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O:\CHANTAL\FABRIMET\PRODUCTION\Forecaster 2025-03\"/>
    </mc:Choice>
  </mc:AlternateContent>
  <xr:revisionPtr revIDLastSave="0" documentId="13_ncr:1_{8D970F51-BD9E-4FA8-A9B6-3562A1096713}" xr6:coauthVersionLast="47" xr6:coauthVersionMax="47" xr10:uidLastSave="{00000000-0000-0000-0000-000000000000}"/>
  <bookViews>
    <workbookView xWindow="-120" yWindow="-120" windowWidth="29040" windowHeight="15840" tabRatio="566" activeTab="4" xr2:uid="{DB4C7653-E8DB-4F0E-A15F-DDC097BF6398}"/>
  </bookViews>
  <sheets>
    <sheet name="PROCÉDURE" sheetId="17" r:id="rId1"/>
    <sheet name="POSTE" sheetId="3" r:id="rId2"/>
    <sheet name="CONGÉ" sheetId="18" r:id="rId3"/>
    <sheet name="CUM" sheetId="19" r:id="rId4"/>
    <sheet name="DATA" sheetId="1" r:id="rId5"/>
    <sheet name="LISTE" sheetId="24" state="hidden" r:id="rId6"/>
    <sheet name="TCD#1" sheetId="20" r:id="rId7"/>
    <sheet name="TCD#2" sheetId="28" r:id="rId8"/>
    <sheet name="TCD ATTENTE" sheetId="32" r:id="rId9"/>
  </sheets>
  <definedNames>
    <definedName name="_xlnm._FilterDatabase" localSheetId="3" hidden="1">CUM!$A$1:$BM$104</definedName>
    <definedName name="_xlnm._FilterDatabase" localSheetId="4" hidden="1">DATA!$A$1:$AG$128</definedName>
    <definedName name="_xlnm.Print_Titles" localSheetId="8">'TCD ATTENTE'!$1:$11</definedName>
    <definedName name="_xlnm.Print_Titles" localSheetId="6">'TCD#1'!$1:$11</definedName>
    <definedName name="_xlnm.Print_Titles" localSheetId="7">'TCD#2'!$1:$13</definedName>
    <definedName name="_xlnm.Print_Area" localSheetId="8">'TCD ATTENTE'!$B$1:$V$38</definedName>
    <definedName name="_xlnm.Print_Area" localSheetId="6">'TCD#1'!$B$1:$R$43</definedName>
    <definedName name="_xlnm.Print_Area" localSheetId="7">'TCD#2'!$B$1:$Y$40</definedName>
  </definedNames>
  <calcPr calcId="191029"/>
  <pivotCaches>
    <pivotCache cacheId="33" r:id="rId10"/>
    <pivotCache cacheId="81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28" l="1"/>
  <c r="O10" i="28"/>
  <c r="N10" i="28"/>
  <c r="M10" i="28"/>
  <c r="L10" i="28"/>
  <c r="K10" i="28"/>
  <c r="J10" i="28"/>
  <c r="I10" i="28"/>
  <c r="H10" i="28"/>
  <c r="G10" i="28"/>
  <c r="P9" i="28"/>
  <c r="O9" i="28"/>
  <c r="N9" i="28"/>
  <c r="M9" i="28"/>
  <c r="L9" i="28"/>
  <c r="K9" i="28"/>
  <c r="J9" i="28"/>
  <c r="I9" i="28"/>
  <c r="H9" i="28"/>
  <c r="G9" i="28"/>
  <c r="BU104" i="19" l="1"/>
  <c r="BU3" i="19"/>
  <c r="B5" i="32"/>
  <c r="B4" i="28"/>
  <c r="BA3" i="19"/>
  <c r="BA4" i="19"/>
  <c r="AD1" i="19"/>
  <c r="AB1" i="19"/>
  <c r="AA1" i="19"/>
  <c r="Z1" i="19"/>
  <c r="Y1" i="19"/>
  <c r="X1" i="19"/>
  <c r="W1" i="19"/>
  <c r="V1" i="19"/>
  <c r="U1" i="19"/>
  <c r="T1" i="19"/>
  <c r="R1" i="19"/>
  <c r="Q1" i="19"/>
  <c r="P1" i="19"/>
  <c r="O1" i="19"/>
  <c r="N1" i="19"/>
  <c r="M1" i="19"/>
  <c r="L1" i="19"/>
  <c r="K1" i="19"/>
  <c r="J1" i="19"/>
  <c r="AO3" i="19"/>
  <c r="B3" i="19" l="1"/>
  <c r="AZ4" i="19"/>
  <c r="BF4" i="19"/>
  <c r="BE4" i="19"/>
  <c r="BD4" i="19"/>
  <c r="BC4" i="19"/>
  <c r="BB4" i="19"/>
  <c r="AY4" i="19"/>
  <c r="AX4" i="19"/>
  <c r="AW4" i="19"/>
  <c r="BS3" i="19"/>
  <c r="BT3" i="19"/>
  <c r="BV3" i="19"/>
  <c r="BW3" i="19"/>
  <c r="BX3" i="19"/>
  <c r="BY3" i="19"/>
  <c r="BZ3" i="19"/>
  <c r="CA3" i="19"/>
  <c r="CB3" i="19"/>
  <c r="A32" i="1" l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C3" i="1"/>
  <c r="B21" i="1" l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G3" i="19" l="1"/>
  <c r="H3" i="19"/>
  <c r="P110" i="1" l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AG110" i="1"/>
  <c r="I3" i="19"/>
  <c r="H3" i="1"/>
  <c r="M21" i="1"/>
  <c r="AI21" i="1"/>
  <c r="AJ21" i="1"/>
  <c r="E3" i="19" l="1"/>
  <c r="F3" i="19"/>
  <c r="J3" i="19"/>
  <c r="B3" i="1"/>
  <c r="C3" i="19"/>
  <c r="D3" i="1"/>
  <c r="F3" i="1"/>
  <c r="G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E3" i="1"/>
  <c r="M4" i="1"/>
  <c r="B4" i="1" s="1"/>
  <c r="M5" i="1"/>
  <c r="B5" i="1" s="1"/>
  <c r="M7" i="1"/>
  <c r="B7" i="1" s="1"/>
  <c r="M8" i="1"/>
  <c r="B8" i="1" s="1"/>
  <c r="M9" i="1"/>
  <c r="B9" i="1" s="1"/>
  <c r="M10" i="1"/>
  <c r="B10" i="1" s="1"/>
  <c r="M11" i="1"/>
  <c r="B11" i="1" s="1"/>
  <c r="M12" i="1"/>
  <c r="B12" i="1" s="1"/>
  <c r="M13" i="1"/>
  <c r="B13" i="1" s="1"/>
  <c r="M14" i="1"/>
  <c r="B14" i="1" s="1"/>
  <c r="M15" i="1"/>
  <c r="B15" i="1" s="1"/>
  <c r="M16" i="1"/>
  <c r="B16" i="1" s="1"/>
  <c r="M17" i="1"/>
  <c r="B17" i="1" s="1"/>
  <c r="M18" i="1"/>
  <c r="B18" i="1" s="1"/>
  <c r="M19" i="1"/>
  <c r="B19" i="1" s="1"/>
  <c r="M20" i="1"/>
  <c r="B20" i="1" s="1"/>
  <c r="M22" i="1"/>
  <c r="B22" i="1" s="1"/>
  <c r="M23" i="1"/>
  <c r="B23" i="1" s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6" i="1"/>
  <c r="B6" i="1" s="1"/>
  <c r="A24" i="1" l="1"/>
  <c r="A31" i="1"/>
  <c r="A21" i="1"/>
  <c r="A27" i="1"/>
  <c r="A30" i="1"/>
  <c r="A25" i="1"/>
  <c r="A28" i="1"/>
  <c r="A29" i="1"/>
  <c r="A26" i="1"/>
  <c r="A22" i="1"/>
  <c r="A23" i="1"/>
  <c r="A20" i="1"/>
  <c r="A16" i="1"/>
  <c r="A17" i="1"/>
  <c r="A19" i="1"/>
  <c r="A18" i="1"/>
  <c r="A14" i="1"/>
  <c r="A6" i="1"/>
  <c r="A13" i="1"/>
  <c r="A9" i="1"/>
  <c r="A4" i="1"/>
  <c r="A12" i="1"/>
  <c r="A8" i="1"/>
  <c r="A11" i="1"/>
  <c r="A7" i="1"/>
  <c r="A15" i="1"/>
  <c r="A10" i="1"/>
  <c r="A5" i="1"/>
  <c r="AI6" i="1"/>
  <c r="AJ6" i="1"/>
  <c r="A13" i="19" l="1"/>
  <c r="A8" i="19"/>
  <c r="A12" i="19"/>
  <c r="A16" i="19"/>
  <c r="A20" i="19"/>
  <c r="A24" i="19"/>
  <c r="A28" i="19"/>
  <c r="A32" i="19"/>
  <c r="A36" i="19"/>
  <c r="A40" i="19"/>
  <c r="A44" i="19"/>
  <c r="A48" i="19"/>
  <c r="A52" i="19"/>
  <c r="A56" i="19"/>
  <c r="A60" i="19"/>
  <c r="A64" i="19"/>
  <c r="A68" i="19"/>
  <c r="A72" i="19"/>
  <c r="A76" i="19"/>
  <c r="A80" i="19"/>
  <c r="A84" i="19"/>
  <c r="A88" i="19"/>
  <c r="A92" i="19"/>
  <c r="A96" i="19"/>
  <c r="A100" i="19"/>
  <c r="A73" i="19"/>
  <c r="A81" i="19"/>
  <c r="A89" i="19"/>
  <c r="A97" i="19"/>
  <c r="A5" i="19"/>
  <c r="B5" i="19" s="1"/>
  <c r="A7" i="19"/>
  <c r="A19" i="19"/>
  <c r="A31" i="19"/>
  <c r="A47" i="19"/>
  <c r="A59" i="19"/>
  <c r="A67" i="19"/>
  <c r="A79" i="19"/>
  <c r="A91" i="19"/>
  <c r="A99" i="19"/>
  <c r="A9" i="19"/>
  <c r="A17" i="19"/>
  <c r="A21" i="19"/>
  <c r="A25" i="19"/>
  <c r="A29" i="19"/>
  <c r="A33" i="19"/>
  <c r="A37" i="19"/>
  <c r="A41" i="19"/>
  <c r="A45" i="19"/>
  <c r="A49" i="19"/>
  <c r="A53" i="19"/>
  <c r="A57" i="19"/>
  <c r="A61" i="19"/>
  <c r="A65" i="19"/>
  <c r="A69" i="19"/>
  <c r="A77" i="19"/>
  <c r="A85" i="19"/>
  <c r="A93" i="19"/>
  <c r="A101" i="19"/>
  <c r="A15" i="19"/>
  <c r="A27" i="19"/>
  <c r="A39" i="19"/>
  <c r="A51" i="19"/>
  <c r="A71" i="19"/>
  <c r="A83" i="19"/>
  <c r="A95" i="19"/>
  <c r="A6" i="19"/>
  <c r="A10" i="19"/>
  <c r="A14" i="19"/>
  <c r="A18" i="19"/>
  <c r="A22" i="19"/>
  <c r="A26" i="19"/>
  <c r="A30" i="19"/>
  <c r="A34" i="19"/>
  <c r="A38" i="19"/>
  <c r="A42" i="19"/>
  <c r="A46" i="19"/>
  <c r="A50" i="19"/>
  <c r="A54" i="19"/>
  <c r="A58" i="19"/>
  <c r="A62" i="19"/>
  <c r="A66" i="19"/>
  <c r="A70" i="19"/>
  <c r="A74" i="19"/>
  <c r="A78" i="19"/>
  <c r="A82" i="19"/>
  <c r="A86" i="19"/>
  <c r="A90" i="19"/>
  <c r="A94" i="19"/>
  <c r="A98" i="19"/>
  <c r="A102" i="19"/>
  <c r="A11" i="19"/>
  <c r="A23" i="19"/>
  <c r="A35" i="19"/>
  <c r="A43" i="19"/>
  <c r="A55" i="19"/>
  <c r="A63" i="19"/>
  <c r="A75" i="19"/>
  <c r="A87" i="19"/>
  <c r="A103" i="19"/>
  <c r="AI57" i="1"/>
  <c r="AJ57" i="1"/>
  <c r="AI7" i="1"/>
  <c r="AJ7" i="1"/>
  <c r="C51" i="18"/>
  <c r="C52" i="18" s="1"/>
  <c r="C53" i="18" s="1"/>
  <c r="C54" i="18" s="1"/>
  <c r="C55" i="18" s="1"/>
  <c r="C56" i="18" s="1"/>
  <c r="C57" i="18" s="1"/>
  <c r="C58" i="18" s="1"/>
  <c r="C59" i="18" s="1"/>
  <c r="C60" i="18" s="1"/>
  <c r="C61" i="18" s="1"/>
  <c r="C62" i="18" s="1"/>
  <c r="C63" i="18" s="1"/>
  <c r="C64" i="18" s="1"/>
  <c r="C67" i="18"/>
  <c r="C28" i="18"/>
  <c r="C27" i="18"/>
  <c r="C29" i="18"/>
  <c r="C30" i="18"/>
  <c r="C31" i="18"/>
  <c r="C32" i="18"/>
  <c r="C33" i="18"/>
  <c r="C34" i="18"/>
  <c r="C35" i="18"/>
  <c r="C36" i="18"/>
  <c r="C37" i="18"/>
  <c r="C38" i="18"/>
  <c r="E83" i="19" l="1"/>
  <c r="I83" i="19"/>
  <c r="B83" i="19"/>
  <c r="F83" i="19"/>
  <c r="H83" i="19"/>
  <c r="C83" i="19"/>
  <c r="D83" i="19"/>
  <c r="G83" i="19"/>
  <c r="C27" i="19"/>
  <c r="G27" i="19"/>
  <c r="D27" i="19"/>
  <c r="H27" i="19"/>
  <c r="B27" i="19"/>
  <c r="E27" i="19"/>
  <c r="I27" i="19"/>
  <c r="F27" i="19"/>
  <c r="D85" i="19"/>
  <c r="H85" i="19"/>
  <c r="E85" i="19"/>
  <c r="I85" i="19"/>
  <c r="C85" i="19"/>
  <c r="F85" i="19"/>
  <c r="G85" i="19"/>
  <c r="B85" i="19"/>
  <c r="B61" i="19"/>
  <c r="F61" i="19"/>
  <c r="C61" i="19"/>
  <c r="G61" i="19"/>
  <c r="I61" i="19"/>
  <c r="D61" i="19"/>
  <c r="E61" i="19"/>
  <c r="H61" i="19"/>
  <c r="C45" i="19"/>
  <c r="G45" i="19"/>
  <c r="D45" i="19"/>
  <c r="H45" i="19"/>
  <c r="F45" i="19"/>
  <c r="I45" i="19"/>
  <c r="B45" i="19"/>
  <c r="E45" i="19"/>
  <c r="D29" i="19"/>
  <c r="H29" i="19"/>
  <c r="E29" i="19"/>
  <c r="I29" i="19"/>
  <c r="C29" i="19"/>
  <c r="F29" i="19"/>
  <c r="B29" i="19"/>
  <c r="G29" i="19"/>
  <c r="E9" i="19"/>
  <c r="I9" i="19"/>
  <c r="B9" i="19"/>
  <c r="F9" i="19"/>
  <c r="C9" i="19"/>
  <c r="G9" i="19"/>
  <c r="D9" i="19"/>
  <c r="H9" i="19"/>
  <c r="E67" i="19"/>
  <c r="I67" i="19"/>
  <c r="B67" i="19"/>
  <c r="F67" i="19"/>
  <c r="H67" i="19"/>
  <c r="C67" i="19"/>
  <c r="D67" i="19"/>
  <c r="G67" i="19"/>
  <c r="B19" i="19"/>
  <c r="F19" i="19"/>
  <c r="C19" i="19"/>
  <c r="G19" i="19"/>
  <c r="E19" i="19"/>
  <c r="H19" i="19"/>
  <c r="D19" i="19"/>
  <c r="I19" i="19"/>
  <c r="B89" i="19"/>
  <c r="F89" i="19"/>
  <c r="C89" i="19"/>
  <c r="G89" i="19"/>
  <c r="D89" i="19"/>
  <c r="H89" i="19"/>
  <c r="E89" i="19"/>
  <c r="I89" i="19"/>
  <c r="E96" i="19"/>
  <c r="I96" i="19"/>
  <c r="C96" i="19"/>
  <c r="B96" i="19"/>
  <c r="F96" i="19"/>
  <c r="G96" i="19"/>
  <c r="H96" i="19"/>
  <c r="D96" i="19"/>
  <c r="C80" i="19"/>
  <c r="G80" i="19"/>
  <c r="D80" i="19"/>
  <c r="H80" i="19"/>
  <c r="F80" i="19"/>
  <c r="I80" i="19"/>
  <c r="B80" i="19"/>
  <c r="E80" i="19"/>
  <c r="E64" i="19"/>
  <c r="I64" i="19"/>
  <c r="B64" i="19"/>
  <c r="F64" i="19"/>
  <c r="D64" i="19"/>
  <c r="G64" i="19"/>
  <c r="H64" i="19"/>
  <c r="C64" i="19"/>
  <c r="B48" i="19"/>
  <c r="F48" i="19"/>
  <c r="C48" i="19"/>
  <c r="G48" i="19"/>
  <c r="I48" i="19"/>
  <c r="D48" i="19"/>
  <c r="H48" i="19"/>
  <c r="E48" i="19"/>
  <c r="C32" i="19"/>
  <c r="G32" i="19"/>
  <c r="D32" i="19"/>
  <c r="H32" i="19"/>
  <c r="F32" i="19"/>
  <c r="I32" i="19"/>
  <c r="E32" i="19"/>
  <c r="B32" i="19"/>
  <c r="C16" i="19"/>
  <c r="G16" i="19"/>
  <c r="D16" i="19"/>
  <c r="H16" i="19"/>
  <c r="E16" i="19"/>
  <c r="I16" i="19"/>
  <c r="B16" i="19"/>
  <c r="F16" i="19"/>
  <c r="E71" i="19"/>
  <c r="I71" i="19"/>
  <c r="B71" i="19"/>
  <c r="F71" i="19"/>
  <c r="H71" i="19"/>
  <c r="C71" i="19"/>
  <c r="D71" i="19"/>
  <c r="G71" i="19"/>
  <c r="E15" i="19"/>
  <c r="I15" i="19"/>
  <c r="B15" i="19"/>
  <c r="F15" i="19"/>
  <c r="C15" i="19"/>
  <c r="G15" i="19"/>
  <c r="D15" i="19"/>
  <c r="H15" i="19"/>
  <c r="D77" i="19"/>
  <c r="H77" i="19"/>
  <c r="E77" i="19"/>
  <c r="I77" i="19"/>
  <c r="BI77" i="19" s="1"/>
  <c r="BK77" i="19" s="1"/>
  <c r="C77" i="19"/>
  <c r="F77" i="19"/>
  <c r="G77" i="19"/>
  <c r="B77" i="19"/>
  <c r="E57" i="19"/>
  <c r="I57" i="19"/>
  <c r="B57" i="19"/>
  <c r="F57" i="19"/>
  <c r="H57" i="19"/>
  <c r="C57" i="19"/>
  <c r="D57" i="19"/>
  <c r="G57" i="19"/>
  <c r="E41" i="19"/>
  <c r="I41" i="19"/>
  <c r="B41" i="19"/>
  <c r="F41" i="19"/>
  <c r="H41" i="19"/>
  <c r="C41" i="19"/>
  <c r="D41" i="19"/>
  <c r="G41" i="19"/>
  <c r="C25" i="19"/>
  <c r="G25" i="19"/>
  <c r="D25" i="19"/>
  <c r="H25" i="19"/>
  <c r="F25" i="19"/>
  <c r="I25" i="19"/>
  <c r="E25" i="19"/>
  <c r="B25" i="19"/>
  <c r="C99" i="19"/>
  <c r="G99" i="19"/>
  <c r="I99" i="19"/>
  <c r="D99" i="19"/>
  <c r="H99" i="19"/>
  <c r="E99" i="19"/>
  <c r="B99" i="19"/>
  <c r="F99" i="19"/>
  <c r="D59" i="19"/>
  <c r="H59" i="19"/>
  <c r="E59" i="19"/>
  <c r="I59" i="19"/>
  <c r="G59" i="19"/>
  <c r="B59" i="19"/>
  <c r="C59" i="19"/>
  <c r="F59" i="19"/>
  <c r="B7" i="19"/>
  <c r="F7" i="19"/>
  <c r="C7" i="19"/>
  <c r="BO7" i="19" s="1"/>
  <c r="G7" i="19"/>
  <c r="D7" i="19"/>
  <c r="H7" i="19"/>
  <c r="E7" i="19"/>
  <c r="I7" i="19"/>
  <c r="D81" i="19"/>
  <c r="H81" i="19"/>
  <c r="E81" i="19"/>
  <c r="I81" i="19"/>
  <c r="C81" i="19"/>
  <c r="F81" i="19"/>
  <c r="G81" i="19"/>
  <c r="B81" i="19"/>
  <c r="E92" i="19"/>
  <c r="I92" i="19"/>
  <c r="B92" i="19"/>
  <c r="F92" i="19"/>
  <c r="C92" i="19"/>
  <c r="G92" i="19"/>
  <c r="H92" i="19"/>
  <c r="D92" i="19"/>
  <c r="C76" i="19"/>
  <c r="G76" i="19"/>
  <c r="D76" i="19"/>
  <c r="H76" i="19"/>
  <c r="F76" i="19"/>
  <c r="I76" i="19"/>
  <c r="B76" i="19"/>
  <c r="E76" i="19"/>
  <c r="D60" i="19"/>
  <c r="H60" i="19"/>
  <c r="E60" i="19"/>
  <c r="I60" i="19"/>
  <c r="C60" i="19"/>
  <c r="F60" i="19"/>
  <c r="G60" i="19"/>
  <c r="B60" i="19"/>
  <c r="C44" i="19"/>
  <c r="G44" i="19"/>
  <c r="D44" i="19"/>
  <c r="H44" i="19"/>
  <c r="B44" i="19"/>
  <c r="E44" i="19"/>
  <c r="F44" i="19"/>
  <c r="I44" i="19"/>
  <c r="E28" i="19"/>
  <c r="I28" i="19"/>
  <c r="B28" i="19"/>
  <c r="F28" i="19"/>
  <c r="D28" i="19"/>
  <c r="G28" i="19"/>
  <c r="H28" i="19"/>
  <c r="C28" i="19"/>
  <c r="E12" i="19"/>
  <c r="I12" i="19"/>
  <c r="B12" i="19"/>
  <c r="F12" i="19"/>
  <c r="C12" i="19"/>
  <c r="G12" i="19"/>
  <c r="H12" i="19"/>
  <c r="D12" i="19"/>
  <c r="D69" i="19"/>
  <c r="H69" i="19"/>
  <c r="E69" i="19"/>
  <c r="I69" i="19"/>
  <c r="C69" i="19"/>
  <c r="F69" i="19"/>
  <c r="G69" i="19"/>
  <c r="B69" i="19"/>
  <c r="D53" i="19"/>
  <c r="H53" i="19"/>
  <c r="E53" i="19"/>
  <c r="I53" i="19"/>
  <c r="G53" i="19"/>
  <c r="B53" i="19"/>
  <c r="C53" i="19"/>
  <c r="F53" i="19"/>
  <c r="E37" i="19"/>
  <c r="I37" i="19"/>
  <c r="BI37" i="19" s="1"/>
  <c r="BK37" i="19" s="1"/>
  <c r="B37" i="19"/>
  <c r="G37" i="19"/>
  <c r="C37" i="19"/>
  <c r="H37" i="19"/>
  <c r="F37" i="19"/>
  <c r="D37" i="19"/>
  <c r="E21" i="19"/>
  <c r="I21" i="19"/>
  <c r="B21" i="19"/>
  <c r="F21" i="19"/>
  <c r="H21" i="19"/>
  <c r="C21" i="19"/>
  <c r="D21" i="19"/>
  <c r="G21" i="19"/>
  <c r="C91" i="19"/>
  <c r="G91" i="19"/>
  <c r="D91" i="19"/>
  <c r="H91" i="19"/>
  <c r="E91" i="19"/>
  <c r="I91" i="19"/>
  <c r="B91" i="19"/>
  <c r="F91" i="19"/>
  <c r="D47" i="19"/>
  <c r="H47" i="19"/>
  <c r="E47" i="19"/>
  <c r="I47" i="19"/>
  <c r="C47" i="19"/>
  <c r="F47" i="19"/>
  <c r="B47" i="19"/>
  <c r="G47" i="19"/>
  <c r="D73" i="19"/>
  <c r="H73" i="19"/>
  <c r="E73" i="19"/>
  <c r="I73" i="19"/>
  <c r="C73" i="19"/>
  <c r="F73" i="19"/>
  <c r="G73" i="19"/>
  <c r="B73" i="19"/>
  <c r="E88" i="19"/>
  <c r="I88" i="19"/>
  <c r="B88" i="19"/>
  <c r="F88" i="19"/>
  <c r="C88" i="19"/>
  <c r="G88" i="19"/>
  <c r="H88" i="19"/>
  <c r="D88" i="19"/>
  <c r="C72" i="19"/>
  <c r="G72" i="19"/>
  <c r="D72" i="19"/>
  <c r="H72" i="19"/>
  <c r="F72" i="19"/>
  <c r="I72" i="19"/>
  <c r="B72" i="19"/>
  <c r="E72" i="19"/>
  <c r="C56" i="19"/>
  <c r="G56" i="19"/>
  <c r="D56" i="19"/>
  <c r="H56" i="19"/>
  <c r="B56" i="19"/>
  <c r="E56" i="19"/>
  <c r="F56" i="19"/>
  <c r="I56" i="19"/>
  <c r="D40" i="19"/>
  <c r="H40" i="19"/>
  <c r="E40" i="19"/>
  <c r="I40" i="19"/>
  <c r="C40" i="19"/>
  <c r="F40" i="19"/>
  <c r="B40" i="19"/>
  <c r="G40" i="19"/>
  <c r="E24" i="19"/>
  <c r="I24" i="19"/>
  <c r="B24" i="19"/>
  <c r="F24" i="19"/>
  <c r="H24" i="19"/>
  <c r="C24" i="19"/>
  <c r="G24" i="19"/>
  <c r="D24" i="19"/>
  <c r="E8" i="19"/>
  <c r="I8" i="19"/>
  <c r="B8" i="19"/>
  <c r="F8" i="19"/>
  <c r="C8" i="19"/>
  <c r="BO8" i="19" s="1"/>
  <c r="G8" i="19"/>
  <c r="D8" i="19"/>
  <c r="H8" i="19"/>
  <c r="E63" i="19"/>
  <c r="I63" i="19"/>
  <c r="B63" i="19"/>
  <c r="F63" i="19"/>
  <c r="H63" i="19"/>
  <c r="C63" i="19"/>
  <c r="D63" i="19"/>
  <c r="G63" i="19"/>
  <c r="B23" i="19"/>
  <c r="F23" i="19"/>
  <c r="C23" i="19"/>
  <c r="G23" i="19"/>
  <c r="E23" i="19"/>
  <c r="H23" i="19"/>
  <c r="D23" i="19"/>
  <c r="I23" i="19"/>
  <c r="D94" i="19"/>
  <c r="H94" i="19"/>
  <c r="E94" i="19"/>
  <c r="I94" i="19"/>
  <c r="B94" i="19"/>
  <c r="F94" i="19"/>
  <c r="G94" i="19"/>
  <c r="C94" i="19"/>
  <c r="B78" i="19"/>
  <c r="F78" i="19"/>
  <c r="C78" i="19"/>
  <c r="G78" i="19"/>
  <c r="E78" i="19"/>
  <c r="H78" i="19"/>
  <c r="I78" i="19"/>
  <c r="D78" i="19"/>
  <c r="D62" i="19"/>
  <c r="H62" i="19"/>
  <c r="E62" i="19"/>
  <c r="I62" i="19"/>
  <c r="G62" i="19"/>
  <c r="B62" i="19"/>
  <c r="C62" i="19"/>
  <c r="F62" i="19"/>
  <c r="B46" i="19"/>
  <c r="F46" i="19"/>
  <c r="C46" i="19"/>
  <c r="G46" i="19"/>
  <c r="E46" i="19"/>
  <c r="H46" i="19"/>
  <c r="D46" i="19"/>
  <c r="I46" i="19"/>
  <c r="D30" i="19"/>
  <c r="H30" i="19"/>
  <c r="E30" i="19"/>
  <c r="I30" i="19"/>
  <c r="BI30" i="19" s="1"/>
  <c r="BK30" i="19" s="1"/>
  <c r="C30" i="19"/>
  <c r="F30" i="19"/>
  <c r="B30" i="19"/>
  <c r="G30" i="19"/>
  <c r="B14" i="19"/>
  <c r="F14" i="19"/>
  <c r="C14" i="19"/>
  <c r="BO14" i="19" s="1"/>
  <c r="G14" i="19"/>
  <c r="D14" i="19"/>
  <c r="H14" i="19"/>
  <c r="E14" i="19"/>
  <c r="I14" i="19"/>
  <c r="C103" i="19"/>
  <c r="G103" i="19"/>
  <c r="E103" i="19"/>
  <c r="D103" i="19"/>
  <c r="H103" i="19"/>
  <c r="I103" i="19"/>
  <c r="F103" i="19"/>
  <c r="B103" i="19"/>
  <c r="C55" i="19"/>
  <c r="G55" i="19"/>
  <c r="D55" i="19"/>
  <c r="H55" i="19"/>
  <c r="F55" i="19"/>
  <c r="I55" i="19"/>
  <c r="B55" i="19"/>
  <c r="E55" i="19"/>
  <c r="D11" i="19"/>
  <c r="H11" i="19"/>
  <c r="E11" i="19"/>
  <c r="I11" i="19"/>
  <c r="B11" i="19"/>
  <c r="F11" i="19"/>
  <c r="G11" i="19"/>
  <c r="C11" i="19"/>
  <c r="BO11" i="19" s="1"/>
  <c r="D90" i="19"/>
  <c r="H90" i="19"/>
  <c r="E90" i="19"/>
  <c r="I90" i="19"/>
  <c r="B90" i="19"/>
  <c r="F90" i="19"/>
  <c r="G90" i="19"/>
  <c r="C90" i="19"/>
  <c r="B74" i="19"/>
  <c r="F74" i="19"/>
  <c r="C74" i="19"/>
  <c r="G74" i="19"/>
  <c r="E74" i="19"/>
  <c r="H74" i="19"/>
  <c r="I74" i="19"/>
  <c r="D74" i="19"/>
  <c r="C58" i="19"/>
  <c r="G58" i="19"/>
  <c r="D58" i="19"/>
  <c r="H58" i="19"/>
  <c r="F58" i="19"/>
  <c r="I58" i="19"/>
  <c r="BI58" i="19" s="1"/>
  <c r="B58" i="19"/>
  <c r="E58" i="19"/>
  <c r="D42" i="19"/>
  <c r="H42" i="19"/>
  <c r="E42" i="19"/>
  <c r="I42" i="19"/>
  <c r="C42" i="19"/>
  <c r="F42" i="19"/>
  <c r="B42" i="19"/>
  <c r="G42" i="19"/>
  <c r="B26" i="19"/>
  <c r="F26" i="19"/>
  <c r="C26" i="19"/>
  <c r="G26" i="19"/>
  <c r="E26" i="19"/>
  <c r="H26" i="19"/>
  <c r="D26" i="19"/>
  <c r="I26" i="19"/>
  <c r="C10" i="19"/>
  <c r="BO10" i="19" s="1"/>
  <c r="G10" i="19"/>
  <c r="D10" i="19"/>
  <c r="H10" i="19"/>
  <c r="E10" i="19"/>
  <c r="I10" i="19"/>
  <c r="B10" i="19"/>
  <c r="F10" i="19"/>
  <c r="C87" i="19"/>
  <c r="G87" i="19"/>
  <c r="D87" i="19"/>
  <c r="H87" i="19"/>
  <c r="E87" i="19"/>
  <c r="I87" i="19"/>
  <c r="B87" i="19"/>
  <c r="F87" i="19"/>
  <c r="C43" i="19"/>
  <c r="G43" i="19"/>
  <c r="D43" i="19"/>
  <c r="H43" i="19"/>
  <c r="F43" i="19"/>
  <c r="I43" i="19"/>
  <c r="E43" i="19"/>
  <c r="B43" i="19"/>
  <c r="D102" i="19"/>
  <c r="H102" i="19"/>
  <c r="B102" i="19"/>
  <c r="E102" i="19"/>
  <c r="I102" i="19"/>
  <c r="F102" i="19"/>
  <c r="G102" i="19"/>
  <c r="C102" i="19"/>
  <c r="B86" i="19"/>
  <c r="F86" i="19"/>
  <c r="C86" i="19"/>
  <c r="G86" i="19"/>
  <c r="E86" i="19"/>
  <c r="H86" i="19"/>
  <c r="I86" i="19"/>
  <c r="D86" i="19"/>
  <c r="B70" i="19"/>
  <c r="F70" i="19"/>
  <c r="C70" i="19"/>
  <c r="G70" i="19"/>
  <c r="E70" i="19"/>
  <c r="H70" i="19"/>
  <c r="I70" i="19"/>
  <c r="D70" i="19"/>
  <c r="B54" i="19"/>
  <c r="F54" i="19"/>
  <c r="C54" i="19"/>
  <c r="G54" i="19"/>
  <c r="E54" i="19"/>
  <c r="H54" i="19"/>
  <c r="I54" i="19"/>
  <c r="D54" i="19"/>
  <c r="C38" i="19"/>
  <c r="G38" i="19"/>
  <c r="E38" i="19"/>
  <c r="F38" i="19"/>
  <c r="I38" i="19"/>
  <c r="B38" i="19"/>
  <c r="D38" i="19"/>
  <c r="H38" i="19"/>
  <c r="D22" i="19"/>
  <c r="H22" i="19"/>
  <c r="E22" i="19"/>
  <c r="I22" i="19"/>
  <c r="BI22" i="19" s="1"/>
  <c r="BL22" i="19" s="1"/>
  <c r="C22" i="19"/>
  <c r="F22" i="19"/>
  <c r="B22" i="19"/>
  <c r="G22" i="19"/>
  <c r="B6" i="19"/>
  <c r="F6" i="19"/>
  <c r="C6" i="19"/>
  <c r="G6" i="19"/>
  <c r="D6" i="19"/>
  <c r="H6" i="19"/>
  <c r="E6" i="19"/>
  <c r="I6" i="19"/>
  <c r="C51" i="19"/>
  <c r="G51" i="19"/>
  <c r="D51" i="19"/>
  <c r="H51" i="19"/>
  <c r="F51" i="19"/>
  <c r="I51" i="19"/>
  <c r="B51" i="19"/>
  <c r="E51" i="19"/>
  <c r="E101" i="19"/>
  <c r="I101" i="19"/>
  <c r="G101" i="19"/>
  <c r="B101" i="19"/>
  <c r="F101" i="19"/>
  <c r="C101" i="19"/>
  <c r="D101" i="19"/>
  <c r="H101" i="19"/>
  <c r="E75" i="19"/>
  <c r="I75" i="19"/>
  <c r="B75" i="19"/>
  <c r="F75" i="19"/>
  <c r="H75" i="19"/>
  <c r="C75" i="19"/>
  <c r="D75" i="19"/>
  <c r="G75" i="19"/>
  <c r="C35" i="19"/>
  <c r="G35" i="19"/>
  <c r="D35" i="19"/>
  <c r="I35" i="19"/>
  <c r="E35" i="19"/>
  <c r="B35" i="19"/>
  <c r="F35" i="19"/>
  <c r="H35" i="19"/>
  <c r="D98" i="19"/>
  <c r="H98" i="19"/>
  <c r="B98" i="19"/>
  <c r="E98" i="19"/>
  <c r="I98" i="19"/>
  <c r="F98" i="19"/>
  <c r="G98" i="19"/>
  <c r="C98" i="19"/>
  <c r="B82" i="19"/>
  <c r="F82" i="19"/>
  <c r="C82" i="19"/>
  <c r="G82" i="19"/>
  <c r="E82" i="19"/>
  <c r="H82" i="19"/>
  <c r="I82" i="19"/>
  <c r="D82" i="19"/>
  <c r="B66" i="19"/>
  <c r="F66" i="19"/>
  <c r="C66" i="19"/>
  <c r="G66" i="19"/>
  <c r="E66" i="19"/>
  <c r="H66" i="19"/>
  <c r="I66" i="19"/>
  <c r="D66" i="19"/>
  <c r="E50" i="19"/>
  <c r="I50" i="19"/>
  <c r="B50" i="19"/>
  <c r="F50" i="19"/>
  <c r="H50" i="19"/>
  <c r="C50" i="19"/>
  <c r="D50" i="19"/>
  <c r="G50" i="19"/>
  <c r="D34" i="19"/>
  <c r="H34" i="19"/>
  <c r="E34" i="19"/>
  <c r="I34" i="19"/>
  <c r="G34" i="19"/>
  <c r="B34" i="19"/>
  <c r="C34" i="19"/>
  <c r="F34" i="19"/>
  <c r="D18" i="19"/>
  <c r="H18" i="19"/>
  <c r="E18" i="19"/>
  <c r="I18" i="19"/>
  <c r="G18" i="19"/>
  <c r="B18" i="19"/>
  <c r="F18" i="19"/>
  <c r="C18" i="19"/>
  <c r="C95" i="19"/>
  <c r="G95" i="19"/>
  <c r="D95" i="19"/>
  <c r="H95" i="19"/>
  <c r="E95" i="19"/>
  <c r="I95" i="19"/>
  <c r="B95" i="19"/>
  <c r="F95" i="19"/>
  <c r="B39" i="19"/>
  <c r="F39" i="19"/>
  <c r="C39" i="19"/>
  <c r="G39" i="19"/>
  <c r="I39" i="19"/>
  <c r="D39" i="19"/>
  <c r="E39" i="19"/>
  <c r="H39" i="19"/>
  <c r="B93" i="19"/>
  <c r="F93" i="19"/>
  <c r="C93" i="19"/>
  <c r="G93" i="19"/>
  <c r="D93" i="19"/>
  <c r="H93" i="19"/>
  <c r="E93" i="19"/>
  <c r="I93" i="19"/>
  <c r="C65" i="19"/>
  <c r="G65" i="19"/>
  <c r="D65" i="19"/>
  <c r="H65" i="19"/>
  <c r="B65" i="19"/>
  <c r="E65" i="19"/>
  <c r="F65" i="19"/>
  <c r="I65" i="19"/>
  <c r="D49" i="19"/>
  <c r="H49" i="19"/>
  <c r="E49" i="19"/>
  <c r="I49" i="19"/>
  <c r="C49" i="19"/>
  <c r="F49" i="19"/>
  <c r="B49" i="19"/>
  <c r="G49" i="19"/>
  <c r="C33" i="19"/>
  <c r="G33" i="19"/>
  <c r="D33" i="19"/>
  <c r="H33" i="19"/>
  <c r="B33" i="19"/>
  <c r="E33" i="19"/>
  <c r="F33" i="19"/>
  <c r="I33" i="19"/>
  <c r="E17" i="19"/>
  <c r="I17" i="19"/>
  <c r="B17" i="19"/>
  <c r="F17" i="19"/>
  <c r="C17" i="19"/>
  <c r="G17" i="19"/>
  <c r="D17" i="19"/>
  <c r="H17" i="19"/>
  <c r="E79" i="19"/>
  <c r="I79" i="19"/>
  <c r="B79" i="19"/>
  <c r="F79" i="19"/>
  <c r="H79" i="19"/>
  <c r="C79" i="19"/>
  <c r="D79" i="19"/>
  <c r="G79" i="19"/>
  <c r="C31" i="19"/>
  <c r="G31" i="19"/>
  <c r="D31" i="19"/>
  <c r="H31" i="19"/>
  <c r="F31" i="19"/>
  <c r="I31" i="19"/>
  <c r="E31" i="19"/>
  <c r="B31" i="19"/>
  <c r="B97" i="19"/>
  <c r="F97" i="19"/>
  <c r="H97" i="19"/>
  <c r="C97" i="19"/>
  <c r="G97" i="19"/>
  <c r="D97" i="19"/>
  <c r="E97" i="19"/>
  <c r="I97" i="19"/>
  <c r="D100" i="19"/>
  <c r="H100" i="19"/>
  <c r="F100" i="19"/>
  <c r="E100" i="19"/>
  <c r="I100" i="19"/>
  <c r="BI100" i="19" s="1"/>
  <c r="BK100" i="19" s="1"/>
  <c r="B100" i="19"/>
  <c r="G100" i="19"/>
  <c r="C100" i="19"/>
  <c r="C84" i="19"/>
  <c r="G84" i="19"/>
  <c r="D84" i="19"/>
  <c r="H84" i="19"/>
  <c r="F84" i="19"/>
  <c r="I84" i="19"/>
  <c r="B84" i="19"/>
  <c r="E84" i="19"/>
  <c r="C68" i="19"/>
  <c r="G68" i="19"/>
  <c r="D68" i="19"/>
  <c r="H68" i="19"/>
  <c r="F68" i="19"/>
  <c r="I68" i="19"/>
  <c r="B68" i="19"/>
  <c r="E68" i="19"/>
  <c r="B52" i="19"/>
  <c r="F52" i="19"/>
  <c r="C52" i="19"/>
  <c r="G52" i="19"/>
  <c r="I52" i="19"/>
  <c r="D52" i="19"/>
  <c r="E52" i="19"/>
  <c r="H52" i="19"/>
  <c r="E36" i="19"/>
  <c r="I36" i="19"/>
  <c r="F36" i="19"/>
  <c r="B36" i="19"/>
  <c r="G36" i="19"/>
  <c r="C36" i="19"/>
  <c r="H36" i="19"/>
  <c r="D36" i="19"/>
  <c r="B20" i="19"/>
  <c r="F20" i="19"/>
  <c r="C20" i="19"/>
  <c r="G20" i="19"/>
  <c r="E20" i="19"/>
  <c r="H20" i="19"/>
  <c r="I20" i="19"/>
  <c r="D20" i="19"/>
  <c r="B13" i="19"/>
  <c r="F13" i="19"/>
  <c r="C13" i="19"/>
  <c r="G13" i="19"/>
  <c r="D13" i="19"/>
  <c r="H13" i="19"/>
  <c r="E13" i="19"/>
  <c r="I13" i="19"/>
  <c r="BO15" i="19"/>
  <c r="BO12" i="19"/>
  <c r="BO9" i="19"/>
  <c r="BO16" i="19"/>
  <c r="C5" i="19"/>
  <c r="I5" i="19"/>
  <c r="D5" i="19"/>
  <c r="E5" i="19"/>
  <c r="F5" i="19"/>
  <c r="T5" i="19" l="1"/>
  <c r="J20" i="19"/>
  <c r="K20" i="19"/>
  <c r="P20" i="19"/>
  <c r="W20" i="19"/>
  <c r="AB20" i="19"/>
  <c r="L20" i="19"/>
  <c r="Q20" i="19"/>
  <c r="X20" i="19"/>
  <c r="O20" i="19"/>
  <c r="AA20" i="19"/>
  <c r="T20" i="19"/>
  <c r="M20" i="19"/>
  <c r="U20" i="19"/>
  <c r="Y20" i="19"/>
  <c r="V20" i="19"/>
  <c r="R20" i="19"/>
  <c r="N20" i="19"/>
  <c r="Z20" i="19"/>
  <c r="L13" i="19"/>
  <c r="P13" i="19"/>
  <c r="Q13" i="19"/>
  <c r="X13" i="19"/>
  <c r="Y13" i="19"/>
  <c r="U13" i="19"/>
  <c r="V13" i="19"/>
  <c r="W13" i="19"/>
  <c r="N13" i="19"/>
  <c r="R13" i="19"/>
  <c r="M13" i="19"/>
  <c r="AB13" i="19"/>
  <c r="J13" i="19"/>
  <c r="Z13" i="19"/>
  <c r="AA13" i="19"/>
  <c r="T13" i="19"/>
  <c r="K13" i="19"/>
  <c r="O13" i="19"/>
  <c r="BI13" i="19"/>
  <c r="BP100" i="19"/>
  <c r="AH100" i="19"/>
  <c r="AF100" i="19"/>
  <c r="AJ100" i="19"/>
  <c r="AD100" i="19"/>
  <c r="AG100" i="19"/>
  <c r="AL100" i="19"/>
  <c r="AI100" i="19"/>
  <c r="AK100" i="19"/>
  <c r="AE100" i="19"/>
  <c r="J97" i="19"/>
  <c r="K97" i="19"/>
  <c r="P97" i="19"/>
  <c r="W97" i="19"/>
  <c r="AB97" i="19"/>
  <c r="CB97" i="19" s="1"/>
  <c r="T97" i="19"/>
  <c r="BS97" i="19" s="1"/>
  <c r="L97" i="19"/>
  <c r="Q97" i="19"/>
  <c r="X97" i="19"/>
  <c r="M97" i="19"/>
  <c r="Y97" i="19"/>
  <c r="BY97" i="19" s="1"/>
  <c r="AA97" i="19"/>
  <c r="O97" i="19"/>
  <c r="U97" i="19"/>
  <c r="BT97" i="19" s="1"/>
  <c r="Z97" i="19"/>
  <c r="V97" i="19"/>
  <c r="BU97" i="19" s="1"/>
  <c r="R97" i="19"/>
  <c r="N97" i="19"/>
  <c r="AG97" i="19"/>
  <c r="BP97" i="19"/>
  <c r="AJ97" i="19"/>
  <c r="AF97" i="19"/>
  <c r="AE97" i="19"/>
  <c r="AI97" i="19"/>
  <c r="AD97" i="19"/>
  <c r="AL97" i="19"/>
  <c r="AH97" i="19"/>
  <c r="AK97" i="19"/>
  <c r="L33" i="19"/>
  <c r="M33" i="19"/>
  <c r="W33" i="19"/>
  <c r="BW33" i="19" s="1"/>
  <c r="O33" i="19"/>
  <c r="Y33" i="19"/>
  <c r="BY33" i="19" s="1"/>
  <c r="K33" i="19"/>
  <c r="Q33" i="19"/>
  <c r="AA33" i="19"/>
  <c r="U33" i="19"/>
  <c r="BT33" i="19" s="1"/>
  <c r="Z33" i="19"/>
  <c r="J33" i="19"/>
  <c r="P33" i="19"/>
  <c r="R33" i="19"/>
  <c r="X33" i="19"/>
  <c r="N33" i="19"/>
  <c r="V33" i="19"/>
  <c r="AB33" i="19"/>
  <c r="T33" i="19"/>
  <c r="BS33" i="19" s="1"/>
  <c r="M49" i="19"/>
  <c r="R49" i="19"/>
  <c r="Y49" i="19"/>
  <c r="N49" i="19"/>
  <c r="U49" i="19"/>
  <c r="BT49" i="19" s="1"/>
  <c r="Z49" i="19"/>
  <c r="K49" i="19"/>
  <c r="W49" i="19"/>
  <c r="O49" i="19"/>
  <c r="AA49" i="19"/>
  <c r="J49" i="19"/>
  <c r="Q49" i="19"/>
  <c r="V49" i="19"/>
  <c r="AB49" i="19"/>
  <c r="CB49" i="19" s="1"/>
  <c r="L49" i="19"/>
  <c r="X49" i="19"/>
  <c r="P49" i="19"/>
  <c r="T49" i="19"/>
  <c r="BS49" i="19" s="1"/>
  <c r="K65" i="19"/>
  <c r="O65" i="19"/>
  <c r="W65" i="19"/>
  <c r="AA65" i="19"/>
  <c r="L65" i="19"/>
  <c r="P65" i="19"/>
  <c r="T65" i="19"/>
  <c r="BS65" i="19" s="1"/>
  <c r="X65" i="19"/>
  <c r="BX65" i="19" s="1"/>
  <c r="AB65" i="19"/>
  <c r="J65" i="19"/>
  <c r="R65" i="19"/>
  <c r="Z65" i="19"/>
  <c r="M65" i="19"/>
  <c r="U65" i="19"/>
  <c r="BT65" i="19" s="1"/>
  <c r="N65" i="19"/>
  <c r="V65" i="19"/>
  <c r="BV65" i="19" s="1"/>
  <c r="Y65" i="19"/>
  <c r="Q65" i="19"/>
  <c r="J93" i="19"/>
  <c r="K93" i="19"/>
  <c r="P93" i="19"/>
  <c r="W93" i="19"/>
  <c r="AB93" i="19"/>
  <c r="L93" i="19"/>
  <c r="Q93" i="19"/>
  <c r="X93" i="19"/>
  <c r="M93" i="19"/>
  <c r="T93" i="19"/>
  <c r="BS93" i="19" s="1"/>
  <c r="Y93" i="19"/>
  <c r="AA93" i="19"/>
  <c r="O93" i="19"/>
  <c r="U93" i="19"/>
  <c r="BT93" i="19" s="1"/>
  <c r="N93" i="19"/>
  <c r="V93" i="19"/>
  <c r="BU93" i="19" s="1"/>
  <c r="R93" i="19"/>
  <c r="Z93" i="19"/>
  <c r="BZ93" i="19" s="1"/>
  <c r="Y18" i="19"/>
  <c r="M18" i="19"/>
  <c r="U18" i="19"/>
  <c r="J18" i="19"/>
  <c r="Z18" i="19"/>
  <c r="AA18" i="19"/>
  <c r="X18" i="19"/>
  <c r="Q18" i="19"/>
  <c r="O18" i="19"/>
  <c r="P18" i="19"/>
  <c r="W18" i="19"/>
  <c r="N18" i="19"/>
  <c r="K18" i="19"/>
  <c r="L18" i="19"/>
  <c r="AB18" i="19"/>
  <c r="R18" i="19"/>
  <c r="V18" i="19"/>
  <c r="T18" i="19"/>
  <c r="L34" i="19"/>
  <c r="P34" i="19"/>
  <c r="U34" i="19"/>
  <c r="BT34" i="19" s="1"/>
  <c r="Y34" i="19"/>
  <c r="M34" i="19"/>
  <c r="Q34" i="19"/>
  <c r="V34" i="19"/>
  <c r="Z34" i="19"/>
  <c r="O34" i="19"/>
  <c r="X34" i="19"/>
  <c r="BX34" i="19" s="1"/>
  <c r="J34" i="19"/>
  <c r="R34" i="19"/>
  <c r="AA34" i="19"/>
  <c r="CA34" i="19" s="1"/>
  <c r="N34" i="19"/>
  <c r="T34" i="19"/>
  <c r="BS34" i="19" s="1"/>
  <c r="K34" i="19"/>
  <c r="W34" i="19"/>
  <c r="AB34" i="19"/>
  <c r="CB34" i="19" s="1"/>
  <c r="BP98" i="19"/>
  <c r="AG98" i="19"/>
  <c r="AK98" i="19"/>
  <c r="AE98" i="19"/>
  <c r="AD98" i="19"/>
  <c r="AH98" i="19"/>
  <c r="AL98" i="19"/>
  <c r="AI98" i="19"/>
  <c r="AF98" i="19"/>
  <c r="AJ98" i="19"/>
  <c r="M35" i="19"/>
  <c r="Y35" i="19"/>
  <c r="BY35" i="19" s="1"/>
  <c r="Q35" i="19"/>
  <c r="V35" i="19"/>
  <c r="W35" i="19"/>
  <c r="T35" i="19"/>
  <c r="BS35" i="19" s="1"/>
  <c r="U35" i="19"/>
  <c r="BT35" i="19" s="1"/>
  <c r="N35" i="19"/>
  <c r="L35" i="19"/>
  <c r="O35" i="19"/>
  <c r="J35" i="19"/>
  <c r="Z35" i="19"/>
  <c r="AA35" i="19"/>
  <c r="X35" i="19"/>
  <c r="K35" i="19"/>
  <c r="AB35" i="19"/>
  <c r="R35" i="19"/>
  <c r="P35" i="19"/>
  <c r="N6" i="19"/>
  <c r="K6" i="19"/>
  <c r="L6" i="19"/>
  <c r="AB6" i="19"/>
  <c r="Y6" i="19"/>
  <c r="J6" i="19"/>
  <c r="AA6" i="19"/>
  <c r="U6" i="19"/>
  <c r="R6" i="19"/>
  <c r="O6" i="19"/>
  <c r="P6" i="19"/>
  <c r="M6" i="19"/>
  <c r="V6" i="19"/>
  <c r="W6" i="19"/>
  <c r="T6" i="19"/>
  <c r="Q6" i="19"/>
  <c r="Z6" i="19"/>
  <c r="X6" i="19"/>
  <c r="J22" i="19"/>
  <c r="U22" i="19"/>
  <c r="Y22" i="19"/>
  <c r="Q22" i="19"/>
  <c r="M22" i="19"/>
  <c r="R22" i="19"/>
  <c r="O22" i="19"/>
  <c r="P22" i="19"/>
  <c r="N22" i="19"/>
  <c r="AA22" i="19"/>
  <c r="X22" i="19"/>
  <c r="Z22" i="19"/>
  <c r="K22" i="19"/>
  <c r="AB22" i="19"/>
  <c r="W22" i="19"/>
  <c r="T22" i="19"/>
  <c r="L22" i="19"/>
  <c r="V22" i="19"/>
  <c r="BP102" i="19"/>
  <c r="AF102" i="19"/>
  <c r="AJ102" i="19"/>
  <c r="AD102" i="19"/>
  <c r="AH102" i="19"/>
  <c r="AG102" i="19"/>
  <c r="AK102" i="19"/>
  <c r="AL102" i="19"/>
  <c r="AI102" i="19"/>
  <c r="AE102" i="19"/>
  <c r="K26" i="19"/>
  <c r="J26" i="19"/>
  <c r="P26" i="19"/>
  <c r="U26" i="19"/>
  <c r="BT26" i="19" s="1"/>
  <c r="Z26" i="19"/>
  <c r="BZ26" i="19" s="1"/>
  <c r="L26" i="19"/>
  <c r="Q26" i="19"/>
  <c r="V26" i="19"/>
  <c r="AB26" i="19"/>
  <c r="N26" i="19"/>
  <c r="Y26" i="19"/>
  <c r="R26" i="19"/>
  <c r="M26" i="19"/>
  <c r="T26" i="19"/>
  <c r="BS26" i="19" s="1"/>
  <c r="X26" i="19"/>
  <c r="W26" i="19"/>
  <c r="O26" i="19"/>
  <c r="AA26" i="19"/>
  <c r="L42" i="19"/>
  <c r="P42" i="19"/>
  <c r="U42" i="19"/>
  <c r="BT42" i="19" s="1"/>
  <c r="Y42" i="19"/>
  <c r="M42" i="19"/>
  <c r="Q42" i="19"/>
  <c r="V42" i="19"/>
  <c r="Z42" i="19"/>
  <c r="BZ42" i="19" s="1"/>
  <c r="K42" i="19"/>
  <c r="T42" i="19"/>
  <c r="BS42" i="19" s="1"/>
  <c r="AB42" i="19"/>
  <c r="N42" i="19"/>
  <c r="W42" i="19"/>
  <c r="J42" i="19"/>
  <c r="AA42" i="19"/>
  <c r="O42" i="19"/>
  <c r="R42" i="19"/>
  <c r="X42" i="19"/>
  <c r="BP90" i="19"/>
  <c r="AG90" i="19"/>
  <c r="AK90" i="19"/>
  <c r="AD90" i="19"/>
  <c r="AH90" i="19"/>
  <c r="AL90" i="19"/>
  <c r="AE90" i="19"/>
  <c r="AI90" i="19"/>
  <c r="AJ90" i="19"/>
  <c r="AF90" i="19"/>
  <c r="Q90" i="19"/>
  <c r="Y90" i="19"/>
  <c r="M90" i="19"/>
  <c r="U90" i="19"/>
  <c r="BT90" i="19" s="1"/>
  <c r="R90" i="19"/>
  <c r="O90" i="19"/>
  <c r="P90" i="19"/>
  <c r="N90" i="19"/>
  <c r="L90" i="19"/>
  <c r="V90" i="19"/>
  <c r="W90" i="19"/>
  <c r="T90" i="19"/>
  <c r="BS90" i="19" s="1"/>
  <c r="J90" i="19"/>
  <c r="Z90" i="19"/>
  <c r="AA90" i="19"/>
  <c r="X90" i="19"/>
  <c r="K90" i="19"/>
  <c r="AB90" i="19"/>
  <c r="L11" i="19"/>
  <c r="P11" i="19"/>
  <c r="U11" i="19"/>
  <c r="Y11" i="19"/>
  <c r="M11" i="19"/>
  <c r="Q11" i="19"/>
  <c r="V11" i="19"/>
  <c r="Z11" i="19"/>
  <c r="J11" i="19"/>
  <c r="N11" i="19"/>
  <c r="R11" i="19"/>
  <c r="W11" i="19"/>
  <c r="AA11" i="19"/>
  <c r="X11" i="19"/>
  <c r="K11" i="19"/>
  <c r="AB11" i="19"/>
  <c r="O11" i="19"/>
  <c r="T11" i="19"/>
  <c r="O14" i="19"/>
  <c r="U14" i="19"/>
  <c r="L14" i="19"/>
  <c r="AB14" i="19"/>
  <c r="AA14" i="19"/>
  <c r="N14" i="19"/>
  <c r="T14" i="19"/>
  <c r="R14" i="19"/>
  <c r="X14" i="19"/>
  <c r="W14" i="19"/>
  <c r="P14" i="19"/>
  <c r="J14" i="19"/>
  <c r="M14" i="19"/>
  <c r="Y14" i="19"/>
  <c r="Z14" i="19"/>
  <c r="Q14" i="19"/>
  <c r="K14" i="19"/>
  <c r="V14" i="19"/>
  <c r="N30" i="19"/>
  <c r="U30" i="19"/>
  <c r="BT30" i="19" s="1"/>
  <c r="P30" i="19"/>
  <c r="X30" i="19"/>
  <c r="M30" i="19"/>
  <c r="Z30" i="19"/>
  <c r="BZ30" i="19" s="1"/>
  <c r="R30" i="19"/>
  <c r="Y30" i="19"/>
  <c r="T30" i="19"/>
  <c r="BS30" i="19" s="1"/>
  <c r="J30" i="19"/>
  <c r="K30" i="19"/>
  <c r="V30" i="19"/>
  <c r="W30" i="19"/>
  <c r="AA30" i="19"/>
  <c r="O30" i="19"/>
  <c r="Q30" i="19"/>
  <c r="L30" i="19"/>
  <c r="AB30" i="19"/>
  <c r="CB30" i="19" s="1"/>
  <c r="J46" i="19"/>
  <c r="N46" i="19"/>
  <c r="R46" i="19"/>
  <c r="W46" i="19"/>
  <c r="AA46" i="19"/>
  <c r="K46" i="19"/>
  <c r="O46" i="19"/>
  <c r="T46" i="19"/>
  <c r="BS46" i="19" s="1"/>
  <c r="X46" i="19"/>
  <c r="AB46" i="19"/>
  <c r="M46" i="19"/>
  <c r="V46" i="19"/>
  <c r="BU46" i="19" s="1"/>
  <c r="P46" i="19"/>
  <c r="Y46" i="19"/>
  <c r="L46" i="19"/>
  <c r="Q46" i="19"/>
  <c r="U46" i="19"/>
  <c r="BT46" i="19" s="1"/>
  <c r="Z46" i="19"/>
  <c r="J62" i="19"/>
  <c r="M62" i="19"/>
  <c r="T62" i="19"/>
  <c r="BS62" i="19" s="1"/>
  <c r="Y62" i="19"/>
  <c r="O62" i="19"/>
  <c r="U62" i="19"/>
  <c r="BT62" i="19" s="1"/>
  <c r="AA62" i="19"/>
  <c r="CA62" i="19" s="1"/>
  <c r="Q62" i="19"/>
  <c r="K62" i="19"/>
  <c r="W62" i="19"/>
  <c r="L62" i="19"/>
  <c r="X62" i="19"/>
  <c r="P62" i="19"/>
  <c r="AB62" i="19"/>
  <c r="N62" i="19"/>
  <c r="R62" i="19"/>
  <c r="Z62" i="19"/>
  <c r="BZ62" i="19" s="1"/>
  <c r="V62" i="19"/>
  <c r="BU62" i="19" s="1"/>
  <c r="BP94" i="19"/>
  <c r="AG94" i="19"/>
  <c r="AK94" i="19"/>
  <c r="AD94" i="19"/>
  <c r="AH94" i="19"/>
  <c r="AL94" i="19"/>
  <c r="AE94" i="19"/>
  <c r="AI94" i="19"/>
  <c r="AF94" i="19"/>
  <c r="AJ94" i="19"/>
  <c r="Q94" i="19"/>
  <c r="Y94" i="19"/>
  <c r="BY94" i="19" s="1"/>
  <c r="M94" i="19"/>
  <c r="U94" i="19"/>
  <c r="BT94" i="19" s="1"/>
  <c r="V94" i="19"/>
  <c r="W94" i="19"/>
  <c r="T94" i="19"/>
  <c r="BS94" i="19" s="1"/>
  <c r="R94" i="19"/>
  <c r="P94" i="19"/>
  <c r="J94" i="19"/>
  <c r="Z94" i="19"/>
  <c r="AA94" i="19"/>
  <c r="X94" i="19"/>
  <c r="BX94" i="19" s="1"/>
  <c r="N94" i="19"/>
  <c r="K94" i="19"/>
  <c r="L94" i="19"/>
  <c r="AB94" i="19"/>
  <c r="O94" i="19"/>
  <c r="L23" i="19"/>
  <c r="J23" i="19"/>
  <c r="O23" i="19"/>
  <c r="V23" i="19"/>
  <c r="AA23" i="19"/>
  <c r="K23" i="19"/>
  <c r="Q23" i="19"/>
  <c r="W23" i="19"/>
  <c r="N23" i="19"/>
  <c r="Z23" i="19"/>
  <c r="R23" i="19"/>
  <c r="Y23" i="19"/>
  <c r="M23" i="19"/>
  <c r="U23" i="19"/>
  <c r="AB23" i="19"/>
  <c r="X23" i="19"/>
  <c r="T23" i="19"/>
  <c r="P23" i="19"/>
  <c r="K40" i="19"/>
  <c r="M40" i="19"/>
  <c r="R40" i="19"/>
  <c r="X40" i="19"/>
  <c r="N40" i="19"/>
  <c r="T40" i="19"/>
  <c r="BS40" i="19" s="1"/>
  <c r="Y40" i="19"/>
  <c r="L40" i="19"/>
  <c r="V40" i="19"/>
  <c r="P40" i="19"/>
  <c r="Z40" i="19"/>
  <c r="U40" i="19"/>
  <c r="BT40" i="19" s="1"/>
  <c r="AB40" i="19"/>
  <c r="J40" i="19"/>
  <c r="Q40" i="19"/>
  <c r="W40" i="19"/>
  <c r="AA40" i="19"/>
  <c r="CA40" i="19" s="1"/>
  <c r="O40" i="19"/>
  <c r="K56" i="19"/>
  <c r="M56" i="19"/>
  <c r="U56" i="19"/>
  <c r="BT56" i="19" s="1"/>
  <c r="N56" i="19"/>
  <c r="V56" i="19"/>
  <c r="J56" i="19"/>
  <c r="Z56" i="19"/>
  <c r="BZ56" i="19" s="1"/>
  <c r="Q56" i="19"/>
  <c r="R56" i="19"/>
  <c r="Y56" i="19"/>
  <c r="X56" i="19"/>
  <c r="W56" i="19"/>
  <c r="P56" i="19"/>
  <c r="AB56" i="19"/>
  <c r="AA56" i="19"/>
  <c r="CA56" i="19" s="1"/>
  <c r="T56" i="19"/>
  <c r="BS56" i="19" s="1"/>
  <c r="O56" i="19"/>
  <c r="L56" i="19"/>
  <c r="J73" i="19"/>
  <c r="M73" i="19"/>
  <c r="T73" i="19"/>
  <c r="BS73" i="19" s="1"/>
  <c r="Y73" i="19"/>
  <c r="O73" i="19"/>
  <c r="U73" i="19"/>
  <c r="BT73" i="19" s="1"/>
  <c r="AA73" i="19"/>
  <c r="L73" i="19"/>
  <c r="X73" i="19"/>
  <c r="P73" i="19"/>
  <c r="AB73" i="19"/>
  <c r="Q73" i="19"/>
  <c r="K73" i="19"/>
  <c r="W73" i="19"/>
  <c r="R73" i="19"/>
  <c r="N73" i="19"/>
  <c r="Z73" i="19"/>
  <c r="BZ73" i="19" s="1"/>
  <c r="V73" i="19"/>
  <c r="M47" i="19"/>
  <c r="T47" i="19"/>
  <c r="BS47" i="19" s="1"/>
  <c r="Y47" i="19"/>
  <c r="BY47" i="19" s="1"/>
  <c r="O47" i="19"/>
  <c r="U47" i="19"/>
  <c r="BT47" i="19" s="1"/>
  <c r="AA47" i="19"/>
  <c r="L47" i="19"/>
  <c r="X47" i="19"/>
  <c r="P47" i="19"/>
  <c r="AB47" i="19"/>
  <c r="W47" i="19"/>
  <c r="K47" i="19"/>
  <c r="Q47" i="19"/>
  <c r="N47" i="19"/>
  <c r="J47" i="19"/>
  <c r="R47" i="19"/>
  <c r="V47" i="19"/>
  <c r="BV47" i="19" s="1"/>
  <c r="Z47" i="19"/>
  <c r="L53" i="19"/>
  <c r="P53" i="19"/>
  <c r="T53" i="19"/>
  <c r="BS53" i="19" s="1"/>
  <c r="X53" i="19"/>
  <c r="AB53" i="19"/>
  <c r="M53" i="19"/>
  <c r="Q53" i="19"/>
  <c r="U53" i="19"/>
  <c r="BT53" i="19" s="1"/>
  <c r="Y53" i="19"/>
  <c r="O53" i="19"/>
  <c r="W53" i="19"/>
  <c r="J53" i="19"/>
  <c r="R53" i="19"/>
  <c r="Z53" i="19"/>
  <c r="K53" i="19"/>
  <c r="AA53" i="19"/>
  <c r="N53" i="19"/>
  <c r="V53" i="19"/>
  <c r="J69" i="19"/>
  <c r="M69" i="19"/>
  <c r="T69" i="19"/>
  <c r="BS69" i="19" s="1"/>
  <c r="Y69" i="19"/>
  <c r="BY69" i="19" s="1"/>
  <c r="O69" i="19"/>
  <c r="U69" i="19"/>
  <c r="BT69" i="19" s="1"/>
  <c r="AA69" i="19"/>
  <c r="L69" i="19"/>
  <c r="X69" i="19"/>
  <c r="BX69" i="19" s="1"/>
  <c r="P69" i="19"/>
  <c r="AB69" i="19"/>
  <c r="CB69" i="19" s="1"/>
  <c r="Q69" i="19"/>
  <c r="W69" i="19"/>
  <c r="K69" i="19"/>
  <c r="V69" i="19"/>
  <c r="R69" i="19"/>
  <c r="N69" i="19"/>
  <c r="Z69" i="19"/>
  <c r="AG28" i="19"/>
  <c r="AE28" i="19"/>
  <c r="AJ28" i="19"/>
  <c r="AF28" i="19"/>
  <c r="AL28" i="19"/>
  <c r="AD28" i="19"/>
  <c r="AH28" i="19"/>
  <c r="AI28" i="19"/>
  <c r="BP28" i="19"/>
  <c r="AK28" i="19"/>
  <c r="K44" i="19"/>
  <c r="L44" i="19"/>
  <c r="Q44" i="19"/>
  <c r="V44" i="19"/>
  <c r="BV44" i="19" s="1"/>
  <c r="AB44" i="19"/>
  <c r="M44" i="19"/>
  <c r="R44" i="19"/>
  <c r="X44" i="19"/>
  <c r="BX44" i="19" s="1"/>
  <c r="J44" i="19"/>
  <c r="U44" i="19"/>
  <c r="BT44" i="19" s="1"/>
  <c r="N44" i="19"/>
  <c r="Y44" i="19"/>
  <c r="BY44" i="19" s="1"/>
  <c r="T44" i="19"/>
  <c r="BS44" i="19" s="1"/>
  <c r="Z44" i="19"/>
  <c r="P44" i="19"/>
  <c r="O44" i="19"/>
  <c r="AA44" i="19"/>
  <c r="W44" i="19"/>
  <c r="K60" i="19"/>
  <c r="N60" i="19"/>
  <c r="V60" i="19"/>
  <c r="Q60" i="19"/>
  <c r="Y60" i="19"/>
  <c r="BY60" i="19" s="1"/>
  <c r="M60" i="19"/>
  <c r="R60" i="19"/>
  <c r="U60" i="19"/>
  <c r="BT60" i="19" s="1"/>
  <c r="Z60" i="19"/>
  <c r="J60" i="19"/>
  <c r="T60" i="19"/>
  <c r="BS60" i="19" s="1"/>
  <c r="W60" i="19"/>
  <c r="AB60" i="19"/>
  <c r="P60" i="19"/>
  <c r="O60" i="19"/>
  <c r="L60" i="19"/>
  <c r="X60" i="19"/>
  <c r="AA60" i="19"/>
  <c r="J81" i="19"/>
  <c r="M81" i="19"/>
  <c r="T81" i="19"/>
  <c r="BS81" i="19" s="1"/>
  <c r="Y81" i="19"/>
  <c r="BY81" i="19" s="1"/>
  <c r="O81" i="19"/>
  <c r="U81" i="19"/>
  <c r="BT81" i="19" s="1"/>
  <c r="AA81" i="19"/>
  <c r="L81" i="19"/>
  <c r="X81" i="19"/>
  <c r="P81" i="19"/>
  <c r="AB81" i="19"/>
  <c r="CB81" i="19" s="1"/>
  <c r="Q81" i="19"/>
  <c r="K81" i="19"/>
  <c r="W81" i="19"/>
  <c r="Z81" i="19"/>
  <c r="BZ81" i="19" s="1"/>
  <c r="V81" i="19"/>
  <c r="R81" i="19"/>
  <c r="N81" i="19"/>
  <c r="K7" i="19"/>
  <c r="J7" i="19"/>
  <c r="O7" i="19"/>
  <c r="T7" i="19"/>
  <c r="X7" i="19"/>
  <c r="AB7" i="19"/>
  <c r="L7" i="19"/>
  <c r="P7" i="19"/>
  <c r="U7" i="19"/>
  <c r="Y7" i="19"/>
  <c r="M7" i="19"/>
  <c r="Q7" i="19"/>
  <c r="V7" i="19"/>
  <c r="Z7" i="19"/>
  <c r="BZ7" i="19" s="1"/>
  <c r="W7" i="19"/>
  <c r="AA7" i="19"/>
  <c r="R7" i="19"/>
  <c r="N7" i="19"/>
  <c r="M59" i="19"/>
  <c r="Y59" i="19"/>
  <c r="R59" i="19"/>
  <c r="O59" i="19"/>
  <c r="P59" i="19"/>
  <c r="U59" i="19"/>
  <c r="BT59" i="19" s="1"/>
  <c r="Q59" i="19"/>
  <c r="N59" i="19"/>
  <c r="L59" i="19"/>
  <c r="V59" i="19"/>
  <c r="BV59" i="19" s="1"/>
  <c r="W59" i="19"/>
  <c r="T59" i="19"/>
  <c r="BS59" i="19" s="1"/>
  <c r="J59" i="19"/>
  <c r="Z59" i="19"/>
  <c r="AA59" i="19"/>
  <c r="X59" i="19"/>
  <c r="K59" i="19"/>
  <c r="AB59" i="19"/>
  <c r="J77" i="19"/>
  <c r="M77" i="19"/>
  <c r="T77" i="19"/>
  <c r="BS77" i="19" s="1"/>
  <c r="Y77" i="19"/>
  <c r="BY77" i="19" s="1"/>
  <c r="O77" i="19"/>
  <c r="U77" i="19"/>
  <c r="BT77" i="19" s="1"/>
  <c r="AA77" i="19"/>
  <c r="CA77" i="19" s="1"/>
  <c r="L77" i="19"/>
  <c r="X77" i="19"/>
  <c r="BX77" i="19" s="1"/>
  <c r="P77" i="19"/>
  <c r="AB77" i="19"/>
  <c r="Q77" i="19"/>
  <c r="K77" i="19"/>
  <c r="W77" i="19"/>
  <c r="N77" i="19"/>
  <c r="R77" i="19"/>
  <c r="Z77" i="19"/>
  <c r="BZ77" i="19" s="1"/>
  <c r="V77" i="19"/>
  <c r="AF64" i="19"/>
  <c r="BP64" i="19"/>
  <c r="AG64" i="19"/>
  <c r="AL64" i="19"/>
  <c r="AH64" i="19"/>
  <c r="AE64" i="19"/>
  <c r="AI64" i="19"/>
  <c r="AK64" i="19"/>
  <c r="AD64" i="19"/>
  <c r="AJ64" i="19"/>
  <c r="J89" i="19"/>
  <c r="K89" i="19"/>
  <c r="P89" i="19"/>
  <c r="W89" i="19"/>
  <c r="AB89" i="19"/>
  <c r="L89" i="19"/>
  <c r="Q89" i="19"/>
  <c r="X89" i="19"/>
  <c r="BX89" i="19" s="1"/>
  <c r="M89" i="19"/>
  <c r="T89" i="19"/>
  <c r="BS89" i="19" s="1"/>
  <c r="Y89" i="19"/>
  <c r="BY89" i="19" s="1"/>
  <c r="AA89" i="19"/>
  <c r="O89" i="19"/>
  <c r="U89" i="19"/>
  <c r="BT89" i="19" s="1"/>
  <c r="R89" i="19"/>
  <c r="V89" i="19"/>
  <c r="BU89" i="19" s="1"/>
  <c r="N89" i="19"/>
  <c r="Z89" i="19"/>
  <c r="BZ89" i="19" s="1"/>
  <c r="J19" i="19"/>
  <c r="N19" i="19"/>
  <c r="R19" i="19"/>
  <c r="W19" i="19"/>
  <c r="AA19" i="19"/>
  <c r="K19" i="19"/>
  <c r="O19" i="19"/>
  <c r="T19" i="19"/>
  <c r="X19" i="19"/>
  <c r="AB19" i="19"/>
  <c r="M19" i="19"/>
  <c r="V19" i="19"/>
  <c r="P19" i="19"/>
  <c r="Y19" i="19"/>
  <c r="U19" i="19"/>
  <c r="Z19" i="19"/>
  <c r="Q19" i="19"/>
  <c r="L19" i="19"/>
  <c r="K29" i="19"/>
  <c r="Q29" i="19"/>
  <c r="AB29" i="19"/>
  <c r="T29" i="19"/>
  <c r="BS29" i="19" s="1"/>
  <c r="O29" i="19"/>
  <c r="W29" i="19"/>
  <c r="L29" i="19"/>
  <c r="Y29" i="19"/>
  <c r="AA29" i="19"/>
  <c r="J29" i="19"/>
  <c r="Z29" i="19"/>
  <c r="BZ29" i="19" s="1"/>
  <c r="M29" i="19"/>
  <c r="V29" i="19"/>
  <c r="X29" i="19"/>
  <c r="U29" i="19"/>
  <c r="BT29" i="19" s="1"/>
  <c r="N29" i="19"/>
  <c r="P29" i="19"/>
  <c r="R29" i="19"/>
  <c r="J85" i="19"/>
  <c r="M85" i="19"/>
  <c r="T85" i="19"/>
  <c r="BS85" i="19" s="1"/>
  <c r="Y85" i="19"/>
  <c r="O85" i="19"/>
  <c r="U85" i="19"/>
  <c r="BT85" i="19" s="1"/>
  <c r="AA85" i="19"/>
  <c r="L85" i="19"/>
  <c r="X85" i="19"/>
  <c r="P85" i="19"/>
  <c r="AB85" i="19"/>
  <c r="Q85" i="19"/>
  <c r="K85" i="19"/>
  <c r="W85" i="19"/>
  <c r="BW85" i="19" s="1"/>
  <c r="V85" i="19"/>
  <c r="R85" i="19"/>
  <c r="N85" i="19"/>
  <c r="Z85" i="19"/>
  <c r="AF52" i="19"/>
  <c r="BP52" i="19"/>
  <c r="AH52" i="19"/>
  <c r="AD52" i="19"/>
  <c r="AI52" i="19"/>
  <c r="AL52" i="19"/>
  <c r="AE52" i="19"/>
  <c r="AG52" i="19"/>
  <c r="AK52" i="19"/>
  <c r="AJ52" i="19"/>
  <c r="AG93" i="19"/>
  <c r="BP93" i="19"/>
  <c r="AJ93" i="19"/>
  <c r="AE93" i="19"/>
  <c r="AF93" i="19"/>
  <c r="AI93" i="19"/>
  <c r="AD93" i="19"/>
  <c r="AK93" i="19"/>
  <c r="AL93" i="19"/>
  <c r="AH93" i="19"/>
  <c r="AD39" i="19"/>
  <c r="BP39" i="19"/>
  <c r="AI39" i="19"/>
  <c r="AK39" i="19"/>
  <c r="AE39" i="19"/>
  <c r="AG39" i="19"/>
  <c r="AF39" i="19"/>
  <c r="AL39" i="19"/>
  <c r="AH39" i="19"/>
  <c r="AJ39" i="19"/>
  <c r="AG34" i="19"/>
  <c r="BP34" i="19"/>
  <c r="AD34" i="19"/>
  <c r="AI34" i="19"/>
  <c r="AE34" i="19"/>
  <c r="AJ34" i="19"/>
  <c r="AH34" i="19"/>
  <c r="AL34" i="19"/>
  <c r="AF34" i="19"/>
  <c r="AK34" i="19"/>
  <c r="J66" i="19"/>
  <c r="L66" i="19"/>
  <c r="Q66" i="19"/>
  <c r="V66" i="19"/>
  <c r="AB66" i="19"/>
  <c r="CB66" i="19" s="1"/>
  <c r="M66" i="19"/>
  <c r="R66" i="19"/>
  <c r="X66" i="19"/>
  <c r="P66" i="19"/>
  <c r="Z66" i="19"/>
  <c r="T66" i="19"/>
  <c r="BS66" i="19" s="1"/>
  <c r="U66" i="19"/>
  <c r="BT66" i="19" s="1"/>
  <c r="Y66" i="19"/>
  <c r="N66" i="19"/>
  <c r="W66" i="19"/>
  <c r="K66" i="19"/>
  <c r="AA66" i="19"/>
  <c r="O66" i="19"/>
  <c r="AD66" i="19"/>
  <c r="BP66" i="19"/>
  <c r="AK66" i="19"/>
  <c r="AF66" i="19"/>
  <c r="AG66" i="19"/>
  <c r="AJ66" i="19"/>
  <c r="AH66" i="19"/>
  <c r="AI66" i="19"/>
  <c r="AE66" i="19"/>
  <c r="AL66" i="19"/>
  <c r="Q82" i="19"/>
  <c r="M82" i="19"/>
  <c r="U82" i="19"/>
  <c r="BT82" i="19" s="1"/>
  <c r="Y82" i="19"/>
  <c r="BY82" i="19" s="1"/>
  <c r="V82" i="19"/>
  <c r="W82" i="19"/>
  <c r="T82" i="19"/>
  <c r="BS82" i="19" s="1"/>
  <c r="O82" i="19"/>
  <c r="J82" i="19"/>
  <c r="Z82" i="19"/>
  <c r="BZ82" i="19" s="1"/>
  <c r="AA82" i="19"/>
  <c r="X82" i="19"/>
  <c r="BX82" i="19" s="1"/>
  <c r="N82" i="19"/>
  <c r="K82" i="19"/>
  <c r="L82" i="19"/>
  <c r="AB82" i="19"/>
  <c r="CB82" i="19" s="1"/>
  <c r="R82" i="19"/>
  <c r="P82" i="19"/>
  <c r="BP82" i="19"/>
  <c r="AE82" i="19"/>
  <c r="AI82" i="19"/>
  <c r="AF82" i="19"/>
  <c r="AJ82" i="19"/>
  <c r="AD82" i="19"/>
  <c r="AL82" i="19"/>
  <c r="AG82" i="19"/>
  <c r="AH82" i="19"/>
  <c r="AK82" i="19"/>
  <c r="J54" i="19"/>
  <c r="K54" i="19"/>
  <c r="P54" i="19"/>
  <c r="W54" i="19"/>
  <c r="AB54" i="19"/>
  <c r="CB54" i="19" s="1"/>
  <c r="L54" i="19"/>
  <c r="Q54" i="19"/>
  <c r="X54" i="19"/>
  <c r="BX54" i="19" s="1"/>
  <c r="O54" i="19"/>
  <c r="AA54" i="19"/>
  <c r="T54" i="19"/>
  <c r="BS54" i="19" s="1"/>
  <c r="U54" i="19"/>
  <c r="BT54" i="19" s="1"/>
  <c r="M54" i="19"/>
  <c r="Y54" i="19"/>
  <c r="V54" i="19"/>
  <c r="BV54" i="19" s="1"/>
  <c r="Z54" i="19"/>
  <c r="R54" i="19"/>
  <c r="N54" i="19"/>
  <c r="AG54" i="19"/>
  <c r="BP54" i="19"/>
  <c r="AJ54" i="19"/>
  <c r="AE54" i="19"/>
  <c r="AF54" i="19"/>
  <c r="AI54" i="19"/>
  <c r="AL54" i="19"/>
  <c r="AK54" i="19"/>
  <c r="AH54" i="19"/>
  <c r="AD54" i="19"/>
  <c r="Q70" i="19"/>
  <c r="M70" i="19"/>
  <c r="U70" i="19"/>
  <c r="BT70" i="19" s="1"/>
  <c r="Y70" i="19"/>
  <c r="V70" i="19"/>
  <c r="W70" i="19"/>
  <c r="T70" i="19"/>
  <c r="BS70" i="19" s="1"/>
  <c r="R70" i="19"/>
  <c r="P70" i="19"/>
  <c r="J70" i="19"/>
  <c r="Z70" i="19"/>
  <c r="AA70" i="19"/>
  <c r="X70" i="19"/>
  <c r="N70" i="19"/>
  <c r="K70" i="19"/>
  <c r="L70" i="19"/>
  <c r="AB70" i="19"/>
  <c r="O70" i="19"/>
  <c r="BP70" i="19"/>
  <c r="AE70" i="19"/>
  <c r="AI70" i="19"/>
  <c r="AF70" i="19"/>
  <c r="AJ70" i="19"/>
  <c r="AD70" i="19"/>
  <c r="AL70" i="19"/>
  <c r="AG70" i="19"/>
  <c r="AH70" i="19"/>
  <c r="AK70" i="19"/>
  <c r="Q86" i="19"/>
  <c r="M86" i="19"/>
  <c r="U86" i="19"/>
  <c r="BT86" i="19" s="1"/>
  <c r="Y86" i="19"/>
  <c r="BY86" i="19" s="1"/>
  <c r="J86" i="19"/>
  <c r="Z86" i="19"/>
  <c r="AA86" i="19"/>
  <c r="X86" i="19"/>
  <c r="W86" i="19"/>
  <c r="N86" i="19"/>
  <c r="K86" i="19"/>
  <c r="L86" i="19"/>
  <c r="AB86" i="19"/>
  <c r="R86" i="19"/>
  <c r="O86" i="19"/>
  <c r="P86" i="19"/>
  <c r="V86" i="19"/>
  <c r="T86" i="19"/>
  <c r="BS86" i="19" s="1"/>
  <c r="BP86" i="19"/>
  <c r="AE86" i="19"/>
  <c r="AI86" i="19"/>
  <c r="AF86" i="19"/>
  <c r="AD86" i="19"/>
  <c r="AK86" i="19"/>
  <c r="AG86" i="19"/>
  <c r="AL86" i="19"/>
  <c r="AH86" i="19"/>
  <c r="AJ86" i="19"/>
  <c r="BP26" i="19"/>
  <c r="AF26" i="19"/>
  <c r="AJ26" i="19"/>
  <c r="AG26" i="19"/>
  <c r="AK26" i="19"/>
  <c r="AI26" i="19"/>
  <c r="AD26" i="19"/>
  <c r="AL26" i="19"/>
  <c r="AH26" i="19"/>
  <c r="AE26" i="19"/>
  <c r="Q74" i="19"/>
  <c r="M74" i="19"/>
  <c r="U74" i="19"/>
  <c r="BT74" i="19" s="1"/>
  <c r="Y74" i="19"/>
  <c r="N74" i="19"/>
  <c r="K74" i="19"/>
  <c r="L74" i="19"/>
  <c r="AB74" i="19"/>
  <c r="Z74" i="19"/>
  <c r="X74" i="19"/>
  <c r="R74" i="19"/>
  <c r="O74" i="19"/>
  <c r="P74" i="19"/>
  <c r="V74" i="19"/>
  <c r="W74" i="19"/>
  <c r="T74" i="19"/>
  <c r="BS74" i="19" s="1"/>
  <c r="J74" i="19"/>
  <c r="AA74" i="19"/>
  <c r="BP74" i="19"/>
  <c r="AE74" i="19"/>
  <c r="AI74" i="19"/>
  <c r="AF74" i="19"/>
  <c r="AJ74" i="19"/>
  <c r="AD74" i="19"/>
  <c r="AL74" i="19"/>
  <c r="AG74" i="19"/>
  <c r="AH74" i="19"/>
  <c r="AK74" i="19"/>
  <c r="AG46" i="19"/>
  <c r="BP46" i="19"/>
  <c r="AF46" i="19"/>
  <c r="AL46" i="19"/>
  <c r="AH46" i="19"/>
  <c r="AE46" i="19"/>
  <c r="AI46" i="19"/>
  <c r="AD46" i="19"/>
  <c r="AJ46" i="19"/>
  <c r="AK46" i="19"/>
  <c r="AG62" i="19"/>
  <c r="BP62" i="19"/>
  <c r="AF62" i="19"/>
  <c r="AI62" i="19"/>
  <c r="AE62" i="19"/>
  <c r="AJ62" i="19"/>
  <c r="AD62" i="19"/>
  <c r="AL62" i="19"/>
  <c r="AK62" i="19"/>
  <c r="AH62" i="19"/>
  <c r="Q78" i="19"/>
  <c r="M78" i="19"/>
  <c r="U78" i="19"/>
  <c r="BT78" i="19" s="1"/>
  <c r="Y78" i="19"/>
  <c r="BY78" i="19" s="1"/>
  <c r="R78" i="19"/>
  <c r="O78" i="19"/>
  <c r="P78" i="19"/>
  <c r="K78" i="19"/>
  <c r="AB78" i="19"/>
  <c r="V78" i="19"/>
  <c r="W78" i="19"/>
  <c r="T78" i="19"/>
  <c r="BS78" i="19" s="1"/>
  <c r="J78" i="19"/>
  <c r="Z78" i="19"/>
  <c r="BZ78" i="19" s="1"/>
  <c r="AA78" i="19"/>
  <c r="X78" i="19"/>
  <c r="BX78" i="19" s="1"/>
  <c r="N78" i="19"/>
  <c r="L78" i="19"/>
  <c r="BP78" i="19"/>
  <c r="AE78" i="19"/>
  <c r="AI78" i="19"/>
  <c r="AF78" i="19"/>
  <c r="AJ78" i="19"/>
  <c r="AD78" i="19"/>
  <c r="AL78" i="19"/>
  <c r="AG78" i="19"/>
  <c r="AH78" i="19"/>
  <c r="AK78" i="19"/>
  <c r="BP53" i="19"/>
  <c r="AJ53" i="19"/>
  <c r="AH53" i="19"/>
  <c r="AD53" i="19"/>
  <c r="AG53" i="19"/>
  <c r="AL53" i="19"/>
  <c r="AK53" i="19"/>
  <c r="AE53" i="19"/>
  <c r="AF53" i="19"/>
  <c r="AI53" i="19"/>
  <c r="BP59" i="19"/>
  <c r="AD59" i="19"/>
  <c r="AH59" i="19"/>
  <c r="AL59" i="19"/>
  <c r="AE59" i="19"/>
  <c r="AI59" i="19"/>
  <c r="AG59" i="19"/>
  <c r="AJ59" i="19"/>
  <c r="AK59" i="19"/>
  <c r="AF59" i="19"/>
  <c r="K99" i="19"/>
  <c r="M99" i="19"/>
  <c r="U99" i="19"/>
  <c r="BT99" i="19" s="1"/>
  <c r="Y99" i="19"/>
  <c r="N99" i="19"/>
  <c r="V99" i="19"/>
  <c r="Q99" i="19"/>
  <c r="Z99" i="19"/>
  <c r="BZ99" i="19" s="1"/>
  <c r="J99" i="19"/>
  <c r="R99" i="19"/>
  <c r="AB99" i="19"/>
  <c r="L99" i="19"/>
  <c r="AA99" i="19"/>
  <c r="O99" i="19"/>
  <c r="X99" i="19"/>
  <c r="BX99" i="19" s="1"/>
  <c r="W99" i="19"/>
  <c r="T99" i="19"/>
  <c r="BS99" i="19" s="1"/>
  <c r="P99" i="19"/>
  <c r="AE48" i="19"/>
  <c r="AI48" i="19"/>
  <c r="AF48" i="19"/>
  <c r="AJ48" i="19"/>
  <c r="AH48" i="19"/>
  <c r="AK48" i="19"/>
  <c r="AG48" i="19"/>
  <c r="AL48" i="19"/>
  <c r="BP48" i="19"/>
  <c r="AD48" i="19"/>
  <c r="BP96" i="19"/>
  <c r="AE96" i="19"/>
  <c r="AJ96" i="19"/>
  <c r="AH96" i="19"/>
  <c r="AF96" i="19"/>
  <c r="AG96" i="19"/>
  <c r="AL96" i="19"/>
  <c r="AK96" i="19"/>
  <c r="AD96" i="19"/>
  <c r="AI96" i="19"/>
  <c r="AG89" i="19"/>
  <c r="BP89" i="19"/>
  <c r="AJ89" i="19"/>
  <c r="AE89" i="19"/>
  <c r="AF89" i="19"/>
  <c r="AI89" i="19"/>
  <c r="AH89" i="19"/>
  <c r="AL89" i="19"/>
  <c r="AD89" i="19"/>
  <c r="AK89" i="19"/>
  <c r="BP61" i="19"/>
  <c r="AK61" i="19"/>
  <c r="AE61" i="19"/>
  <c r="AL61" i="19"/>
  <c r="AF61" i="19"/>
  <c r="AD61" i="19"/>
  <c r="AI61" i="19"/>
  <c r="AJ61" i="19"/>
  <c r="AH61" i="19"/>
  <c r="AG61" i="19"/>
  <c r="K27" i="19"/>
  <c r="Q27" i="19"/>
  <c r="U27" i="19"/>
  <c r="BT27" i="19" s="1"/>
  <c r="M27" i="19"/>
  <c r="Y27" i="19"/>
  <c r="T27" i="19"/>
  <c r="BS27" i="19" s="1"/>
  <c r="N27" i="19"/>
  <c r="L27" i="19"/>
  <c r="V27" i="19"/>
  <c r="O27" i="19"/>
  <c r="J27" i="19"/>
  <c r="AA27" i="19"/>
  <c r="X27" i="19"/>
  <c r="R27" i="19"/>
  <c r="W27" i="19"/>
  <c r="AB27" i="19"/>
  <c r="P27" i="19"/>
  <c r="Z27" i="19"/>
  <c r="BO13" i="19"/>
  <c r="BP36" i="19"/>
  <c r="AE36" i="19"/>
  <c r="AI36" i="19"/>
  <c r="AG36" i="19"/>
  <c r="AL36" i="19"/>
  <c r="AH36" i="19"/>
  <c r="AK36" i="19"/>
  <c r="AD36" i="19"/>
  <c r="AJ36" i="19"/>
  <c r="AF36" i="19"/>
  <c r="K36" i="19"/>
  <c r="N36" i="19"/>
  <c r="T36" i="19"/>
  <c r="BS36" i="19" s="1"/>
  <c r="Y36" i="19"/>
  <c r="BY36" i="19" s="1"/>
  <c r="L36" i="19"/>
  <c r="R36" i="19"/>
  <c r="Z36" i="19"/>
  <c r="BZ36" i="19" s="1"/>
  <c r="M36" i="19"/>
  <c r="U36" i="19"/>
  <c r="BT36" i="19" s="1"/>
  <c r="AB36" i="19"/>
  <c r="J36" i="19"/>
  <c r="X36" i="19"/>
  <c r="P36" i="19"/>
  <c r="Q36" i="19"/>
  <c r="V36" i="19"/>
  <c r="W36" i="19"/>
  <c r="BW36" i="19" s="1"/>
  <c r="O36" i="19"/>
  <c r="AA36" i="19"/>
  <c r="K68" i="19"/>
  <c r="O68" i="19"/>
  <c r="W68" i="19"/>
  <c r="BW68" i="19" s="1"/>
  <c r="AA68" i="19"/>
  <c r="CA68" i="19" s="1"/>
  <c r="L68" i="19"/>
  <c r="P68" i="19"/>
  <c r="T68" i="19"/>
  <c r="BS68" i="19" s="1"/>
  <c r="X68" i="19"/>
  <c r="AB68" i="19"/>
  <c r="CB68" i="19" s="1"/>
  <c r="N68" i="19"/>
  <c r="V68" i="19"/>
  <c r="BU68" i="19" s="1"/>
  <c r="Q68" i="19"/>
  <c r="Y68" i="19"/>
  <c r="BY68" i="19" s="1"/>
  <c r="J68" i="19"/>
  <c r="R68" i="19"/>
  <c r="Z68" i="19"/>
  <c r="M68" i="19"/>
  <c r="U68" i="19"/>
  <c r="BT68" i="19" s="1"/>
  <c r="K84" i="19"/>
  <c r="O84" i="19"/>
  <c r="W84" i="19"/>
  <c r="AA84" i="19"/>
  <c r="L84" i="19"/>
  <c r="P84" i="19"/>
  <c r="T84" i="19"/>
  <c r="BS84" i="19" s="1"/>
  <c r="X84" i="19"/>
  <c r="BX84" i="19" s="1"/>
  <c r="AB84" i="19"/>
  <c r="CB84" i="19" s="1"/>
  <c r="N84" i="19"/>
  <c r="V84" i="19"/>
  <c r="BU84" i="19" s="1"/>
  <c r="Q84" i="19"/>
  <c r="Y84" i="19"/>
  <c r="J84" i="19"/>
  <c r="R84" i="19"/>
  <c r="Z84" i="19"/>
  <c r="U84" i="19"/>
  <c r="BT84" i="19" s="1"/>
  <c r="M84" i="19"/>
  <c r="J31" i="19"/>
  <c r="N31" i="19"/>
  <c r="AA31" i="19"/>
  <c r="Q31" i="19"/>
  <c r="Y31" i="19"/>
  <c r="K31" i="19"/>
  <c r="V31" i="19"/>
  <c r="P31" i="19"/>
  <c r="W31" i="19"/>
  <c r="M31" i="19"/>
  <c r="L31" i="19"/>
  <c r="Z31" i="19"/>
  <c r="T31" i="19"/>
  <c r="BS31" i="19" s="1"/>
  <c r="R31" i="19"/>
  <c r="U31" i="19"/>
  <c r="BT31" i="19" s="1"/>
  <c r="X31" i="19"/>
  <c r="O31" i="19"/>
  <c r="AB31" i="19"/>
  <c r="AF79" i="19"/>
  <c r="BP79" i="19"/>
  <c r="AG79" i="19"/>
  <c r="AL79" i="19"/>
  <c r="AH79" i="19"/>
  <c r="AK79" i="19"/>
  <c r="AD79" i="19"/>
  <c r="AE79" i="19"/>
  <c r="AI79" i="19"/>
  <c r="AJ79" i="19"/>
  <c r="K79" i="19"/>
  <c r="Q79" i="19"/>
  <c r="Y79" i="19"/>
  <c r="J79" i="19"/>
  <c r="R79" i="19"/>
  <c r="Z79" i="19"/>
  <c r="V79" i="19"/>
  <c r="BV79" i="19" s="1"/>
  <c r="M79" i="19"/>
  <c r="N79" i="19"/>
  <c r="U79" i="19"/>
  <c r="BT79" i="19" s="1"/>
  <c r="P79" i="19"/>
  <c r="AA79" i="19"/>
  <c r="O79" i="19"/>
  <c r="T79" i="19"/>
  <c r="BS79" i="19" s="1"/>
  <c r="AB79" i="19"/>
  <c r="L79" i="19"/>
  <c r="W79" i="19"/>
  <c r="X79" i="19"/>
  <c r="J17" i="19"/>
  <c r="Q17" i="19"/>
  <c r="Y17" i="19"/>
  <c r="L17" i="19"/>
  <c r="T17" i="19"/>
  <c r="AB17" i="19"/>
  <c r="M17" i="19"/>
  <c r="U17" i="19"/>
  <c r="P17" i="19"/>
  <c r="X17" i="19"/>
  <c r="O17" i="19"/>
  <c r="N17" i="19"/>
  <c r="V17" i="19"/>
  <c r="R17" i="19"/>
  <c r="K17" i="19"/>
  <c r="Z17" i="19"/>
  <c r="AA17" i="19"/>
  <c r="W17" i="19"/>
  <c r="K95" i="19"/>
  <c r="M95" i="19"/>
  <c r="U95" i="19"/>
  <c r="BT95" i="19" s="1"/>
  <c r="Q95" i="19"/>
  <c r="N95" i="19"/>
  <c r="V95" i="19"/>
  <c r="Y95" i="19"/>
  <c r="BY95" i="19" s="1"/>
  <c r="Z95" i="19"/>
  <c r="BZ95" i="19" s="1"/>
  <c r="J95" i="19"/>
  <c r="R95" i="19"/>
  <c r="P95" i="19"/>
  <c r="AA95" i="19"/>
  <c r="T95" i="19"/>
  <c r="BS95" i="19" s="1"/>
  <c r="AB95" i="19"/>
  <c r="L95" i="19"/>
  <c r="W95" i="19"/>
  <c r="X95" i="19"/>
  <c r="O95" i="19"/>
  <c r="AG50" i="19"/>
  <c r="BP50" i="19"/>
  <c r="AI50" i="19"/>
  <c r="AJ50" i="19"/>
  <c r="AE50" i="19"/>
  <c r="AF50" i="19"/>
  <c r="AD50" i="19"/>
  <c r="AL50" i="19"/>
  <c r="AH50" i="19"/>
  <c r="AK50" i="19"/>
  <c r="J50" i="19"/>
  <c r="O50" i="19"/>
  <c r="U50" i="19"/>
  <c r="BT50" i="19" s="1"/>
  <c r="AA50" i="19"/>
  <c r="K50" i="19"/>
  <c r="P50" i="19"/>
  <c r="W50" i="19"/>
  <c r="AB50" i="19"/>
  <c r="CB50" i="19" s="1"/>
  <c r="M50" i="19"/>
  <c r="Y50" i="19"/>
  <c r="Q50" i="19"/>
  <c r="T50" i="19"/>
  <c r="BS50" i="19" s="1"/>
  <c r="X50" i="19"/>
  <c r="L50" i="19"/>
  <c r="Z50" i="19"/>
  <c r="R50" i="19"/>
  <c r="V50" i="19"/>
  <c r="N50" i="19"/>
  <c r="AF75" i="19"/>
  <c r="BP75" i="19"/>
  <c r="AG75" i="19"/>
  <c r="AL75" i="19"/>
  <c r="AH75" i="19"/>
  <c r="AK75" i="19"/>
  <c r="AD75" i="19"/>
  <c r="AE75" i="19"/>
  <c r="AI75" i="19"/>
  <c r="AJ75" i="19"/>
  <c r="K75" i="19"/>
  <c r="Q75" i="19"/>
  <c r="Y75" i="19"/>
  <c r="BY75" i="19" s="1"/>
  <c r="J75" i="19"/>
  <c r="R75" i="19"/>
  <c r="Z75" i="19"/>
  <c r="BZ75" i="19" s="1"/>
  <c r="V75" i="19"/>
  <c r="M75" i="19"/>
  <c r="N75" i="19"/>
  <c r="U75" i="19"/>
  <c r="BT75" i="19" s="1"/>
  <c r="T75" i="19"/>
  <c r="BS75" i="19" s="1"/>
  <c r="AA75" i="19"/>
  <c r="P75" i="19"/>
  <c r="W75" i="19"/>
  <c r="AB75" i="19"/>
  <c r="L75" i="19"/>
  <c r="O75" i="19"/>
  <c r="X75" i="19"/>
  <c r="BX75" i="19" s="1"/>
  <c r="AF101" i="19"/>
  <c r="BP101" i="19"/>
  <c r="AJ101" i="19"/>
  <c r="AE101" i="19"/>
  <c r="AI101" i="19"/>
  <c r="AH101" i="19"/>
  <c r="AD101" i="19"/>
  <c r="AG101" i="19"/>
  <c r="AL101" i="19"/>
  <c r="AK101" i="19"/>
  <c r="J101" i="19"/>
  <c r="O101" i="19"/>
  <c r="U101" i="19"/>
  <c r="BT101" i="19" s="1"/>
  <c r="AA101" i="19"/>
  <c r="CA101" i="19" s="1"/>
  <c r="Q101" i="19"/>
  <c r="K101" i="19"/>
  <c r="P101" i="19"/>
  <c r="W101" i="19"/>
  <c r="AB101" i="19"/>
  <c r="CB101" i="19" s="1"/>
  <c r="L101" i="19"/>
  <c r="X101" i="19"/>
  <c r="Y101" i="19"/>
  <c r="M101" i="19"/>
  <c r="T101" i="19"/>
  <c r="BS101" i="19" s="1"/>
  <c r="V101" i="19"/>
  <c r="R101" i="19"/>
  <c r="N101" i="19"/>
  <c r="Z101" i="19"/>
  <c r="Q51" i="19"/>
  <c r="Y51" i="19"/>
  <c r="BY51" i="19" s="1"/>
  <c r="M51" i="19"/>
  <c r="R51" i="19"/>
  <c r="O51" i="19"/>
  <c r="P51" i="19"/>
  <c r="N51" i="19"/>
  <c r="L51" i="19"/>
  <c r="V51" i="19"/>
  <c r="BV51" i="19" s="1"/>
  <c r="W51" i="19"/>
  <c r="T51" i="19"/>
  <c r="BS51" i="19" s="1"/>
  <c r="J51" i="19"/>
  <c r="Z51" i="19"/>
  <c r="AA51" i="19"/>
  <c r="CA51" i="19" s="1"/>
  <c r="X51" i="19"/>
  <c r="U51" i="19"/>
  <c r="BT51" i="19" s="1"/>
  <c r="K51" i="19"/>
  <c r="AB51" i="19"/>
  <c r="M43" i="19"/>
  <c r="W43" i="19"/>
  <c r="O43" i="19"/>
  <c r="Y43" i="19"/>
  <c r="U43" i="19"/>
  <c r="BT43" i="19" s="1"/>
  <c r="AA43" i="19"/>
  <c r="K43" i="19"/>
  <c r="Q43" i="19"/>
  <c r="J43" i="19"/>
  <c r="Z43" i="19"/>
  <c r="X43" i="19"/>
  <c r="P43" i="19"/>
  <c r="V43" i="19"/>
  <c r="BV43" i="19" s="1"/>
  <c r="N43" i="19"/>
  <c r="L43" i="19"/>
  <c r="AB43" i="19"/>
  <c r="R43" i="19"/>
  <c r="T43" i="19"/>
  <c r="BS43" i="19" s="1"/>
  <c r="K87" i="19"/>
  <c r="M87" i="19"/>
  <c r="U87" i="19"/>
  <c r="BT87" i="19" s="1"/>
  <c r="N87" i="19"/>
  <c r="V87" i="19"/>
  <c r="Q87" i="19"/>
  <c r="Y87" i="19"/>
  <c r="Z87" i="19"/>
  <c r="J87" i="19"/>
  <c r="R87" i="19"/>
  <c r="X87" i="19"/>
  <c r="BX87" i="19" s="1"/>
  <c r="AA87" i="19"/>
  <c r="CA87" i="19" s="1"/>
  <c r="L87" i="19"/>
  <c r="T87" i="19"/>
  <c r="BS87" i="19" s="1"/>
  <c r="W87" i="19"/>
  <c r="P87" i="19"/>
  <c r="O87" i="19"/>
  <c r="AB87" i="19"/>
  <c r="Q10" i="19"/>
  <c r="Y10" i="19"/>
  <c r="M10" i="19"/>
  <c r="R10" i="19"/>
  <c r="O10" i="19"/>
  <c r="P10" i="19"/>
  <c r="U10" i="19"/>
  <c r="Z10" i="19"/>
  <c r="X10" i="19"/>
  <c r="K10" i="19"/>
  <c r="AB10" i="19"/>
  <c r="V10" i="19"/>
  <c r="W10" i="19"/>
  <c r="T10" i="19"/>
  <c r="J10" i="19"/>
  <c r="AA10" i="19"/>
  <c r="N10" i="19"/>
  <c r="L10" i="19"/>
  <c r="J58" i="19"/>
  <c r="L58" i="19"/>
  <c r="Q58" i="19"/>
  <c r="X58" i="19"/>
  <c r="M58" i="19"/>
  <c r="T58" i="19"/>
  <c r="BS58" i="19" s="1"/>
  <c r="Y58" i="19"/>
  <c r="P58" i="19"/>
  <c r="AB58" i="19"/>
  <c r="U58" i="19"/>
  <c r="BT58" i="19" s="1"/>
  <c r="K58" i="19"/>
  <c r="W58" i="19"/>
  <c r="AA58" i="19"/>
  <c r="O58" i="19"/>
  <c r="R58" i="19"/>
  <c r="Z58" i="19"/>
  <c r="N58" i="19"/>
  <c r="V58" i="19"/>
  <c r="BV58" i="19" s="1"/>
  <c r="Y55" i="19"/>
  <c r="M55" i="19"/>
  <c r="R55" i="19"/>
  <c r="O55" i="19"/>
  <c r="P55" i="19"/>
  <c r="N55" i="19"/>
  <c r="L55" i="19"/>
  <c r="V55" i="19"/>
  <c r="W55" i="19"/>
  <c r="T55" i="19"/>
  <c r="BS55" i="19" s="1"/>
  <c r="U55" i="19"/>
  <c r="BT55" i="19" s="1"/>
  <c r="J55" i="19"/>
  <c r="Z55" i="19"/>
  <c r="BZ55" i="19" s="1"/>
  <c r="AA55" i="19"/>
  <c r="X55" i="19"/>
  <c r="Q55" i="19"/>
  <c r="K55" i="19"/>
  <c r="AB55" i="19"/>
  <c r="N103" i="19"/>
  <c r="P103" i="19"/>
  <c r="J103" i="19"/>
  <c r="K103" i="19"/>
  <c r="M103" i="19"/>
  <c r="L103" i="19"/>
  <c r="Z103" i="19"/>
  <c r="Y103" i="19"/>
  <c r="T103" i="19"/>
  <c r="BS103" i="19" s="1"/>
  <c r="O103" i="19"/>
  <c r="Q103" i="19"/>
  <c r="R103" i="19"/>
  <c r="X103" i="19"/>
  <c r="BX103" i="19" s="1"/>
  <c r="U103" i="19"/>
  <c r="BT103" i="19" s="1"/>
  <c r="V103" i="19"/>
  <c r="W103" i="19"/>
  <c r="AB103" i="19"/>
  <c r="AA103" i="19"/>
  <c r="BP63" i="19"/>
  <c r="AE63" i="19"/>
  <c r="AI63" i="19"/>
  <c r="AF63" i="19"/>
  <c r="AJ63" i="19"/>
  <c r="AH63" i="19"/>
  <c r="AK63" i="19"/>
  <c r="AD63" i="19"/>
  <c r="AL63" i="19"/>
  <c r="AG63" i="19"/>
  <c r="M63" i="19"/>
  <c r="Y63" i="19"/>
  <c r="R63" i="19"/>
  <c r="O63" i="19"/>
  <c r="P63" i="19"/>
  <c r="Q63" i="19"/>
  <c r="N63" i="19"/>
  <c r="L63" i="19"/>
  <c r="V63" i="19"/>
  <c r="W63" i="19"/>
  <c r="T63" i="19"/>
  <c r="BS63" i="19" s="1"/>
  <c r="J63" i="19"/>
  <c r="Z63" i="19"/>
  <c r="BZ63" i="19" s="1"/>
  <c r="AA63" i="19"/>
  <c r="CA63" i="19" s="1"/>
  <c r="X63" i="19"/>
  <c r="K63" i="19"/>
  <c r="AB63" i="19"/>
  <c r="U63" i="19"/>
  <c r="BT63" i="19" s="1"/>
  <c r="J8" i="19"/>
  <c r="O8" i="19"/>
  <c r="U8" i="19"/>
  <c r="AA8" i="19"/>
  <c r="K8" i="19"/>
  <c r="P8" i="19"/>
  <c r="W8" i="19"/>
  <c r="AB8" i="19"/>
  <c r="L8" i="19"/>
  <c r="Q8" i="19"/>
  <c r="X8" i="19"/>
  <c r="M8" i="19"/>
  <c r="T8" i="19"/>
  <c r="Y8" i="19"/>
  <c r="N8" i="19"/>
  <c r="Z8" i="19"/>
  <c r="V8" i="19"/>
  <c r="R8" i="19"/>
  <c r="BP24" i="19"/>
  <c r="AH24" i="19"/>
  <c r="AJ24" i="19"/>
  <c r="AL24" i="19"/>
  <c r="AE24" i="19"/>
  <c r="AD24" i="19"/>
  <c r="AF24" i="19"/>
  <c r="AG24" i="19"/>
  <c r="AI24" i="19"/>
  <c r="AK24" i="19"/>
  <c r="M24" i="19"/>
  <c r="Q24" i="19"/>
  <c r="U24" i="19"/>
  <c r="BT24" i="19" s="1"/>
  <c r="Y24" i="19"/>
  <c r="BY24" i="19" s="1"/>
  <c r="J24" i="19"/>
  <c r="N24" i="19"/>
  <c r="R24" i="19"/>
  <c r="V24" i="19"/>
  <c r="Z24" i="19"/>
  <c r="P24" i="19"/>
  <c r="X24" i="19"/>
  <c r="K24" i="19"/>
  <c r="AA24" i="19"/>
  <c r="W24" i="19"/>
  <c r="L24" i="19"/>
  <c r="AB24" i="19"/>
  <c r="O24" i="19"/>
  <c r="T24" i="19"/>
  <c r="BS24" i="19" s="1"/>
  <c r="K72" i="19"/>
  <c r="O72" i="19"/>
  <c r="W72" i="19"/>
  <c r="AA72" i="19"/>
  <c r="CA72" i="19" s="1"/>
  <c r="L72" i="19"/>
  <c r="P72" i="19"/>
  <c r="T72" i="19"/>
  <c r="BS72" i="19" s="1"/>
  <c r="X72" i="19"/>
  <c r="AB72" i="19"/>
  <c r="CB72" i="19" s="1"/>
  <c r="N72" i="19"/>
  <c r="V72" i="19"/>
  <c r="BU72" i="19" s="1"/>
  <c r="Q72" i="19"/>
  <c r="Y72" i="19"/>
  <c r="J72" i="19"/>
  <c r="R72" i="19"/>
  <c r="Z72" i="19"/>
  <c r="BZ72" i="19" s="1"/>
  <c r="M72" i="19"/>
  <c r="U72" i="19"/>
  <c r="BT72" i="19" s="1"/>
  <c r="M88" i="19"/>
  <c r="Q88" i="19"/>
  <c r="U88" i="19"/>
  <c r="BT88" i="19" s="1"/>
  <c r="Y88" i="19"/>
  <c r="J88" i="19"/>
  <c r="N88" i="19"/>
  <c r="R88" i="19"/>
  <c r="V88" i="19"/>
  <c r="BV88" i="19" s="1"/>
  <c r="Z88" i="19"/>
  <c r="K88" i="19"/>
  <c r="O88" i="19"/>
  <c r="W88" i="19"/>
  <c r="AA88" i="19"/>
  <c r="CA88" i="19" s="1"/>
  <c r="X88" i="19"/>
  <c r="P88" i="19"/>
  <c r="L88" i="19"/>
  <c r="AB88" i="19"/>
  <c r="T88" i="19"/>
  <c r="BS88" i="19" s="1"/>
  <c r="K91" i="19"/>
  <c r="M91" i="19"/>
  <c r="U91" i="19"/>
  <c r="BT91" i="19" s="1"/>
  <c r="N91" i="19"/>
  <c r="V91" i="19"/>
  <c r="BV91" i="19" s="1"/>
  <c r="Q91" i="19"/>
  <c r="Y91" i="19"/>
  <c r="Z91" i="19"/>
  <c r="J91" i="19"/>
  <c r="R91" i="19"/>
  <c r="T91" i="19"/>
  <c r="BS91" i="19" s="1"/>
  <c r="AA91" i="19"/>
  <c r="CA91" i="19" s="1"/>
  <c r="O91" i="19"/>
  <c r="P91" i="19"/>
  <c r="W91" i="19"/>
  <c r="AB91" i="19"/>
  <c r="L91" i="19"/>
  <c r="X91" i="19"/>
  <c r="L21" i="19"/>
  <c r="Y21" i="19"/>
  <c r="M21" i="19"/>
  <c r="Q21" i="19"/>
  <c r="U21" i="19"/>
  <c r="J21" i="19"/>
  <c r="Z21" i="19"/>
  <c r="AA21" i="19"/>
  <c r="O21" i="19"/>
  <c r="P21" i="19"/>
  <c r="W21" i="19"/>
  <c r="AB21" i="19"/>
  <c r="N21" i="19"/>
  <c r="K21" i="19"/>
  <c r="X21" i="19"/>
  <c r="T21" i="19"/>
  <c r="R21" i="19"/>
  <c r="V21" i="19"/>
  <c r="L37" i="19"/>
  <c r="Q37" i="19"/>
  <c r="AA37" i="19"/>
  <c r="O37" i="19"/>
  <c r="U37" i="19"/>
  <c r="BT37" i="19" s="1"/>
  <c r="Y37" i="19"/>
  <c r="BY37" i="19" s="1"/>
  <c r="K37" i="19"/>
  <c r="W37" i="19"/>
  <c r="M37" i="19"/>
  <c r="N37" i="19"/>
  <c r="X37" i="19"/>
  <c r="P37" i="19"/>
  <c r="R37" i="19"/>
  <c r="AB37" i="19"/>
  <c r="Z37" i="19"/>
  <c r="BZ37" i="19" s="1"/>
  <c r="J37" i="19"/>
  <c r="T37" i="19"/>
  <c r="BS37" i="19" s="1"/>
  <c r="V37" i="19"/>
  <c r="J12" i="19"/>
  <c r="O12" i="19"/>
  <c r="U12" i="19"/>
  <c r="AA12" i="19"/>
  <c r="K12" i="19"/>
  <c r="P12" i="19"/>
  <c r="W12" i="19"/>
  <c r="AB12" i="19"/>
  <c r="L12" i="19"/>
  <c r="Q12" i="19"/>
  <c r="X12" i="19"/>
  <c r="M12" i="19"/>
  <c r="T12" i="19"/>
  <c r="Y12" i="19"/>
  <c r="N12" i="19"/>
  <c r="Z12" i="19"/>
  <c r="V12" i="19"/>
  <c r="R12" i="19"/>
  <c r="M28" i="19"/>
  <c r="Q28" i="19"/>
  <c r="V28" i="19"/>
  <c r="BV28" i="19" s="1"/>
  <c r="Z28" i="19"/>
  <c r="J28" i="19"/>
  <c r="N28" i="19"/>
  <c r="R28" i="19"/>
  <c r="W28" i="19"/>
  <c r="AA28" i="19"/>
  <c r="L28" i="19"/>
  <c r="U28" i="19"/>
  <c r="BT28" i="19" s="1"/>
  <c r="O28" i="19"/>
  <c r="X28" i="19"/>
  <c r="K28" i="19"/>
  <c r="AB28" i="19"/>
  <c r="P28" i="19"/>
  <c r="T28" i="19"/>
  <c r="BS28" i="19" s="1"/>
  <c r="Y28" i="19"/>
  <c r="K76" i="19"/>
  <c r="O76" i="19"/>
  <c r="W76" i="19"/>
  <c r="AA76" i="19"/>
  <c r="CA76" i="19" s="1"/>
  <c r="L76" i="19"/>
  <c r="P76" i="19"/>
  <c r="T76" i="19"/>
  <c r="BS76" i="19" s="1"/>
  <c r="X76" i="19"/>
  <c r="AB76" i="19"/>
  <c r="CB76" i="19" s="1"/>
  <c r="N76" i="19"/>
  <c r="V76" i="19"/>
  <c r="BU76" i="19" s="1"/>
  <c r="Q76" i="19"/>
  <c r="Y76" i="19"/>
  <c r="J76" i="19"/>
  <c r="R76" i="19"/>
  <c r="Z76" i="19"/>
  <c r="M76" i="19"/>
  <c r="U76" i="19"/>
  <c r="BT76" i="19" s="1"/>
  <c r="M92" i="19"/>
  <c r="Q92" i="19"/>
  <c r="U92" i="19"/>
  <c r="BT92" i="19" s="1"/>
  <c r="Y92" i="19"/>
  <c r="J92" i="19"/>
  <c r="N92" i="19"/>
  <c r="R92" i="19"/>
  <c r="V92" i="19"/>
  <c r="Z92" i="19"/>
  <c r="BZ92" i="19" s="1"/>
  <c r="K92" i="19"/>
  <c r="O92" i="19"/>
  <c r="W92" i="19"/>
  <c r="AA92" i="19"/>
  <c r="CA92" i="19" s="1"/>
  <c r="X92" i="19"/>
  <c r="BX92" i="19" s="1"/>
  <c r="T92" i="19"/>
  <c r="BS92" i="19" s="1"/>
  <c r="L92" i="19"/>
  <c r="AB92" i="19"/>
  <c r="P92" i="19"/>
  <c r="J25" i="19"/>
  <c r="L25" i="19"/>
  <c r="P25" i="19"/>
  <c r="U25" i="19"/>
  <c r="BT25" i="19" s="1"/>
  <c r="Y25" i="19"/>
  <c r="M25" i="19"/>
  <c r="Q25" i="19"/>
  <c r="V25" i="19"/>
  <c r="Z25" i="19"/>
  <c r="O25" i="19"/>
  <c r="X25" i="19"/>
  <c r="R25" i="19"/>
  <c r="AA25" i="19"/>
  <c r="CA25" i="19" s="1"/>
  <c r="W25" i="19"/>
  <c r="BW25" i="19" s="1"/>
  <c r="K25" i="19"/>
  <c r="AB25" i="19"/>
  <c r="CB25" i="19" s="1"/>
  <c r="N25" i="19"/>
  <c r="T25" i="19"/>
  <c r="BS25" i="19" s="1"/>
  <c r="BP41" i="19"/>
  <c r="AE41" i="19"/>
  <c r="AI41" i="19"/>
  <c r="AK41" i="19"/>
  <c r="AJ41" i="19"/>
  <c r="AH41" i="19"/>
  <c r="AF41" i="19"/>
  <c r="AG41" i="19"/>
  <c r="AD41" i="19"/>
  <c r="AL41" i="19"/>
  <c r="Q41" i="19"/>
  <c r="AA41" i="19"/>
  <c r="K41" i="19"/>
  <c r="U41" i="19"/>
  <c r="BT41" i="19" s="1"/>
  <c r="Y41" i="19"/>
  <c r="BY41" i="19" s="1"/>
  <c r="M41" i="19"/>
  <c r="W41" i="19"/>
  <c r="O41" i="19"/>
  <c r="L41" i="19"/>
  <c r="AB41" i="19"/>
  <c r="V41" i="19"/>
  <c r="BU41" i="19" s="1"/>
  <c r="T41" i="19"/>
  <c r="BS41" i="19" s="1"/>
  <c r="R41" i="19"/>
  <c r="P41" i="19"/>
  <c r="J41" i="19"/>
  <c r="Z41" i="19"/>
  <c r="N41" i="19"/>
  <c r="X41" i="19"/>
  <c r="BP57" i="19"/>
  <c r="AG57" i="19"/>
  <c r="AL57" i="19"/>
  <c r="AH57" i="19"/>
  <c r="AK57" i="19"/>
  <c r="AE57" i="19"/>
  <c r="AF57" i="19"/>
  <c r="AD57" i="19"/>
  <c r="AI57" i="19"/>
  <c r="AJ57" i="19"/>
  <c r="M57" i="19"/>
  <c r="Q57" i="19"/>
  <c r="U57" i="19"/>
  <c r="BT57" i="19" s="1"/>
  <c r="Y57" i="19"/>
  <c r="J57" i="19"/>
  <c r="N57" i="19"/>
  <c r="R57" i="19"/>
  <c r="V57" i="19"/>
  <c r="Z57" i="19"/>
  <c r="P57" i="19"/>
  <c r="X57" i="19"/>
  <c r="K57" i="19"/>
  <c r="AA57" i="19"/>
  <c r="L57" i="19"/>
  <c r="T57" i="19"/>
  <c r="BS57" i="19" s="1"/>
  <c r="AB57" i="19"/>
  <c r="W57" i="19"/>
  <c r="O57" i="19"/>
  <c r="M15" i="19"/>
  <c r="Q15" i="19"/>
  <c r="V15" i="19"/>
  <c r="Z15" i="19"/>
  <c r="J15" i="19"/>
  <c r="N15" i="19"/>
  <c r="R15" i="19"/>
  <c r="W15" i="19"/>
  <c r="AA15" i="19"/>
  <c r="K15" i="19"/>
  <c r="O15" i="19"/>
  <c r="T15" i="19"/>
  <c r="X15" i="19"/>
  <c r="AB15" i="19"/>
  <c r="L15" i="19"/>
  <c r="P15" i="19"/>
  <c r="Y15" i="19"/>
  <c r="U15" i="19"/>
  <c r="AF71" i="19"/>
  <c r="BP71" i="19"/>
  <c r="AG71" i="19"/>
  <c r="AL71" i="19"/>
  <c r="AH71" i="19"/>
  <c r="AK71" i="19"/>
  <c r="AD71" i="19"/>
  <c r="AE71" i="19"/>
  <c r="AI71" i="19"/>
  <c r="AJ71" i="19"/>
  <c r="K71" i="19"/>
  <c r="Q71" i="19"/>
  <c r="Y71" i="19"/>
  <c r="J71" i="19"/>
  <c r="R71" i="19"/>
  <c r="Z71" i="19"/>
  <c r="V71" i="19"/>
  <c r="BV71" i="19" s="1"/>
  <c r="M71" i="19"/>
  <c r="N71" i="19"/>
  <c r="U71" i="19"/>
  <c r="BT71" i="19" s="1"/>
  <c r="X71" i="19"/>
  <c r="AA71" i="19"/>
  <c r="O71" i="19"/>
  <c r="AB71" i="19"/>
  <c r="L71" i="19"/>
  <c r="T71" i="19"/>
  <c r="BS71" i="19" s="1"/>
  <c r="W71" i="19"/>
  <c r="P71" i="19"/>
  <c r="J16" i="19"/>
  <c r="L16" i="19"/>
  <c r="Q16" i="19"/>
  <c r="V16" i="19"/>
  <c r="Z16" i="19"/>
  <c r="M16" i="19"/>
  <c r="R16" i="19"/>
  <c r="W16" i="19"/>
  <c r="AA16" i="19"/>
  <c r="O16" i="19"/>
  <c r="T16" i="19"/>
  <c r="X16" i="19"/>
  <c r="AB16" i="19"/>
  <c r="P16" i="19"/>
  <c r="U16" i="19"/>
  <c r="Y16" i="19"/>
  <c r="K16" i="19"/>
  <c r="N16" i="19"/>
  <c r="K32" i="19"/>
  <c r="L32" i="19"/>
  <c r="Q32" i="19"/>
  <c r="V32" i="19"/>
  <c r="AB32" i="19"/>
  <c r="M32" i="19"/>
  <c r="R32" i="19"/>
  <c r="X32" i="19"/>
  <c r="P32" i="19"/>
  <c r="Z32" i="19"/>
  <c r="T32" i="19"/>
  <c r="BS32" i="19" s="1"/>
  <c r="Y32" i="19"/>
  <c r="J32" i="19"/>
  <c r="N32" i="19"/>
  <c r="U32" i="19"/>
  <c r="BT32" i="19" s="1"/>
  <c r="O32" i="19"/>
  <c r="AA32" i="19"/>
  <c r="CA32" i="19" s="1"/>
  <c r="W32" i="19"/>
  <c r="K64" i="19"/>
  <c r="Q64" i="19"/>
  <c r="Y64" i="19"/>
  <c r="J64" i="19"/>
  <c r="R64" i="19"/>
  <c r="Z64" i="19"/>
  <c r="BZ64" i="19" s="1"/>
  <c r="N64" i="19"/>
  <c r="U64" i="19"/>
  <c r="BT64" i="19" s="1"/>
  <c r="V64" i="19"/>
  <c r="M64" i="19"/>
  <c r="P64" i="19"/>
  <c r="W64" i="19"/>
  <c r="AA64" i="19"/>
  <c r="AB64" i="19"/>
  <c r="L64" i="19"/>
  <c r="O64" i="19"/>
  <c r="X64" i="19"/>
  <c r="T64" i="19"/>
  <c r="BS64" i="19" s="1"/>
  <c r="K80" i="19"/>
  <c r="O80" i="19"/>
  <c r="W80" i="19"/>
  <c r="AA80" i="19"/>
  <c r="L80" i="19"/>
  <c r="P80" i="19"/>
  <c r="T80" i="19"/>
  <c r="BS80" i="19" s="1"/>
  <c r="X80" i="19"/>
  <c r="BX80" i="19" s="1"/>
  <c r="AB80" i="19"/>
  <c r="N80" i="19"/>
  <c r="V80" i="19"/>
  <c r="BU80" i="19" s="1"/>
  <c r="Q80" i="19"/>
  <c r="Y80" i="19"/>
  <c r="J80" i="19"/>
  <c r="R80" i="19"/>
  <c r="Z80" i="19"/>
  <c r="M80" i="19"/>
  <c r="U80" i="19"/>
  <c r="BT80" i="19" s="1"/>
  <c r="M96" i="19"/>
  <c r="Q96" i="19"/>
  <c r="U96" i="19"/>
  <c r="BT96" i="19" s="1"/>
  <c r="Y96" i="19"/>
  <c r="K96" i="19"/>
  <c r="AA96" i="19"/>
  <c r="J96" i="19"/>
  <c r="N96" i="19"/>
  <c r="R96" i="19"/>
  <c r="V96" i="19"/>
  <c r="Z96" i="19"/>
  <c r="O96" i="19"/>
  <c r="W96" i="19"/>
  <c r="X96" i="19"/>
  <c r="BX96" i="19" s="1"/>
  <c r="P96" i="19"/>
  <c r="L96" i="19"/>
  <c r="AB96" i="19"/>
  <c r="T96" i="19"/>
  <c r="BS96" i="19" s="1"/>
  <c r="AF67" i="19"/>
  <c r="BP67" i="19"/>
  <c r="AG67" i="19"/>
  <c r="AL67" i="19"/>
  <c r="AH67" i="19"/>
  <c r="AK67" i="19"/>
  <c r="AD67" i="19"/>
  <c r="AE67" i="19"/>
  <c r="AI67" i="19"/>
  <c r="AJ67" i="19"/>
  <c r="K67" i="19"/>
  <c r="Q67" i="19"/>
  <c r="Y67" i="19"/>
  <c r="J67" i="19"/>
  <c r="R67" i="19"/>
  <c r="Z67" i="19"/>
  <c r="V67" i="19"/>
  <c r="M67" i="19"/>
  <c r="N67" i="19"/>
  <c r="U67" i="19"/>
  <c r="BT67" i="19" s="1"/>
  <c r="AB67" i="19"/>
  <c r="L67" i="19"/>
  <c r="AA67" i="19"/>
  <c r="T67" i="19"/>
  <c r="BS67" i="19" s="1"/>
  <c r="X67" i="19"/>
  <c r="W67" i="19"/>
  <c r="O67" i="19"/>
  <c r="P67" i="19"/>
  <c r="J9" i="19"/>
  <c r="Q9" i="19"/>
  <c r="Y9" i="19"/>
  <c r="L9" i="19"/>
  <c r="T9" i="19"/>
  <c r="BS9" i="19" s="1"/>
  <c r="AB9" i="19"/>
  <c r="M9" i="19"/>
  <c r="U9" i="19"/>
  <c r="P9" i="19"/>
  <c r="X9" i="19"/>
  <c r="K9" i="19"/>
  <c r="N9" i="19"/>
  <c r="W9" i="19"/>
  <c r="V9" i="19"/>
  <c r="O9" i="19"/>
  <c r="AA9" i="19"/>
  <c r="Z9" i="19"/>
  <c r="R9" i="19"/>
  <c r="K45" i="19"/>
  <c r="O45" i="19"/>
  <c r="Y45" i="19"/>
  <c r="Q45" i="19"/>
  <c r="W45" i="19"/>
  <c r="U45" i="19"/>
  <c r="BT45" i="19" s="1"/>
  <c r="M45" i="19"/>
  <c r="X45" i="19"/>
  <c r="R45" i="19"/>
  <c r="AA45" i="19"/>
  <c r="P45" i="19"/>
  <c r="Z45" i="19"/>
  <c r="N45" i="19"/>
  <c r="L45" i="19"/>
  <c r="AB45" i="19"/>
  <c r="V45" i="19"/>
  <c r="J45" i="19"/>
  <c r="T45" i="19"/>
  <c r="BS45" i="19" s="1"/>
  <c r="AF83" i="19"/>
  <c r="BP83" i="19"/>
  <c r="AG83" i="19"/>
  <c r="AL83" i="19"/>
  <c r="AH83" i="19"/>
  <c r="AK83" i="19"/>
  <c r="AD83" i="19"/>
  <c r="AE83" i="19"/>
  <c r="AI83" i="19"/>
  <c r="AJ83" i="19"/>
  <c r="K83" i="19"/>
  <c r="Q83" i="19"/>
  <c r="Y83" i="19"/>
  <c r="BY83" i="19" s="1"/>
  <c r="J83" i="19"/>
  <c r="R83" i="19"/>
  <c r="Z83" i="19"/>
  <c r="V83" i="19"/>
  <c r="M83" i="19"/>
  <c r="N83" i="19"/>
  <c r="U83" i="19"/>
  <c r="BT83" i="19" s="1"/>
  <c r="AB83" i="19"/>
  <c r="L83" i="19"/>
  <c r="AA83" i="19"/>
  <c r="O83" i="19"/>
  <c r="X83" i="19"/>
  <c r="BX83" i="19" s="1"/>
  <c r="W83" i="19"/>
  <c r="T83" i="19"/>
  <c r="BS83" i="19" s="1"/>
  <c r="P83" i="19"/>
  <c r="K52" i="19"/>
  <c r="J52" i="19"/>
  <c r="R52" i="19"/>
  <c r="Z52" i="19"/>
  <c r="M52" i="19"/>
  <c r="U52" i="19"/>
  <c r="BT52" i="19" s="1"/>
  <c r="Y52" i="19"/>
  <c r="N52" i="19"/>
  <c r="Q52" i="19"/>
  <c r="V52" i="19"/>
  <c r="AB52" i="19"/>
  <c r="L52" i="19"/>
  <c r="W52" i="19"/>
  <c r="BW52" i="19" s="1"/>
  <c r="T52" i="19"/>
  <c r="BS52" i="19" s="1"/>
  <c r="X52" i="19"/>
  <c r="O52" i="19"/>
  <c r="P52" i="19"/>
  <c r="AA52" i="19"/>
  <c r="BP68" i="19"/>
  <c r="AE68" i="19"/>
  <c r="AF68" i="19"/>
  <c r="AD68" i="19"/>
  <c r="AI68" i="19"/>
  <c r="AJ68" i="19"/>
  <c r="AH68" i="19"/>
  <c r="AG68" i="19"/>
  <c r="AL68" i="19"/>
  <c r="AK68" i="19"/>
  <c r="BP84" i="19"/>
  <c r="AE84" i="19"/>
  <c r="AJ84" i="19"/>
  <c r="AH84" i="19"/>
  <c r="AF84" i="19"/>
  <c r="AI84" i="19"/>
  <c r="AG84" i="19"/>
  <c r="AL84" i="19"/>
  <c r="AK84" i="19"/>
  <c r="AD84" i="19"/>
  <c r="L100" i="19"/>
  <c r="P100" i="19"/>
  <c r="T100" i="19"/>
  <c r="BS100" i="19" s="1"/>
  <c r="X100" i="19"/>
  <c r="AB100" i="19"/>
  <c r="CB100" i="19" s="1"/>
  <c r="N100" i="19"/>
  <c r="V100" i="19"/>
  <c r="M100" i="19"/>
  <c r="Q100" i="19"/>
  <c r="U100" i="19"/>
  <c r="BT100" i="19" s="1"/>
  <c r="Y100" i="19"/>
  <c r="J100" i="19"/>
  <c r="R100" i="19"/>
  <c r="Z100" i="19"/>
  <c r="W100" i="19"/>
  <c r="K100" i="19"/>
  <c r="AA100" i="19"/>
  <c r="O100" i="19"/>
  <c r="BP31" i="19"/>
  <c r="AG31" i="19"/>
  <c r="AL31" i="19"/>
  <c r="AF31" i="19"/>
  <c r="AI31" i="19"/>
  <c r="AH31" i="19"/>
  <c r="AJ31" i="19"/>
  <c r="AE31" i="19"/>
  <c r="AK31" i="19"/>
  <c r="AD31" i="19"/>
  <c r="BP33" i="19"/>
  <c r="AE33" i="19"/>
  <c r="AK33" i="19"/>
  <c r="AI33" i="19"/>
  <c r="AH33" i="19"/>
  <c r="AL33" i="19"/>
  <c r="AF33" i="19"/>
  <c r="AD33" i="19"/>
  <c r="AJ33" i="19"/>
  <c r="AG33" i="19"/>
  <c r="BP49" i="19"/>
  <c r="AG49" i="19"/>
  <c r="AL49" i="19"/>
  <c r="AJ49" i="19"/>
  <c r="AK49" i="19"/>
  <c r="AE49" i="19"/>
  <c r="AF49" i="19"/>
  <c r="AD49" i="19"/>
  <c r="AI49" i="19"/>
  <c r="AH49" i="19"/>
  <c r="AF65" i="19"/>
  <c r="BP65" i="19"/>
  <c r="AL65" i="19"/>
  <c r="AH65" i="19"/>
  <c r="AJ65" i="19"/>
  <c r="AK65" i="19"/>
  <c r="AE65" i="19"/>
  <c r="AD65" i="19"/>
  <c r="AG65" i="19"/>
  <c r="AI65" i="19"/>
  <c r="M39" i="19"/>
  <c r="Q39" i="19"/>
  <c r="Y39" i="19"/>
  <c r="R39" i="19"/>
  <c r="O39" i="19"/>
  <c r="P39" i="19"/>
  <c r="J39" i="19"/>
  <c r="AA39" i="19"/>
  <c r="K39" i="19"/>
  <c r="AB39" i="19"/>
  <c r="V39" i="19"/>
  <c r="W39" i="19"/>
  <c r="BW39" i="19" s="1"/>
  <c r="T39" i="19"/>
  <c r="BS39" i="19" s="1"/>
  <c r="Z39" i="19"/>
  <c r="X39" i="19"/>
  <c r="BX39" i="19" s="1"/>
  <c r="N39" i="19"/>
  <c r="L39" i="19"/>
  <c r="U39" i="19"/>
  <c r="BT39" i="19" s="1"/>
  <c r="AF95" i="19"/>
  <c r="BP95" i="19"/>
  <c r="AD95" i="19"/>
  <c r="AI95" i="19"/>
  <c r="AE95" i="19"/>
  <c r="AK95" i="19"/>
  <c r="AG95" i="19"/>
  <c r="AL95" i="19"/>
  <c r="AH95" i="19"/>
  <c r="AJ95" i="19"/>
  <c r="Q98" i="19"/>
  <c r="Y98" i="19"/>
  <c r="BY98" i="19" s="1"/>
  <c r="M98" i="19"/>
  <c r="U98" i="19"/>
  <c r="BT98" i="19" s="1"/>
  <c r="J98" i="19"/>
  <c r="Z98" i="19"/>
  <c r="AA98" i="19"/>
  <c r="X98" i="19"/>
  <c r="BX98" i="19" s="1"/>
  <c r="V98" i="19"/>
  <c r="BV98" i="19" s="1"/>
  <c r="T98" i="19"/>
  <c r="BS98" i="19" s="1"/>
  <c r="N98" i="19"/>
  <c r="K98" i="19"/>
  <c r="L98" i="19"/>
  <c r="AB98" i="19"/>
  <c r="R98" i="19"/>
  <c r="O98" i="19"/>
  <c r="P98" i="19"/>
  <c r="W98" i="19"/>
  <c r="AD35" i="19"/>
  <c r="BP35" i="19"/>
  <c r="AK35" i="19"/>
  <c r="AI35" i="19"/>
  <c r="AG35" i="19"/>
  <c r="AE35" i="19"/>
  <c r="AJ35" i="19"/>
  <c r="AH35" i="19"/>
  <c r="AL35" i="19"/>
  <c r="AF35" i="19"/>
  <c r="BP51" i="19"/>
  <c r="AF51" i="19"/>
  <c r="AJ51" i="19"/>
  <c r="AG51" i="19"/>
  <c r="AK51" i="19"/>
  <c r="AE51" i="19"/>
  <c r="AH51" i="19"/>
  <c r="AI51" i="19"/>
  <c r="AL51" i="19"/>
  <c r="AD51" i="19"/>
  <c r="K38" i="19"/>
  <c r="O38" i="19"/>
  <c r="T38" i="19"/>
  <c r="BS38" i="19" s="1"/>
  <c r="X38" i="19"/>
  <c r="AB38" i="19"/>
  <c r="J38" i="19"/>
  <c r="P38" i="19"/>
  <c r="V38" i="19"/>
  <c r="AA38" i="19"/>
  <c r="CA38" i="19" s="1"/>
  <c r="L38" i="19"/>
  <c r="Q38" i="19"/>
  <c r="W38" i="19"/>
  <c r="U38" i="19"/>
  <c r="BT38" i="19" s="1"/>
  <c r="M38" i="19"/>
  <c r="Y38" i="19"/>
  <c r="BY38" i="19" s="1"/>
  <c r="R38" i="19"/>
  <c r="Z38" i="19"/>
  <c r="BZ38" i="19" s="1"/>
  <c r="N38" i="19"/>
  <c r="AG38" i="19"/>
  <c r="BP38" i="19"/>
  <c r="AH38" i="19"/>
  <c r="AI38" i="19"/>
  <c r="AD38" i="19"/>
  <c r="AJ38" i="19"/>
  <c r="AF38" i="19"/>
  <c r="AL38" i="19"/>
  <c r="AE38" i="19"/>
  <c r="AK38" i="19"/>
  <c r="J102" i="19"/>
  <c r="Z102" i="19"/>
  <c r="AA102" i="19"/>
  <c r="U102" i="19"/>
  <c r="BT102" i="19" s="1"/>
  <c r="Q102" i="19"/>
  <c r="V102" i="19"/>
  <c r="AB102" i="19"/>
  <c r="X102" i="19"/>
  <c r="BX102" i="19" s="1"/>
  <c r="N102" i="19"/>
  <c r="K102" i="19"/>
  <c r="L102" i="19"/>
  <c r="M102" i="19"/>
  <c r="Y102" i="19"/>
  <c r="R102" i="19"/>
  <c r="O102" i="19"/>
  <c r="T102" i="19"/>
  <c r="BS102" i="19" s="1"/>
  <c r="P102" i="19"/>
  <c r="W102" i="19"/>
  <c r="BP43" i="19"/>
  <c r="AK43" i="19"/>
  <c r="AE43" i="19"/>
  <c r="AL43" i="19"/>
  <c r="AD43" i="19"/>
  <c r="AI43" i="19"/>
  <c r="AF43" i="19"/>
  <c r="AJ43" i="19"/>
  <c r="AH43" i="19"/>
  <c r="AG43" i="19"/>
  <c r="AF87" i="19"/>
  <c r="BP87" i="19"/>
  <c r="AD87" i="19"/>
  <c r="AI87" i="19"/>
  <c r="AE87" i="19"/>
  <c r="AK87" i="19"/>
  <c r="AG87" i="19"/>
  <c r="AL87" i="19"/>
  <c r="AH87" i="19"/>
  <c r="AJ87" i="19"/>
  <c r="AG42" i="19"/>
  <c r="BP42" i="19"/>
  <c r="AD42" i="19"/>
  <c r="AI42" i="19"/>
  <c r="AE42" i="19"/>
  <c r="AJ42" i="19"/>
  <c r="AF42" i="19"/>
  <c r="AH42" i="19"/>
  <c r="AL42" i="19"/>
  <c r="AK42" i="19"/>
  <c r="AG58" i="19"/>
  <c r="BP58" i="19"/>
  <c r="AE58" i="19"/>
  <c r="AF58" i="19"/>
  <c r="AI58" i="19"/>
  <c r="AJ58" i="19"/>
  <c r="AH58" i="19"/>
  <c r="AL58" i="19"/>
  <c r="AD58" i="19"/>
  <c r="AK58" i="19"/>
  <c r="BP55" i="19"/>
  <c r="AG55" i="19"/>
  <c r="AK55" i="19"/>
  <c r="AD55" i="19"/>
  <c r="AH55" i="19"/>
  <c r="AL55" i="19"/>
  <c r="AF55" i="19"/>
  <c r="AI55" i="19"/>
  <c r="AJ55" i="19"/>
  <c r="AE55" i="19"/>
  <c r="AF103" i="19"/>
  <c r="BP103" i="19"/>
  <c r="AD103" i="19"/>
  <c r="AI103" i="19"/>
  <c r="AG103" i="19"/>
  <c r="AE103" i="19"/>
  <c r="AK103" i="19"/>
  <c r="AL103" i="19"/>
  <c r="AH103" i="19"/>
  <c r="AJ103" i="19"/>
  <c r="BP30" i="19"/>
  <c r="AD30" i="19"/>
  <c r="AH30" i="19"/>
  <c r="AL30" i="19"/>
  <c r="AE30" i="19"/>
  <c r="AI30" i="19"/>
  <c r="AK30" i="19"/>
  <c r="AF30" i="19"/>
  <c r="AG30" i="19"/>
  <c r="AJ30" i="19"/>
  <c r="BP40" i="19"/>
  <c r="AD40" i="19"/>
  <c r="AH40" i="19"/>
  <c r="AL40" i="19"/>
  <c r="AE40" i="19"/>
  <c r="AI40" i="19"/>
  <c r="AG40" i="19"/>
  <c r="AJ40" i="19"/>
  <c r="AF40" i="19"/>
  <c r="AK40" i="19"/>
  <c r="AF56" i="19"/>
  <c r="BP56" i="19"/>
  <c r="AD56" i="19"/>
  <c r="AI56" i="19"/>
  <c r="AE56" i="19"/>
  <c r="AK56" i="19"/>
  <c r="AG56" i="19"/>
  <c r="AH56" i="19"/>
  <c r="AL56" i="19"/>
  <c r="AJ56" i="19"/>
  <c r="BP72" i="19"/>
  <c r="AE72" i="19"/>
  <c r="AG72" i="19"/>
  <c r="AL72" i="19"/>
  <c r="AJ72" i="19"/>
  <c r="AK72" i="19"/>
  <c r="AF72" i="19"/>
  <c r="AD72" i="19"/>
  <c r="AH72" i="19"/>
  <c r="AI72" i="19"/>
  <c r="BP88" i="19"/>
  <c r="AE88" i="19"/>
  <c r="AK88" i="19"/>
  <c r="AF88" i="19"/>
  <c r="AD88" i="19"/>
  <c r="AJ88" i="19"/>
  <c r="AH88" i="19"/>
  <c r="AI88" i="19"/>
  <c r="AG88" i="19"/>
  <c r="AL88" i="19"/>
  <c r="AG73" i="19"/>
  <c r="BP73" i="19"/>
  <c r="AF73" i="19"/>
  <c r="AI73" i="19"/>
  <c r="AE73" i="19"/>
  <c r="AJ73" i="19"/>
  <c r="AH73" i="19"/>
  <c r="AL73" i="19"/>
  <c r="AD73" i="19"/>
  <c r="AK73" i="19"/>
  <c r="BP47" i="19"/>
  <c r="AG47" i="19"/>
  <c r="AH47" i="19"/>
  <c r="AJ47" i="19"/>
  <c r="AD47" i="19"/>
  <c r="AL47" i="19"/>
  <c r="AF47" i="19"/>
  <c r="AI47" i="19"/>
  <c r="AK47" i="19"/>
  <c r="AE47" i="19"/>
  <c r="AF91" i="19"/>
  <c r="BP91" i="19"/>
  <c r="AD91" i="19"/>
  <c r="AI91" i="19"/>
  <c r="AE91" i="19"/>
  <c r="AK91" i="19"/>
  <c r="AG91" i="19"/>
  <c r="AL91" i="19"/>
  <c r="AH91" i="19"/>
  <c r="AJ91" i="19"/>
  <c r="BP37" i="19"/>
  <c r="AK37" i="19"/>
  <c r="AI37" i="19"/>
  <c r="AF37" i="19"/>
  <c r="AD37" i="19"/>
  <c r="AE37" i="19"/>
  <c r="AJ37" i="19"/>
  <c r="AH37" i="19"/>
  <c r="AG37" i="19"/>
  <c r="AL37" i="19"/>
  <c r="AG69" i="19"/>
  <c r="BP69" i="19"/>
  <c r="AF69" i="19"/>
  <c r="AI69" i="19"/>
  <c r="AE69" i="19"/>
  <c r="AJ69" i="19"/>
  <c r="AL69" i="19"/>
  <c r="AD69" i="19"/>
  <c r="AK69" i="19"/>
  <c r="AH69" i="19"/>
  <c r="AG44" i="19"/>
  <c r="AK44" i="19"/>
  <c r="BP44" i="19"/>
  <c r="AD44" i="19"/>
  <c r="AH44" i="19"/>
  <c r="AL44" i="19"/>
  <c r="AF44" i="19"/>
  <c r="AI44" i="19"/>
  <c r="AE44" i="19"/>
  <c r="AJ44" i="19"/>
  <c r="AF60" i="19"/>
  <c r="BP60" i="19"/>
  <c r="AE60" i="19"/>
  <c r="AK60" i="19"/>
  <c r="AG60" i="19"/>
  <c r="AL60" i="19"/>
  <c r="AD60" i="19"/>
  <c r="AH60" i="19"/>
  <c r="AI60" i="19"/>
  <c r="AJ60" i="19"/>
  <c r="BP76" i="19"/>
  <c r="AE76" i="19"/>
  <c r="AK76" i="19"/>
  <c r="AG76" i="19"/>
  <c r="AF76" i="19"/>
  <c r="AD76" i="19"/>
  <c r="AI76" i="19"/>
  <c r="AJ76" i="19"/>
  <c r="AH76" i="19"/>
  <c r="AL76" i="19"/>
  <c r="AE92" i="19"/>
  <c r="BP92" i="19"/>
  <c r="AF92" i="19"/>
  <c r="AD92" i="19"/>
  <c r="AI92" i="19"/>
  <c r="AJ92" i="19"/>
  <c r="AH92" i="19"/>
  <c r="AG92" i="19"/>
  <c r="AL92" i="19"/>
  <c r="AK92" i="19"/>
  <c r="AG81" i="19"/>
  <c r="BP81" i="19"/>
  <c r="AF81" i="19"/>
  <c r="AI81" i="19"/>
  <c r="AE81" i="19"/>
  <c r="AJ81" i="19"/>
  <c r="AD81" i="19"/>
  <c r="AL81" i="19"/>
  <c r="AH81" i="19"/>
  <c r="AK81" i="19"/>
  <c r="AF99" i="19"/>
  <c r="BP99" i="19"/>
  <c r="AD99" i="19"/>
  <c r="AI99" i="19"/>
  <c r="AL99" i="19"/>
  <c r="AE99" i="19"/>
  <c r="AK99" i="19"/>
  <c r="AG99" i="19"/>
  <c r="AH99" i="19"/>
  <c r="AJ99" i="19"/>
  <c r="AD25" i="19"/>
  <c r="BP25" i="19"/>
  <c r="AI25" i="19"/>
  <c r="AE25" i="19"/>
  <c r="AJ25" i="19"/>
  <c r="AG25" i="19"/>
  <c r="AK25" i="19"/>
  <c r="AF25" i="19"/>
  <c r="AL25" i="19"/>
  <c r="AH25" i="19"/>
  <c r="AG77" i="19"/>
  <c r="BP77" i="19"/>
  <c r="AF77" i="19"/>
  <c r="AI77" i="19"/>
  <c r="AE77" i="19"/>
  <c r="AJ77" i="19"/>
  <c r="AD77" i="19"/>
  <c r="AK77" i="19"/>
  <c r="AL77" i="19"/>
  <c r="AH77" i="19"/>
  <c r="AG32" i="19"/>
  <c r="AK32" i="19"/>
  <c r="AD32" i="19"/>
  <c r="AH32" i="19"/>
  <c r="AL32" i="19"/>
  <c r="BP32" i="19"/>
  <c r="AJ32" i="19"/>
  <c r="AE32" i="19"/>
  <c r="AF32" i="19"/>
  <c r="AI32" i="19"/>
  <c r="J48" i="19"/>
  <c r="Q48" i="19"/>
  <c r="Y48" i="19"/>
  <c r="BY48" i="19" s="1"/>
  <c r="L48" i="19"/>
  <c r="T48" i="19"/>
  <c r="BS48" i="19" s="1"/>
  <c r="Z48" i="19"/>
  <c r="BZ48" i="19" s="1"/>
  <c r="V48" i="19"/>
  <c r="N48" i="19"/>
  <c r="AB48" i="19"/>
  <c r="P48" i="19"/>
  <c r="U48" i="19"/>
  <c r="BT48" i="19" s="1"/>
  <c r="AA48" i="19"/>
  <c r="X48" i="19"/>
  <c r="M48" i="19"/>
  <c r="K48" i="19"/>
  <c r="R48" i="19"/>
  <c r="O48" i="19"/>
  <c r="W48" i="19"/>
  <c r="BP80" i="19"/>
  <c r="AE80" i="19"/>
  <c r="AF80" i="19"/>
  <c r="AD80" i="19"/>
  <c r="AI80" i="19"/>
  <c r="AJ80" i="19"/>
  <c r="AH80" i="19"/>
  <c r="AG80" i="19"/>
  <c r="AL80" i="19"/>
  <c r="AK80" i="19"/>
  <c r="BP29" i="19"/>
  <c r="AD29" i="19"/>
  <c r="AE29" i="19"/>
  <c r="AL29" i="19"/>
  <c r="AF29" i="19"/>
  <c r="AK29" i="19"/>
  <c r="AH29" i="19"/>
  <c r="AJ29" i="19"/>
  <c r="AG29" i="19"/>
  <c r="AI29" i="19"/>
  <c r="BP45" i="19"/>
  <c r="AE45" i="19"/>
  <c r="AK45" i="19"/>
  <c r="AH45" i="19"/>
  <c r="AG45" i="19"/>
  <c r="AJ45" i="19"/>
  <c r="AD45" i="19"/>
  <c r="AF45" i="19"/>
  <c r="AL45" i="19"/>
  <c r="AI45" i="19"/>
  <c r="J61" i="19"/>
  <c r="N61" i="19"/>
  <c r="R61" i="19"/>
  <c r="V61" i="19"/>
  <c r="Z61" i="19"/>
  <c r="BZ61" i="19" s="1"/>
  <c r="K61" i="19"/>
  <c r="O61" i="19"/>
  <c r="W61" i="19"/>
  <c r="AA61" i="19"/>
  <c r="Q61" i="19"/>
  <c r="Y61" i="19"/>
  <c r="BY61" i="19" s="1"/>
  <c r="L61" i="19"/>
  <c r="T61" i="19"/>
  <c r="BS61" i="19" s="1"/>
  <c r="AB61" i="19"/>
  <c r="M61" i="19"/>
  <c r="U61" i="19"/>
  <c r="BT61" i="19" s="1"/>
  <c r="P61" i="19"/>
  <c r="X61" i="19"/>
  <c r="BX61" i="19" s="1"/>
  <c r="AG85" i="19"/>
  <c r="BP85" i="19"/>
  <c r="AF85" i="19"/>
  <c r="AI85" i="19"/>
  <c r="AE85" i="19"/>
  <c r="AJ85" i="19"/>
  <c r="AL85" i="19"/>
  <c r="AK85" i="19"/>
  <c r="AH85" i="19"/>
  <c r="AD85" i="19"/>
  <c r="BP27" i="19"/>
  <c r="AK27" i="19"/>
  <c r="AF27" i="19"/>
  <c r="AL27" i="19"/>
  <c r="AG27" i="19"/>
  <c r="AI27" i="19"/>
  <c r="AJ27" i="19"/>
  <c r="AE27" i="19"/>
  <c r="AD27" i="19"/>
  <c r="AH27" i="19"/>
  <c r="BI7" i="19"/>
  <c r="BO102" i="19"/>
  <c r="BO50" i="19"/>
  <c r="BY59" i="19"/>
  <c r="BO80" i="19"/>
  <c r="BI68" i="19"/>
  <c r="BK68" i="19" s="1"/>
  <c r="BO44" i="19"/>
  <c r="BO52" i="19"/>
  <c r="BI39" i="19"/>
  <c r="BK39" i="19" s="1"/>
  <c r="BO32" i="19"/>
  <c r="BI6" i="19"/>
  <c r="BI38" i="19"/>
  <c r="BK38" i="19" s="1"/>
  <c r="BO42" i="19"/>
  <c r="BI81" i="19"/>
  <c r="BK81" i="19" s="1"/>
  <c r="BW81" i="19"/>
  <c r="BI29" i="19"/>
  <c r="BK29" i="19" s="1"/>
  <c r="BO85" i="19"/>
  <c r="BO45" i="19"/>
  <c r="BO51" i="19"/>
  <c r="BO40" i="19"/>
  <c r="BI82" i="19"/>
  <c r="BL82" i="19" s="1"/>
  <c r="CB56" i="19"/>
  <c r="BI88" i="19"/>
  <c r="BO57" i="19"/>
  <c r="BI19" i="19"/>
  <c r="BI64" i="19"/>
  <c r="BI52" i="19"/>
  <c r="BK52" i="19" s="1"/>
  <c r="BI84" i="19"/>
  <c r="BK84" i="19" s="1"/>
  <c r="BO37" i="19"/>
  <c r="BI73" i="19"/>
  <c r="BK73" i="19" s="1"/>
  <c r="BI33" i="19"/>
  <c r="BK33" i="19" s="1"/>
  <c r="BO62" i="19"/>
  <c r="BI36" i="19"/>
  <c r="BK36" i="19" s="1"/>
  <c r="BO76" i="19"/>
  <c r="BO43" i="19"/>
  <c r="BI26" i="19"/>
  <c r="BL26" i="19" s="1"/>
  <c r="BO22" i="19"/>
  <c r="BO26" i="19"/>
  <c r="BO91" i="19"/>
  <c r="BO33" i="19"/>
  <c r="BO30" i="19"/>
  <c r="BO61" i="19"/>
  <c r="BO89" i="19"/>
  <c r="BO93" i="19"/>
  <c r="BO101" i="19"/>
  <c r="BO23" i="19"/>
  <c r="BO24" i="19"/>
  <c r="BO88" i="19"/>
  <c r="BO77" i="19"/>
  <c r="BO18" i="19"/>
  <c r="BO82" i="19"/>
  <c r="BO35" i="19"/>
  <c r="BO99" i="19"/>
  <c r="BO64" i="19"/>
  <c r="BO39" i="19"/>
  <c r="BO71" i="19"/>
  <c r="BO20" i="19"/>
  <c r="BO100" i="19"/>
  <c r="BO41" i="19"/>
  <c r="BO81" i="19"/>
  <c r="BO63" i="19"/>
  <c r="BO60" i="19"/>
  <c r="BO92" i="19"/>
  <c r="BO73" i="19"/>
  <c r="BO21" i="19"/>
  <c r="BO90" i="19"/>
  <c r="BO27" i="19"/>
  <c r="BO55" i="19"/>
  <c r="BO28" i="19"/>
  <c r="BO72" i="19"/>
  <c r="BO97" i="19"/>
  <c r="BO87" i="19"/>
  <c r="BO103" i="19"/>
  <c r="BO54" i="19"/>
  <c r="BO86" i="19"/>
  <c r="BO58" i="19"/>
  <c r="BO53" i="19"/>
  <c r="BO19" i="19"/>
  <c r="BO84" i="19"/>
  <c r="BO47" i="19"/>
  <c r="BO69" i="19"/>
  <c r="BO65" i="19"/>
  <c r="BO6" i="19"/>
  <c r="BO38" i="19"/>
  <c r="BO70" i="19"/>
  <c r="BO74" i="19"/>
  <c r="BO59" i="19"/>
  <c r="BO75" i="19"/>
  <c r="BO56" i="19"/>
  <c r="BO46" i="19"/>
  <c r="BO78" i="19"/>
  <c r="BO34" i="19"/>
  <c r="BO66" i="19"/>
  <c r="BO98" i="19"/>
  <c r="BO67" i="19"/>
  <c r="BO83" i="19"/>
  <c r="BO48" i="19"/>
  <c r="BO36" i="19"/>
  <c r="BO68" i="19"/>
  <c r="BO17" i="19"/>
  <c r="BO94" i="19"/>
  <c r="BO31" i="19"/>
  <c r="BO79" i="19"/>
  <c r="BO95" i="19"/>
  <c r="BO29" i="19"/>
  <c r="BO49" i="19"/>
  <c r="BO96" i="19"/>
  <c r="BO25" i="19"/>
  <c r="BI12" i="19"/>
  <c r="BI15" i="19"/>
  <c r="BI65" i="19"/>
  <c r="BI97" i="19"/>
  <c r="BK97" i="19" s="1"/>
  <c r="BI28" i="19"/>
  <c r="BK28" i="19" s="1"/>
  <c r="BI54" i="19"/>
  <c r="BK54" i="19" s="1"/>
  <c r="BI85" i="19"/>
  <c r="BK85" i="19" s="1"/>
  <c r="BI14" i="19"/>
  <c r="BI32" i="19"/>
  <c r="BL32" i="19" s="1"/>
  <c r="BI47" i="19"/>
  <c r="BL47" i="19" s="1"/>
  <c r="BI95" i="19"/>
  <c r="BI42" i="19"/>
  <c r="BL42" i="19" s="1"/>
  <c r="BI11" i="19"/>
  <c r="BI9" i="19"/>
  <c r="BI10" i="19"/>
  <c r="BI41" i="19"/>
  <c r="BK41" i="19" s="1"/>
  <c r="CA53" i="19"/>
  <c r="BI53" i="19"/>
  <c r="BL53" i="19" s="1"/>
  <c r="BZ85" i="19"/>
  <c r="BI86" i="19"/>
  <c r="BV90" i="19"/>
  <c r="BL58" i="19"/>
  <c r="BK58" i="19"/>
  <c r="BV30" i="19"/>
  <c r="BX30" i="19"/>
  <c r="BI89" i="19"/>
  <c r="BK89" i="19" s="1"/>
  <c r="BI76" i="19"/>
  <c r="BK76" i="19" s="1"/>
  <c r="BI17" i="19"/>
  <c r="BK17" i="19" s="1"/>
  <c r="BI62" i="19"/>
  <c r="BK62" i="19" s="1"/>
  <c r="BI50" i="19"/>
  <c r="BI79" i="19"/>
  <c r="BY56" i="19"/>
  <c r="BI43" i="19"/>
  <c r="BL43" i="19" s="1"/>
  <c r="BI24" i="19"/>
  <c r="BI57" i="19"/>
  <c r="BZ46" i="19"/>
  <c r="BI78" i="19"/>
  <c r="BK78" i="19" s="1"/>
  <c r="BV66" i="19"/>
  <c r="BI66" i="19"/>
  <c r="BI48" i="19"/>
  <c r="BI96" i="19"/>
  <c r="BI102" i="19"/>
  <c r="BK102" i="19" s="1"/>
  <c r="BI90" i="19"/>
  <c r="BY90" i="19"/>
  <c r="BZ90" i="19"/>
  <c r="BI27" i="19"/>
  <c r="BK27" i="19" s="1"/>
  <c r="BI59" i="19"/>
  <c r="BZ59" i="19"/>
  <c r="BI75" i="19"/>
  <c r="BI91" i="19"/>
  <c r="BI72" i="19"/>
  <c r="BK72" i="19" s="1"/>
  <c r="BI83" i="19"/>
  <c r="BI71" i="19"/>
  <c r="BI63" i="19"/>
  <c r="BI8" i="19"/>
  <c r="BI92" i="19"/>
  <c r="BL92" i="19" s="1"/>
  <c r="BI93" i="19"/>
  <c r="CA93" i="19"/>
  <c r="BI69" i="19"/>
  <c r="BI101" i="19"/>
  <c r="BK101" i="19" s="1"/>
  <c r="BI94" i="19"/>
  <c r="BK94" i="19" s="1"/>
  <c r="BI44" i="19"/>
  <c r="BL44" i="19" s="1"/>
  <c r="BI23" i="19"/>
  <c r="BL23" i="19" s="1"/>
  <c r="BI80" i="19"/>
  <c r="BL80" i="19" s="1"/>
  <c r="BI70" i="19"/>
  <c r="BK70" i="19" s="1"/>
  <c r="BI40" i="19"/>
  <c r="BZ34" i="19"/>
  <c r="BI34" i="19"/>
  <c r="BI98" i="19"/>
  <c r="CB35" i="19"/>
  <c r="BI35" i="19"/>
  <c r="BI51" i="19"/>
  <c r="BK51" i="19" s="1"/>
  <c r="BI16" i="19"/>
  <c r="BI55" i="19"/>
  <c r="BI20" i="19"/>
  <c r="BI61" i="19"/>
  <c r="BI21" i="19"/>
  <c r="BI99" i="19"/>
  <c r="BL99" i="19" s="1"/>
  <c r="BI103" i="19"/>
  <c r="BV89" i="19"/>
  <c r="BI49" i="19"/>
  <c r="BI25" i="19"/>
  <c r="CA46" i="19"/>
  <c r="BI46" i="19"/>
  <c r="BK46" i="19" s="1"/>
  <c r="BI74" i="19"/>
  <c r="BI56" i="19"/>
  <c r="BI87" i="19"/>
  <c r="BI45" i="19"/>
  <c r="BI18" i="19"/>
  <c r="BI67" i="19"/>
  <c r="BI31" i="19"/>
  <c r="BI60" i="19"/>
  <c r="BL30" i="19"/>
  <c r="BL77" i="19"/>
  <c r="BL100" i="19"/>
  <c r="BL37" i="19"/>
  <c r="CB59" i="19"/>
  <c r="BV35" i="19"/>
  <c r="CA74" i="19"/>
  <c r="CB90" i="19"/>
  <c r="BW79" i="19"/>
  <c r="BZ33" i="19"/>
  <c r="BW65" i="19"/>
  <c r="BK22" i="19"/>
  <c r="BU77" i="19" l="1"/>
  <c r="BU73" i="19"/>
  <c r="BV97" i="19"/>
  <c r="BV73" i="19"/>
  <c r="G8" i="28"/>
  <c r="BV80" i="19"/>
  <c r="BV72" i="19"/>
  <c r="BU69" i="19"/>
  <c r="BU65" i="19"/>
  <c r="BU33" i="19"/>
  <c r="BU28" i="19"/>
  <c r="BU51" i="19"/>
  <c r="BU101" i="19"/>
  <c r="BU53" i="19"/>
  <c r="BU66" i="19"/>
  <c r="BU43" i="19"/>
  <c r="BU36" i="19"/>
  <c r="BU78" i="19"/>
  <c r="BU74" i="19"/>
  <c r="BU59" i="19"/>
  <c r="BU30" i="19"/>
  <c r="BU90" i="19"/>
  <c r="BU35" i="19"/>
  <c r="BV69" i="19"/>
  <c r="BU64" i="19"/>
  <c r="BU47" i="19"/>
  <c r="BU45" i="19"/>
  <c r="BU57" i="19"/>
  <c r="BU42" i="19"/>
  <c r="BU52" i="19"/>
  <c r="BU24" i="19"/>
  <c r="BU102" i="19"/>
  <c r="BV25" i="19"/>
  <c r="BU25" i="19"/>
  <c r="BV37" i="19"/>
  <c r="BU37" i="19"/>
  <c r="BV95" i="19"/>
  <c r="BU95" i="19"/>
  <c r="BU27" i="19"/>
  <c r="BV86" i="19"/>
  <c r="BU86" i="19"/>
  <c r="BU70" i="19"/>
  <c r="BV82" i="19"/>
  <c r="BU82" i="19"/>
  <c r="BV85" i="19"/>
  <c r="BU85" i="19"/>
  <c r="BU29" i="19"/>
  <c r="BU40" i="19"/>
  <c r="BU94" i="19"/>
  <c r="BU98" i="19"/>
  <c r="BU83" i="19"/>
  <c r="BU67" i="19"/>
  <c r="BU103" i="19"/>
  <c r="BU50" i="19"/>
  <c r="BU26" i="19"/>
  <c r="BV61" i="19"/>
  <c r="BU61" i="19"/>
  <c r="BU38" i="19"/>
  <c r="BU96" i="19"/>
  <c r="BV32" i="19"/>
  <c r="BU32" i="19"/>
  <c r="BU92" i="19"/>
  <c r="BU88" i="19"/>
  <c r="BV55" i="19"/>
  <c r="BU55" i="19"/>
  <c r="BU58" i="19"/>
  <c r="BU54" i="19"/>
  <c r="BU60" i="19"/>
  <c r="BU56" i="19"/>
  <c r="BU34" i="19"/>
  <c r="BU49" i="19"/>
  <c r="BU48" i="19"/>
  <c r="BU39" i="19"/>
  <c r="BU100" i="19"/>
  <c r="BU71" i="19"/>
  <c r="BU91" i="19"/>
  <c r="BU63" i="19"/>
  <c r="BU87" i="19"/>
  <c r="BU75" i="19"/>
  <c r="BU79" i="19"/>
  <c r="BU31" i="19"/>
  <c r="BU99" i="19"/>
  <c r="BU81" i="19"/>
  <c r="BU44" i="19"/>
  <c r="BL97" i="19"/>
  <c r="S81" i="19"/>
  <c r="S73" i="19"/>
  <c r="S23" i="19"/>
  <c r="S91" i="19"/>
  <c r="S83" i="19"/>
  <c r="S12" i="19"/>
  <c r="S75" i="19"/>
  <c r="BK82" i="19"/>
  <c r="S44" i="19"/>
  <c r="S89" i="19"/>
  <c r="S26" i="19"/>
  <c r="S99" i="19"/>
  <c r="S60" i="19"/>
  <c r="S74" i="19"/>
  <c r="S40" i="19"/>
  <c r="S93" i="19"/>
  <c r="S88" i="19"/>
  <c r="S53" i="19"/>
  <c r="S76" i="19"/>
  <c r="S45" i="19"/>
  <c r="AN61" i="19"/>
  <c r="AX61" i="19"/>
  <c r="AQ61" i="19"/>
  <c r="BA61" i="19"/>
  <c r="AP61" i="19"/>
  <c r="AY61" i="19"/>
  <c r="AZ61" i="19"/>
  <c r="AO61" i="19"/>
  <c r="AR48" i="19"/>
  <c r="BB48" i="19"/>
  <c r="AV48" i="19"/>
  <c r="BF48" i="19"/>
  <c r="AM48" i="19"/>
  <c r="AW48" i="19"/>
  <c r="AC48" i="19"/>
  <c r="AQ102" i="19"/>
  <c r="BA102" i="19"/>
  <c r="AZ102" i="19"/>
  <c r="AO102" i="19"/>
  <c r="AY102" i="19"/>
  <c r="AP102" i="19"/>
  <c r="BD102" i="19"/>
  <c r="AT102" i="19"/>
  <c r="S38" i="19"/>
  <c r="AS61" i="19"/>
  <c r="BC61" i="19"/>
  <c r="AU48" i="19"/>
  <c r="BE48" i="19"/>
  <c r="BC102" i="19"/>
  <c r="AS102" i="19"/>
  <c r="S102" i="19"/>
  <c r="AT38" i="19"/>
  <c r="BD38" i="19"/>
  <c r="AN38" i="19"/>
  <c r="AX38" i="19"/>
  <c r="AU38" i="19"/>
  <c r="BE38" i="19"/>
  <c r="AV38" i="19"/>
  <c r="BF38" i="19"/>
  <c r="AO98" i="19"/>
  <c r="AZ98" i="19"/>
  <c r="AY98" i="19"/>
  <c r="AP98" i="19"/>
  <c r="BB61" i="19"/>
  <c r="AR61" i="19"/>
  <c r="AV61" i="19"/>
  <c r="BF61" i="19"/>
  <c r="S48" i="19"/>
  <c r="AN48" i="19"/>
  <c r="AX48" i="19"/>
  <c r="AP48" i="19"/>
  <c r="AZ48" i="19"/>
  <c r="AO48" i="19"/>
  <c r="AY48" i="19"/>
  <c r="AS48" i="19"/>
  <c r="BC48" i="19"/>
  <c r="AC102" i="19"/>
  <c r="AM102" i="19"/>
  <c r="AW102" i="19"/>
  <c r="AR102" i="19"/>
  <c r="BB102" i="19"/>
  <c r="AX102" i="19"/>
  <c r="AN102" i="19"/>
  <c r="AQ38" i="19"/>
  <c r="BA38" i="19"/>
  <c r="AO38" i="19"/>
  <c r="AZ38" i="19"/>
  <c r="AP38" i="19"/>
  <c r="AY38" i="19"/>
  <c r="AR38" i="19"/>
  <c r="BB38" i="19"/>
  <c r="AW61" i="19"/>
  <c r="AM61" i="19"/>
  <c r="AC61" i="19"/>
  <c r="AU61" i="19"/>
  <c r="BE61" i="19"/>
  <c r="AT61" i="19"/>
  <c r="BD61" i="19"/>
  <c r="S61" i="19"/>
  <c r="BA48" i="19"/>
  <c r="AQ48" i="19"/>
  <c r="AT48" i="19"/>
  <c r="BD48" i="19"/>
  <c r="BF102" i="19"/>
  <c r="AV102" i="19"/>
  <c r="BE102" i="19"/>
  <c r="AU102" i="19"/>
  <c r="AS38" i="19"/>
  <c r="BC38" i="19"/>
  <c r="AW38" i="19"/>
  <c r="AC38" i="19"/>
  <c r="AM38" i="19"/>
  <c r="S98" i="19"/>
  <c r="AC39" i="19"/>
  <c r="AM39" i="19"/>
  <c r="AW39" i="19"/>
  <c r="AU100" i="19"/>
  <c r="BE100" i="19"/>
  <c r="AV100" i="19"/>
  <c r="BF100" i="19"/>
  <c r="BB52" i="19"/>
  <c r="AR52" i="19"/>
  <c r="AV52" i="19"/>
  <c r="BF52" i="19"/>
  <c r="AS52" i="19"/>
  <c r="BC52" i="19"/>
  <c r="BA83" i="19"/>
  <c r="AQ83" i="19"/>
  <c r="AZ45" i="19"/>
  <c r="AP45" i="19"/>
  <c r="AO45" i="19"/>
  <c r="AY45" i="19"/>
  <c r="AT45" i="19"/>
  <c r="BD45" i="19"/>
  <c r="BB45" i="19"/>
  <c r="AR45" i="19"/>
  <c r="AQ67" i="19"/>
  <c r="BA67" i="19"/>
  <c r="S67" i="19"/>
  <c r="AS96" i="19"/>
  <c r="BC96" i="19"/>
  <c r="AN80" i="19"/>
  <c r="AX80" i="19"/>
  <c r="S80" i="19"/>
  <c r="AO64" i="19"/>
  <c r="AQ64" i="19"/>
  <c r="BA64" i="19"/>
  <c r="AN64" i="19"/>
  <c r="AX64" i="19"/>
  <c r="BA32" i="19"/>
  <c r="AQ32" i="19"/>
  <c r="AT32" i="19"/>
  <c r="BD32" i="19"/>
  <c r="BF71" i="19"/>
  <c r="AV71" i="19"/>
  <c r="AN71" i="19"/>
  <c r="AX71" i="19"/>
  <c r="AT71" i="19"/>
  <c r="BD71" i="19"/>
  <c r="AV57" i="19"/>
  <c r="BF57" i="19"/>
  <c r="AY57" i="19"/>
  <c r="AZ57" i="19"/>
  <c r="AP57" i="19"/>
  <c r="AO57" i="19"/>
  <c r="AS57" i="19"/>
  <c r="BC57" i="19"/>
  <c r="AT41" i="19"/>
  <c r="BD41" i="19"/>
  <c r="AM41" i="19"/>
  <c r="AW41" i="19"/>
  <c r="AC41" i="19"/>
  <c r="AN41" i="19"/>
  <c r="AX41" i="19"/>
  <c r="AV25" i="19"/>
  <c r="BF25" i="19"/>
  <c r="AO25" i="19"/>
  <c r="AP25" i="19"/>
  <c r="AZ25" i="19"/>
  <c r="AY25" i="19"/>
  <c r="AN25" i="19"/>
  <c r="AX25" i="19"/>
  <c r="AR92" i="19"/>
  <c r="BB92" i="19"/>
  <c r="AT76" i="19"/>
  <c r="BD76" i="19"/>
  <c r="AR76" i="19"/>
  <c r="BB76" i="19"/>
  <c r="AU76" i="19"/>
  <c r="BE76" i="19"/>
  <c r="AS28" i="19"/>
  <c r="BC28" i="19"/>
  <c r="BD12" i="19"/>
  <c r="AT12" i="19"/>
  <c r="AO37" i="19"/>
  <c r="AP37" i="19"/>
  <c r="AY37" i="19"/>
  <c r="AZ37" i="19"/>
  <c r="AV37" i="19"/>
  <c r="BF37" i="19"/>
  <c r="AS37" i="19"/>
  <c r="BC37" i="19"/>
  <c r="AC21" i="19"/>
  <c r="AV91" i="19"/>
  <c r="BF91" i="19"/>
  <c r="AU91" i="19"/>
  <c r="BE91" i="19"/>
  <c r="BD91" i="19"/>
  <c r="AT91" i="19"/>
  <c r="AM88" i="19"/>
  <c r="AW88" i="19"/>
  <c r="AC88" i="19"/>
  <c r="AR88" i="19"/>
  <c r="BB88" i="19"/>
  <c r="AT72" i="19"/>
  <c r="BD72" i="19"/>
  <c r="AR72" i="19"/>
  <c r="BB72" i="19"/>
  <c r="AU72" i="19"/>
  <c r="BE72" i="19"/>
  <c r="AM24" i="19"/>
  <c r="AW24" i="19"/>
  <c r="AC24" i="19"/>
  <c r="AQ24" i="19"/>
  <c r="BA24" i="19"/>
  <c r="S63" i="19"/>
  <c r="BA103" i="19"/>
  <c r="AQ103" i="19"/>
  <c r="AS103" i="19"/>
  <c r="BC103" i="19"/>
  <c r="AV55" i="19"/>
  <c r="BF55" i="19"/>
  <c r="AU55" i="19"/>
  <c r="BE55" i="19"/>
  <c r="AM55" i="19"/>
  <c r="AC55" i="19"/>
  <c r="AW55" i="19"/>
  <c r="BD58" i="19"/>
  <c r="AT58" i="19"/>
  <c r="AQ58" i="19"/>
  <c r="BA58" i="19"/>
  <c r="AR58" i="19"/>
  <c r="BB58" i="19"/>
  <c r="AC10" i="19"/>
  <c r="AU87" i="19"/>
  <c r="BE87" i="19"/>
  <c r="BD87" i="19"/>
  <c r="AT87" i="19"/>
  <c r="AC43" i="19"/>
  <c r="AM43" i="19"/>
  <c r="AW43" i="19"/>
  <c r="AT43" i="19"/>
  <c r="BD43" i="19"/>
  <c r="AU43" i="19"/>
  <c r="BE43" i="19"/>
  <c r="AQ43" i="19"/>
  <c r="BA43" i="19"/>
  <c r="AN51" i="19"/>
  <c r="AX51" i="19"/>
  <c r="S51" i="19"/>
  <c r="AT101" i="19"/>
  <c r="BD101" i="19"/>
  <c r="AW101" i="19"/>
  <c r="AM101" i="19"/>
  <c r="AC101" i="19"/>
  <c r="AR75" i="19"/>
  <c r="BB75" i="19"/>
  <c r="BA75" i="19"/>
  <c r="AQ75" i="19"/>
  <c r="AN75" i="19"/>
  <c r="AX75" i="19"/>
  <c r="AT75" i="19"/>
  <c r="BD75" i="19"/>
  <c r="AS50" i="19"/>
  <c r="BC50" i="19"/>
  <c r="S95" i="19"/>
  <c r="AV95" i="19"/>
  <c r="BF95" i="19"/>
  <c r="AZ95" i="19"/>
  <c r="AP95" i="19"/>
  <c r="AO95" i="19"/>
  <c r="AY95" i="19"/>
  <c r="AR79" i="19"/>
  <c r="BB79" i="19"/>
  <c r="AW79" i="19"/>
  <c r="AM79" i="19"/>
  <c r="AC79" i="19"/>
  <c r="AN79" i="19"/>
  <c r="AX79" i="19"/>
  <c r="AT79" i="19"/>
  <c r="BD79" i="19"/>
  <c r="BF31" i="19"/>
  <c r="AV31" i="19"/>
  <c r="AT84" i="19"/>
  <c r="BD84" i="19"/>
  <c r="AR84" i="19"/>
  <c r="BB84" i="19"/>
  <c r="AU84" i="19"/>
  <c r="BE84" i="19"/>
  <c r="AN68" i="19"/>
  <c r="AX68" i="19"/>
  <c r="S68" i="19"/>
  <c r="AC36" i="19"/>
  <c r="AQ36" i="19"/>
  <c r="BA36" i="19"/>
  <c r="AR36" i="19"/>
  <c r="BB36" i="19"/>
  <c r="BC36" i="19"/>
  <c r="AS36" i="19"/>
  <c r="AT27" i="19"/>
  <c r="BD27" i="19"/>
  <c r="AM27" i="19"/>
  <c r="AC27" i="19"/>
  <c r="AW27" i="19"/>
  <c r="AP99" i="19"/>
  <c r="AO99" i="19"/>
  <c r="AZ99" i="19"/>
  <c r="AY99" i="19"/>
  <c r="AT78" i="19"/>
  <c r="BD78" i="19"/>
  <c r="AO78" i="19"/>
  <c r="AP78" i="19"/>
  <c r="AY78" i="19"/>
  <c r="AZ78" i="19"/>
  <c r="BA74" i="19"/>
  <c r="AQ74" i="19"/>
  <c r="AN74" i="19"/>
  <c r="AX74" i="19"/>
  <c r="AY86" i="19"/>
  <c r="AO86" i="19"/>
  <c r="AP86" i="19"/>
  <c r="AZ86" i="19"/>
  <c r="AV86" i="19"/>
  <c r="BF86" i="19"/>
  <c r="BA86" i="19"/>
  <c r="AQ86" i="19"/>
  <c r="S86" i="19"/>
  <c r="BF70" i="19"/>
  <c r="AV70" i="19"/>
  <c r="BB70" i="19"/>
  <c r="AR70" i="19"/>
  <c r="AZ70" i="19"/>
  <c r="AY70" i="19"/>
  <c r="AP70" i="19"/>
  <c r="AO70" i="19"/>
  <c r="BF54" i="19"/>
  <c r="AV54" i="19"/>
  <c r="AU82" i="19"/>
  <c r="BE82" i="19"/>
  <c r="AC82" i="19"/>
  <c r="AW82" i="19"/>
  <c r="AM82" i="19"/>
  <c r="AN82" i="19"/>
  <c r="AX82" i="19"/>
  <c r="AC66" i="19"/>
  <c r="AQ66" i="19"/>
  <c r="BA66" i="19"/>
  <c r="AM66" i="19"/>
  <c r="AW66" i="19"/>
  <c r="BB85" i="19"/>
  <c r="AR85" i="19"/>
  <c r="S85" i="19"/>
  <c r="AC29" i="19"/>
  <c r="AN29" i="19"/>
  <c r="AX29" i="19"/>
  <c r="BD29" i="19"/>
  <c r="AT29" i="19"/>
  <c r="AV29" i="19"/>
  <c r="BF29" i="19"/>
  <c r="S19" i="19"/>
  <c r="AS89" i="19"/>
  <c r="BC89" i="19"/>
  <c r="S77" i="19"/>
  <c r="BF77" i="19"/>
  <c r="AV77" i="19"/>
  <c r="BE77" i="19"/>
  <c r="AU77" i="19"/>
  <c r="AW77" i="19"/>
  <c r="AM77" i="19"/>
  <c r="AC77" i="19"/>
  <c r="S59" i="19"/>
  <c r="BB81" i="19"/>
  <c r="AR81" i="19"/>
  <c r="AM60" i="19"/>
  <c r="AW60" i="19"/>
  <c r="AC60" i="19"/>
  <c r="AZ60" i="19"/>
  <c r="AP60" i="19"/>
  <c r="AO60" i="19"/>
  <c r="AY60" i="19"/>
  <c r="BE44" i="19"/>
  <c r="AU44" i="19"/>
  <c r="AW44" i="19"/>
  <c r="AM44" i="19"/>
  <c r="AC44" i="19"/>
  <c r="AV44" i="19"/>
  <c r="BF44" i="19"/>
  <c r="AQ69" i="19"/>
  <c r="BA69" i="19"/>
  <c r="BB69" i="19"/>
  <c r="AR69" i="19"/>
  <c r="S69" i="19"/>
  <c r="AQ53" i="19"/>
  <c r="BA53" i="19"/>
  <c r="AM53" i="19"/>
  <c r="AW53" i="19"/>
  <c r="AC53" i="19"/>
  <c r="AP47" i="19"/>
  <c r="AO47" i="19"/>
  <c r="AY47" i="19"/>
  <c r="AZ47" i="19"/>
  <c r="AN47" i="19"/>
  <c r="AX47" i="19"/>
  <c r="BF73" i="19"/>
  <c r="AV73" i="19"/>
  <c r="BE73" i="19"/>
  <c r="AU73" i="19"/>
  <c r="AW73" i="19"/>
  <c r="AC73" i="19"/>
  <c r="AM73" i="19"/>
  <c r="AP56" i="19"/>
  <c r="AZ56" i="19"/>
  <c r="AY56" i="19"/>
  <c r="AT40" i="19"/>
  <c r="BD40" i="19"/>
  <c r="AS40" i="19"/>
  <c r="BC40" i="19"/>
  <c r="AC23" i="19"/>
  <c r="BD94" i="19"/>
  <c r="AT94" i="19"/>
  <c r="AC94" i="19"/>
  <c r="AW94" i="19"/>
  <c r="AM94" i="19"/>
  <c r="S62" i="19"/>
  <c r="AU62" i="19"/>
  <c r="BE62" i="19"/>
  <c r="AW62" i="19"/>
  <c r="AM62" i="19"/>
  <c r="AC62" i="19"/>
  <c r="AX46" i="19"/>
  <c r="AN46" i="19"/>
  <c r="AR46" i="19"/>
  <c r="BB46" i="19"/>
  <c r="AU46" i="19"/>
  <c r="BE46" i="19"/>
  <c r="S46" i="19"/>
  <c r="S30" i="19"/>
  <c r="BF90" i="19"/>
  <c r="AV90" i="19"/>
  <c r="BD90" i="19"/>
  <c r="AT90" i="19"/>
  <c r="AZ90" i="19"/>
  <c r="AO90" i="19"/>
  <c r="AY90" i="19"/>
  <c r="AP90" i="19"/>
  <c r="BC90" i="19"/>
  <c r="AS90" i="19"/>
  <c r="AR42" i="19"/>
  <c r="BB42" i="19"/>
  <c r="S42" i="19"/>
  <c r="AW42" i="19"/>
  <c r="AC42" i="19"/>
  <c r="AM42" i="19"/>
  <c r="BA26" i="19"/>
  <c r="AQ26" i="19"/>
  <c r="AP26" i="19"/>
  <c r="AZ26" i="19"/>
  <c r="AO26" i="19"/>
  <c r="AY26" i="19"/>
  <c r="AN26" i="19"/>
  <c r="AX26" i="19"/>
  <c r="AC22" i="19"/>
  <c r="S6" i="19"/>
  <c r="AV35" i="19"/>
  <c r="BF35" i="19"/>
  <c r="AT35" i="19"/>
  <c r="BD35" i="19"/>
  <c r="AP35" i="19"/>
  <c r="AY35" i="19"/>
  <c r="AZ35" i="19"/>
  <c r="AO35" i="19"/>
  <c r="AT34" i="19"/>
  <c r="BD34" i="19"/>
  <c r="AS34" i="19"/>
  <c r="BC34" i="19"/>
  <c r="AC18" i="19"/>
  <c r="AT93" i="19"/>
  <c r="BD93" i="19"/>
  <c r="AN93" i="19"/>
  <c r="AX93" i="19"/>
  <c r="AW93" i="19"/>
  <c r="AM93" i="19"/>
  <c r="AC93" i="19"/>
  <c r="AP65" i="19"/>
  <c r="AY65" i="19"/>
  <c r="AZ65" i="19"/>
  <c r="AO65" i="19"/>
  <c r="AT65" i="19"/>
  <c r="BD65" i="19"/>
  <c r="AR65" i="19"/>
  <c r="BB65" i="19"/>
  <c r="BE65" i="19"/>
  <c r="AU65" i="19"/>
  <c r="AM49" i="19"/>
  <c r="AW49" i="19"/>
  <c r="AC49" i="19"/>
  <c r="AV49" i="19"/>
  <c r="BF49" i="19"/>
  <c r="AU49" i="19"/>
  <c r="BE49" i="19"/>
  <c r="AT49" i="19"/>
  <c r="BD49" i="19"/>
  <c r="AO33" i="19"/>
  <c r="AY33" i="19"/>
  <c r="AZ33" i="19"/>
  <c r="AP33" i="19"/>
  <c r="AU33" i="19"/>
  <c r="BE33" i="19"/>
  <c r="AY97" i="19"/>
  <c r="AP97" i="19"/>
  <c r="AZ97" i="19"/>
  <c r="AO97" i="19"/>
  <c r="AU97" i="19"/>
  <c r="BE97" i="19"/>
  <c r="AQ97" i="19"/>
  <c r="BA97" i="19"/>
  <c r="S13" i="19"/>
  <c r="AQ20" i="19"/>
  <c r="BA20" i="19"/>
  <c r="AR98" i="19"/>
  <c r="BB98" i="19"/>
  <c r="AN98" i="19"/>
  <c r="AX98" i="19"/>
  <c r="BA39" i="19"/>
  <c r="AQ39" i="19"/>
  <c r="BE39" i="19"/>
  <c r="AU39" i="19"/>
  <c r="S100" i="19"/>
  <c r="AR100" i="19"/>
  <c r="BB100" i="19"/>
  <c r="AU52" i="19"/>
  <c r="BE52" i="19"/>
  <c r="AM52" i="19"/>
  <c r="AW52" i="19"/>
  <c r="AC52" i="19"/>
  <c r="AP52" i="19"/>
  <c r="AZ52" i="19"/>
  <c r="AO52" i="19"/>
  <c r="AY52" i="19"/>
  <c r="AN52" i="19"/>
  <c r="AX52" i="19"/>
  <c r="AR83" i="19"/>
  <c r="BB83" i="19"/>
  <c r="AV83" i="19"/>
  <c r="BF83" i="19"/>
  <c r="AZ83" i="19"/>
  <c r="AP83" i="19"/>
  <c r="AY83" i="19"/>
  <c r="AO83" i="19"/>
  <c r="AS83" i="19"/>
  <c r="BC83" i="19"/>
  <c r="BF45" i="19"/>
  <c r="AV45" i="19"/>
  <c r="BC45" i="19"/>
  <c r="AS45" i="19"/>
  <c r="AT9" i="19"/>
  <c r="BD9" i="19"/>
  <c r="AW9" i="19"/>
  <c r="AM9" i="19"/>
  <c r="AC9" i="19"/>
  <c r="AR67" i="19"/>
  <c r="BB67" i="19"/>
  <c r="BF67" i="19"/>
  <c r="AV67" i="19"/>
  <c r="AP67" i="19"/>
  <c r="AZ67" i="19"/>
  <c r="AY67" i="19"/>
  <c r="AO67" i="19"/>
  <c r="AS67" i="19"/>
  <c r="BC67" i="19"/>
  <c r="AT96" i="19"/>
  <c r="BD96" i="19"/>
  <c r="S96" i="19"/>
  <c r="AX96" i="19"/>
  <c r="AN96" i="19"/>
  <c r="BC80" i="19"/>
  <c r="AS80" i="19"/>
  <c r="AV80" i="19"/>
  <c r="BF80" i="19"/>
  <c r="S64" i="19"/>
  <c r="BC64" i="19"/>
  <c r="AS64" i="19"/>
  <c r="AU32" i="19"/>
  <c r="BE32" i="19"/>
  <c r="AV32" i="19"/>
  <c r="BF32" i="19"/>
  <c r="AC16" i="19"/>
  <c r="BA71" i="19"/>
  <c r="AQ71" i="19"/>
  <c r="S15" i="19"/>
  <c r="AM57" i="19"/>
  <c r="AW57" i="19"/>
  <c r="AC57" i="19"/>
  <c r="AR57" i="19"/>
  <c r="BB57" i="19"/>
  <c r="AN57" i="19"/>
  <c r="AX57" i="19"/>
  <c r="S41" i="19"/>
  <c r="AY41" i="19"/>
  <c r="AP41" i="19"/>
  <c r="AO41" i="19"/>
  <c r="AZ41" i="19"/>
  <c r="AQ41" i="19"/>
  <c r="BA41" i="19"/>
  <c r="AR25" i="19"/>
  <c r="BB25" i="19"/>
  <c r="BF92" i="19"/>
  <c r="AV92" i="19"/>
  <c r="AU92" i="19"/>
  <c r="BE92" i="19"/>
  <c r="AT92" i="19"/>
  <c r="BD92" i="19"/>
  <c r="S92" i="19"/>
  <c r="AP76" i="19"/>
  <c r="AY76" i="19"/>
  <c r="AZ76" i="19"/>
  <c r="AO76" i="19"/>
  <c r="AM76" i="19"/>
  <c r="AW76" i="19"/>
  <c r="AC76" i="19"/>
  <c r="AQ76" i="19"/>
  <c r="BA76" i="19"/>
  <c r="AW28" i="19"/>
  <c r="AM28" i="19"/>
  <c r="AC28" i="19"/>
  <c r="AR28" i="19"/>
  <c r="BB28" i="19"/>
  <c r="AU28" i="19"/>
  <c r="BE28" i="19"/>
  <c r="S28" i="19"/>
  <c r="AW37" i="19"/>
  <c r="AC37" i="19"/>
  <c r="AM37" i="19"/>
  <c r="AN37" i="19"/>
  <c r="AX37" i="19"/>
  <c r="AT21" i="19"/>
  <c r="BD21" i="19"/>
  <c r="AQ91" i="19"/>
  <c r="BA91" i="19"/>
  <c r="AM91" i="19"/>
  <c r="AC91" i="19"/>
  <c r="AW91" i="19"/>
  <c r="AS91" i="19"/>
  <c r="BC91" i="19"/>
  <c r="AN91" i="19"/>
  <c r="AX91" i="19"/>
  <c r="BF88" i="19"/>
  <c r="AV88" i="19"/>
  <c r="AU88" i="19"/>
  <c r="BE88" i="19"/>
  <c r="BD88" i="19"/>
  <c r="AT88" i="19"/>
  <c r="AP72" i="19"/>
  <c r="AY72" i="19"/>
  <c r="AZ72" i="19"/>
  <c r="AO72" i="19"/>
  <c r="AM72" i="19"/>
  <c r="AW72" i="19"/>
  <c r="AC72" i="19"/>
  <c r="AQ72" i="19"/>
  <c r="BA72" i="19"/>
  <c r="AU24" i="19"/>
  <c r="BE24" i="19"/>
  <c r="AT24" i="19"/>
  <c r="BD24" i="19"/>
  <c r="S24" i="19"/>
  <c r="AC8" i="19"/>
  <c r="AR63" i="19"/>
  <c r="BB63" i="19"/>
  <c r="AW63" i="19"/>
  <c r="AM63" i="19"/>
  <c r="AC63" i="19"/>
  <c r="AP103" i="19"/>
  <c r="AO103" i="19"/>
  <c r="AY103" i="19"/>
  <c r="AZ103" i="19"/>
  <c r="AT103" i="19"/>
  <c r="BD103" i="19"/>
  <c r="S103" i="19"/>
  <c r="AT55" i="19"/>
  <c r="BD55" i="19"/>
  <c r="BA55" i="19"/>
  <c r="AQ55" i="19"/>
  <c r="BC55" i="19"/>
  <c r="AS55" i="19"/>
  <c r="AS58" i="19"/>
  <c r="BC58" i="19"/>
  <c r="BA87" i="19"/>
  <c r="AQ87" i="19"/>
  <c r="BB87" i="19"/>
  <c r="AR87" i="19"/>
  <c r="BC87" i="19"/>
  <c r="AS87" i="19"/>
  <c r="AN87" i="19"/>
  <c r="AX87" i="19"/>
  <c r="AO43" i="19"/>
  <c r="AZ43" i="19"/>
  <c r="AY43" i="19"/>
  <c r="AP43" i="19"/>
  <c r="S43" i="19"/>
  <c r="AN43" i="19"/>
  <c r="AX43" i="19"/>
  <c r="AR51" i="19"/>
  <c r="BB51" i="19"/>
  <c r="AC51" i="19"/>
  <c r="AW51" i="19"/>
  <c r="AM51" i="19"/>
  <c r="S101" i="19"/>
  <c r="AV101" i="19"/>
  <c r="BF101" i="19"/>
  <c r="AC50" i="19"/>
  <c r="AZ50" i="19"/>
  <c r="AY50" i="19"/>
  <c r="AO50" i="19"/>
  <c r="AP50" i="19"/>
  <c r="AR50" i="19"/>
  <c r="BB50" i="19"/>
  <c r="S50" i="19"/>
  <c r="AR95" i="19"/>
  <c r="BB95" i="19"/>
  <c r="AC95" i="19"/>
  <c r="AW95" i="19"/>
  <c r="AM95" i="19"/>
  <c r="S17" i="19"/>
  <c r="AQ79" i="19"/>
  <c r="BA79" i="19"/>
  <c r="S79" i="19"/>
  <c r="AM31" i="19"/>
  <c r="AW31" i="19"/>
  <c r="AC31" i="19"/>
  <c r="AQ31" i="19"/>
  <c r="BA31" i="19"/>
  <c r="AS31" i="19"/>
  <c r="BC31" i="19"/>
  <c r="AP84" i="19"/>
  <c r="AY84" i="19"/>
  <c r="AZ84" i="19"/>
  <c r="AO84" i="19"/>
  <c r="AM84" i="19"/>
  <c r="AW84" i="19"/>
  <c r="AC84" i="19"/>
  <c r="AQ84" i="19"/>
  <c r="BA84" i="19"/>
  <c r="BC68" i="19"/>
  <c r="AS68" i="19"/>
  <c r="AV68" i="19"/>
  <c r="BF68" i="19"/>
  <c r="AP36" i="19"/>
  <c r="AZ36" i="19"/>
  <c r="AY36" i="19"/>
  <c r="AO36" i="19"/>
  <c r="AT36" i="19"/>
  <c r="BD36" i="19"/>
  <c r="AM36" i="19"/>
  <c r="AW36" i="19"/>
  <c r="AR27" i="19"/>
  <c r="BB27" i="19"/>
  <c r="AZ27" i="19"/>
  <c r="AP27" i="19"/>
  <c r="AO27" i="19"/>
  <c r="AY27" i="19"/>
  <c r="AS27" i="19"/>
  <c r="BC27" i="19"/>
  <c r="AM99" i="19"/>
  <c r="AC99" i="19"/>
  <c r="AW99" i="19"/>
  <c r="AU99" i="19"/>
  <c r="BE99" i="19"/>
  <c r="S78" i="19"/>
  <c r="BF78" i="19"/>
  <c r="AV78" i="19"/>
  <c r="AU74" i="19"/>
  <c r="BE74" i="19"/>
  <c r="AY74" i="19"/>
  <c r="AO74" i="19"/>
  <c r="AP74" i="19"/>
  <c r="AZ74" i="19"/>
  <c r="BB74" i="19"/>
  <c r="AR74" i="19"/>
  <c r="BB86" i="19"/>
  <c r="AR86" i="19"/>
  <c r="AS86" i="19"/>
  <c r="BC86" i="19"/>
  <c r="AU70" i="19"/>
  <c r="BE70" i="19"/>
  <c r="AS70" i="19"/>
  <c r="BC70" i="19"/>
  <c r="AT54" i="19"/>
  <c r="BD54" i="19"/>
  <c r="AN54" i="19"/>
  <c r="AX54" i="19"/>
  <c r="AR54" i="19"/>
  <c r="BB54" i="19"/>
  <c r="BA54" i="19"/>
  <c r="AQ54" i="19"/>
  <c r="BD82" i="19"/>
  <c r="AT82" i="19"/>
  <c r="BA82" i="19"/>
  <c r="AQ82" i="19"/>
  <c r="AT66" i="19"/>
  <c r="BD66" i="19"/>
  <c r="AS85" i="19"/>
  <c r="BC85" i="19"/>
  <c r="BB29" i="19"/>
  <c r="AR29" i="19"/>
  <c r="S29" i="19"/>
  <c r="AQ29" i="19"/>
  <c r="BA29" i="19"/>
  <c r="AT19" i="19"/>
  <c r="BD19" i="19"/>
  <c r="AC19" i="19"/>
  <c r="AT89" i="19"/>
  <c r="BD89" i="19"/>
  <c r="AX89" i="19"/>
  <c r="AN89" i="19"/>
  <c r="AW89" i="19"/>
  <c r="AC89" i="19"/>
  <c r="AM89" i="19"/>
  <c r="AZ77" i="19"/>
  <c r="AO77" i="19"/>
  <c r="AP77" i="19"/>
  <c r="AY77" i="19"/>
  <c r="AQ77" i="19"/>
  <c r="BA77" i="19"/>
  <c r="AN77" i="19"/>
  <c r="AX77" i="19"/>
  <c r="BB59" i="19"/>
  <c r="AR59" i="19"/>
  <c r="AC59" i="19"/>
  <c r="AW59" i="19"/>
  <c r="AM59" i="19"/>
  <c r="AT7" i="19"/>
  <c r="BD7" i="19"/>
  <c r="S7" i="19"/>
  <c r="AZ81" i="19"/>
  <c r="AP81" i="19"/>
  <c r="AO81" i="19"/>
  <c r="AY81" i="19"/>
  <c r="AS81" i="19"/>
  <c r="BC81" i="19"/>
  <c r="BE60" i="19"/>
  <c r="AU60" i="19"/>
  <c r="AS44" i="19"/>
  <c r="BC44" i="19"/>
  <c r="AR44" i="19"/>
  <c r="BB44" i="19"/>
  <c r="AP44" i="19"/>
  <c r="AZ44" i="19"/>
  <c r="AO44" i="19"/>
  <c r="AY44" i="19"/>
  <c r="AS69" i="19"/>
  <c r="BC69" i="19"/>
  <c r="AP53" i="19"/>
  <c r="AY53" i="19"/>
  <c r="AZ53" i="19"/>
  <c r="AO53" i="19"/>
  <c r="AT53" i="19"/>
  <c r="BD53" i="19"/>
  <c r="BB47" i="19"/>
  <c r="AR47" i="19"/>
  <c r="AO73" i="19"/>
  <c r="AP73" i="19"/>
  <c r="AY73" i="19"/>
  <c r="AZ73" i="19"/>
  <c r="AQ73" i="19"/>
  <c r="BA73" i="19"/>
  <c r="AN73" i="19"/>
  <c r="AX73" i="19"/>
  <c r="AM56" i="19"/>
  <c r="AW56" i="19"/>
  <c r="AC56" i="19"/>
  <c r="AO56" i="19"/>
  <c r="AQ56" i="19"/>
  <c r="BA56" i="19"/>
  <c r="AW40" i="19"/>
  <c r="AM40" i="19"/>
  <c r="AC40" i="19"/>
  <c r="S94" i="19"/>
  <c r="BA94" i="19"/>
  <c r="AQ94" i="19"/>
  <c r="BC94" i="19"/>
  <c r="AS94" i="19"/>
  <c r="AP62" i="19"/>
  <c r="AY62" i="19"/>
  <c r="AO62" i="19"/>
  <c r="AZ62" i="19"/>
  <c r="AV62" i="19"/>
  <c r="BF62" i="19"/>
  <c r="AQ62" i="19"/>
  <c r="BA62" i="19"/>
  <c r="AN62" i="19"/>
  <c r="AX62" i="19"/>
  <c r="AO46" i="19"/>
  <c r="AP46" i="19"/>
  <c r="AY46" i="19"/>
  <c r="AZ46" i="19"/>
  <c r="AM46" i="19"/>
  <c r="AW46" i="19"/>
  <c r="AC46" i="19"/>
  <c r="AQ46" i="19"/>
  <c r="BA46" i="19"/>
  <c r="BF30" i="19"/>
  <c r="AV30" i="19"/>
  <c r="AU30" i="19"/>
  <c r="BE30" i="19"/>
  <c r="AT30" i="19"/>
  <c r="BD30" i="19"/>
  <c r="AN30" i="19"/>
  <c r="AX30" i="19"/>
  <c r="S14" i="19"/>
  <c r="AC11" i="19"/>
  <c r="S90" i="19"/>
  <c r="AQ42" i="19"/>
  <c r="BA42" i="19"/>
  <c r="AR26" i="19"/>
  <c r="BB26" i="19"/>
  <c r="AS26" i="19"/>
  <c r="BC26" i="19"/>
  <c r="BD6" i="19"/>
  <c r="AT6" i="19"/>
  <c r="S35" i="19"/>
  <c r="AN35" i="19"/>
  <c r="AX35" i="19"/>
  <c r="AW34" i="19"/>
  <c r="AM34" i="19"/>
  <c r="AC34" i="19"/>
  <c r="S34" i="19"/>
  <c r="AO34" i="19"/>
  <c r="AP34" i="19"/>
  <c r="AZ34" i="19"/>
  <c r="AY34" i="19"/>
  <c r="AN34" i="19"/>
  <c r="AX34" i="19"/>
  <c r="AV93" i="19"/>
  <c r="BF93" i="19"/>
  <c r="AW65" i="19"/>
  <c r="AM65" i="19"/>
  <c r="AC65" i="19"/>
  <c r="BA65" i="19"/>
  <c r="AQ65" i="19"/>
  <c r="AZ49" i="19"/>
  <c r="AY49" i="19"/>
  <c r="AO49" i="19"/>
  <c r="AP49" i="19"/>
  <c r="AN49" i="19"/>
  <c r="AX49" i="19"/>
  <c r="S33" i="19"/>
  <c r="AQ33" i="19"/>
  <c r="BA33" i="19"/>
  <c r="AC97" i="19"/>
  <c r="AT97" i="19"/>
  <c r="BD97" i="19"/>
  <c r="BC97" i="19"/>
  <c r="AS97" i="19"/>
  <c r="AC13" i="19"/>
  <c r="AC20" i="19"/>
  <c r="AU98" i="19"/>
  <c r="BE98" i="19"/>
  <c r="AR39" i="19"/>
  <c r="BB39" i="19"/>
  <c r="AZ39" i="19"/>
  <c r="AO39" i="19"/>
  <c r="AY39" i="19"/>
  <c r="AP39" i="19"/>
  <c r="S39" i="19"/>
  <c r="AS39" i="19"/>
  <c r="BC39" i="19"/>
  <c r="AQ100" i="19"/>
  <c r="BA100" i="19"/>
  <c r="BC100" i="19"/>
  <c r="AS100" i="19"/>
  <c r="AP100" i="19"/>
  <c r="AY100" i="19"/>
  <c r="AZ100" i="19"/>
  <c r="AO100" i="19"/>
  <c r="AM100" i="19"/>
  <c r="AW100" i="19"/>
  <c r="AC100" i="19"/>
  <c r="AQ52" i="19"/>
  <c r="BA52" i="19"/>
  <c r="AN83" i="19"/>
  <c r="AX83" i="19"/>
  <c r="AT83" i="19"/>
  <c r="BD83" i="19"/>
  <c r="AW45" i="19"/>
  <c r="AC45" i="19"/>
  <c r="AM45" i="19"/>
  <c r="BE45" i="19"/>
  <c r="AU45" i="19"/>
  <c r="AN45" i="19"/>
  <c r="AX45" i="19"/>
  <c r="AW67" i="19"/>
  <c r="AM67" i="19"/>
  <c r="AC67" i="19"/>
  <c r="AN67" i="19"/>
  <c r="AX67" i="19"/>
  <c r="AT67" i="19"/>
  <c r="BD67" i="19"/>
  <c r="AM96" i="19"/>
  <c r="AW96" i="19"/>
  <c r="AC96" i="19"/>
  <c r="AR96" i="19"/>
  <c r="BB96" i="19"/>
  <c r="AY96" i="19"/>
  <c r="AZ96" i="19"/>
  <c r="AP96" i="19"/>
  <c r="AO96" i="19"/>
  <c r="AU96" i="19"/>
  <c r="BE96" i="19"/>
  <c r="AT80" i="19"/>
  <c r="BD80" i="19"/>
  <c r="AR80" i="19"/>
  <c r="BB80" i="19"/>
  <c r="AU80" i="19"/>
  <c r="BE80" i="19"/>
  <c r="AM64" i="19"/>
  <c r="AC64" i="19"/>
  <c r="AW64" i="19"/>
  <c r="AV64" i="19"/>
  <c r="BF64" i="19"/>
  <c r="AT64" i="19"/>
  <c r="BD64" i="19"/>
  <c r="S32" i="19"/>
  <c r="AS32" i="19"/>
  <c r="BC32" i="19"/>
  <c r="AR32" i="19"/>
  <c r="BB32" i="19"/>
  <c r="AP32" i="19"/>
  <c r="AZ32" i="19"/>
  <c r="AO32" i="19"/>
  <c r="AY32" i="19"/>
  <c r="S16" i="19"/>
  <c r="AW71" i="19"/>
  <c r="AM71" i="19"/>
  <c r="AC71" i="19"/>
  <c r="AU71" i="19"/>
  <c r="BE71" i="19"/>
  <c r="AC15" i="19"/>
  <c r="AR41" i="19"/>
  <c r="BB41" i="19"/>
  <c r="AV41" i="19"/>
  <c r="BF41" i="19"/>
  <c r="AU41" i="19"/>
  <c r="BE41" i="19"/>
  <c r="AC25" i="19"/>
  <c r="AM25" i="19"/>
  <c r="AW25" i="19"/>
  <c r="AQ25" i="19"/>
  <c r="BA25" i="19"/>
  <c r="AQ92" i="19"/>
  <c r="BA92" i="19"/>
  <c r="AP92" i="19"/>
  <c r="AY92" i="19"/>
  <c r="AZ92" i="19"/>
  <c r="AO92" i="19"/>
  <c r="AS92" i="19"/>
  <c r="BC92" i="19"/>
  <c r="AN76" i="19"/>
  <c r="AX76" i="19"/>
  <c r="AQ28" i="19"/>
  <c r="BA28" i="19"/>
  <c r="AT28" i="19"/>
  <c r="BD28" i="19"/>
  <c r="S37" i="19"/>
  <c r="AQ37" i="19"/>
  <c r="BA37" i="19"/>
  <c r="S21" i="19"/>
  <c r="AR91" i="19"/>
  <c r="BB91" i="19"/>
  <c r="AQ88" i="19"/>
  <c r="BA88" i="19"/>
  <c r="AZ88" i="19"/>
  <c r="AY88" i="19"/>
  <c r="AP88" i="19"/>
  <c r="AO88" i="19"/>
  <c r="AS88" i="19"/>
  <c r="BC88" i="19"/>
  <c r="AN72" i="19"/>
  <c r="AX72" i="19"/>
  <c r="S72" i="19"/>
  <c r="AV24" i="19"/>
  <c r="BF24" i="19"/>
  <c r="AZ24" i="19"/>
  <c r="AY24" i="19"/>
  <c r="AP24" i="19"/>
  <c r="AO24" i="19"/>
  <c r="AS24" i="19"/>
  <c r="BC24" i="19"/>
  <c r="BD8" i="19"/>
  <c r="AT8" i="19"/>
  <c r="AN63" i="19"/>
  <c r="AX63" i="19"/>
  <c r="BE63" i="19"/>
  <c r="AU63" i="19"/>
  <c r="AQ63" i="19"/>
  <c r="BA63" i="19"/>
  <c r="AS63" i="19"/>
  <c r="BC63" i="19"/>
  <c r="BE103" i="19"/>
  <c r="AU103" i="19"/>
  <c r="AN103" i="19"/>
  <c r="AX103" i="19"/>
  <c r="S55" i="19"/>
  <c r="AZ55" i="19"/>
  <c r="AO55" i="19"/>
  <c r="AY55" i="19"/>
  <c r="AP55" i="19"/>
  <c r="AZ58" i="19"/>
  <c r="AY58" i="19"/>
  <c r="AO58" i="19"/>
  <c r="AP58" i="19"/>
  <c r="AN58" i="19"/>
  <c r="AX58" i="19"/>
  <c r="AW58" i="19"/>
  <c r="AM58" i="19"/>
  <c r="AC58" i="19"/>
  <c r="AT10" i="19"/>
  <c r="BD10" i="19"/>
  <c r="BF87" i="19"/>
  <c r="AV87" i="19"/>
  <c r="AC87" i="19"/>
  <c r="AM87" i="19"/>
  <c r="AW87" i="19"/>
  <c r="AV43" i="19"/>
  <c r="BF43" i="19"/>
  <c r="AS43" i="19"/>
  <c r="BC43" i="19"/>
  <c r="AV51" i="19"/>
  <c r="BF51" i="19"/>
  <c r="BE51" i="19"/>
  <c r="AU51" i="19"/>
  <c r="BA51" i="19"/>
  <c r="AQ51" i="19"/>
  <c r="AS51" i="19"/>
  <c r="BC51" i="19"/>
  <c r="AS101" i="19"/>
  <c r="BC101" i="19"/>
  <c r="BA101" i="19"/>
  <c r="AQ101" i="19"/>
  <c r="AU101" i="19"/>
  <c r="BE101" i="19"/>
  <c r="AU75" i="19"/>
  <c r="BE75" i="19"/>
  <c r="AW50" i="19"/>
  <c r="AM50" i="19"/>
  <c r="AV50" i="19"/>
  <c r="BF50" i="19"/>
  <c r="AU50" i="19"/>
  <c r="BE50" i="19"/>
  <c r="AQ95" i="19"/>
  <c r="BA95" i="19"/>
  <c r="AU95" i="19"/>
  <c r="BE95" i="19"/>
  <c r="BD95" i="19"/>
  <c r="AT95" i="19"/>
  <c r="AU79" i="19"/>
  <c r="BE79" i="19"/>
  <c r="BB31" i="19"/>
  <c r="AR31" i="19"/>
  <c r="AT31" i="19"/>
  <c r="BD31" i="19"/>
  <c r="S84" i="19"/>
  <c r="AT68" i="19"/>
  <c r="BD68" i="19"/>
  <c r="AR68" i="19"/>
  <c r="BB68" i="19"/>
  <c r="AU68" i="19"/>
  <c r="BE68" i="19"/>
  <c r="AU36" i="19"/>
  <c r="BE36" i="19"/>
  <c r="AV36" i="19"/>
  <c r="BF36" i="19"/>
  <c r="BF27" i="19"/>
  <c r="AV27" i="19"/>
  <c r="BE27" i="19"/>
  <c r="AU27" i="19"/>
  <c r="AQ99" i="19"/>
  <c r="BA99" i="19"/>
  <c r="BD99" i="19"/>
  <c r="AT99" i="19"/>
  <c r="AS99" i="19"/>
  <c r="BC99" i="19"/>
  <c r="AR78" i="19"/>
  <c r="BB78" i="19"/>
  <c r="AC78" i="19"/>
  <c r="AM78" i="19"/>
  <c r="AW78" i="19"/>
  <c r="AS78" i="19"/>
  <c r="BC78" i="19"/>
  <c r="BD74" i="19"/>
  <c r="AT74" i="19"/>
  <c r="AU86" i="19"/>
  <c r="BE86" i="19"/>
  <c r="AN86" i="19"/>
  <c r="AX86" i="19"/>
  <c r="BD70" i="19"/>
  <c r="AT70" i="19"/>
  <c r="AW70" i="19"/>
  <c r="AM70" i="19"/>
  <c r="AC70" i="19"/>
  <c r="AN70" i="19"/>
  <c r="AX70" i="19"/>
  <c r="AZ54" i="19"/>
  <c r="AO54" i="19"/>
  <c r="AY54" i="19"/>
  <c r="AP54" i="19"/>
  <c r="AW54" i="19"/>
  <c r="AM54" i="19"/>
  <c r="AC54" i="19"/>
  <c r="S82" i="19"/>
  <c r="AP82" i="19"/>
  <c r="AO82" i="19"/>
  <c r="AZ82" i="19"/>
  <c r="AY82" i="19"/>
  <c r="AU66" i="19"/>
  <c r="BE66" i="19"/>
  <c r="AS66" i="19"/>
  <c r="BC66" i="19"/>
  <c r="AV66" i="19"/>
  <c r="BF66" i="19"/>
  <c r="AC85" i="19"/>
  <c r="AY85" i="19"/>
  <c r="AO85" i="19"/>
  <c r="AP85" i="19"/>
  <c r="AZ85" i="19"/>
  <c r="BF85" i="19"/>
  <c r="AV85" i="19"/>
  <c r="BE85" i="19"/>
  <c r="AU85" i="19"/>
  <c r="AW85" i="19"/>
  <c r="AM85" i="19"/>
  <c r="AY29" i="19"/>
  <c r="AP29" i="19"/>
  <c r="AO29" i="19"/>
  <c r="AZ29" i="19"/>
  <c r="AU29" i="19"/>
  <c r="BE29" i="19"/>
  <c r="BF89" i="19"/>
  <c r="AV89" i="19"/>
  <c r="AT77" i="19"/>
  <c r="BD77" i="19"/>
  <c r="BB77" i="19"/>
  <c r="AR77" i="19"/>
  <c r="BE59" i="19"/>
  <c r="AU59" i="19"/>
  <c r="AQ59" i="19"/>
  <c r="BA59" i="19"/>
  <c r="AC81" i="19"/>
  <c r="AT81" i="19"/>
  <c r="BD81" i="19"/>
  <c r="BF81" i="19"/>
  <c r="AV81" i="19"/>
  <c r="BE81" i="19"/>
  <c r="AU81" i="19"/>
  <c r="AW81" i="19"/>
  <c r="AM81" i="19"/>
  <c r="AR60" i="19"/>
  <c r="BB60" i="19"/>
  <c r="AV60" i="19"/>
  <c r="BF60" i="19"/>
  <c r="AT60" i="19"/>
  <c r="BD60" i="19"/>
  <c r="AS60" i="19"/>
  <c r="BC60" i="19"/>
  <c r="AC69" i="19"/>
  <c r="AO69" i="19"/>
  <c r="AP69" i="19"/>
  <c r="AY69" i="19"/>
  <c r="AZ69" i="19"/>
  <c r="BF69" i="19"/>
  <c r="AV69" i="19"/>
  <c r="BE69" i="19"/>
  <c r="AU69" i="19"/>
  <c r="AW69" i="19"/>
  <c r="AM69" i="19"/>
  <c r="AS53" i="19"/>
  <c r="BC53" i="19"/>
  <c r="BF53" i="19"/>
  <c r="AV53" i="19"/>
  <c r="S47" i="19"/>
  <c r="AQ47" i="19"/>
  <c r="BA47" i="19"/>
  <c r="AS47" i="19"/>
  <c r="BC47" i="19"/>
  <c r="BD73" i="19"/>
  <c r="AT73" i="19"/>
  <c r="BB73" i="19"/>
  <c r="AR73" i="19"/>
  <c r="BE56" i="19"/>
  <c r="AU56" i="19"/>
  <c r="BB56" i="19"/>
  <c r="AR56" i="19"/>
  <c r="AT56" i="19"/>
  <c r="BD56" i="19"/>
  <c r="AN56" i="19"/>
  <c r="AX56" i="19"/>
  <c r="BE40" i="19"/>
  <c r="AU40" i="19"/>
  <c r="AV40" i="19"/>
  <c r="BF40" i="19"/>
  <c r="AZ40" i="19"/>
  <c r="AP40" i="19"/>
  <c r="AY40" i="19"/>
  <c r="BF94" i="19"/>
  <c r="AV94" i="19"/>
  <c r="AR94" i="19"/>
  <c r="BB94" i="19"/>
  <c r="AP94" i="19"/>
  <c r="AO94" i="19"/>
  <c r="AZ94" i="19"/>
  <c r="AY94" i="19"/>
  <c r="BD62" i="19"/>
  <c r="AT62" i="19"/>
  <c r="BA30" i="19"/>
  <c r="AQ30" i="19"/>
  <c r="AM30" i="19"/>
  <c r="AW30" i="19"/>
  <c r="BD14" i="19"/>
  <c r="AT14" i="19"/>
  <c r="AC14" i="19"/>
  <c r="S11" i="19"/>
  <c r="AR90" i="19"/>
  <c r="BB90" i="19"/>
  <c r="AC90" i="19"/>
  <c r="AW90" i="19"/>
  <c r="AM90" i="19"/>
  <c r="AN90" i="19"/>
  <c r="AX90" i="19"/>
  <c r="AT42" i="19"/>
  <c r="BD42" i="19"/>
  <c r="AS42" i="19"/>
  <c r="BC42" i="19"/>
  <c r="AU26" i="19"/>
  <c r="BE26" i="19"/>
  <c r="AW26" i="19"/>
  <c r="AM26" i="19"/>
  <c r="AC26" i="19"/>
  <c r="BE22" i="19"/>
  <c r="AU22" i="19"/>
  <c r="AR35" i="19"/>
  <c r="BB35" i="19"/>
  <c r="AC35" i="19"/>
  <c r="AM35" i="19"/>
  <c r="AW35" i="19"/>
  <c r="AS35" i="19"/>
  <c r="BC35" i="19"/>
  <c r="AV34" i="19"/>
  <c r="BF34" i="19"/>
  <c r="BB34" i="19"/>
  <c r="AR34" i="19"/>
  <c r="S18" i="19"/>
  <c r="AY93" i="19"/>
  <c r="AP93" i="19"/>
  <c r="AZ93" i="19"/>
  <c r="AO93" i="19"/>
  <c r="AU93" i="19"/>
  <c r="BE93" i="19"/>
  <c r="BB93" i="19"/>
  <c r="AR93" i="19"/>
  <c r="BA93" i="19"/>
  <c r="AQ93" i="19"/>
  <c r="AN65" i="19"/>
  <c r="AX65" i="19"/>
  <c r="S65" i="19"/>
  <c r="AR49" i="19"/>
  <c r="BB49" i="19"/>
  <c r="AQ49" i="19"/>
  <c r="BA49" i="19"/>
  <c r="AC33" i="19"/>
  <c r="AM33" i="19"/>
  <c r="AW33" i="19"/>
  <c r="BB33" i="19"/>
  <c r="AR33" i="19"/>
  <c r="AT33" i="19"/>
  <c r="BD33" i="19"/>
  <c r="S97" i="19"/>
  <c r="AN97" i="19"/>
  <c r="AX97" i="19"/>
  <c r="AW97" i="19"/>
  <c r="AM97" i="19"/>
  <c r="AQ98" i="19"/>
  <c r="BA98" i="19"/>
  <c r="AV98" i="19"/>
  <c r="BF98" i="19"/>
  <c r="AC98" i="19"/>
  <c r="AM98" i="19"/>
  <c r="AW98" i="19"/>
  <c r="BD98" i="19"/>
  <c r="AT98" i="19"/>
  <c r="AS98" i="19"/>
  <c r="BC98" i="19"/>
  <c r="AN39" i="19"/>
  <c r="AX39" i="19"/>
  <c r="AT39" i="19"/>
  <c r="BD39" i="19"/>
  <c r="BF39" i="19"/>
  <c r="AV39" i="19"/>
  <c r="BD100" i="19"/>
  <c r="AT100" i="19"/>
  <c r="AN100" i="19"/>
  <c r="AX100" i="19"/>
  <c r="S52" i="19"/>
  <c r="AT52" i="19"/>
  <c r="BD52" i="19"/>
  <c r="AC83" i="19"/>
  <c r="AM83" i="19"/>
  <c r="AW83" i="19"/>
  <c r="AU83" i="19"/>
  <c r="BE83" i="19"/>
  <c r="AQ45" i="19"/>
  <c r="BA45" i="19"/>
  <c r="S9" i="19"/>
  <c r="AU67" i="19"/>
  <c r="BE67" i="19"/>
  <c r="BF96" i="19"/>
  <c r="AV96" i="19"/>
  <c r="AQ96" i="19"/>
  <c r="BA96" i="19"/>
  <c r="AP80" i="19"/>
  <c r="AY80" i="19"/>
  <c r="AZ80" i="19"/>
  <c r="AO80" i="19"/>
  <c r="AM80" i="19"/>
  <c r="AW80" i="19"/>
  <c r="AC80" i="19"/>
  <c r="AQ80" i="19"/>
  <c r="BA80" i="19"/>
  <c r="BB64" i="19"/>
  <c r="AR64" i="19"/>
  <c r="BE64" i="19"/>
  <c r="AU64" i="19"/>
  <c r="AP64" i="19"/>
  <c r="AZ64" i="19"/>
  <c r="AY64" i="19"/>
  <c r="AN32" i="19"/>
  <c r="AX32" i="19"/>
  <c r="AM32" i="19"/>
  <c r="AW32" i="19"/>
  <c r="AC32" i="19"/>
  <c r="AT16" i="19"/>
  <c r="BD16" i="19"/>
  <c r="S71" i="19"/>
  <c r="AR71" i="19"/>
  <c r="BB71" i="19"/>
  <c r="AZ71" i="19"/>
  <c r="AO71" i="19"/>
  <c r="AP71" i="19"/>
  <c r="AY71" i="19"/>
  <c r="AS71" i="19"/>
  <c r="BC71" i="19"/>
  <c r="AQ57" i="19"/>
  <c r="BA57" i="19"/>
  <c r="AU57" i="19"/>
  <c r="BE57" i="19"/>
  <c r="AT57" i="19"/>
  <c r="BD57" i="19"/>
  <c r="S57" i="19"/>
  <c r="AS41" i="19"/>
  <c r="BC41" i="19"/>
  <c r="AU25" i="19"/>
  <c r="BE25" i="19"/>
  <c r="AT25" i="19"/>
  <c r="BD25" i="19"/>
  <c r="AS25" i="19"/>
  <c r="BC25" i="19"/>
  <c r="S25" i="19"/>
  <c r="AW92" i="19"/>
  <c r="AM92" i="19"/>
  <c r="AC92" i="19"/>
  <c r="AX92" i="19"/>
  <c r="AN92" i="19"/>
  <c r="BC76" i="19"/>
  <c r="AS76" i="19"/>
  <c r="AV76" i="19"/>
  <c r="BF76" i="19"/>
  <c r="AV28" i="19"/>
  <c r="BF28" i="19"/>
  <c r="AN28" i="19"/>
  <c r="AX28" i="19"/>
  <c r="AO28" i="19"/>
  <c r="AP28" i="19"/>
  <c r="AY28" i="19"/>
  <c r="AZ28" i="19"/>
  <c r="AC12" i="19"/>
  <c r="AT37" i="19"/>
  <c r="BD37" i="19"/>
  <c r="BB37" i="19"/>
  <c r="AR37" i="19"/>
  <c r="AU37" i="19"/>
  <c r="BE37" i="19"/>
  <c r="AP91" i="19"/>
  <c r="AZ91" i="19"/>
  <c r="AY91" i="19"/>
  <c r="AO91" i="19"/>
  <c r="AN88" i="19"/>
  <c r="AX88" i="19"/>
  <c r="BC72" i="19"/>
  <c r="AS72" i="19"/>
  <c r="AV72" i="19"/>
  <c r="BF72" i="19"/>
  <c r="AR24" i="19"/>
  <c r="BB24" i="19"/>
  <c r="AN24" i="19"/>
  <c r="AX24" i="19"/>
  <c r="S8" i="19"/>
  <c r="AV63" i="19"/>
  <c r="BF63" i="19"/>
  <c r="AT63" i="19"/>
  <c r="BD63" i="19"/>
  <c r="AY63" i="19"/>
  <c r="AP63" i="19"/>
  <c r="AZ63" i="19"/>
  <c r="AO63" i="19"/>
  <c r="BF103" i="19"/>
  <c r="AV103" i="19"/>
  <c r="AR103" i="19"/>
  <c r="BB103" i="19"/>
  <c r="AC103" i="19"/>
  <c r="AM103" i="19"/>
  <c r="AW103" i="19"/>
  <c r="BB55" i="19"/>
  <c r="AR55" i="19"/>
  <c r="AN55" i="19"/>
  <c r="AX55" i="19"/>
  <c r="S58" i="19"/>
  <c r="AU58" i="19"/>
  <c r="BE58" i="19"/>
  <c r="AV58" i="19"/>
  <c r="BF58" i="19"/>
  <c r="S10" i="19"/>
  <c r="S87" i="19"/>
  <c r="AO87" i="19"/>
  <c r="AZ87" i="19"/>
  <c r="AP87" i="19"/>
  <c r="AY87" i="19"/>
  <c r="AR43" i="19"/>
  <c r="BB43" i="19"/>
  <c r="AT51" i="19"/>
  <c r="BD51" i="19"/>
  <c r="AP51" i="19"/>
  <c r="AO51" i="19"/>
  <c r="AY51" i="19"/>
  <c r="AZ51" i="19"/>
  <c r="AO101" i="19"/>
  <c r="AY101" i="19"/>
  <c r="AZ101" i="19"/>
  <c r="AP101" i="19"/>
  <c r="AR101" i="19"/>
  <c r="BB101" i="19"/>
  <c r="AX101" i="19"/>
  <c r="AN101" i="19"/>
  <c r="BF75" i="19"/>
  <c r="AV75" i="19"/>
  <c r="AW75" i="19"/>
  <c r="AM75" i="19"/>
  <c r="AC75" i="19"/>
  <c r="AP75" i="19"/>
  <c r="AZ75" i="19"/>
  <c r="AO75" i="19"/>
  <c r="AY75" i="19"/>
  <c r="AS75" i="19"/>
  <c r="BC75" i="19"/>
  <c r="BD50" i="19"/>
  <c r="AT50" i="19"/>
  <c r="AQ50" i="19"/>
  <c r="BA50" i="19"/>
  <c r="AX50" i="19"/>
  <c r="AN50" i="19"/>
  <c r="BC95" i="19"/>
  <c r="AS95" i="19"/>
  <c r="AN95" i="19"/>
  <c r="AX95" i="19"/>
  <c r="BE17" i="19"/>
  <c r="AU17" i="19"/>
  <c r="AC17" i="19"/>
  <c r="BF79" i="19"/>
  <c r="AV79" i="19"/>
  <c r="AZ79" i="19"/>
  <c r="AP79" i="19"/>
  <c r="AY79" i="19"/>
  <c r="AO79" i="19"/>
  <c r="AS79" i="19"/>
  <c r="BC79" i="19"/>
  <c r="AN31" i="19"/>
  <c r="AX31" i="19"/>
  <c r="S31" i="19"/>
  <c r="AZ31" i="19"/>
  <c r="AP31" i="19"/>
  <c r="AO31" i="19"/>
  <c r="AY31" i="19"/>
  <c r="AU31" i="19"/>
  <c r="BE31" i="19"/>
  <c r="AN84" i="19"/>
  <c r="AX84" i="19"/>
  <c r="BC84" i="19"/>
  <c r="AS84" i="19"/>
  <c r="AV84" i="19"/>
  <c r="BF84" i="19"/>
  <c r="AP68" i="19"/>
  <c r="AY68" i="19"/>
  <c r="AZ68" i="19"/>
  <c r="AO68" i="19"/>
  <c r="AM68" i="19"/>
  <c r="AW68" i="19"/>
  <c r="AC68" i="19"/>
  <c r="AQ68" i="19"/>
  <c r="BA68" i="19"/>
  <c r="S36" i="19"/>
  <c r="AN36" i="19"/>
  <c r="AX36" i="19"/>
  <c r="AQ27" i="19"/>
  <c r="BA27" i="19"/>
  <c r="S27" i="19"/>
  <c r="AN27" i="19"/>
  <c r="AX27" i="19"/>
  <c r="AR99" i="19"/>
  <c r="BB99" i="19"/>
  <c r="BF99" i="19"/>
  <c r="AV99" i="19"/>
  <c r="AN99" i="19"/>
  <c r="AX99" i="19"/>
  <c r="AU78" i="19"/>
  <c r="BE78" i="19"/>
  <c r="AQ78" i="19"/>
  <c r="BA78" i="19"/>
  <c r="AN78" i="19"/>
  <c r="AX78" i="19"/>
  <c r="AM74" i="19"/>
  <c r="AC74" i="19"/>
  <c r="AW74" i="19"/>
  <c r="BF74" i="19"/>
  <c r="AV74" i="19"/>
  <c r="AS74" i="19"/>
  <c r="BC74" i="19"/>
  <c r="AM86" i="19"/>
  <c r="AW86" i="19"/>
  <c r="AC86" i="19"/>
  <c r="BD86" i="19"/>
  <c r="AT86" i="19"/>
  <c r="S70" i="19"/>
  <c r="AQ70" i="19"/>
  <c r="BA70" i="19"/>
  <c r="S54" i="19"/>
  <c r="AS54" i="19"/>
  <c r="BC54" i="19"/>
  <c r="AU54" i="19"/>
  <c r="BE54" i="19"/>
  <c r="BF82" i="19"/>
  <c r="AV82" i="19"/>
  <c r="BB82" i="19"/>
  <c r="AR82" i="19"/>
  <c r="AS82" i="19"/>
  <c r="BC82" i="19"/>
  <c r="S66" i="19"/>
  <c r="AN66" i="19"/>
  <c r="AX66" i="19"/>
  <c r="BB66" i="19"/>
  <c r="AR66" i="19"/>
  <c r="AP66" i="19"/>
  <c r="AZ66" i="19"/>
  <c r="AO66" i="19"/>
  <c r="AY66" i="19"/>
  <c r="AT85" i="19"/>
  <c r="BD85" i="19"/>
  <c r="AQ85" i="19"/>
  <c r="BA85" i="19"/>
  <c r="AN85" i="19"/>
  <c r="AX85" i="19"/>
  <c r="AS29" i="19"/>
  <c r="BC29" i="19"/>
  <c r="AM29" i="19"/>
  <c r="AW29" i="19"/>
  <c r="AZ89" i="19"/>
  <c r="AP89" i="19"/>
  <c r="AY89" i="19"/>
  <c r="AO89" i="19"/>
  <c r="AU89" i="19"/>
  <c r="BE89" i="19"/>
  <c r="BB89" i="19"/>
  <c r="AR89" i="19"/>
  <c r="BA89" i="19"/>
  <c r="AQ89" i="19"/>
  <c r="AS77" i="19"/>
  <c r="BC77" i="19"/>
  <c r="BF59" i="19"/>
  <c r="AV59" i="19"/>
  <c r="AT59" i="19"/>
  <c r="BD59" i="19"/>
  <c r="AP59" i="19"/>
  <c r="AY59" i="19"/>
  <c r="AO59" i="19"/>
  <c r="AZ59" i="19"/>
  <c r="AN59" i="19"/>
  <c r="AX59" i="19"/>
  <c r="AS59" i="19"/>
  <c r="BC59" i="19"/>
  <c r="AC7" i="19"/>
  <c r="AQ81" i="19"/>
  <c r="BA81" i="19"/>
  <c r="AN81" i="19"/>
  <c r="AX81" i="19"/>
  <c r="BA60" i="19"/>
  <c r="AQ60" i="19"/>
  <c r="AN60" i="19"/>
  <c r="AX60" i="19"/>
  <c r="AQ44" i="19"/>
  <c r="BA44" i="19"/>
  <c r="AT44" i="19"/>
  <c r="BD44" i="19"/>
  <c r="AN44" i="19"/>
  <c r="AX44" i="19"/>
  <c r="AT69" i="19"/>
  <c r="BD69" i="19"/>
  <c r="AN69" i="19"/>
  <c r="AX69" i="19"/>
  <c r="AU53" i="19"/>
  <c r="BE53" i="19"/>
  <c r="AX53" i="19"/>
  <c r="AN53" i="19"/>
  <c r="AR53" i="19"/>
  <c r="BB53" i="19"/>
  <c r="AT47" i="19"/>
  <c r="BD47" i="19"/>
  <c r="AV47" i="19"/>
  <c r="BF47" i="19"/>
  <c r="AU47" i="19"/>
  <c r="BE47" i="19"/>
  <c r="AM47" i="19"/>
  <c r="AW47" i="19"/>
  <c r="AC47" i="19"/>
  <c r="AS73" i="19"/>
  <c r="BC73" i="19"/>
  <c r="AV56" i="19"/>
  <c r="BF56" i="19"/>
  <c r="AS56" i="19"/>
  <c r="BC56" i="19"/>
  <c r="S56" i="19"/>
  <c r="AO40" i="19"/>
  <c r="BA40" i="19"/>
  <c r="AQ40" i="19"/>
  <c r="AN40" i="19"/>
  <c r="AX40" i="19"/>
  <c r="AR40" i="19"/>
  <c r="BB40" i="19"/>
  <c r="AU94" i="19"/>
  <c r="BE94" i="19"/>
  <c r="AN94" i="19"/>
  <c r="AX94" i="19"/>
  <c r="AR62" i="19"/>
  <c r="BB62" i="19"/>
  <c r="BC62" i="19"/>
  <c r="AS62" i="19"/>
  <c r="BD46" i="19"/>
  <c r="AT46" i="19"/>
  <c r="AS46" i="19"/>
  <c r="BC46" i="19"/>
  <c r="AV46" i="19"/>
  <c r="BF46" i="19"/>
  <c r="AC30" i="19"/>
  <c r="AY30" i="19"/>
  <c r="AP30" i="19"/>
  <c r="AO30" i="19"/>
  <c r="AZ30" i="19"/>
  <c r="AS30" i="19"/>
  <c r="BC30" i="19"/>
  <c r="AR30" i="19"/>
  <c r="BB30" i="19"/>
  <c r="AT11" i="19"/>
  <c r="BD11" i="19"/>
  <c r="AU90" i="19"/>
  <c r="BE90" i="19"/>
  <c r="BA90" i="19"/>
  <c r="AQ90" i="19"/>
  <c r="AU42" i="19"/>
  <c r="BE42" i="19"/>
  <c r="AV42" i="19"/>
  <c r="BF42" i="19"/>
  <c r="AZ42" i="19"/>
  <c r="AY42" i="19"/>
  <c r="AP42" i="19"/>
  <c r="AO42" i="19"/>
  <c r="AN42" i="19"/>
  <c r="AX42" i="19"/>
  <c r="AV26" i="19"/>
  <c r="BF26" i="19"/>
  <c r="AT26" i="19"/>
  <c r="BD26" i="19"/>
  <c r="S22" i="19"/>
  <c r="AC6" i="19"/>
  <c r="BE35" i="19"/>
  <c r="AU35" i="19"/>
  <c r="AQ35" i="19"/>
  <c r="BA35" i="19"/>
  <c r="AQ34" i="19"/>
  <c r="BA34" i="19"/>
  <c r="AU34" i="19"/>
  <c r="BE34" i="19"/>
  <c r="BC93" i="19"/>
  <c r="AS93" i="19"/>
  <c r="AS65" i="19"/>
  <c r="BC65" i="19"/>
  <c r="AV65" i="19"/>
  <c r="BF65" i="19"/>
  <c r="S49" i="19"/>
  <c r="AS49" i="19"/>
  <c r="BC49" i="19"/>
  <c r="AV33" i="19"/>
  <c r="BF33" i="19"/>
  <c r="AN33" i="19"/>
  <c r="AX33" i="19"/>
  <c r="AS33" i="19"/>
  <c r="BC33" i="19"/>
  <c r="BB97" i="19"/>
  <c r="AR97" i="19"/>
  <c r="AV97" i="19"/>
  <c r="BF97" i="19"/>
  <c r="BD13" i="19"/>
  <c r="AT13" i="19"/>
  <c r="BZ13" i="19"/>
  <c r="S20" i="19"/>
  <c r="BL39" i="19"/>
  <c r="BL81" i="19"/>
  <c r="BL68" i="19"/>
  <c r="BX33" i="19"/>
  <c r="BY52" i="19"/>
  <c r="CA81" i="19"/>
  <c r="BZ52" i="19"/>
  <c r="CA17" i="19"/>
  <c r="CA82" i="19"/>
  <c r="BX29" i="19"/>
  <c r="BX100" i="19"/>
  <c r="BX64" i="19"/>
  <c r="CA84" i="19"/>
  <c r="BX88" i="19"/>
  <c r="BV84" i="19"/>
  <c r="BZ84" i="19"/>
  <c r="CA42" i="19"/>
  <c r="BZ100" i="19"/>
  <c r="BX47" i="19"/>
  <c r="CB48" i="19"/>
  <c r="BW77" i="19"/>
  <c r="CB36" i="19"/>
  <c r="CA73" i="19"/>
  <c r="BV64" i="19"/>
  <c r="BV81" i="19"/>
  <c r="BW56" i="19"/>
  <c r="CB88" i="19"/>
  <c r="CA33" i="19"/>
  <c r="BL38" i="19"/>
  <c r="BZ28" i="19"/>
  <c r="CB73" i="19"/>
  <c r="BW100" i="19"/>
  <c r="BW88" i="19"/>
  <c r="BY88" i="19"/>
  <c r="BW96" i="19"/>
  <c r="BL29" i="19"/>
  <c r="CB64" i="19"/>
  <c r="BZ39" i="19"/>
  <c r="BX38" i="19"/>
  <c r="BX52" i="19"/>
  <c r="BW97" i="19"/>
  <c r="BW91" i="19"/>
  <c r="BX50" i="19"/>
  <c r="BZ12" i="19"/>
  <c r="CB38" i="19"/>
  <c r="BZ14" i="19"/>
  <c r="CA36" i="19"/>
  <c r="CA29" i="19"/>
  <c r="BX40" i="19"/>
  <c r="BL36" i="19"/>
  <c r="BW82" i="19"/>
  <c r="BV36" i="19"/>
  <c r="BK26" i="19"/>
  <c r="CB33" i="19"/>
  <c r="BZ6" i="19"/>
  <c r="CA52" i="19"/>
  <c r="CB53" i="19"/>
  <c r="BX36" i="19"/>
  <c r="BW87" i="19"/>
  <c r="BX85" i="19"/>
  <c r="BZ47" i="19"/>
  <c r="BV77" i="19"/>
  <c r="CB62" i="19"/>
  <c r="BL17" i="19"/>
  <c r="BL73" i="19"/>
  <c r="BL89" i="19"/>
  <c r="BX68" i="19"/>
  <c r="BW84" i="19"/>
  <c r="BX35" i="19"/>
  <c r="BY73" i="19"/>
  <c r="BX86" i="19"/>
  <c r="BZ50" i="19"/>
  <c r="CA64" i="19"/>
  <c r="BL33" i="19"/>
  <c r="BL84" i="19"/>
  <c r="BL85" i="19"/>
  <c r="BV100" i="19"/>
  <c r="BL52" i="19"/>
  <c r="BK64" i="19"/>
  <c r="BL64" i="19"/>
  <c r="BV33" i="19"/>
  <c r="BZ32" i="19"/>
  <c r="BY64" i="19"/>
  <c r="BX53" i="19"/>
  <c r="BW42" i="19"/>
  <c r="BY84" i="19"/>
  <c r="BV29" i="19"/>
  <c r="BZ88" i="19"/>
  <c r="BX73" i="19"/>
  <c r="BW64" i="19"/>
  <c r="BZ19" i="19"/>
  <c r="BV56" i="19"/>
  <c r="BV38" i="19"/>
  <c r="BY65" i="19"/>
  <c r="BX81" i="19"/>
  <c r="BY29" i="19"/>
  <c r="BW38" i="19"/>
  <c r="BZ10" i="19"/>
  <c r="BX56" i="19"/>
  <c r="BV68" i="19"/>
  <c r="BZ53" i="19"/>
  <c r="BW32" i="19"/>
  <c r="BW50" i="19"/>
  <c r="BL19" i="19"/>
  <c r="BK19" i="19"/>
  <c r="BL88" i="19"/>
  <c r="BK88" i="19"/>
  <c r="BW53" i="19"/>
  <c r="BW24" i="19"/>
  <c r="CA86" i="19"/>
  <c r="BW72" i="19"/>
  <c r="BX95" i="19"/>
  <c r="CA95" i="19"/>
  <c r="BL41" i="19"/>
  <c r="BK99" i="19"/>
  <c r="BW51" i="19"/>
  <c r="BW31" i="19"/>
  <c r="CA48" i="19"/>
  <c r="BW34" i="19"/>
  <c r="BV46" i="19"/>
  <c r="CB94" i="19"/>
  <c r="BX32" i="19"/>
  <c r="BL54" i="19"/>
  <c r="CB28" i="19"/>
  <c r="BX37" i="19"/>
  <c r="CB71" i="19"/>
  <c r="BX26" i="19"/>
  <c r="BK47" i="19"/>
  <c r="CB95" i="19"/>
  <c r="BZ40" i="19"/>
  <c r="CA28" i="19"/>
  <c r="BX90" i="19"/>
  <c r="BY70" i="19"/>
  <c r="CB57" i="19"/>
  <c r="BX79" i="19"/>
  <c r="CA54" i="19"/>
  <c r="CB78" i="19"/>
  <c r="CB63" i="19"/>
  <c r="BK43" i="19"/>
  <c r="BW57" i="19"/>
  <c r="BY62" i="19"/>
  <c r="BX42" i="19"/>
  <c r="BY42" i="19"/>
  <c r="BW41" i="19"/>
  <c r="CA97" i="19"/>
  <c r="BW59" i="19"/>
  <c r="BW66" i="19"/>
  <c r="BL101" i="19"/>
  <c r="CA83" i="19"/>
  <c r="BW28" i="19"/>
  <c r="BZ86" i="19"/>
  <c r="CB42" i="19"/>
  <c r="BK23" i="19"/>
  <c r="BZ41" i="19"/>
  <c r="BY102" i="19"/>
  <c r="BY85" i="19"/>
  <c r="BW46" i="19"/>
  <c r="BW48" i="19"/>
  <c r="BZ54" i="19"/>
  <c r="BZ87" i="19"/>
  <c r="BW95" i="19"/>
  <c r="CB32" i="19"/>
  <c r="CB41" i="19"/>
  <c r="BL28" i="19"/>
  <c r="BK32" i="19"/>
  <c r="BY99" i="19"/>
  <c r="BY79" i="19"/>
  <c r="CB86" i="19"/>
  <c r="CB51" i="19"/>
  <c r="CB85" i="19"/>
  <c r="BK42" i="19"/>
  <c r="BL76" i="19"/>
  <c r="BX41" i="19"/>
  <c r="BL65" i="19"/>
  <c r="BK65" i="19"/>
  <c r="CB89" i="19"/>
  <c r="BV94" i="19"/>
  <c r="BW47" i="19"/>
  <c r="CA35" i="19"/>
  <c r="BY46" i="19"/>
  <c r="BX28" i="19"/>
  <c r="BW30" i="19"/>
  <c r="BK92" i="19"/>
  <c r="CA96" i="19"/>
  <c r="BZ65" i="19"/>
  <c r="CA85" i="19"/>
  <c r="BL51" i="19"/>
  <c r="BK53" i="19"/>
  <c r="BL94" i="19"/>
  <c r="BY32" i="19"/>
  <c r="BW86" i="19"/>
  <c r="BL95" i="19"/>
  <c r="BK95" i="19"/>
  <c r="CB47" i="19"/>
  <c r="BY34" i="19"/>
  <c r="CA66" i="19"/>
  <c r="CA31" i="19"/>
  <c r="BX27" i="19"/>
  <c r="CA65" i="19"/>
  <c r="CB103" i="19"/>
  <c r="BY49" i="19"/>
  <c r="CB40" i="19"/>
  <c r="CA43" i="19"/>
  <c r="BZ24" i="19"/>
  <c r="CB102" i="19"/>
  <c r="CB26" i="19"/>
  <c r="BX97" i="19"/>
  <c r="BV101" i="19"/>
  <c r="BZ97" i="19"/>
  <c r="CA41" i="19"/>
  <c r="CA49" i="19"/>
  <c r="CB96" i="19"/>
  <c r="BW89" i="19"/>
  <c r="BV74" i="19"/>
  <c r="CB70" i="19"/>
  <c r="BW70" i="19"/>
  <c r="BV92" i="19"/>
  <c r="BV62" i="19"/>
  <c r="BK86" i="19"/>
  <c r="BL86" i="19"/>
  <c r="CA22" i="19"/>
  <c r="CA61" i="19"/>
  <c r="CB58" i="19"/>
  <c r="BW61" i="19"/>
  <c r="BK80" i="19"/>
  <c r="BL62" i="19"/>
  <c r="BW60" i="19"/>
  <c r="BZ11" i="19"/>
  <c r="BY53" i="19"/>
  <c r="BY80" i="19"/>
  <c r="BZ83" i="19"/>
  <c r="BV41" i="19"/>
  <c r="BV93" i="19"/>
  <c r="BW80" i="19"/>
  <c r="CA57" i="19"/>
  <c r="BW63" i="19"/>
  <c r="BW76" i="19"/>
  <c r="BZ71" i="19"/>
  <c r="BZ27" i="19"/>
  <c r="BY40" i="19"/>
  <c r="BZ57" i="19"/>
  <c r="BV34" i="19"/>
  <c r="BV24" i="19"/>
  <c r="BK44" i="19"/>
  <c r="BV26" i="19"/>
  <c r="BV53" i="19"/>
  <c r="CB65" i="19"/>
  <c r="BY28" i="19"/>
  <c r="BX57" i="19"/>
  <c r="BW40" i="19"/>
  <c r="CA59" i="19"/>
  <c r="BZ43" i="19"/>
  <c r="BW78" i="19"/>
  <c r="BL70" i="19"/>
  <c r="CA37" i="19"/>
  <c r="BW93" i="19"/>
  <c r="BW69" i="19"/>
  <c r="BW44" i="19"/>
  <c r="CB24" i="19"/>
  <c r="BY67" i="19"/>
  <c r="BV102" i="19"/>
  <c r="CB91" i="19"/>
  <c r="BZ76" i="19"/>
  <c r="BZ98" i="19"/>
  <c r="BX93" i="19"/>
  <c r="BZ91" i="19"/>
  <c r="BW20" i="19"/>
  <c r="BX63" i="19"/>
  <c r="CA24" i="19"/>
  <c r="CA69" i="19"/>
  <c r="BZ79" i="19"/>
  <c r="BX101" i="19"/>
  <c r="BW37" i="19"/>
  <c r="CA102" i="19"/>
  <c r="BY55" i="19"/>
  <c r="BK50" i="19"/>
  <c r="BL50" i="19"/>
  <c r="CA27" i="19"/>
  <c r="BY26" i="19"/>
  <c r="BZ25" i="19"/>
  <c r="BY43" i="19"/>
  <c r="CA98" i="19"/>
  <c r="BL46" i="19"/>
  <c r="BL102" i="19"/>
  <c r="BX55" i="19"/>
  <c r="BY76" i="19"/>
  <c r="BZ80" i="19"/>
  <c r="BY30" i="19"/>
  <c r="BX25" i="19"/>
  <c r="BZ96" i="19"/>
  <c r="BY96" i="19"/>
  <c r="BV78" i="19"/>
  <c r="BX46" i="19"/>
  <c r="BZ58" i="19"/>
  <c r="BL25" i="19"/>
  <c r="BK25" i="19"/>
  <c r="BW49" i="19"/>
  <c r="BV76" i="19"/>
  <c r="BL103" i="19"/>
  <c r="BK103" i="19"/>
  <c r="CA99" i="19"/>
  <c r="BW99" i="19"/>
  <c r="CB60" i="19"/>
  <c r="CB31" i="19"/>
  <c r="BL61" i="19"/>
  <c r="BK61" i="19"/>
  <c r="BX51" i="19"/>
  <c r="BW35" i="19"/>
  <c r="BK40" i="19"/>
  <c r="BL40" i="19"/>
  <c r="BY72" i="19"/>
  <c r="BY87" i="19"/>
  <c r="BV27" i="19"/>
  <c r="BZ94" i="19"/>
  <c r="BY101" i="19"/>
  <c r="BZ69" i="19"/>
  <c r="CB93" i="19"/>
  <c r="CB87" i="19"/>
  <c r="BW83" i="19"/>
  <c r="BV83" i="19"/>
  <c r="BY91" i="19"/>
  <c r="BV40" i="19"/>
  <c r="BZ16" i="19"/>
  <c r="BV48" i="19"/>
  <c r="BV31" i="19"/>
  <c r="CA26" i="19"/>
  <c r="BW58" i="19"/>
  <c r="BX59" i="19"/>
  <c r="BL72" i="19"/>
  <c r="BL78" i="19"/>
  <c r="BZ35" i="19"/>
  <c r="BW75" i="19"/>
  <c r="BX70" i="19"/>
  <c r="BX62" i="19"/>
  <c r="BZ70" i="19"/>
  <c r="BL27" i="19"/>
  <c r="BL79" i="19"/>
  <c r="BK79" i="19"/>
  <c r="BZ51" i="19"/>
  <c r="BW90" i="19"/>
  <c r="BX49" i="19"/>
  <c r="BL49" i="19"/>
  <c r="BK49" i="19"/>
  <c r="CA80" i="19"/>
  <c r="BK35" i="19"/>
  <c r="BL35" i="19"/>
  <c r="CA44" i="19"/>
  <c r="BK69" i="19"/>
  <c r="BL69" i="19"/>
  <c r="BY92" i="19"/>
  <c r="BL8" i="19"/>
  <c r="BK8" i="19"/>
  <c r="BK63" i="19"/>
  <c r="BL63" i="19"/>
  <c r="BX71" i="19"/>
  <c r="BX58" i="19"/>
  <c r="BW26" i="19"/>
  <c r="BX43" i="19"/>
  <c r="CB46" i="19"/>
  <c r="BZ74" i="19"/>
  <c r="BZ67" i="19"/>
  <c r="BX24" i="19"/>
  <c r="CB74" i="19"/>
  <c r="BZ66" i="19"/>
  <c r="CA94" i="19"/>
  <c r="CB44" i="19"/>
  <c r="CA89" i="19"/>
  <c r="BL21" i="19"/>
  <c r="BK21" i="19"/>
  <c r="BW74" i="19"/>
  <c r="BW43" i="19"/>
  <c r="BY58" i="19"/>
  <c r="BY93" i="19"/>
  <c r="BV63" i="19"/>
  <c r="BY71" i="19"/>
  <c r="BX91" i="19"/>
  <c r="BV75" i="19"/>
  <c r="BV70" i="19"/>
  <c r="BV96" i="19"/>
  <c r="CA78" i="19"/>
  <c r="CB75" i="19"/>
  <c r="BZ21" i="19"/>
  <c r="BX48" i="19"/>
  <c r="CB27" i="19"/>
  <c r="BW92" i="19"/>
  <c r="CB43" i="19"/>
  <c r="BZ44" i="19"/>
  <c r="BY25" i="19"/>
  <c r="BV49" i="19"/>
  <c r="CB80" i="19"/>
  <c r="CB79" i="19"/>
  <c r="BX31" i="19"/>
  <c r="CB61" i="19"/>
  <c r="BK20" i="19"/>
  <c r="BL20" i="19"/>
  <c r="CB55" i="19"/>
  <c r="BW101" i="19"/>
  <c r="BW71" i="19"/>
  <c r="CB83" i="19"/>
  <c r="CA30" i="19"/>
  <c r="BX72" i="19"/>
  <c r="CA75" i="19"/>
  <c r="BY27" i="19"/>
  <c r="CA90" i="19"/>
  <c r="CA70" i="19"/>
  <c r="BZ8" i="19"/>
  <c r="BY66" i="19"/>
  <c r="BX76" i="19"/>
  <c r="BW94" i="19"/>
  <c r="BL34" i="19"/>
  <c r="BK34" i="19"/>
  <c r="BL93" i="19"/>
  <c r="BK93" i="19"/>
  <c r="CB92" i="19"/>
  <c r="BY63" i="19"/>
  <c r="BL91" i="19"/>
  <c r="BK91" i="19"/>
  <c r="BL90" i="19"/>
  <c r="BK90" i="19"/>
  <c r="BL96" i="19"/>
  <c r="BK96" i="19"/>
  <c r="BW62" i="19"/>
  <c r="BW55" i="19"/>
  <c r="BK98" i="19"/>
  <c r="BL98" i="19"/>
  <c r="BK71" i="19"/>
  <c r="BL71" i="19"/>
  <c r="BK83" i="19"/>
  <c r="BL83" i="19"/>
  <c r="BL75" i="19"/>
  <c r="BK75" i="19"/>
  <c r="BL59" i="19"/>
  <c r="BK59" i="19"/>
  <c r="CA58" i="19"/>
  <c r="BY74" i="19"/>
  <c r="BZ49" i="19"/>
  <c r="CA79" i="19"/>
  <c r="BL55" i="19"/>
  <c r="BK55" i="19"/>
  <c r="BL48" i="19"/>
  <c r="BK48" i="19"/>
  <c r="BL66" i="19"/>
  <c r="BK66" i="19"/>
  <c r="BK57" i="19"/>
  <c r="BL57" i="19"/>
  <c r="BK24" i="19"/>
  <c r="BL24" i="19"/>
  <c r="BX74" i="19"/>
  <c r="BY31" i="19"/>
  <c r="BY39" i="19"/>
  <c r="BW67" i="19"/>
  <c r="BW98" i="19"/>
  <c r="BZ45" i="19"/>
  <c r="BV45" i="19"/>
  <c r="BW45" i="19"/>
  <c r="BY45" i="19"/>
  <c r="BW29" i="19"/>
  <c r="BK87" i="19"/>
  <c r="BL87" i="19"/>
  <c r="BV87" i="19"/>
  <c r="CA50" i="19"/>
  <c r="BK60" i="19"/>
  <c r="BL60" i="19"/>
  <c r="CA60" i="19"/>
  <c r="BZ31" i="19"/>
  <c r="BV52" i="19"/>
  <c r="BX67" i="19"/>
  <c r="BL67" i="19"/>
  <c r="BK67" i="19"/>
  <c r="CA67" i="19"/>
  <c r="BW103" i="19"/>
  <c r="BY103" i="19"/>
  <c r="CB98" i="19"/>
  <c r="BZ9" i="19"/>
  <c r="BX45" i="19"/>
  <c r="BY100" i="19"/>
  <c r="BV99" i="19"/>
  <c r="BV50" i="19"/>
  <c r="BY50" i="19"/>
  <c r="BY57" i="19"/>
  <c r="CB77" i="19"/>
  <c r="BW27" i="19"/>
  <c r="BV60" i="19"/>
  <c r="BL31" i="19"/>
  <c r="BK31" i="19"/>
  <c r="CA71" i="19"/>
  <c r="BX66" i="19"/>
  <c r="CB52" i="19"/>
  <c r="BV39" i="19"/>
  <c r="BW54" i="19"/>
  <c r="CB37" i="19"/>
  <c r="BZ103" i="19"/>
  <c r="BV103" i="19"/>
  <c r="CA55" i="19"/>
  <c r="BV42" i="19"/>
  <c r="CB45" i="19"/>
  <c r="CB99" i="19"/>
  <c r="BW73" i="19"/>
  <c r="BZ60" i="19"/>
  <c r="BX60" i="19"/>
  <c r="CA47" i="19"/>
  <c r="BW102" i="19"/>
  <c r="BZ102" i="19"/>
  <c r="BZ68" i="19"/>
  <c r="CB39" i="19"/>
  <c r="CA39" i="19"/>
  <c r="BV67" i="19"/>
  <c r="CB67" i="19"/>
  <c r="BL18" i="19"/>
  <c r="BK18" i="19"/>
  <c r="BY54" i="19"/>
  <c r="CA103" i="19"/>
  <c r="BZ101" i="19"/>
  <c r="CA45" i="19"/>
  <c r="BL45" i="19"/>
  <c r="BK45" i="19"/>
  <c r="CB29" i="19"/>
  <c r="CA100" i="19"/>
  <c r="BV57" i="19"/>
  <c r="BL56" i="19"/>
  <c r="BK56" i="19"/>
  <c r="BK74" i="19"/>
  <c r="BL74" i="19"/>
  <c r="BH82" i="19" l="1"/>
  <c r="BM82" i="19" s="1"/>
  <c r="BH95" i="19"/>
  <c r="BM95" i="19" s="1"/>
  <c r="BG41" i="19"/>
  <c r="BH42" i="19"/>
  <c r="BM42" i="19" s="1"/>
  <c r="BH41" i="19"/>
  <c r="BM41" i="19" s="1"/>
  <c r="BG36" i="19"/>
  <c r="BG42" i="19"/>
  <c r="BG77" i="19"/>
  <c r="BH77" i="19"/>
  <c r="BM77" i="19" s="1"/>
  <c r="BG60" i="19"/>
  <c r="BH60" i="19"/>
  <c r="BM60" i="19" s="1"/>
  <c r="BH27" i="19"/>
  <c r="BM27" i="19" s="1"/>
  <c r="BG27" i="19"/>
  <c r="BG84" i="19"/>
  <c r="BH84" i="19"/>
  <c r="BM84" i="19" s="1"/>
  <c r="BG91" i="19"/>
  <c r="BH91" i="19"/>
  <c r="BM91" i="19" s="1"/>
  <c r="BH88" i="19"/>
  <c r="BM88" i="19" s="1"/>
  <c r="BG88" i="19"/>
  <c r="BH67" i="19"/>
  <c r="BM67" i="19" s="1"/>
  <c r="BG67" i="19"/>
  <c r="BG53" i="19"/>
  <c r="BH53" i="19"/>
  <c r="BM53" i="19" s="1"/>
  <c r="BG100" i="19"/>
  <c r="BH100" i="19"/>
  <c r="BM100" i="19" s="1"/>
  <c r="BG69" i="19"/>
  <c r="BH69" i="19"/>
  <c r="BM69" i="19" s="1"/>
  <c r="BG83" i="19"/>
  <c r="BH83" i="19"/>
  <c r="BM83" i="19" s="1"/>
  <c r="BH63" i="19"/>
  <c r="BM63" i="19" s="1"/>
  <c r="BG63" i="19"/>
  <c r="BH57" i="19"/>
  <c r="BM57" i="19" s="1"/>
  <c r="BG57" i="19"/>
  <c r="BH40" i="19"/>
  <c r="BM40" i="19" s="1"/>
  <c r="BG40" i="19"/>
  <c r="BG44" i="19"/>
  <c r="BH44" i="19"/>
  <c r="BM44" i="19" s="1"/>
  <c r="BH58" i="19"/>
  <c r="BM58" i="19" s="1"/>
  <c r="BG58" i="19"/>
  <c r="BG87" i="19"/>
  <c r="BH87" i="19"/>
  <c r="BM87" i="19" s="1"/>
  <c r="BG97" i="19"/>
  <c r="BH97" i="19"/>
  <c r="BM97" i="19" s="1"/>
  <c r="BG90" i="19"/>
  <c r="BH90" i="19"/>
  <c r="BM90" i="19" s="1"/>
  <c r="BH86" i="19"/>
  <c r="BM86" i="19" s="1"/>
  <c r="BG86" i="19"/>
  <c r="BH101" i="19"/>
  <c r="BM101" i="19" s="1"/>
  <c r="BG101" i="19"/>
  <c r="BG74" i="19"/>
  <c r="BH74" i="19"/>
  <c r="BM74" i="19" s="1"/>
  <c r="BH39" i="19"/>
  <c r="BM39" i="19" s="1"/>
  <c r="BG39" i="19"/>
  <c r="BH99" i="19"/>
  <c r="BM99" i="19" s="1"/>
  <c r="BG99" i="19"/>
  <c r="BG92" i="19"/>
  <c r="BH92" i="19"/>
  <c r="BM92" i="19" s="1"/>
  <c r="BH47" i="19"/>
  <c r="BM47" i="19" s="1"/>
  <c r="BG47" i="19"/>
  <c r="BH45" i="19"/>
  <c r="BM45" i="19" s="1"/>
  <c r="BG45" i="19"/>
  <c r="BH59" i="19"/>
  <c r="BM59" i="19" s="1"/>
  <c r="BG59" i="19"/>
  <c r="BH55" i="19"/>
  <c r="BM55" i="19" s="1"/>
  <c r="BG55" i="19"/>
  <c r="BH51" i="19"/>
  <c r="BM51" i="19" s="1"/>
  <c r="BG51" i="19"/>
  <c r="BG31" i="19"/>
  <c r="BH31" i="19"/>
  <c r="BM31" i="19" s="1"/>
  <c r="BG61" i="19"/>
  <c r="BH61" i="19"/>
  <c r="BM61" i="19" s="1"/>
  <c r="BG75" i="19"/>
  <c r="BH75" i="19"/>
  <c r="BM75" i="19" s="1"/>
  <c r="BG37" i="19"/>
  <c r="BH37" i="19"/>
  <c r="BM37" i="19" s="1"/>
  <c r="BH64" i="19"/>
  <c r="BM64" i="19" s="1"/>
  <c r="BG64" i="19"/>
  <c r="BG26" i="19"/>
  <c r="BH26" i="19"/>
  <c r="BM26" i="19" s="1"/>
  <c r="BH72" i="19"/>
  <c r="BM72" i="19" s="1"/>
  <c r="BG72" i="19"/>
  <c r="BG94" i="19"/>
  <c r="BH94" i="19"/>
  <c r="BM94" i="19" s="1"/>
  <c r="BH80" i="19"/>
  <c r="BM80" i="19" s="1"/>
  <c r="BG80" i="19"/>
  <c r="BH43" i="19"/>
  <c r="BM43" i="19" s="1"/>
  <c r="BG43" i="19"/>
  <c r="BH62" i="19"/>
  <c r="BM62" i="19" s="1"/>
  <c r="BG62" i="19"/>
  <c r="BH102" i="19"/>
  <c r="BM102" i="19" s="1"/>
  <c r="BG102" i="19"/>
  <c r="BG28" i="19"/>
  <c r="BH28" i="19"/>
  <c r="BM28" i="19" s="1"/>
  <c r="BH48" i="19"/>
  <c r="BM48" i="19" s="1"/>
  <c r="BG48" i="19"/>
  <c r="BH30" i="19"/>
  <c r="BM30" i="19" s="1"/>
  <c r="BG30" i="19"/>
  <c r="BH78" i="19"/>
  <c r="BM78" i="19" s="1"/>
  <c r="BG78" i="19"/>
  <c r="BH73" i="19"/>
  <c r="BM73" i="19" s="1"/>
  <c r="BG73" i="19"/>
  <c r="BG35" i="19"/>
  <c r="BH35" i="19"/>
  <c r="BM35" i="19" s="1"/>
  <c r="BH24" i="19"/>
  <c r="BM24" i="19" s="1"/>
  <c r="BG24" i="19"/>
  <c r="BH29" i="19"/>
  <c r="BM29" i="19" s="1"/>
  <c r="BG29" i="19"/>
  <c r="BG95" i="19"/>
  <c r="BG82" i="19"/>
  <c r="BH36" i="19"/>
  <c r="BM36" i="19" s="1"/>
  <c r="BH89" i="19"/>
  <c r="BM89" i="19" s="1"/>
  <c r="BG89" i="19"/>
  <c r="BH32" i="19"/>
  <c r="BM32" i="19" s="1"/>
  <c r="BG32" i="19"/>
  <c r="BG52" i="19"/>
  <c r="BH52" i="19"/>
  <c r="BM52" i="19" s="1"/>
  <c r="BG49" i="19"/>
  <c r="BH49" i="19"/>
  <c r="BM49" i="19" s="1"/>
  <c r="BG66" i="19"/>
  <c r="BH66" i="19"/>
  <c r="BM66" i="19" s="1"/>
  <c r="BH38" i="19"/>
  <c r="BM38" i="19" s="1"/>
  <c r="BG38" i="19"/>
  <c r="BH54" i="19"/>
  <c r="BM54" i="19" s="1"/>
  <c r="BG54" i="19"/>
  <c r="BG50" i="19"/>
  <c r="BH50" i="19"/>
  <c r="BM50" i="19" s="1"/>
  <c r="BH56" i="19"/>
  <c r="BM56" i="19" s="1"/>
  <c r="BG56" i="19"/>
  <c r="BH34" i="19"/>
  <c r="BM34" i="19" s="1"/>
  <c r="BG34" i="19"/>
  <c r="BH103" i="19"/>
  <c r="BM103" i="19" s="1"/>
  <c r="BG103" i="19"/>
  <c r="BG98" i="19"/>
  <c r="BH98" i="19"/>
  <c r="BM98" i="19" s="1"/>
  <c r="BG68" i="19"/>
  <c r="BH68" i="19"/>
  <c r="BM68" i="19" s="1"/>
  <c r="BH93" i="19"/>
  <c r="BM93" i="19" s="1"/>
  <c r="BG93" i="19"/>
  <c r="BG79" i="19"/>
  <c r="BH79" i="19"/>
  <c r="BM79" i="19" s="1"/>
  <c r="BG70" i="19"/>
  <c r="BH70" i="19"/>
  <c r="BM70" i="19" s="1"/>
  <c r="BG25" i="19"/>
  <c r="BH25" i="19"/>
  <c r="BM25" i="19" s="1"/>
  <c r="BG46" i="19"/>
  <c r="BH46" i="19"/>
  <c r="BM46" i="19" s="1"/>
  <c r="BH85" i="19"/>
  <c r="BM85" i="19" s="1"/>
  <c r="BG85" i="19"/>
  <c r="BG76" i="19"/>
  <c r="BH76" i="19"/>
  <c r="BM76" i="19" s="1"/>
  <c r="BH96" i="19"/>
  <c r="BM96" i="19" s="1"/>
  <c r="BG96" i="19"/>
  <c r="BG33" i="19"/>
  <c r="BH33" i="19"/>
  <c r="BM33" i="19" s="1"/>
  <c r="BG71" i="19"/>
  <c r="BH71" i="19"/>
  <c r="BM71" i="19" s="1"/>
  <c r="BH81" i="19"/>
  <c r="BM81" i="19" s="1"/>
  <c r="BG81" i="19"/>
  <c r="BG65" i="19"/>
  <c r="BH65" i="19"/>
  <c r="BM65" i="19" s="1"/>
  <c r="AI11" i="1"/>
  <c r="AJ11" i="1"/>
  <c r="AI27" i="1"/>
  <c r="AJ27" i="1"/>
  <c r="AI12" i="1"/>
  <c r="AJ12" i="1"/>
  <c r="AI13" i="1"/>
  <c r="AJ13" i="1"/>
  <c r="AI58" i="1"/>
  <c r="AJ58" i="1"/>
  <c r="AI35" i="1"/>
  <c r="AJ35" i="1"/>
  <c r="AI9" i="1"/>
  <c r="AJ9" i="1"/>
  <c r="AI63" i="1"/>
  <c r="AJ63" i="1"/>
  <c r="AI64" i="1"/>
  <c r="AJ64" i="1"/>
  <c r="AI65" i="1"/>
  <c r="AJ65" i="1"/>
  <c r="AI66" i="1"/>
  <c r="AJ66" i="1"/>
  <c r="AI67" i="1"/>
  <c r="AJ67" i="1"/>
  <c r="AI71" i="1"/>
  <c r="AJ71" i="1"/>
  <c r="AI72" i="1"/>
  <c r="AJ72" i="1"/>
  <c r="AI73" i="1"/>
  <c r="AJ73" i="1"/>
  <c r="AI74" i="1"/>
  <c r="AJ74" i="1"/>
  <c r="AI75" i="1"/>
  <c r="AJ75" i="1"/>
  <c r="AI76" i="1"/>
  <c r="AJ76" i="1"/>
  <c r="AI77" i="1"/>
  <c r="AJ77" i="1"/>
  <c r="AI78" i="1"/>
  <c r="AJ78" i="1"/>
  <c r="AI79" i="1"/>
  <c r="AJ79" i="1"/>
  <c r="AI80" i="1"/>
  <c r="AJ80" i="1"/>
  <c r="AI81" i="1"/>
  <c r="AJ81" i="1"/>
  <c r="AI82" i="1"/>
  <c r="AJ82" i="1"/>
  <c r="AI83" i="1"/>
  <c r="AJ83" i="1"/>
  <c r="AI84" i="1"/>
  <c r="AJ84" i="1"/>
  <c r="AI85" i="1"/>
  <c r="AJ85" i="1"/>
  <c r="AI86" i="1"/>
  <c r="AJ86" i="1"/>
  <c r="AI87" i="1"/>
  <c r="AJ87" i="1"/>
  <c r="AI88" i="1"/>
  <c r="AJ88" i="1"/>
  <c r="AI89" i="1"/>
  <c r="AJ89" i="1"/>
  <c r="AI90" i="1"/>
  <c r="AJ90" i="1"/>
  <c r="AI91" i="1"/>
  <c r="AJ91" i="1"/>
  <c r="AI92" i="1"/>
  <c r="AJ92" i="1"/>
  <c r="AI93" i="1"/>
  <c r="AJ93" i="1"/>
  <c r="AI94" i="1"/>
  <c r="AJ94" i="1"/>
  <c r="AI95" i="1"/>
  <c r="AJ95" i="1"/>
  <c r="AI17" i="1"/>
  <c r="AJ17" i="1"/>
  <c r="AI30" i="1"/>
  <c r="AJ30" i="1"/>
  <c r="AI38" i="1"/>
  <c r="AJ38" i="1"/>
  <c r="AI4" i="1"/>
  <c r="AJ4" i="1"/>
  <c r="AI42" i="1"/>
  <c r="AJ42" i="1"/>
  <c r="AI56" i="1"/>
  <c r="AJ56" i="1"/>
  <c r="AI46" i="1"/>
  <c r="AJ46" i="1"/>
  <c r="AI48" i="1"/>
  <c r="AJ48" i="1"/>
  <c r="AI33" i="1"/>
  <c r="AJ33" i="1"/>
  <c r="AI49" i="1"/>
  <c r="AJ49" i="1"/>
  <c r="AI50" i="1"/>
  <c r="AJ50" i="1"/>
  <c r="AI53" i="1"/>
  <c r="AJ53" i="1"/>
  <c r="AI51" i="1"/>
  <c r="AJ51" i="1"/>
  <c r="AI52" i="1"/>
  <c r="AJ52" i="1"/>
  <c r="AI54" i="1"/>
  <c r="AJ54" i="1"/>
  <c r="AI23" i="1"/>
  <c r="AJ23" i="1"/>
  <c r="B4" i="20" l="1"/>
  <c r="AJ19" i="1"/>
  <c r="AI19" i="1"/>
  <c r="AJ29" i="1"/>
  <c r="AI29" i="1"/>
  <c r="AJ45" i="1"/>
  <c r="AI45" i="1"/>
  <c r="AI8" i="1"/>
  <c r="AJ8" i="1"/>
  <c r="AI32" i="1"/>
  <c r="AJ32" i="1"/>
  <c r="C78" i="18" l="1"/>
  <c r="C77" i="18"/>
  <c r="C76" i="18"/>
  <c r="C75" i="18"/>
  <c r="C74" i="18"/>
  <c r="C73" i="18"/>
  <c r="C72" i="18"/>
  <c r="C71" i="18"/>
  <c r="C70" i="18"/>
  <c r="C69" i="18"/>
  <c r="C68" i="18"/>
  <c r="C49" i="18"/>
  <c r="C48" i="18"/>
  <c r="C46" i="18"/>
  <c r="C44" i="18"/>
  <c r="C11" i="18"/>
  <c r="C12" i="18" s="1"/>
  <c r="C13" i="18" s="1"/>
  <c r="C14" i="18" s="1"/>
  <c r="C15" i="18" s="1"/>
  <c r="C16" i="18" s="1"/>
  <c r="C17" i="18" s="1"/>
  <c r="C18" i="18" s="1"/>
  <c r="C19" i="18" s="1"/>
  <c r="C20" i="18" s="1"/>
  <c r="C21" i="18" s="1"/>
  <c r="C22" i="18" s="1"/>
  <c r="C23" i="18" s="1"/>
  <c r="C24" i="18" s="1"/>
  <c r="C9" i="18"/>
  <c r="C8" i="18"/>
  <c r="C6" i="18"/>
  <c r="C4" i="18"/>
  <c r="G11" i="3"/>
  <c r="G10" i="3"/>
  <c r="G9" i="3"/>
  <c r="G8" i="3"/>
  <c r="G7" i="3"/>
  <c r="G5" i="3"/>
  <c r="H5" i="3" s="1"/>
  <c r="I5" i="3" s="1"/>
  <c r="G4" i="3"/>
  <c r="H4" i="3" s="1"/>
  <c r="I4" i="3" s="1"/>
  <c r="G3" i="3"/>
  <c r="H3" i="3" s="1"/>
  <c r="I3" i="3" s="1"/>
  <c r="J3" i="3" s="1"/>
  <c r="G2" i="3"/>
  <c r="BL3" i="19" l="1"/>
  <c r="BG3" i="19"/>
  <c r="BH3" i="19"/>
  <c r="BK3" i="19"/>
  <c r="BJ3" i="19"/>
  <c r="AM3" i="19"/>
  <c r="BJ1" i="19"/>
  <c r="AL1" i="19"/>
  <c r="BI3" i="19"/>
  <c r="D12" i="3"/>
  <c r="H12" i="3"/>
  <c r="I12" i="3" s="1"/>
  <c r="AC3" i="19" l="1"/>
  <c r="AD3" i="19"/>
  <c r="AE3" i="19"/>
  <c r="AF3" i="19"/>
  <c r="AG3" i="19"/>
  <c r="AH3" i="19"/>
  <c r="AI3" i="19"/>
  <c r="AJ3" i="19"/>
  <c r="AK3" i="19"/>
  <c r="AL3" i="19"/>
  <c r="AN3" i="19"/>
  <c r="AP3" i="19"/>
  <c r="AQ3" i="19"/>
  <c r="AR3" i="19"/>
  <c r="AS3" i="19"/>
  <c r="AT3" i="19"/>
  <c r="AU3" i="19"/>
  <c r="AV3" i="19"/>
  <c r="AW3" i="19"/>
  <c r="AX3" i="19"/>
  <c r="AY3" i="19"/>
  <c r="BB3" i="19"/>
  <c r="BC3" i="19"/>
  <c r="BD3" i="19"/>
  <c r="BE3" i="19"/>
  <c r="BF3" i="19"/>
  <c r="AZ3" i="19"/>
  <c r="BM3" i="19"/>
  <c r="BN3" i="19"/>
  <c r="BO3" i="19"/>
  <c r="BP3" i="19"/>
  <c r="BQ3" i="19"/>
  <c r="BR3" i="19"/>
  <c r="S3" i="19"/>
  <c r="T3" i="19"/>
  <c r="U3" i="19"/>
  <c r="V3" i="19"/>
  <c r="W3" i="19"/>
  <c r="X3" i="19"/>
  <c r="Y3" i="19"/>
  <c r="Z3" i="19"/>
  <c r="AA3" i="19"/>
  <c r="AB3" i="19"/>
  <c r="D3" i="19"/>
  <c r="K3" i="19"/>
  <c r="L3" i="19"/>
  <c r="M3" i="19"/>
  <c r="N3" i="19"/>
  <c r="O3" i="19"/>
  <c r="P3" i="19"/>
  <c r="Q3" i="19"/>
  <c r="R3" i="19"/>
  <c r="AI39" i="1" l="1"/>
  <c r="AJ39" i="1"/>
  <c r="AI37" i="1"/>
  <c r="AJ37" i="1"/>
  <c r="AI36" i="1"/>
  <c r="AJ36" i="1"/>
  <c r="AI25" i="1"/>
  <c r="AJ25" i="1"/>
  <c r="AI24" i="1"/>
  <c r="AJ24" i="1"/>
  <c r="AI28" i="1"/>
  <c r="AJ28" i="1"/>
  <c r="AI96" i="1"/>
  <c r="AJ96" i="1"/>
  <c r="AI97" i="1"/>
  <c r="AJ97" i="1"/>
  <c r="AI98" i="1"/>
  <c r="AJ98" i="1"/>
  <c r="AI31" i="1"/>
  <c r="AJ31" i="1"/>
  <c r="AI99" i="1"/>
  <c r="AJ99" i="1"/>
  <c r="AI100" i="1"/>
  <c r="AJ100" i="1"/>
  <c r="AI101" i="1"/>
  <c r="AJ101" i="1"/>
  <c r="AI102" i="1"/>
  <c r="AJ102" i="1"/>
  <c r="AI103" i="1"/>
  <c r="AJ103" i="1"/>
  <c r="AI104" i="1"/>
  <c r="AJ104" i="1"/>
  <c r="AI34" i="1"/>
  <c r="AJ34" i="1"/>
  <c r="AI105" i="1"/>
  <c r="AJ105" i="1"/>
  <c r="AI106" i="1"/>
  <c r="AJ106" i="1"/>
  <c r="AI108" i="1"/>
  <c r="AJ108" i="1"/>
  <c r="AI109" i="1"/>
  <c r="AJ109" i="1"/>
  <c r="D6" i="3"/>
  <c r="AI47" i="1"/>
  <c r="AJ47" i="1"/>
  <c r="AI41" i="1"/>
  <c r="AJ41" i="1"/>
  <c r="AI26" i="1"/>
  <c r="AJ26" i="1"/>
  <c r="AI62" i="1"/>
  <c r="AJ62" i="1"/>
  <c r="AI10" i="1"/>
  <c r="AJ10" i="1"/>
  <c r="AI60" i="1"/>
  <c r="AJ60" i="1"/>
  <c r="AI22" i="1"/>
  <c r="AJ22" i="1"/>
  <c r="AI40" i="1"/>
  <c r="AJ40" i="1"/>
  <c r="AI16" i="1"/>
  <c r="AJ16" i="1"/>
  <c r="AI15" i="1"/>
  <c r="AJ15" i="1"/>
  <c r="AI61" i="1"/>
  <c r="AJ61" i="1"/>
  <c r="AI44" i="1"/>
  <c r="AJ44" i="1"/>
  <c r="AI59" i="1"/>
  <c r="AJ59" i="1"/>
  <c r="AI70" i="1"/>
  <c r="AJ70" i="1"/>
  <c r="AI69" i="1"/>
  <c r="AJ69" i="1"/>
  <c r="AI55" i="1"/>
  <c r="AJ55" i="1"/>
  <c r="AI20" i="1"/>
  <c r="AJ20" i="1"/>
  <c r="AI43" i="1"/>
  <c r="AJ43" i="1"/>
  <c r="AI18" i="1"/>
  <c r="AJ18" i="1"/>
  <c r="AI5" i="1"/>
  <c r="AJ5" i="1"/>
  <c r="AI14" i="1"/>
  <c r="AJ14" i="1"/>
  <c r="AI68" i="1"/>
  <c r="AJ68" i="1"/>
  <c r="AI110" i="1" l="1"/>
  <c r="AJ110" i="1"/>
  <c r="J5" i="3"/>
  <c r="AK1" i="19"/>
  <c r="AJ1" i="19"/>
  <c r="AI1" i="19"/>
  <c r="AH1" i="19"/>
  <c r="AG1" i="19"/>
  <c r="AF1" i="19"/>
  <c r="AE1" i="19"/>
  <c r="J4" i="3" l="1"/>
  <c r="H2" i="3" l="1"/>
  <c r="I2" i="3" s="1"/>
  <c r="J2" i="3" s="1"/>
  <c r="D3" i="3" l="1"/>
  <c r="D4" i="3"/>
  <c r="D5" i="3"/>
  <c r="D7" i="3"/>
  <c r="D8" i="3"/>
  <c r="D9" i="3"/>
  <c r="D10" i="3"/>
  <c r="D11" i="3"/>
  <c r="H7" i="3"/>
  <c r="H8" i="3"/>
  <c r="I8" i="3" s="1"/>
  <c r="H9" i="3"/>
  <c r="I9" i="3" s="1"/>
  <c r="J9" i="3" s="1"/>
  <c r="H10" i="3"/>
  <c r="I10" i="3" s="1"/>
  <c r="H11" i="3"/>
  <c r="I11" i="3" l="1"/>
  <c r="J8" i="3"/>
  <c r="I7" i="3"/>
  <c r="J7" i="3" s="1"/>
  <c r="J10" i="3"/>
  <c r="J13" i="3" l="1"/>
  <c r="D2" i="3"/>
  <c r="K13" i="3" l="1"/>
  <c r="L13" i="3"/>
  <c r="BI5" i="19" l="1"/>
  <c r="G5" i="19"/>
  <c r="H5" i="19"/>
  <c r="AM5" i="19" l="1"/>
  <c r="BS5" i="19" s="1"/>
  <c r="M5" i="19"/>
  <c r="K7" i="28" s="1"/>
  <c r="O5" i="19"/>
  <c r="M7" i="28" s="1"/>
  <c r="AB5" i="19"/>
  <c r="BO5" i="19"/>
  <c r="P5" i="19"/>
  <c r="N7" i="28" s="1"/>
  <c r="L5" i="19"/>
  <c r="V5" i="19"/>
  <c r="R5" i="19"/>
  <c r="P7" i="28" s="1"/>
  <c r="Q5" i="19"/>
  <c r="O7" i="28" s="1"/>
  <c r="X5" i="19"/>
  <c r="K5" i="19"/>
  <c r="H7" i="28" s="1"/>
  <c r="AA5" i="19"/>
  <c r="O8" i="28" s="1"/>
  <c r="BJ5" i="19"/>
  <c r="BJ6" i="19" s="1"/>
  <c r="BJ7" i="19" s="1"/>
  <c r="BJ8" i="19" s="1"/>
  <c r="BJ9" i="19" s="1"/>
  <c r="BJ10" i="19" s="1"/>
  <c r="BJ11" i="19" s="1"/>
  <c r="BJ12" i="19" s="1"/>
  <c r="BJ13" i="19" s="1"/>
  <c r="BJ14" i="19" s="1"/>
  <c r="BJ15" i="19" s="1"/>
  <c r="BJ16" i="19" s="1"/>
  <c r="BJ17" i="19" s="1"/>
  <c r="BJ18" i="19" s="1"/>
  <c r="BJ19" i="19" s="1"/>
  <c r="BJ20" i="19" s="1"/>
  <c r="BJ21" i="19" s="1"/>
  <c r="BJ22" i="19" s="1"/>
  <c r="BJ23" i="19" s="1"/>
  <c r="BJ24" i="19" s="1"/>
  <c r="BJ25" i="19" s="1"/>
  <c r="BJ26" i="19" s="1"/>
  <c r="BJ27" i="19" s="1"/>
  <c r="BJ28" i="19" s="1"/>
  <c r="BJ29" i="19" s="1"/>
  <c r="BJ30" i="19" s="1"/>
  <c r="BJ31" i="19" s="1"/>
  <c r="BJ32" i="19" s="1"/>
  <c r="BJ33" i="19" s="1"/>
  <c r="BJ34" i="19" s="1"/>
  <c r="BJ35" i="19" s="1"/>
  <c r="BJ36" i="19" s="1"/>
  <c r="BJ37" i="19" s="1"/>
  <c r="BJ38" i="19" s="1"/>
  <c r="BJ39" i="19" s="1"/>
  <c r="BJ40" i="19" s="1"/>
  <c r="BJ41" i="19" s="1"/>
  <c r="BJ42" i="19" s="1"/>
  <c r="BJ43" i="19" s="1"/>
  <c r="BJ44" i="19" s="1"/>
  <c r="BJ45" i="19" s="1"/>
  <c r="BJ46" i="19" s="1"/>
  <c r="BJ47" i="19" s="1"/>
  <c r="BJ48" i="19" s="1"/>
  <c r="BJ49" i="19" s="1"/>
  <c r="BJ50" i="19" s="1"/>
  <c r="BJ51" i="19" s="1"/>
  <c r="BJ52" i="19" s="1"/>
  <c r="BJ53" i="19" s="1"/>
  <c r="BJ54" i="19" s="1"/>
  <c r="BJ55" i="19" s="1"/>
  <c r="BJ56" i="19" s="1"/>
  <c r="BJ57" i="19" s="1"/>
  <c r="BJ58" i="19" s="1"/>
  <c r="BJ59" i="19" s="1"/>
  <c r="BJ60" i="19" s="1"/>
  <c r="BJ61" i="19" s="1"/>
  <c r="BJ62" i="19" s="1"/>
  <c r="BJ63" i="19" s="1"/>
  <c r="BJ64" i="19" s="1"/>
  <c r="BJ65" i="19" s="1"/>
  <c r="BJ66" i="19" s="1"/>
  <c r="BJ67" i="19" s="1"/>
  <c r="BJ68" i="19" s="1"/>
  <c r="BJ69" i="19" s="1"/>
  <c r="BJ70" i="19" s="1"/>
  <c r="BJ71" i="19" s="1"/>
  <c r="BJ72" i="19" s="1"/>
  <c r="BJ73" i="19" s="1"/>
  <c r="BJ74" i="19" s="1"/>
  <c r="BJ75" i="19" s="1"/>
  <c r="BJ76" i="19" s="1"/>
  <c r="BJ77" i="19" s="1"/>
  <c r="BJ78" i="19" s="1"/>
  <c r="BJ79" i="19" s="1"/>
  <c r="BJ80" i="19" s="1"/>
  <c r="BJ81" i="19" s="1"/>
  <c r="BJ82" i="19" s="1"/>
  <c r="BJ83" i="19" s="1"/>
  <c r="BJ84" i="19" s="1"/>
  <c r="BJ85" i="19" s="1"/>
  <c r="BJ86" i="19" s="1"/>
  <c r="BJ87" i="19" s="1"/>
  <c r="BJ88" i="19" s="1"/>
  <c r="BJ89" i="19" s="1"/>
  <c r="BJ90" i="19" s="1"/>
  <c r="BJ91" i="19" s="1"/>
  <c r="BJ92" i="19" s="1"/>
  <c r="BJ93" i="19" s="1"/>
  <c r="BJ94" i="19" s="1"/>
  <c r="BJ95" i="19" s="1"/>
  <c r="BJ96" i="19" s="1"/>
  <c r="BJ97" i="19" s="1"/>
  <c r="BJ98" i="19" s="1"/>
  <c r="BJ99" i="19" s="1"/>
  <c r="BJ100" i="19" s="1"/>
  <c r="BJ101" i="19" s="1"/>
  <c r="BJ102" i="19" s="1"/>
  <c r="BJ103" i="19" s="1"/>
  <c r="U5" i="19"/>
  <c r="Z5" i="19"/>
  <c r="Y5" i="19"/>
  <c r="N5" i="19"/>
  <c r="L7" i="28" s="1"/>
  <c r="J5" i="19"/>
  <c r="G7" i="28" s="1"/>
  <c r="W5" i="19"/>
  <c r="AQ5" i="19" l="1"/>
  <c r="BW5" i="19" s="1"/>
  <c r="K8" i="28"/>
  <c r="BZ5" i="19"/>
  <c r="N8" i="28"/>
  <c r="J8" i="28"/>
  <c r="I8" i="28"/>
  <c r="AV5" i="19"/>
  <c r="CB5" i="19" s="1"/>
  <c r="P8" i="28"/>
  <c r="AN5" i="19"/>
  <c r="BT5" i="19" s="1"/>
  <c r="H8" i="28"/>
  <c r="AR5" i="19"/>
  <c r="BX5" i="19" s="1"/>
  <c r="L8" i="28"/>
  <c r="I7" i="28"/>
  <c r="J7" i="28"/>
  <c r="AS5" i="19"/>
  <c r="BY5" i="19" s="1"/>
  <c r="M8" i="28"/>
  <c r="AT5" i="19"/>
  <c r="BD5" i="19"/>
  <c r="AO5" i="19"/>
  <c r="BU5" i="19" s="1"/>
  <c r="AP5" i="19"/>
  <c r="BV5" i="19" s="1"/>
  <c r="AU5" i="19"/>
  <c r="CA5" i="19" s="1"/>
  <c r="AF5" i="19"/>
  <c r="AE5" i="19"/>
  <c r="AE6" i="19" s="1"/>
  <c r="AE7" i="19" s="1"/>
  <c r="AE8" i="19" s="1"/>
  <c r="AE9" i="19" s="1"/>
  <c r="AE10" i="19" s="1"/>
  <c r="AE11" i="19" s="1"/>
  <c r="AE12" i="19" s="1"/>
  <c r="AC5" i="19"/>
  <c r="AD5" i="19"/>
  <c r="AK5" i="19"/>
  <c r="AK6" i="19" s="1"/>
  <c r="AK7" i="19" s="1"/>
  <c r="AK8" i="19" s="1"/>
  <c r="AL5" i="19"/>
  <c r="AL6" i="19" s="1"/>
  <c r="AH5" i="19"/>
  <c r="AH6" i="19" s="1"/>
  <c r="AH7" i="19" s="1"/>
  <c r="AH8" i="19" s="1"/>
  <c r="AJ5" i="19"/>
  <c r="AJ6" i="19" s="1"/>
  <c r="AJ7" i="19" s="1"/>
  <c r="AJ8" i="19" s="1"/>
  <c r="AJ9" i="19" s="1"/>
  <c r="AJ10" i="19" s="1"/>
  <c r="AJ11" i="19" s="1"/>
  <c r="AJ12" i="19" s="1"/>
  <c r="AJ13" i="19" s="1"/>
  <c r="AJ14" i="19" s="1"/>
  <c r="AJ15" i="19" s="1"/>
  <c r="AG5" i="19"/>
  <c r="AG6" i="19" s="1"/>
  <c r="S5" i="19"/>
  <c r="F7" i="20" s="1"/>
  <c r="AI5" i="19"/>
  <c r="AI6" i="19" s="1"/>
  <c r="AE13" i="19" l="1"/>
  <c r="AE14" i="19" s="1"/>
  <c r="AE15" i="19" s="1"/>
  <c r="AE16" i="19" s="1"/>
  <c r="AE17" i="19" s="1"/>
  <c r="E8" i="28"/>
  <c r="G7" i="20"/>
  <c r="AT15" i="19"/>
  <c r="BZ15" i="19" s="1"/>
  <c r="AJ16" i="19"/>
  <c r="AJ17" i="19" s="1"/>
  <c r="BE5" i="19"/>
  <c r="AY5" i="19"/>
  <c r="AI7" i="19"/>
  <c r="AI8" i="19" s="1"/>
  <c r="AG7" i="19"/>
  <c r="AG8" i="19" s="1"/>
  <c r="AL7" i="19"/>
  <c r="AL8" i="19" s="1"/>
  <c r="AL9" i="19" s="1"/>
  <c r="AL10" i="19" s="1"/>
  <c r="AL11" i="19" s="1"/>
  <c r="AL12" i="19" s="1"/>
  <c r="AL13" i="19" s="1"/>
  <c r="AD6" i="19"/>
  <c r="AW5" i="19"/>
  <c r="BB5" i="19"/>
  <c r="AX5" i="19"/>
  <c r="AK9" i="19"/>
  <c r="AK10" i="19" s="1"/>
  <c r="BF5" i="19"/>
  <c r="AH9" i="19"/>
  <c r="AH10" i="19" s="1"/>
  <c r="AH11" i="19" s="1"/>
  <c r="AH12" i="19" s="1"/>
  <c r="AF6" i="19"/>
  <c r="BP5" i="19"/>
  <c r="BQ5" i="19" s="1"/>
  <c r="BC5" i="19"/>
  <c r="AZ5" i="19"/>
  <c r="BA5" i="19"/>
  <c r="BN5" i="19"/>
  <c r="AH13" i="19" l="1"/>
  <c r="AJ18" i="19"/>
  <c r="AJ19" i="19" s="1"/>
  <c r="AJ20" i="19" s="1"/>
  <c r="AG9" i="19"/>
  <c r="AG10" i="19" s="1"/>
  <c r="AG11" i="19" s="1"/>
  <c r="AG12" i="19" s="1"/>
  <c r="BD15" i="19"/>
  <c r="AU6" i="19"/>
  <c r="BE6" i="19" s="1"/>
  <c r="AU7" i="19" s="1"/>
  <c r="BE7" i="19" s="1"/>
  <c r="AE18" i="19"/>
  <c r="AI9" i="19"/>
  <c r="AI10" i="19" s="1"/>
  <c r="AI11" i="19" s="1"/>
  <c r="AI12" i="19" s="1"/>
  <c r="AU8" i="19"/>
  <c r="BE8" i="19" s="1"/>
  <c r="AP6" i="19"/>
  <c r="AZ6" i="19" s="1"/>
  <c r="AP7" i="19" s="1"/>
  <c r="AV6" i="19"/>
  <c r="AK11" i="19"/>
  <c r="AK12" i="19" s="1"/>
  <c r="CA8" i="19"/>
  <c r="AM6" i="19"/>
  <c r="AW6" i="19" s="1"/>
  <c r="AM7" i="19" s="1"/>
  <c r="AQ6" i="19"/>
  <c r="BA6" i="19" s="1"/>
  <c r="AQ7" i="19" s="1"/>
  <c r="BA7" i="19" s="1"/>
  <c r="AF7" i="19"/>
  <c r="BP6" i="19"/>
  <c r="BQ6" i="19" s="1"/>
  <c r="AN6" i="19"/>
  <c r="AX6" i="19" s="1"/>
  <c r="AD7" i="19"/>
  <c r="AD8" i="19" s="1"/>
  <c r="AD9" i="19" s="1"/>
  <c r="AD10" i="19" s="1"/>
  <c r="AO6" i="19"/>
  <c r="AY6" i="19" s="1"/>
  <c r="AO7" i="19" s="1"/>
  <c r="AS6" i="19"/>
  <c r="BC6" i="19" s="1"/>
  <c r="AS7" i="19" s="1"/>
  <c r="AH14" i="19"/>
  <c r="AH15" i="19" s="1"/>
  <c r="AH16" i="19" s="1"/>
  <c r="AH17" i="19" s="1"/>
  <c r="AR6" i="19"/>
  <c r="BB6" i="19" s="1"/>
  <c r="AR7" i="19" s="1"/>
  <c r="AL14" i="19"/>
  <c r="AL15" i="19" s="1"/>
  <c r="AL16" i="19" s="1"/>
  <c r="AL17" i="19" s="1"/>
  <c r="BG5" i="19"/>
  <c r="BH5" i="19"/>
  <c r="BK5" i="19" s="1"/>
  <c r="BL5" i="19" s="1"/>
  <c r="BN6" i="19"/>
  <c r="BR5" i="19"/>
  <c r="CA6" i="19" l="1"/>
  <c r="AJ21" i="19"/>
  <c r="AJ22" i="19" s="1"/>
  <c r="AJ23" i="19" s="1"/>
  <c r="AK13" i="19"/>
  <c r="AG13" i="19"/>
  <c r="AG14" i="19" s="1"/>
  <c r="AG15" i="19" s="1"/>
  <c r="AD11" i="19"/>
  <c r="AD12" i="19" s="1"/>
  <c r="AT17" i="19"/>
  <c r="BD17" i="19" s="1"/>
  <c r="AT18" i="19" s="1"/>
  <c r="BD18" i="19" s="1"/>
  <c r="AQ8" i="19"/>
  <c r="BA8" i="19" s="1"/>
  <c r="AU9" i="19"/>
  <c r="BE9" i="19" s="1"/>
  <c r="AL18" i="19"/>
  <c r="AE19" i="19"/>
  <c r="AH18" i="19"/>
  <c r="BU7" i="19"/>
  <c r="BU6" i="19"/>
  <c r="BS7" i="19"/>
  <c r="BS6" i="19"/>
  <c r="BT6" i="19"/>
  <c r="BM5" i="19"/>
  <c r="AN7" i="19"/>
  <c r="AX7" i="19" s="1"/>
  <c r="AF8" i="19"/>
  <c r="BP7" i="19"/>
  <c r="BQ7" i="19" s="1"/>
  <c r="AQ9" i="19"/>
  <c r="BA9" i="19" s="1"/>
  <c r="AQ10" i="19" s="1"/>
  <c r="AK14" i="19"/>
  <c r="AK15" i="19" s="1"/>
  <c r="BF6" i="19"/>
  <c r="CB6" i="19"/>
  <c r="AI13" i="19"/>
  <c r="AI14" i="19" s="1"/>
  <c r="AI15" i="19" s="1"/>
  <c r="AI16" i="19" s="1"/>
  <c r="AI17" i="19" s="1"/>
  <c r="AZ7" i="19"/>
  <c r="BC7" i="19"/>
  <c r="BB7" i="19"/>
  <c r="AY7" i="19"/>
  <c r="AW7" i="19"/>
  <c r="BY6" i="19"/>
  <c r="BX6" i="19"/>
  <c r="BV6" i="19"/>
  <c r="CA7" i="19"/>
  <c r="BW6" i="19"/>
  <c r="BN7" i="19"/>
  <c r="AT20" i="19" l="1"/>
  <c r="BD20" i="19" s="1"/>
  <c r="AD13" i="19"/>
  <c r="AD14" i="19" s="1"/>
  <c r="AD15" i="19" s="1"/>
  <c r="AU10" i="19"/>
  <c r="BZ18" i="19"/>
  <c r="BZ17" i="19"/>
  <c r="AK16" i="19"/>
  <c r="AK17" i="19" s="1"/>
  <c r="AK18" i="19" s="1"/>
  <c r="AK19" i="19" s="1"/>
  <c r="BW8" i="19"/>
  <c r="CA9" i="19"/>
  <c r="AO8" i="19"/>
  <c r="BU8" i="19" s="1"/>
  <c r="AN8" i="19"/>
  <c r="BT8" i="19" s="1"/>
  <c r="AR8" i="19"/>
  <c r="BB8" i="19" s="1"/>
  <c r="AR9" i="19" s="1"/>
  <c r="AD16" i="19"/>
  <c r="AD17" i="19" s="1"/>
  <c r="AL19" i="19"/>
  <c r="AH19" i="19"/>
  <c r="AE20" i="19"/>
  <c r="AI18" i="19"/>
  <c r="BT7" i="19"/>
  <c r="AS8" i="19"/>
  <c r="BC8" i="19" s="1"/>
  <c r="BW9" i="19"/>
  <c r="AP8" i="19"/>
  <c r="AZ8" i="19" s="1"/>
  <c r="AP9" i="19" s="1"/>
  <c r="AF9" i="19"/>
  <c r="BP8" i="19"/>
  <c r="BQ8" i="19" s="1"/>
  <c r="CA10" i="19"/>
  <c r="BE10" i="19"/>
  <c r="AG16" i="19"/>
  <c r="AG17" i="19" s="1"/>
  <c r="BX8" i="19"/>
  <c r="AV7" i="19"/>
  <c r="CB7" i="19" s="1"/>
  <c r="BV8" i="19"/>
  <c r="AM8" i="19"/>
  <c r="AW8" i="19" s="1"/>
  <c r="BA10" i="19"/>
  <c r="BR6" i="19"/>
  <c r="BW7" i="19"/>
  <c r="BH6" i="19"/>
  <c r="BK6" i="19" s="1"/>
  <c r="BL6" i="19" s="1"/>
  <c r="BG6" i="19"/>
  <c r="BN8" i="19"/>
  <c r="AT22" i="19" l="1"/>
  <c r="BD22" i="19" s="1"/>
  <c r="AT23" i="19" s="1"/>
  <c r="BZ20" i="19"/>
  <c r="AY8" i="19"/>
  <c r="AO9" i="19" s="1"/>
  <c r="BU9" i="19" s="1"/>
  <c r="AM10" i="19"/>
  <c r="AW10" i="19" s="1"/>
  <c r="AM11" i="19" s="1"/>
  <c r="AW11" i="19" s="1"/>
  <c r="AD18" i="19"/>
  <c r="AD19" i="19" s="1"/>
  <c r="AS9" i="19"/>
  <c r="BC9" i="19" s="1"/>
  <c r="AS10" i="19" s="1"/>
  <c r="BC10" i="19" s="1"/>
  <c r="AH20" i="19"/>
  <c r="AL20" i="19"/>
  <c r="AI19" i="19"/>
  <c r="AK20" i="19"/>
  <c r="AG18" i="19"/>
  <c r="AE21" i="19"/>
  <c r="AE22" i="19" s="1"/>
  <c r="BS8" i="19"/>
  <c r="BY8" i="19"/>
  <c r="AU11" i="19"/>
  <c r="BE11" i="19" s="1"/>
  <c r="BF7" i="19"/>
  <c r="AF10" i="19"/>
  <c r="BP9" i="19"/>
  <c r="BQ9" i="19" s="1"/>
  <c r="AQ11" i="19"/>
  <c r="BA11" i="19" s="1"/>
  <c r="BR7" i="19"/>
  <c r="AX8" i="19"/>
  <c r="AZ9" i="19"/>
  <c r="BV7" i="19"/>
  <c r="BY7" i="19"/>
  <c r="BX7" i="19"/>
  <c r="BW10" i="19"/>
  <c r="BM6" i="19"/>
  <c r="BN9" i="19"/>
  <c r="AY9" i="19" l="1"/>
  <c r="BZ23" i="19"/>
  <c r="BD23" i="19"/>
  <c r="BZ22" i="19"/>
  <c r="AK21" i="19"/>
  <c r="AQ12" i="19"/>
  <c r="BA12" i="19" s="1"/>
  <c r="AQ13" i="19" s="1"/>
  <c r="BA13" i="19" s="1"/>
  <c r="AU12" i="19"/>
  <c r="BE12" i="19" s="1"/>
  <c r="AU13" i="19" s="1"/>
  <c r="BE13" i="19" s="1"/>
  <c r="AM12" i="19"/>
  <c r="AW12" i="19" s="1"/>
  <c r="BR8" i="19"/>
  <c r="AG19" i="19"/>
  <c r="BS10" i="19"/>
  <c r="BS11" i="19"/>
  <c r="BY9" i="19"/>
  <c r="AE23" i="19"/>
  <c r="AG20" i="19"/>
  <c r="AG21" i="19" s="1"/>
  <c r="AG22" i="19" s="1"/>
  <c r="AD20" i="19"/>
  <c r="AL21" i="19"/>
  <c r="AL22" i="19" s="1"/>
  <c r="AH21" i="19"/>
  <c r="AH22" i="19" s="1"/>
  <c r="AV8" i="19"/>
  <c r="CB8" i="19" s="1"/>
  <c r="AI20" i="19"/>
  <c r="CA11" i="19"/>
  <c r="AF11" i="19"/>
  <c r="BP10" i="19"/>
  <c r="BQ10" i="19" s="1"/>
  <c r="AS11" i="19"/>
  <c r="AO10" i="19"/>
  <c r="AY10" i="19" s="1"/>
  <c r="AP10" i="19"/>
  <c r="AN9" i="19"/>
  <c r="BT9" i="19" s="1"/>
  <c r="BB9" i="19"/>
  <c r="BX9" i="19"/>
  <c r="BG7" i="19"/>
  <c r="BH7" i="19"/>
  <c r="BK7" i="19" s="1"/>
  <c r="BL7" i="19" s="1"/>
  <c r="BN10" i="19"/>
  <c r="BR9" i="19"/>
  <c r="AU14" i="19" l="1"/>
  <c r="BE14" i="19" s="1"/>
  <c r="CA13" i="19"/>
  <c r="AK22" i="19"/>
  <c r="AK23" i="19" s="1"/>
  <c r="AD21" i="19"/>
  <c r="AM13" i="19"/>
  <c r="AW13" i="19" s="1"/>
  <c r="AM14" i="19" s="1"/>
  <c r="BS12" i="19"/>
  <c r="BW12" i="19"/>
  <c r="CA12" i="19"/>
  <c r="AU15" i="19"/>
  <c r="BE15" i="19" s="1"/>
  <c r="BF8" i="19"/>
  <c r="AV9" i="19" s="1"/>
  <c r="BF9" i="19" s="1"/>
  <c r="AL23" i="19"/>
  <c r="AG23" i="19"/>
  <c r="AH23" i="19"/>
  <c r="AQ14" i="19"/>
  <c r="AI21" i="19"/>
  <c r="AI22" i="19" s="1"/>
  <c r="BU10" i="19"/>
  <c r="AO11" i="19"/>
  <c r="BU11" i="19" s="1"/>
  <c r="AF12" i="19"/>
  <c r="BP11" i="19"/>
  <c r="BQ11" i="19" s="1"/>
  <c r="BW13" i="19"/>
  <c r="BM7" i="19"/>
  <c r="AR10" i="19"/>
  <c r="BB10" i="19" s="1"/>
  <c r="AR11" i="19" s="1"/>
  <c r="BC11" i="19"/>
  <c r="AZ10" i="19"/>
  <c r="AX9" i="19"/>
  <c r="BV9" i="19"/>
  <c r="BY11" i="19"/>
  <c r="BY10" i="19"/>
  <c r="BN11" i="19"/>
  <c r="CA14" i="19" l="1"/>
  <c r="AD22" i="19"/>
  <c r="AD23" i="19" s="1"/>
  <c r="AU16" i="19"/>
  <c r="BE16" i="19" s="1"/>
  <c r="AW14" i="19"/>
  <c r="BS14" i="19"/>
  <c r="BS13" i="19"/>
  <c r="CA15" i="19"/>
  <c r="BG8" i="19"/>
  <c r="AI23" i="19"/>
  <c r="AN10" i="19"/>
  <c r="BT10" i="19" s="1"/>
  <c r="AS12" i="19"/>
  <c r="BC12" i="19" s="1"/>
  <c r="AS13" i="19" s="1"/>
  <c r="BC13" i="19" s="1"/>
  <c r="AS14" i="19" s="1"/>
  <c r="AF13" i="19"/>
  <c r="BP12" i="19"/>
  <c r="BQ12" i="19" s="1"/>
  <c r="AP11" i="19"/>
  <c r="AZ11" i="19" s="1"/>
  <c r="AV10" i="19"/>
  <c r="BF10" i="19" s="1"/>
  <c r="AV11" i="19" s="1"/>
  <c r="BF11" i="19" s="1"/>
  <c r="AV12" i="19" s="1"/>
  <c r="CB9" i="19"/>
  <c r="BA14" i="19"/>
  <c r="AY11" i="19"/>
  <c r="BX10" i="19"/>
  <c r="BV10" i="19"/>
  <c r="BR10" i="19"/>
  <c r="BH8" i="19"/>
  <c r="BM8" i="19" s="1"/>
  <c r="BW11" i="19"/>
  <c r="BN12" i="19"/>
  <c r="AM15" i="19" l="1"/>
  <c r="AW15" i="19" s="1"/>
  <c r="AU18" i="19"/>
  <c r="AU20" i="19"/>
  <c r="BE20" i="19" s="1"/>
  <c r="CA16" i="19"/>
  <c r="AM17" i="19"/>
  <c r="AW17" i="19" s="1"/>
  <c r="AO12" i="19"/>
  <c r="AY12" i="19" s="1"/>
  <c r="BR12" i="19" s="1"/>
  <c r="AP12" i="19"/>
  <c r="AZ12" i="19" s="1"/>
  <c r="AP13" i="19" s="1"/>
  <c r="AX10" i="19"/>
  <c r="AN11" i="19" s="1"/>
  <c r="AF14" i="19"/>
  <c r="BP13" i="19"/>
  <c r="BQ13" i="19" s="1"/>
  <c r="BY12" i="19"/>
  <c r="AQ15" i="19"/>
  <c r="BA15" i="19" s="1"/>
  <c r="AQ16" i="19" s="1"/>
  <c r="BA16" i="19" s="1"/>
  <c r="BF12" i="19"/>
  <c r="CB12" i="19"/>
  <c r="CB11" i="19"/>
  <c r="CB10" i="19"/>
  <c r="BX11" i="19"/>
  <c r="BB11" i="19"/>
  <c r="BC14" i="19"/>
  <c r="AS15" i="19" s="1"/>
  <c r="BY13" i="19"/>
  <c r="BW14" i="19"/>
  <c r="BR11" i="19"/>
  <c r="BV11" i="19"/>
  <c r="BN13" i="19"/>
  <c r="BS15" i="19" l="1"/>
  <c r="BE18" i="19"/>
  <c r="CA18" i="19"/>
  <c r="AM16" i="19"/>
  <c r="AW16" i="19" s="1"/>
  <c r="AM18" i="19" s="1"/>
  <c r="AU21" i="19"/>
  <c r="BE21" i="19" s="1"/>
  <c r="CA20" i="19"/>
  <c r="BS17" i="19"/>
  <c r="BV13" i="19"/>
  <c r="AZ13" i="19"/>
  <c r="AP14" i="19" s="1"/>
  <c r="AZ14" i="19" s="1"/>
  <c r="AP15" i="19" s="1"/>
  <c r="AO13" i="19"/>
  <c r="AY13" i="19" s="1"/>
  <c r="BR13" i="19" s="1"/>
  <c r="BU12" i="19"/>
  <c r="BV12" i="19"/>
  <c r="AR12" i="19"/>
  <c r="BB12" i="19" s="1"/>
  <c r="AR13" i="19" s="1"/>
  <c r="BB13" i="19" s="1"/>
  <c r="AR14" i="19" s="1"/>
  <c r="BB14" i="19" s="1"/>
  <c r="BT11" i="19"/>
  <c r="AX11" i="19"/>
  <c r="AQ17" i="19"/>
  <c r="BA17" i="19" s="1"/>
  <c r="AV13" i="19"/>
  <c r="BF13" i="19" s="1"/>
  <c r="BW15" i="19"/>
  <c r="AF15" i="19"/>
  <c r="BP14" i="19"/>
  <c r="BQ14" i="19" s="1"/>
  <c r="BY14" i="19"/>
  <c r="BH9" i="19"/>
  <c r="BG9" i="19"/>
  <c r="BN14" i="19"/>
  <c r="BS16" i="19" l="1"/>
  <c r="BS18" i="19"/>
  <c r="AW18" i="19"/>
  <c r="AM19" i="19" s="1"/>
  <c r="AU19" i="19"/>
  <c r="BE19" i="19" s="1"/>
  <c r="AU23" i="19" s="1"/>
  <c r="BE23" i="19" s="1"/>
  <c r="CA21" i="19"/>
  <c r="AO14" i="19"/>
  <c r="AY14" i="19" s="1"/>
  <c r="AO15" i="19" s="1"/>
  <c r="AY15" i="19" s="1"/>
  <c r="BV14" i="19"/>
  <c r="BU13" i="19"/>
  <c r="BX12" i="19"/>
  <c r="AN12" i="19"/>
  <c r="BT12" i="19" s="1"/>
  <c r="AQ18" i="19"/>
  <c r="BA18" i="19" s="1"/>
  <c r="AQ19" i="19" s="1"/>
  <c r="BA19" i="19" s="1"/>
  <c r="BW17" i="19"/>
  <c r="BX13" i="19"/>
  <c r="CB13" i="19"/>
  <c r="AF16" i="19"/>
  <c r="AF17" i="19" s="1"/>
  <c r="BP15" i="19"/>
  <c r="BQ15" i="19" s="1"/>
  <c r="AV14" i="19"/>
  <c r="BF14" i="19" s="1"/>
  <c r="AV15" i="19" s="1"/>
  <c r="BF15" i="19" s="1"/>
  <c r="AV16" i="19" s="1"/>
  <c r="BF16" i="19" s="1"/>
  <c r="BX14" i="19"/>
  <c r="BK9" i="19"/>
  <c r="BL9" i="19" s="1"/>
  <c r="AZ15" i="19"/>
  <c r="AP16" i="19" s="1"/>
  <c r="AR15" i="19"/>
  <c r="BB15" i="19" s="1"/>
  <c r="AR16" i="19" s="1"/>
  <c r="BC15" i="19"/>
  <c r="BV15" i="19"/>
  <c r="BN15" i="19"/>
  <c r="BR14" i="19" l="1"/>
  <c r="BU14" i="19"/>
  <c r="BS19" i="19"/>
  <c r="AW19" i="19"/>
  <c r="CA23" i="19"/>
  <c r="CA19" i="19"/>
  <c r="AM20" i="19"/>
  <c r="AW20" i="19" s="1"/>
  <c r="AX12" i="19"/>
  <c r="BW18" i="19"/>
  <c r="BP17" i="19"/>
  <c r="BQ17" i="19" s="1"/>
  <c r="AF18" i="19"/>
  <c r="AQ21" i="19"/>
  <c r="BA21" i="19" s="1"/>
  <c r="AV17" i="19"/>
  <c r="BF17" i="19" s="1"/>
  <c r="BW19" i="19"/>
  <c r="BU15" i="19"/>
  <c r="AO16" i="19"/>
  <c r="AY16" i="19" s="1"/>
  <c r="BM9" i="19"/>
  <c r="CB14" i="19"/>
  <c r="BP16" i="19"/>
  <c r="BQ16" i="19" s="1"/>
  <c r="AZ16" i="19"/>
  <c r="CB15" i="19"/>
  <c r="AS16" i="19"/>
  <c r="BC16" i="19" s="1"/>
  <c r="CB16" i="19"/>
  <c r="BV16" i="19"/>
  <c r="BG10" i="19"/>
  <c r="BH10" i="19"/>
  <c r="BK10" i="19" s="1"/>
  <c r="BL10" i="19" s="1"/>
  <c r="BX15" i="19"/>
  <c r="BY15" i="19"/>
  <c r="BN17" i="19"/>
  <c r="BR15" i="19"/>
  <c r="BW16" i="19"/>
  <c r="BN16" i="19"/>
  <c r="AM21" i="19" l="1"/>
  <c r="AW21" i="19" s="1"/>
  <c r="AM22" i="19" s="1"/>
  <c r="BS20" i="19"/>
  <c r="BH12" i="19"/>
  <c r="AN13" i="19"/>
  <c r="BG12" i="19"/>
  <c r="BM10" i="19"/>
  <c r="CB17" i="19"/>
  <c r="AQ22" i="19"/>
  <c r="BA22" i="19" s="1"/>
  <c r="BW21" i="19"/>
  <c r="AV18" i="19"/>
  <c r="BF18" i="19" s="1"/>
  <c r="AO17" i="19"/>
  <c r="AY17" i="19" s="1"/>
  <c r="BR17" i="19" s="1"/>
  <c r="AP17" i="19"/>
  <c r="AZ17" i="19" s="1"/>
  <c r="BP18" i="19"/>
  <c r="BQ18" i="19" s="1"/>
  <c r="AF19" i="19"/>
  <c r="AS17" i="19"/>
  <c r="BC17" i="19" s="1"/>
  <c r="BU16" i="19"/>
  <c r="BY16" i="19"/>
  <c r="BN18" i="19"/>
  <c r="BR16" i="19"/>
  <c r="BS22" i="19" l="1"/>
  <c r="AW22" i="19"/>
  <c r="AM23" i="19" s="1"/>
  <c r="BS23" i="19" s="1"/>
  <c r="BS21" i="19"/>
  <c r="AX13" i="19"/>
  <c r="BT13" i="19"/>
  <c r="AQ23" i="19"/>
  <c r="BA23" i="19" s="1"/>
  <c r="BW22" i="19"/>
  <c r="AP18" i="19"/>
  <c r="AZ18" i="19" s="1"/>
  <c r="BY17" i="19"/>
  <c r="BP19" i="19"/>
  <c r="BQ19" i="19" s="1"/>
  <c r="AF20" i="19"/>
  <c r="BU17" i="19"/>
  <c r="AS18" i="19"/>
  <c r="BC18" i="19" s="1"/>
  <c r="AO18" i="19"/>
  <c r="AY18" i="19" s="1"/>
  <c r="BR18" i="19" s="1"/>
  <c r="BV17" i="19"/>
  <c r="CB18" i="19"/>
  <c r="AV19" i="19"/>
  <c r="BF19" i="19" s="1"/>
  <c r="BX16" i="19"/>
  <c r="BB16" i="19"/>
  <c r="BG11" i="19"/>
  <c r="BH11" i="19"/>
  <c r="BN19" i="19"/>
  <c r="AN14" i="19" l="1"/>
  <c r="BG13" i="19"/>
  <c r="BH13" i="19"/>
  <c r="BY18" i="19"/>
  <c r="BK11" i="19"/>
  <c r="BL11" i="19" s="1"/>
  <c r="CB19" i="19"/>
  <c r="BW23" i="19"/>
  <c r="BU18" i="19"/>
  <c r="AW23" i="19"/>
  <c r="AV20" i="19"/>
  <c r="BF20" i="19" s="1"/>
  <c r="AO19" i="19"/>
  <c r="AY19" i="19" s="1"/>
  <c r="AP19" i="19"/>
  <c r="AZ19" i="19" s="1"/>
  <c r="AR17" i="19"/>
  <c r="BB17" i="19" s="1"/>
  <c r="AS19" i="19"/>
  <c r="BC19" i="19" s="1"/>
  <c r="AF21" i="19"/>
  <c r="AF22" i="19" s="1"/>
  <c r="BP20" i="19"/>
  <c r="BQ20" i="19" s="1"/>
  <c r="BV18" i="19"/>
  <c r="BN20" i="19"/>
  <c r="BT14" i="19" l="1"/>
  <c r="AX14" i="19"/>
  <c r="AN15" i="19" s="1"/>
  <c r="BK12" i="19"/>
  <c r="BL12" i="19" s="1"/>
  <c r="BM12" i="19" s="1"/>
  <c r="BM11" i="19"/>
  <c r="BY19" i="19"/>
  <c r="BX17" i="19"/>
  <c r="AF23" i="19"/>
  <c r="BP22" i="19"/>
  <c r="BV19" i="19"/>
  <c r="BP21" i="19"/>
  <c r="AO20" i="19"/>
  <c r="AY20" i="19" s="1"/>
  <c r="AP20" i="19"/>
  <c r="AZ20" i="19" s="1"/>
  <c r="BU19" i="19"/>
  <c r="AV21" i="19"/>
  <c r="BF21" i="19" s="1"/>
  <c r="AS20" i="19"/>
  <c r="BC20" i="19" s="1"/>
  <c r="AR18" i="19"/>
  <c r="BB18" i="19" s="1"/>
  <c r="BR19" i="19"/>
  <c r="CB20" i="19"/>
  <c r="BN21" i="19"/>
  <c r="BQ21" i="19"/>
  <c r="BH14" i="19" l="1"/>
  <c r="BG14" i="19"/>
  <c r="BT15" i="19"/>
  <c r="AX15" i="19"/>
  <c r="AN16" i="19" s="1"/>
  <c r="BT16" i="19" s="1"/>
  <c r="BK13" i="19"/>
  <c r="BL13" i="19" s="1"/>
  <c r="BY20" i="19"/>
  <c r="AV22" i="19"/>
  <c r="BF22" i="19" s="1"/>
  <c r="CB21" i="19"/>
  <c r="BP23" i="19"/>
  <c r="AP21" i="19"/>
  <c r="AZ21" i="19" s="1"/>
  <c r="BV20" i="19"/>
  <c r="AR19" i="19"/>
  <c r="BB19" i="19" s="1"/>
  <c r="BX18" i="19"/>
  <c r="AO21" i="19"/>
  <c r="AY21" i="19" s="1"/>
  <c r="BR21" i="19" s="1"/>
  <c r="AS21" i="19"/>
  <c r="BC21" i="19" s="1"/>
  <c r="BU20" i="19"/>
  <c r="BR20" i="19"/>
  <c r="BQ22" i="19"/>
  <c r="BN22" i="19"/>
  <c r="BM13" i="19" l="1"/>
  <c r="BK14" i="19"/>
  <c r="BL14" i="19" s="1"/>
  <c r="BM14" i="19" s="1"/>
  <c r="BU21" i="19"/>
  <c r="AO22" i="19"/>
  <c r="AY22" i="19" s="1"/>
  <c r="BR22" i="19" s="1"/>
  <c r="AP22" i="19"/>
  <c r="AZ22" i="19" s="1"/>
  <c r="AS22" i="19"/>
  <c r="BC22" i="19" s="1"/>
  <c r="CB22" i="19"/>
  <c r="AV23" i="19"/>
  <c r="BF23" i="19" s="1"/>
  <c r="BX19" i="19"/>
  <c r="AR20" i="19"/>
  <c r="BB20" i="19" s="1"/>
  <c r="BY21" i="19"/>
  <c r="BV21" i="19"/>
  <c r="AX16" i="19"/>
  <c r="BG15" i="19"/>
  <c r="BH15" i="19"/>
  <c r="BN23" i="19"/>
  <c r="BQ23" i="19"/>
  <c r="AS23" i="19" l="1"/>
  <c r="BC23" i="19" s="1"/>
  <c r="CB23" i="19"/>
  <c r="BV22" i="19"/>
  <c r="AP23" i="19"/>
  <c r="AZ23" i="19" s="1"/>
  <c r="BY22" i="19"/>
  <c r="BU22" i="19"/>
  <c r="AO23" i="19"/>
  <c r="AY23" i="19" s="1"/>
  <c r="BR23" i="19" s="1"/>
  <c r="AN17" i="19"/>
  <c r="BX20" i="19"/>
  <c r="AR21" i="19"/>
  <c r="BB21" i="19" s="1"/>
  <c r="BK15" i="19"/>
  <c r="BL15" i="19" s="1"/>
  <c r="BM15" i="19" s="1"/>
  <c r="BG16" i="19"/>
  <c r="BH16" i="19"/>
  <c r="BQ24" i="19"/>
  <c r="BN24" i="19"/>
  <c r="BR24" i="19" l="1"/>
  <c r="AR22" i="19"/>
  <c r="BB22" i="19" s="1"/>
  <c r="BU23" i="19"/>
  <c r="BV23" i="19"/>
  <c r="BY23" i="19"/>
  <c r="BX21" i="19"/>
  <c r="AX17" i="19"/>
  <c r="BT17" i="19"/>
  <c r="BK16" i="19"/>
  <c r="BL16" i="19" s="1"/>
  <c r="BM16" i="19" s="1"/>
  <c r="BQ25" i="19"/>
  <c r="BR25" i="19" s="1"/>
  <c r="BN25" i="19"/>
  <c r="AR23" i="19" l="1"/>
  <c r="BB23" i="19" s="1"/>
  <c r="BX22" i="19"/>
  <c r="AN18" i="19"/>
  <c r="BG17" i="19"/>
  <c r="BH17" i="19"/>
  <c r="BM17" i="19" s="1"/>
  <c r="BN26" i="19"/>
  <c r="BQ26" i="19"/>
  <c r="BR26" i="19" s="1"/>
  <c r="BX23" i="19" l="1"/>
  <c r="AX18" i="19"/>
  <c r="BH18" i="19" s="1"/>
  <c r="BM18" i="19" s="1"/>
  <c r="BT18" i="19"/>
  <c r="BQ27" i="19"/>
  <c r="BR27" i="19" s="1"/>
  <c r="BN27" i="19"/>
  <c r="BG18" i="19" l="1"/>
  <c r="AN19" i="19"/>
  <c r="BQ28" i="19"/>
  <c r="BR28" i="19" s="1"/>
  <c r="BN28" i="19"/>
  <c r="AX19" i="19" l="1"/>
  <c r="BH19" i="19" s="1"/>
  <c r="BM19" i="19" s="1"/>
  <c r="BT19" i="19"/>
  <c r="BQ29" i="19"/>
  <c r="BR29" i="19" s="1"/>
  <c r="BN29" i="19"/>
  <c r="BG19" i="19" l="1"/>
  <c r="AN20" i="19"/>
  <c r="BN30" i="19"/>
  <c r="BQ30" i="19"/>
  <c r="BR30" i="19" s="1"/>
  <c r="AX20" i="19" l="1"/>
  <c r="BT20" i="19"/>
  <c r="BN31" i="19"/>
  <c r="BQ31" i="19"/>
  <c r="BR31" i="19" s="1"/>
  <c r="AN21" i="19" l="1"/>
  <c r="BG20" i="19"/>
  <c r="BH20" i="19"/>
  <c r="BM20" i="19" s="1"/>
  <c r="BQ32" i="19"/>
  <c r="BR32" i="19" s="1"/>
  <c r="BN32" i="19"/>
  <c r="AX21" i="19" l="1"/>
  <c r="BT21" i="19"/>
  <c r="BQ33" i="19"/>
  <c r="BR33" i="19" s="1"/>
  <c r="BN33" i="19"/>
  <c r="BH21" i="19" l="1"/>
  <c r="BM21" i="19" s="1"/>
  <c r="AN22" i="19"/>
  <c r="BG21" i="19"/>
  <c r="BQ34" i="19"/>
  <c r="BR34" i="19" s="1"/>
  <c r="BN34" i="19"/>
  <c r="AX22" i="19" l="1"/>
  <c r="BG22" i="19" s="1"/>
  <c r="BT22" i="19"/>
  <c r="BN35" i="19"/>
  <c r="BQ35" i="19"/>
  <c r="BR35" i="19" s="1"/>
  <c r="BH22" i="19" l="1"/>
  <c r="BM22" i="19" s="1"/>
  <c r="AN23" i="19"/>
  <c r="BQ36" i="19"/>
  <c r="BR36" i="19" s="1"/>
  <c r="BN36" i="19"/>
  <c r="AX23" i="19" l="1"/>
  <c r="BG23" i="19" s="1"/>
  <c r="BT23" i="19"/>
  <c r="BQ37" i="19"/>
  <c r="BR37" i="19" s="1"/>
  <c r="BN37" i="19"/>
  <c r="BH23" i="19" l="1"/>
  <c r="BM23" i="19" s="1"/>
  <c r="BN38" i="19"/>
  <c r="BQ38" i="19"/>
  <c r="BR38" i="19" s="1"/>
  <c r="BQ39" i="19" l="1"/>
  <c r="BR39" i="19" s="1"/>
  <c r="BN39" i="19"/>
  <c r="BQ40" i="19" l="1"/>
  <c r="BR40" i="19" s="1"/>
  <c r="BN40" i="19"/>
  <c r="BN41" i="19" l="1"/>
  <c r="BQ41" i="19"/>
  <c r="BR41" i="19" s="1"/>
  <c r="BQ42" i="19" l="1"/>
  <c r="BR42" i="19" s="1"/>
  <c r="BN42" i="19"/>
  <c r="BQ43" i="19" l="1"/>
  <c r="BR43" i="19" s="1"/>
  <c r="BN43" i="19"/>
  <c r="BQ44" i="19" l="1"/>
  <c r="BR44" i="19" s="1"/>
  <c r="BN44" i="19"/>
  <c r="BN45" i="19" l="1"/>
  <c r="BQ45" i="19"/>
  <c r="BR45" i="19" s="1"/>
  <c r="BN46" i="19" l="1"/>
  <c r="BQ46" i="19"/>
  <c r="BR46" i="19" s="1"/>
  <c r="BN47" i="19" l="1"/>
  <c r="BQ47" i="19"/>
  <c r="BR47" i="19" s="1"/>
  <c r="BQ48" i="19" l="1"/>
  <c r="BR48" i="19" s="1"/>
  <c r="BN48" i="19"/>
  <c r="BQ49" i="19" l="1"/>
  <c r="BR49" i="19" s="1"/>
  <c r="BN49" i="19"/>
  <c r="BN50" i="19" l="1"/>
  <c r="BQ50" i="19"/>
  <c r="BR50" i="19" s="1"/>
  <c r="BQ51" i="19" l="1"/>
  <c r="BR51" i="19" s="1"/>
  <c r="BN51" i="19"/>
  <c r="BN52" i="19" l="1"/>
  <c r="BQ52" i="19"/>
  <c r="BR52" i="19" s="1"/>
  <c r="BN53" i="19" l="1"/>
  <c r="BQ53" i="19"/>
  <c r="BR53" i="19" s="1"/>
  <c r="BQ54" i="19" l="1"/>
  <c r="BR54" i="19" s="1"/>
  <c r="BN54" i="19"/>
  <c r="BN55" i="19" l="1"/>
  <c r="BQ55" i="19"/>
  <c r="BR55" i="19" s="1"/>
  <c r="BN56" i="19" l="1"/>
  <c r="BQ56" i="19"/>
  <c r="BR56" i="19" s="1"/>
  <c r="BQ57" i="19" l="1"/>
  <c r="BR57" i="19" s="1"/>
  <c r="BN57" i="19"/>
  <c r="BN58" i="19" l="1"/>
  <c r="BQ58" i="19"/>
  <c r="BR58" i="19" s="1"/>
  <c r="BQ59" i="19" l="1"/>
  <c r="BR59" i="19" s="1"/>
  <c r="BN59" i="19"/>
  <c r="BQ60" i="19" l="1"/>
  <c r="BR60" i="19" s="1"/>
  <c r="BN60" i="19"/>
  <c r="BQ61" i="19" l="1"/>
  <c r="BR61" i="19" s="1"/>
  <c r="BN61" i="19"/>
  <c r="BN62" i="19" l="1"/>
  <c r="BQ62" i="19"/>
  <c r="BR62" i="19" s="1"/>
  <c r="BN63" i="19" l="1"/>
  <c r="BQ63" i="19"/>
  <c r="BR63" i="19" s="1"/>
  <c r="BQ64" i="19" l="1"/>
  <c r="BR64" i="19" s="1"/>
  <c r="BN64" i="19"/>
  <c r="BN65" i="19" l="1"/>
  <c r="BQ65" i="19"/>
  <c r="BR65" i="19" s="1"/>
  <c r="BQ66" i="19" l="1"/>
  <c r="BR66" i="19" s="1"/>
  <c r="BN66" i="19"/>
  <c r="BQ67" i="19" l="1"/>
  <c r="BR67" i="19" s="1"/>
  <c r="BN67" i="19"/>
  <c r="BN68" i="19" l="1"/>
  <c r="BQ68" i="19"/>
  <c r="BR68" i="19" s="1"/>
  <c r="BN69" i="19" l="1"/>
  <c r="BQ69" i="19"/>
  <c r="BR69" i="19" s="1"/>
  <c r="BN70" i="19" l="1"/>
  <c r="BQ70" i="19"/>
  <c r="BR70" i="19" s="1"/>
  <c r="BN71" i="19" l="1"/>
  <c r="BQ71" i="19"/>
  <c r="BR71" i="19" s="1"/>
  <c r="BN72" i="19" l="1"/>
  <c r="BQ72" i="19"/>
  <c r="BR72" i="19" s="1"/>
  <c r="BN73" i="19" l="1"/>
  <c r="BQ73" i="19"/>
  <c r="BR73" i="19" s="1"/>
  <c r="BN74" i="19" l="1"/>
  <c r="BQ74" i="19"/>
  <c r="BR74" i="19" s="1"/>
  <c r="BQ75" i="19" l="1"/>
  <c r="BR75" i="19" s="1"/>
  <c r="BN75" i="19"/>
  <c r="BQ76" i="19" l="1"/>
  <c r="BR76" i="19" s="1"/>
  <c r="BN76" i="19"/>
  <c r="BQ77" i="19" l="1"/>
  <c r="BR77" i="19" s="1"/>
  <c r="BN77" i="19"/>
  <c r="BQ78" i="19" l="1"/>
  <c r="BR78" i="19" s="1"/>
  <c r="BN78" i="19"/>
  <c r="BQ79" i="19" l="1"/>
  <c r="BR79" i="19" s="1"/>
  <c r="BN79" i="19"/>
  <c r="BQ80" i="19" l="1"/>
  <c r="BR80" i="19" s="1"/>
  <c r="BN80" i="19"/>
  <c r="BQ81" i="19" l="1"/>
  <c r="BR81" i="19" s="1"/>
  <c r="BN81" i="19"/>
  <c r="BN82" i="19" l="1"/>
  <c r="BQ82" i="19"/>
  <c r="BR82" i="19" s="1"/>
  <c r="BQ83" i="19" l="1"/>
  <c r="BR83" i="19" s="1"/>
  <c r="BN83" i="19"/>
  <c r="BN84" i="19" l="1"/>
  <c r="BQ84" i="19"/>
  <c r="BR84" i="19" s="1"/>
  <c r="BN85" i="19" l="1"/>
  <c r="BQ85" i="19"/>
  <c r="BR85" i="19" s="1"/>
  <c r="BQ86" i="19" l="1"/>
  <c r="BR86" i="19" s="1"/>
  <c r="BN86" i="19"/>
  <c r="BN87" i="19" l="1"/>
  <c r="BQ87" i="19"/>
  <c r="BR87" i="19" s="1"/>
  <c r="BN88" i="19" l="1"/>
  <c r="BQ88" i="19"/>
  <c r="BR88" i="19" s="1"/>
  <c r="BQ89" i="19" l="1"/>
  <c r="BR89" i="19" s="1"/>
  <c r="BN89" i="19"/>
  <c r="BQ90" i="19" l="1"/>
  <c r="BR90" i="19" s="1"/>
  <c r="BN90" i="19"/>
  <c r="BN91" i="19" l="1"/>
  <c r="BQ91" i="19"/>
  <c r="BR91" i="19" s="1"/>
  <c r="BN92" i="19" l="1"/>
  <c r="BQ92" i="19"/>
  <c r="BR92" i="19" s="1"/>
  <c r="BQ93" i="19" l="1"/>
  <c r="BR93" i="19" s="1"/>
  <c r="BN93" i="19"/>
  <c r="BQ94" i="19" l="1"/>
  <c r="BR94" i="19" s="1"/>
  <c r="BN94" i="19"/>
  <c r="BQ95" i="19" l="1"/>
  <c r="BR95" i="19" s="1"/>
  <c r="BN95" i="19"/>
  <c r="BQ96" i="19" l="1"/>
  <c r="BR96" i="19" s="1"/>
  <c r="BN96" i="19"/>
  <c r="BQ97" i="19" l="1"/>
  <c r="BR97" i="19" s="1"/>
  <c r="BN97" i="19"/>
  <c r="BN98" i="19" l="1"/>
  <c r="BQ98" i="19"/>
  <c r="BR98" i="19" s="1"/>
  <c r="BQ99" i="19" l="1"/>
  <c r="BR99" i="19" s="1"/>
  <c r="BN99" i="19"/>
  <c r="BQ100" i="19" l="1"/>
  <c r="BR100" i="19" s="1"/>
  <c r="BN100" i="19"/>
  <c r="BN101" i="19" l="1"/>
  <c r="BQ101" i="19"/>
  <c r="BR101" i="19" s="1"/>
  <c r="BQ102" i="19" l="1"/>
  <c r="BR102" i="19" s="1"/>
  <c r="BN102" i="19"/>
  <c r="BQ103" i="19" l="1"/>
  <c r="BR103" i="19" s="1"/>
  <c r="BN103" i="1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Antoine Vaillancourt</author>
  </authors>
  <commentList>
    <comment ref="S18" authorId="0" shapeId="0" xr:uid="{3FA83FA0-A6BC-4FD5-A24E-CFB1C7CE8F65}">
      <text>
        <r>
          <rPr>
            <b/>
            <sz val="9"/>
            <color indexed="81"/>
            <rFont val="Tahoma"/>
            <family val="2"/>
          </rPr>
          <t>Antoine Vaillancourt:</t>
        </r>
        <r>
          <rPr>
            <sz val="9"/>
            <color indexed="81"/>
            <rFont val="Tahoma"/>
            <family val="2"/>
          </rPr>
          <t xml:space="preserve">
92 000 kg vendu noir brut</t>
        </r>
      </text>
    </comment>
  </commentList>
</comments>
</file>

<file path=xl/sharedStrings.xml><?xml version="1.0" encoding="utf-8"?>
<sst xmlns="http://schemas.openxmlformats.org/spreadsheetml/2006/main" count="626" uniqueCount="222">
  <si>
    <t>PRIORITE</t>
  </si>
  <si>
    <t>OUI</t>
  </si>
  <si>
    <t># POSTE</t>
  </si>
  <si>
    <t>SOUDURE</t>
  </si>
  <si>
    <t>HRE/JOUR</t>
  </si>
  <si>
    <t>DEBUT</t>
  </si>
  <si>
    <t>CNP</t>
  </si>
  <si>
    <t>RADIAL
(WF + C)</t>
  </si>
  <si>
    <t>FORMAT
BARRE  LB</t>
  </si>
  <si>
    <t>WF
(6@15)et (6@8.5) (8@13)</t>
  </si>
  <si>
    <t>DIVERS</t>
  </si>
  <si>
    <t>Soudure
Mks / Pièces</t>
  </si>
  <si>
    <t>RADIAL (WF + C)</t>
  </si>
  <si>
    <t>DESCRIPTION</t>
  </si>
  <si>
    <t>MARQ</t>
  </si>
  <si>
    <t>POIDS</t>
  </si>
  <si>
    <t># HOMMES</t>
  </si>
  <si>
    <t>FIN</t>
  </si>
  <si>
    <t>DATE</t>
  </si>
  <si>
    <t>DATE FIN</t>
  </si>
  <si>
    <t>PLANIFIÉ</t>
  </si>
  <si>
    <t>DATE DEB</t>
  </si>
  <si>
    <t>CAP/JOUR</t>
  </si>
  <si>
    <r>
      <t xml:space="preserve">PERC. C/N
(LS OU LC) </t>
    </r>
    <r>
      <rPr>
        <b/>
        <sz val="11"/>
        <rFont val="Bookman Old Style"/>
        <family val="1"/>
      </rPr>
      <t xml:space="preserve">9/16" </t>
    </r>
    <r>
      <rPr>
        <b/>
        <sz val="18"/>
        <rFont val="Bookman Old Style"/>
        <family val="1"/>
      </rPr>
      <t xml:space="preserve"> ≥</t>
    </r>
    <r>
      <rPr>
        <b/>
        <sz val="10"/>
        <rFont val="Bookman Old Style"/>
        <family val="1"/>
      </rPr>
      <t xml:space="preserve"> et plus</t>
    </r>
  </si>
  <si>
    <r>
      <t xml:space="preserve">PROFEL LC 1/2" </t>
    </r>
    <r>
      <rPr>
        <b/>
        <sz val="18"/>
        <rFont val="Bookman Old Style"/>
        <family val="1"/>
      </rPr>
      <t>≤</t>
    </r>
    <r>
      <rPr>
        <b/>
        <sz val="10"/>
        <rFont val="Bookman Old Style"/>
        <family val="1"/>
      </rPr>
      <t xml:space="preserve"> d´épais et moins </t>
    </r>
  </si>
  <si>
    <r>
      <t xml:space="preserve">RADIAL
(PL ET FLAT)  </t>
    </r>
    <r>
      <rPr>
        <b/>
        <sz val="11"/>
        <rFont val="Bookman Old Style"/>
        <family val="1"/>
      </rPr>
      <t>9/16"</t>
    </r>
    <r>
      <rPr>
        <b/>
        <sz val="10"/>
        <rFont val="Bookman Old Style"/>
        <family val="1"/>
      </rPr>
      <t xml:space="preserve"> </t>
    </r>
    <r>
      <rPr>
        <b/>
        <sz val="18"/>
        <rFont val="Bookman Old Style"/>
        <family val="1"/>
      </rPr>
      <t xml:space="preserve"> ≥ </t>
    </r>
    <r>
      <rPr>
        <b/>
        <sz val="10"/>
        <rFont val="Bookman Old Style"/>
        <family val="1"/>
      </rPr>
      <t>et plus</t>
    </r>
  </si>
  <si>
    <r>
      <t xml:space="preserve">POINÇ.
(PL ET FLAT)  </t>
    </r>
    <r>
      <rPr>
        <b/>
        <sz val="11"/>
        <rFont val="Bookman Old Style"/>
        <family val="1"/>
      </rPr>
      <t>1/2"</t>
    </r>
    <r>
      <rPr>
        <b/>
        <sz val="10"/>
        <rFont val="Bookman Old Style"/>
        <family val="1"/>
      </rPr>
      <t xml:space="preserve"> </t>
    </r>
    <r>
      <rPr>
        <b/>
        <sz val="18"/>
        <rFont val="Bookman Old Style"/>
        <family val="1"/>
      </rPr>
      <t>≤</t>
    </r>
    <r>
      <rPr>
        <b/>
        <sz val="10"/>
        <rFont val="Bookman Old Style"/>
        <family val="1"/>
      </rPr>
      <t xml:space="preserve"> d´épais et moins </t>
    </r>
  </si>
  <si>
    <t># JOURS</t>
  </si>
  <si>
    <t xml:space="preserve"> </t>
  </si>
  <si>
    <t>LS</t>
  </si>
  <si>
    <t>LC</t>
  </si>
  <si>
    <t>LB</t>
  </si>
  <si>
    <t>PL+</t>
  </si>
  <si>
    <t>PL-</t>
  </si>
  <si>
    <t>6a15</t>
  </si>
  <si>
    <t>AJOUT D'UN PROJET</t>
  </si>
  <si>
    <t>MISE A JOUR DES DONNÉES DES PROJETS</t>
  </si>
  <si>
    <t>Si il y a une quantité NULLE, inscrire un ZÉRO</t>
  </si>
  <si>
    <t>S'assurer d'inscrire le projet sur une ligne dont les cellules sont en couleur.</t>
  </si>
  <si>
    <t>Ceci indique qu'il y a des formules dans les zones grises et que les formules</t>
  </si>
  <si>
    <t>vont tenir compte de l'ajout</t>
  </si>
  <si>
    <t>*</t>
  </si>
  <si>
    <t>DEPLACER UN PROJET DANS L'ORDRE DES PRIORITÉS</t>
  </si>
  <si>
    <t>Sélectionner la ligne du projet désiré (Au complet)</t>
  </si>
  <si>
    <t>Couper</t>
  </si>
  <si>
    <t>Insérer la ligne a l'endroit désiré (Coller)</t>
  </si>
  <si>
    <t>MISE A JOUR DES DONNÉES PAR POSTE</t>
  </si>
  <si>
    <t>VARIABLE PAR POSTE MODIFIABLE SOUS L'ONGLET "POSTE" :</t>
  </si>
  <si>
    <t>Date de départ des Forecast</t>
  </si>
  <si>
    <t>Moyenne Kg/heure</t>
  </si>
  <si>
    <t>Nombre d'employés / poste</t>
  </si>
  <si>
    <t>AJOUT D'UN NOUVEAU POSTE DE TRAVAIL</t>
  </si>
  <si>
    <t>Faire la demande a la comptabilité</t>
  </si>
  <si>
    <t>Nombre d'heures / jour ouvrable</t>
  </si>
  <si>
    <t>Jour de l'an</t>
  </si>
  <si>
    <t>Lundi de paques</t>
  </si>
  <si>
    <t>fete du travail</t>
  </si>
  <si>
    <t>Fete nationale</t>
  </si>
  <si>
    <t>Noel</t>
  </si>
  <si>
    <t>Dimanche Pâques</t>
  </si>
  <si>
    <t>Fetes des patriotes</t>
  </si>
  <si>
    <t>Fete du canada</t>
  </si>
  <si>
    <t>Action graces</t>
  </si>
  <si>
    <t>Vacances</t>
  </si>
  <si>
    <t>Colonne</t>
  </si>
  <si>
    <t>cum</t>
  </si>
  <si>
    <t>OUI/NON</t>
  </si>
  <si>
    <t>Inscrire les données du projet sous l'onglet "DATA" (Colonne C a Z)</t>
  </si>
  <si>
    <t>RETIRER UN PROJET EXISTANT DE LA PLANIFICATION TEMPORAIREMENT</t>
  </si>
  <si>
    <t>Inscrire NON sous la colonne "H" de l'onglet "DATA"</t>
  </si>
  <si>
    <t>Ceci permet de conserver les données dans le fichier ET de les</t>
  </si>
  <si>
    <t>exclures de la palnification en terme de Qté et de date</t>
  </si>
  <si>
    <t>ONGLET SOMMAIRE</t>
  </si>
  <si>
    <t>TABLEAU SOMMAIRE</t>
  </si>
  <si>
    <t xml:space="preserve">Tableau sommaire qui permet d'avoir une vue d'ensemble de la planification </t>
  </si>
  <si>
    <t>avec la date de fin de tous les projets par poste</t>
  </si>
  <si>
    <t>ONGLET DETAIL TOUT</t>
  </si>
  <si>
    <t>Présente la date de fin des travaux pour chaque job planifié pour</t>
  </si>
  <si>
    <t>chaque étape de production planifiée.</t>
  </si>
  <si>
    <t>a jour le TCD pour que la modification se reflete dans le tableau.</t>
  </si>
  <si>
    <t>Important : Après avoir fait des changements sous l'onglet DATA, il faut mettre</t>
  </si>
  <si>
    <t>AJOUTER DES CONGÉS FÉRIÉES</t>
  </si>
  <si>
    <t>Incrire la date sous l'onglet CONGÉ dans la zone BLEU</t>
  </si>
  <si>
    <t>Il est possible d'utiliser les filtres pour cibler un poste ou une job en particulier</t>
  </si>
  <si>
    <t>Si la date de fin de livrison est plus grandes que la date de réquisition du client</t>
  </si>
  <si>
    <t>la cellule de la date de livraison sera rouge</t>
  </si>
  <si>
    <t>S'il n'y a pas de date de requisition pour la job, la date de requisition sera rouge</t>
  </si>
  <si>
    <t>KG/HEURE</t>
  </si>
  <si>
    <t xml:space="preserve"> TOTAL</t>
  </si>
  <si>
    <t>LC + LB</t>
  </si>
  <si>
    <t>CONTRÔLE</t>
  </si>
  <si>
    <t>DUREE</t>
  </si>
  <si>
    <t>ECART</t>
  </si>
  <si>
    <t>CLIENT</t>
  </si>
  <si>
    <t>FIN EMBALLAGE</t>
  </si>
  <si>
    <t>MONTAGE</t>
  </si>
  <si>
    <t>HRE</t>
  </si>
  <si>
    <t>MONTAGE-HRE</t>
  </si>
  <si>
    <t>NON</t>
  </si>
  <si>
    <t>FIN MONTAGE</t>
  </si>
  <si>
    <t>Soudeur 1</t>
  </si>
  <si>
    <t>Pierre Hamel</t>
  </si>
  <si>
    <t>Jour</t>
  </si>
  <si>
    <t>Soudeur 2</t>
  </si>
  <si>
    <t>Yanick Dufresne</t>
  </si>
  <si>
    <t>Soudeur 3</t>
  </si>
  <si>
    <t>Marco Ayotte</t>
  </si>
  <si>
    <t>Soudeur 4</t>
  </si>
  <si>
    <t>Francis Desharnais</t>
  </si>
  <si>
    <t>Soudeur 5</t>
  </si>
  <si>
    <t>Soir</t>
  </si>
  <si>
    <t>Soudeur 6</t>
  </si>
  <si>
    <t>Serge Villemure</t>
  </si>
  <si>
    <t>Soudeur 7</t>
  </si>
  <si>
    <t xml:space="preserve">John Fredy </t>
  </si>
  <si>
    <t>weekly</t>
  </si>
  <si>
    <t>monthly</t>
  </si>
  <si>
    <t>CAP/SEM</t>
  </si>
  <si>
    <t/>
  </si>
  <si>
    <t>DÉBUT MONTAGE</t>
  </si>
  <si>
    <t>Nombre d'heure</t>
  </si>
  <si>
    <t>FIN EMB. / LIV.</t>
  </si>
  <si>
    <t>HEURE</t>
  </si>
  <si>
    <t>$C$2@$C$80 pour les dates de congé</t>
  </si>
  <si>
    <t>LIVRAISON</t>
  </si>
  <si>
    <t>Annualy</t>
  </si>
  <si>
    <t>Rabia</t>
  </si>
  <si>
    <t>FERM. SOUMISSION</t>
  </si>
  <si>
    <t>RECEPT. COMMANDE</t>
  </si>
  <si>
    <t>DELAI BT</t>
  </si>
  <si>
    <t>DELAI ACHATS</t>
  </si>
  <si>
    <t>DELAI RECEPT MP</t>
  </si>
  <si>
    <t>DATE OPTIMAL</t>
  </si>
  <si>
    <t>MISE EN PROD</t>
  </si>
  <si>
    <t>DEBUT PROD</t>
  </si>
  <si>
    <t>PLANIE JOB</t>
  </si>
  <si>
    <t>CLÉ</t>
  </si>
  <si>
    <t>TRAVAIL #</t>
  </si>
  <si>
    <t>DESC. TRAVAIL</t>
  </si>
  <si>
    <t>RECL.</t>
  </si>
  <si>
    <t>INTERRUP. JRS</t>
  </si>
  <si>
    <t>PRIO LIV</t>
  </si>
  <si>
    <t>PRIO FAB</t>
  </si>
  <si>
    <t>MEP DTE OPTIM</t>
  </si>
  <si>
    <t>DTE DEBUT PROD</t>
  </si>
  <si>
    <t>TTL-MKS</t>
  </si>
  <si>
    <t>TTL-KG</t>
  </si>
  <si>
    <t>DTE DEBUT</t>
  </si>
  <si>
    <t>DTE FIN</t>
  </si>
  <si>
    <t>DTE MIN</t>
  </si>
  <si>
    <t>DTE MAX</t>
  </si>
  <si>
    <t>DTE LIV COM</t>
  </si>
  <si>
    <t xml:space="preserve"> RADIAL (WF + C)</t>
  </si>
  <si>
    <t>Valeurs</t>
  </si>
  <si>
    <t xml:space="preserve"> ATT. (WF + C)</t>
  </si>
  <si>
    <t xml:space="preserve"> ATT. LS</t>
  </si>
  <si>
    <t xml:space="preserve"> ATT. PL+</t>
  </si>
  <si>
    <t xml:space="preserve"> ATT. PL-</t>
  </si>
  <si>
    <t xml:space="preserve"> ATT. 6a15</t>
  </si>
  <si>
    <t xml:space="preserve"> ATT. DIVERS</t>
  </si>
  <si>
    <t>ATT. SOUDURE</t>
  </si>
  <si>
    <r>
      <t xml:space="preserve">ANALYSE DES DÉLAIS D'ATTENTE PAR POSTE DE TRAVAIL
SELON DATE DE DEBUT DES PROJETS </t>
    </r>
    <r>
      <rPr>
        <b/>
        <u/>
        <sz val="11"/>
        <color theme="1"/>
        <rFont val="Calibri"/>
        <family val="2"/>
        <scheme val="minor"/>
      </rPr>
      <t>VS</t>
    </r>
    <r>
      <rPr>
        <b/>
        <sz val="11"/>
        <color theme="1"/>
        <rFont val="Calibri"/>
        <family val="2"/>
        <scheme val="minor"/>
      </rPr>
      <t xml:space="preserve"> LA DATE DE FIN DU PROJET PRÉCÉDENT</t>
    </r>
  </si>
  <si>
    <t>ATT. LC + LB</t>
  </si>
  <si>
    <t>BAL-MKS</t>
  </si>
  <si>
    <t>BAL-KG</t>
  </si>
  <si>
    <t>FIN FABRICATION</t>
  </si>
  <si>
    <t xml:space="preserve">SOMMAIRE
DATE LIVRAISON COMMANDE VS PLANIF PRODUCTION PAR PROJET
</t>
  </si>
  <si>
    <t xml:space="preserve">FIN  LS </t>
  </si>
  <si>
    <t>FIN  LC + LB</t>
  </si>
  <si>
    <t xml:space="preserve">FIN  LC </t>
  </si>
  <si>
    <t xml:space="preserve">FIN  LB </t>
  </si>
  <si>
    <t xml:space="preserve"> FIN PL+</t>
  </si>
  <si>
    <t xml:space="preserve">FIN  PL- </t>
  </si>
  <si>
    <t xml:space="preserve"> FIN 6a15 </t>
  </si>
  <si>
    <t xml:space="preserve">FIN  DIVERS </t>
  </si>
  <si>
    <t xml:space="preserve">FIN  SOUDURE </t>
  </si>
  <si>
    <t>FIN  PL+</t>
  </si>
  <si>
    <t xml:space="preserve">FIN  6a15 </t>
  </si>
  <si>
    <t xml:space="preserve"> FIN SOUDURE </t>
  </si>
  <si>
    <t>TOTAL MKS</t>
  </si>
  <si>
    <t>TOTAL KG</t>
  </si>
  <si>
    <t>TABLEAU DÉTAILLÉ
DATE DE FIN DES PROJETS PAR POSTE</t>
  </si>
  <si>
    <t>MKS</t>
  </si>
  <si>
    <t>KG</t>
  </si>
  <si>
    <t># HOMME/POSTE</t>
  </si>
  <si>
    <t>KG/HRE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</si>
  <si>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</si>
  <si>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</si>
  <si>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</si>
  <si>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</si>
  <si>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</si>
  <si>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</si>
  <si>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</si>
  <si>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</si>
  <si>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</si>
  <si>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</si>
  <si>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</si>
  <si>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</si>
  <si>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Travail 1</t>
  </si>
  <si>
    <t>Traail 2</t>
  </si>
  <si>
    <t>Traail 3</t>
  </si>
  <si>
    <t>Traail 4</t>
  </si>
  <si>
    <t>Traail 5</t>
  </si>
  <si>
    <t>Traail 6</t>
  </si>
  <si>
    <t>Traail 7</t>
  </si>
  <si>
    <t>Traail 8</t>
  </si>
  <si>
    <t>Traail 9</t>
  </si>
  <si>
    <t>Traail 10</t>
  </si>
  <si>
    <t>Traail 11</t>
  </si>
  <si>
    <t>Traail 12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</si>
  <si>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</si>
  <si>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</si>
  <si>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</si>
  <si>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</si>
  <si>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</si>
  <si>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</si>
  <si>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</si>
  <si>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H</t>
  </si>
  <si>
    <t>Produit I</t>
  </si>
  <si>
    <t>Produit J</t>
  </si>
  <si>
    <t>Produit K</t>
  </si>
  <si>
    <t>Produit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</si>
</sst>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3" formatCode="_ * #,##0.00_)_ ;_ * \(#,##0.00\)_ ;_ * &quot;-&quot;??_)_ ;_ @_ "/>
    <numFmt numFmtId="164" formatCode="_ * #,##0_)\ _$_ ;_ * \(#,##0\)\ _$_ ;_ * &quot;-&quot;_)\ _$_ ;_ @_ "/>
    <numFmt numFmtId="165" formatCode="yyyy\-mm\-dd;@"/>
    <numFmt numFmtId="166" formatCode="_ * #,##0_)_ ;_ * \(#,##0\)_ ;_ * &quot;-&quot;??_)_ ;_ @_ "/>
    <numFmt numFmtId="167" formatCode="_ * #,##0.0_)\ _$_ ;_ * \(#,##0.0\)\ _$_ ;_ * &quot;-&quot;?_)\ _$_ ;_ @_ "/>
  </numFmts>
  <fonts count="3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b/>
      <sz val="11"/>
      <name val="Bookman Old Style"/>
      <family val="1"/>
    </font>
    <font>
      <b/>
      <sz val="18"/>
      <name val="Bookman Old Style"/>
      <family val="1"/>
    </font>
    <font>
      <b/>
      <sz val="10"/>
      <name val="Bookman Old Style"/>
      <family val="1"/>
    </font>
    <font>
      <sz val="11"/>
      <color rgb="FFFF0000"/>
      <name val="Bookman Old Style"/>
      <family val="1"/>
    </font>
    <font>
      <i/>
      <sz val="11"/>
      <color rgb="FFFF0000"/>
      <name val="Bookman Old Style"/>
      <family val="1"/>
    </font>
    <font>
      <sz val="11"/>
      <name val="Bookman Old Style"/>
      <family val="1"/>
    </font>
    <font>
      <sz val="11"/>
      <color rgb="FFFF0000"/>
      <name val="Calibri"/>
      <family val="2"/>
    </font>
    <font>
      <sz val="11"/>
      <color rgb="FF171717"/>
      <name val="Arial"/>
      <family val="2"/>
    </font>
    <font>
      <sz val="11"/>
      <color rgb="FFFF0000"/>
      <name val="Calibri"/>
      <family val="2"/>
      <scheme val="minor"/>
    </font>
    <font>
      <sz val="11"/>
      <color rgb="FFFF0000"/>
      <name val="Arial"/>
      <family val="2"/>
    </font>
    <font>
      <b/>
      <u/>
      <sz val="11"/>
      <color theme="0"/>
      <name val="Bookman Old Style"/>
      <family val="1"/>
    </font>
    <font>
      <b/>
      <u/>
      <sz val="11"/>
      <color theme="1"/>
      <name val="Bookman Old Style"/>
      <family val="1"/>
    </font>
    <font>
      <i/>
      <sz val="11"/>
      <name val="Bookman Old Style"/>
      <family val="1"/>
    </font>
    <font>
      <sz val="11"/>
      <color rgb="FF7030A0"/>
      <name val="Bookman Old Style"/>
      <family val="1"/>
    </font>
    <font>
      <i/>
      <sz val="11"/>
      <color theme="0"/>
      <name val="Bookman Old Style"/>
      <family val="1"/>
    </font>
    <font>
      <sz val="11"/>
      <color theme="1"/>
      <name val="Calibri"/>
      <family val="2"/>
      <scheme val="minor"/>
    </font>
    <font>
      <b/>
      <sz val="11"/>
      <color rgb="FFFF0000"/>
      <name val="Bookman Old Style"/>
      <family val="1"/>
    </font>
    <font>
      <b/>
      <i/>
      <sz val="12"/>
      <name val="Bookman Old Style"/>
      <family val="1"/>
    </font>
    <font>
      <b/>
      <i/>
      <sz val="12"/>
      <color theme="0"/>
      <name val="Bookman Old Style"/>
      <family val="1"/>
    </font>
    <font>
      <b/>
      <sz val="12"/>
      <name val="Bookman Old Style"/>
      <family val="1"/>
    </font>
    <font>
      <b/>
      <i/>
      <sz val="11"/>
      <name val="Bookman Old Style"/>
      <family val="1"/>
    </font>
    <font>
      <b/>
      <sz val="11"/>
      <color theme="1"/>
      <name val="Bookman Old Style"/>
      <family val="1"/>
    </font>
    <font>
      <b/>
      <sz val="12"/>
      <color theme="1"/>
      <name val="Bookman Old Style"/>
      <family val="1"/>
    </font>
    <font>
      <b/>
      <sz val="9"/>
      <name val="Bookman Old Style"/>
      <family val="1"/>
    </font>
    <font>
      <b/>
      <sz val="8"/>
      <name val="Bookman Old Style"/>
      <family val="1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gradientFill degree="45">
        <stop position="0">
          <color theme="0"/>
        </stop>
        <stop position="1">
          <color theme="8" tint="0.59999389629810485"/>
        </stop>
      </gradientFill>
    </fill>
    <fill>
      <patternFill patternType="solid">
        <fgColor theme="8" tint="0.79998168889431442"/>
        <bgColor indexed="64"/>
      </patternFill>
    </fill>
  </fills>
  <borders count="36">
    <border>
      <left/>
      <right/>
      <top/>
      <bottom/>
      <diagonal/>
    </border>
    <border>
      <left style="dashed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/>
      <top style="dashed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/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 style="dashed">
        <color theme="0" tint="-0.499984740745262"/>
      </top>
      <bottom/>
      <diagonal/>
    </border>
    <border>
      <left style="dashed">
        <color theme="0" tint="-0.499984740745262"/>
      </left>
      <right style="medium">
        <color theme="0" tint="-0.499984740745262"/>
      </right>
      <top style="dashed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dashed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/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 style="dashed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/>
      <bottom style="dashed">
        <color theme="0" tint="-0.499984740745262"/>
      </bottom>
      <diagonal/>
    </border>
    <border>
      <left style="dashed">
        <color theme="0" tint="-0.499984740745262"/>
      </left>
      <right style="medium">
        <color theme="0" tint="-0.499984740745262"/>
      </right>
      <top/>
      <bottom style="dashed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/>
      <bottom style="dashed">
        <color theme="0" tint="-0.499984740745262"/>
      </bottom>
      <diagonal/>
    </border>
    <border>
      <left/>
      <right style="dashed">
        <color theme="0" tint="-0.499984740745262"/>
      </right>
      <top style="medium">
        <color theme="0" tint="-0.499984740745262"/>
      </top>
      <bottom style="dashed">
        <color theme="0" tint="-0.499984740745262"/>
      </bottom>
      <diagonal/>
    </border>
    <border>
      <left/>
      <right style="dashed">
        <color theme="0" tint="-0.499984740745262"/>
      </right>
      <top style="dashed">
        <color theme="0" tint="-0.499984740745262"/>
      </top>
      <bottom style="medium">
        <color theme="0" tint="-0.499984740745262"/>
      </bottom>
      <diagonal/>
    </border>
    <border>
      <left/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</borders>
  <cellStyleXfs count="2">
    <xf numFmtId="0" fontId="0" fillId="0" borderId="0"/>
    <xf numFmtId="43" fontId="22" fillId="0" borderId="0" applyFont="0" applyFill="0" applyBorder="0" applyAlignment="0" applyProtection="0"/>
  </cellStyleXfs>
  <cellXfs count="219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0" xfId="0" pivotButton="1" applyAlignment="1">
      <alignment horizontal="center"/>
    </xf>
    <xf numFmtId="0" fontId="6" fillId="3" borderId="0" xfId="0" applyFont="1" applyFill="1" applyAlignment="1">
      <alignment horizontal="center"/>
    </xf>
    <xf numFmtId="0" fontId="6" fillId="0" borderId="0" xfId="0" applyFont="1"/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/>
    </xf>
    <xf numFmtId="0" fontId="6" fillId="3" borderId="0" xfId="0" applyFont="1" applyFill="1" applyAlignment="1">
      <alignment vertical="center"/>
    </xf>
    <xf numFmtId="16" fontId="6" fillId="0" borderId="0" xfId="0" applyNumberFormat="1" applyFont="1"/>
    <xf numFmtId="165" fontId="6" fillId="0" borderId="0" xfId="0" applyNumberFormat="1" applyFont="1"/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1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164" fontId="12" fillId="3" borderId="9" xfId="0" applyNumberFormat="1" applyFont="1" applyFill="1" applyBorder="1" applyAlignment="1">
      <alignment horizontal="center" vertical="center"/>
    </xf>
    <xf numFmtId="164" fontId="12" fillId="3" borderId="1" xfId="0" applyNumberFormat="1" applyFont="1" applyFill="1" applyBorder="1" applyAlignment="1">
      <alignment horizontal="center" vertical="center"/>
    </xf>
    <xf numFmtId="164" fontId="12" fillId="3" borderId="10" xfId="0" applyNumberFormat="1" applyFont="1" applyFill="1" applyBorder="1" applyAlignment="1">
      <alignment horizontal="center" vertical="center"/>
    </xf>
    <xf numFmtId="0" fontId="15" fillId="0" borderId="0" xfId="0" applyFont="1"/>
    <xf numFmtId="165" fontId="12" fillId="0" borderId="0" xfId="0" applyNumberFormat="1" applyFont="1" applyAlignment="1">
      <alignment horizontal="center" vertical="center"/>
    </xf>
    <xf numFmtId="0" fontId="12" fillId="4" borderId="16" xfId="0" applyFont="1" applyFill="1" applyBorder="1" applyAlignment="1">
      <alignment horizontal="center" vertical="center"/>
    </xf>
    <xf numFmtId="164" fontId="12" fillId="4" borderId="9" xfId="0" applyNumberFormat="1" applyFont="1" applyFill="1" applyBorder="1" applyAlignment="1">
      <alignment horizontal="center" vertical="center"/>
    </xf>
    <xf numFmtId="164" fontId="12" fillId="4" borderId="1" xfId="0" applyNumberFormat="1" applyFont="1" applyFill="1" applyBorder="1" applyAlignment="1">
      <alignment horizontal="center" vertical="center"/>
    </xf>
    <xf numFmtId="164" fontId="12" fillId="4" borderId="10" xfId="0" applyNumberFormat="1" applyFont="1" applyFill="1" applyBorder="1" applyAlignment="1">
      <alignment horizontal="center" vertical="center"/>
    </xf>
    <xf numFmtId="164" fontId="12" fillId="4" borderId="12" xfId="0" applyNumberFormat="1" applyFont="1" applyFill="1" applyBorder="1" applyAlignment="1">
      <alignment horizontal="center" vertical="center"/>
    </xf>
    <xf numFmtId="14" fontId="6" fillId="0" borderId="0" xfId="0" applyNumberFormat="1" applyFont="1"/>
    <xf numFmtId="165" fontId="12" fillId="3" borderId="1" xfId="0" applyNumberFormat="1" applyFont="1" applyFill="1" applyBorder="1" applyAlignment="1">
      <alignment horizontal="center" vertical="center"/>
    </xf>
    <xf numFmtId="0" fontId="17" fillId="9" borderId="0" xfId="0" applyFont="1" applyFill="1"/>
    <xf numFmtId="0" fontId="6" fillId="9" borderId="0" xfId="0" applyFont="1" applyFill="1"/>
    <xf numFmtId="0" fontId="18" fillId="6" borderId="0" xfId="0" applyFont="1" applyFill="1"/>
    <xf numFmtId="0" fontId="6" fillId="6" borderId="0" xfId="0" applyFont="1" applyFill="1"/>
    <xf numFmtId="0" fontId="18" fillId="3" borderId="0" xfId="0" applyFont="1" applyFill="1"/>
    <xf numFmtId="0" fontId="18" fillId="7" borderId="0" xfId="0" applyFont="1" applyFill="1"/>
    <xf numFmtId="0" fontId="6" fillId="7" borderId="0" xfId="0" applyFont="1" applyFill="1"/>
    <xf numFmtId="0" fontId="11" fillId="0" borderId="0" xfId="0" applyFont="1"/>
    <xf numFmtId="0" fontId="18" fillId="11" borderId="0" xfId="0" applyFont="1" applyFill="1"/>
    <xf numFmtId="0" fontId="6" fillId="11" borderId="0" xfId="0" applyFont="1" applyFill="1"/>
    <xf numFmtId="0" fontId="18" fillId="2" borderId="0" xfId="0" applyFont="1" applyFill="1"/>
    <xf numFmtId="0" fontId="18" fillId="7" borderId="0" xfId="0" applyFont="1" applyFill="1" applyAlignment="1">
      <alignment horizontal="left"/>
    </xf>
    <xf numFmtId="165" fontId="12" fillId="3" borderId="9" xfId="0" applyNumberFormat="1" applyFont="1" applyFill="1" applyBorder="1" applyAlignment="1">
      <alignment horizontal="center" vertical="center"/>
    </xf>
    <xf numFmtId="165" fontId="12" fillId="3" borderId="10" xfId="0" applyNumberFormat="1" applyFont="1" applyFill="1" applyBorder="1" applyAlignment="1">
      <alignment horizontal="center" vertical="center"/>
    </xf>
    <xf numFmtId="165" fontId="12" fillId="4" borderId="1" xfId="0" applyNumberFormat="1" applyFont="1" applyFill="1" applyBorder="1" applyAlignment="1">
      <alignment horizontal="center" vertical="center"/>
    </xf>
    <xf numFmtId="3" fontId="0" fillId="0" borderId="0" xfId="0" applyNumberFormat="1"/>
    <xf numFmtId="165" fontId="12" fillId="7" borderId="9" xfId="0" applyNumberFormat="1" applyFont="1" applyFill="1" applyBorder="1" applyAlignment="1">
      <alignment horizontal="center" vertical="center"/>
    </xf>
    <xf numFmtId="165" fontId="6" fillId="3" borderId="0" xfId="0" applyNumberFormat="1" applyFont="1" applyFill="1"/>
    <xf numFmtId="0" fontId="6" fillId="5" borderId="0" xfId="0" applyFont="1" applyFill="1" applyAlignment="1" applyProtection="1">
      <alignment vertical="center"/>
      <protection locked="0"/>
    </xf>
    <xf numFmtId="165" fontId="6" fillId="5" borderId="0" xfId="0" applyNumberFormat="1" applyFont="1" applyFill="1" applyProtection="1">
      <protection locked="0"/>
    </xf>
    <xf numFmtId="0" fontId="6" fillId="5" borderId="0" xfId="0" applyFont="1" applyFill="1" applyAlignment="1" applyProtection="1">
      <alignment horizontal="center"/>
      <protection locked="0"/>
    </xf>
    <xf numFmtId="0" fontId="20" fillId="0" borderId="0" xfId="0" applyFont="1" applyAlignment="1">
      <alignment horizontal="center" vertical="center"/>
    </xf>
    <xf numFmtId="0" fontId="21" fillId="9" borderId="17" xfId="0" applyFont="1" applyFill="1" applyBorder="1" applyAlignment="1">
      <alignment horizontal="center" vertical="center"/>
    </xf>
    <xf numFmtId="0" fontId="6" fillId="2" borderId="8" xfId="0" applyFont="1" applyFill="1" applyBorder="1" applyAlignment="1" applyProtection="1">
      <alignment horizontal="center" vertical="center" wrapText="1"/>
      <protection locked="0"/>
    </xf>
    <xf numFmtId="165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10" fillId="2" borderId="8" xfId="0" applyFont="1" applyFill="1" applyBorder="1" applyAlignment="1" applyProtection="1">
      <alignment horizontal="center" vertical="center"/>
      <protection locked="0"/>
    </xf>
    <xf numFmtId="164" fontId="6" fillId="2" borderId="9" xfId="0" applyNumberFormat="1" applyFont="1" applyFill="1" applyBorder="1" applyAlignment="1" applyProtection="1">
      <alignment horizontal="center" vertical="center"/>
      <protection locked="0"/>
    </xf>
    <xf numFmtId="164" fontId="6" fillId="2" borderId="10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 applyProtection="1">
      <alignment horizontal="center" vertical="center" wrapText="1"/>
      <protection locked="0"/>
    </xf>
    <xf numFmtId="165" fontId="6" fillId="2" borderId="15" xfId="0" applyNumberFormat="1" applyFont="1" applyFill="1" applyBorder="1" applyAlignment="1" applyProtection="1">
      <alignment horizontal="center" vertical="center" wrapText="1"/>
      <protection locked="0"/>
    </xf>
    <xf numFmtId="0" fontId="10" fillId="2" borderId="15" xfId="0" applyFont="1" applyFill="1" applyBorder="1" applyAlignment="1" applyProtection="1">
      <alignment horizontal="center" vertical="center"/>
      <protection locked="0"/>
    </xf>
    <xf numFmtId="164" fontId="6" fillId="2" borderId="13" xfId="0" applyNumberFormat="1" applyFont="1" applyFill="1" applyBorder="1" applyAlignment="1" applyProtection="1">
      <alignment horizontal="center" vertical="center"/>
      <protection locked="0"/>
    </xf>
    <xf numFmtId="164" fontId="6" fillId="2" borderId="14" xfId="0" applyNumberFormat="1" applyFont="1" applyFill="1" applyBorder="1" applyAlignment="1" applyProtection="1">
      <alignment horizontal="center" vertical="center"/>
      <protection locked="0"/>
    </xf>
    <xf numFmtId="0" fontId="6" fillId="2" borderId="6" xfId="0" applyFont="1" applyFill="1" applyBorder="1" applyProtection="1">
      <protection locked="0"/>
    </xf>
    <xf numFmtId="0" fontId="0" fillId="2" borderId="7" xfId="0" applyFill="1" applyBorder="1" applyAlignment="1" applyProtection="1">
      <alignment horizontal="center"/>
      <protection locked="0"/>
    </xf>
    <xf numFmtId="165" fontId="14" fillId="2" borderId="7" xfId="0" applyNumberFormat="1" applyFont="1" applyFill="1" applyBorder="1" applyAlignment="1" applyProtection="1">
      <alignment horizontal="center"/>
      <protection locked="0"/>
    </xf>
    <xf numFmtId="165" fontId="16" fillId="2" borderId="7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164" fontId="0" fillId="0" borderId="0" xfId="0" applyNumberFormat="1" applyAlignment="1">
      <alignment horizontal="center"/>
    </xf>
    <xf numFmtId="164" fontId="6" fillId="2" borderId="21" xfId="0" applyNumberFormat="1" applyFont="1" applyFill="1" applyBorder="1" applyAlignment="1" applyProtection="1">
      <alignment horizontal="center" vertical="center"/>
      <protection locked="0"/>
    </xf>
    <xf numFmtId="164" fontId="6" fillId="2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166" fontId="6" fillId="0" borderId="0" xfId="0" applyNumberFormat="1" applyFont="1"/>
    <xf numFmtId="167" fontId="6" fillId="0" borderId="0" xfId="0" applyNumberFormat="1" applyFont="1"/>
    <xf numFmtId="166" fontId="6" fillId="3" borderId="0" xfId="1" applyNumberFormat="1" applyFont="1" applyFill="1" applyAlignment="1">
      <alignment horizontal="center"/>
    </xf>
    <xf numFmtId="165" fontId="4" fillId="2" borderId="7" xfId="0" applyNumberFormat="1" applyFont="1" applyFill="1" applyBorder="1" applyAlignment="1" applyProtection="1">
      <alignment horizontal="center"/>
      <protection locked="0"/>
    </xf>
    <xf numFmtId="0" fontId="0" fillId="6" borderId="0" xfId="0" applyFill="1"/>
    <xf numFmtId="0" fontId="10" fillId="0" borderId="0" xfId="0" applyFont="1" applyAlignment="1">
      <alignment vertical="center"/>
    </xf>
    <xf numFmtId="0" fontId="0" fillId="8" borderId="2" xfId="0" applyFill="1" applyBorder="1"/>
    <xf numFmtId="0" fontId="0" fillId="0" borderId="0" xfId="0" applyAlignment="1">
      <alignment horizontal="left"/>
    </xf>
    <xf numFmtId="166" fontId="6" fillId="0" borderId="0" xfId="1" applyNumberFormat="1" applyFont="1" applyAlignment="1">
      <alignment horizontal="center"/>
    </xf>
    <xf numFmtId="0" fontId="19" fillId="3" borderId="9" xfId="0" applyFont="1" applyFill="1" applyBorder="1" applyAlignment="1">
      <alignment horizontal="center" vertical="center"/>
    </xf>
    <xf numFmtId="14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14" fontId="6" fillId="2" borderId="15" xfId="0" applyNumberFormat="1" applyFont="1" applyFill="1" applyBorder="1" applyAlignment="1" applyProtection="1">
      <alignment horizontal="center" vertical="center" wrapText="1"/>
      <protection locked="0"/>
    </xf>
    <xf numFmtId="14" fontId="21" fillId="9" borderId="17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4" fontId="12" fillId="4" borderId="25" xfId="0" applyNumberFormat="1" applyFont="1" applyFill="1" applyBorder="1" applyAlignment="1">
      <alignment horizontal="center" vertical="center"/>
    </xf>
    <xf numFmtId="164" fontId="12" fillId="4" borderId="26" xfId="0" applyNumberFormat="1" applyFont="1" applyFill="1" applyBorder="1" applyAlignment="1">
      <alignment horizontal="center" vertical="center"/>
    </xf>
    <xf numFmtId="164" fontId="12" fillId="4" borderId="8" xfId="0" applyNumberFormat="1" applyFont="1" applyFill="1" applyBorder="1" applyAlignment="1">
      <alignment horizontal="center" vertical="center"/>
    </xf>
    <xf numFmtId="164" fontId="12" fillId="3" borderId="8" xfId="0" applyNumberFormat="1" applyFont="1" applyFill="1" applyBorder="1" applyAlignment="1">
      <alignment horizontal="center" vertical="center"/>
    </xf>
    <xf numFmtId="165" fontId="12" fillId="3" borderId="8" xfId="0" applyNumberFormat="1" applyFont="1" applyFill="1" applyBorder="1" applyAlignment="1">
      <alignment horizontal="center" vertical="center"/>
    </xf>
    <xf numFmtId="3" fontId="0" fillId="7" borderId="1" xfId="0" applyNumberFormat="1" applyFill="1" applyBorder="1"/>
    <xf numFmtId="165" fontId="0" fillId="7" borderId="1" xfId="0" applyNumberFormat="1" applyFill="1" applyBorder="1"/>
    <xf numFmtId="3" fontId="0" fillId="7" borderId="10" xfId="0" applyNumberFormat="1" applyFill="1" applyBorder="1"/>
    <xf numFmtId="165" fontId="12" fillId="7" borderId="25" xfId="0" applyNumberFormat="1" applyFont="1" applyFill="1" applyBorder="1" applyAlignment="1">
      <alignment horizontal="center" vertical="center"/>
    </xf>
    <xf numFmtId="165" fontId="0" fillId="7" borderId="26" xfId="0" applyNumberFormat="1" applyFill="1" applyBorder="1"/>
    <xf numFmtId="3" fontId="0" fillId="7" borderId="27" xfId="0" applyNumberFormat="1" applyFill="1" applyBorder="1"/>
    <xf numFmtId="0" fontId="23" fillId="3" borderId="22" xfId="0" applyFont="1" applyFill="1" applyBorder="1" applyAlignment="1">
      <alignment horizontal="center" vertical="center"/>
    </xf>
    <xf numFmtId="0" fontId="23" fillId="3" borderId="9" xfId="0" applyFont="1" applyFill="1" applyBorder="1" applyAlignment="1">
      <alignment horizontal="center" vertical="center"/>
    </xf>
    <xf numFmtId="0" fontId="23" fillId="10" borderId="9" xfId="0" applyFont="1" applyFill="1" applyBorder="1" applyAlignment="1">
      <alignment horizontal="center" vertical="center"/>
    </xf>
    <xf numFmtId="0" fontId="23" fillId="3" borderId="25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4" fillId="3" borderId="11" xfId="0" applyFont="1" applyFill="1" applyBorder="1" applyAlignment="1">
      <alignment horizontal="center" vertical="center"/>
    </xf>
    <xf numFmtId="0" fontId="24" fillId="3" borderId="9" xfId="0" applyFont="1" applyFill="1" applyBorder="1" applyAlignment="1">
      <alignment horizontal="center" vertical="center"/>
    </xf>
    <xf numFmtId="0" fontId="25" fillId="9" borderId="17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26" fillId="7" borderId="16" xfId="0" applyFont="1" applyFill="1" applyBorder="1" applyAlignment="1">
      <alignment horizontal="center" vertical="center"/>
    </xf>
    <xf numFmtId="165" fontId="26" fillId="7" borderId="16" xfId="0" applyNumberFormat="1" applyFont="1" applyFill="1" applyBorder="1" applyAlignment="1">
      <alignment horizontal="center" vertical="center"/>
    </xf>
    <xf numFmtId="14" fontId="29" fillId="7" borderId="8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Alignment="1">
      <alignment horizontal="center" vertical="center"/>
    </xf>
    <xf numFmtId="0" fontId="23" fillId="10" borderId="1" xfId="0" applyFont="1" applyFill="1" applyBorder="1" applyAlignment="1">
      <alignment horizontal="center" vertical="center"/>
    </xf>
    <xf numFmtId="0" fontId="23" fillId="10" borderId="10" xfId="0" applyFont="1" applyFill="1" applyBorder="1" applyAlignment="1">
      <alignment horizontal="center" vertical="center"/>
    </xf>
    <xf numFmtId="0" fontId="23" fillId="10" borderId="8" xfId="0" applyFont="1" applyFill="1" applyBorder="1" applyAlignment="1">
      <alignment horizontal="center" vertical="center"/>
    </xf>
    <xf numFmtId="165" fontId="23" fillId="10" borderId="1" xfId="0" applyNumberFormat="1" applyFont="1" applyFill="1" applyBorder="1" applyAlignment="1">
      <alignment horizontal="center" vertical="center"/>
    </xf>
    <xf numFmtId="0" fontId="23" fillId="10" borderId="12" xfId="0" applyFont="1" applyFill="1" applyBorder="1" applyAlignment="1">
      <alignment horizontal="center" vertical="center"/>
    </xf>
    <xf numFmtId="0" fontId="23" fillId="10" borderId="30" xfId="0" applyFont="1" applyFill="1" applyBorder="1" applyAlignment="1">
      <alignment horizontal="center" vertical="center"/>
    </xf>
    <xf numFmtId="0" fontId="23" fillId="10" borderId="31" xfId="0" applyFont="1" applyFill="1" applyBorder="1" applyAlignment="1">
      <alignment horizontal="center" vertical="center"/>
    </xf>
    <xf numFmtId="0" fontId="23" fillId="10" borderId="32" xfId="0" applyFont="1" applyFill="1" applyBorder="1" applyAlignment="1">
      <alignment horizontal="center" vertical="center"/>
    </xf>
    <xf numFmtId="0" fontId="7" fillId="3" borderId="23" xfId="0" applyFont="1" applyFill="1" applyBorder="1" applyAlignment="1">
      <alignment horizontal="center" vertical="center"/>
    </xf>
    <xf numFmtId="165" fontId="7" fillId="3" borderId="23" xfId="0" applyNumberFormat="1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30" fillId="4" borderId="22" xfId="0" applyFont="1" applyFill="1" applyBorder="1" applyAlignment="1">
      <alignment horizontal="center" vertical="center"/>
    </xf>
    <xf numFmtId="0" fontId="30" fillId="4" borderId="23" xfId="0" applyFont="1" applyFill="1" applyBorder="1" applyAlignment="1">
      <alignment horizontal="center" vertical="center"/>
    </xf>
    <xf numFmtId="0" fontId="30" fillId="4" borderId="24" xfId="0" applyFont="1" applyFill="1" applyBorder="1" applyAlignment="1">
      <alignment horizontal="center" vertical="center"/>
    </xf>
    <xf numFmtId="0" fontId="30" fillId="4" borderId="28" xfId="0" applyFont="1" applyFill="1" applyBorder="1" applyAlignment="1">
      <alignment horizontal="center" vertical="center"/>
    </xf>
    <xf numFmtId="0" fontId="30" fillId="3" borderId="22" xfId="0" applyFont="1" applyFill="1" applyBorder="1" applyAlignment="1">
      <alignment horizontal="center" vertical="center"/>
    </xf>
    <xf numFmtId="0" fontId="30" fillId="3" borderId="23" xfId="0" applyFont="1" applyFill="1" applyBorder="1" applyAlignment="1">
      <alignment horizontal="center" vertical="center"/>
    </xf>
    <xf numFmtId="0" fontId="30" fillId="3" borderId="24" xfId="0" applyFont="1" applyFill="1" applyBorder="1" applyAlignment="1">
      <alignment horizontal="center" vertical="center"/>
    </xf>
    <xf numFmtId="0" fontId="30" fillId="3" borderId="28" xfId="0" applyFont="1" applyFill="1" applyBorder="1" applyAlignment="1">
      <alignment horizontal="center" vertical="center"/>
    </xf>
    <xf numFmtId="0" fontId="31" fillId="3" borderId="22" xfId="0" applyFont="1" applyFill="1" applyBorder="1" applyAlignment="1">
      <alignment horizontal="center" vertical="center"/>
    </xf>
    <xf numFmtId="0" fontId="31" fillId="3" borderId="23" xfId="0" applyFont="1" applyFill="1" applyBorder="1" applyAlignment="1">
      <alignment horizontal="center" vertical="center"/>
    </xf>
    <xf numFmtId="0" fontId="31" fillId="3" borderId="24" xfId="0" applyFont="1" applyFill="1" applyBorder="1" applyAlignment="1">
      <alignment horizontal="center" vertical="center"/>
    </xf>
    <xf numFmtId="0" fontId="31" fillId="4" borderId="22" xfId="0" applyFont="1" applyFill="1" applyBorder="1" applyAlignment="1">
      <alignment horizontal="center" vertical="center"/>
    </xf>
    <xf numFmtId="0" fontId="31" fillId="4" borderId="23" xfId="0" applyFont="1" applyFill="1" applyBorder="1" applyAlignment="1">
      <alignment horizontal="center" vertical="center"/>
    </xf>
    <xf numFmtId="0" fontId="31" fillId="4" borderId="24" xfId="0" applyFont="1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7" fillId="7" borderId="22" xfId="0" applyFont="1" applyFill="1" applyBorder="1" applyAlignment="1">
      <alignment horizontal="center" vertical="center"/>
    </xf>
    <xf numFmtId="3" fontId="7" fillId="7" borderId="23" xfId="0" applyNumberFormat="1" applyFont="1" applyFill="1" applyBorder="1" applyAlignment="1">
      <alignment horizontal="center" vertical="center"/>
    </xf>
    <xf numFmtId="165" fontId="7" fillId="7" borderId="23" xfId="0" applyNumberFormat="1" applyFont="1" applyFill="1" applyBorder="1" applyAlignment="1">
      <alignment horizontal="center" vertical="center"/>
    </xf>
    <xf numFmtId="3" fontId="7" fillId="7" borderId="24" xfId="0" applyNumberFormat="1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165" fontId="7" fillId="3" borderId="26" xfId="0" applyNumberFormat="1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0" fontId="30" fillId="4" borderId="25" xfId="0" applyFont="1" applyFill="1" applyBorder="1" applyAlignment="1">
      <alignment horizontal="center" vertical="center"/>
    </xf>
    <xf numFmtId="0" fontId="30" fillId="4" borderId="26" xfId="0" applyFont="1" applyFill="1" applyBorder="1" applyAlignment="1">
      <alignment horizontal="center" vertical="center"/>
    </xf>
    <xf numFmtId="0" fontId="30" fillId="4" borderId="27" xfId="0" applyFont="1" applyFill="1" applyBorder="1" applyAlignment="1">
      <alignment horizontal="center" vertical="center"/>
    </xf>
    <xf numFmtId="0" fontId="30" fillId="4" borderId="29" xfId="0" applyFont="1" applyFill="1" applyBorder="1" applyAlignment="1">
      <alignment horizontal="center" vertical="center"/>
    </xf>
    <xf numFmtId="0" fontId="30" fillId="3" borderId="25" xfId="0" applyFont="1" applyFill="1" applyBorder="1" applyAlignment="1">
      <alignment horizontal="center" vertical="center"/>
    </xf>
    <xf numFmtId="0" fontId="30" fillId="3" borderId="26" xfId="0" applyFont="1" applyFill="1" applyBorder="1" applyAlignment="1">
      <alignment horizontal="center" vertical="center"/>
    </xf>
    <xf numFmtId="0" fontId="30" fillId="3" borderId="27" xfId="0" applyFont="1" applyFill="1" applyBorder="1" applyAlignment="1">
      <alignment horizontal="center" vertical="center"/>
    </xf>
    <xf numFmtId="0" fontId="30" fillId="3" borderId="29" xfId="0" applyFont="1" applyFill="1" applyBorder="1" applyAlignment="1">
      <alignment horizontal="center" vertical="center"/>
    </xf>
    <xf numFmtId="0" fontId="31" fillId="3" borderId="25" xfId="0" applyFont="1" applyFill="1" applyBorder="1" applyAlignment="1">
      <alignment horizontal="center" vertical="center"/>
    </xf>
    <xf numFmtId="0" fontId="31" fillId="3" borderId="26" xfId="0" applyFont="1" applyFill="1" applyBorder="1" applyAlignment="1">
      <alignment horizontal="center" vertical="center"/>
    </xf>
    <xf numFmtId="0" fontId="31" fillId="3" borderId="27" xfId="0" applyFont="1" applyFill="1" applyBorder="1" applyAlignment="1">
      <alignment horizontal="center" vertical="center"/>
    </xf>
    <xf numFmtId="0" fontId="31" fillId="4" borderId="25" xfId="0" applyFont="1" applyFill="1" applyBorder="1" applyAlignment="1">
      <alignment horizontal="center" vertical="center"/>
    </xf>
    <xf numFmtId="0" fontId="31" fillId="4" borderId="26" xfId="0" applyFont="1" applyFill="1" applyBorder="1" applyAlignment="1">
      <alignment horizontal="center" vertical="center"/>
    </xf>
    <xf numFmtId="0" fontId="31" fillId="4" borderId="27" xfId="0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/>
    </xf>
    <xf numFmtId="0" fontId="27" fillId="3" borderId="11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165" fontId="7" fillId="4" borderId="16" xfId="0" applyNumberFormat="1" applyFont="1" applyFill="1" applyBorder="1" applyAlignment="1">
      <alignment horizontal="center" vertical="center"/>
    </xf>
    <xf numFmtId="14" fontId="7" fillId="4" borderId="16" xfId="0" applyNumberFormat="1" applyFont="1" applyFill="1" applyBorder="1" applyAlignment="1">
      <alignment horizontal="center" vertical="center"/>
    </xf>
    <xf numFmtId="0" fontId="9" fillId="4" borderId="20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28" fillId="7" borderId="19" xfId="0" applyFont="1" applyFill="1" applyBorder="1" applyAlignment="1">
      <alignment horizontal="center" vertical="center"/>
    </xf>
    <xf numFmtId="0" fontId="7" fillId="4" borderId="20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165" fontId="12" fillId="4" borderId="10" xfId="0" applyNumberFormat="1" applyFont="1" applyFill="1" applyBorder="1" applyAlignment="1">
      <alignment horizontal="center" vertical="center"/>
    </xf>
    <xf numFmtId="164" fontId="12" fillId="7" borderId="8" xfId="0" applyNumberFormat="1" applyFont="1" applyFill="1" applyBorder="1" applyAlignment="1">
      <alignment horizontal="center" vertical="center"/>
    </xf>
    <xf numFmtId="14" fontId="23" fillId="10" borderId="10" xfId="0" applyNumberFormat="1" applyFont="1" applyFill="1" applyBorder="1" applyAlignment="1">
      <alignment horizontal="center" vertical="center"/>
    </xf>
    <xf numFmtId="14" fontId="23" fillId="10" borderId="9" xfId="0" applyNumberFormat="1" applyFont="1" applyFill="1" applyBorder="1" applyAlignment="1">
      <alignment horizontal="center" vertical="center"/>
    </xf>
    <xf numFmtId="14" fontId="23" fillId="10" borderId="1" xfId="0" applyNumberFormat="1" applyFont="1" applyFill="1" applyBorder="1" applyAlignment="1">
      <alignment horizontal="center" vertical="center"/>
    </xf>
    <xf numFmtId="37" fontId="0" fillId="2" borderId="9" xfId="0" applyNumberFormat="1" applyFill="1" applyBorder="1"/>
    <xf numFmtId="37" fontId="0" fillId="2" borderId="1" xfId="0" applyNumberFormat="1" applyFill="1" applyBorder="1"/>
    <xf numFmtId="37" fontId="0" fillId="2" borderId="10" xfId="0" applyNumberFormat="1" applyFill="1" applyBorder="1"/>
    <xf numFmtId="37" fontId="0" fillId="2" borderId="26" xfId="0" applyNumberFormat="1" applyFill="1" applyBorder="1"/>
    <xf numFmtId="37" fontId="0" fillId="2" borderId="27" xfId="0" applyNumberFormat="1" applyFill="1" applyBorder="1"/>
    <xf numFmtId="0" fontId="10" fillId="10" borderId="18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165" fontId="12" fillId="4" borderId="26" xfId="0" applyNumberFormat="1" applyFont="1" applyFill="1" applyBorder="1" applyAlignment="1">
      <alignment horizontal="center" vertical="center"/>
    </xf>
    <xf numFmtId="165" fontId="12" fillId="4" borderId="27" xfId="0" applyNumberFormat="1" applyFont="1" applyFill="1" applyBorder="1" applyAlignment="1">
      <alignment horizontal="center" vertical="center"/>
    </xf>
    <xf numFmtId="164" fontId="12" fillId="7" borderId="29" xfId="0" applyNumberFormat="1" applyFont="1" applyFill="1" applyBorder="1" applyAlignment="1">
      <alignment horizontal="center" vertical="center"/>
    </xf>
    <xf numFmtId="14" fontId="12" fillId="3" borderId="1" xfId="0" applyNumberFormat="1" applyFont="1" applyFill="1" applyBorder="1" applyAlignment="1">
      <alignment horizontal="center" vertical="center"/>
    </xf>
    <xf numFmtId="0" fontId="23" fillId="3" borderId="33" xfId="0" applyFont="1" applyFill="1" applyBorder="1" applyAlignment="1">
      <alignment horizontal="center" vertical="center"/>
    </xf>
    <xf numFmtId="0" fontId="23" fillId="3" borderId="34" xfId="0" applyFont="1" applyFill="1" applyBorder="1" applyAlignment="1">
      <alignment horizontal="center" vertical="center"/>
    </xf>
    <xf numFmtId="0" fontId="23" fillId="10" borderId="35" xfId="0" applyFont="1" applyFill="1" applyBorder="1" applyAlignment="1">
      <alignment horizontal="center" vertical="center"/>
    </xf>
    <xf numFmtId="0" fontId="23" fillId="3" borderId="35" xfId="0" applyFont="1" applyFill="1" applyBorder="1" applyAlignment="1">
      <alignment horizontal="center" vertical="center"/>
    </xf>
    <xf numFmtId="0" fontId="31" fillId="4" borderId="9" xfId="0" applyFont="1" applyFill="1" applyBorder="1" applyAlignment="1">
      <alignment horizontal="center" vertical="center"/>
    </xf>
    <xf numFmtId="0" fontId="31" fillId="4" borderId="1" xfId="0" applyFont="1" applyFill="1" applyBorder="1" applyAlignment="1">
      <alignment horizontal="center" vertical="center"/>
    </xf>
    <xf numFmtId="0" fontId="31" fillId="4" borderId="10" xfId="0" applyFont="1" applyFill="1" applyBorder="1" applyAlignment="1">
      <alignment horizontal="center" vertical="center"/>
    </xf>
    <xf numFmtId="165" fontId="12" fillId="7" borderId="1" xfId="0" applyNumberFormat="1" applyFont="1" applyFill="1" applyBorder="1" applyAlignment="1">
      <alignment horizontal="center" vertical="center"/>
    </xf>
    <xf numFmtId="165" fontId="12" fillId="7" borderId="10" xfId="0" applyNumberFormat="1" applyFont="1" applyFill="1" applyBorder="1" applyAlignment="1">
      <alignment horizontal="center" vertical="center"/>
    </xf>
    <xf numFmtId="0" fontId="31" fillId="3" borderId="9" xfId="0" applyFont="1" applyFill="1" applyBorder="1" applyAlignment="1">
      <alignment horizontal="center" vertical="center"/>
    </xf>
    <xf numFmtId="0" fontId="31" fillId="3" borderId="1" xfId="0" applyFont="1" applyFill="1" applyBorder="1" applyAlignment="1">
      <alignment horizontal="center" vertical="center"/>
    </xf>
    <xf numFmtId="0" fontId="31" fillId="3" borderId="10" xfId="0" applyFont="1" applyFill="1" applyBorder="1" applyAlignment="1">
      <alignment horizontal="center" vertical="center"/>
    </xf>
    <xf numFmtId="14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64" fontId="0" fillId="7" borderId="0" xfId="0" applyNumberFormat="1" applyFill="1" applyAlignment="1">
      <alignment horizontal="center"/>
    </xf>
    <xf numFmtId="0" fontId="5" fillId="13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164" fontId="0" fillId="13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167" fontId="0" fillId="13" borderId="0" xfId="0" applyNumberFormat="1" applyFill="1" applyAlignment="1">
      <alignment horizontal="center"/>
    </xf>
    <xf numFmtId="0" fontId="33" fillId="0" borderId="0" xfId="0" applyFont="1" applyAlignment="1">
      <alignment horizontal="center"/>
    </xf>
    <xf numFmtId="0" fontId="33" fillId="0" borderId="0" xfId="0" applyFont="1" applyAlignment="1">
      <alignment horizontal="right"/>
    </xf>
    <xf numFmtId="0" fontId="9" fillId="4" borderId="18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5" fillId="12" borderId="0" xfId="0" applyFont="1" applyFill="1" applyAlignment="1">
      <alignment horizontal="center" vertical="center" wrapText="1"/>
    </xf>
    <xf numFmtId="22" fontId="5" fillId="7" borderId="0" xfId="0" applyNumberFormat="1" applyFont="1" applyFill="1" applyAlignment="1">
      <alignment horizontal="center"/>
    </xf>
    <xf numFmtId="0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175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5" formatCode="yyyy\-mm\-dd;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5" formatCode="yyyy\-mm\-dd;@"/>
    </dxf>
    <dxf>
      <numFmt numFmtId="164" formatCode="_ * #,##0_)\ _$_ ;_ * \(#,##0\)\ _$_ ;_ * &quot;-&quot;_)\ _$_ ;_ @_ "/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5" formatCode="yyyy\-mm\-dd;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5" formatCode="yyyy\-mm\-dd;@"/>
    </dxf>
    <dxf>
      <numFmt numFmtId="164" formatCode="_ * #,##0_)\ _$_ ;_ * \(#,##0\)\ _$_ ;_ * &quot;-&quot;_)\ _$_ ;_ @_ "/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5" formatCode="yyyy\-mm\-dd;@"/>
    </dxf>
    <dxf>
      <numFmt numFmtId="164" formatCode="_ * #,##0_)\ _$_ ;_ * \(#,##0\)\ _$_ ;_ * &quot;-&quot;_)\ _$_ ;_ @_ "/>
    </dxf>
    <dxf>
      <numFmt numFmtId="164" formatCode="_ * #,##0_)\ _$_ ;_ * \(#,##0\)\ _$_ ;_ * &quot;-&quot;_)\ _$_ ;_ @_ "/>
    </dxf>
    <dxf>
      <fill>
        <patternFill>
          <bgColor rgb="FFFFCCCC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CCCC"/>
        </patternFill>
      </fill>
    </dxf>
    <dxf>
      <font>
        <color rgb="FFFF0000"/>
      </font>
    </dxf>
    <dxf>
      <fill>
        <patternFill>
          <bgColor rgb="FFFF9999"/>
        </patternFill>
      </fill>
    </dxf>
    <dxf>
      <numFmt numFmtId="165" formatCode="yyyy\-mm\-dd;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numFmt numFmtId="164" formatCode="_ * #,##0_)\ _$_ ;_ * \(#,##0\)\ _$_ ;_ * &quot;-&quot;_)\ _$_ ;_ @_ "/>
    </dxf>
    <dxf>
      <numFmt numFmtId="165" formatCode="yyyy\-mm\-dd;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_ * #,##0_)\ _$_ ;_ * \(#,##0\)\ _$_ ;_ * &quot;-&quot;_)\ _$_ ;_ @_ "/>
    </dxf>
    <dxf>
      <numFmt numFmtId="164" formatCode="_ * #,##0_)\ _$_ ;_ * \(#,##0\)\ _$_ ;_ * &quot;-&quot;_)\ _$_ ;_ @_ "/>
    </dxf>
    <dxf>
      <numFmt numFmtId="165" formatCode="yyyy\-mm\-dd;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0.24994659260841701"/>
        </patternFill>
      </fill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fill>
        <patternFill>
          <bgColor theme="0" tint="-4.9989318521683403E-2"/>
        </patternFill>
      </fill>
      <border>
        <top style="thin">
          <color theme="0" tint="-0.24994659260841701"/>
        </top>
        <bottom style="thin">
          <color theme="0" tint="-0.24994659260841701"/>
        </bottom>
        <horizontal style="thin">
          <color theme="0" tint="-0.24994659260841701"/>
        </horizontal>
      </border>
    </dxf>
    <dxf>
      <fill>
        <patternFill>
          <bgColor theme="0" tint="-0.14996795556505021"/>
        </patternFill>
      </fill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font>
        <b/>
        <i val="0"/>
      </font>
      <fill>
        <patternFill>
          <bgColor theme="8" tint="0.59996337778862885"/>
        </patternFill>
      </fill>
      <border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horizontal style="medium">
          <color theme="0" tint="-0.34998626667073579"/>
        </horizontal>
      </border>
    </dxf>
    <dxf>
      <border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</border>
    </dxf>
    <dxf>
      <fill>
        <patternFill>
          <bgColor theme="0" tint="-0.14996795556505021"/>
        </patternFill>
      </fill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border>
        <top style="thin">
          <color theme="0" tint="-0.34998626667073579"/>
        </top>
        <bottom style="thin">
          <color theme="0" tint="-0.34998626667073579"/>
        </bottom>
        <horizontal style="thin">
          <color theme="0" tint="-0.34998626667073579"/>
        </horizontal>
      </border>
    </dxf>
    <dxf>
      <font>
        <b/>
        <i val="0"/>
      </font>
      <fill>
        <patternFill>
          <bgColor theme="4" tint="0.59996337778862885"/>
        </patternFill>
      </fill>
      <border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</border>
    </dxf>
    <dxf>
      <border>
        <left style="medium">
          <color theme="0" tint="-0.499984740745262"/>
        </left>
        <right style="medium">
          <color theme="0" tint="-0.499984740745262"/>
        </right>
        <top style="medium">
          <color theme="0" tint="-0.499984740745262"/>
        </top>
        <bottom style="medium">
          <color theme="0" tint="-0.499984740745262"/>
        </bottom>
      </border>
    </dxf>
    <dxf>
      <font>
        <b/>
        <i val="0"/>
      </font>
      <fill>
        <patternFill>
          <bgColor theme="4" tint="0.59996337778862885"/>
        </patternFill>
      </fill>
    </dxf>
  </dxfs>
  <tableStyles count="5" defaultTableStyle="TableStyleMedium2" defaultPivotStyle="Forecast 4">
    <tableStyle name="fORECAST" table="0" count="0" xr9:uid="{F9F0F571-44EA-44B0-9F97-6BCB8C745EA6}"/>
    <tableStyle name="fORECAST 2" table="0" count="1" xr9:uid="{5D2C124D-B589-49CA-A2C7-76FC296209A2}">
      <tableStyleElement type="headerRow" dxfId="174"/>
    </tableStyle>
    <tableStyle name="Forecast 3" table="0" count="4" xr9:uid="{BC8E1DF8-60EE-4E2D-80E0-BA4F4168D3AF}">
      <tableStyleElement type="wholeTable" dxfId="173"/>
      <tableStyleElement type="headerRow" dxfId="172"/>
      <tableStyleElement type="firstSubtotalRow" dxfId="171"/>
      <tableStyleElement type="secondSubtotalRow" dxfId="170"/>
    </tableStyle>
    <tableStyle name="Forecast 4" table="0" count="4" xr9:uid="{8C277A48-63D4-4513-B2A7-426F47E1E59D}">
      <tableStyleElement type="wholeTable" dxfId="169"/>
      <tableStyleElement type="headerRow" dxfId="168"/>
      <tableStyleElement type="firstRowStripe" dxfId="167"/>
      <tableStyleElement type="secondRowStripe" dxfId="166"/>
    </tableStyle>
    <tableStyle name="Style de tableau croisé dynamique 1" table="0" count="2" xr9:uid="{F3C50B2E-7D9B-4DCA-AA6D-1EC1530DA972}">
      <tableStyleElement type="firstRowStripe" dxfId="165"/>
      <tableStyleElement type="secondRowStripe" dxfId="164"/>
    </tableStyle>
  </tableStyles>
  <colors>
    <mruColors>
      <color rgb="FFFFCCCC"/>
      <color rgb="FFFF9999"/>
      <color rgb="FFFF3300"/>
      <color rgb="FFFFFF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ntal Laplante" refreshedDate="45756.556601504628" createdVersion="7" refreshedVersion="8" minRefreshableVersion="3" recordCount="102" xr:uid="{8ED314CE-2E81-4F81-B5F5-FE505DCA5504}">
  <cacheSource type="worksheet">
    <worksheetSource ref="A1:BN103" sheet="CUM"/>
  </cacheSource>
  <cacheFields count="66">
    <cacheField name="PRIO FAB" numFmtId="0">
      <sharedItems containsBlank="1" containsMixedTypes="1" containsNumber="1" containsInteger="1" minValue="1" maxValue="19" count="23">
        <m/>
        <s v="Colonne"/>
        <s v="cum"/>
        <n v="1"/>
        <n v="2"/>
        <n v="3"/>
        <n v="4"/>
        <n v="5"/>
        <n v="6"/>
        <n v="7"/>
        <n v="8"/>
        <n v="9"/>
        <n v="10"/>
        <n v="11"/>
        <n v="12"/>
        <s v=" "/>
        <n v="13" u="1"/>
        <n v="14" u="1"/>
        <n v="15" u="1"/>
        <n v="16" u="1"/>
        <n v="17" u="1"/>
        <n v="18" u="1"/>
        <n v="19" u="1"/>
      </sharedItems>
    </cacheField>
    <cacheField name="PRIO LIV" numFmtId="0">
      <sharedItems containsBlank="1" containsMixedTypes="1" containsNumber="1" containsInteger="1" minValue="1" maxValue="19" count="21">
        <m/>
        <n v="1"/>
        <n v="2"/>
        <n v="3"/>
        <n v="4"/>
        <n v="5"/>
        <n v="6"/>
        <n v="7"/>
        <n v="8"/>
        <n v="9"/>
        <n v="10"/>
        <n v="11"/>
        <n v="12"/>
        <s v=" "/>
        <n v="16" u="1"/>
        <n v="17" u="1"/>
        <n v="13" u="1"/>
        <n v="14" u="1"/>
        <n v="15" u="1"/>
        <n v="18" u="1"/>
        <n v="19" u="1"/>
      </sharedItems>
    </cacheField>
    <cacheField name="TRAVAIL #" numFmtId="0">
      <sharedItems containsBlank="1" containsMixedTypes="1" containsNumber="1" containsInteger="1" minValue="0" maxValue="2" count="17">
        <m/>
        <n v="2"/>
        <n v="0"/>
        <s v="Traail 10"/>
        <s v="Traail 8"/>
        <s v="Traail 9"/>
        <s v="Traail 7"/>
        <s v="Traail 11"/>
        <s v="Traail 5"/>
        <s v="Traail 12"/>
        <s v="Traail 2"/>
        <s v="Travail 1"/>
        <s v="Traail 6"/>
        <s v="Traail 3"/>
        <s v="Traail 4"/>
        <s v=" "/>
        <n v="1" u="1"/>
      </sharedItems>
    </cacheField>
    <cacheField name="CLIENT" numFmtId="0">
      <sharedItems containsBlank="1" containsMixedTypes="1" containsNumber="1" containsInteger="1" minValue="0" maxValue="3" count="17">
        <m/>
        <n v="3"/>
        <s v="Client 10"/>
        <s v="Client 8"/>
        <s v="Client 9"/>
        <s v="Client 7"/>
        <s v="Client 11"/>
        <s v="Client 5"/>
        <s v="Client 12"/>
        <s v="Client 2"/>
        <s v="Client 1"/>
        <s v="Client 6"/>
        <s v="Client 3"/>
        <s v="Client 4"/>
        <s v=" "/>
        <n v="2" u="1"/>
        <n v="0" u="1"/>
      </sharedItems>
    </cacheField>
    <cacheField name="DESC. TRAVAIL" numFmtId="0">
      <sharedItems containsBlank="1" containsMixedTypes="1" containsNumber="1" containsInteger="1" minValue="4" maxValue="4"/>
    </cacheField>
    <cacheField name="DTE LIV COM" numFmtId="0">
      <sharedItems containsDate="1" containsBlank="1" containsMixedTypes="1" minDate="1899-12-31T00:21:04" maxDate="2026-03-06T00:00:00" count="14">
        <m/>
        <n v="5"/>
        <d v="2025-04-30T00:00:00"/>
        <d v="2025-05-05T00:00:00"/>
        <d v="2025-05-16T00:00:00"/>
        <d v="2025-06-06T00:00:00"/>
        <d v="2025-07-05T00:00:00"/>
        <d v="2025-07-17T00:00:00"/>
        <d v="2025-08-29T00:00:00"/>
        <s v=" "/>
        <d v="2025-08-01T00:00:00" u="1"/>
        <d v="2025-08-15T00:00:00" u="1"/>
        <d v="2026-03-05T00:00:00" u="1"/>
        <d v="2025-12-10T00:00:00" u="1"/>
      </sharedItems>
    </cacheField>
    <cacheField name="MEP DTE OPTIM" numFmtId="0">
      <sharedItems containsDate="1" containsBlank="1" containsMixedTypes="1" minDate="1899-12-31T00:25:04" maxDate="2025-07-16T00:00:00"/>
    </cacheField>
    <cacheField name="DTE DEBUT PROD" numFmtId="0">
      <sharedItems containsDate="1" containsBlank="1" containsMixedTypes="1" minDate="1899-12-31T00:29:04" maxDate="2025-04-01T00:00:00"/>
    </cacheField>
    <cacheField name="PLANIFIÉ" numFmtId="0">
      <sharedItems containsBlank="1" containsMixedTypes="1" containsNumber="1" containsInteger="1" minValue="0" maxValue="8" count="8">
        <s v="OUI/NON"/>
        <n v="8"/>
        <m/>
        <s v="OUI"/>
        <s v=" "/>
        <n v="7" u="1"/>
        <n v="0" u="1"/>
        <n v="5" u="1"/>
      </sharedItems>
    </cacheField>
    <cacheField name="RADIAL (WF + C)-MKS" numFmtId="0">
      <sharedItems containsString="0" containsBlank="1" containsNumber="1" containsInteger="1" minValue="0" maxValue="9"/>
    </cacheField>
    <cacheField name="LS-MKS" numFmtId="0">
      <sharedItems containsString="0" containsBlank="1" containsNumber="1" containsInteger="1" minValue="0" maxValue="47"/>
    </cacheField>
    <cacheField name="LC-MKS" numFmtId="0">
      <sharedItems containsString="0" containsBlank="1" containsNumber="1" containsInteger="1" minValue="0" maxValue="204"/>
    </cacheField>
    <cacheField name="LB-MKS" numFmtId="0">
      <sharedItems containsString="0" containsBlank="1" containsNumber="1" containsInteger="1" minValue="0" maxValue="289"/>
    </cacheField>
    <cacheField name="PL+-MKS" numFmtId="0">
      <sharedItems containsString="0" containsBlank="1" containsNumber="1" containsInteger="1" minValue="0" maxValue="109"/>
    </cacheField>
    <cacheField name="PL--MKS" numFmtId="0">
      <sharedItems containsString="0" containsBlank="1" containsNumber="1" containsInteger="1" minValue="0" maxValue="177"/>
    </cacheField>
    <cacheField name="6a15-MKS" numFmtId="0">
      <sharedItems containsString="0" containsBlank="1" containsNumber="1" containsInteger="1" minValue="0" maxValue="15"/>
    </cacheField>
    <cacheField name="DIVERS-MKS" numFmtId="0">
      <sharedItems containsString="0" containsBlank="1" containsNumber="1" containsInteger="1" minValue="0" maxValue="21"/>
    </cacheField>
    <cacheField name="SOUDURE-MKS" numFmtId="0">
      <sharedItems containsString="0" containsBlank="1" containsNumber="1" containsInteger="1" minValue="0" maxValue="56"/>
    </cacheField>
    <cacheField name="TTL-MKS" numFmtId="0">
      <sharedItems containsString="0" containsBlank="1" containsNumber="1" containsInteger="1" minValue="0" maxValue="1105" count="22">
        <m/>
        <n v="18"/>
        <n v="315"/>
        <n v="601"/>
        <n v="725"/>
        <n v="14"/>
        <n v="12"/>
        <n v="571"/>
        <n v="113"/>
        <n v="3"/>
        <n v="5"/>
        <n v="579"/>
        <n v="60"/>
        <n v="65"/>
        <n v="0"/>
        <n v="83" u="1"/>
        <n v="316" u="1"/>
        <n v="269" u="1"/>
        <n v="90" u="1"/>
        <n v="959" u="1"/>
        <n v="61" u="1"/>
        <n v="1105" u="1"/>
      </sharedItems>
    </cacheField>
    <cacheField name="RADIAL (WF + C)-KG" numFmtId="0">
      <sharedItems containsString="0" containsBlank="1" containsNumber="1" containsInteger="1" minValue="0" maxValue="46958"/>
    </cacheField>
    <cacheField name="LS-KG" numFmtId="0">
      <sharedItems containsString="0" containsBlank="1" containsNumber="1" containsInteger="1" minValue="0" maxValue="59176"/>
    </cacheField>
    <cacheField name="LC-KG" numFmtId="0">
      <sharedItems containsString="0" containsBlank="1" containsNumber="1" containsInteger="1" minValue="0" maxValue="45185"/>
    </cacheField>
    <cacheField name="LB-KG" numFmtId="0">
      <sharedItems containsString="0" containsBlank="1" containsNumber="1" containsInteger="1" minValue="0" maxValue="17577"/>
    </cacheField>
    <cacheField name="PL+-KG" numFmtId="0">
      <sharedItems containsString="0" containsBlank="1" containsNumber="1" containsInteger="1" minValue="0" maxValue="14719"/>
    </cacheField>
    <cacheField name="PL--KG" numFmtId="0">
      <sharedItems containsString="0" containsBlank="1" containsNumber="1" containsInteger="1" minValue="0" maxValue="12246"/>
    </cacheField>
    <cacheField name="6a15-KG" numFmtId="0">
      <sharedItems containsString="0" containsBlank="1" containsNumber="1" containsInteger="1" minValue="0" maxValue="25"/>
    </cacheField>
    <cacheField name="DIVERS-KG" numFmtId="0">
      <sharedItems containsString="0" containsBlank="1" containsNumber="1" containsInteger="1" minValue="0" maxValue="12160"/>
    </cacheField>
    <cacheField name="SOUDURE-KG" numFmtId="0">
      <sharedItems containsString="0" containsBlank="1" containsNumber="1" containsInteger="1" minValue="0" maxValue="440"/>
    </cacheField>
    <cacheField name="TTL-KG" numFmtId="0">
      <sharedItems containsString="0" containsBlank="1" containsNumber="1" containsInteger="1" minValue="0" maxValue="747999" count="22">
        <m/>
        <n v="28"/>
        <n v="76020"/>
        <n v="38349"/>
        <n v="40229"/>
        <n v="51014"/>
        <n v="5390"/>
        <n v="75213"/>
        <n v="95779"/>
        <n v="120"/>
        <n v="527"/>
        <n v="121316"/>
        <n v="21341"/>
        <n v="44465"/>
        <n v="0"/>
        <n v="747999" u="1"/>
        <n v="501360" u="1"/>
        <n v="258599" u="1"/>
        <n v="190568" u="1"/>
        <n v="247306" u="1"/>
        <n v="159115" u="1"/>
        <n v="324526" u="1"/>
      </sharedItems>
    </cacheField>
    <cacheField name="RADIAL (WF + C)-CUM" numFmtId="0">
      <sharedItems containsBlank="1" containsMixedTypes="1" containsNumber="1" containsInteger="1" minValue="0" maxValue="48445"/>
    </cacheField>
    <cacheField name="LS-CUM" numFmtId="0">
      <sharedItems containsBlank="1" containsMixedTypes="1" containsNumber="1" containsInteger="1" minValue="0" maxValue="216477"/>
    </cacheField>
    <cacheField name="LC-CUM" numFmtId="0">
      <sharedItems containsBlank="1" containsMixedTypes="1" containsNumber="1" containsInteger="1" minValue="0" maxValue="185990"/>
    </cacheField>
    <cacheField name="LB-CUM" numFmtId="0">
      <sharedItems containsBlank="1" containsMixedTypes="1" containsNumber="1" containsInteger="1" minValue="0" maxValue="38167"/>
    </cacheField>
    <cacheField name="PL+-CUM" numFmtId="0">
      <sharedItems containsBlank="1" containsMixedTypes="1" containsNumber="1" containsInteger="1" minValue="0" maxValue="38898"/>
    </cacheField>
    <cacheField name="PL--CUM" numFmtId="0">
      <sharedItems containsBlank="1" containsMixedTypes="1" containsNumber="1" containsInteger="1" minValue="0" maxValue="25684"/>
    </cacheField>
    <cacheField name="6a15-CUM" numFmtId="0">
      <sharedItems containsBlank="1" containsMixedTypes="1" containsNumber="1" containsInteger="1" minValue="0" maxValue="35"/>
    </cacheField>
    <cacheField name="DIVERS-CUM" numFmtId="0">
      <sharedItems containsBlank="1" containsMixedTypes="1" containsNumber="1" containsInteger="1" minValue="0" maxValue="14613"/>
    </cacheField>
    <cacheField name="SOUDURE-CUM" numFmtId="0">
      <sharedItems containsBlank="1" containsMixedTypes="1" containsNumber="1" containsInteger="1" minValue="0" maxValue="1489"/>
    </cacheField>
    <cacheField name="RADIAL (WF + C)" numFmtId="0">
      <sharedItems containsDate="1" containsBlank="1" containsMixedTypes="1" minDate="1899-12-31T01:08:04" maxDate="2025-05-15T00:00:00"/>
    </cacheField>
    <cacheField name="LS" numFmtId="0">
      <sharedItems containsDate="1" containsBlank="1" containsMixedTypes="1" minDate="1900-01-05T09:08:04" maxDate="2025-08-30T00:00:00"/>
    </cacheField>
    <cacheField name="LC + LB" numFmtId="0">
      <sharedItems containsDate="1" containsBlank="1" containsMixedTypes="1" minDate="1899-12-31T01:09:04" maxDate="2025-09-12T00:00:00" count="590">
        <s v="DTE DEBUT"/>
        <n v="40"/>
        <m/>
        <d v="2025-04-09T00:00:00"/>
        <d v="2025-04-14T00:00:00"/>
        <d v="2025-05-07T00:00:00"/>
        <s v=" "/>
        <d v="2025-07-15T00:00:00"/>
        <d v="2025-07-17T00:00:00"/>
        <d v="2025-07-18T00:00:00"/>
        <d v="2025-08-15T00:00:00"/>
        <d v="2025-04-04T00:00:00" u="1"/>
        <d v="2025-04-16T00:00:00" u="1"/>
        <d v="2025-04-21T00:00:00" u="1"/>
        <d v="2025-04-23T00:00:00" u="1"/>
        <d v="2025-04-28T00:00:00" u="1"/>
        <d v="2025-04-30T00:00:00" u="1"/>
        <d v="2025-05-01T00:00:00" u="1"/>
        <d v="2025-06-19T00:00:00" u="1"/>
        <d v="2025-07-09T00:00:00" u="1"/>
        <d v="2025-08-21T00:00:00" u="1"/>
        <d v="2025-08-22T00:00:00" u="1"/>
        <d v="2025-04-08T00:00:00" u="1"/>
        <d v="2025-04-10T00:00:00" u="1"/>
        <d v="2025-04-17T00:00:00" u="1"/>
        <d v="2025-04-22T00:00:00" u="1"/>
        <d v="2025-04-29T00:00:00" u="1"/>
        <d v="2025-06-18T00:00:00" u="1"/>
        <d v="2025-07-08T00:00:00" u="1"/>
        <d v="2025-08-20T00:00:00" u="1"/>
        <d v="2025-04-11T00:00:00" u="1"/>
        <d v="2025-04-18T00:00:00" u="1"/>
        <d v="2025-04-15T00:00:00" u="1"/>
        <d v="2025-04-24T00:00:00" u="1"/>
        <d v="2025-04-25T00:00:00" u="1"/>
        <s v="DATE FIN" u="1"/>
        <n v="49" u="1"/>
        <d v="2025-04-03T00:00:00" u="1"/>
        <d v="2025-06-03T00:00:00" u="1"/>
        <d v="2025-05-05T00:00:00" u="1"/>
        <n v="48" u="1"/>
        <d v="2025-05-02T00:00:00" u="1"/>
        <d v="2025-04-07T00:00:00" u="1"/>
        <e v="#N/A" u="1"/>
        <d v="2025-06-16T00:00:00" u="1"/>
        <d v="2025-07-04T00:00:00" u="1"/>
        <d v="2025-08-18T00:00:00" u="1"/>
        <d v="2025-08-19T00:00:00" u="1"/>
        <d v="2025-09-17T00:00:00" u="1"/>
        <n v="46" u="1"/>
        <d v="2025-03-26T00:00:00" u="1"/>
        <d v="2025-03-31T00:00:00" u="1"/>
        <d v="2025-06-10T00:00:00" u="1"/>
        <d v="2025-06-27T00:00:00" u="1"/>
        <d v="2025-08-12T00:00:00" u="1"/>
        <d v="2025-08-13T00:00:00" u="1"/>
        <d v="2025-09-11T00:00:00" u="1"/>
        <d v="2025-03-25T00:00:00" u="1"/>
        <d v="2025-03-28T00:00:00" u="1"/>
        <d v="2025-06-09T00:00:00" u="1"/>
        <d v="2025-06-26T00:00:00" u="1"/>
        <d v="2025-08-11T00:00:00" u="1"/>
        <d v="2025-09-10T00:00:00" u="1"/>
        <d v="2025-05-30T00:00:00" u="1"/>
        <d v="2025-06-17T00:00:00" u="1"/>
        <d v="2025-05-27T00:00:00" u="1"/>
        <d v="2025-06-13T00:00:00" u="1"/>
        <d v="2025-03-21T00:00:00" u="1"/>
        <d v="2025-04-02T00:00:00" u="1"/>
        <d v="2025-05-23T00:00:00" u="1"/>
        <d v="2025-06-11T00:00:00" u="1"/>
        <d v="2025-07-07T00:00:00" u="1"/>
        <d v="2025-07-11T00:00:00" u="1"/>
        <d v="2025-09-08T00:00:00" u="1"/>
        <d v="2025-04-01T00:00:00" u="1"/>
        <d v="2025-05-14T00:00:00" u="1"/>
        <d v="2025-05-15T00:00:00" u="1"/>
        <d v="2025-05-29T00:00:00" u="1"/>
        <d v="2025-06-02T00:00:00" u="1"/>
        <d v="2025-06-05T00:00:00" u="1"/>
        <d v="2025-06-06T00:00:00" u="1"/>
        <d v="2025-03-05T00:00:00" u="1"/>
        <d v="2025-03-06T00:00:00" u="1"/>
        <d v="2025-03-10T00:00:00" u="1"/>
        <d v="2025-03-11T00:00:00" u="1"/>
        <d v="2025-03-19T00:00:00" u="1"/>
        <d v="2025-05-08T00:00:00" u="1"/>
        <d v="2025-05-12T00:00:00" u="1"/>
        <d v="2025-03-04T00:00:00" u="1"/>
        <d v="2025-03-13T00:00:00" u="1"/>
        <d v="2025-03-17T00:00:00" u="1"/>
        <d v="2025-05-13T00:00:00" u="1"/>
        <d v="2025-05-16T00:00:00" u="1"/>
        <d v="2025-05-21T00:00:00" u="1"/>
        <d v="2025-03-18T00:00:00" u="1"/>
        <d v="2025-03-24T00:00:00" u="1"/>
        <d v="2025-05-09T00:00:00" u="1"/>
        <d v="2025-02-05T00:00:00" u="1"/>
        <d v="2025-02-07T00:00:00" u="1"/>
        <d v="2025-02-17T00:00:00" u="1"/>
        <d v="2025-02-18T00:00:00" u="1"/>
        <d v="2025-02-20T00:00:00" u="1"/>
        <d v="2025-02-24T00:00:00" u="1"/>
        <d v="2025-02-26T00:00:00" u="1"/>
        <d v="2025-02-13T00:00:00" u="1"/>
        <d v="2025-02-14T00:00:00" u="1"/>
        <d v="2025-02-19T00:00:00" u="1"/>
        <d v="2024-11-12T00:00:00" u="1"/>
        <d v="2024-11-13T00:00:00" u="1"/>
        <d v="2024-11-15T00:00:00" u="1"/>
        <d v="2024-11-20T00:00:00" u="1"/>
        <d v="2024-11-21T00:00:00" u="1"/>
        <d v="2024-11-25T00:00:00" u="1"/>
        <d v="2024-11-27T00:00:00" u="1"/>
        <d v="2024-12-12T00:00:00" u="1"/>
        <d v="2025-02-12T00:00:00" u="1"/>
        <d v="2025-02-25T00:00:00" u="1"/>
        <d v="2024-10-24T00:00:00" u="1"/>
        <d v="2024-10-25T00:00:00" u="1"/>
        <d v="2024-11-01T00:00:00" u="1"/>
        <d v="2024-11-05T00:00:00" u="1"/>
        <d v="2024-11-06T00:00:00" u="1"/>
        <d v="2024-11-08T00:00:00" u="1"/>
        <d v="2024-11-14T00:00:00" u="1"/>
        <d v="2024-11-22T00:00:00" u="1"/>
        <d v="2024-12-09T00:00:00" u="1"/>
        <d v="2024-12-11T00:00:00" u="1"/>
        <d v="2025-02-04T00:00:00" u="1"/>
        <d v="2024-10-23T00:00:00" u="1"/>
        <d v="2024-10-30T00:00:00" u="1"/>
        <d v="2024-10-31T00:00:00" u="1"/>
        <d v="2024-11-04T00:00:00" u="1"/>
        <d v="2024-11-28T00:00:00" u="1"/>
        <d v="2025-01-13T00:00:00" u="1"/>
        <d v="2024-10-07T00:00:00" u="1"/>
        <d v="2024-10-10T00:00:00" u="1"/>
        <d v="2024-10-11T00:00:00" u="1"/>
        <d v="2024-10-28T00:00:00" u="1"/>
        <d v="2024-11-07T00:00:00" u="1"/>
        <d v="2024-11-18T00:00:00" u="1"/>
        <d v="2024-12-03T00:00:00" u="1"/>
        <d v="2024-12-05T00:00:00" u="1"/>
        <d v="2025-01-29T00:00:00" u="1"/>
        <d v="2025-02-11T00:00:00" u="1"/>
        <d v="2025-03-14T00:00:00" u="1"/>
        <d v="2024-10-09T00:00:00" u="1"/>
        <d v="2024-10-21T00:00:00" u="1"/>
        <d v="2024-10-29T00:00:00" u="1"/>
        <d v="2024-11-19T00:00:00" u="1"/>
        <d v="2024-12-20T00:00:00" u="1"/>
        <d v="2025-01-14T00:00:00" u="1"/>
        <d v="2025-02-06T00:00:00" u="1"/>
        <d v="2024-10-08T00:00:00" u="1"/>
        <d v="2024-10-15T00:00:00" u="1"/>
        <d v="2024-11-11T00:00:00" u="1"/>
        <d v="2024-11-26T00:00:00" u="1"/>
        <d v="2024-12-13T00:00:00" u="1"/>
        <d v="2024-12-18T00:00:00" u="1"/>
        <d v="2024-09-24T00:00:00" u="1"/>
        <d v="2024-09-25T00:00:00" u="1"/>
        <d v="2024-09-26T00:00:00" u="1"/>
        <d v="2024-10-03T00:00:00" u="1"/>
        <d v="2024-12-02T00:00:00" u="1"/>
        <d v="2024-12-04T00:00:00" u="1"/>
        <d v="2024-09-20T00:00:00" u="1"/>
        <d v="2024-09-23T00:00:00" u="1"/>
        <d v="2024-10-02T00:00:00" u="1"/>
        <d v="2024-11-29T00:00:00" u="1"/>
        <d v="2025-02-03T00:00:00" u="1"/>
        <d v="2024-09-18T00:00:00" u="1"/>
        <d v="2025-01-30T00:00:00" u="1"/>
        <d v="2024-09-17T00:00:00" u="1"/>
        <d v="2024-09-19T00:00:00" u="1"/>
        <d v="2024-10-18T00:00:00" u="1"/>
        <d v="2024-09-10T00:00:00" u="1"/>
        <d v="2025-03-03T00:00:00" u="1"/>
        <d v="2024-09-27T00:00:00" u="1"/>
        <d v="2024-09-09T00:00:00" u="1"/>
        <d v="2024-09-30T00:00:00" u="1"/>
        <d v="2024-09-06T00:00:00" u="1"/>
        <d v="2024-08-29T00:00:00" u="1"/>
        <d v="2024-08-28T00:00:00" u="1"/>
        <d v="2025-01-20T00:00:00" u="1"/>
        <d v="2024-08-22T00:00:00" u="1"/>
        <d v="2024-08-26T00:00:00" u="1"/>
        <d v="2025-01-21T00:00:00" u="1"/>
        <d v="2024-08-19T00:00:00" u="1"/>
        <d v="2024-08-20T00:00:00" u="1"/>
        <d v="2024-09-04T00:00:00" u="1"/>
        <d v="2024-09-05T00:00:00" u="1"/>
        <d v="2024-08-21T00:00:00" u="1"/>
        <d v="2024-09-13T00:00:00" u="1"/>
        <d v="2025-01-16T00:00:00" u="1"/>
        <d v="2024-08-16T00:00:00" u="1"/>
        <d v="2024-09-12T00:00:00" u="1"/>
        <d v="2024-09-16T00:00:00" u="1"/>
        <d v="2025-01-15T00:00:00" u="1"/>
        <d v="2025-01-17T00:00:00" u="1"/>
        <d v="2024-08-15T00:00:00" u="1"/>
        <d v="2025-01-27T00:00:00" u="1"/>
        <d v="2024-10-17T00:00:00" u="1"/>
        <d v="2024-08-14T00:00:00" u="1"/>
        <d v="2024-10-16T00:00:00" u="1"/>
        <d v="2024-08-12T00:00:00" u="1"/>
        <d v="2024-08-06T00:00:00" u="1"/>
        <d v="2024-07-19T00:00:00" u="1"/>
        <d v="2024-07-05T00:00:00" u="1"/>
        <d v="2024-07-08T00:00:00" u="1"/>
        <d v="2024-07-10T00:00:00" u="1"/>
        <d v="2024-07-11T00:00:00" u="1"/>
        <d v="2024-12-19T00:00:00" u="1"/>
        <d v="2024-07-09T00:00:00" u="1"/>
        <d v="2024-10-04T00:00:00" u="1"/>
        <d v="2024-10-22T00:00:00" u="1"/>
        <d v="2024-06-18T00:00:00" u="1"/>
        <d v="2024-06-19T00:00:00" u="1"/>
        <d v="2024-06-20T00:00:00" u="1"/>
        <d v="2024-06-21T00:00:00" u="1"/>
        <d v="2024-06-25T00:00:00" u="1"/>
        <d v="2025-03-12T00:00:00" u="1"/>
        <d v="2024-06-26T00:00:00" u="1"/>
        <d v="2025-03-07T00:00:00" u="1"/>
        <d v="2024-12-16T00:00:00" u="1"/>
        <d v="2024-08-23T00:00:00" u="1"/>
        <d v="2024-12-17T00:00:00" u="1"/>
        <d v="2024-06-14T00:00:00" u="1"/>
        <d v="2024-06-17T00:00:00" u="1"/>
        <d v="2024-08-13T00:00:00" u="1"/>
        <d v="2025-01-08T00:00:00" u="1"/>
        <d v="2024-06-05T00:00:00" u="1"/>
        <d v="2024-06-06T00:00:00" u="1"/>
        <d v="2024-06-07T00:00:00" u="1"/>
        <d v="2024-07-12T00:00:00" u="1"/>
        <d v="2024-09-11T00:00:00" u="1"/>
        <d v="2024-06-10T00:00:00" u="1"/>
        <d v="2024-07-17T00:00:00" u="1"/>
        <d v="2024-08-30T00:00:00" u="1"/>
        <d v="2024-06-04T00:00:00" u="1"/>
        <d v="2024-06-11T00:00:00" u="1"/>
        <d v="2024-06-13T00:00:00" u="1"/>
        <d v="2024-05-30T00:00:00" u="1"/>
        <d v="2024-05-31T00:00:00" u="1"/>
        <d v="2024-09-03T00:00:00" u="1"/>
        <d v="2024-05-06T00:00:00" u="1"/>
        <d v="2024-05-15T00:00:00" u="1"/>
        <d v="2024-05-16T00:00:00" u="1"/>
        <d v="2024-05-21T00:00:00" u="1"/>
        <d v="2024-05-23T00:00:00" u="1"/>
        <d v="2024-05-29T00:00:00" u="1"/>
        <d v="2024-08-27T00:00:00" u="1"/>
        <d v="2024-04-09T00:00:00" u="1"/>
        <d v="2024-04-15T00:00:00" u="1"/>
        <d v="2024-04-26T00:00:00" u="1"/>
        <d v="2024-04-29T00:00:00" u="1"/>
        <d v="2024-05-01T00:00:00" u="1"/>
        <d v="2024-05-10T00:00:00" u="1"/>
        <d v="2024-05-14T00:00:00" u="1"/>
        <d v="2024-07-18T00:00:00" u="1"/>
        <d v="2024-04-05T00:00:00" u="1"/>
        <d v="2024-04-12T00:00:00" u="1"/>
        <d v="2024-04-24T00:00:00" u="1"/>
        <d v="2024-05-27T00:00:00" u="1"/>
        <d v="2024-03-28T00:00:00" u="1"/>
        <d v="2024-03-29T00:00:00" u="1"/>
        <d v="2024-04-22T00:00:00" u="1"/>
        <d v="2024-04-23T00:00:00" u="1"/>
        <d v="2024-05-24T00:00:00" u="1"/>
        <d v="2024-06-03T00:00:00" u="1"/>
        <d v="2024-04-02T00:00:00" u="1"/>
        <d v="2024-04-04T00:00:00" u="1"/>
        <d v="2024-04-25T00:00:00" u="1"/>
        <d v="2024-05-02T00:00:00" u="1"/>
        <d v="2024-04-11T00:00:00" u="1"/>
        <d v="2024-04-16T00:00:00" u="1"/>
        <d v="2024-04-19T00:00:00" u="1"/>
        <d v="2024-04-10T00:00:00" u="1"/>
        <d v="2024-03-08T00:00:00" u="1"/>
        <d v="2024-03-11T00:00:00" u="1"/>
        <d v="2024-03-20T00:00:00" u="1"/>
        <d v="2024-03-22T00:00:00" u="1"/>
        <d v="2024-03-26T00:00:00" u="1"/>
        <d v="2024-03-12T00:00:00" u="1"/>
        <d v="2024-03-13T00:00:00" u="1"/>
        <d v="2024-04-03T00:00:00" u="1"/>
        <d v="2024-04-08T00:00:00" u="1"/>
        <d v="2024-02-27T00:00:00" u="1"/>
        <d v="2024-02-28T00:00:00" u="1"/>
        <d v="2024-02-29T00:00:00" u="1"/>
        <d v="2024-03-01T00:00:00" u="1"/>
        <d v="2024-03-04T00:00:00" u="1"/>
        <d v="2024-03-27T00:00:00" u="1"/>
        <d v="2024-02-01T00:00:00" u="1"/>
        <d v="2024-02-07T00:00:00" u="1"/>
        <d v="2024-02-09T00:00:00" u="1"/>
        <d v="2024-02-12T00:00:00" u="1"/>
        <d v="2024-02-19T00:00:00" u="1"/>
        <d v="2024-03-19T00:00:00" u="1"/>
        <d v="2024-02-14T00:00:00" u="1"/>
        <d v="2024-02-16T00:00:00" u="1"/>
        <d v="2024-01-26T00:00:00" u="1"/>
        <d v="2024-01-29T00:00:00" u="1"/>
        <d v="2024-02-06T00:00:00" u="1"/>
        <d v="2024-02-08T00:00:00" u="1"/>
        <d v="2024-01-19T00:00:00" u="1"/>
        <d v="2024-01-22T00:00:00" u="1"/>
        <d v="2024-02-23T00:00:00" u="1"/>
        <d v="2024-02-26T00:00:00" u="1"/>
        <d v="2024-03-07T00:00:00" u="1"/>
        <d v="2024-01-18T00:00:00" u="1"/>
        <d v="2024-01-25T00:00:00" u="1"/>
        <d v="2024-02-05T00:00:00" u="1"/>
        <d v="2024-02-22T00:00:00" u="1"/>
        <d v="2024-03-25T00:00:00" u="1"/>
        <d v="2024-01-12T00:00:00" u="1"/>
        <d v="2024-01-15T00:00:00" u="1"/>
        <d v="2024-01-30T00:00:00" u="1"/>
        <d v="2023-12-12T00:00:00" u="1"/>
        <d v="2023-12-13T00:00:00" u="1"/>
        <d v="2023-12-14T00:00:00" u="1"/>
        <d v="2023-12-18T00:00:00" u="1"/>
        <d v="2024-01-05T00:00:00" u="1"/>
        <d v="2024-01-08T00:00:00" u="1"/>
        <d v="2024-03-06T00:00:00" u="1"/>
        <d v="2023-12-19T00:00:00" u="1"/>
        <d v="2023-11-30T00:00:00" u="1"/>
        <d v="2023-12-05T00:00:00" u="1"/>
        <d v="2023-12-06T00:00:00" u="1"/>
        <d v="2023-12-07T00:00:00" u="1"/>
        <d v="2023-12-15T00:00:00" u="1"/>
        <d v="2023-11-23T00:00:00" u="1"/>
        <d v="2023-11-24T00:00:00" u="1"/>
        <d v="2023-12-01T00:00:00" u="1"/>
        <d v="2023-12-04T00:00:00" u="1"/>
        <d v="2023-12-11T00:00:00" u="1"/>
        <d v="2024-01-17T00:00:00" u="1"/>
        <d v="2024-01-09T00:00:00" u="1"/>
        <d v="2023-12-21T00:00:00" u="1"/>
        <d v="2024-01-10T00:00:00" u="1"/>
        <d v="2024-01-24T00:00:00" u="1"/>
        <d v="2023-11-22T00:00:00" u="1"/>
        <d v="2023-12-08T00:00:00" u="1"/>
        <d v="2023-12-20T00:00:00" u="1"/>
        <d v="2024-01-23T00:00:00" u="1"/>
        <d v="2024-02-02T00:00:00" u="1"/>
        <d v="2024-05-07T00:00:00" u="1"/>
        <d v="2023-11-17T00:00:00" u="1"/>
        <d v="2023-11-20T00:00:00" u="1"/>
        <d v="2023-11-29T00:00:00" u="1"/>
        <d v="2024-01-16T00:00:00" u="1"/>
        <d v="2023-11-16T00:00:00" u="1"/>
        <d v="2023-11-28T00:00:00" u="1"/>
        <d v="2023-12-22T00:00:00" u="1"/>
        <d v="2023-11-06T00:00:00" u="1"/>
        <d v="2023-11-15T00:00:00" u="1"/>
        <d v="2023-10-18T00:00:00" u="1"/>
        <d v="2023-11-01T00:00:00" u="1"/>
        <d v="2023-11-27T00:00:00" u="1"/>
        <d v="2023-10-16T00:00:00" u="1"/>
        <d v="2023-10-30T00:00:00" u="1"/>
        <d v="2023-09-18T00:00:00" u="1"/>
        <d v="2023-09-21T00:00:00" u="1"/>
        <d v="2023-09-22T00:00:00" u="1"/>
        <d v="2023-10-05T00:00:00" u="1"/>
        <d v="2023-11-08T00:00:00" u="1"/>
        <d v="2023-11-13T00:00:00" u="1"/>
        <d v="2023-09-26T00:00:00" u="1"/>
        <d v="2023-09-27T00:00:00" u="1"/>
        <d v="2023-10-12T00:00:00" u="1"/>
        <d v="2023-11-02T00:00:00" u="1"/>
        <d v="2023-11-07T00:00:00" u="1"/>
        <d v="2023-11-09T00:00:00" u="1"/>
        <d v="2023-10-03T00:00:00" u="1"/>
        <d v="2023-11-21T00:00:00" u="1"/>
        <d v="2023-10-02T00:00:00" u="1"/>
        <d v="2023-09-25T00:00:00" u="1"/>
        <d v="2023-09-28T00:00:00" u="1"/>
        <d v="2023-10-06T00:00:00" u="1"/>
        <d v="2023-10-23T00:00:00" u="1"/>
        <d v="2023-10-20T00:00:00" u="1"/>
        <d v="2023-11-10T00:00:00" u="1"/>
        <d v="2023-11-14T00:00:00" u="1"/>
        <d v="2023-10-17T00:00:00" u="1"/>
        <d v="2023-10-13T00:00:00" u="1"/>
        <d v="2021-09-01T00:00:00" u="1"/>
        <d v="2021-12-23T00:00:00" u="1"/>
        <d v="2022-04-14T00:00:00" u="1"/>
        <d v="2023-01-18T00:00:00" u="1"/>
        <d v="2023-08-22T00:00:00" u="1"/>
        <d v="2022-03-28T00:00:00" u="1"/>
        <d v="2022-05-19T00:00:00" u="1"/>
        <d v="2022-12-23T00:00:00" u="1"/>
        <d v="2023-02-23T00:00:00" u="1"/>
        <d v="2023-04-14T00:00:00" u="1"/>
        <d v="2021-11-11T00:00:00" u="1"/>
        <d v="2022-01-11T00:00:00" u="1"/>
        <d v="2023-09-01T00:00:00" u="1"/>
        <d v="2021-10-25T00:00:00" u="1"/>
        <d v="2021-12-16T00:00:00" u="1"/>
        <d v="2022-04-07T00:00:00" u="1"/>
        <d v="2022-09-20T00:00:00" u="1"/>
        <d v="2023-01-11T00:00:00" u="1"/>
        <d v="2023-03-02T00:00:00" u="1"/>
        <d v="2021-11-30T00:00:00" u="1"/>
        <d v="2022-03-21T00:00:00" u="1"/>
        <d v="2023-02-16T00:00:00" u="1"/>
        <d v="2023-09-20T00:00:00" u="1"/>
        <d v="2021-11-04T00:00:00" u="1"/>
        <d v="2022-11-30T00:00:00" u="1"/>
        <d v="2023-01-30T00:00:00" u="1"/>
        <d v="2023-10-25T00:00:00" u="1"/>
        <d v="2021-08-27T00:00:00" u="1"/>
        <d v="2021-12-09T00:00:00" u="1"/>
        <d v="2022-09-13T00:00:00" u="1"/>
        <d v="2021-11-23T00:00:00" u="1"/>
        <d v="2022-12-09T00:00:00" u="1"/>
        <d v="2023-02-09T00:00:00" u="1"/>
        <d v="2023-09-13T00:00:00" u="1"/>
        <d v="2022-08-01T00:00:00" u="1"/>
        <d v="2023-01-23T00:00:00" u="1"/>
        <d v="2023-03-14T00:00:00" u="1"/>
        <d v="2021-06-29T00:00:00" u="1"/>
        <d v="2021-08-20T00:00:00" u="1"/>
        <d v="2022-07-15T00:00:00" u="1"/>
        <d v="2024-03-14T00:00:00" u="1"/>
        <d v="2021-11-16T00:00:00" u="1"/>
        <d v="2022-06-29T00:00:00" u="1"/>
        <d v="2023-02-02T00:00:00" u="1"/>
        <d v="2022-04-12T00:00:00" u="1"/>
        <d v="2022-11-16T00:00:00" u="1"/>
        <d v="2023-01-16T00:00:00" u="1"/>
        <d v="2023-03-07T00:00:00" u="1"/>
        <d v="2023-10-11T00:00:00" u="1"/>
        <d v="2022-07-08T00:00:00" u="1"/>
        <d v="2021-11-09T00:00:00" u="1"/>
        <d v="2022-04-05T00:00:00" u="1"/>
        <d v="2023-01-09T00:00:00" u="1"/>
        <d v="2023-10-04T00:00:00" u="1"/>
        <d v="2022-12-14T00:00:00" u="1"/>
        <d v="2023-02-14T00:00:00" u="1"/>
        <d v="2021-11-02T00:00:00" u="1"/>
        <d v="2022-06-15T00:00:00" u="1"/>
        <d v="2021-08-25T00:00:00" u="1"/>
        <d v="2022-12-07T00:00:00" u="1"/>
        <d v="2023-02-07T00:00:00" u="1"/>
        <d v="2023-07-20T00:00:00" u="1"/>
        <d v="2023-09-11T00:00:00" u="1"/>
        <d v="2021-07-13T00:00:00" u="1"/>
        <d v="2023-08-25T00:00:00" u="1"/>
        <d v="2025-01-02T00:00:00" u="1"/>
        <d v="2022-03-31T00:00:00" u="1"/>
        <d v="2022-07-13T00:00:00" u="1"/>
        <d v="2021-10-28T00:00:00" u="1"/>
        <d v="2023-08-18T00:00:00" u="1"/>
        <d v="2022-03-24T00:00:00" u="1"/>
        <d v="2022-07-06T00:00:00" u="1"/>
        <d v="2022-12-19T00:00:00" u="1"/>
        <d v="2023-04-10T00:00:00" u="1"/>
        <d v="2021-08-30T00:00:00" u="1"/>
        <d v="2021-11-26T00:00:00" u="1"/>
        <d v="2022-03-17T00:00:00" u="1"/>
        <d v="2022-12-12T00:00:00" u="1"/>
        <d v="2022-08-04T00:00:00" u="1"/>
        <d v="2021-08-23T00:00:00" u="1"/>
        <d v="2021-10-14T00:00:00" u="1"/>
        <d v="2021-11-19T00:00:00" u="1"/>
        <d v="2022-03-10T00:00:00" u="1"/>
        <d v="2022-08-23T00:00:00" u="1"/>
        <d v="2022-12-05T00:00:00" u="1"/>
        <d v="2023-07-18T00:00:00" u="1"/>
        <d v="2021-09-02T00:00:00" u="1"/>
        <d v="2022-04-15T00:00:00" u="1"/>
        <d v="2023-01-19T00:00:00" u="1"/>
        <d v="2021-08-16T00:00:00" u="1"/>
        <d v="2022-03-29T00:00:00" u="1"/>
        <d v="2022-07-11T00:00:00" u="1"/>
        <d v="2021-11-12T00:00:00" u="1"/>
        <d v="2022-08-16T00:00:00" u="1"/>
        <d v="2021-12-17T00:00:00" u="1"/>
        <d v="2022-04-08T00:00:00" u="1"/>
        <d v="2023-01-12T00:00:00" u="1"/>
        <d v="2023-03-03T00:00:00" u="1"/>
        <d v="2022-03-22T00:00:00" u="1"/>
        <d v="2022-07-04T00:00:00" u="1"/>
        <d v="2023-02-17T00:00:00" u="1"/>
        <d v="2021-11-05T00:00:00" u="1"/>
        <d v="2022-01-05T00:00:00" u="1"/>
        <d v="2022-04-27T00:00:00" u="1"/>
        <d v="2023-01-31T00:00:00" u="1"/>
        <d v="2023-10-26T00:00:00" u="1"/>
        <d v="2024-07-30T00:00:00" u="1"/>
        <d v="2021-10-19T00:00:00" u="1"/>
        <d v="2021-12-10T00:00:00" u="1"/>
        <d v="2022-04-01T00:00:00" u="1"/>
        <d v="2022-09-14T00:00:00" u="1"/>
        <d v="2023-01-05T00:00:00" u="1"/>
        <d v="2023-08-09T00:00:00" u="1"/>
        <d v="2021-08-02T00:00:00" u="1"/>
        <d v="2021-11-24T00:00:00" u="1"/>
        <d v="2022-03-15T00:00:00" u="1"/>
        <d v="2023-02-10T00:00:00" u="1"/>
        <d v="2023-09-14T00:00:00" u="1"/>
        <d v="2021-07-16T00:00:00" u="1"/>
        <d v="2021-09-07T00:00:00" u="1"/>
        <d v="2023-01-24T00:00:00" u="1"/>
        <d v="2023-03-15T00:00:00" u="1"/>
        <d v="2023-10-19T00:00:00" u="1"/>
        <d v="2021-06-30T00:00:00" u="1"/>
        <d v="2022-09-07T00:00:00" u="1"/>
        <d v="2025-02-10T00:00:00" u="1"/>
        <d v="2021-11-17T00:00:00" u="1"/>
        <d v="2022-06-30T00:00:00" u="1"/>
        <d v="2023-02-03T00:00:00" u="1"/>
        <d v="2023-09-07T00:00:00" u="1"/>
        <d v="2023-01-17T00:00:00" u="1"/>
        <d v="2023-03-08T00:00:00" u="1"/>
        <d v="2023-08-21T00:00:00" u="1"/>
        <d v="2022-12-22T00:00:00" u="1"/>
        <d v="2021-11-10T00:00:00" u="1"/>
        <d v="2022-01-10T00:00:00" u="1"/>
        <d v="2023-10-31T00:00:00" u="1"/>
        <d v="2021-07-02T00:00:00" u="1"/>
        <d v="2022-04-06T00:00:00" u="1"/>
        <d v="2022-09-19T00:00:00" u="1"/>
        <d v="2023-03-01T00:00:00" u="1"/>
        <d v="2021-11-29T00:00:00" u="1"/>
        <d v="2023-02-15T00:00:00" u="1"/>
        <d v="2023-09-19T00:00:00" u="1"/>
        <d v="2021-11-03T00:00:00" u="1"/>
        <d v="2022-06-16T00:00:00" u="1"/>
        <d v="2022-11-29T00:00:00" u="1"/>
        <d v="2023-10-24T00:00:00" u="1"/>
        <d v="2021-08-26T00:00:00" u="1"/>
        <d v="2021-11-22T00:00:00" u="1"/>
        <d v="2022-12-08T00:00:00" u="1"/>
        <d v="2023-09-12T00:00:00" u="1"/>
        <d v="2023-11-03T00:00:00" u="1"/>
        <d v="2021-07-14T00:00:00" u="1"/>
        <d v="2021-12-01T00:00:00" u="1"/>
        <d v="2022-07-14T00:00:00" u="1"/>
        <d v="2021-11-15T00:00:00" u="1"/>
        <d v="2023-09-05T00:00:00" u="1"/>
        <d v="2021-10-29T00:00:00" u="1"/>
        <d v="2021-12-20T00:00:00" u="1"/>
        <d v="2022-04-11T00:00:00" u="1"/>
        <d v="2023-10-10T00:00:00" u="1"/>
        <d v="2022-03-25T00:00:00" u="1"/>
        <d v="2022-07-07T00:00:00" u="1"/>
        <d v="2022-12-20T00:00:00" u="1"/>
        <d v="2023-04-11T00:00:00" u="1"/>
        <d v="2021-11-08T00:00:00" u="1"/>
        <d v="2021-08-31T00:00:00" u="1"/>
        <d v="2022-04-04T00:00:00" u="1"/>
        <d v="2022-03-18T00:00:00" u="1"/>
        <d v="2022-12-13T00:00:00" u="1"/>
        <d v="2023-02-13T00:00:00" u="1"/>
        <d v="2023-04-04T00:00:00" u="1"/>
        <d v="2021-11-01T00:00:00" u="1"/>
        <d v="2021-10-15T00:00:00" u="1"/>
        <d v="2021-12-06T00:00:00" u="1"/>
        <d v="2022-08-24T00:00:00" u="1"/>
        <d v="2022-12-06T00:00:00" u="1"/>
        <d v="2023-02-06T00:00:00" u="1"/>
        <d v="2023-07-19T00:00:00" u="1"/>
        <d v="2021-07-12T00:00:00" u="1"/>
        <d v="2021-09-03T00:00:00" u="1"/>
        <d v="2023-01-20T00:00:00" u="1"/>
        <d v="2023-08-24T00:00:00" u="1"/>
        <d v="2021-08-17T00:00:00" u="1"/>
        <d v="2022-03-30T00:00:00" u="1"/>
        <d v="2022-07-12T00:00:00" u="1"/>
        <d v="2023-09-29T00:00:00" u="1"/>
        <d v="2022-08-17T00:00:00" u="1"/>
        <d v="2021-07-05T00:00:00" u="1"/>
        <d v="2021-10-27T00:00:00" u="1"/>
        <d v="2023-01-13T00:00:00" u="1"/>
        <d v="2022-03-23T00:00:00" u="1"/>
        <d v="2022-04-28T00:00:00" u="1"/>
        <d v="2023-10-27T00:00:00" u="1"/>
        <d v="2021-10-20T00:00:00" u="1"/>
        <d v="2022-09-15T00:00:00" u="1"/>
        <d v="2023-01-06T00:00:00" u="1"/>
        <d v="2023-08-10T00:00:00" u="1"/>
        <d v="2021-11-25T00:00:00" u="1"/>
        <d v="2022-03-16T00:00:00" u="1"/>
        <d v="2022-08-29T00:00:00" u="1"/>
        <d v="2023-09-15T00:00:00" u="1"/>
        <d v="2021-09-08T00:00:00" u="1"/>
        <d v="2022-08-03T00:00:00" u="1"/>
        <d v="2023-08-29T00:00:00" u="1"/>
        <d v="2021-11-18T00:00:00" u="1"/>
      </sharedItems>
    </cacheField>
    <cacheField name="LC" numFmtId="0">
      <sharedItems containsDate="1" containsBlank="1" containsMixedTypes="1" minDate="1900-01-05T09:09:04" maxDate="2025-08-23T00:00:00"/>
    </cacheField>
    <cacheField name="LB" numFmtId="0">
      <sharedItems containsDate="1" containsBlank="1" containsMixedTypes="1" minDate="1899-12-31T01:10:04" maxDate="2025-05-13T00:00:00"/>
    </cacheField>
    <cacheField name="PL+" numFmtId="0">
      <sharedItems containsDate="1" containsBlank="1" containsMixedTypes="1" minDate="1900-01-05T09:08:04" maxDate="2025-05-27T00:00:00" count="520">
        <s v="DTE DEBUT"/>
        <n v="43"/>
        <m/>
        <d v="2025-04-09T00:00:00"/>
        <d v="2025-04-10T00:00:00"/>
        <d v="2025-05-07T00:00:00"/>
        <s v=" "/>
        <d v="2025-07-15T00:00:00"/>
        <d v="2025-07-17T00:00:00"/>
        <d v="2025-08-20T00:00:00"/>
        <d v="2025-09-01T00:00:00"/>
        <d v="2025-09-03T00:00:00"/>
        <d v="2025-04-04T00:00:00" u="1"/>
        <d v="2025-04-17T00:00:00" u="1"/>
        <d v="2025-04-21T00:00:00" u="1"/>
        <d v="2025-04-22T00:00:00" u="1"/>
        <d v="2025-04-24T00:00:00" u="1"/>
        <d v="2025-04-28T00:00:00" u="1"/>
        <d v="2025-05-08T00:00:00" u="1"/>
        <d v="2025-05-28T00:00:00" u="1"/>
        <d v="2025-05-30T00:00:00" u="1"/>
        <d v="2025-06-03T00:00:00" u="1"/>
        <d v="2025-06-05T00:00:00" u="1"/>
        <d v="2025-04-07T00:00:00" u="1"/>
        <d v="2025-04-08T00:00:00" u="1"/>
        <d v="2025-05-06T00:00:00" u="1"/>
        <d v="2025-05-29T00:00:00" u="1"/>
        <d v="2025-06-02T00:00:00" u="1"/>
        <d v="2025-06-04T00:00:00" u="1"/>
        <d v="2025-04-23T00:00:00" u="1"/>
        <d v="2025-05-05T00:00:00" u="1"/>
        <s v="DATE DEB" u="1"/>
        <n v="42" u="1"/>
        <d v="2025-04-03T00:00:00" u="1"/>
        <d v="2025-06-01T00:00:00" u="1"/>
        <n v="41" u="1"/>
        <d v="2025-04-01T00:00:00" u="1"/>
        <d v="2025-04-02T00:00:00" u="1"/>
        <d v="2025-04-18T00:00:00" u="1"/>
        <d v="2025-05-01T00:00:00" u="1"/>
        <e v="#N/A" u="1"/>
        <d v="2025-04-30T00:00:00" u="1"/>
        <d v="2025-05-23T00:00:00" u="1"/>
        <d v="2025-05-27T00:00:00" u="1"/>
        <n v="39" u="1"/>
        <d v="2025-03-26T00:00:00" u="1"/>
        <d v="2025-04-11T00:00:00" u="1"/>
        <d v="2025-04-15T00:00:00" u="1"/>
        <d v="2025-04-29T00:00:00" u="1"/>
        <d v="2025-05-19T00:00:00" u="1"/>
        <d v="2025-05-21T00:00:00" u="1"/>
        <d v="2025-03-25T00:00:00" u="1"/>
        <d v="2025-04-14T00:00:00" u="1"/>
        <d v="2025-04-16T00:00:00" u="1"/>
        <d v="2025-05-16T00:00:00" u="1"/>
        <d v="2025-05-20T00:00:00" u="1"/>
        <d v="2025-05-22T00:00:00" u="1"/>
        <d v="2025-05-26T00:00:00" u="1"/>
        <d v="2025-05-14T00:00:00" u="1"/>
        <d v="2025-05-15T00:00:00" u="1"/>
        <d v="2025-05-13T00:00:00" u="1"/>
        <d v="2025-03-21T00:00:00" u="1"/>
        <d v="2025-05-09T00:00:00" u="1"/>
        <d v="2025-03-05T00:00:00" u="1"/>
        <d v="2025-03-10T00:00:00" u="1"/>
        <d v="2025-03-19T00:00:00" u="1"/>
        <d v="2025-05-12T00:00:00" u="1"/>
        <d v="2025-03-04T00:00:00" u="1"/>
        <d v="2025-03-12T00:00:00" u="1"/>
        <d v="2025-05-02T00:00:00" u="1"/>
        <d v="2025-03-27T00:00:00" u="1"/>
        <d v="2025-03-31T00:00:00" u="1"/>
        <d v="2025-02-05T00:00:00" u="1"/>
        <d v="2025-02-19T00:00:00" u="1"/>
        <d v="2025-02-21T00:00:00" u="1"/>
        <d v="2025-03-18T00:00:00" u="1"/>
        <d v="2025-02-12T00:00:00" u="1"/>
        <d v="2025-02-13T00:00:00" u="1"/>
        <d v="2025-02-18T00:00:00" u="1"/>
        <d v="2025-02-25T00:00:00" u="1"/>
        <d v="2025-02-26T00:00:00" u="1"/>
        <d v="2025-02-27T00:00:00" u="1"/>
        <d v="2025-03-14T00:00:00" u="1"/>
        <d v="2025-02-17T00:00:00" u="1"/>
        <d v="2025-03-06T00:00:00" u="1"/>
        <d v="2024-11-11T00:00:00" u="1"/>
        <d v="2024-11-13T00:00:00" u="1"/>
        <d v="2024-11-15T00:00:00" u="1"/>
        <d v="2024-11-18T00:00:00" u="1"/>
        <d v="2024-11-20T00:00:00" u="1"/>
        <d v="2024-11-21T00:00:00" u="1"/>
        <d v="2025-01-06T00:00:00" u="1"/>
        <d v="2025-01-27T00:00:00" u="1"/>
        <d v="2025-02-11T00:00:00" u="1"/>
        <d v="2024-10-23T00:00:00" u="1"/>
        <d v="2024-10-25T00:00:00" u="1"/>
        <d v="2024-11-12T00:00:00" u="1"/>
        <d v="2024-11-14T00:00:00" u="1"/>
        <d v="2024-12-18T00:00:00" u="1"/>
        <d v="2024-12-19T00:00:00" u="1"/>
        <d v="2024-10-24T00:00:00" u="1"/>
        <d v="2024-11-06T00:00:00" u="1"/>
        <d v="2024-11-07T00:00:00" u="1"/>
        <d v="2024-11-08T00:00:00" u="1"/>
        <d v="2024-12-04T00:00:00" u="1"/>
        <d v="2024-12-05T00:00:00" u="1"/>
        <d v="2024-12-06T00:00:00" u="1"/>
        <d v="2024-10-07T00:00:00" u="1"/>
        <d v="2024-10-11T00:00:00" u="1"/>
        <d v="2024-11-01T00:00:00" u="1"/>
        <d v="2024-11-04T00:00:00" u="1"/>
        <d v="2024-11-05T00:00:00" u="1"/>
        <d v="2024-12-10T00:00:00" u="1"/>
        <d v="2024-12-11T00:00:00" u="1"/>
        <d v="2024-12-13T00:00:00" u="1"/>
        <d v="2025-01-20T00:00:00" u="1"/>
        <d v="2025-01-23T00:00:00" u="1"/>
        <d v="2024-10-10T00:00:00" u="1"/>
        <d v="2024-10-28T00:00:00" u="1"/>
        <d v="2024-10-29T00:00:00" u="1"/>
        <d v="2024-10-31T00:00:00" u="1"/>
        <d v="2024-11-25T00:00:00" u="1"/>
        <d v="2024-11-27T00:00:00" u="1"/>
        <d v="2024-12-17T00:00:00" u="1"/>
        <d v="2024-09-24T00:00:00" u="1"/>
        <d v="2024-09-30T00:00:00" u="1"/>
        <d v="2024-11-26T00:00:00" u="1"/>
        <d v="2024-11-29T00:00:00" u="1"/>
        <d v="2024-09-20T00:00:00" u="1"/>
        <d v="2024-09-26T00:00:00" u="1"/>
        <d v="2024-10-21T00:00:00" u="1"/>
        <d v="2024-09-17T00:00:00" u="1"/>
        <d v="2024-09-23T00:00:00" u="1"/>
        <d v="2024-10-16T00:00:00" u="1"/>
        <d v="2024-10-18T00:00:00" u="1"/>
        <d v="2024-11-19T00:00:00" u="1"/>
        <d v="2024-11-22T00:00:00" u="1"/>
        <d v="2024-10-08T00:00:00" u="1"/>
        <d v="2024-10-09T00:00:00" u="1"/>
        <d v="2024-09-09T00:00:00" u="1"/>
        <d v="2024-09-13T00:00:00" u="1"/>
        <d v="2024-09-06T00:00:00" u="1"/>
        <d v="2024-09-12T00:00:00" u="1"/>
        <d v="2024-10-04T00:00:00" u="1"/>
        <d v="2024-09-05T00:00:00" u="1"/>
        <d v="2024-09-11T00:00:00" u="1"/>
        <d v="2024-10-03T00:00:00" u="1"/>
        <d v="2024-08-28T00:00:00" u="1"/>
        <d v="2024-09-04T00:00:00" u="1"/>
        <d v="2024-09-27T00:00:00" u="1"/>
        <d v="2024-10-01T00:00:00" u="1"/>
        <d v="2024-08-27T00:00:00" u="1"/>
        <d v="2024-09-03T00:00:00" u="1"/>
        <d v="2024-10-30T00:00:00" u="1"/>
        <d v="2024-08-22T00:00:00" u="1"/>
        <d v="2024-08-23T00:00:00" u="1"/>
        <d v="2024-08-30T00:00:00" u="1"/>
        <d v="2024-08-19T00:00:00" u="1"/>
        <d v="2024-08-20T00:00:00" u="1"/>
        <d v="2024-09-19T00:00:00" u="1"/>
        <d v="2024-10-22T00:00:00" u="1"/>
        <d v="2024-08-16T00:00:00" u="1"/>
        <d v="2024-08-26T00:00:00" u="1"/>
        <d v="2024-09-18T00:00:00" u="1"/>
        <d v="2024-08-15T00:00:00" u="1"/>
        <d v="2024-08-14T00:00:00" u="1"/>
        <d v="2024-09-10T00:00:00" u="1"/>
        <d v="2024-09-16T00:00:00" u="1"/>
        <d v="2024-10-17T00:00:00" u="1"/>
        <d v="2024-08-12T00:00:00" u="1"/>
        <d v="2024-08-13T00:00:00" u="1"/>
        <d v="2024-08-06T00:00:00" u="1"/>
        <d v="2024-07-19T00:00:00" u="1"/>
        <d v="2024-07-05T00:00:00" u="1"/>
        <d v="2024-07-09T00:00:00" u="1"/>
        <d v="2024-07-10T00:00:00" u="1"/>
        <d v="2024-07-15T00:00:00" u="1"/>
        <d v="2025-02-14T00:00:00" u="1"/>
        <d v="2025-03-03T00:00:00" u="1"/>
        <d v="2024-06-18T00:00:00" u="1"/>
        <d v="2024-06-19T00:00:00" u="1"/>
        <d v="2024-06-20T00:00:00" u="1"/>
        <d v="2024-06-21T00:00:00" u="1"/>
        <d v="2024-06-25T00:00:00" u="1"/>
        <d v="2024-06-28T00:00:00" u="1"/>
        <d v="2024-12-03T00:00:00" u="1"/>
        <d v="2025-02-03T00:00:00" u="1"/>
        <d v="2025-02-04T00:00:00" u="1"/>
        <d v="2024-12-20T00:00:00" u="1"/>
        <d v="2024-08-21T00:00:00" u="1"/>
        <d v="2024-06-14T00:00:00" u="1"/>
        <d v="2024-12-16T00:00:00" u="1"/>
        <d v="2025-01-14T00:00:00" u="1"/>
        <d v="2024-06-05T00:00:00" u="1"/>
        <d v="2024-06-07T00:00:00" u="1"/>
        <d v="2024-07-16T00:00:00" u="1"/>
        <d v="2024-06-06T00:00:00" u="1"/>
        <d v="2024-06-10T00:00:00" u="1"/>
        <d v="2024-06-11T00:00:00" u="1"/>
        <d v="2024-06-17T00:00:00" u="1"/>
        <d v="2024-06-04T00:00:00" u="1"/>
        <d v="2024-05-30T00:00:00" u="1"/>
        <d v="2024-05-31T00:00:00" u="1"/>
        <d v="2024-04-30T00:00:00" u="1"/>
        <d v="2024-05-10T00:00:00" u="1"/>
        <d v="2024-05-15T00:00:00" u="1"/>
        <d v="2024-05-16T00:00:00" u="1"/>
        <d v="2024-05-17T00:00:00" u="1"/>
        <d v="2024-05-23T00:00:00" u="1"/>
        <d v="2024-05-27T00:00:00" u="1"/>
        <d v="2024-05-28T00:00:00" u="1"/>
        <d v="2024-05-29T00:00:00" u="1"/>
        <d v="2024-08-05T00:00:00" u="1"/>
        <d v="2024-04-09T00:00:00" u="1"/>
        <d v="2024-04-10T00:00:00" u="1"/>
        <d v="2024-04-23T00:00:00" u="1"/>
        <d v="2024-04-26T00:00:00" u="1"/>
        <d v="2024-04-29T00:00:00" u="1"/>
        <d v="2024-05-02T00:00:00" u="1"/>
        <d v="2024-04-05T00:00:00" u="1"/>
        <d v="2024-04-08T00:00:00" u="1"/>
        <d v="2024-04-19T00:00:00" u="1"/>
        <d v="2024-04-24T00:00:00" u="1"/>
        <d v="2024-05-09T00:00:00" u="1"/>
        <d v="2024-03-28T00:00:00" u="1"/>
        <d v="2024-03-29T00:00:00" u="1"/>
        <d v="2024-04-02T00:00:00" u="1"/>
        <d v="2024-04-16T00:00:00" u="1"/>
        <d v="2024-04-18T00:00:00" u="1"/>
        <d v="2024-05-06T00:00:00" u="1"/>
        <d v="2024-04-03T00:00:00" u="1"/>
        <d v="2024-05-01T00:00:00" u="1"/>
        <d v="2024-04-15T00:00:00" u="1"/>
        <d v="2024-04-11T00:00:00" u="1"/>
        <d v="2024-04-22T00:00:00" u="1"/>
        <d v="2024-03-08T00:00:00" u="1"/>
        <d v="2024-03-11T00:00:00" u="1"/>
        <d v="2024-03-20T00:00:00" u="1"/>
        <d v="2024-03-21T00:00:00" u="1"/>
        <d v="2024-03-12T00:00:00" u="1"/>
        <d v="2024-04-04T00:00:00" u="1"/>
        <d v="2024-02-23T00:00:00" u="1"/>
        <d v="2024-02-26T00:00:00" u="1"/>
        <d v="2024-02-28T00:00:00" u="1"/>
        <d v="2024-02-29T00:00:00" u="1"/>
        <d v="2024-03-05T00:00:00" u="1"/>
        <d v="2024-03-06T00:00:00" u="1"/>
        <d v="2024-03-25T00:00:00" u="1"/>
        <d v="2024-03-26T00:00:00" u="1"/>
        <d v="2024-02-01T00:00:00" u="1"/>
        <d v="2024-02-06T00:00:00" u="1"/>
        <d v="2024-02-07T00:00:00" u="1"/>
        <d v="2024-02-08T00:00:00" u="1"/>
        <d v="2024-02-09T00:00:00" u="1"/>
        <d v="2024-02-12T00:00:00" u="1"/>
        <d v="2024-02-13T00:00:00" u="1"/>
        <d v="2024-02-19T00:00:00" u="1"/>
        <d v="2024-02-20T00:00:00" u="1"/>
        <d v="2024-01-26T00:00:00" u="1"/>
        <d v="2024-02-02T00:00:00" u="1"/>
        <d v="2024-02-05T00:00:00" u="1"/>
        <d v="2024-01-19T00:00:00" u="1"/>
        <d v="2024-01-29T00:00:00" u="1"/>
        <d v="2024-01-30T00:00:00" u="1"/>
        <d v="2024-01-31T00:00:00" u="1"/>
        <d v="2024-02-14T00:00:00" u="1"/>
        <d v="2024-02-15T00:00:00" u="1"/>
        <d v="2024-01-18T00:00:00" u="1"/>
        <d v="2024-01-12T00:00:00" u="1"/>
        <d v="2024-01-22T00:00:00" u="1"/>
        <d v="2024-01-23T00:00:00" u="1"/>
        <d v="2024-01-24T00:00:00" u="1"/>
        <d v="2023-12-12T00:00:00" u="1"/>
        <d v="2023-12-13T00:00:00" u="1"/>
        <d v="2023-12-15T00:00:00" u="1"/>
        <d v="2023-12-19T00:00:00" u="1"/>
        <d v="2024-01-17T00:00:00" u="1"/>
        <d v="2023-12-18T00:00:00" u="1"/>
        <d v="2023-12-21T00:00:00" u="1"/>
        <d v="2024-03-07T00:00:00" u="1"/>
        <d v="2023-12-20T00:00:00" u="1"/>
        <d v="2024-01-25T00:00:00" u="1"/>
        <d v="2023-11-30T00:00:00" u="1"/>
        <d v="2023-12-01T00:00:00" u="1"/>
        <d v="2023-12-05T00:00:00" u="1"/>
        <d v="2023-12-06T00:00:00" u="1"/>
        <d v="2024-03-01T00:00:00" u="1"/>
        <d v="2023-11-23T00:00:00" u="1"/>
        <d v="2023-11-24T00:00:00" u="1"/>
        <d v="2023-11-28T00:00:00" u="1"/>
        <d v="2023-12-11T00:00:00" u="1"/>
        <d v="2023-12-08T00:00:00" u="1"/>
        <d v="2023-11-10T00:00:00" u="1"/>
        <d v="2023-11-13T00:00:00" u="1"/>
        <d v="2023-11-15T00:00:00" u="1"/>
        <d v="2023-11-27T00:00:00" u="1"/>
        <d v="2023-12-04T00:00:00" u="1"/>
        <d v="2024-01-16T00:00:00" u="1"/>
        <d v="2024-02-27T00:00:00" u="1"/>
        <d v="2024-03-14T00:00:00" u="1"/>
        <d v="2024-06-12T00:00:00" u="1"/>
        <d v="2024-06-13T00:00:00" u="1"/>
        <d v="2024-07-12T00:00:00" u="1"/>
        <d v="2024-08-07T00:00:00" u="1"/>
        <d v="2024-08-29T00:00:00" u="1"/>
        <d v="2023-11-07T00:00:00" u="1"/>
        <d v="2023-11-08T00:00:00" u="1"/>
        <d v="2023-11-22T00:00:00" u="1"/>
        <d v="2023-11-29T00:00:00" u="1"/>
        <d v="2024-01-11T00:00:00" u="1"/>
        <d v="2024-02-21T00:00:00" u="1"/>
        <d v="2024-02-22T00:00:00" u="1"/>
        <d v="2023-11-06T00:00:00" u="1"/>
        <d v="2023-11-09T00:00:00" u="1"/>
        <d v="2023-11-21T00:00:00" u="1"/>
        <d v="2024-01-10T00:00:00" u="1"/>
        <d v="2024-01-15T00:00:00" u="1"/>
        <d v="2023-11-17T00:00:00" u="1"/>
        <d v="2024-03-13T00:00:00" u="1"/>
        <d v="2024-04-25T00:00:00" u="1"/>
        <d v="2024-05-03T00:00:00" u="1"/>
        <d v="2023-10-18T00:00:00" u="1"/>
        <d v="2023-10-20T00:00:00" u="1"/>
        <d v="2023-11-03T00:00:00" u="1"/>
        <d v="2023-11-20T00:00:00" u="1"/>
        <d v="2024-01-05T00:00:00" u="1"/>
        <d v="2023-10-16T00:00:00" u="1"/>
        <d v="2023-09-18T00:00:00" u="1"/>
        <d v="2023-09-20T00:00:00" u="1"/>
        <d v="2023-09-28T00:00:00" u="1"/>
        <d v="2023-09-29T00:00:00" u="1"/>
        <d v="2023-10-04T00:00:00" u="1"/>
        <d v="2023-10-25T00:00:00" u="1"/>
        <d v="2023-10-31T00:00:00" u="1"/>
        <d v="2023-11-16T00:00:00" u="1"/>
        <d v="2023-09-21T00:00:00" u="1"/>
        <d v="2023-10-05T00:00:00" u="1"/>
        <d v="2023-10-06T00:00:00" u="1"/>
        <d v="2023-10-13T00:00:00" u="1"/>
        <d v="2023-11-14T00:00:00" u="1"/>
        <d v="2023-09-11T00:00:00" u="1"/>
        <d v="2023-09-14T00:00:00" u="1"/>
        <d v="2023-10-02T00:00:00" u="1"/>
        <d v="2023-09-13T00:00:00" u="1"/>
        <d v="2023-09-22T00:00:00" u="1"/>
        <d v="2023-09-26T00:00:00" u="1"/>
        <d v="2023-10-27T00:00:00" u="1"/>
        <d v="2023-11-01T00:00:00" u="1"/>
        <d v="2024-01-08T00:00:00" u="1"/>
        <d v="2023-09-15T00:00:00" u="1"/>
        <d v="2023-09-08T00:00:00" u="1"/>
        <d v="2023-09-12T00:00:00" u="1"/>
        <d v="2023-09-19T00:00:00" u="1"/>
        <d v="2023-12-14T00:00:00" u="1"/>
        <d v="2023-09-07T00:00:00" u="1"/>
        <d v="2023-09-27T00:00:00" u="1"/>
        <d v="2023-10-30T00:00:00" u="1"/>
        <d v="2023-12-22T00:00:00" u="1"/>
        <d v="2023-11-02T00:00:00" u="1"/>
        <d v="2023-08-24T00:00:00" u="1"/>
        <d v="2023-08-28T00:00:00" u="1"/>
        <d v="2023-08-30T00:00:00" u="1"/>
        <d v="2023-09-05T00:00:00" u="1"/>
        <d v="2023-10-11T00:00:00" u="1"/>
        <d v="2021-09-01T00:00:00" u="1"/>
        <d v="2021-12-23T00:00:00" u="1"/>
        <d v="2022-02-23T00:00:00" u="1"/>
        <d v="2023-08-22T00:00:00" u="1"/>
        <d v="2021-10-06T00:00:00" u="1"/>
        <d v="2021-11-11T00:00:00" u="1"/>
        <d v="2022-01-11T00:00:00" u="1"/>
        <d v="2022-03-02T00:00:00" u="1"/>
        <d v="2021-10-25T00:00:00" u="1"/>
        <d v="2021-12-16T00:00:00" u="1"/>
        <d v="2022-02-16T00:00:00" u="1"/>
        <d v="2023-08-15T00:00:00" u="1"/>
        <d v="2021-11-30T00:00:00" u="1"/>
        <d v="2021-09-13T00:00:00" u="1"/>
        <d v="2021-11-04T00:00:00" u="1"/>
        <d v="2021-08-27T00:00:00" u="1"/>
        <d v="2021-10-18T00:00:00" u="1"/>
        <d v="2021-12-09T00:00:00" u="1"/>
        <d v="2022-02-09T00:00:00" u="1"/>
        <d v="2023-08-08T00:00:00" u="1"/>
        <d v="2024-01-04T00:00:00" u="1"/>
        <d v="2021-07-15T00:00:00" u="1"/>
        <d v="2022-02-28T00:00:00" u="1"/>
        <d v="2021-06-29T00:00:00" u="1"/>
        <d v="2021-12-02T00:00:00" u="1"/>
        <d v="2022-02-02T00:00:00" u="1"/>
        <d v="2021-11-16T00:00:00" u="1"/>
        <d v="2022-03-07T00:00:00" u="1"/>
        <d v="2023-09-06T00:00:00" u="1"/>
        <d v="2021-12-21T00:00:00" u="1"/>
        <d v="2022-02-21T00:00:00" u="1"/>
        <d v="2023-09-25T00:00:00" u="1"/>
        <d v="2021-11-09T00:00:00" u="1"/>
        <d v="2021-12-14T00:00:00" u="1"/>
        <d v="2022-02-14T00:00:00" u="1"/>
        <d v="2022-01-28T00:00:00" u="1"/>
        <d v="2023-07-27T00:00:00" u="1"/>
        <d v="2021-11-02T00:00:00" u="1"/>
        <d v="2023-10-23T00:00:00" u="1"/>
        <d v="2021-08-25T00:00:00" u="1"/>
        <d v="2021-12-07T00:00:00" u="1"/>
        <d v="2022-01-21T00:00:00" u="1"/>
        <d v="2023-07-20T00:00:00" u="1"/>
        <d v="2021-07-13T00:00:00" u="1"/>
        <d v="2023-08-25T00:00:00" u="1"/>
        <d v="2023-12-07T00:00:00" u="1"/>
        <d v="2022-01-14T00:00:00" u="1"/>
        <d v="2023-09-04T00:00:00" u="1"/>
        <d v="2021-07-06T00:00:00" u="1"/>
        <d v="2021-10-28T00:00:00" u="1"/>
        <d v="2023-08-18T00:00:00" u="1"/>
        <d v="2021-09-16T00:00:00" u="1"/>
        <d v="2022-01-07T00:00:00" u="1"/>
        <d v="2021-08-30T00:00:00" u="1"/>
        <d v="2021-10-21T00:00:00" u="1"/>
        <d v="2023-08-11T00:00:00" u="1"/>
        <d v="2021-08-04T00:00:00" u="1"/>
        <d v="2021-11-26T00:00:00" u="1"/>
        <d v="2022-01-26T00:00:00" u="1"/>
        <d v="2021-08-23T00:00:00" u="1"/>
        <d v="2021-11-19T00:00:00" u="1"/>
        <d v="2022-01-19T00:00:00" u="1"/>
        <d v="2022-03-10T00:00:00" u="1"/>
        <d v="2023-07-18T00:00:00" u="1"/>
        <d v="2021-09-02T00:00:00" u="1"/>
        <d v="2022-02-24T00:00:00" u="1"/>
        <d v="2023-08-23T00:00:00" u="1"/>
        <d v="2021-10-07T00:00:00" u="1"/>
        <d v="2021-11-12T00:00:00" u="1"/>
        <d v="2022-01-12T00:00:00" u="1"/>
        <d v="2022-03-03T00:00:00" u="1"/>
        <d v="2021-10-26T00:00:00" u="1"/>
        <d v="2021-12-17T00:00:00" u="1"/>
        <d v="2022-02-17T00:00:00" u="1"/>
        <d v="2023-08-16T00:00:00" u="1"/>
        <d v="2022-01-31T00:00:00" u="1"/>
        <d v="2021-09-14T00:00:00" u="1"/>
        <d v="2021-11-05T00:00:00" u="1"/>
        <d v="2022-01-05T00:00:00" u="1"/>
        <d v="2023-10-26T00:00:00" u="1"/>
        <d v="2021-10-19T00:00:00" u="1"/>
        <d v="2021-12-10T00:00:00" u="1"/>
        <d v="2022-02-10T00:00:00" u="1"/>
        <d v="2022-01-24T00:00:00" u="1"/>
        <d v="2021-07-16T00:00:00" u="1"/>
        <d v="2021-09-07T00:00:00" u="1"/>
        <d v="2023-10-19T00:00:00" u="1"/>
        <d v="2022-02-03T00:00:00" u="1"/>
        <d v="2021-11-17T00:00:00" u="1"/>
        <d v="2022-01-17T00:00:00" u="1"/>
        <d v="2022-03-08T00:00:00" u="1"/>
        <d v="2021-07-09T00:00:00" u="1"/>
        <d v="2021-12-22T00:00:00" u="1"/>
        <d v="2022-02-22T00:00:00" u="1"/>
        <d v="2023-08-21T00:00:00" u="1"/>
        <d v="2023-10-12T00:00:00" u="1"/>
        <d v="2021-11-10T00:00:00" u="1"/>
        <d v="2022-01-10T00:00:00" u="1"/>
        <d v="2022-03-01T00:00:00" u="1"/>
        <d v="2021-12-15T00:00:00" u="1"/>
        <d v="2022-02-15T00:00:00" u="1"/>
        <d v="2023-08-14T00:00:00" u="1"/>
        <d v="2023-07-28T00:00:00" u="1"/>
        <d v="2021-11-03T00:00:00" u="1"/>
        <d v="2023-10-24T00:00:00" u="1"/>
        <d v="2021-08-26T00:00:00" u="1"/>
        <d v="2021-12-08T00:00:00" u="1"/>
        <d v="2022-02-08T00:00:00" u="1"/>
        <d v="2023-08-07T00:00:00" u="1"/>
        <d v="2023-07-21T00:00:00" u="1"/>
        <d v="2021-07-14T00:00:00" u="1"/>
        <d v="2023-10-17T00:00:00" u="1"/>
        <d v="2021-06-28T00:00:00" u="1"/>
        <d v="2021-12-01T00:00:00" u="1"/>
        <d v="2022-02-01T00:00:00" u="1"/>
        <d v="2021-11-15T00:00:00" u="1"/>
        <d v="2021-07-07T00:00:00" u="1"/>
        <d v="2021-10-29T00:00:00" u="1"/>
        <d v="2021-12-20T00:00:00" u="1"/>
        <d v="2021-11-08T00:00:00" u="1"/>
        <d v="2021-08-31T00:00:00" u="1"/>
        <d v="2021-10-22T00:00:00" u="1"/>
        <d v="2021-12-13T00:00:00" u="1"/>
        <d v="2023-10-03T00:00:00" u="1"/>
        <d v="2021-08-05T00:00:00" u="1"/>
        <d v="2022-01-27T00:00:00" u="1"/>
        <d v="2021-11-01T00:00:00" u="1"/>
        <d v="2023-08-31T00:00:00" u="1"/>
        <d v="2021-08-24T00:00:00" u="1"/>
        <d v="2021-12-06T00:00:00" u="1"/>
        <d v="2022-01-20T00:00:00" u="1"/>
        <d v="2023-07-19T00:00:00" u="1"/>
        <d v="2024-01-01T00:00:00" u="1"/>
        <d v="2021-09-03T00:00:00" u="1"/>
        <d v="2022-02-25T00:00:00" u="1"/>
        <d v="2021-09-22T00:00:00" u="1"/>
        <d v="2022-01-13T00:00:00" u="1"/>
        <d v="2022-03-04T00:00:00" u="1"/>
        <d v="2021-07-05T00:00:00" u="1"/>
        <d v="2021-10-27T00:00:00" u="1"/>
        <d v="2022-02-18T00:00:00" u="1"/>
        <d v="2023-08-17T00:00:00" u="1"/>
        <d v="2021-08-10T00:00:00" u="1"/>
        <d v="2022-01-06T00:00:00" u="1"/>
        <d v="2021-10-20T00:00:00" u="1"/>
        <d v="2022-02-11T00:00:00" u="1"/>
        <d v="2021-08-03T00:00:00" u="1"/>
        <d v="2021-11-25T00:00:00" u="1"/>
        <d v="2023-07-24T00:00:00" u="1"/>
        <d v="2021-09-08T00:00:00" u="1"/>
        <d v="2023-08-29T00:00:00" u="1"/>
        <d v="2022-02-04T00:00:00" u="1"/>
        <d v="2021-11-18T00:00:00" u="1"/>
        <d v="2022-01-18T00:00:00" u="1"/>
        <d v="2022-03-09T00:00:00" u="1"/>
        <d v="2023-07-17T00:00:00" u="1"/>
      </sharedItems>
    </cacheField>
    <cacheField name="PL-" numFmtId="0">
      <sharedItems containsDate="1" containsBlank="1" containsMixedTypes="1" minDate="1899-12-31T01:11:04" maxDate="2025-05-20T00:00:00"/>
    </cacheField>
    <cacheField name="6a15" numFmtId="0">
      <sharedItems containsBlank="1" containsMixedTypes="1" containsNumber="1" containsInteger="1" minValue="45" maxValue="45"/>
    </cacheField>
    <cacheField name="DIVERS" numFmtId="0">
      <sharedItems containsDate="1" containsBlank="1" containsMixedTypes="1" minDate="1899-12-31T01:12:04" maxDate="2025-07-16T00:00:00"/>
    </cacheField>
    <cacheField name="SOUDURE" numFmtId="0">
      <sharedItems containsDate="1" containsBlank="1" containsMixedTypes="1" minDate="1900-01-05T09:12:04" maxDate="2025-08-28T00:00:00"/>
    </cacheField>
    <cacheField name="RADIAL (WF + C)2" numFmtId="0">
      <sharedItems containsDate="1" containsBlank="1" containsMixedTypes="1" minDate="1899-12-31T01:11:04" maxDate="2026-01-13T00:00:00" count="287">
        <s v="DTE FIN"/>
        <n v="48"/>
        <d v="2025-04-09T00:00:00"/>
        <d v="2025-05-07T00:00:00"/>
        <d v="2025-05-14T00:00:00"/>
        <s v=" "/>
        <d v="2025-04-04T00:00:00" u="1"/>
        <d v="2025-04-11T00:00:00" u="1"/>
        <d v="2025-04-14T00:00:00" u="1"/>
        <d v="2025-06-17T00:00:00" u="1"/>
        <d v="2025-06-18T00:00:00" u="1"/>
        <d v="2025-07-04T00:00:00" u="1"/>
        <d v="2025-07-14T00:00:00" u="1"/>
        <s v="DATE FIN" u="1"/>
        <n v="47" u="1"/>
        <d v="2025-04-03T00:00:00" u="1"/>
        <d v="2025-06-01T00:00:00" u="1"/>
        <d v="2025-06-06T00:00:00" u="1"/>
        <n v="46" u="1"/>
        <m u="1"/>
        <d v="2025-04-01T00:00:00" u="1"/>
        <e v="#N/A" u="1"/>
        <d v="2025-04-08T00:00:00" u="1"/>
        <d v="2025-06-12T00:00:00" u="1"/>
        <d v="2025-06-13T00:00:00" u="1"/>
        <d v="2025-06-30T00:00:00" u="1"/>
        <d v="2025-07-09T00:00:00" u="1"/>
        <n v="44" u="1"/>
        <d v="2025-03-26T00:00:00" u="1"/>
        <d v="2025-04-02T00:00:00" u="1"/>
        <d v="2025-06-09T00:00:00" u="1"/>
        <d v="2025-06-23T00:00:00" u="1"/>
        <d v="2025-07-03T00:00:00" u="1"/>
        <d v="2025-03-25T00:00:00" u="1"/>
        <d v="2025-06-05T00:00:00" u="1"/>
        <d v="2025-06-20T00:00:00" u="1"/>
        <d v="2025-07-02T00:00:00" u="1"/>
        <d v="2025-03-21T00:00:00" u="1"/>
        <d v="2025-03-28T00:00:00" u="1"/>
        <d v="2025-06-03T00:00:00" u="1"/>
        <d v="2025-06-04T00:00:00" u="1"/>
        <d v="2025-06-27T00:00:00" u="1"/>
        <d v="2025-04-07T00:00:00" u="1"/>
        <d v="2025-09-09T00:00:00" u="1"/>
        <d v="2025-09-11T00:00:00" u="1"/>
        <d v="2025-10-10T00:00:00" u="1"/>
        <d v="2025-10-28T00:00:00" u="1"/>
        <d v="2025-08-26T00:00:00" u="1"/>
        <d v="2025-08-28T00:00:00" u="1"/>
        <d v="2025-09-15T00:00:00" u="1"/>
        <d v="2025-09-16T00:00:00" u="1"/>
        <d v="2025-09-12T00:00:00" u="1"/>
        <d v="2025-02-05T00:00:00" u="1"/>
        <d v="2025-03-11T00:00:00" u="1"/>
        <d v="2025-08-15T00:00:00" u="1"/>
        <d v="2025-08-19T00:00:00" u="1"/>
        <d v="2025-02-21T00:00:00" u="1"/>
        <d v="2025-04-30T00:00:00" u="1"/>
        <d v="2025-05-01T00:00:00" u="1"/>
        <d v="2024-11-11T00:00:00" u="1"/>
        <d v="2024-11-13T00:00:00" u="1"/>
        <d v="2024-12-09T00:00:00" u="1"/>
        <d v="2025-04-25T00:00:00" u="1"/>
        <d v="2025-04-28T00:00:00" u="1"/>
        <d v="2024-10-23T00:00:00" u="1"/>
        <d v="2024-12-06T00:00:00" u="1"/>
        <d v="2024-12-11T00:00:00" u="1"/>
        <d v="2025-01-20T00:00:00" u="1"/>
        <d v="2025-05-23T00:00:00" u="1"/>
        <d v="2024-11-14T00:00:00" u="1"/>
        <d v="2024-11-15T00:00:00" u="1"/>
        <d v="2024-11-28T00:00:00" u="1"/>
        <d v="2025-02-13T00:00:00" u="1"/>
        <d v="2024-10-07T00:00:00" u="1"/>
        <d v="2024-12-10T00:00:00" u="1"/>
        <d v="2024-12-12T00:00:00" u="1"/>
        <d v="2025-01-21T00:00:00" u="1"/>
        <d v="2025-05-26T00:00:00" u="1"/>
        <d v="2025-07-07T00:00:00" u="1"/>
        <d v="2024-11-06T00:00:00" u="1"/>
        <d v="2024-11-07T00:00:00" u="1"/>
        <d v="2024-11-08T00:00:00" u="1"/>
        <d v="2024-11-21T00:00:00" u="1"/>
        <d v="2025-02-06T00:00:00" u="1"/>
        <d v="2025-02-19T00:00:00" u="1"/>
        <d v="2025-02-26T00:00:00" u="1"/>
        <d v="2024-09-24T00:00:00" u="1"/>
        <d v="2024-11-26T00:00:00" u="1"/>
        <d v="2024-11-29T00:00:00" u="1"/>
        <d v="2025-01-08T00:00:00" u="1"/>
        <d v="2025-05-13T00:00:00" u="1"/>
        <d v="2024-09-20T00:00:00" u="1"/>
        <d v="2024-11-22T00:00:00" u="1"/>
        <d v="2024-11-27T00:00:00" u="1"/>
        <d v="2025-01-06T00:00:00" u="1"/>
        <d v="2025-05-09T00:00:00" u="1"/>
        <d v="2024-09-17T00:00:00" u="1"/>
        <d v="2024-11-19T00:00:00" u="1"/>
        <d v="2024-12-16T00:00:00" u="1"/>
        <d v="2025-05-02T00:00:00" u="1"/>
        <d v="2025-05-29T00:00:00" u="1"/>
        <d v="2024-10-18T00:00:00" u="1"/>
        <d v="2024-10-31T00:00:00" u="1"/>
        <d v="2025-01-16T00:00:00" u="1"/>
        <d v="2025-01-29T00:00:00" u="1"/>
        <d v="2024-09-09T00:00:00" u="1"/>
        <d v="2024-11-20T00:00:00" u="1"/>
        <d v="2024-12-17T00:00:00" u="1"/>
        <d v="2024-09-06T00:00:00" u="1"/>
        <d v="2024-11-18T00:00:00" u="1"/>
        <d v="2025-05-28T00:00:00" u="1"/>
        <d v="2024-09-05T00:00:00" u="1"/>
        <d v="2024-12-13T00:00:00" u="1"/>
        <d v="2025-05-27T00:00:00" u="1"/>
        <d v="2024-10-10T00:00:00" u="1"/>
        <d v="2024-10-25T00:00:00" u="1"/>
        <d v="2025-01-09T00:00:00" u="1"/>
        <d v="2025-01-22T00:00:00" u="1"/>
        <d v="2024-08-28T00:00:00" u="1"/>
        <d v="2024-10-03T00:00:00" u="1"/>
        <d v="2024-12-19T00:00:00" u="1"/>
        <d v="2025-01-15T00:00:00" u="1"/>
        <d v="2024-08-27T00:00:00" u="1"/>
        <d v="2024-10-02T00:00:00" u="1"/>
        <d v="2024-10-17T00:00:00" u="1"/>
        <d v="2024-12-18T00:00:00" u="1"/>
        <d v="2025-01-14T00:00:00" u="1"/>
        <d v="2024-08-22T00:00:00" u="1"/>
        <d v="2024-09-30T00:00:00" u="1"/>
        <d v="2024-10-11T00:00:00" u="1"/>
        <d v="2025-01-10T00:00:00" u="1"/>
        <d v="2024-08-19T00:00:00" u="1"/>
        <d v="2024-09-25T00:00:00" u="1"/>
        <d v="2024-10-08T00:00:00" u="1"/>
        <d v="2024-08-16T00:00:00" u="1"/>
        <d v="2024-11-01T00:00:00" u="1"/>
        <d v="2024-11-05T00:00:00" u="1"/>
        <d v="2025-04-17T00:00:00" u="1"/>
        <d v="2024-08-15T00:00:00" u="1"/>
        <d v="2024-10-30T00:00:00" u="1"/>
        <d v="2024-11-04T00:00:00" u="1"/>
        <d v="2025-04-16T00:00:00" u="1"/>
        <d v="2024-10-29T00:00:00" u="1"/>
        <d v="2024-08-14T00:00:00" u="1"/>
        <d v="2024-10-28T00:00:00" u="1"/>
        <d v="2024-10-24T00:00:00" u="1"/>
        <d v="2024-07-05T00:00:00" u="1"/>
        <d v="2025-05-20T00:00:00" u="1"/>
        <d v="2025-09-05T00:00:00" u="1"/>
        <d v="2025-10-22T00:00:00" u="1"/>
        <d v="2026-01-06T00:00:00" u="1"/>
        <d v="2026-01-12T00:00:00" u="1"/>
        <d v="2024-09-03T00:00:00" u="1"/>
        <d v="2024-10-15T00:00:00" u="1"/>
        <d v="2025-02-11T00:00:00" u="1"/>
        <d v="2025-03-05T00:00:00" u="1"/>
        <d v="2024-06-18T00:00:00" u="1"/>
        <d v="2024-08-30T00:00:00" u="1"/>
        <d v="2024-09-10T00:00:00" u="1"/>
        <d v="2024-09-27T00:00:00" u="1"/>
        <d v="2024-12-02T00:00:00" u="1"/>
        <d v="2025-01-27T00:00:00" u="1"/>
        <d v="2025-02-18T00:00:00" u="1"/>
        <d v="2025-03-20T00:00:00" u="1"/>
        <d v="2025-03-24T00:00:00" u="1"/>
        <d v="2025-01-07T00:00:00" u="1"/>
        <d v="2025-01-30T00:00:00" u="1"/>
        <d v="2025-03-03T00:00:00" u="1"/>
        <d v="2024-06-19T00:00:00" u="1"/>
        <d v="2024-08-20T00:00:00" u="1"/>
        <d v="2024-09-11T00:00:00" u="1"/>
        <d v="2025-01-31T00:00:00" u="1"/>
        <d v="2025-03-06T00:00:00" u="1"/>
        <d v="2024-06-10T00:00:00" u="1"/>
        <d v="2024-07-19T00:00:00" u="1"/>
        <d v="2024-08-23T00:00:00" u="1"/>
        <d v="2024-06-12T00:00:00" u="1"/>
        <d v="2024-09-12T00:00:00" u="1"/>
        <d v="2024-06-07T00:00:00" u="1"/>
        <d v="2024-05-10T00:00:00" u="1"/>
        <d v="2024-06-11T00:00:00" u="1"/>
        <d v="2024-10-22T00:00:00" u="1"/>
        <d v="2024-08-13T00:00:00" u="1"/>
        <d v="2024-04-10T00:00:00" u="1"/>
        <d v="2024-04-22T00:00:00" u="1"/>
        <d v="2024-07-10T00:00:00" u="1"/>
        <d v="2024-04-09T00:00:00" u="1"/>
        <d v="2024-04-17T00:00:00" u="1"/>
        <d v="2024-04-05T00:00:00" u="1"/>
        <d v="2024-04-15T00:00:00" u="1"/>
        <d v="2024-03-28T00:00:00" u="1"/>
        <d v="2024-04-04T00:00:00" u="1"/>
        <d v="2024-04-12T00:00:00" u="1"/>
        <d v="2024-04-03T00:00:00" u="1"/>
        <d v="2024-05-01T00:00:00" u="1"/>
        <d v="2024-05-07T00:00:00" u="1"/>
        <d v="2024-04-11T00:00:00" u="1"/>
        <d v="2024-05-15T00:00:00" u="1"/>
        <d v="2024-05-28T00:00:00" u="1"/>
        <d v="2024-02-23T00:00:00" u="1"/>
        <d v="2024-02-27T00:00:00" u="1"/>
        <d v="2024-05-03T00:00:00" u="1"/>
        <d v="2024-05-16T00:00:00" u="1"/>
        <d v="2024-03-08T00:00:00" u="1"/>
        <d v="2024-02-01T00:00:00" u="1"/>
        <d v="2024-02-12T00:00:00" u="1"/>
        <d v="2024-02-13T00:00:00" u="1"/>
        <d v="2024-01-26T00:00:00" u="1"/>
        <d v="2024-02-06T00:00:00" u="1"/>
        <d v="2024-02-07T00:00:00" u="1"/>
        <d v="2024-02-19T00:00:00" u="1"/>
        <d v="2024-01-19T00:00:00" u="1"/>
        <d v="2024-01-30T00:00:00" u="1"/>
        <d v="2024-01-31T00:00:00" u="1"/>
        <d v="2024-01-18T00:00:00" u="1"/>
        <d v="2024-01-29T00:00:00" u="1"/>
        <d v="2024-02-09T00:00:00" u="1"/>
        <d v="2024-01-12T00:00:00" u="1"/>
        <d v="2024-01-23T00:00:00" u="1"/>
        <d v="2024-01-24T00:00:00" u="1"/>
        <d v="2024-02-05T00:00:00" u="1"/>
        <d v="2023-12-12T00:00:00" u="1"/>
        <d v="2023-12-21T00:00:00" u="1"/>
        <d v="2024-01-15T00:00:00" u="1"/>
        <d v="2024-02-02T00:00:00" u="1"/>
        <d v="2024-02-15T00:00:00" u="1"/>
        <d v="2023-11-30T00:00:00" u="1"/>
        <d v="2023-11-23T00:00:00" u="1"/>
        <d v="2024-01-17T00:00:00" u="1"/>
        <d v="2023-12-06T00:00:00" u="1"/>
        <d v="2023-11-10T00:00:00" u="1"/>
        <d v="2023-12-22T00:00:00" u="1"/>
        <d v="2024-01-05T00:00:00" u="1"/>
        <d v="2024-01-08T00:00:00" u="1"/>
        <d v="2024-01-11T00:00:00" u="1"/>
        <d v="2024-01-16T00:00:00" u="1"/>
        <d v="2023-11-07T00:00:00" u="1"/>
        <d v="2023-12-19T00:00:00" u="1"/>
        <d v="2023-11-06T00:00:00" u="1"/>
        <d v="2023-12-18T00:00:00" u="1"/>
        <d v="2023-10-18T00:00:00" u="1"/>
        <d v="2023-10-19T00:00:00" u="1"/>
        <d v="2023-10-16T00:00:00" u="1"/>
        <d v="2023-10-17T00:00:00" u="1"/>
        <d v="2023-09-18T00:00:00" u="1"/>
        <d v="2023-09-11T00:00:00" u="1"/>
        <d v="2023-09-08T00:00:00" u="1"/>
        <d v="2023-09-07T00:00:00" u="1"/>
        <d v="2023-08-24T00:00:00" u="1"/>
        <d v="2021-12-23T00:00:00" u="1"/>
        <d v="2023-09-20T00:00:00" u="1"/>
        <d v="2023-09-13T00:00:00" u="1"/>
        <d v="2021-07-15T00:00:00" u="1"/>
        <d v="2021-06-29T00:00:00" u="1"/>
        <d v="2021-12-21T00:00:00" u="1"/>
        <d v="2022-01-28T00:00:00" u="1"/>
        <d v="2022-01-21T00:00:00" u="1"/>
        <d v="2023-07-20T00:00:00" u="1"/>
        <d v="2024-01-02T00:00:00" u="1"/>
        <d v="2021-07-13T00:00:00" u="1"/>
        <d v="2023-12-07T00:00:00" u="1"/>
        <d v="2022-01-07T00:00:00" u="1"/>
        <d v="2021-10-21T00:00:00" u="1"/>
        <d v="2022-01-26T00:00:00" u="1"/>
        <d v="2023-07-18T00:00:00" u="1"/>
        <d v="2023-12-05T00:00:00" u="1"/>
        <d v="2022-01-12T00:00:00" u="1"/>
        <d v="2021-12-17T00:00:00" u="1"/>
        <d v="2022-01-24T00:00:00" u="1"/>
        <d v="2023-09-14T00:00:00" u="1"/>
        <d v="2023-12-29T00:00:00" u="1"/>
        <d v="2021-07-09T00:00:00" u="1"/>
        <d v="2021-11-03T00:00:00" u="1"/>
        <d v="2021-12-08T00:00:00" u="1"/>
        <d v="2023-08-07T00:00:00" u="1"/>
        <d v="2024-01-03T00:00:00" u="1"/>
        <d v="2023-12-08T00:00:00" u="1"/>
        <d v="2023-12-27T00:00:00" u="1"/>
        <d v="2021-11-01T00:00:00" u="1"/>
        <d v="2022-01-20T00:00:00" u="1"/>
        <d v="2023-07-19T00:00:00" u="1"/>
        <d v="2021-07-12T00:00:00" u="1"/>
        <d v="2022-01-13T00:00:00" u="1"/>
        <d v="2023-09-15T00:00:00" u="1"/>
        <d v="2023-12-11T00:00:00" u="1"/>
        <d v="2022-01-18T00:00:00" u="1"/>
        <d v="2023-07-17T00:00:00" u="1"/>
      </sharedItems>
    </cacheField>
    <cacheField name="LS2" numFmtId="0">
      <sharedItems containsDate="1" containsBlank="1" containsMixedTypes="1" minDate="1900-01-05T09:11:04" maxDate="2025-12-04T00:00:00" count="579">
        <s v="DTE FIN"/>
        <n v="49"/>
        <d v="2025-04-09T00:00:00"/>
        <d v="2025-04-14T00:00:00"/>
        <d v="2025-04-15T00:00:00"/>
        <d v="2025-05-08T00:00:00"/>
        <d v="2025-07-15T00:00:00"/>
        <d v="2025-08-11T00:00:00"/>
        <d v="2025-08-21T00:00:00"/>
        <s v=" "/>
        <d v="2025-08-27T00:00:00"/>
        <d v="2025-08-29T00:00:00"/>
        <d v="2025-09-05T00:00:00"/>
        <d v="2025-04-04T00:00:00" u="1"/>
        <d v="2025-04-08T00:00:00" u="1"/>
        <d v="2025-04-21T00:00:00" u="1"/>
        <d v="2025-04-25T00:00:00" u="1"/>
        <d v="2025-04-28T00:00:00" u="1"/>
        <d v="2025-04-30T00:00:00" u="1"/>
        <d v="2025-05-05T00:00:00" u="1"/>
        <d v="2025-05-16T00:00:00" u="1"/>
        <d v="2025-05-19T00:00:00" u="1"/>
        <d v="2025-06-06T00:00:00" u="1"/>
        <d v="2025-06-09T00:00:00" u="1"/>
        <d v="2025-06-17T00:00:00" u="1"/>
        <d v="2025-06-20T00:00:00" u="1"/>
        <d v="2025-07-04T00:00:00" u="1"/>
        <d v="2025-04-07T00:00:00" u="1"/>
        <d v="2025-04-11T00:00:00" u="1"/>
        <d v="2025-04-24T00:00:00" u="1"/>
        <d v="2025-05-06T00:00:00" u="1"/>
        <d v="2025-05-28T00:00:00" u="1"/>
        <d v="2025-05-29T00:00:00" u="1"/>
        <d v="2025-06-05T00:00:00" u="1"/>
        <d v="2025-06-10T00:00:00" u="1"/>
        <d v="2025-04-10T00:00:00" u="1"/>
        <d v="2025-04-18T00:00:00" u="1"/>
        <d v="2025-05-09T00:00:00" u="1"/>
        <d v="2025-04-17T00:00:00" u="1"/>
        <d v="2025-04-29T00:00:00" u="1"/>
        <d v="2025-05-15T00:00:00" u="1"/>
        <s v="DATE FIN" u="1"/>
        <n v="48" u="1"/>
        <d v="2025-04-03T00:00:00" u="1"/>
        <d v="2025-06-01T00:00:00" u="1"/>
        <n v="47" u="1"/>
        <m u="1"/>
        <d v="2025-05-01T00:00:00" u="1"/>
        <d v="2025-05-13T00:00:00" u="1"/>
        <e v="#N/A" u="1"/>
        <d v="2025-04-01T00:00:00" u="1"/>
        <d v="2025-04-16T00:00:00" u="1"/>
        <d v="2025-04-22T00:00:00" u="1"/>
        <d v="2025-05-02T00:00:00" u="1"/>
        <d v="2025-05-12T00:00:00" u="1"/>
        <d v="2025-05-14T00:00:00" u="1"/>
        <d v="2025-06-03T00:00:00" u="1"/>
        <d v="2025-06-04T00:00:00" u="1"/>
        <d v="2025-06-12T00:00:00" u="1"/>
        <d v="2025-06-30T00:00:00" u="1"/>
        <n v="45" u="1"/>
        <d v="2025-03-28T00:00:00" u="1"/>
        <d v="2025-05-07T00:00:00" u="1"/>
        <d v="2025-06-11T00:00:00" u="1"/>
        <d v="2025-06-23T00:00:00" u="1"/>
        <d v="2025-03-27T00:00:00" u="1"/>
        <d v="2025-04-23T00:00:00" u="1"/>
        <d v="2025-05-27T00:00:00" u="1"/>
        <d v="2025-05-20T00:00:00" u="1"/>
        <d v="2025-05-21T00:00:00" u="1"/>
        <d v="2025-03-25T00:00:00" u="1"/>
        <d v="2025-05-26T00:00:00" u="1"/>
        <d v="2025-06-18T00:00:00" u="1"/>
        <d v="2025-03-06T00:00:00" u="1"/>
        <d v="2025-03-07T00:00:00" u="1"/>
        <d v="2025-03-11T00:00:00" u="1"/>
        <d v="2025-03-18T00:00:00" u="1"/>
        <d v="2025-03-19T00:00:00" u="1"/>
        <d v="2025-03-20T00:00:00" u="1"/>
        <d v="2025-03-05T00:00:00" u="1"/>
        <d v="2025-03-12T00:00:00" u="1"/>
        <d v="2025-03-21T00:00:00" u="1"/>
        <d v="2025-03-24T00:00:00" u="1"/>
        <d v="2025-03-31T00:00:00" u="1"/>
        <d v="2025-02-05T00:00:00" u="1"/>
        <d v="2025-02-10T00:00:00" u="1"/>
        <d v="2025-02-11T00:00:00" u="1"/>
        <d v="2025-02-12T00:00:00" u="1"/>
        <d v="2025-02-18T00:00:00" u="1"/>
        <d v="2025-02-26T00:00:00" u="1"/>
        <d v="2025-02-27T00:00:00" u="1"/>
        <d v="2025-02-28T00:00:00" u="1"/>
        <d v="2025-03-03T00:00:00" u="1"/>
        <d v="2025-03-10T00:00:00" u="1"/>
        <d v="2025-03-26T00:00:00" u="1"/>
        <d v="2025-04-02T00:00:00" u="1"/>
        <d v="2025-03-14T00:00:00" u="1"/>
        <d v="2025-02-06T00:00:00" u="1"/>
        <d v="2025-02-13T00:00:00" u="1"/>
        <d v="2025-02-17T00:00:00" u="1"/>
        <d v="2025-02-19T00:00:00" u="1"/>
        <d v="2025-02-07T00:00:00" u="1"/>
        <d v="2025-02-20T00:00:00" u="1"/>
        <d v="2025-02-21T00:00:00" u="1"/>
        <d v="2025-02-24T00:00:00" u="1"/>
        <d v="2024-11-13T00:00:00" u="1"/>
        <d v="2024-11-15T00:00:00" u="1"/>
        <d v="2024-11-21T00:00:00" u="1"/>
        <d v="2024-11-22T00:00:00" u="1"/>
        <d v="2024-11-26T00:00:00" u="1"/>
        <d v="2024-11-28T00:00:00" u="1"/>
        <d v="2025-01-28T00:00:00" u="1"/>
        <d v="2025-02-03T00:00:00" u="1"/>
        <d v="2025-02-25T00:00:00" u="1"/>
        <d v="2024-10-25T00:00:00" u="1"/>
        <d v="2024-10-29T00:00:00" u="1"/>
        <d v="2024-11-19T00:00:00" u="1"/>
        <d v="2024-11-20T00:00:00" u="1"/>
        <d v="2024-11-25T00:00:00" u="1"/>
        <d v="2024-11-29T00:00:00" u="1"/>
        <d v="2024-12-03T00:00:00" u="1"/>
        <d v="2025-01-31T00:00:00" u="1"/>
        <d v="2024-10-24T00:00:00" u="1"/>
        <d v="2024-11-05T00:00:00" u="1"/>
        <d v="2024-11-06T00:00:00" u="1"/>
        <d v="2024-11-07T00:00:00" u="1"/>
        <d v="2024-11-11T00:00:00" u="1"/>
        <d v="2024-11-12T00:00:00" u="1"/>
        <d v="2024-12-05T00:00:00" u="1"/>
        <d v="2024-12-06T00:00:00" u="1"/>
        <d v="2024-12-10T00:00:00" u="1"/>
        <d v="2024-10-11T00:00:00" u="1"/>
        <d v="2024-10-16T00:00:00" u="1"/>
        <d v="2024-12-04T00:00:00" u="1"/>
        <d v="2025-02-14T00:00:00" u="1"/>
        <d v="2024-10-15T00:00:00" u="1"/>
        <d v="2024-10-18T00:00:00" u="1"/>
        <d v="2024-12-09T00:00:00" u="1"/>
        <d v="2024-12-11T00:00:00" u="1"/>
        <d v="2024-12-17T00:00:00" u="1"/>
        <d v="2025-01-07T00:00:00" u="1"/>
        <d v="2025-01-10T00:00:00" u="1"/>
        <d v="2025-03-13T00:00:00" u="1"/>
        <d v="2025-07-08T00:00:00" u="1"/>
        <d v="2024-10-09T00:00:00" u="1"/>
        <d v="2024-09-26T00:00:00" u="1"/>
        <d v="2024-10-08T00:00:00" u="1"/>
        <d v="2024-12-16T00:00:00" u="1"/>
        <d v="2024-09-24T00:00:00" u="1"/>
        <d v="2024-10-04T00:00:00" u="1"/>
        <d v="2024-12-12T00:00:00" u="1"/>
        <d v="2025-01-17T00:00:00" u="1"/>
        <d v="2025-01-29T00:00:00" u="1"/>
        <d v="2024-09-23T00:00:00" u="1"/>
        <d v="2025-01-14T00:00:00" u="1"/>
        <d v="2025-01-24T00:00:00" u="1"/>
        <d v="2024-09-19T00:00:00" u="1"/>
        <d v="2024-11-08T00:00:00" u="1"/>
        <d v="2024-11-14T00:00:00" u="1"/>
        <d v="2025-01-13T00:00:00" u="1"/>
        <d v="2025-01-16T00:00:00" u="1"/>
        <d v="2025-01-22T00:00:00" u="1"/>
        <d v="2024-09-10T00:00:00" u="1"/>
        <d v="2024-09-11T00:00:00" u="1"/>
        <d v="2024-09-17T00:00:00" u="1"/>
        <d v="2024-10-03T00:00:00" u="1"/>
        <d v="2025-01-09T00:00:00" u="1"/>
        <d v="2025-01-20T00:00:00" u="1"/>
        <d v="2025-06-02T00:00:00" u="1"/>
        <d v="2024-09-09T00:00:00" u="1"/>
        <d v="2024-09-13T00:00:00" u="1"/>
        <d v="2024-09-25T00:00:00" u="1"/>
        <d v="2024-11-27T00:00:00" u="1"/>
        <d v="2024-09-06T00:00:00" u="1"/>
        <d v="2024-09-12T00:00:00" u="1"/>
        <d v="2024-09-05T00:00:00" u="1"/>
        <d v="2024-11-18T00:00:00" u="1"/>
        <d v="2024-08-28T00:00:00" u="1"/>
        <d v="2024-08-30T00:00:00" u="1"/>
        <d v="2024-09-04T00:00:00" u="1"/>
        <d v="2024-09-16T00:00:00" u="1"/>
        <d v="2024-10-30T00:00:00" u="1"/>
        <d v="2025-01-21T00:00:00" u="1"/>
        <d v="2024-08-27T00:00:00" u="1"/>
        <d v="2024-08-29T00:00:00" u="1"/>
        <d v="2024-09-03T00:00:00" u="1"/>
        <d v="2025-01-30T00:00:00" u="1"/>
        <d v="2025-02-04T00:00:00" u="1"/>
        <d v="2024-08-22T00:00:00" u="1"/>
        <d v="2024-08-26T00:00:00" u="1"/>
        <d v="2025-01-27T00:00:00" u="1"/>
        <d v="2024-08-19T00:00:00" u="1"/>
        <d v="2024-08-20T00:00:00" u="1"/>
        <d v="2024-08-23T00:00:00" u="1"/>
        <d v="2024-09-18T00:00:00" u="1"/>
        <d v="2024-10-10T00:00:00" u="1"/>
        <d v="2024-10-17T00:00:00" u="1"/>
        <d v="2024-08-21T00:00:00" u="1"/>
        <d v="2024-08-16T00:00:00" u="1"/>
        <d v="2024-08-15T00:00:00" u="1"/>
        <d v="2024-08-14T00:00:00" u="1"/>
        <d v="2024-11-01T00:00:00" u="1"/>
        <d v="2024-08-12T00:00:00" u="1"/>
        <d v="2024-08-13T00:00:00" u="1"/>
        <d v="2024-10-22T00:00:00" u="1"/>
        <d v="2024-08-06T00:00:00" u="1"/>
        <d v="2024-12-02T00:00:00" u="1"/>
        <d v="2024-07-19T00:00:00" u="1"/>
        <d v="2024-07-05T00:00:00" u="1"/>
        <d v="2024-07-09T00:00:00" u="1"/>
        <d v="2024-07-11T00:00:00" u="1"/>
        <d v="2024-07-18T00:00:00" u="1"/>
        <d v="2025-06-26T00:00:00" u="1"/>
        <d v="2025-10-22T00:00:00" u="1"/>
        <d v="2025-11-26T00:00:00" u="1"/>
        <d v="2025-11-28T00:00:00" u="1"/>
        <d v="2025-12-03T00:00:00" u="1"/>
        <d v="2024-07-08T00:00:00" u="1"/>
        <d v="2024-09-30T00:00:00" u="1"/>
        <d v="2024-06-18T00:00:00" u="1"/>
        <d v="2024-06-19T00:00:00" u="1"/>
        <d v="2024-06-20T00:00:00" u="1"/>
        <d v="2024-06-21T00:00:00" u="1"/>
        <d v="2024-06-27T00:00:00" u="1"/>
        <d v="2024-12-13T00:00:00" u="1"/>
        <d v="2024-12-20T00:00:00" u="1"/>
        <d v="2024-06-25T00:00:00" u="1"/>
        <d v="2025-05-30T00:00:00" u="1"/>
        <d v="2025-10-09T00:00:00" u="1"/>
        <d v="2025-11-13T00:00:00" u="1"/>
        <d v="2025-11-17T00:00:00" u="1"/>
        <d v="2025-11-20T00:00:00" u="1"/>
        <d v="2025-08-20T00:00:00" u="1"/>
        <d v="2025-09-25T00:00:00" u="1"/>
        <d v="2025-09-29T00:00:00" u="1"/>
        <d v="2025-10-02T00:00:00" u="1"/>
        <d v="2024-06-14T00:00:00" u="1"/>
        <d v="2024-06-17T00:00:00" u="1"/>
        <d v="2024-06-05T00:00:00" u="1"/>
        <d v="2024-06-06T00:00:00" u="1"/>
        <d v="2024-06-11T00:00:00" u="1"/>
        <d v="2024-10-28T00:00:00" u="1"/>
        <d v="2024-06-04T00:00:00" u="1"/>
        <d v="2024-06-07T00:00:00" u="1"/>
        <d v="2024-05-30T00:00:00" u="1"/>
        <d v="2024-05-31T00:00:00" u="1"/>
        <d v="2024-06-03T00:00:00" u="1"/>
        <d v="2024-10-21T00:00:00" u="1"/>
        <d v="2024-05-14T00:00:00" u="1"/>
        <d v="2024-05-23T00:00:00" u="1"/>
        <d v="2024-05-24T00:00:00" u="1"/>
        <d v="2024-05-29T00:00:00" u="1"/>
        <d v="2024-04-23T00:00:00" u="1"/>
        <d v="2024-05-01T00:00:00" u="1"/>
        <d v="2024-05-02T00:00:00" u="1"/>
        <d v="2024-05-07T00:00:00" u="1"/>
        <d v="2024-04-19T00:00:00" u="1"/>
        <d v="2024-04-29T00:00:00" u="1"/>
        <d v="2024-05-16T00:00:00" u="1"/>
        <d v="2024-05-22T00:00:00" u="1"/>
        <d v="2024-03-28T00:00:00" u="1"/>
        <d v="2024-03-29T00:00:00" u="1"/>
        <d v="2024-04-15T00:00:00" u="1"/>
        <d v="2024-04-24T00:00:00" u="1"/>
        <d v="2024-04-25T00:00:00" u="1"/>
        <d v="2024-05-13T00:00:00" u="1"/>
        <d v="2024-05-17T00:00:00" u="1"/>
        <d v="2024-04-02T00:00:00" u="1"/>
        <d v="2024-04-18T00:00:00" u="1"/>
        <d v="2024-05-03T00:00:00" u="1"/>
        <d v="2024-04-09T00:00:00" u="1"/>
        <d v="2024-04-16T00:00:00" u="1"/>
        <d v="2024-04-22T00:00:00" u="1"/>
        <d v="2024-04-03T00:00:00" u="1"/>
        <d v="2024-04-04T00:00:00" u="1"/>
        <d v="2024-04-17T00:00:00" u="1"/>
        <d v="2024-03-11T00:00:00" u="1"/>
        <d v="2024-03-13T00:00:00" u="1"/>
        <d v="2024-03-14T00:00:00" u="1"/>
        <d v="2024-03-25T00:00:00" u="1"/>
        <d v="2024-03-27T00:00:00" u="1"/>
        <d v="2024-03-18T00:00:00" u="1"/>
        <d v="2024-03-21T00:00:00" u="1"/>
        <d v="2024-04-10T00:00:00" u="1"/>
        <d v="2024-02-27T00:00:00" u="1"/>
        <d v="2024-02-28T00:00:00" u="1"/>
        <d v="2024-03-04T00:00:00" u="1"/>
        <d v="2024-02-02T00:00:00" u="1"/>
        <d v="2024-02-09T00:00:00" u="1"/>
        <d v="2024-02-13T00:00:00" u="1"/>
        <d v="2024-02-14T00:00:00" u="1"/>
        <d v="2024-02-22T00:00:00" u="1"/>
        <d v="2024-03-07T00:00:00" u="1"/>
        <d v="2024-02-01T00:00:00" u="1"/>
        <d v="2024-02-06T00:00:00" u="1"/>
        <d v="2024-02-07T00:00:00" u="1"/>
        <d v="2024-02-12T00:00:00" u="1"/>
        <d v="2024-02-19T00:00:00" u="1"/>
        <d v="2024-02-29T00:00:00" u="1"/>
        <d v="2024-03-01T00:00:00" u="1"/>
        <d v="2024-01-29T00:00:00" u="1"/>
        <d v="2024-01-31T00:00:00" u="1"/>
        <d v="2024-01-19T00:00:00" u="1"/>
        <d v="2024-01-24T00:00:00" u="1"/>
        <d v="2024-02-16T00:00:00" u="1"/>
        <d v="2024-02-26T00:00:00" u="1"/>
        <d v="2024-02-21T00:00:00" u="1"/>
        <d v="2024-01-18T00:00:00" u="1"/>
        <d v="2024-01-23T00:00:00" u="1"/>
        <d v="2024-01-26T00:00:00" u="1"/>
        <d v="2024-01-30T00:00:00" u="1"/>
        <d v="2024-02-05T00:00:00" u="1"/>
        <d v="2024-02-20T00:00:00" u="1"/>
        <d v="2024-01-12T00:00:00" u="1"/>
        <d v="2024-01-17T00:00:00" u="1"/>
        <d v="2024-01-22T00:00:00" u="1"/>
        <d v="2024-01-25T00:00:00" u="1"/>
        <d v="2023-12-20T00:00:00" u="1"/>
        <d v="2023-12-21T00:00:00" u="1"/>
        <d v="2023-12-22T00:00:00" u="1"/>
        <d v="2024-01-08T00:00:00" u="1"/>
        <d v="2024-01-15T00:00:00" u="1"/>
        <d v="2024-01-05T00:00:00" u="1"/>
        <d v="2024-01-11T00:00:00" u="1"/>
        <d v="2024-03-22T00:00:00" u="1"/>
        <d v="2023-11-30T00:00:00" u="1"/>
        <d v="2024-01-09T00:00:00" u="1"/>
        <d v="2023-11-28T00:00:00" u="1"/>
        <d v="2023-12-05T00:00:00" u="1"/>
        <d v="2023-12-12T00:00:00" u="1"/>
        <d v="2024-03-06T00:00:00" u="1"/>
        <d v="2023-11-22T00:00:00" u="1"/>
        <d v="2023-11-29T00:00:00" u="1"/>
        <d v="2024-01-16T00:00:00" u="1"/>
        <d v="2024-02-15T00:00:00" u="1"/>
        <d v="2024-04-05T00:00:00" u="1"/>
        <d v="2024-04-12T00:00:00" u="1"/>
        <d v="2024-05-09T00:00:00" u="1"/>
        <d v="2024-06-26T00:00:00" u="1"/>
        <d v="2024-07-04T00:00:00" u="1"/>
        <d v="2024-07-16T00:00:00" u="1"/>
        <d v="2024-10-07T00:00:00" u="1"/>
        <d v="2023-11-17T00:00:00" u="1"/>
        <d v="2023-11-24T00:00:00" u="1"/>
        <d v="2024-02-08T00:00:00" u="1"/>
        <d v="2023-11-16T00:00:00" u="1"/>
        <d v="2023-11-23T00:00:00" u="1"/>
        <d v="2024-01-10T00:00:00" u="1"/>
        <d v="2024-03-26T00:00:00" u="1"/>
        <d v="2023-11-13T00:00:00" u="1"/>
        <d v="2023-12-13T00:00:00" u="1"/>
        <d v="2023-10-18T00:00:00" u="1"/>
        <d v="2023-10-19T00:00:00" u="1"/>
        <d v="2023-11-21T00:00:00" u="1"/>
        <d v="2023-12-15T00:00:00" u="1"/>
        <d v="2023-10-16T00:00:00" u="1"/>
        <d v="2023-11-20T00:00:00" u="1"/>
        <d v="2023-12-04T00:00:00" u="1"/>
        <d v="2023-09-28T00:00:00" u="1"/>
        <d v="2023-10-02T00:00:00" u="1"/>
        <d v="2023-10-04T00:00:00" u="1"/>
        <d v="2023-11-02T00:00:00" u="1"/>
        <d v="2023-12-06T00:00:00" u="1"/>
        <d v="2023-09-26T00:00:00" u="1"/>
        <d v="2023-09-27T00:00:00" u="1"/>
        <d v="2023-09-29T00:00:00" u="1"/>
        <d v="2023-10-23T00:00:00" u="1"/>
        <d v="2023-11-08T00:00:00" u="1"/>
        <d v="2023-11-14T00:00:00" u="1"/>
        <d v="2023-12-07T00:00:00" u="1"/>
        <d v="2023-12-11T00:00:00" u="1"/>
        <d v="2023-12-14T00:00:00" u="1"/>
        <d v="2023-11-15T00:00:00" u="1"/>
        <d v="2023-12-19T00:00:00" u="1"/>
        <d v="2023-09-18T00:00:00" u="1"/>
        <d v="2023-09-20T00:00:00" u="1"/>
        <d v="2023-09-21T00:00:00" u="1"/>
        <d v="2023-10-06T00:00:00" u="1"/>
        <d v="2023-11-06T00:00:00" u="1"/>
        <d v="2023-12-08T00:00:00" u="1"/>
        <d v="2023-10-03T00:00:00" u="1"/>
        <d v="2023-09-19T00:00:00" u="1"/>
        <d v="2023-09-25T00:00:00" u="1"/>
        <d v="2023-10-17T00:00:00" u="1"/>
        <d v="2023-09-15T00:00:00" u="1"/>
        <d v="2023-09-22T00:00:00" u="1"/>
        <d v="2023-10-05T00:00:00" u="1"/>
        <d v="2023-10-11T00:00:00" u="1"/>
        <d v="2023-10-24T00:00:00" u="1"/>
        <d v="2023-11-01T00:00:00" u="1"/>
        <d v="2023-10-25T00:00:00" u="1"/>
        <d v="2021-09-01T00:00:00" u="1"/>
        <d v="2022-02-23T00:00:00" u="1"/>
        <d v="2022-04-14T00:00:00" u="1"/>
        <d v="2023-10-13T00:00:00" u="1"/>
        <d v="2021-10-06T00:00:00" u="1"/>
        <d v="2022-03-28T00:00:00" u="1"/>
        <d v="2022-05-19T00:00:00" u="1"/>
        <d v="2021-09-20T00:00:00" u="1"/>
        <d v="2021-11-11T00:00:00" u="1"/>
        <d v="2022-03-02T00:00:00" u="1"/>
        <d v="2023-09-01T00:00:00" u="1"/>
        <d v="2024-02-23T00:00:00" u="1"/>
        <d v="2021-10-25T00:00:00" u="1"/>
        <d v="2022-04-07T00:00:00" u="1"/>
        <d v="2021-11-30T00:00:00" u="1"/>
        <d v="2022-03-21T00:00:00" u="1"/>
        <d v="2022-05-12T00:00:00" u="1"/>
        <d v="2021-09-13T00:00:00" u="1"/>
        <d v="2021-11-04T00:00:00" u="1"/>
        <d v="2022-04-26T00:00:00" u="1"/>
        <d v="2022-06-17T00:00:00" u="1"/>
        <d v="2021-10-18T00:00:00" u="1"/>
        <d v="2021-12-09T00:00:00" u="1"/>
        <d v="2022-03-14T00:00:00" u="1"/>
        <d v="2022-05-05T00:00:00" u="1"/>
        <d v="2023-09-13T00:00:00" u="1"/>
        <d v="2021-07-15T00:00:00" u="1"/>
        <d v="2022-02-28T00:00:00" u="1"/>
        <d v="2022-04-19T00:00:00" u="1"/>
        <d v="2022-06-10T00:00:00" u="1"/>
        <d v="2021-12-02T00:00:00" u="1"/>
        <d v="2022-05-24T00:00:00" u="1"/>
        <d v="2022-03-07T00:00:00" u="1"/>
        <d v="2022-06-29T00:00:00" u="1"/>
        <d v="2023-09-06T00:00:00" u="1"/>
        <d v="2022-04-12T00:00:00" u="1"/>
        <d v="2022-06-03T00:00:00" u="1"/>
        <d v="2021-10-04T00:00:00" u="1"/>
        <d v="2022-05-17T00:00:00" u="1"/>
        <d v="2022-07-08T00:00:00" u="1"/>
        <d v="2021-11-09T00:00:00" u="1"/>
        <d v="2022-06-22T00:00:00" u="1"/>
        <d v="2023-10-30T00:00:00" u="1"/>
        <d v="2022-04-05T00:00:00" u="1"/>
        <d v="2022-05-10T00:00:00" u="1"/>
        <d v="2023-11-09T00:00:00" u="1"/>
        <d v="2021-11-02T00:00:00" u="1"/>
        <d v="2021-12-07T00:00:00" u="1"/>
        <d v="2021-09-30T00:00:00" u="1"/>
        <d v="2022-05-03T00:00:00" u="1"/>
        <d v="2023-07-20T00:00:00" u="1"/>
        <d v="2023-09-11T00:00:00" u="1"/>
        <d v="2021-07-13T00:00:00" u="1"/>
        <d v="2022-06-08T00:00:00" u="1"/>
        <d v="2022-03-31T00:00:00" u="1"/>
        <d v="2022-07-13T00:00:00" u="1"/>
        <d v="2021-09-23T00:00:00" u="1"/>
        <d v="2022-06-27T00:00:00" u="1"/>
        <d v="2023-09-04T00:00:00" u="1"/>
        <d v="2021-07-06T00:00:00" u="1"/>
        <d v="2021-10-28T00:00:00" u="1"/>
        <d v="2022-03-24T00:00:00" u="1"/>
        <d v="2024-03-05T00:00:00" u="1"/>
        <d v="2021-09-16T00:00:00" u="1"/>
        <d v="2022-04-29T00:00:00" u="1"/>
        <d v="2021-10-21T00:00:00" u="1"/>
        <d v="2021-11-26T00:00:00" u="1"/>
        <d v="2022-03-17T00:00:00" u="1"/>
        <d v="2023-11-07T00:00:00" u="1"/>
        <d v="2021-09-09T00:00:00" u="1"/>
        <d v="2022-04-22T00:00:00" u="1"/>
        <d v="2022-06-13T00:00:00" u="1"/>
        <d v="2023-08-30T00:00:00" u="1"/>
        <d v="2021-10-14T00:00:00" u="1"/>
        <d v="2022-05-27T00:00:00" u="1"/>
        <d v="2021-09-28T00:00:00" u="1"/>
        <d v="2021-11-19T00:00:00" u="1"/>
        <d v="2022-03-10T00:00:00" u="1"/>
        <d v="2023-07-18T00:00:00" u="1"/>
        <d v="2022-02-24T00:00:00" u="1"/>
        <d v="2022-04-15T00:00:00" u="1"/>
        <d v="2022-06-06T00:00:00" u="1"/>
        <d v="2024-05-27T00:00:00" u="1"/>
        <d v="2021-10-07T00:00:00" u="1"/>
        <d v="2022-03-29T00:00:00" u="1"/>
        <d v="2022-05-20T00:00:00" u="1"/>
        <d v="2022-07-11T00:00:00" u="1"/>
        <d v="2021-09-21T00:00:00" u="1"/>
        <d v="2022-03-03T00:00:00" u="1"/>
        <d v="2021-10-26T00:00:00" u="1"/>
        <d v="2022-02-17T00:00:00" u="1"/>
        <d v="2022-04-08T00:00:00" u="1"/>
        <d v="2022-03-22T00:00:00" u="1"/>
        <d v="2022-05-13T00:00:00" u="1"/>
        <d v="2021-09-14T00:00:00" u="1"/>
        <d v="2021-11-05T00:00:00" u="1"/>
        <d v="2022-04-27T00:00:00" u="1"/>
        <d v="2023-10-26T00:00:00" u="1"/>
        <d v="2021-10-19T00:00:00" u="1"/>
        <d v="2022-04-01T00:00:00" u="1"/>
        <d v="2021-08-02T00:00:00" u="1"/>
        <d v="2021-11-24T00:00:00" u="1"/>
        <d v="2022-03-15T00:00:00" u="1"/>
        <d v="2022-05-06T00:00:00" u="1"/>
        <d v="2021-07-16T00:00:00" u="1"/>
        <d v="2022-04-20T00:00:00" u="1"/>
        <d v="2021-10-12T00:00:00" u="1"/>
        <d v="2022-05-25T00:00:00" u="1"/>
        <d v="2022-03-08T00:00:00" u="1"/>
        <d v="2022-06-30T00:00:00" u="1"/>
        <d v="2023-09-07T00:00:00" u="1"/>
        <d v="2021-07-09T00:00:00" u="1"/>
        <d v="2022-02-22T00:00:00" u="1"/>
        <d v="2022-04-13T00:00:00" u="1"/>
        <d v="2023-10-12T00:00:00" u="1"/>
        <d v="2021-10-05T00:00:00" u="1"/>
        <d v="2022-05-18T00:00:00" u="1"/>
        <d v="2021-11-10T00:00:00" u="1"/>
        <d v="2022-03-01T00:00:00" u="1"/>
        <d v="2022-06-23T00:00:00" u="1"/>
        <d v="2023-10-31T00:00:00" u="1"/>
        <d v="2021-07-02T00:00:00" u="1"/>
        <d v="2022-05-11T00:00:00" u="1"/>
        <d v="2023-11-10T00:00:00" u="1"/>
        <d v="2021-11-03T00:00:00" u="1"/>
        <d v="2022-04-25T00:00:00" u="1"/>
        <d v="2022-06-16T00:00:00" u="1"/>
        <d v="2021-12-08T00:00:00" u="1"/>
        <d v="2022-05-04T00:00:00" u="1"/>
        <d v="2023-11-03T00:00:00" u="1"/>
        <d v="2021-07-14T00:00:00" u="1"/>
        <d v="2022-06-09T00:00:00" u="1"/>
        <d v="2021-12-01T00:00:00" u="1"/>
        <d v="2022-05-23T00:00:00" u="1"/>
        <d v="2021-09-24T00:00:00" u="1"/>
        <d v="2022-06-28T00:00:00" u="1"/>
        <d v="2021-07-07T00:00:00" u="1"/>
        <d v="2021-10-29T00:00:00" u="1"/>
        <d v="2022-04-11T00:00:00" u="1"/>
        <d v="2023-10-10T00:00:00" u="1"/>
        <d v="2023-12-01T00:00:00" u="1"/>
        <d v="2022-03-25T00:00:00" u="1"/>
        <d v="2022-05-16T00:00:00" u="1"/>
        <d v="2022-07-07T00:00:00" u="1"/>
        <d v="2021-09-17T00:00:00" u="1"/>
        <d v="2021-11-08T00:00:00" u="1"/>
        <d v="2022-06-21T00:00:00" u="1"/>
        <d v="2021-10-22T00:00:00" u="1"/>
        <d v="2022-04-04T00:00:00" u="1"/>
        <d v="2022-03-18T00:00:00" u="1"/>
        <d v="2022-05-09T00:00:00" u="1"/>
        <d v="2021-09-10T00:00:00" u="1"/>
        <d v="2021-11-01T00:00:00" u="1"/>
        <d v="2022-06-14T00:00:00" u="1"/>
        <d v="2023-08-31T00:00:00" u="1"/>
        <d v="2021-10-15T00:00:00" u="1"/>
        <d v="2021-12-06T00:00:00" u="1"/>
        <d v="2023-11-27T00:00:00" u="1"/>
        <d v="2021-09-29T00:00:00" u="1"/>
        <d v="2022-03-11T00:00:00" u="1"/>
        <d v="2022-05-02T00:00:00" u="1"/>
        <d v="2023-07-19T00:00:00" u="1"/>
        <d v="2021-09-03T00:00:00" u="1"/>
        <d v="2022-02-25T00:00:00" u="1"/>
        <d v="2022-06-07T00:00:00" u="1"/>
        <d v="2021-10-08T00:00:00" u="1"/>
        <d v="2022-03-30T00:00:00" u="1"/>
        <d v="2022-07-12T00:00:00" u="1"/>
        <d v="2021-09-22T00:00:00" u="1"/>
        <d v="2022-03-04T00:00:00" u="1"/>
        <d v="2021-07-05T00:00:00" u="1"/>
        <d v="2021-10-27T00:00:00" u="1"/>
        <d v="2021-10-01T00:00:00" u="1"/>
        <d v="2022-03-23T00:00:00" u="1"/>
        <d v="2021-09-15T00:00:00" u="1"/>
        <d v="2022-04-28T00:00:00" u="1"/>
        <d v="2023-10-27T00:00:00" u="1"/>
        <d v="2023-12-18T00:00:00" u="1"/>
        <d v="2021-10-20T00:00:00" u="1"/>
        <d v="2022-02-11T00:00:00" u="1"/>
        <d v="2022-03-16T00:00:00" u="1"/>
        <d v="2022-04-21T00:00:00" u="1"/>
        <d v="2023-10-20T00:00:00" u="1"/>
        <d v="2021-10-13T00:00:00" u="1"/>
        <d v="2021-09-27T00:00:00" u="1"/>
        <d v="2022-03-09T00:00:00" u="1"/>
        <d v="2023-07-17T00:00:00" u="1"/>
        <d v="2023-09-08T00:00:00" u="1"/>
      </sharedItems>
    </cacheField>
    <cacheField name="LC + LB2" numFmtId="0">
      <sharedItems containsDate="1" containsMixedTypes="1" minDate="1899-12-31T01:14:04" maxDate="2025-08-16T00:00:00"/>
    </cacheField>
    <cacheField name="LC2" numFmtId="0">
      <sharedItems containsDate="1" containsBlank="1" containsMixedTypes="1" minDate="1900-01-05T09:14:04" maxDate="2024-06-22T00:00:00" count="624">
        <s v="DTE FIN"/>
        <n v="51"/>
        <d v="2025-04-09T00:00:00"/>
        <d v="2025-04-17T00:00:00"/>
        <d v="2025-04-22T00:00:00"/>
        <d v="2025-05-12T00:00:00"/>
        <s v=" "/>
        <d v="2025-07-15T00:00:00"/>
        <d v="2025-07-18T00:00:00"/>
        <d v="2025-08-13T00:00:00"/>
        <d v="2025-08-22T00:00:00"/>
        <d v="2025-08-25T00:00:00"/>
        <d v="2025-04-04T00:00:00" u="1"/>
        <d v="2025-04-07T00:00:00" u="1"/>
        <d v="2025-04-11T00:00:00" u="1"/>
        <d v="2025-04-28T00:00:00" u="1"/>
        <d v="2025-05-01T00:00:00" u="1"/>
        <d v="2025-05-15T00:00:00" u="1"/>
        <d v="2025-05-16T00:00:00" u="1"/>
        <d v="2025-07-14T00:00:00" u="1"/>
        <d v="2025-08-26T00:00:00" u="1"/>
        <d v="2025-09-25T00:00:00" u="1"/>
        <d v="2025-09-29T00:00:00" u="1"/>
        <d v="2025-11-07T00:00:00" u="1"/>
        <d v="2025-04-14T00:00:00" u="1"/>
        <d v="2025-04-23T00:00:00" u="1"/>
        <d v="2025-05-02T00:00:00" u="1"/>
        <d v="2025-05-13T00:00:00" u="1"/>
        <d v="2025-05-14T00:00:00" u="1"/>
        <d v="2025-07-10T00:00:00" u="1"/>
        <d v="2025-08-21T00:00:00" u="1"/>
        <d v="2025-09-23T00:00:00" u="1"/>
        <d v="2025-04-29T00:00:00" u="1"/>
        <d v="2025-05-07T00:00:00" u="1"/>
        <d v="2025-05-08T00:00:00" u="1"/>
        <d v="2025-05-09T00:00:00" u="1"/>
        <s v="DATE FIN" u="1"/>
        <n v="55" u="1"/>
        <d v="2025-04-03T00:00:00" u="1"/>
        <d v="2025-06-04T00:00:00" u="1"/>
        <n v="54" u="1"/>
        <d v="2025-04-16T00:00:00" u="1"/>
        <m u="1"/>
        <d v="2025-04-18T00:00:00" u="1"/>
        <d v="2025-04-24T00:00:00" u="1"/>
        <e v="#N/A" u="1"/>
        <d v="2025-04-30T00:00:00" u="1"/>
        <d v="2025-05-05T00:00:00" u="1"/>
        <d v="2025-07-09T00:00:00" u="1"/>
        <d v="2025-08-20T00:00:00" u="1"/>
        <d v="2025-09-22T00:00:00" u="1"/>
        <d v="2025-09-24T00:00:00" u="1"/>
        <d v="2025-11-04T00:00:00" u="1"/>
        <n v="52" u="1"/>
        <d v="2025-03-26T00:00:00" u="1"/>
        <d v="2025-03-27T00:00:00" u="1"/>
        <d v="2025-04-02T00:00:00" u="1"/>
        <d v="2025-05-06T00:00:00" u="1"/>
        <d v="2025-07-03T00:00:00" u="1"/>
        <d v="2025-08-14T00:00:00" u="1"/>
        <d v="2025-08-15T00:00:00" u="1"/>
        <d v="2025-09-16T00:00:00" u="1"/>
        <d v="2025-09-18T00:00:00" u="1"/>
        <d v="2025-10-29T00:00:00" u="1"/>
        <d v="2025-03-25T00:00:00" u="1"/>
        <d v="2025-04-01T00:00:00" u="1"/>
        <d v="2025-04-10T00:00:00" u="1"/>
        <d v="2025-04-21T00:00:00" u="1"/>
        <d v="2025-07-02T00:00:00" u="1"/>
        <d v="2025-09-15T00:00:00" u="1"/>
        <d v="2025-09-17T00:00:00" u="1"/>
        <d v="2025-10-28T00:00:00" u="1"/>
        <d v="2025-06-16T00:00:00" u="1"/>
        <d v="2025-04-15T00:00:00" u="1"/>
        <d v="2025-06-11T00:00:00" u="1"/>
        <d v="2025-07-04T00:00:00" u="1"/>
        <d v="2025-03-21T00:00:00" u="1"/>
        <d v="2025-03-24T00:00:00" u="1"/>
        <d v="2025-03-28T00:00:00" u="1"/>
        <d v="2025-04-08T00:00:00" u="1"/>
        <d v="2025-06-09T00:00:00" u="1"/>
        <d v="2025-08-27T00:00:00" u="1"/>
        <d v="2025-09-03T00:00:00" u="1"/>
        <d v="2025-09-11T00:00:00" u="1"/>
        <d v="2025-10-24T00:00:00" u="1"/>
        <d v="2025-05-27T00:00:00" u="1"/>
        <d v="2025-05-28T00:00:00" u="1"/>
        <d v="2025-06-17T00:00:00" u="1"/>
        <d v="2025-06-19T00:00:00" u="1"/>
        <d v="2025-06-23T00:00:00" u="1"/>
        <d v="2025-06-30T00:00:00" u="1"/>
        <d v="2025-08-19T00:00:00" u="1"/>
        <d v="2025-03-05T00:00:00" u="1"/>
        <d v="2025-03-07T00:00:00" u="1"/>
        <d v="2025-03-14T00:00:00" u="1"/>
        <d v="2025-03-17T00:00:00" u="1"/>
        <d v="2025-05-23T00:00:00" u="1"/>
        <d v="2025-05-30T00:00:00" u="1"/>
        <d v="2025-06-05T00:00:00" u="1"/>
        <d v="2025-03-04T00:00:00" u="1"/>
        <d v="2025-03-10T00:00:00" u="1"/>
        <d v="2025-05-19T00:00:00" u="1"/>
        <d v="2025-05-26T00:00:00" u="1"/>
        <d v="2025-06-06T00:00:00" u="1"/>
        <d v="2025-06-10T00:00:00" u="1"/>
        <d v="2025-06-12T00:00:00" u="1"/>
        <d v="2025-06-18T00:00:00" u="1"/>
        <d v="2025-03-31T00:00:00" u="1"/>
        <d v="2025-02-05T00:00:00" u="1"/>
        <d v="2025-02-06T00:00:00" u="1"/>
        <d v="2025-02-12T00:00:00" u="1"/>
        <d v="2025-02-26T00:00:00" u="1"/>
        <d v="2025-02-28T00:00:00" u="1"/>
        <d v="2025-03-11T00:00:00" u="1"/>
        <d v="2025-02-11T00:00:00" u="1"/>
        <d v="2025-02-20T00:00:00" u="1"/>
        <d v="2025-02-24T00:00:00" u="1"/>
        <d v="2025-03-03T00:00:00" u="1"/>
        <d v="2025-03-06T00:00:00" u="1"/>
        <d v="2024-11-12T00:00:00" u="1"/>
        <d v="2024-11-15T00:00:00" u="1"/>
        <d v="2024-11-21T00:00:00" u="1"/>
        <d v="2024-11-27T00:00:00" u="1"/>
        <d v="2024-11-28T00:00:00" u="1"/>
        <d v="2024-12-03T00:00:00" u="1"/>
        <d v="2024-12-06T00:00:00" u="1"/>
        <d v="2025-01-20T00:00:00" u="1"/>
        <d v="2025-03-19T00:00:00" u="1"/>
        <d v="2024-10-24T00:00:00" u="1"/>
        <d v="2024-10-29T00:00:00" u="1"/>
        <d v="2024-11-11T00:00:00" u="1"/>
        <d v="2024-11-13T00:00:00" u="1"/>
        <d v="2024-11-20T00:00:00" u="1"/>
        <d v="2024-11-22T00:00:00" u="1"/>
        <d v="2024-12-05T00:00:00" u="1"/>
        <d v="2024-12-10T00:00:00" u="1"/>
        <d v="2025-01-21T00:00:00" u="1"/>
        <d v="2025-01-22T00:00:00" u="1"/>
        <d v="2025-01-27T00:00:00" u="1"/>
        <d v="2024-10-28T00:00:00" u="1"/>
        <d v="2024-11-05T00:00:00" u="1"/>
        <d v="2024-11-07T00:00:00" u="1"/>
        <d v="2024-11-08T00:00:00" u="1"/>
        <d v="2024-11-14T00:00:00" u="1"/>
        <d v="2024-11-25T00:00:00" u="1"/>
        <d v="2024-12-19T00:00:00" u="1"/>
        <d v="2025-01-06T00:00:00" u="1"/>
        <d v="2024-10-07T00:00:00" u="1"/>
        <d v="2024-10-15T00:00:00" u="1"/>
        <d v="2024-10-17T00:00:00" u="1"/>
        <d v="2024-11-18T00:00:00" u="1"/>
        <d v="2024-12-04T00:00:00" u="1"/>
        <d v="2025-05-22T00:00:00" u="1"/>
        <d v="2024-10-10T00:00:00" u="1"/>
        <d v="2024-10-30T00:00:00" u="1"/>
        <d v="2024-11-01T00:00:00" u="1"/>
        <d v="2024-11-04T00:00:00" u="1"/>
        <d v="2024-12-16T00:00:00" u="1"/>
        <d v="2024-12-18T00:00:00" u="1"/>
        <d v="2025-02-14T00:00:00" u="1"/>
        <d v="2024-10-09T00:00:00" u="1"/>
        <d v="2024-10-21T00:00:00" u="1"/>
        <d v="2024-11-26T00:00:00" u="1"/>
        <d v="2024-11-29T00:00:00" u="1"/>
        <d v="2024-12-17T00:00:00" u="1"/>
        <d v="2025-02-07T00:00:00" u="1"/>
        <d v="2025-02-10T00:00:00" u="1"/>
        <d v="2025-04-25T00:00:00" u="1"/>
        <d v="2025-07-07T00:00:00" u="1"/>
        <d v="2024-09-24T00:00:00" u="1"/>
        <d v="2024-09-27T00:00:00" u="1"/>
        <d v="2024-12-09T00:00:00" u="1"/>
        <d v="2024-12-13T00:00:00" u="1"/>
        <d v="2025-01-31T00:00:00" u="1"/>
        <d v="2024-09-20T00:00:00" u="1"/>
        <d v="2024-09-25T00:00:00" u="1"/>
        <d v="2024-12-12T00:00:00" u="1"/>
        <d v="2025-01-29T00:00:00" u="1"/>
        <d v="2025-01-30T00:00:00" u="1"/>
        <d v="2024-09-18T00:00:00" u="1"/>
        <d v="2024-09-26T00:00:00" u="1"/>
        <d v="2025-01-28T00:00:00" u="1"/>
        <d v="2024-09-17T00:00:00" u="1"/>
        <d v="2024-09-19T00:00:00" u="1"/>
        <d v="2024-09-23T00:00:00" u="1"/>
        <d v="2024-10-01T00:00:00" u="1"/>
        <d v="2024-09-11T00:00:00" u="1"/>
        <d v="2024-12-20T00:00:00" u="1"/>
        <d v="2025-01-15T00:00:00" u="1"/>
        <d v="2025-02-27T00:00:00" u="1"/>
        <d v="2025-06-03T00:00:00" u="1"/>
        <d v="2024-09-10T00:00:00" u="1"/>
        <d v="2025-02-03T00:00:00" u="1"/>
        <d v="2024-10-08T00:00:00" u="1"/>
        <d v="2024-12-02T00:00:00" u="1"/>
        <d v="2024-12-11T00:00:00" u="1"/>
        <d v="2025-02-04T00:00:00" u="1"/>
        <d v="2024-09-09T00:00:00" u="1"/>
        <d v="2024-08-30T00:00:00" u="1"/>
        <d v="2024-10-04T00:00:00" u="1"/>
        <d v="2025-01-24T00:00:00" u="1"/>
        <d v="2024-08-29T00:00:00" u="1"/>
        <d v="2024-09-16T00:00:00" u="1"/>
        <d v="2024-10-03T00:00:00" u="1"/>
        <d v="2025-01-14T00:00:00" u="1"/>
        <d v="2025-03-18T00:00:00" u="1"/>
        <d v="2024-08-22T00:00:00" u="1"/>
        <d v="2024-08-27T00:00:00" u="1"/>
        <d v="2024-10-02T00:00:00" u="1"/>
        <d v="2024-08-19T00:00:00" u="1"/>
        <d v="2024-08-21T00:00:00" u="1"/>
        <d v="2024-09-03T00:00:00" u="1"/>
        <d v="2024-09-05T00:00:00" u="1"/>
        <d v="2024-09-12T00:00:00" u="1"/>
        <d v="2025-01-09T00:00:00" u="1"/>
        <d v="2025-03-13T00:00:00" u="1"/>
        <d v="2024-08-16T00:00:00" u="1"/>
        <d v="2024-09-13T00:00:00" u="1"/>
        <d v="2025-01-08T00:00:00" u="1"/>
        <d v="2025-03-12T00:00:00" u="1"/>
        <d v="2024-09-30T00:00:00" u="1"/>
        <d v="2025-01-10T00:00:00" u="1"/>
        <d v="2025-01-13T00:00:00" u="1"/>
        <d v="2025-01-16T00:00:00" u="1"/>
        <d v="2024-08-15T00:00:00" u="1"/>
        <d v="2024-08-20T00:00:00" u="1"/>
        <d v="2024-08-14T00:00:00" u="1"/>
        <d v="2024-11-19T00:00:00" u="1"/>
        <d v="2024-08-12T00:00:00" u="1"/>
        <d v="2024-08-13T00:00:00" u="1"/>
        <d v="2024-08-06T00:00:00" u="1"/>
        <d v="2024-07-19T00:00:00" u="1"/>
        <d v="2024-07-08T00:00:00" u="1"/>
        <d v="2024-07-10T00:00:00" u="1"/>
        <d v="2024-07-11T00:00:00" u="1"/>
        <d v="2024-07-12T00:00:00" u="1"/>
        <d v="2024-07-16T00:00:00" u="1"/>
        <d v="2025-07-08T00:00:00" u="1"/>
        <d v="2025-10-03T00:00:00" u="1"/>
        <d v="2025-11-03T00:00:00" u="1"/>
        <d v="2025-12-19T00:00:00" u="1"/>
        <d v="2026-01-13T00:00:00" u="1"/>
        <d v="2024-07-09T00:00:00" u="1"/>
        <d v="2025-05-20T00:00:00" u="1"/>
        <d v="2025-06-20T00:00:00" u="1"/>
        <d v="2024-06-18T00:00:00" u="1"/>
        <d v="2024-06-19T00:00:00" u="1"/>
        <d v="2024-06-20T00:00:00" u="1"/>
        <d v="2024-06-25T00:00:00" u="1"/>
        <d v="2024-06-26T00:00:00" u="1"/>
        <d v="2024-06-27T00:00:00" u="1"/>
        <d v="2024-10-16T00:00:00" u="1"/>
        <d v="2024-06-28T00:00:00" u="1"/>
        <d v="2024-07-02T00:00:00" u="1"/>
        <d v="2025-09-04T00:00:00" u="1"/>
        <d v="2025-09-12T00:00:00" u="1"/>
        <d v="2025-02-19T00:00:00" u="1"/>
        <d v="2024-10-18T00:00:00" u="1"/>
        <d v="2024-06-14T00:00:00" u="1"/>
        <d v="2024-06-17T00:00:00" u="1"/>
        <d v="2024-10-11T00:00:00" u="1"/>
        <d v="2025-02-25T00:00:00" u="1"/>
        <d v="2024-06-05T00:00:00" u="1"/>
        <d v="2024-06-06T00:00:00" u="1"/>
        <d v="2024-06-07T00:00:00" u="1"/>
        <d v="2024-06-10T00:00:00" u="1"/>
        <d v="2024-08-28T00:00:00" u="1"/>
        <d v="2024-06-12T00:00:00" u="1"/>
        <d v="2024-07-15T00:00:00" u="1"/>
        <d v="2024-10-23T00:00:00" u="1"/>
        <d v="2024-06-04T00:00:00" u="1"/>
        <d v="2024-06-11T00:00:00" u="1"/>
        <d v="2024-06-13T00:00:00" u="1"/>
        <d v="2024-09-02T00:00:00" u="1"/>
        <d v="2024-12-23T00:00:00" u="1"/>
        <d v="2024-05-30T00:00:00" u="1"/>
        <d v="2024-06-03T00:00:00" u="1"/>
        <d v="2024-05-09T00:00:00" u="1"/>
        <d v="2024-05-23T00:00:00" u="1"/>
        <d v="2024-05-24T00:00:00" u="1"/>
        <d v="2024-05-28T00:00:00" u="1"/>
        <d v="2024-05-31T00:00:00" u="1"/>
        <d v="2024-04-09T00:00:00" u="1"/>
        <d v="2024-04-22T00:00:00" u="1"/>
        <d v="2024-05-06T00:00:00" u="1"/>
        <d v="2024-05-14T00:00:00" u="1"/>
        <d v="2024-05-22T00:00:00" u="1"/>
        <d v="2024-05-27T00:00:00" u="1"/>
        <d v="2024-04-05T00:00:00" u="1"/>
        <d v="2024-04-18T00:00:00" u="1"/>
        <d v="2024-05-03T00:00:00" u="1"/>
        <d v="2024-05-08T00:00:00" u="1"/>
        <d v="2024-05-13T00:00:00" u="1"/>
        <d v="2024-07-05T00:00:00" u="1"/>
        <d v="2024-03-28T00:00:00" u="1"/>
        <d v="2024-03-29T00:00:00" u="1"/>
        <d v="2024-04-17T00:00:00" u="1"/>
        <d v="2024-05-02T00:00:00" u="1"/>
        <d v="2024-05-07T00:00:00" u="1"/>
        <d v="2024-07-03T00:00:00" u="1"/>
        <d v="2024-04-04T00:00:00" u="1"/>
        <d v="2024-04-10T00:00:00" u="1"/>
        <d v="2024-04-02T00:00:00" u="1"/>
        <d v="2024-04-25T00:00:00" u="1"/>
        <d v="2024-04-23T00:00:00" u="1"/>
        <d v="2024-04-26T00:00:00" u="1"/>
        <d v="2024-03-08T00:00:00" u="1"/>
        <d v="2024-03-11T00:00:00" u="1"/>
        <d v="2024-03-12T00:00:00" u="1"/>
        <d v="2024-04-03T00:00:00" u="1"/>
        <d v="2024-04-08T00:00:00" u="1"/>
        <d v="2024-03-13T00:00:00" u="1"/>
        <d v="2024-03-14T00:00:00" u="1"/>
        <d v="2024-03-15T00:00:00" u="1"/>
        <d v="2024-04-19T00:00:00" u="1"/>
        <d v="2024-02-28T00:00:00" u="1"/>
        <d v="2024-02-29T00:00:00" u="1"/>
        <d v="2024-03-01T00:00:00" u="1"/>
        <d v="2024-03-05T00:00:00" u="1"/>
        <d v="2024-03-07T00:00:00" u="1"/>
        <d v="2024-04-11T00:00:00" u="1"/>
        <d v="2024-04-15T00:00:00" u="1"/>
        <d v="2024-04-24T00:00:00" u="1"/>
        <d v="2024-02-01T00:00:00" u="1"/>
        <d v="2024-02-02T00:00:00" u="1"/>
        <d v="2024-02-12T00:00:00" u="1"/>
        <d v="2024-02-15T00:00:00" u="1"/>
        <d v="2024-02-20T00:00:00" u="1"/>
        <d v="2024-02-22T00:00:00" u="1"/>
        <d v="2024-05-16T00:00:00" u="1"/>
        <d v="2024-03-19T00:00:00" u="1"/>
        <d v="2024-05-10T00:00:00" u="1"/>
        <d v="2024-05-21T00:00:00" u="1"/>
        <d v="2024-01-26T00:00:00" u="1"/>
        <d v="2024-01-30T00:00:00" u="1"/>
        <d v="2024-02-16T00:00:00" u="1"/>
        <d v="2024-04-29T00:00:00" u="1"/>
        <d v="2024-01-19T00:00:00" u="1"/>
        <d v="2024-01-23T00:00:00" u="1"/>
        <d v="2024-02-05T00:00:00" u="1"/>
        <d v="2024-02-27T00:00:00" u="1"/>
        <d v="2024-03-20T00:00:00" u="1"/>
        <d v="2024-03-21T00:00:00" u="1"/>
        <d v="2024-03-22T00:00:00" u="1"/>
        <d v="2024-03-26T00:00:00" u="1"/>
        <d v="2024-01-18T00:00:00" u="1"/>
        <d v="2024-01-22T00:00:00" u="1"/>
        <d v="2024-01-31T00:00:00" u="1"/>
        <d v="2024-02-26T00:00:00" u="1"/>
        <d v="2024-03-18T00:00:00" u="1"/>
        <d v="2024-01-12T00:00:00" u="1"/>
        <d v="2024-01-16T00:00:00" u="1"/>
        <d v="2024-01-25T00:00:00" u="1"/>
        <d v="2024-01-29T00:00:00" u="1"/>
        <d v="2024-02-09T00:00:00" u="1"/>
        <d v="2023-12-12T00:00:00" u="1"/>
        <d v="2023-12-15T00:00:00" u="1"/>
        <d v="2023-12-18T00:00:00" u="1"/>
        <d v="2023-12-22T00:00:00" u="1"/>
        <d v="2024-01-17T00:00:00" u="1"/>
        <d v="2023-12-13T00:00:00" u="1"/>
        <d v="2023-12-14T00:00:00" u="1"/>
        <d v="2024-01-08T00:00:00" u="1"/>
        <d v="2023-11-30T00:00:00" u="1"/>
        <d v="2023-12-08T00:00:00" u="1"/>
        <d v="2023-12-11T00:00:00" u="1"/>
        <d v="2023-12-21T00:00:00" u="1"/>
        <d v="2024-01-10T00:00:00" u="1"/>
        <d v="2023-11-23T00:00:00" u="1"/>
        <d v="2023-11-28T00:00:00" u="1"/>
        <d v="2023-12-07T00:00:00" u="1"/>
        <d v="2024-01-15T00:00:00" u="1"/>
        <d v="2024-02-06T00:00:00" u="1"/>
        <d v="2023-12-01T00:00:00" u="1"/>
        <d v="2023-12-20T00:00:00" u="1"/>
        <d v="2024-01-05T00:00:00" u="1"/>
        <d v="2024-01-24T00:00:00" u="1"/>
        <d v="2024-03-25T00:00:00" u="1"/>
        <d v="2024-03-27T00:00:00" u="1"/>
        <d v="2024-04-16T00:00:00" u="1"/>
        <d v="2024-07-17T00:00:00" u="1"/>
        <d v="2024-07-18T00:00:00" u="1"/>
        <d v="2024-08-07T00:00:00" u="1"/>
        <d v="2023-11-27T00:00:00" u="1"/>
        <d v="2024-03-04T00:00:00" u="1"/>
        <d v="2024-03-06T00:00:00" u="1"/>
        <d v="2023-11-24T00:00:00" u="1"/>
        <d v="2023-12-19T00:00:00" u="1"/>
        <d v="2024-02-07T00:00:00" u="1"/>
        <d v="2024-02-13T00:00:00" u="1"/>
        <d v="2023-11-07T00:00:00" u="1"/>
        <d v="2023-10-18T00:00:00" u="1"/>
        <d v="2023-11-13T00:00:00" u="1"/>
        <d v="2024-01-11T00:00:00" u="1"/>
        <d v="2024-02-14T00:00:00" u="1"/>
        <d v="2023-10-16T00:00:00" u="1"/>
        <d v="2023-11-10T00:00:00" u="1"/>
        <d v="2023-09-18T00:00:00" u="1"/>
        <d v="2023-09-22T00:00:00" u="1"/>
        <d v="2023-09-25T00:00:00" u="1"/>
        <d v="2023-10-23T00:00:00" u="1"/>
        <d v="2023-11-20T00:00:00" u="1"/>
        <d v="2023-12-04T00:00:00" u="1"/>
        <d v="2023-12-06T00:00:00" u="1"/>
        <d v="2023-10-02T00:00:00" u="1"/>
        <d v="2023-10-03T00:00:00" u="1"/>
        <d v="2023-10-30T00:00:00" u="1"/>
        <d v="2023-12-05T00:00:00" u="1"/>
        <d v="2024-01-09T00:00:00" u="1"/>
        <d v="2023-10-06T00:00:00" u="1"/>
        <d v="2023-10-10T00:00:00" u="1"/>
        <d v="2023-10-19T00:00:00" u="1"/>
        <d v="2023-11-14T00:00:00" u="1"/>
        <d v="2023-10-17T00:00:00" u="1"/>
        <d v="2023-10-04T00:00:00" u="1"/>
        <d v="2023-10-11T00:00:00" u="1"/>
        <d v="2023-10-26T00:00:00" u="1"/>
        <d v="2023-11-22T00:00:00" u="1"/>
        <d v="2023-09-29T00:00:00" u="1"/>
        <d v="2023-11-21T00:00:00" u="1"/>
        <d v="2023-09-28T00:00:00" u="1"/>
        <d v="2023-10-25T00:00:00" u="1"/>
        <d v="2023-10-12T00:00:00" u="1"/>
        <d v="2023-10-13T00:00:00" u="1"/>
        <d v="2023-10-24T00:00:00" u="1"/>
        <d v="2023-11-17T00:00:00" u="1"/>
        <d v="2021-12-23T00:00:00" u="1"/>
        <d v="2022-11-18T00:00:00" u="1"/>
        <d v="2023-01-18T00:00:00" u="1"/>
        <d v="2021-10-06T00:00:00" u="1"/>
        <d v="2022-12-23T00:00:00" u="1"/>
        <d v="2023-02-23T00:00:00" u="1"/>
        <d v="2023-09-27T00:00:00" u="1"/>
        <d v="2022-01-11T00:00:00" u="1"/>
        <d v="2022-03-02T00:00:00" u="1"/>
        <d v="2022-08-15T00:00:00" u="1"/>
        <d v="2022-10-06T00:00:00" u="1"/>
        <d v="2023-03-28T00:00:00" u="1"/>
        <d v="2021-12-16T00:00:00" u="1"/>
        <d v="2022-02-16T00:00:00" u="1"/>
        <d v="2023-03-02T00:00:00" u="1"/>
        <d v="2023-02-16T00:00:00" u="1"/>
        <d v="2023-04-07T00:00:00" u="1"/>
        <d v="2023-09-20T00:00:00" u="1"/>
        <d v="2021-09-13T00:00:00" u="1"/>
        <d v="2022-08-08T00:00:00" u="1"/>
        <d v="2023-01-30T00:00:00" u="1"/>
        <d v="2021-12-09T00:00:00" u="1"/>
        <d v="2022-11-04T00:00:00" u="1"/>
        <d v="2023-04-26T00:00:00" u="1"/>
        <d v="2021-11-23T00:00:00" u="1"/>
        <d v="2022-10-18T00:00:00" u="1"/>
        <d v="2023-02-09T00:00:00" u="1"/>
        <d v="2023-09-13T00:00:00" u="1"/>
        <d v="2021-07-15T00:00:00" u="1"/>
        <d v="2022-08-01T00:00:00" u="1"/>
        <d v="2023-01-23T00:00:00" u="1"/>
        <d v="2023-03-14T00:00:00" u="1"/>
        <d v="2023-05-05T00:00:00" u="1"/>
        <d v="2022-07-15T00:00:00" u="1"/>
        <d v="2022-09-06T00:00:00" u="1"/>
        <d v="2023-02-28T00:00:00" u="1"/>
        <d v="2022-03-07T00:00:00" u="1"/>
        <d v="2022-06-29T00:00:00" u="1"/>
        <d v="2022-10-11T00:00:00" u="1"/>
        <d v="2023-02-02T00:00:00" u="1"/>
        <d v="2021-07-08T00:00:00" u="1"/>
        <d v="2021-12-21T00:00:00" u="1"/>
        <d v="2023-01-16T00:00:00" u="1"/>
        <d v="2021-10-04T00:00:00" u="1"/>
        <d v="2023-02-21T00:00:00" u="1"/>
        <d v="2023-11-16T00:00:00" u="1"/>
        <d v="2022-10-04T00:00:00" u="1"/>
        <d v="2021-12-14T00:00:00" u="1"/>
        <d v="2022-02-14T00:00:00" u="1"/>
        <d v="2022-01-28T00:00:00" u="1"/>
        <d v="2023-02-14T00:00:00" u="1"/>
        <d v="2023-11-09T00:00:00" u="1"/>
        <d v="2022-11-28T00:00:00" u="1"/>
        <d v="2021-12-07T00:00:00" u="1"/>
        <d v="2022-11-02T00:00:00" u="1"/>
        <d v="2023-04-24T00:00:00" u="1"/>
        <d v="2022-01-21T00:00:00" u="1"/>
        <d v="2022-08-25T00:00:00" u="1"/>
        <d v="2023-02-07T00:00:00" u="1"/>
        <d v="2023-07-20T00:00:00" u="1"/>
        <d v="2023-09-11T00:00:00" u="1"/>
        <d v="2023-11-02T00:00:00" u="1"/>
        <d v="2021-07-13T00:00:00" u="1"/>
        <d v="2022-09-30T00:00:00" u="1"/>
        <d v="2024-05-29T00:00:00" u="1"/>
        <d v="2025-01-02T00:00:00" u="1"/>
        <d v="2021-09-23T00:00:00" u="1"/>
        <d v="2022-01-14T00:00:00" u="1"/>
        <d v="2022-06-27T00:00:00" u="1"/>
        <d v="2022-08-18T00:00:00" u="1"/>
        <d v="2021-07-06T00:00:00" u="1"/>
        <d v="2022-11-14T00:00:00" u="1"/>
        <d v="2022-10-28T00:00:00" u="1"/>
        <d v="2023-04-10T00:00:00" u="1"/>
        <d v="2022-01-07T00:00:00" u="1"/>
        <d v="2022-08-11T00:00:00" u="1"/>
        <d v="2023-03-24T00:00:00" u="1"/>
        <d v="2022-09-16T00:00:00" u="1"/>
        <d v="2022-11-07T00:00:00" u="1"/>
        <d v="2022-01-26T00:00:00" u="1"/>
        <d v="2022-08-04T00:00:00" u="1"/>
        <d v="2023-01-26T00:00:00" u="1"/>
        <d v="2023-03-17T00:00:00" u="1"/>
        <d v="2023-08-30T00:00:00" u="1"/>
        <d v="2021-09-28T00:00:00" u="1"/>
        <d v="2022-01-19T00:00:00" u="1"/>
        <d v="2022-10-14T00:00:00" u="1"/>
        <d v="2022-02-24T00:00:00" u="1"/>
        <d v="2021-10-07T00:00:00" u="1"/>
        <d v="2022-07-11T00:00:00" u="1"/>
        <d v="2022-09-02T00:00:00" u="1"/>
        <d v="2021-09-21T00:00:00" u="1"/>
        <d v="2022-01-12T00:00:00" u="1"/>
        <d v="2022-03-03T00:00:00" u="1"/>
        <d v="2022-08-16T00:00:00" u="1"/>
        <d v="2022-10-07T00:00:00" u="1"/>
        <d v="2023-03-29T00:00:00" u="1"/>
        <d v="2021-12-17T00:00:00" u="1"/>
        <d v="2023-03-03T00:00:00" u="1"/>
        <d v="2022-01-31T00:00:00" u="1"/>
        <d v="2023-02-17T00:00:00" u="1"/>
        <n v="56" u="1"/>
        <d v="2021-09-14T00:00:00" u="1"/>
        <d v="2022-01-05T00:00:00" u="1"/>
        <d v="2022-08-09T00:00:00" u="1"/>
        <d v="2023-01-31T00:00:00" u="1"/>
        <d v="2021-12-10T00:00:00" u="1"/>
        <d v="2023-01-05T00:00:00" u="1"/>
        <d v="2023-04-27T00:00:00" u="1"/>
        <d v="2021-08-02T00:00:00" u="1"/>
        <d v="2022-01-24T00:00:00" u="1"/>
        <d v="2022-03-15T00:00:00" u="1"/>
        <d v="2022-10-19T00:00:00" u="1"/>
        <d v="2023-02-10T00:00:00" u="1"/>
        <d v="2023-09-14T00:00:00" u="1"/>
        <d v="2021-07-16T00:00:00" u="1"/>
        <d v="2022-08-02T00:00:00" u="1"/>
        <d v="2023-01-24T00:00:00" u="1"/>
        <d v="2023-03-15T00:00:00" u="1"/>
        <d v="2021-06-30T00:00:00" u="1"/>
        <d v="2022-01-17T00:00:00" u="1"/>
        <d v="2022-06-30T00:00:00" u="1"/>
        <d v="2023-01-17T00:00:00" u="1"/>
        <d v="2023-02-22T00:00:00" u="1"/>
        <d v="2023-09-26T00:00:00" u="1"/>
        <d v="2022-01-10T00:00:00" u="1"/>
        <d v="2022-10-05T00:00:00" u="1"/>
        <d v="2023-03-27T00:00:00" u="1"/>
        <d v="2023-10-31T00:00:00" u="1"/>
        <d v="2021-07-02T00:00:00" u="1"/>
        <d v="2021-12-15T00:00:00" u="1"/>
        <d v="2022-02-15T00:00:00" u="1"/>
        <d v="2023-03-01T00:00:00" u="1"/>
        <d v="2023-10-05T00:00:00" u="1"/>
        <d v="2023-02-15T00:00:00" u="1"/>
        <d v="2022-11-29T00:00:00" u="1"/>
        <d v="2023-03-20T00:00:00" u="1"/>
        <d v="2021-12-08T00:00:00" u="1"/>
        <d v="2023-11-29T00:00:00" u="1"/>
        <d v="2021-11-22T00:00:00" u="1"/>
        <d v="2022-08-26T00:00:00" u="1"/>
        <d v="2022-10-17T00:00:00" u="1"/>
        <d v="2023-07-21T00:00:00" u="1"/>
        <d v="2023-09-12T00:00:00" u="1"/>
        <d v="2023-11-03T00:00:00" u="1"/>
        <d v="2023-03-13T00:00:00" u="1"/>
        <d v="2023-05-04T00:00:00" u="1"/>
        <d v="2024-02-08T00:00:00" u="1"/>
        <d v="2021-12-01T00:00:00" u="1"/>
        <d v="2022-07-14T00:00:00" u="1"/>
        <d v="2023-02-27T00:00:00" u="1"/>
        <d v="2021-09-24T00:00:00" u="1"/>
        <d v="2022-06-28T00:00:00" u="1"/>
        <d v="2022-08-19T00:00:00" u="1"/>
        <d v="2023-02-01T00:00:00" u="1"/>
        <d v="2023-09-05T00:00:00" u="1"/>
        <d v="2021-07-07T00:00:00" u="1"/>
        <d v="2021-12-20T00:00:00" u="1"/>
        <d v="2022-11-15T00:00:00" u="1"/>
        <d v="2023-02-20T00:00:00" u="1"/>
        <d v="2022-08-12T00:00:00" u="1"/>
        <d v="2021-12-13T00:00:00" u="1"/>
        <d v="2022-01-27T00:00:00" u="1"/>
        <d v="2023-02-13T00:00:00" u="1"/>
        <d v="2023-11-08T00:00:00" u="1"/>
        <d v="2024-06-21T00:00:00" u="1"/>
        <d v="2021-09-10T00:00:00" u="1"/>
        <d v="2022-08-05T00:00:00" u="1"/>
        <d v="2023-01-27T00:00:00" u="1"/>
        <d v="2021-12-06T00:00:00" u="1"/>
        <d v="2022-11-01T00:00:00" u="1"/>
        <d v="2021-09-29T00:00:00" u="1"/>
        <d v="2022-01-20T00:00:00" u="1"/>
        <d v="2023-07-19T00:00:00" u="1"/>
        <d v="2023-11-01T00:00:00" u="1"/>
        <d v="2022-02-25T00:00:00" u="1"/>
        <d v="2022-09-29T00:00:00" u="1"/>
        <d v="2022-07-12T00:00:00" u="1"/>
        <d v="2022-01-13T00:00:00" u="1"/>
        <d v="2022-03-04T00:00:00" u="1"/>
        <d v="2022-08-17T00:00:00" u="1"/>
        <d v="2023-03-30T00:00:00" u="1"/>
        <d v="2021-07-05T00:00:00" u="1"/>
        <d v="2023-01-13T00:00:00" u="1"/>
        <d v="2022-10-27T00:00:00" u="1"/>
        <d v="2022-08-10T00:00:00" u="1"/>
        <d v="2023-10-27T00:00:00" u="1"/>
        <d v="2022-09-15T00:00:00" u="1"/>
        <d v="2021-08-03T00:00:00" u="1"/>
        <d v="2022-01-25T00:00:00" u="1"/>
        <d v="2023-11-06T00:00:00" u="1"/>
        <d v="2022-08-03T00:00:00" u="1"/>
        <d v="2023-01-25T00:00:00" u="1"/>
        <d v="2023-03-16T00:00:00" u="1"/>
        <d v="2023-08-29T00:00:00" u="1"/>
        <d v="2021-09-27T00:00:00" u="1"/>
        <d v="2022-01-18T00:00:00" u="1"/>
        <d v="2022-08-22T00:00:00" u="1"/>
      </sharedItems>
    </cacheField>
    <cacheField name="LB2" numFmtId="0">
      <sharedItems containsDate="1" containsBlank="1" containsMixedTypes="1" minDate="1899-12-31T01:15:04" maxDate="2025-02-22T00:00:00" count="496">
        <s v="DTE FIN"/>
        <n v="52"/>
        <d v="2025-04-09T00:00:00"/>
        <d v="2025-04-11T00:00:00"/>
        <d v="2025-05-07T00:00:00"/>
        <s v=" "/>
        <d v="2025-05-12T00:00:00"/>
        <d v="2025-04-04T00:00:00" u="1"/>
        <d v="2025-04-10T00:00:00" u="1"/>
        <d v="2025-04-14T00:00:00" u="1"/>
        <d v="2025-04-15T00:00:00" u="1"/>
        <d v="2025-05-28T00:00:00" u="1"/>
        <d v="2025-06-11T00:00:00" u="1"/>
        <d v="2025-06-26T00:00:00" u="1"/>
        <d v="2025-07-15T00:00:00" u="1"/>
        <d v="2025-04-07T00:00:00" u="1"/>
        <d v="2025-04-08T00:00:00" u="1"/>
        <s v="DATE FIN" u="1"/>
        <n v="56" u="1"/>
        <d v="2025-04-03T00:00:00" u="1"/>
        <d v="2025-06-02T00:00:00" u="1"/>
        <n v="55" u="1"/>
        <m u="1"/>
        <d v="2025-04-01T00:00:00" u="1"/>
        <d v="2025-04-02T00:00:00" u="1"/>
        <e v="#N/A" u="1"/>
        <d v="2025-05-23T00:00:00" u="1"/>
        <d v="2025-06-06T00:00:00" u="1"/>
        <d v="2025-06-20T00:00:00" u="1"/>
        <d v="2025-07-10T00:00:00" u="1"/>
        <n v="53" u="1"/>
        <d v="2025-03-26T00:00:00" u="1"/>
        <d v="2025-05-19T00:00:00" u="1"/>
        <d v="2025-06-16T00:00:00" u="1"/>
        <d v="2025-07-04T00:00:00" u="1"/>
        <d v="2025-03-25T00:00:00" u="1"/>
        <d v="2025-03-31T00:00:00" u="1"/>
        <d v="2025-05-16T00:00:00" u="1"/>
        <d v="2025-05-30T00:00:00" u="1"/>
        <d v="2025-06-13T00:00:00" u="1"/>
        <d v="2025-07-03T00:00:00" u="1"/>
        <d v="2025-05-15T00:00:00" u="1"/>
        <d v="2025-05-29T00:00:00" u="1"/>
        <d v="2025-05-13T00:00:00" u="1"/>
        <d v="2025-05-27T00:00:00" u="1"/>
        <d v="2025-03-21T00:00:00" u="1"/>
        <d v="2025-03-27T00:00:00" u="1"/>
        <d v="2025-05-09T00:00:00" u="1"/>
        <d v="2025-06-05T00:00:00" u="1"/>
        <d v="2025-06-09T00:00:00" u="1"/>
        <d v="2025-06-10T00:00:00" u="1"/>
        <d v="2025-06-30T00:00:00" u="1"/>
        <d v="2025-04-23T00:00:00" u="1"/>
        <d v="2025-05-02T00:00:00" u="1"/>
        <d v="2025-05-14T00:00:00" u="1"/>
        <d v="2025-03-05T00:00:00" u="1"/>
        <d v="2025-03-07T00:00:00" u="1"/>
        <d v="2025-04-18T00:00:00" u="1"/>
        <d v="2025-04-21T00:00:00" u="1"/>
        <d v="2025-04-22T00:00:00" u="1"/>
        <d v="2025-03-04T00:00:00" u="1"/>
        <d v="2025-03-06T00:00:00" u="1"/>
        <d v="2025-03-11T00:00:00" u="1"/>
        <d v="2025-02-05T00:00:00" u="1"/>
        <d v="2025-02-06T00:00:00" u="1"/>
        <d v="2025-02-07T00:00:00" u="1"/>
        <d v="2025-02-10T00:00:00" u="1"/>
        <d v="2025-02-12T00:00:00" u="1"/>
        <d v="2025-02-13T00:00:00" u="1"/>
        <d v="2025-03-13T00:00:00" u="1"/>
        <d v="2025-03-18T00:00:00" u="1"/>
        <d v="2025-03-03T00:00:00" u="1"/>
        <d v="2024-11-11T00:00:00" u="1"/>
        <d v="2024-11-14T00:00:00" u="1"/>
        <d v="2024-11-15T00:00:00" u="1"/>
        <d v="2024-11-18T00:00:00" u="1"/>
        <d v="2024-11-20T00:00:00" u="1"/>
        <d v="2025-01-06T00:00:00" u="1"/>
        <d v="2025-01-07T00:00:00" u="1"/>
        <d v="2025-01-09T00:00:00" u="1"/>
        <d v="2025-01-10T00:00:00" u="1"/>
        <d v="2025-01-13T00:00:00" u="1"/>
        <d v="2025-01-14T00:00:00" u="1"/>
        <d v="2024-10-23T00:00:00" u="1"/>
        <d v="2024-10-24T00:00:00" u="1"/>
        <d v="2024-10-28T00:00:00" u="1"/>
        <d v="2024-10-29T00:00:00" u="1"/>
        <d v="2024-10-30T00:00:00" u="1"/>
        <d v="2024-10-31T00:00:00" u="1"/>
        <d v="2024-11-05T00:00:00" u="1"/>
        <d v="2024-11-06T00:00:00" u="1"/>
        <d v="2024-11-08T00:00:00" u="1"/>
        <d v="2024-12-12T00:00:00" u="1"/>
        <d v="2024-10-25T00:00:00" u="1"/>
        <d v="2024-11-04T00:00:00" u="1"/>
        <d v="2024-11-29T00:00:00" u="1"/>
        <d v="2024-10-07T00:00:00" u="1"/>
        <d v="2024-10-08T00:00:00" u="1"/>
        <d v="2024-10-10T00:00:00" u="1"/>
        <d v="2024-10-15T00:00:00" u="1"/>
        <d v="2024-10-16T00:00:00" u="1"/>
        <d v="2024-10-17T00:00:00" u="1"/>
        <d v="2024-10-18T00:00:00" u="1"/>
        <d v="2024-12-02T00:00:00" u="1"/>
        <d v="2024-12-16T00:00:00" u="1"/>
        <d v="2024-10-09T00:00:00" u="1"/>
        <d v="2024-10-11T00:00:00" u="1"/>
        <d v="2024-10-21T00:00:00" u="1"/>
        <d v="2024-10-22T00:00:00" u="1"/>
        <d v="2024-11-28T00:00:00" u="1"/>
        <d v="2024-12-04T00:00:00" u="1"/>
        <d v="2024-11-01T00:00:00" u="1"/>
        <d v="2025-01-21T00:00:00" u="1"/>
        <d v="2024-09-24T00:00:00" u="1"/>
        <d v="2024-09-25T00:00:00" u="1"/>
        <d v="2024-09-26T00:00:00" u="1"/>
        <d v="2024-10-02T00:00:00" u="1"/>
        <d v="2024-11-22T00:00:00" u="1"/>
        <d v="2024-12-11T00:00:00" u="1"/>
        <d v="2024-09-20T00:00:00" u="1"/>
        <d v="2024-09-23T00:00:00" u="1"/>
        <d v="2024-09-30T00:00:00" u="1"/>
        <d v="2024-10-04T00:00:00" u="1"/>
        <d v="2024-11-21T00:00:00" u="1"/>
        <d v="2024-12-09T00:00:00" u="1"/>
        <d v="2024-09-18T00:00:00" u="1"/>
        <d v="2024-11-19T00:00:00" u="1"/>
        <d v="2024-12-05T00:00:00" u="1"/>
        <d v="2024-09-17T00:00:00" u="1"/>
        <d v="2024-09-19T00:00:00" u="1"/>
        <d v="2024-09-27T00:00:00" u="1"/>
        <d v="2024-10-01T00:00:00" u="1"/>
        <d v="2024-09-10T00:00:00" u="1"/>
        <d v="2024-10-03T00:00:00" u="1"/>
        <d v="2024-12-03T00:00:00" u="1"/>
        <d v="2024-09-09T00:00:00" u="1"/>
        <d v="2024-09-06T00:00:00" u="1"/>
        <d v="2024-08-29T00:00:00" u="1"/>
        <d v="2024-08-28T00:00:00" u="1"/>
        <d v="2024-11-27T00:00:00" u="1"/>
        <d v="2024-08-23T00:00:00" u="1"/>
        <d v="2024-11-12T00:00:00" u="1"/>
        <d v="2024-08-19T00:00:00" u="1"/>
        <d v="2024-09-11T00:00:00" u="1"/>
        <d v="2024-09-12T00:00:00" u="1"/>
        <d v="2024-08-20T00:00:00" u="1"/>
        <d v="2024-11-07T00:00:00" u="1"/>
        <d v="2024-08-16T00:00:00" u="1"/>
        <d v="2024-08-15T00:00:00" u="1"/>
        <d v="2024-11-13T00:00:00" u="1"/>
        <d v="2024-08-12T00:00:00" u="1"/>
        <d v="2024-08-13T00:00:00" u="1"/>
        <d v="2024-08-06T00:00:00" u="1"/>
        <d v="2024-07-19T00:00:00" u="1"/>
        <d v="2024-11-26T00:00:00" u="1"/>
        <d v="2024-07-05T00:00:00" u="1"/>
        <d v="2024-07-08T00:00:00" u="1"/>
        <d v="2024-07-09T00:00:00" u="1"/>
        <d v="2025-01-29T00:00:00" u="1"/>
        <d v="2025-03-10T00:00:00" u="1"/>
        <d v="2025-03-14T00:00:00" u="1"/>
        <d v="2024-09-13T00:00:00" u="1"/>
        <d v="2024-09-16T00:00:00" u="1"/>
        <d v="2024-12-19T00:00:00" u="1"/>
        <d v="2024-06-18T00:00:00" u="1"/>
        <d v="2024-06-19T00:00:00" u="1"/>
        <d v="2024-06-20T00:00:00" u="1"/>
        <d v="2024-08-22T00:00:00" u="1"/>
        <d v="2024-09-04T00:00:00" u="1"/>
        <d v="2024-09-03T00:00:00" u="1"/>
        <d v="2025-01-16T00:00:00" u="1"/>
        <d v="2024-12-13T00:00:00" u="1"/>
        <d v="2024-06-27T00:00:00" u="1"/>
        <d v="2024-06-26T00:00:00" u="1"/>
        <d v="2024-06-14T00:00:00" u="1"/>
        <d v="2024-06-17T00:00:00" u="1"/>
        <d v="2024-06-21T00:00:00" u="1"/>
        <d v="2024-08-26T00:00:00" u="1"/>
        <d v="2024-08-30T00:00:00" u="1"/>
        <d v="2024-06-05T00:00:00" u="1"/>
        <d v="2024-06-06T00:00:00" u="1"/>
        <d v="2024-06-12T00:00:00" u="1"/>
        <d v="2024-08-21T00:00:00" u="1"/>
        <d v="2024-08-08T00:00:00" u="1"/>
        <d v="2024-08-09T00:00:00" u="1"/>
        <d v="2024-08-14T00:00:00" u="1"/>
        <d v="2024-06-04T00:00:00" u="1"/>
        <d v="2024-06-07T00:00:00" u="1"/>
        <d v="2024-05-30T00:00:00" u="1"/>
        <d v="2024-04-30T00:00:00" u="1"/>
        <d v="2024-05-07T00:00:00" u="1"/>
        <d v="2024-05-08T00:00:00" u="1"/>
        <d v="2024-05-15T00:00:00" u="1"/>
        <d v="2024-05-16T00:00:00" u="1"/>
        <d v="2024-07-02T00:00:00" u="1"/>
        <d v="2024-09-02T00:00:00" u="1"/>
        <d v="2024-09-05T00:00:00" u="1"/>
        <d v="2024-04-09T00:00:00" u="1"/>
        <d v="2024-04-17T00:00:00" u="1"/>
        <d v="2024-04-18T00:00:00" u="1"/>
        <d v="2024-04-25T00:00:00" u="1"/>
        <d v="2024-04-26T00:00:00" u="1"/>
        <d v="2024-04-05T00:00:00" u="1"/>
        <d v="2024-04-15T00:00:00" u="1"/>
        <d v="2024-04-16T00:00:00" u="1"/>
        <d v="2024-04-23T00:00:00" u="1"/>
        <d v="2024-05-01T00:00:00" u="1"/>
        <d v="2024-05-02T00:00:00" u="1"/>
        <d v="2024-03-28T00:00:00" u="1"/>
        <d v="2024-04-02T00:00:00" u="1"/>
        <d v="2024-04-10T00:00:00" u="1"/>
        <d v="2024-04-11T00:00:00" u="1"/>
        <d v="2024-04-22T00:00:00" u="1"/>
        <d v="2024-04-29T00:00:00" u="1"/>
        <d v="2024-03-29T00:00:00" u="1"/>
        <d v="2024-04-08T00:00:00" u="1"/>
        <d v="2024-04-12T00:00:00" u="1"/>
        <d v="2024-04-03T00:00:00" u="1"/>
        <d v="2024-04-04T00:00:00" u="1"/>
        <d v="2024-03-08T00:00:00" u="1"/>
        <d v="2024-03-12T00:00:00" u="1"/>
        <d v="2024-03-13T00:00:00" u="1"/>
        <d v="2024-03-14T00:00:00" u="1"/>
        <d v="2024-03-15T00:00:00" u="1"/>
        <d v="2024-03-18T00:00:00" u="1"/>
        <d v="2024-03-20T00:00:00" u="1"/>
        <d v="2024-02-26T00:00:00" u="1"/>
        <d v="2024-02-27T00:00:00" u="1"/>
        <d v="2024-02-28T00:00:00" u="1"/>
        <d v="2024-03-06T00:00:00" u="1"/>
        <d v="2024-03-07T00:00:00" u="1"/>
        <d v="2024-03-11T00:00:00" u="1"/>
        <d v="2024-02-01T00:00:00" u="1"/>
        <d v="2024-02-05T00:00:00" u="1"/>
        <d v="2024-02-13T00:00:00" u="1"/>
        <d v="2024-02-16T00:00:00" u="1"/>
        <d v="2024-02-06T00:00:00" u="1"/>
        <d v="2024-02-07T00:00:00" u="1"/>
        <d v="2024-02-19T00:00:00" u="1"/>
        <d v="2024-02-20T00:00:00" u="1"/>
        <d v="2024-02-23T00:00:00" u="1"/>
        <d v="2024-01-26T00:00:00" u="1"/>
        <d v="2024-01-31T00:00:00" u="1"/>
        <d v="2024-01-19T00:00:00" u="1"/>
        <d v="2024-01-22T00:00:00" u="1"/>
        <d v="2024-01-25T00:00:00" u="1"/>
        <d v="2024-01-30T00:00:00" u="1"/>
        <d v="2024-02-02T00:00:00" u="1"/>
        <d v="2024-02-08T00:00:00" u="1"/>
        <d v="2024-02-21T00:00:00" u="1"/>
        <d v="2024-02-29T00:00:00" u="1"/>
        <d v="2024-02-09T00:00:00" u="1"/>
        <d v="2024-02-14T00:00:00" u="1"/>
        <d v="2024-02-15T00:00:00" u="1"/>
        <d v="2024-01-18T00:00:00" u="1"/>
        <d v="2024-01-24T00:00:00" u="1"/>
        <d v="2024-01-29T00:00:00" u="1"/>
        <d v="2024-01-12T00:00:00" u="1"/>
        <d v="2024-01-15T00:00:00" u="1"/>
        <d v="2024-01-23T00:00:00" u="1"/>
        <d v="2023-12-12T00:00:00" u="1"/>
        <d v="2023-12-13T00:00:00" u="1"/>
        <d v="2023-12-18T00:00:00" u="1"/>
        <d v="2024-01-05T00:00:00" u="1"/>
        <d v="2023-12-19T00:00:00" u="1"/>
        <d v="2024-01-09T00:00:00" u="1"/>
        <d v="2023-12-15T00:00:00" u="1"/>
        <d v="2023-11-30T00:00:00" u="1"/>
        <d v="2023-12-01T00:00:00" u="1"/>
        <d v="2023-12-04T00:00:00" u="1"/>
        <d v="2023-12-07T00:00:00" u="1"/>
        <d v="2023-12-11T00:00:00" u="1"/>
        <d v="2023-11-23T00:00:00" u="1"/>
        <d v="2023-11-27T00:00:00" u="1"/>
        <d v="2023-11-28T00:00:00" u="1"/>
        <d v="2023-11-29T00:00:00" u="1"/>
        <d v="2023-12-06T00:00:00" u="1"/>
        <d v="2023-11-15T00:00:00" u="1"/>
        <d v="2023-11-16T00:00:00" u="1"/>
        <d v="2023-11-17T00:00:00" u="1"/>
        <d v="2023-11-20T00:00:00" u="1"/>
        <d v="2023-11-21T00:00:00" u="1"/>
        <d v="2023-12-05T00:00:00" u="1"/>
        <d v="2024-01-10T00:00:00" u="1"/>
        <d v="2024-01-11T00:00:00" u="1"/>
        <d v="2024-03-22T00:00:00" u="1"/>
        <d v="2023-11-10T00:00:00" u="1"/>
        <d v="2023-11-13T00:00:00" u="1"/>
        <d v="2023-11-14T00:00:00" u="1"/>
        <d v="2023-11-22T00:00:00" u="1"/>
        <d v="2023-11-24T00:00:00" u="1"/>
        <d v="2023-11-09T00:00:00" u="1"/>
        <d v="2023-11-06T00:00:00" u="1"/>
        <d v="2023-11-07T00:00:00" u="1"/>
        <d v="2023-10-18T00:00:00" u="1"/>
        <d v="2023-10-19T00:00:00" u="1"/>
        <d v="2023-10-26T00:00:00" u="1"/>
        <d v="2023-10-27T00:00:00" u="1"/>
        <d v="2023-10-30T00:00:00" u="1"/>
        <d v="2023-10-31T00:00:00" u="1"/>
        <d v="2023-11-02T00:00:00" u="1"/>
        <d v="2023-11-03T00:00:00" u="1"/>
        <d v="2023-10-16T00:00:00" u="1"/>
        <d v="2023-10-17T00:00:00" u="1"/>
        <d v="2023-10-25T00:00:00" u="1"/>
        <d v="2023-11-01T00:00:00" u="1"/>
        <d v="2023-09-19T00:00:00" u="1"/>
        <d v="2023-09-20T00:00:00" u="1"/>
        <d v="2023-09-21T00:00:00" u="1"/>
        <d v="2023-10-05T00:00:00" u="1"/>
        <d v="2023-10-06T00:00:00" u="1"/>
        <d v="2023-10-10T00:00:00" u="1"/>
        <d v="2023-10-11T00:00:00" u="1"/>
        <d v="2023-10-12T00:00:00" u="1"/>
        <d v="2023-10-13T00:00:00" u="1"/>
        <d v="2023-09-22T00:00:00" u="1"/>
        <d v="2023-09-15T00:00:00" u="1"/>
        <d v="2023-09-18T00:00:00" u="1"/>
        <d v="2023-09-14T00:00:00" u="1"/>
        <d v="2023-10-04T00:00:00" u="1"/>
        <d v="2023-09-13T00:00:00" u="1"/>
        <d v="2023-10-03T00:00:00" u="1"/>
        <d v="2023-09-05T00:00:00" u="1"/>
        <d v="2023-09-06T00:00:00" u="1"/>
        <d v="2023-09-07T00:00:00" u="1"/>
        <d v="2021-12-23T00:00:00" u="1"/>
        <d v="2022-04-14T00:00:00" u="1"/>
        <d v="2023-08-22T00:00:00" u="1"/>
        <n v="57" u="1"/>
        <d v="2021-10-06T00:00:00" u="1"/>
        <d v="2023-09-27T00:00:00" u="1"/>
        <d v="2021-09-20T00:00:00" u="1"/>
        <d v="2022-10-06T00:00:00" u="1"/>
        <d v="2023-03-28T00:00:00" u="1"/>
        <d v="2023-09-01T00:00:00" u="1"/>
        <d v="2021-10-25T00:00:00" u="1"/>
        <d v="2022-11-11T00:00:00" u="1"/>
        <d v="2023-01-11T00:00:00" u="1"/>
        <d v="2022-10-25T00:00:00" u="1"/>
        <d v="2022-12-16T00:00:00" u="1"/>
        <d v="2023-02-16T00:00:00" u="1"/>
        <d v="2022-04-26T00:00:00" u="1"/>
        <d v="2022-11-30T00:00:00" u="1"/>
        <d v="2021-10-18T00:00:00" u="1"/>
        <d v="2021-12-09T00:00:00" u="1"/>
        <d v="2022-05-31T00:00:00" u="1"/>
        <d v="2022-11-04T00:00:00" u="1"/>
        <d v="2023-08-08T00:00:00" u="1"/>
        <d v="2021-11-23T00:00:00" u="1"/>
        <d v="2021-07-15T00:00:00" u="1"/>
        <d v="2022-11-23T00:00:00" u="1"/>
        <d v="2021-06-29T00:00:00" u="1"/>
        <d v="2021-12-02T00:00:00" u="1"/>
        <d v="2021-11-16T00:00:00" u="1"/>
        <d v="2022-12-02T00:00:00" u="1"/>
        <d v="2023-02-02T00:00:00" u="1"/>
        <d v="2022-04-12T00:00:00" u="1"/>
        <d v="2022-11-16T00:00:00" u="1"/>
        <d v="2022-05-17T00:00:00" u="1"/>
        <d v="2022-12-21T00:00:00" u="1"/>
        <d v="2023-09-25T00:00:00" u="1"/>
        <d v="2022-06-22T00:00:00" u="1"/>
        <d v="2023-01-09T00:00:00" u="1"/>
        <d v="2024-03-26T00:00:00" u="1"/>
        <d v="2025-02-21T00:00:00" u="1"/>
        <d v="2021-08-06T00:00:00" u="1"/>
        <d v="2023-07-27T00:00:00" u="1"/>
        <d v="2022-11-28T00:00:00" u="1"/>
        <d v="2021-12-07T00:00:00" u="1"/>
        <d v="2022-02-07T00:00:00" u="1"/>
        <d v="2021-09-30T00:00:00" u="1"/>
        <d v="2022-12-07T00:00:00" u="1"/>
        <d v="2023-07-20T00:00:00" u="1"/>
        <d v="2023-09-11T00:00:00" u="1"/>
        <d v="2022-11-21T00:00:00" u="1"/>
        <d v="2023-08-25T00:00:00" u="1"/>
        <d v="2021-09-23T00:00:00" u="1"/>
        <d v="2022-06-27T00:00:00" u="1"/>
        <d v="2023-09-04T00:00:00" u="1"/>
        <d v="2021-10-28T00:00:00" u="1"/>
        <d v="2022-11-14T00:00:00" u="1"/>
        <d v="2023-08-18T00:00:00" u="1"/>
        <d v="2021-08-11T00:00:00" u="1"/>
        <d v="2022-10-28T00:00:00" u="1"/>
        <d v="2022-12-19T00:00:00" u="1"/>
        <d v="2021-09-16T00:00:00" u="1"/>
        <d v="2023-08-11T00:00:00" u="1"/>
        <d v="2021-08-04T00:00:00" u="1"/>
        <d v="2021-11-26T00:00:00" u="1"/>
        <d v="2022-04-22T00:00:00" u="1"/>
        <d v="2021-10-14T00:00:00" u="1"/>
        <d v="2021-09-28T00:00:00" u="1"/>
        <d v="2021-11-19T00:00:00" u="1"/>
        <d v="2022-12-05T00:00:00" u="1"/>
        <d v="2023-07-18T00:00:00" u="1"/>
        <d v="2023-08-23T00:00:00" u="1"/>
        <d v="2024-05-27T00:00:00" u="1"/>
        <d v="2021-10-07T00:00:00" u="1"/>
        <d v="2023-09-28T00:00:00" u="1"/>
        <d v="2024-10-14T00:00:00" u="1"/>
        <d v="2021-09-21T00:00:00" u="1"/>
        <d v="2021-11-12T00:00:00" u="1"/>
        <d v="2022-10-07T00:00:00" u="1"/>
        <d v="2021-10-26T00:00:00" u="1"/>
        <d v="2023-01-12T00:00:00" u="1"/>
        <d v="2021-08-09T00:00:00" u="1"/>
        <d v="2021-09-14T00:00:00" u="1"/>
        <d v="2022-04-27T00:00:00" u="1"/>
        <d v="2021-10-19T00:00:00" u="1"/>
        <d v="2021-12-10T00:00:00" u="1"/>
        <d v="2023-08-09T00:00:00" u="1"/>
        <d v="2021-08-02T00:00:00" u="1"/>
        <d v="2021-11-24T00:00:00" u="1"/>
        <d v="2021-07-16T00:00:00" u="1"/>
        <d v="2021-09-07T00:00:00" u="1"/>
        <d v="2022-04-20T00:00:00" u="1"/>
        <d v="2022-11-24T00:00:00" u="1"/>
        <d v="2023-03-15T00:00:00" u="1"/>
        <d v="2023-08-28T00:00:00" u="1"/>
        <d v="2021-06-30T00:00:00" u="1"/>
        <d v="2021-10-12T00:00:00" u="1"/>
        <d v="2021-12-03T00:00:00" u="1"/>
        <d v="2021-11-17T00:00:00" u="1"/>
        <d v="2023-02-03T00:00:00" u="1"/>
        <d v="2021-07-09T00:00:00" u="1"/>
        <d v="2023-08-21T00:00:00" u="1"/>
        <d v="2021-10-05T00:00:00" u="1"/>
        <d v="2022-05-18T00:00:00" u="1"/>
        <d v="2022-10-31T00:00:00" u="1"/>
        <d v="2023-09-26T00:00:00" u="1"/>
        <d v="2023-03-27T00:00:00" u="1"/>
        <d v="2022-11-10T00:00:00" u="1"/>
        <d v="2023-01-10T00:00:00" u="1"/>
        <d v="2024-03-27T00:00:00" u="1"/>
        <d v="2021-11-29T00:00:00" u="1"/>
        <d v="2022-10-24T00:00:00" u="1"/>
        <d v="2022-12-15T00:00:00" u="1"/>
        <d v="2023-07-28T00:00:00" u="1"/>
        <d v="2022-04-25T00:00:00" u="1"/>
        <d v="2022-11-29T00:00:00" u="1"/>
        <d v="2021-12-08T00:00:00" u="1"/>
        <d v="2022-05-30T00:00:00" u="1"/>
        <d v="2023-08-07T00:00:00" u="1"/>
        <d v="2021-11-22T00:00:00" u="1"/>
        <d v="2022-12-08T00:00:00" u="1"/>
        <d v="2023-09-12T00:00:00" u="1"/>
        <d v="2021-07-14T00:00:00" u="1"/>
        <d v="2022-11-22T00:00:00" u="1"/>
        <d v="2021-06-28T00:00:00" u="1"/>
        <d v="2021-12-01T00:00:00" u="1"/>
        <d v="2021-09-24T00:00:00" u="1"/>
        <d v="2022-12-01T00:00:00" u="1"/>
        <d v="2023-02-01T00:00:00" u="1"/>
        <d v="2021-07-07T00:00:00" u="1"/>
        <d v="2022-11-15T00:00:00" u="1"/>
        <d v="2022-12-20T00:00:00" u="1"/>
        <d v="2021-09-17T00:00:00" u="1"/>
        <d v="2022-06-21T00:00:00" u="1"/>
        <d v="2021-08-05T00:00:00" u="1"/>
        <d v="2022-03-18T00:00:00" u="1"/>
        <d v="2023-07-26T00:00:00" u="1"/>
        <d v="2023-11-08T00:00:00" u="1"/>
        <d v="2022-06-14T00:00:00" u="1"/>
        <d v="2021-10-15T00:00:00" u="1"/>
        <d v="2021-12-06T00:00:00" u="1"/>
        <d v="2022-11-01T00:00:00" u="1"/>
        <d v="2021-09-29T00:00:00" u="1"/>
        <d v="2022-12-06T00:00:00" u="1"/>
        <d v="2023-02-06T00:00:00" u="1"/>
        <d v="2023-07-19T00:00:00" u="1"/>
        <d v="2025-01-27T00:00:00" u="1"/>
        <d v="2021-07-12T00:00:00" u="1"/>
        <d v="2023-08-24T00:00:00" u="1"/>
        <d v="2021-10-08T00:00:00" u="1"/>
        <d v="2024-12-06T00:00:00" u="1"/>
        <d v="2021-09-22T00:00:00" u="1"/>
        <d v="2021-10-27T00:00:00" u="1"/>
        <d v="2023-08-17T00:00:00" u="1"/>
        <d v="2021-08-10T00:00:00" u="1"/>
        <d v="2021-10-01T00:00:00" u="1"/>
        <d v="2022-10-27T00:00:00" u="1"/>
        <d v="2023-07-31T00:00:00" u="1"/>
        <d v="2022-04-28T00:00:00" u="1"/>
        <d v="2023-03-23T00:00:00" u="1"/>
        <d v="2023-01-06T00:00:00" u="1"/>
        <d v="2023-08-10T00:00:00" u="1"/>
        <d v="2021-11-25T00:00:00" u="1"/>
        <d v="2022-04-21T00:00:00" u="1"/>
        <d v="2022-11-25T00:00:00" u="1"/>
        <d v="2023-01-25T00:00:00" u="1"/>
        <d v="2021-10-13T00:00:00" u="1"/>
        <d v="2022-02-04T00:00:00" u="1"/>
        <d v="2022-05-26T00:00:00" u="1"/>
        <d v="2021-09-27T00:00:00" u="1"/>
        <d v="2023-07-17T00:00:00" u="1"/>
        <d v="2023-09-08T00:00:00" u="1"/>
      </sharedItems>
    </cacheField>
    <cacheField name="PL+2" numFmtId="0">
      <sharedItems containsDate="1" containsMixedTypes="1" minDate="1900-01-05T09:15:04" maxDate="2025-09-04T00:00:00"/>
    </cacheField>
    <cacheField name="PL-2" numFmtId="0">
      <sharedItems containsDate="1" containsBlank="1" containsMixedTypes="1" minDate="1899-12-31T01:13:04" maxDate="2025-11-11T00:00:00" count="572">
        <s v="DTE FIN"/>
        <n v="54"/>
        <d v="2025-04-09T00:00:00"/>
        <d v="2025-04-11T00:00:00"/>
        <d v="2025-04-14T00:00:00"/>
        <d v="2025-05-08T00:00:00"/>
        <s v=" "/>
        <d v="2025-05-09T00:00:00"/>
        <d v="2025-05-19T00:00:00"/>
        <d v="2025-04-04T00:00:00" u="1"/>
        <d v="2025-04-08T00:00:00" u="1"/>
        <d v="2025-04-16T00:00:00" u="1"/>
        <d v="2025-04-17T00:00:00" u="1"/>
        <d v="2025-04-18T00:00:00" u="1"/>
        <d v="2025-04-22T00:00:00" u="1"/>
        <d v="2025-04-23T00:00:00" u="1"/>
        <d v="2025-06-12T00:00:00" u="1"/>
        <d v="2025-06-20T00:00:00" u="1"/>
        <d v="2025-06-23T00:00:00" u="1"/>
        <d v="2025-07-09T00:00:00" u="1"/>
        <d v="2025-07-18T00:00:00" u="1"/>
        <d v="2025-04-07T00:00:00" u="1"/>
        <d v="2025-04-10T00:00:00" u="1"/>
        <s v="DATE FIN" u="1"/>
        <n v="51" u="1"/>
        <d v="2025-04-03T00:00:00" u="1"/>
        <d v="2025-06-02T00:00:00" u="1"/>
        <n v="50" u="1"/>
        <m u="1"/>
        <e v="#N/A" u="1"/>
        <d v="2025-06-09T00:00:00" u="1"/>
        <d v="2025-06-17T00:00:00" u="1"/>
        <d v="2025-06-18T00:00:00" u="1"/>
        <d v="2025-07-04T00:00:00" u="1"/>
        <d v="2025-07-15T00:00:00" u="1"/>
        <n v="48" u="1"/>
        <d v="2025-03-26T00:00:00" u="1"/>
        <d v="2025-03-28T00:00:00" u="1"/>
        <d v="2025-06-03T00:00:00" u="1"/>
        <d v="2025-06-11T00:00:00" u="1"/>
        <d v="2025-06-27T00:00:00" u="1"/>
        <d v="2025-03-25T00:00:00" u="1"/>
        <d v="2025-03-27T00:00:00" u="1"/>
        <d v="2025-06-10T00:00:00" u="1"/>
        <d v="2025-06-26T00:00:00" u="1"/>
        <d v="2025-07-08T00:00:00" u="1"/>
        <d v="2025-05-28T00:00:00" u="1"/>
        <d v="2025-06-05T00:00:00" u="1"/>
        <d v="2025-06-06T00:00:00" u="1"/>
        <d v="2025-05-27T00:00:00" u="1"/>
        <d v="2025-06-04T00:00:00" u="1"/>
        <d v="2025-03-21T00:00:00" u="1"/>
        <d v="2025-03-24T00:00:00" u="1"/>
        <d v="2025-04-02T00:00:00" u="1"/>
        <d v="2025-05-23T00:00:00" u="1"/>
        <d v="2025-06-16T00:00:00" u="1"/>
        <d v="2025-06-19T00:00:00" u="1"/>
        <d v="2025-08-19T00:00:00" u="1"/>
        <d v="2025-09-05T00:00:00" u="1"/>
        <d v="2025-10-06T00:00:00" u="1"/>
        <d v="2025-10-08T00:00:00" u="1"/>
        <d v="2025-10-14T00:00:00" u="1"/>
        <d v="2025-10-20T00:00:00" u="1"/>
        <d v="2025-11-10T00:00:00" u="1"/>
        <d v="2025-03-05T00:00:00" u="1"/>
        <d v="2025-07-14T00:00:00" u="1"/>
        <d v="2025-08-20T00:00:00" u="1"/>
        <d v="2025-09-09T00:00:00" u="1"/>
        <d v="2025-09-12T00:00:00" u="1"/>
        <d v="2025-09-18T00:00:00" u="1"/>
        <d v="2025-03-04T00:00:00" u="1"/>
        <d v="2025-03-31T00:00:00" u="1"/>
        <d v="2025-08-21T00:00:00" u="1"/>
        <d v="2025-03-07T00:00:00" u="1"/>
        <d v="2025-03-11T00:00:00" u="1"/>
        <d v="2025-03-18T00:00:00" u="1"/>
        <d v="2025-08-15T00:00:00" u="1"/>
        <d v="2025-09-04T00:00:00" u="1"/>
        <d v="2025-02-05T00:00:00" u="1"/>
        <d v="2025-02-06T00:00:00" u="1"/>
        <d v="2025-02-07T00:00:00" u="1"/>
        <d v="2025-02-11T00:00:00" u="1"/>
        <d v="2025-02-14T00:00:00" u="1"/>
        <d v="2025-02-20T00:00:00" u="1"/>
        <d v="2025-02-21T00:00:00" u="1"/>
        <d v="2025-07-02T00:00:00" u="1"/>
        <d v="2025-08-25T00:00:00" u="1"/>
        <d v="2025-02-24T00:00:00" u="1"/>
        <d v="2025-06-25T00:00:00" u="1"/>
        <d v="2025-02-10T00:00:00" u="1"/>
        <d v="2025-02-12T00:00:00" u="1"/>
        <d v="2025-02-13T00:00:00" u="1"/>
        <d v="2025-04-15T00:00:00" u="1"/>
        <d v="2025-02-17T00:00:00" u="1"/>
        <d v="2025-04-25T00:00:00" u="1"/>
        <d v="2024-11-12T00:00:00" u="1"/>
        <d v="2024-11-14T00:00:00" u="1"/>
        <d v="2024-11-21T00:00:00" u="1"/>
        <d v="2024-11-26T00:00:00" u="1"/>
        <d v="2024-11-28T00:00:00" u="1"/>
        <d v="2024-12-06T00:00:00" u="1"/>
        <d v="2025-03-12T00:00:00" u="1"/>
        <d v="2025-03-13T00:00:00" u="1"/>
        <d v="2025-03-17T00:00:00" u="1"/>
        <d v="2025-03-19T00:00:00" u="1"/>
        <d v="2024-10-24T00:00:00" u="1"/>
        <d v="2024-10-28T00:00:00" u="1"/>
        <d v="2024-10-29T00:00:00" u="1"/>
        <d v="2024-10-30T00:00:00" u="1"/>
        <d v="2024-11-04T00:00:00" u="1"/>
        <d v="2024-11-06T00:00:00" u="1"/>
        <d v="2024-11-11T00:00:00" u="1"/>
        <d v="2024-11-15T00:00:00" u="1"/>
        <d v="2024-11-20T00:00:00" u="1"/>
        <d v="2024-11-27T00:00:00" u="1"/>
        <d v="2024-12-02T00:00:00" u="1"/>
        <d v="2024-10-23T00:00:00" u="1"/>
        <d v="2024-10-25T00:00:00" u="1"/>
        <d v="2024-10-31T00:00:00" u="1"/>
        <d v="2024-11-01T00:00:00" u="1"/>
        <d v="2024-11-05T00:00:00" u="1"/>
        <d v="2024-11-13T00:00:00" u="1"/>
        <d v="2024-11-19T00:00:00" u="1"/>
        <d v="2024-10-09T00:00:00" u="1"/>
        <d v="2024-10-11T00:00:00" u="1"/>
        <d v="2024-10-16T00:00:00" u="1"/>
        <d v="2024-10-17T00:00:00" u="1"/>
        <d v="2024-10-21T00:00:00" u="1"/>
        <d v="2024-11-08T00:00:00" u="1"/>
        <d v="2024-11-18T00:00:00" u="1"/>
        <d v="2025-02-25T00:00:00" u="1"/>
        <d v="2025-03-10T00:00:00" u="1"/>
        <d v="2024-10-08T00:00:00" u="1"/>
        <d v="2024-10-10T00:00:00" u="1"/>
        <d v="2024-10-15T00:00:00" u="1"/>
        <d v="2024-10-22T00:00:00" u="1"/>
        <d v="2024-11-07T00:00:00" u="1"/>
        <d v="2025-01-24T00:00:00" u="1"/>
        <d v="2025-02-03T00:00:00" u="1"/>
        <d v="2025-02-27T00:00:00" u="1"/>
        <d v="2024-09-24T00:00:00" u="1"/>
        <d v="2024-09-26T00:00:00" u="1"/>
        <d v="2024-10-01T00:00:00" u="1"/>
        <d v="2024-10-18T00:00:00" u="1"/>
        <d v="2025-02-04T00:00:00" u="1"/>
        <d v="2024-09-20T00:00:00" u="1"/>
        <d v="2024-09-27T00:00:00" u="1"/>
        <d v="2024-10-04T00:00:00" u="1"/>
        <d v="2025-01-31T00:00:00" u="1"/>
        <d v="2024-09-19T00:00:00" u="1"/>
        <d v="2024-09-18T00:00:00" u="1"/>
        <d v="2024-10-02T00:00:00" u="1"/>
        <d v="2024-12-12T00:00:00" u="1"/>
        <d v="2025-01-06T00:00:00" u="1"/>
        <d v="2024-09-11T00:00:00" u="1"/>
        <d v="2024-09-16T00:00:00" u="1"/>
        <d v="2024-09-30T00:00:00" u="1"/>
        <d v="2025-01-17T00:00:00" u="1"/>
        <d v="2025-01-29T00:00:00" u="1"/>
        <d v="2024-09-10T00:00:00" u="1"/>
        <d v="2024-09-13T00:00:00" u="1"/>
        <d v="2025-01-21T00:00:00" u="1"/>
        <d v="2024-09-09T00:00:00" u="1"/>
        <d v="2024-09-12T00:00:00" u="1"/>
        <d v="2024-09-25T00:00:00" u="1"/>
        <d v="2025-01-20T00:00:00" u="1"/>
        <d v="2025-01-30T00:00:00" u="1"/>
        <d v="2024-08-28T00:00:00" u="1"/>
        <d v="2024-08-30T00:00:00" u="1"/>
        <d v="2024-09-05T00:00:00" u="1"/>
        <d v="2024-09-23T00:00:00" u="1"/>
        <d v="2024-10-07T00:00:00" u="1"/>
        <d v="2025-01-16T00:00:00" u="1"/>
        <d v="2024-08-27T00:00:00" u="1"/>
        <d v="2024-08-29T00:00:00" u="1"/>
        <d v="2024-09-04T00:00:00" u="1"/>
        <d v="2024-10-03T00:00:00" u="1"/>
        <d v="2025-01-09T00:00:00" u="1"/>
        <d v="2024-08-23T00:00:00" u="1"/>
        <d v="2025-01-07T00:00:00" u="1"/>
        <d v="2024-08-19T00:00:00" u="1"/>
        <d v="2024-08-20T00:00:00" u="1"/>
        <d v="2024-08-21T00:00:00" u="1"/>
        <d v="2024-09-17T00:00:00" u="1"/>
        <d v="2024-08-22T00:00:00" u="1"/>
        <d v="2024-12-19T00:00:00" u="1"/>
        <d v="2024-08-26T00:00:00" u="1"/>
        <d v="2024-12-18T00:00:00" u="1"/>
        <d v="2025-01-10T00:00:00" u="1"/>
        <d v="2024-08-16T00:00:00" u="1"/>
        <d v="2024-08-15T00:00:00" u="1"/>
        <d v="2024-09-06T00:00:00" u="1"/>
        <d v="2024-08-13T00:00:00" u="1"/>
        <d v="2024-08-14T00:00:00" u="1"/>
        <d v="2024-12-17T00:00:00" u="1"/>
        <d v="2024-08-12T00:00:00" u="1"/>
        <d v="2024-12-05T00:00:00" u="1"/>
        <d v="2024-07-05T00:00:00" u="1"/>
        <d v="2024-07-08T00:00:00" u="1"/>
        <d v="2024-07-10T00:00:00" u="1"/>
        <d v="2024-07-11T00:00:00" u="1"/>
        <d v="2025-02-19T00:00:00" u="1"/>
        <d v="2025-04-24T00:00:00" u="1"/>
        <d v="2024-06-18T00:00:00" u="1"/>
        <d v="2024-06-19T00:00:00" u="1"/>
        <d v="2024-06-21T00:00:00" u="1"/>
        <d v="2024-06-25T00:00:00" u="1"/>
        <d v="2025-05-26T00:00:00" u="1"/>
        <d v="2025-01-14T00:00:00" u="1"/>
        <d v="2025-05-05T00:00:00" u="1"/>
        <d v="2025-05-13T00:00:00" u="1"/>
        <d v="2024-07-19T00:00:00" u="1"/>
        <d v="2024-06-14T00:00:00" u="1"/>
        <d v="2024-06-17T00:00:00" u="1"/>
        <d v="2025-04-28T00:00:00" u="1"/>
        <d v="2024-06-05T00:00:00" u="1"/>
        <d v="2024-06-06T00:00:00" u="1"/>
        <d v="2024-07-02T00:00:00" u="1"/>
        <d v="2024-12-13T00:00:00" u="1"/>
        <d v="2024-06-04T00:00:00" u="1"/>
        <d v="2024-05-30T00:00:00" u="1"/>
        <d v="2024-06-03T00:00:00" u="1"/>
        <d v="2024-05-08T00:00:00" u="1"/>
        <d v="2024-05-16T00:00:00" u="1"/>
        <d v="2024-05-23T00:00:00" u="1"/>
        <d v="2024-05-29T00:00:00" u="1"/>
        <d v="2024-04-19T00:00:00" u="1"/>
        <d v="2024-04-29T00:00:00" u="1"/>
        <d v="2024-05-03T00:00:00" u="1"/>
        <d v="2024-05-09T00:00:00" u="1"/>
        <d v="2024-04-17T00:00:00" u="1"/>
        <d v="2024-04-25T00:00:00" u="1"/>
        <d v="2024-05-14T00:00:00" u="1"/>
        <d v="2024-05-21T00:00:00" u="1"/>
        <d v="2024-03-28T00:00:00" u="1"/>
        <d v="2024-04-15T00:00:00" u="1"/>
        <d v="2024-04-23T00:00:00" u="1"/>
        <d v="2024-04-24T00:00:00" u="1"/>
        <d v="2024-05-07T00:00:00" u="1"/>
        <d v="2024-05-15T00:00:00" u="1"/>
        <d v="2024-05-22T00:00:00" u="1"/>
        <d v="2024-03-29T00:00:00" u="1"/>
        <d v="2024-04-11T00:00:00" u="1"/>
        <d v="2024-04-16T00:00:00" u="1"/>
        <d v="2024-05-01T00:00:00" u="1"/>
        <d v="2024-04-02T00:00:00" u="1"/>
        <d v="2024-03-08T00:00:00" u="1"/>
        <d v="2024-03-11T00:00:00" u="1"/>
        <d v="2024-03-12T00:00:00" u="1"/>
        <d v="2024-03-25T00:00:00" u="1"/>
        <d v="2024-04-03T00:00:00" u="1"/>
        <d v="2024-02-26T00:00:00" u="1"/>
        <d v="2024-02-28T00:00:00" u="1"/>
        <d v="2024-03-15T00:00:00" u="1"/>
        <d v="2024-03-20T00:00:00" u="1"/>
        <d v="2024-02-01T00:00:00" u="1"/>
        <d v="2024-02-02T00:00:00" u="1"/>
        <d v="2024-02-05T00:00:00" u="1"/>
        <d v="2024-02-08T00:00:00" u="1"/>
        <d v="2024-02-20T00:00:00" u="1"/>
        <d v="2024-02-29T00:00:00" u="1"/>
        <d v="2024-02-06T00:00:00" u="1"/>
        <d v="2024-02-12T00:00:00" u="1"/>
        <d v="2024-02-23T00:00:00" u="1"/>
        <d v="2024-03-05T00:00:00" u="1"/>
        <d v="2024-01-26T00:00:00" u="1"/>
        <d v="2024-01-29T00:00:00" u="1"/>
        <d v="2024-01-30T00:00:00" u="1"/>
        <d v="2024-01-31T00:00:00" u="1"/>
        <d v="2024-02-19T00:00:00" u="1"/>
        <d v="2024-01-22T00:00:00" u="1"/>
        <d v="2024-01-24T00:00:00" u="1"/>
        <d v="2024-02-13T00:00:00" u="1"/>
        <d v="2024-02-14T00:00:00" u="1"/>
        <d v="2024-02-15T00:00:00" u="1"/>
        <d v="2024-02-16T00:00:00" u="1"/>
        <d v="2024-03-07T00:00:00" u="1"/>
        <d v="2024-03-18T00:00:00" u="1"/>
        <d v="2024-03-21T00:00:00" u="1"/>
        <d v="2024-02-27T00:00:00" u="1"/>
        <d v="2024-03-04T00:00:00" u="1"/>
        <d v="2024-01-19T00:00:00" u="1"/>
        <d v="2024-01-23T00:00:00" u="1"/>
        <d v="2024-01-15T00:00:00" u="1"/>
        <d v="2024-01-17T00:00:00" u="1"/>
        <d v="2023-12-12T00:00:00" u="1"/>
        <d v="2023-12-18T00:00:00" u="1"/>
        <d v="2023-12-20T00:00:00" u="1"/>
        <d v="2023-12-22T00:00:00" u="1"/>
        <d v="2024-01-05T00:00:00" u="1"/>
        <d v="2024-01-08T00:00:00" u="1"/>
        <d v="2024-01-16T00:00:00" u="1"/>
        <d v="2023-12-15T00:00:00" u="1"/>
        <d v="2023-12-19T00:00:00" u="1"/>
        <d v="2023-12-21T00:00:00" u="1"/>
        <d v="2024-01-10T00:00:00" u="1"/>
        <d v="2023-11-30T00:00:00" u="1"/>
        <d v="2023-12-05T00:00:00" u="1"/>
        <d v="2023-12-07T00:00:00" u="1"/>
        <d v="2023-12-11T00:00:00" u="1"/>
        <d v="2023-12-13T00:00:00" u="1"/>
        <d v="2023-12-14T00:00:00" u="1"/>
        <d v="2024-01-09T00:00:00" u="1"/>
        <d v="2023-11-23T00:00:00" u="1"/>
        <d v="2023-11-29T00:00:00" u="1"/>
        <d v="2023-12-01T00:00:00" u="1"/>
        <d v="2023-12-06T00:00:00" u="1"/>
        <d v="2023-12-08T00:00:00" u="1"/>
        <d v="2023-11-17T00:00:00" u="1"/>
        <d v="2023-11-20T00:00:00" u="1"/>
        <d v="2023-11-27T00:00:00" u="1"/>
        <d v="2023-11-28T00:00:00" u="1"/>
        <d v="2024-04-12T00:00:00" u="1"/>
        <d v="2024-06-12T00:00:00" u="1"/>
        <d v="2024-07-03T00:00:00" u="1"/>
        <d v="2024-09-02T00:00:00" u="1"/>
        <d v="2024-09-03T00:00:00" u="1"/>
        <d v="2023-11-14T00:00:00" u="1"/>
        <d v="2023-11-15T00:00:00" u="1"/>
        <d v="2023-11-22T00:00:00" u="1"/>
        <d v="2023-11-24T00:00:00" u="1"/>
        <d v="2023-11-13T00:00:00" u="1"/>
        <d v="2023-11-21T00:00:00" u="1"/>
        <d v="2023-11-06T00:00:00" u="1"/>
        <d v="2023-11-07T00:00:00" u="1"/>
        <d v="2023-10-19T00:00:00" u="1"/>
        <d v="2023-10-20T00:00:00" u="1"/>
        <d v="2023-10-25T00:00:00" u="1"/>
        <d v="2023-11-16T00:00:00" u="1"/>
        <d v="2023-10-17T00:00:00" u="1"/>
        <d v="2023-10-18T00:00:00" u="1"/>
        <d v="2023-10-23T00:00:00" u="1"/>
        <d v="2023-12-04T00:00:00" u="1"/>
        <d v="2023-09-18T00:00:00" u="1"/>
        <d v="2023-09-25T00:00:00" u="1"/>
        <d v="2023-09-26T00:00:00" u="1"/>
        <d v="2023-09-27T00:00:00" u="1"/>
        <d v="2023-10-05T00:00:00" u="1"/>
        <d v="2023-10-30T00:00:00" u="1"/>
        <d v="2023-10-31T00:00:00" u="1"/>
        <d v="2023-11-03T00:00:00" u="1"/>
        <d v="2023-09-28T00:00:00" u="1"/>
        <d v="2023-10-02T00:00:00" u="1"/>
        <d v="2023-10-10T00:00:00" u="1"/>
        <d v="2023-11-01T00:00:00" u="1"/>
        <d v="2023-11-02T00:00:00" u="1"/>
        <d v="2023-11-08T00:00:00" u="1"/>
        <d v="2023-11-09T00:00:00" u="1"/>
        <d v="2023-11-10T00:00:00" u="1"/>
        <d v="2023-09-11T00:00:00" u="1"/>
        <d v="2023-09-19T00:00:00" u="1"/>
        <d v="2023-09-20T00:00:00" u="1"/>
        <d v="2023-09-22T00:00:00" u="1"/>
        <d v="2023-10-03T00:00:00" u="1"/>
        <d v="2023-10-26T00:00:00" u="1"/>
        <d v="2023-10-27T00:00:00" u="1"/>
        <d v="2023-09-21T00:00:00" u="1"/>
        <d v="2023-09-12T00:00:00" u="1"/>
        <d v="2023-09-14T00:00:00" u="1"/>
        <d v="2023-10-04T00:00:00" u="1"/>
        <d v="2023-09-08T00:00:00" u="1"/>
        <d v="2023-09-13T00:00:00" u="1"/>
        <d v="2023-09-15T00:00:00" u="1"/>
        <d v="2023-09-29T00:00:00" u="1"/>
        <d v="2023-10-24T00:00:00" u="1"/>
        <d v="2021-09-01T00:00:00" u="1"/>
        <d v="2022-02-23T00:00:00" u="1"/>
        <d v="2022-04-14T00:00:00" u="1"/>
        <d v="2023-08-22T00:00:00" u="1"/>
        <d v="2023-10-13T00:00:00" u="1"/>
        <d v="2022-09-01T00:00:00" u="1"/>
        <d v="2021-09-20T00:00:00" u="1"/>
        <d v="2022-01-11T00:00:00" u="1"/>
        <d v="2022-08-15T00:00:00" u="1"/>
        <d v="2022-10-06T00:00:00" u="1"/>
        <d v="2022-04-07T00:00:00" u="1"/>
        <d v="2022-09-20T00:00:00" u="1"/>
        <d v="2022-11-11T00:00:00" u="1"/>
        <d v="2023-08-15T00:00:00" u="1"/>
        <d v="2023-10-06T00:00:00" u="1"/>
        <d v="2022-05-12T00:00:00" u="1"/>
        <d v="2021-09-13T00:00:00" u="1"/>
        <d v="2022-04-26T00:00:00" u="1"/>
        <d v="2021-08-27T00:00:00" u="1"/>
        <d v="2022-02-09T00:00:00" u="1"/>
        <d v="2022-05-31T00:00:00" u="1"/>
        <d v="2023-08-08T00:00:00" u="1"/>
        <d v="2022-03-14T00:00:00" u="1"/>
        <d v="2022-10-18T00:00:00" u="1"/>
        <d v="2024-01-04T00:00:00" u="1"/>
        <d v="2024-08-08T00:00:00" u="1"/>
        <d v="2021-07-15T00:00:00" u="1"/>
        <d v="2021-06-29T00:00:00" u="1"/>
        <d v="2021-08-20T00:00:00" u="1"/>
        <d v="2022-02-02T00:00:00" u="1"/>
        <d v="2022-09-06T00:00:00" u="1"/>
        <d v="2024-03-14T00:00:00" u="1"/>
        <d v="2022-10-11T00:00:00" u="1"/>
        <d v="2022-12-02T00:00:00" u="1"/>
        <d v="2023-09-06T00:00:00" u="1"/>
        <d v="2023-12-28T00:00:00" u="1"/>
        <d v="2022-04-12T00:00:00" u="1"/>
        <d v="2022-06-03T00:00:00" u="1"/>
        <d v="2023-10-11T00:00:00" u="1"/>
        <d v="2021-10-04T00:00:00" u="1"/>
        <d v="2022-05-17T00:00:00" u="1"/>
        <d v="2022-10-04T00:00:00" u="1"/>
        <d v="2022-01-28T00:00:00" u="1"/>
        <d v="2023-07-27T00:00:00" u="1"/>
        <d v="2021-08-25T00:00:00" u="1"/>
        <d v="2022-02-07T00:00:00" u="1"/>
        <d v="2024-03-19T00:00:00" u="1"/>
        <d v="2022-01-21T00:00:00" u="1"/>
        <d v="2022-08-25T00:00:00" u="1"/>
        <d v="2023-07-20T00:00:00" u="1"/>
        <d v="2024-08-06T00:00:00" u="1"/>
        <d v="2021-07-13T00:00:00" u="1"/>
        <d v="2022-09-30T00:00:00" u="1"/>
        <d v="2022-11-21T00:00:00" u="1"/>
        <d v="2023-08-25T00:00:00" u="1"/>
        <d v="2023-10-16T00:00:00" u="1"/>
        <d v="2021-08-18T00:00:00" u="1"/>
        <d v="2022-03-31T00:00:00" u="1"/>
        <d v="2021-09-23T00:00:00" u="1"/>
        <d v="2023-12-26T00:00:00" u="1"/>
        <d v="2022-09-23T00:00:00" u="1"/>
        <d v="2023-08-18T00:00:00" u="1"/>
        <d v="2021-08-11T00:00:00" u="1"/>
        <d v="2021-09-16T00:00:00" u="1"/>
        <d v="2022-01-07T00:00:00" u="1"/>
        <d v="2022-09-16T00:00:00" u="1"/>
        <d v="2021-08-04T00:00:00" u="1"/>
        <d v="2022-01-26T00:00:00" u="1"/>
        <d v="2021-09-09T00:00:00" u="1"/>
        <d v="2022-04-22T00:00:00" u="1"/>
        <d v="2022-08-04T00:00:00" u="1"/>
        <d v="2023-08-30T00:00:00" u="1"/>
        <d v="2021-08-23T00:00:00" u="1"/>
        <d v="2021-10-14T00:00:00" u="1"/>
        <d v="2022-09-09T00:00:00" u="1"/>
        <d v="2021-09-28T00:00:00" u="1"/>
        <d v="2022-01-19T00:00:00" u="1"/>
        <d v="2022-08-23T00:00:00" u="1"/>
        <d v="2022-10-14T00:00:00" u="1"/>
        <d v="2022-12-05T00:00:00" u="1"/>
        <d v="2023-07-18T00:00:00" u="1"/>
        <d v="2022-04-15T00:00:00" u="1"/>
        <d v="2022-09-28T00:00:00" u="1"/>
        <d v="2021-10-07T00:00:00" u="1"/>
        <d v="2022-03-29T00:00:00" u="1"/>
        <d v="2022-05-20T00:00:00" u="1"/>
        <d v="2022-09-02T00:00:00" u="1"/>
        <d v="2021-09-21T00:00:00" u="1"/>
        <d v="2022-01-12T00:00:00" u="1"/>
        <d v="2022-08-16T00:00:00" u="1"/>
        <d v="2022-10-07T00:00:00" u="1"/>
        <d v="2022-04-08T00:00:00" u="1"/>
        <d v="2022-09-21T00:00:00" u="1"/>
        <d v="2023-08-16T00:00:00" u="1"/>
        <d v="2021-08-09T00:00:00" u="1"/>
        <d v="2022-01-31T00:00:00" u="1"/>
        <d v="2022-05-13T00:00:00" u="1"/>
        <d v="2022-10-26T00:00:00" u="1"/>
        <d v="2021-09-14T00:00:00" u="1"/>
        <d v="2022-04-27T00:00:00" u="1"/>
        <d v="2024-07-30T00:00:00" u="1"/>
        <d v="2022-02-10T00:00:00" u="1"/>
        <d v="2022-04-01T00:00:00" u="1"/>
        <d v="2022-09-14T00:00:00" u="1"/>
        <d v="2023-08-09T00:00:00" u="1"/>
        <d v="2021-08-02T00:00:00" u="1"/>
        <d v="2022-01-24T00:00:00" u="1"/>
        <d v="2021-07-16T00:00:00" u="1"/>
        <d v="2021-09-07T00:00:00" u="1"/>
        <d v="2023-08-28T00:00:00" u="1"/>
        <d v="2024-07-23T00:00:00" u="1"/>
        <d v="2021-06-30T00:00:00" u="1"/>
        <d v="2022-02-03T00:00:00" u="1"/>
        <d v="2022-09-07T00:00:00" u="1"/>
        <d v="2024-05-06T00:00:00" u="1"/>
        <d v="2022-01-17T00:00:00" u="1"/>
        <d v="2022-10-12T00:00:00" u="1"/>
        <d v="2023-09-07T00:00:00" u="1"/>
        <d v="2024-08-02T00:00:00" u="1"/>
        <d v="2021-07-09T00:00:00" u="1"/>
        <d v="2022-02-22T00:00:00" u="1"/>
        <d v="2022-04-13T00:00:00" u="1"/>
        <d v="2022-09-26T00:00:00" u="1"/>
        <d v="2023-10-12T00:00:00" u="1"/>
        <d v="2021-10-05T00:00:00" u="1"/>
        <d v="2022-05-18T00:00:00" u="1"/>
        <d v="2022-10-31T00:00:00" u="1"/>
        <d v="2022-01-10T00:00:00" u="1"/>
        <d v="2022-04-06T00:00:00" u="1"/>
        <d v="2022-09-19T00:00:00" u="1"/>
        <d v="2022-11-10T00:00:00" u="1"/>
        <d v="2022-05-11T00:00:00" u="1"/>
        <d v="2023-07-28T00:00:00" u="1"/>
        <d v="2022-04-25T00:00:00" u="1"/>
        <d v="2022-11-29T00:00:00" u="1"/>
        <d v="2021-08-26T00:00:00" u="1"/>
        <d v="2022-05-30T00:00:00" u="1"/>
        <d v="2022-09-12T00:00:00" u="1"/>
        <d v="2022-05-04T00:00:00" u="1"/>
        <d v="2022-08-26T00:00:00" u="1"/>
        <d v="2022-10-17T00:00:00" u="1"/>
        <d v="2023-07-21T00:00:00" u="1"/>
        <d v="2024-01-03T00:00:00" u="1"/>
        <d v="2021-07-14T00:00:00" u="1"/>
        <d v="2021-06-28T00:00:00" u="1"/>
        <d v="2021-08-19T00:00:00" u="1"/>
        <d v="2022-02-01T00:00:00" u="1"/>
        <d v="2021-09-24T00:00:00" u="1"/>
        <d v="2023-09-05T00:00:00" u="1"/>
        <d v="2023-12-27T00:00:00" u="1"/>
        <d v="2024-04-18T00:00:00" u="1"/>
        <d v="2021-07-07T00:00:00" u="1"/>
        <d v="2022-04-11T00:00:00" u="1"/>
        <d v="2022-06-02T00:00:00" u="1"/>
        <d v="2021-08-12T00:00:00" u="1"/>
        <d v="2021-09-17T00:00:00" u="1"/>
        <d v="2022-08-12T00:00:00" u="1"/>
        <d v="2022-10-03T00:00:00" u="1"/>
        <d v="2021-08-31T00:00:00" u="1"/>
        <d v="2022-04-04T00:00:00" u="1"/>
        <d v="2021-08-05T00:00:00" u="1"/>
        <d v="2022-01-27T00:00:00" u="1"/>
        <d v="2022-08-31T00:00:00" u="1"/>
        <d v="2023-07-26T00:00:00" u="1"/>
        <d v="2021-09-10T00:00:00" u="1"/>
        <d v="2023-08-31T00:00:00" u="1"/>
        <d v="2021-08-24T00:00:00" u="1"/>
        <d v="2022-11-01T00:00:00" u="1"/>
        <d v="2021-09-29T00:00:00" u="1"/>
        <d v="2022-01-20T00:00:00" u="1"/>
        <d v="2022-03-11T00:00:00" u="1"/>
        <d v="2022-08-24T00:00:00" u="1"/>
        <d v="2023-07-19T00:00:00" u="1"/>
        <d v="2021-07-12T00:00:00" u="1"/>
        <d v="2021-09-03T00:00:00" u="1"/>
        <d v="2022-09-29T00:00:00" u="1"/>
        <d v="2023-08-24T00:00:00" u="1"/>
        <d v="2021-08-17T00:00:00" u="1"/>
        <d v="2021-10-08T00:00:00" u="1"/>
        <d v="2021-09-22T00:00:00" u="1"/>
        <d v="2022-08-17T00:00:00" u="1"/>
        <d v="2023-12-25T00:00:00" u="1"/>
        <d v="2022-09-22T00:00:00" u="1"/>
        <d v="2023-08-17T00:00:00" u="1"/>
        <d v="2021-08-10T00:00:00" u="1"/>
        <d v="2021-10-01T00:00:00" u="1"/>
        <d v="2022-10-27T00:00:00" u="1"/>
        <d v="2021-09-15T00:00:00" u="1"/>
        <d v="2024-07-31T00:00:00" u="1"/>
        <d v="2022-02-11T00:00:00" u="1"/>
        <d v="2022-09-15T00:00:00" u="1"/>
        <d v="2021-08-03T00:00:00" u="1"/>
        <d v="2022-01-25T00:00:00" u="1"/>
        <d v="2022-08-29T00:00:00" u="1"/>
        <d v="2021-09-08T00:00:00" u="1"/>
        <d v="2022-04-21T00:00:00" u="1"/>
        <d v="2022-08-03T00:00:00" u="1"/>
        <d v="2023-08-29T00:00:00" u="1"/>
        <d v="2024-07-24T00:00:00" u="1"/>
        <d v="2021-10-13T00:00:00" u="1"/>
        <d v="2022-02-04T00:00:00" u="1"/>
        <d v="2022-09-08T00:00:00" u="1"/>
        <d v="2021-09-27T00:00:00" u="1"/>
        <d v="2022-01-18T00:00:00" u="1"/>
        <d v="2022-08-22T00:00:00" u="1"/>
        <d v="2022-10-13T00:00:00" u="1"/>
        <d v="2023-07-17T00:00:00" u="1"/>
      </sharedItems>
    </cacheField>
    <cacheField name="6a152" numFmtId="0">
      <sharedItems containsDate="1" containsBlank="1" containsMixedTypes="1" minDate="1900-01-05T09:13:04" maxDate="2025-08-22T00:00:00" count="211">
        <s v="DTE FIN"/>
        <n v="55"/>
        <d v="2025-04-09T00:00:00"/>
        <s v=" "/>
        <d v="2025-04-04T00:00:00" u="1"/>
        <d v="2025-06-27T00:00:00" u="1"/>
        <d v="2025-08-11T00:00:00" u="1"/>
        <d v="2025-08-29T00:00:00" u="1"/>
        <d v="2025-09-01T00:00:00" u="1"/>
        <s v="DATE FIN" u="1"/>
        <n v="52" u="1"/>
        <d v="2025-04-03T00:00:00" u="1"/>
        <n v="51" u="1"/>
        <m u="1"/>
        <e v="#N/A" u="1"/>
        <d v="2025-06-23T00:00:00" u="1"/>
        <d v="2025-07-16T00:00:00" u="1"/>
        <d v="2025-08-26T00:00:00" u="1"/>
        <d v="2025-08-27T00:00:00" u="1"/>
        <n v="49" u="1"/>
        <d v="2025-06-17T00:00:00" u="1"/>
        <d v="2025-07-10T00:00:00" u="1"/>
        <d v="2025-08-20T00:00:00" u="1"/>
        <d v="2025-08-21T00:00:00" u="1"/>
        <d v="2025-06-16T00:00:00" u="1"/>
        <d v="2025-07-09T00:00:00" u="1"/>
        <d v="2025-08-19T00:00:00" u="1"/>
        <d v="2025-06-12T00:00:00" u="1"/>
        <d v="2025-07-07T00:00:00" u="1"/>
        <d v="2025-08-15T00:00:00" u="1"/>
        <d v="2025-08-18T00:00:00" u="1"/>
        <d v="2025-05-27T00:00:00" u="1"/>
        <d v="2025-04-30T00:00:00" u="1"/>
        <d v="2025-03-19T00:00:00" u="1"/>
        <d v="2024-11-11T00:00:00" u="1"/>
        <d v="2024-11-19T00:00:00" u="1"/>
        <d v="2025-02-07T00:00:00" u="1"/>
        <d v="2024-10-23T00:00:00" u="1"/>
        <d v="2024-10-24T00:00:00" u="1"/>
        <d v="2024-10-31T00:00:00" u="1"/>
        <d v="2025-01-21T00:00:00" u="1"/>
        <d v="2024-10-28T00:00:00" u="1"/>
        <d v="2024-11-29T00:00:00" u="1"/>
        <d v="2024-10-07T00:00:00" u="1"/>
        <d v="2024-11-22T00:00:00" u="1"/>
        <d v="2024-11-25T00:00:00" u="1"/>
        <d v="2024-12-03T00:00:00" u="1"/>
        <d v="2025-02-21T00:00:00" u="1"/>
        <d v="2025-02-28T00:00:00" u="1"/>
        <d v="2025-03-07T00:00:00" u="1"/>
        <d v="2024-10-30T00:00:00" u="1"/>
        <d v="2024-11-05T00:00:00" u="1"/>
        <d v="2024-12-09T00:00:00" u="1"/>
        <d v="2024-12-11T00:00:00" u="1"/>
        <d v="2024-12-16T00:00:00" u="1"/>
        <d v="2024-09-24T00:00:00" u="1"/>
        <d v="2024-11-12T00:00:00" u="1"/>
        <d v="2024-11-20T00:00:00" u="1"/>
        <d v="2025-02-10T00:00:00" u="1"/>
        <d v="2025-02-17T00:00:00" u="1"/>
        <d v="2024-09-20T00:00:00" u="1"/>
        <d v="2024-11-07T00:00:00" u="1"/>
        <d v="2024-11-08T00:00:00" u="1"/>
        <d v="2024-11-18T00:00:00" u="1"/>
        <d v="2025-02-06T00:00:00" u="1"/>
        <d v="2025-02-13T00:00:00" u="1"/>
        <d v="2024-09-17T00:00:00" u="1"/>
        <d v="2024-11-04T00:00:00" u="1"/>
        <d v="2025-01-31T00:00:00" u="1"/>
        <d v="2024-10-09T00:00:00" u="1"/>
        <d v="2024-10-15T00:00:00" u="1"/>
        <d v="2024-11-21T00:00:00" u="1"/>
        <d v="2024-09-09T00:00:00" u="1"/>
        <d v="2024-10-25T00:00:00" u="1"/>
        <d v="2025-01-23T00:00:00" u="1"/>
        <d v="2025-01-30T00:00:00" u="1"/>
        <d v="2024-09-06T00:00:00" u="1"/>
        <d v="2024-11-01T00:00:00" u="1"/>
        <d v="2025-01-22T00:00:00" u="1"/>
        <d v="2025-01-29T00:00:00" u="1"/>
        <d v="2024-09-05T00:00:00" u="1"/>
        <d v="2025-01-28T00:00:00" u="1"/>
        <d v="2024-08-28T00:00:00" u="1"/>
        <d v="2024-10-16T00:00:00" u="1"/>
        <d v="2025-01-14T00:00:00" u="1"/>
        <d v="2024-08-27T00:00:00" u="1"/>
        <d v="2025-01-13T00:00:00" u="1"/>
        <d v="2025-01-20T00:00:00" u="1"/>
        <d v="2024-08-22T00:00:00" u="1"/>
        <d v="2024-10-18T00:00:00" u="1"/>
        <d v="2025-01-08T00:00:00" u="1"/>
        <d v="2025-01-15T00:00:00" u="1"/>
        <d v="2024-08-19T00:00:00" u="1"/>
        <d v="2024-09-11T00:00:00" u="1"/>
        <d v="2024-09-16T00:00:00" u="1"/>
        <d v="2024-10-21T00:00:00" u="1"/>
        <d v="2024-10-04T00:00:00" u="1"/>
        <d v="2024-12-20T00:00:00" u="1"/>
        <d v="2024-08-16T00:00:00" u="1"/>
        <d v="2024-10-03T00:00:00" u="1"/>
        <d v="2024-10-11T00:00:00" u="1"/>
        <d v="2024-12-19T00:00:00" u="1"/>
        <d v="2024-08-15T00:00:00" u="1"/>
        <d v="2024-10-02T00:00:00" u="1"/>
        <d v="2024-10-01T00:00:00" u="1"/>
        <d v="2024-10-10T00:00:00" u="1"/>
        <d v="2024-12-18T00:00:00" u="1"/>
        <d v="2024-09-27T00:00:00" u="1"/>
        <d v="2024-09-30T00:00:00" u="1"/>
        <d v="2024-12-13T00:00:00" u="1"/>
        <d v="2024-09-26T00:00:00" u="1"/>
        <d v="2024-09-03T00:00:00" u="1"/>
        <d v="2024-08-26T00:00:00" u="1"/>
        <d v="2024-11-06T00:00:00" u="1"/>
        <d v="2024-11-15T00:00:00" u="1"/>
        <d v="2024-12-04T00:00:00" u="1"/>
        <d v="2024-12-06T00:00:00" u="1"/>
        <d v="2024-07-12T00:00:00" u="1"/>
        <d v="2024-07-17T00:00:00" u="1"/>
        <d v="2024-07-19T00:00:00" u="1"/>
        <d v="2024-08-21T00:00:00" u="1"/>
        <d v="2024-09-25T00:00:00" u="1"/>
        <d v="2024-10-22T00:00:00" u="1"/>
        <d v="2024-09-04T00:00:00" u="1"/>
        <d v="2025-02-12T00:00:00" u="1"/>
        <d v="2025-03-05T00:00:00" u="1"/>
        <d v="2025-04-15T00:00:00" u="1"/>
        <d v="2024-09-10T00:00:00" u="1"/>
        <d v="2025-03-17T00:00:00" u="1"/>
        <d v="2025-03-21T00:00:00" u="1"/>
        <d v="2024-09-13T00:00:00" u="1"/>
        <d v="2024-10-08T00:00:00" u="1"/>
        <d v="2024-07-16T00:00:00" u="1"/>
        <d v="2024-06-20T00:00:00" u="1"/>
        <d v="2024-07-18T00:00:00" u="1"/>
        <d v="2024-08-13T00:00:00" u="1"/>
        <d v="2024-06-11T00:00:00" u="1"/>
        <d v="2024-07-05T00:00:00" u="1"/>
        <d v="2024-07-09T00:00:00" u="1"/>
        <d v="2024-07-10T00:00:00" u="1"/>
        <d v="2024-06-10T00:00:00" u="1"/>
        <d v="2024-07-04T00:00:00" u="1"/>
        <d v="2024-06-05T00:00:00" u="1"/>
        <d v="2024-06-28T00:00:00" u="1"/>
        <d v="2024-05-02T00:00:00" u="1"/>
        <d v="2024-05-28T00:00:00" u="1"/>
        <d v="2024-06-17T00:00:00" u="1"/>
        <d v="2024-07-11T00:00:00" u="1"/>
        <d v="2024-08-08T00:00:00" u="1"/>
        <d v="2024-06-19T00:00:00" u="1"/>
        <d v="2024-06-25T00:00:00" u="1"/>
        <d v="2024-04-11T00:00:00" u="1"/>
        <d v="2024-05-06T00:00:00" u="1"/>
        <d v="2024-05-29T00:00:00" u="1"/>
        <d v="2024-04-09T00:00:00" u="1"/>
        <d v="2024-04-04T00:00:00" u="1"/>
        <d v="2024-04-19T00:00:00" u="1"/>
        <d v="2024-04-24T00:00:00" u="1"/>
        <d v="2024-03-29T00:00:00" u="1"/>
        <d v="2024-03-15T00:00:00" u="1"/>
        <d v="2024-03-20T00:00:00" u="1"/>
        <d v="2024-04-17T00:00:00" u="1"/>
        <d v="2024-03-01T00:00:00" u="1"/>
        <d v="2024-02-08T00:00:00" u="1"/>
        <d v="2024-02-02T00:00:00" u="1"/>
        <d v="2024-01-29T00:00:00" u="1"/>
        <d v="2024-02-06T00:00:00" u="1"/>
        <d v="2024-01-26T00:00:00" u="1"/>
        <d v="2024-02-05T00:00:00" u="1"/>
        <d v="2024-01-22T00:00:00" u="1"/>
        <d v="2024-01-30T00:00:00" u="1"/>
        <d v="2023-12-20T00:00:00" u="1"/>
        <d v="2024-01-10T00:00:00" u="1"/>
        <d v="2024-01-19T00:00:00" u="1"/>
        <d v="2023-11-30T00:00:00" u="1"/>
        <d v="2024-01-09T00:00:00" u="1"/>
        <d v="2024-01-17T00:00:00" u="1"/>
        <d v="2023-11-23T00:00:00" u="1"/>
        <d v="2023-11-10T00:00:00" u="1"/>
        <d v="2023-12-07T00:00:00" u="1"/>
        <d v="2023-11-07T00:00:00" u="1"/>
        <d v="2023-12-04T00:00:00" u="1"/>
        <d v="2023-11-06T00:00:00" u="1"/>
        <d v="2023-12-01T00:00:00" u="1"/>
        <d v="2023-10-18T00:00:00" u="1"/>
        <d v="2023-10-16T00:00:00" u="1"/>
        <d v="2023-09-18T00:00:00" u="1"/>
        <d v="2023-09-11T00:00:00" u="1"/>
        <d v="2023-09-08T00:00:00" u="1"/>
        <d v="2023-09-07T00:00:00" u="1"/>
        <d v="2023-08-24T00:00:00" u="1"/>
        <d v="2021-09-20T00:00:00" u="1"/>
        <d v="2023-08-15T00:00:00" u="1"/>
        <d v="2023-10-04T00:00:00" u="1"/>
        <d v="2021-11-02T00:00:00" u="1"/>
        <d v="2023-10-23T00:00:00" u="1"/>
        <d v="2021-09-30T00:00:00" u="1"/>
        <d v="2021-10-21T00:00:00" u="1"/>
        <d v="2023-07-18T00:00:00" u="1"/>
        <d v="2021-09-21T00:00:00" u="1"/>
        <d v="2021-10-26T00:00:00" u="1"/>
        <d v="2021-11-05T00:00:00" u="1"/>
        <d v="2021-07-02T00:00:00" u="1"/>
        <d v="2023-08-07T00:00:00" u="1"/>
        <d v="2021-07-14T00:00:00" u="1"/>
        <d v="2023-10-17T00:00:00" u="1"/>
        <d v="2021-11-08T00:00:00" u="1"/>
        <d v="2021-10-22T00:00:00" u="1"/>
        <d v="2023-07-19T00:00:00" u="1"/>
        <d v="2021-07-05T00:00:00" u="1"/>
        <d v="2021-10-27T00:00:00" u="1"/>
      </sharedItems>
    </cacheField>
    <cacheField name="DIVERS2" numFmtId="0">
      <sharedItems containsDate="1" containsBlank="1" containsMixedTypes="1" minDate="1899-12-31T01:14:04" maxDate="2025-04-01T00:00:00" count="220">
        <s v="DTE FIN"/>
        <n v="56"/>
        <d v="2025-04-09T00:00:00"/>
        <s v=" "/>
        <d v="2025-05-07T00:00:00"/>
        <d v="2025-07-15T00:00:00"/>
        <d v="2025-08-13T00:00:00"/>
        <d v="2025-04-04T00:00:00" u="1"/>
        <d v="2025-04-14T00:00:00" u="1"/>
        <d v="2025-04-15T00:00:00" u="1"/>
        <d v="2025-04-07T00:00:00" u="1"/>
        <s v="DATE FIN" u="1"/>
        <n v="53" u="1"/>
        <d v="2025-04-03T00:00:00" u="1"/>
        <d v="2025-06-01T00:00:00" u="1"/>
        <n v="52" u="1"/>
        <m u="1"/>
        <d v="2025-04-01T00:00:00" u="1"/>
        <d v="2025-04-02T00:00:00" u="1"/>
        <d v="2025-04-10T00:00:00" u="1"/>
        <e v="#N/A" u="1"/>
        <n v="50" u="1"/>
        <d v="2025-03-31T00:00:00" u="1"/>
        <d v="2025-03-05T00:00:00" u="1"/>
        <d v="2025-03-13T00:00:00" u="1"/>
        <d v="2025-03-04T00:00:00" u="1"/>
        <d v="2025-03-12T00:00:00" u="1"/>
        <d v="2025-02-05T00:00:00" u="1"/>
        <d v="2025-02-13T00:00:00" u="1"/>
        <d v="2024-11-11T00:00:00" u="1"/>
        <d v="2024-12-02T00:00:00" u="1"/>
        <d v="2024-12-09T00:00:00" u="1"/>
        <d v="2024-10-23T00:00:00" u="1"/>
        <d v="2024-10-24T00:00:00" u="1"/>
        <d v="2024-11-14T00:00:00" u="1"/>
        <d v="2024-11-20T00:00:00" u="1"/>
        <d v="2024-10-07T00:00:00" u="1"/>
        <d v="2024-10-08T00:00:00" u="1"/>
        <d v="2024-10-30T00:00:00" u="1"/>
        <d v="2024-11-05T00:00:00" u="1"/>
        <d v="2024-12-05T00:00:00" u="1"/>
        <d v="2024-09-24T00:00:00" u="1"/>
        <d v="2024-10-16T00:00:00" u="1"/>
        <d v="2024-09-20T00:00:00" u="1"/>
        <d v="2024-10-11T00:00:00" u="1"/>
        <d v="2024-10-21T00:00:00" u="1"/>
        <d v="2024-09-17T00:00:00" u="1"/>
        <d v="2024-09-09T00:00:00" u="1"/>
        <d v="2024-09-10T00:00:00" u="1"/>
        <d v="2024-10-02T00:00:00" u="1"/>
        <d v="2024-09-06T00:00:00" u="1"/>
        <d v="2024-10-01T00:00:00" u="1"/>
        <d v="2024-09-05T00:00:00" u="1"/>
        <d v="2024-09-30T00:00:00" u="1"/>
        <d v="2024-10-04T00:00:00" u="1"/>
        <d v="2024-08-28T00:00:00" u="1"/>
        <d v="2024-08-29T00:00:00" u="1"/>
        <d v="2024-08-30T00:00:00" u="1"/>
        <d v="2024-09-23T00:00:00" u="1"/>
        <d v="2024-09-27T00:00:00" u="1"/>
        <d v="2024-08-27T00:00:00" u="1"/>
        <d v="2024-09-26T00:00:00" u="1"/>
        <d v="2024-08-22T00:00:00" u="1"/>
        <d v="2024-08-23T00:00:00" u="1"/>
        <d v="2024-08-26T00:00:00" u="1"/>
        <d v="2024-08-19T00:00:00" u="1"/>
        <d v="2024-08-20T00:00:00" u="1"/>
        <d v="2024-08-21T00:00:00" u="1"/>
        <d v="2024-09-12T00:00:00" u="1"/>
        <d v="2024-09-18T00:00:00" u="1"/>
        <d v="2024-08-16T00:00:00" u="1"/>
        <d v="2024-09-11T00:00:00" u="1"/>
        <d v="2024-08-15T00:00:00" u="1"/>
        <d v="2024-09-16T00:00:00" u="1"/>
        <d v="2024-08-14T00:00:00" u="1"/>
        <d v="2024-09-13T00:00:00" u="1"/>
        <d v="2024-08-12T00:00:00" u="1"/>
        <d v="2024-08-06T00:00:00" u="1"/>
        <d v="2024-08-13T00:00:00" u="1"/>
        <d v="2024-09-04T00:00:00" u="1"/>
        <d v="2024-07-19T00:00:00" u="1"/>
        <d v="2024-07-05T00:00:00" u="1"/>
        <d v="2024-07-09T00:00:00" u="1"/>
        <d v="2024-10-25T00:00:00" u="1"/>
        <d v="2024-10-29T00:00:00" u="1"/>
        <d v="2024-06-18T00:00:00" u="1"/>
        <d v="2024-06-20T00:00:00" u="1"/>
        <d v="2024-07-15T00:00:00" u="1"/>
        <d v="2024-10-09T00:00:00" u="1"/>
        <d v="2024-10-10T00:00:00" u="1"/>
        <d v="2024-10-15T00:00:00" u="1"/>
        <d v="2024-06-19T00:00:00" u="1"/>
        <d v="2024-07-11T00:00:00" u="1"/>
        <d v="2024-06-07T00:00:00" u="1"/>
        <d v="2024-06-11T00:00:00" u="1"/>
        <d v="2024-07-02T00:00:00" u="1"/>
        <d v="2024-07-04T00:00:00" u="1"/>
        <d v="2024-06-10T00:00:00" u="1"/>
        <d v="2024-06-06T00:00:00" u="1"/>
        <d v="2024-07-03T00:00:00" u="1"/>
        <d v="2024-06-03T00:00:00" u="1"/>
        <d v="2024-06-04T00:00:00" u="1"/>
        <d v="2024-06-05T00:00:00" u="1"/>
        <d v="2024-04-30T00:00:00" u="1"/>
        <d v="2024-05-02T00:00:00" u="1"/>
        <d v="2024-05-06T00:00:00" u="1"/>
        <d v="2024-05-08T00:00:00" u="1"/>
        <d v="2024-05-30T00:00:00" u="1"/>
        <d v="2024-04-12T00:00:00" u="1"/>
        <d v="2024-04-17T00:00:00" u="1"/>
        <d v="2024-04-18T00:00:00" u="1"/>
        <d v="2024-04-22T00:00:00" u="1"/>
        <d v="2024-04-19T00:00:00" u="1"/>
        <d v="2024-04-09T00:00:00" u="1"/>
        <d v="2024-04-15T00:00:00" u="1"/>
        <d v="2024-04-04T00:00:00" u="1"/>
        <d v="2024-04-03T00:00:00" u="1"/>
        <d v="2024-04-10T00:00:00" u="1"/>
        <d v="2024-03-13T00:00:00" u="1"/>
        <d v="2024-03-20T00:00:00" u="1"/>
        <d v="2024-03-27T00:00:00" u="1"/>
        <d v="2024-04-02T00:00:00" u="1"/>
        <d v="2024-02-28T00:00:00" u="1"/>
        <d v="2024-03-07T00:00:00" u="1"/>
        <d v="2024-03-14T00:00:00" u="1"/>
        <d v="2024-03-19T00:00:00" u="1"/>
        <d v="2024-03-12T00:00:00" u="1"/>
        <d v="2024-02-01T00:00:00" u="1"/>
        <d v="2024-02-06T00:00:00" u="1"/>
        <d v="2024-02-09T00:00:00" u="1"/>
        <d v="2024-01-26T00:00:00" u="1"/>
        <d v="2024-01-31T00:00:00" u="1"/>
        <d v="2024-01-19T00:00:00" u="1"/>
        <d v="2024-01-22T00:00:00" u="1"/>
        <d v="2024-01-25T00:00:00" u="1"/>
        <d v="2024-01-18T00:00:00" u="1"/>
        <d v="2024-01-24T00:00:00" u="1"/>
        <d v="2024-01-12T00:00:00" u="1"/>
        <d v="2024-01-15T00:00:00" u="1"/>
        <d v="2023-12-12T00:00:00" u="1"/>
        <d v="2023-12-13T00:00:00" u="1"/>
        <d v="2023-12-15T00:00:00" u="1"/>
        <d v="2023-12-20T00:00:00" u="1"/>
        <d v="2024-01-17T00:00:00" u="1"/>
        <d v="2023-11-30T00:00:00" u="1"/>
        <d v="2023-12-01T00:00:00" u="1"/>
        <d v="2023-12-21T00:00:00" u="1"/>
        <d v="2024-01-08T00:00:00" u="1"/>
        <d v="2023-11-23T00:00:00" u="1"/>
        <d v="2023-11-24T00:00:00" u="1"/>
        <d v="2023-12-14T00:00:00" u="1"/>
        <d v="2023-12-19T00:00:00" u="1"/>
        <d v="2023-11-29T00:00:00" u="1"/>
        <d v="2023-11-10T00:00:00" u="1"/>
        <d v="2023-11-13T00:00:00" u="1"/>
        <d v="2023-12-04T00:00:00" u="1"/>
        <d v="2023-12-05T00:00:00" u="1"/>
        <d v="2023-12-06T00:00:00" u="1"/>
        <d v="2023-12-07T00:00:00" u="1"/>
        <d v="2023-12-08T00:00:00" u="1"/>
        <d v="2023-11-07T00:00:00" u="1"/>
        <d v="2023-11-08T00:00:00" u="1"/>
        <d v="2023-11-28T00:00:00" u="1"/>
        <d v="2023-11-06T00:00:00" u="1"/>
        <d v="2023-11-27T00:00:00" u="1"/>
        <d v="2023-11-09T00:00:00" u="1"/>
        <d v="2023-10-18T00:00:00" u="1"/>
        <d v="2023-10-20T00:00:00" u="1"/>
        <d v="2023-10-23T00:00:00" u="1"/>
        <d v="2023-10-24T00:00:00" u="1"/>
        <d v="2023-10-16T00:00:00" u="1"/>
        <d v="2023-10-19T00:00:00" u="1"/>
        <d v="2023-09-20T00:00:00" u="1"/>
        <d v="2023-09-21T00:00:00" u="1"/>
        <d v="2023-09-22T00:00:00" u="1"/>
        <d v="2023-09-25T00:00:00" u="1"/>
        <d v="2023-09-26T00:00:00" u="1"/>
        <d v="2023-09-13T00:00:00" u="1"/>
        <d v="2023-09-14T00:00:00" u="1"/>
        <d v="2023-09-15T00:00:00" u="1"/>
        <d v="2023-09-18T00:00:00" u="1"/>
        <d v="2023-09-19T00:00:00" u="1"/>
        <d v="2023-09-12T00:00:00" u="1"/>
        <d v="2023-09-11T00:00:00" u="1"/>
        <d v="2023-08-28T00:00:00" u="1"/>
        <d v="2023-08-30T00:00:00" u="1"/>
        <d v="2023-08-31T00:00:00" u="1"/>
        <d v="2023-09-01T00:00:00" u="1"/>
        <d v="2023-08-15T00:00:00" u="1"/>
        <d v="2021-07-15T00:00:00" u="1"/>
        <d v="2021-06-29T00:00:00" u="1"/>
        <d v="2021-07-08T00:00:00" u="1"/>
        <d v="2023-07-20T00:00:00" u="1"/>
        <d v="2021-07-13T00:00:00" u="1"/>
        <d v="2021-07-06T00:00:00" u="1"/>
        <d v="2023-08-18T00:00:00" u="1"/>
        <d v="2021-08-04T00:00:00" u="1"/>
        <d v="2023-07-25T00:00:00" u="1"/>
        <d v="2023-07-18T00:00:00" u="1"/>
        <d v="2023-08-16T00:00:00" u="1"/>
        <d v="2021-08-02T00:00:00" u="1"/>
        <d v="2021-07-16T00:00:00" u="1"/>
        <d v="2021-06-30T00:00:00" u="1"/>
        <d v="2021-07-09T00:00:00" u="1"/>
        <d v="2023-08-21T00:00:00" u="1"/>
        <d v="2021-07-02T00:00:00" u="1"/>
        <d v="2023-08-14T00:00:00" u="1"/>
        <d v="2023-07-21T00:00:00" u="1"/>
        <d v="2021-07-14T00:00:00" u="1"/>
        <d v="2021-06-28T00:00:00" u="1"/>
        <d v="2021-07-07T00:00:00" u="1"/>
        <d v="2021-08-05T00:00:00" u="1"/>
        <d v="2023-07-19T00:00:00" u="1"/>
        <d v="2021-07-12T00:00:00" u="1"/>
        <d v="2021-07-05T00:00:00" u="1"/>
        <d v="2023-08-17T00:00:00" u="1"/>
        <d v="2021-08-03T00:00:00" u="1"/>
        <d v="2023-07-24T00:00:00" u="1"/>
        <d v="2023-08-29T00:00:00" u="1"/>
        <d v="2023-07-17T00:00:00" u="1"/>
      </sharedItems>
    </cacheField>
    <cacheField name="SOUDURE2" numFmtId="0">
      <sharedItems containsDate="1" containsBlank="1" containsMixedTypes="1" minDate="1900-01-05T09:14:04" maxDate="2025-11-13T00:00:00" count="611">
        <s v="DTE FIN"/>
        <n v="57"/>
        <d v="2025-04-09T00:00:00"/>
        <d v="2025-05-07T00:00:00"/>
        <d v="2025-05-19T00:00:00"/>
        <d v="2025-07-15T00:00:00"/>
        <d v="2025-08-18T00:00:00"/>
        <d v="2025-08-20T00:00:00"/>
        <s v=" "/>
        <d v="2025-08-26T00:00:00"/>
        <d v="2025-08-27T00:00:00"/>
        <d v="2025-09-01T00:00:00"/>
        <d v="2025-04-04T00:00:00" u="1"/>
        <d v="2025-04-08T00:00:00" u="1"/>
        <d v="2025-04-14T00:00:00" u="1"/>
        <d v="2025-04-15T00:00:00" u="1"/>
        <d v="2025-04-22T00:00:00" u="1"/>
        <d v="2025-05-02T00:00:00" u="1"/>
        <d v="2025-05-05T00:00:00" u="1"/>
        <d v="2025-06-25T00:00:00" u="1"/>
        <d v="2025-07-16T00:00:00" u="1"/>
        <d v="2025-08-25T00:00:00" u="1"/>
        <d v="2025-10-22T00:00:00" u="1"/>
        <d v="2025-04-07T00:00:00" u="1"/>
        <d v="2025-04-17T00:00:00" u="1"/>
        <d v="2025-04-30T00:00:00" u="1"/>
        <d v="2025-05-01T00:00:00" u="1"/>
        <d v="2025-05-12T00:00:00" u="1"/>
        <d v="2025-06-18T00:00:00" u="1"/>
        <d v="2025-07-08T00:00:00" u="1"/>
        <d v="2025-07-10T00:00:00" u="1"/>
        <d v="2025-08-14T00:00:00" u="1"/>
        <d v="2025-08-19T00:00:00" u="1"/>
        <d v="2025-04-18T00:00:00" u="1"/>
        <d v="2025-05-13T00:00:00" u="1"/>
        <d v="2025-05-16T00:00:00" u="1"/>
        <s v="DATE FIN" u="1"/>
        <n v="54" u="1"/>
        <d v="2025-04-03T00:00:00" u="1"/>
        <d v="2025-06-01T00:00:00" u="1"/>
        <n v="53" u="1"/>
        <d v="2025-04-16T00:00:00" u="1"/>
        <d v="2025-05-09T00:00:00" u="1"/>
        <m u="1"/>
        <d v="2025-04-01T00:00:00" u="1"/>
        <d v="2025-04-02T00:00:00" u="1"/>
        <d v="2025-04-28T00:00:00" u="1"/>
        <d v="2025-05-08T00:00:00" u="1"/>
        <d v="2025-05-14T00:00:00" u="1"/>
        <e v="#N/A" u="1"/>
        <d v="2025-04-11T00:00:00" u="1"/>
        <d v="2025-04-21T00:00:00" u="1"/>
        <d v="2025-05-06T00:00:00" u="1"/>
        <d v="2025-06-19T00:00:00" u="1"/>
        <d v="2025-07-11T00:00:00" u="1"/>
        <d v="2025-08-15T00:00:00" u="1"/>
        <d v="2025-08-22T00:00:00" u="1"/>
        <d v="2025-10-17T00:00:00" u="1"/>
        <n v="51" u="1"/>
        <d v="2025-03-28T00:00:00" u="1"/>
        <d v="2025-03-31T00:00:00" u="1"/>
        <d v="2025-04-23T00:00:00" u="1"/>
        <d v="2025-04-24T00:00:00" u="1"/>
        <d v="2025-06-13T00:00:00" u="1"/>
        <d v="2025-07-04T00:00:00" u="1"/>
        <d v="2025-07-07T00:00:00" u="1"/>
        <d v="2025-08-11T00:00:00" u="1"/>
        <d v="2025-10-10T00:00:00" u="1"/>
        <d v="2025-03-27T00:00:00" u="1"/>
        <d v="2025-04-10T00:00:00" u="1"/>
        <d v="2025-06-12T00:00:00" u="1"/>
        <d v="2025-07-03T00:00:00" u="1"/>
        <d v="2025-07-18T00:00:00" u="1"/>
        <d v="2025-08-13T00:00:00" u="1"/>
        <d v="2025-10-09T00:00:00" u="1"/>
        <d v="2025-06-11T00:00:00" u="1"/>
        <d v="2025-06-30T00:00:00" u="1"/>
        <d v="2025-06-10T00:00:00" u="1"/>
        <d v="2025-03-25T00:00:00" u="1"/>
        <d v="2025-03-26T00:00:00" u="1"/>
        <d v="2025-06-06T00:00:00" u="1"/>
        <d v="2025-06-26T00:00:00" u="1"/>
        <d v="2025-07-17T00:00:00" u="1"/>
        <d v="2025-10-03T00:00:00" u="1"/>
        <d v="2025-03-07T00:00:00" u="1"/>
        <d v="2025-03-11T00:00:00" u="1"/>
        <d v="2025-03-12T00:00:00" u="1"/>
        <d v="2025-03-13T00:00:00" u="1"/>
        <d v="2025-03-18T00:00:00" u="1"/>
        <d v="2025-05-27T00:00:00" u="1"/>
        <d v="2025-06-02T00:00:00" u="1"/>
        <d v="2025-06-03T00:00:00" u="1"/>
        <d v="2025-06-04T00:00:00" u="1"/>
        <d v="2025-03-06T00:00:00" u="1"/>
        <d v="2025-03-10T00:00:00" u="1"/>
        <d v="2025-03-21T00:00:00" u="1"/>
        <d v="2025-04-29T00:00:00" u="1"/>
        <d v="2025-05-26T00:00:00" u="1"/>
        <d v="2025-05-28T00:00:00" u="1"/>
        <d v="2025-03-24T00:00:00" u="1"/>
        <d v="2025-05-21T00:00:00" u="1"/>
        <d v="2025-02-06T00:00:00" u="1"/>
        <d v="2025-02-12T00:00:00" u="1"/>
        <d v="2025-02-17T00:00:00" u="1"/>
        <d v="2025-02-19T00:00:00" u="1"/>
        <d v="2025-03-03T00:00:00" u="1"/>
        <d v="2025-03-04T00:00:00" u="1"/>
        <d v="2024-11-13T00:00:00" u="1"/>
        <d v="2024-11-14T00:00:00" u="1"/>
        <d v="2024-11-15T00:00:00" u="1"/>
        <d v="2024-11-19T00:00:00" u="1"/>
        <d v="2024-11-25T00:00:00" u="1"/>
        <d v="2024-12-19T00:00:00" u="1"/>
        <d v="2024-10-24T00:00:00" u="1"/>
        <d v="2024-10-29T00:00:00" u="1"/>
        <d v="2024-10-30T00:00:00" u="1"/>
        <d v="2024-11-08T00:00:00" u="1"/>
        <d v="2024-11-22T00:00:00" u="1"/>
        <d v="2024-11-26T00:00:00" u="1"/>
        <d v="2024-11-27T00:00:00" u="1"/>
        <d v="2024-11-28T00:00:00" u="1"/>
        <d v="2024-12-05T00:00:00" u="1"/>
        <d v="2025-01-14T00:00:00" u="1"/>
        <d v="2025-01-16T00:00:00" u="1"/>
        <d v="2024-10-23T00:00:00" u="1"/>
        <d v="2024-10-25T00:00:00" u="1"/>
        <d v="2024-10-31T00:00:00" u="1"/>
        <d v="2024-11-07T00:00:00" u="1"/>
        <d v="2024-11-11T00:00:00" u="1"/>
        <d v="2025-01-21T00:00:00" u="1"/>
        <d v="2024-10-07T00:00:00" u="1"/>
        <d v="2024-10-21T00:00:00" u="1"/>
        <d v="2024-11-04T00:00:00" u="1"/>
        <d v="2024-11-18T00:00:00" u="1"/>
        <d v="2024-11-20T00:00:00" u="1"/>
        <d v="2024-11-21T00:00:00" u="1"/>
        <d v="2024-11-29T00:00:00" u="1"/>
        <d v="2025-01-08T00:00:00" u="1"/>
        <d v="2025-01-10T00:00:00" u="1"/>
        <d v="2025-08-12T00:00:00" u="1"/>
        <d v="2024-10-08T00:00:00" u="1"/>
        <d v="2024-12-02T00:00:00" u="1"/>
        <d v="2024-12-03T00:00:00" u="1"/>
        <d v="2024-12-04T00:00:00" u="1"/>
        <d v="2024-12-06T00:00:00" u="1"/>
        <d v="2024-12-09T00:00:00" u="1"/>
        <d v="2024-12-17T00:00:00" u="1"/>
        <d v="2025-02-03T00:00:00" u="1"/>
        <d v="2025-02-04T00:00:00" u="1"/>
        <d v="2025-07-14T00:00:00" u="1"/>
        <d v="2025-11-12T00:00:00" u="1"/>
        <d v="2024-10-16T00:00:00" u="1"/>
        <d v="2024-10-18T00:00:00" u="1"/>
        <d v="2024-10-28T00:00:00" u="1"/>
        <d v="2024-11-06T00:00:00" u="1"/>
        <d v="2024-11-12T00:00:00" u="1"/>
        <d v="2025-02-20T00:00:00" u="1"/>
        <d v="2024-09-27T00:00:00" u="1"/>
        <d v="2024-10-01T00:00:00" u="1"/>
        <d v="2024-12-11T00:00:00" u="1"/>
        <d v="2025-01-28T00:00:00" u="1"/>
        <d v="2025-01-29T00:00:00" u="1"/>
        <d v="2025-01-31T00:00:00" u="1"/>
        <d v="2024-09-25T00:00:00" u="1"/>
        <d v="2024-10-22T00:00:00" u="1"/>
        <d v="2025-01-24T00:00:00" u="1"/>
        <d v="2025-01-27T00:00:00" u="1"/>
        <d v="2024-09-20T00:00:00" u="1"/>
        <d v="2025-01-23T00:00:00" u="1"/>
        <d v="2024-09-18T00:00:00" u="1"/>
        <d v="2024-10-02T00:00:00" u="1"/>
        <d v="2024-12-10T00:00:00" u="1"/>
        <d v="2024-09-12T00:00:00" u="1"/>
        <d v="2024-09-19T00:00:00" u="1"/>
        <d v="2024-10-17T00:00:00" u="1"/>
        <d v="2025-01-22T00:00:00" u="1"/>
        <d v="2025-07-02T00:00:00" u="1"/>
        <d v="2024-09-11T00:00:00" u="1"/>
        <d v="2024-11-05T00:00:00" u="1"/>
        <d v="2024-09-09T00:00:00" u="1"/>
        <d v="2024-09-23T00:00:00" u="1"/>
        <d v="2024-10-04T00:00:00" u="1"/>
        <d v="2024-10-09T00:00:00" u="1"/>
        <d v="2024-12-20T00:00:00" u="1"/>
        <d v="2024-09-06T00:00:00" u="1"/>
        <d v="2024-09-10T00:00:00" u="1"/>
        <d v="2024-09-26T00:00:00" u="1"/>
        <d v="2024-10-03T00:00:00" u="1"/>
        <d v="2024-08-30T00:00:00" u="1"/>
        <d v="2024-09-04T00:00:00" u="1"/>
        <d v="2024-09-17T00:00:00" u="1"/>
        <d v="2024-12-18T00:00:00" u="1"/>
        <d v="2024-08-29T00:00:00" u="1"/>
        <d v="2024-09-03T00:00:00" u="1"/>
        <d v="2024-09-16T00:00:00" u="1"/>
        <d v="2024-09-24T00:00:00" u="1"/>
        <d v="2024-09-30T00:00:00" u="1"/>
        <d v="2024-08-26T00:00:00" u="1"/>
        <d v="2024-08-28T00:00:00" u="1"/>
        <d v="2024-09-13T00:00:00" u="1"/>
        <d v="2024-10-15T00:00:00" u="1"/>
        <d v="2024-12-12T00:00:00" u="1"/>
        <d v="2024-08-21T00:00:00" u="1"/>
        <d v="2024-08-23T00:00:00" u="1"/>
        <d v="2024-10-10T00:00:00" u="1"/>
        <d v="2024-08-22T00:00:00" u="1"/>
        <d v="2024-11-01T00:00:00" u="1"/>
        <d v="2024-12-16T00:00:00" u="1"/>
        <d v="2024-08-19T00:00:00" u="1"/>
        <d v="2025-01-20T00:00:00" u="1"/>
        <d v="2024-08-16T00:00:00" u="1"/>
        <d v="2025-03-14T00:00:00" u="1"/>
        <d v="2024-08-15T00:00:00" u="1"/>
        <d v="2024-08-20T00:00:00" u="1"/>
        <d v="2024-08-14T00:00:00" u="1"/>
        <d v="2024-08-13T00:00:00" u="1"/>
        <d v="2024-07-09T00:00:00" u="1"/>
        <d v="2024-07-10T00:00:00" u="1"/>
        <d v="2024-07-15T00:00:00" u="1"/>
        <d v="2024-07-18T00:00:00" u="1"/>
        <d v="2024-09-05T00:00:00" u="1"/>
        <d v="2025-08-21T00:00:00" u="1"/>
        <d v="2025-09-09T00:00:00" u="1"/>
        <d v="2024-06-18T00:00:00" u="1"/>
        <d v="2024-06-21T00:00:00" u="1"/>
        <d v="2024-06-25T00:00:00" u="1"/>
        <d v="2024-06-28T00:00:00" u="1"/>
        <d v="2024-07-04T00:00:00" u="1"/>
        <d v="2025-02-25T00:00:00" u="1"/>
        <d v="2025-05-29T00:00:00" u="1"/>
        <d v="2024-06-26T00:00:00" u="1"/>
        <d v="2024-07-02T00:00:00" u="1"/>
        <d v="2024-07-08T00:00:00" u="1"/>
        <d v="2025-11-03T00:00:00" u="1"/>
        <d v="2024-06-17T00:00:00" u="1"/>
        <d v="2024-06-19T00:00:00" u="1"/>
        <d v="2025-07-09T00:00:00" u="1"/>
        <d v="2024-06-06T00:00:00" u="1"/>
        <d v="2024-06-07T00:00:00" u="1"/>
        <d v="2024-06-10T00:00:00" u="1"/>
        <d v="2024-08-27T00:00:00" u="1"/>
        <d v="2024-06-13T00:00:00" u="1"/>
        <d v="2024-07-12T00:00:00" u="1"/>
        <d v="2024-10-14T00:00:00" u="1"/>
        <d v="2024-06-05T00:00:00" u="1"/>
        <d v="2024-06-12T00:00:00" u="1"/>
        <d v="2024-07-11T00:00:00" u="1"/>
        <d v="2024-10-11T00:00:00" u="1"/>
        <d v="2024-05-31T00:00:00" u="1"/>
        <d v="2024-06-03T00:00:00" u="1"/>
        <d v="2024-06-04T00:00:00" u="1"/>
        <d v="2024-05-08T00:00:00" u="1"/>
        <d v="2024-05-15T00:00:00" u="1"/>
        <d v="2024-05-21T00:00:00" u="1"/>
        <d v="2024-05-22T00:00:00" u="1"/>
        <d v="2024-05-23T00:00:00" u="1"/>
        <d v="2024-05-27T00:00:00" u="1"/>
        <d v="2024-05-29T00:00:00" u="1"/>
        <d v="2024-07-05T00:00:00" u="1"/>
        <d v="2024-05-14T00:00:00" u="1"/>
        <d v="2024-05-30T00:00:00" u="1"/>
        <d v="2024-06-11T00:00:00" u="1"/>
        <d v="2024-06-14T00:00:00" u="1"/>
        <d v="2024-04-09T00:00:00" u="1"/>
        <d v="2024-04-10T00:00:00" u="1"/>
        <d v="2024-04-12T00:00:00" u="1"/>
        <d v="2024-04-15T00:00:00" u="1"/>
        <d v="2024-04-29T00:00:00" u="1"/>
        <d v="2024-05-09T00:00:00" u="1"/>
        <d v="2024-05-13T00:00:00" u="1"/>
        <d v="2024-05-17T00:00:00" u="1"/>
        <d v="2024-05-28T00:00:00" u="1"/>
        <d v="2024-04-05T00:00:00" u="1"/>
        <d v="2024-04-08T00:00:00" u="1"/>
        <d v="2024-04-11T00:00:00" u="1"/>
        <d v="2024-04-25T00:00:00" u="1"/>
        <d v="2024-05-06T00:00:00" u="1"/>
        <d v="2024-05-07T00:00:00" u="1"/>
        <d v="2024-05-24T00:00:00" u="1"/>
        <d v="2024-04-17T00:00:00" u="1"/>
        <d v="2024-04-18T00:00:00" u="1"/>
        <d v="2024-05-02T00:00:00" u="1"/>
        <d v="2024-05-16T00:00:00" u="1"/>
        <d v="2024-04-02T00:00:00" u="1"/>
        <d v="2024-04-04T00:00:00" u="1"/>
        <d v="2024-04-26T00:00:00" u="1"/>
        <d v="2024-05-10T00:00:00" u="1"/>
        <d v="2024-05-01T00:00:00" u="1"/>
        <d v="2024-04-16T00:00:00" u="1"/>
        <d v="2024-03-29T00:00:00" u="1"/>
        <d v="2024-04-03T00:00:00" u="1"/>
        <d v="2024-04-19T00:00:00" u="1"/>
        <d v="2024-03-28T00:00:00" u="1"/>
        <d v="2024-06-20T00:00:00" u="1"/>
        <d v="2024-03-08T00:00:00" u="1"/>
        <d v="2024-03-11T00:00:00" u="1"/>
        <d v="2024-03-13T00:00:00" u="1"/>
        <d v="2024-03-18T00:00:00" u="1"/>
        <d v="2024-03-19T00:00:00" u="1"/>
        <d v="2024-03-22T00:00:00" u="1"/>
        <d v="2024-04-23T00:00:00" u="1"/>
        <d v="2024-02-23T00:00:00" u="1"/>
        <d v="2024-02-28T00:00:00" u="1"/>
        <d v="2024-02-29T00:00:00" u="1"/>
        <d v="2024-02-13T00:00:00" u="1"/>
        <d v="2024-02-15T00:00:00" u="1"/>
        <d v="2024-02-20T00:00:00" u="1"/>
        <d v="2024-02-21T00:00:00" u="1"/>
        <d v="2024-03-01T00:00:00" u="1"/>
        <d v="2024-02-27T00:00:00" u="1"/>
        <d v="2024-02-07T00:00:00" u="1"/>
        <d v="2024-02-09T00:00:00" u="1"/>
        <d v="2024-02-14T00:00:00" u="1"/>
        <d v="2024-01-22T00:00:00" u="1"/>
        <d v="2024-01-26T00:00:00" u="1"/>
        <d v="2024-01-30T00:00:00" u="1"/>
        <d v="2024-02-02T00:00:00" u="1"/>
        <d v="2024-02-05T00:00:00" u="1"/>
        <d v="2024-02-16T00:00:00" u="1"/>
        <d v="2024-02-19T00:00:00" u="1"/>
        <d v="2024-02-08T00:00:00" u="1"/>
        <d v="2024-02-12T00:00:00" u="1"/>
        <d v="2024-01-19T00:00:00" u="1"/>
        <d v="2024-01-25T00:00:00" u="1"/>
        <d v="2024-01-29T00:00:00" u="1"/>
        <d v="2024-02-01T00:00:00" u="1"/>
        <d v="2024-01-15T00:00:00" u="1"/>
        <d v="2024-01-23T00:00:00" u="1"/>
        <d v="2023-12-20T00:00:00" u="1"/>
        <d v="2023-12-22T00:00:00" u="1"/>
        <d v="2024-01-08T00:00:00" u="1"/>
        <d v="2024-01-11T00:00:00" u="1"/>
        <d v="2024-01-18T00:00:00" u="1"/>
        <d v="2023-12-01T00:00:00" u="1"/>
        <d v="2023-12-12T00:00:00" u="1"/>
        <d v="2023-12-13T00:00:00" u="1"/>
        <d v="2023-12-15T00:00:00" u="1"/>
        <d v="2023-12-21T00:00:00" u="1"/>
        <d v="2024-01-05T00:00:00" u="1"/>
        <d v="2024-01-24T00:00:00" u="1"/>
        <d v="2024-01-31T00:00:00" u="1"/>
        <d v="2023-11-24T00:00:00" u="1"/>
        <d v="2023-12-11T00:00:00" u="1"/>
        <d v="2023-12-14T00:00:00" u="1"/>
        <d v="2023-12-19T00:00:00" u="1"/>
        <d v="2024-01-10T00:00:00" u="1"/>
        <d v="2023-12-18T00:00:00" u="1"/>
        <d v="2024-01-09T00:00:00" u="1"/>
        <d v="2023-12-05T00:00:00" u="1"/>
        <d v="2023-12-06T00:00:00" u="1"/>
        <d v="2023-12-08T00:00:00" u="1"/>
        <d v="2024-02-06T00:00:00" u="1"/>
        <d v="2024-03-05T00:00:00" u="1"/>
        <d v="2024-07-19T00:00:00" u="1"/>
        <d v="2024-08-06T00:00:00" u="1"/>
        <d v="2024-08-07T00:00:00" u="1"/>
        <d v="2023-11-28T00:00:00" u="1"/>
        <d v="2023-11-30T00:00:00" u="1"/>
        <d v="2023-11-29T00:00:00" u="1"/>
        <d v="2023-12-07T00:00:00" u="1"/>
        <d v="2023-11-06T00:00:00" u="1"/>
        <d v="2023-11-08T00:00:00" u="1"/>
        <d v="2023-10-23T00:00:00" u="1"/>
        <d v="2023-10-24T00:00:00" u="1"/>
        <d v="2023-10-26T00:00:00" u="1"/>
        <d v="2023-10-30T00:00:00" u="1"/>
        <d v="2023-11-22T00:00:00" u="1"/>
        <d v="2023-11-23T00:00:00" u="1"/>
        <d v="2023-12-04T00:00:00" u="1"/>
        <d v="2023-10-16T00:00:00" u="1"/>
        <d v="2023-10-18T00:00:00" u="1"/>
        <d v="2023-10-19T00:00:00" u="1"/>
        <d v="2023-10-25T00:00:00" u="1"/>
        <d v="2023-11-17T00:00:00" u="1"/>
        <d v="2023-11-20T00:00:00" u="1"/>
        <d v="2023-11-21T00:00:00" u="1"/>
        <d v="2023-10-17T00:00:00" u="1"/>
        <d v="2023-10-20T00:00:00" u="1"/>
        <d v="2023-11-03T00:00:00" u="1"/>
        <d v="2023-11-07T00:00:00" u="1"/>
        <d v="2023-11-09T00:00:00" u="1"/>
        <d v="2023-11-14T00:00:00" u="1"/>
        <d v="2023-11-16T00:00:00" u="1"/>
        <d v="2023-09-25T00:00:00" u="1"/>
        <d v="2023-10-11T00:00:00" u="1"/>
        <d v="2023-10-12T00:00:00" u="1"/>
        <d v="2023-10-13T00:00:00" u="1"/>
        <d v="2023-10-31T00:00:00" u="1"/>
        <d v="2023-11-01T00:00:00" u="1"/>
        <d v="2023-11-02T00:00:00" u="1"/>
        <d v="2023-11-10T00:00:00" u="1"/>
        <d v="2023-11-13T00:00:00" u="1"/>
        <d v="2023-09-22T00:00:00" u="1"/>
        <d v="2023-10-10T00:00:00" u="1"/>
        <d v="2023-11-15T00:00:00" u="1"/>
        <d v="2023-09-21T00:00:00" u="1"/>
        <d v="2023-10-06T00:00:00" u="1"/>
        <d v="2023-09-26T00:00:00" u="1"/>
        <d v="2023-09-18T00:00:00" u="1"/>
        <d v="2023-10-03T00:00:00" u="1"/>
        <d v="2023-10-04T00:00:00" u="1"/>
        <d v="2023-11-27T00:00:00" u="1"/>
        <d v="2021-12-23T00:00:00" u="1"/>
        <d v="2022-02-23T00:00:00" u="1"/>
        <d v="2024-07-17T00:00:00" u="1"/>
        <d v="2022-09-01T00:00:00" u="1"/>
        <d v="2023-09-27T00:00:00" u="1"/>
        <d v="2022-01-11T00:00:00" u="1"/>
        <d v="2021-12-16T00:00:00" u="1"/>
        <d v="2022-02-16T00:00:00" u="1"/>
        <d v="2022-09-20T00:00:00" u="1"/>
        <d v="2023-08-15T00:00:00" u="1"/>
        <d v="2021-11-30T00:00:00" u="1"/>
        <d v="2022-03-21T00:00:00" u="1"/>
        <d v="2022-05-12T00:00:00" u="1"/>
        <d v="2021-11-04T00:00:00" u="1"/>
        <d v="2022-04-26T00:00:00" u="1"/>
        <d v="2022-06-17T00:00:00" u="1"/>
        <d v="2022-08-08T00:00:00" u="1"/>
        <d v="2021-08-27T00:00:00" u="1"/>
        <d v="2021-12-09T00:00:00" u="1"/>
        <d v="2022-02-09T00:00:00" u="1"/>
        <d v="2022-05-31T00:00:00" u="1"/>
        <d v="2023-08-08T00:00:00" u="1"/>
        <d v="2021-11-23T00:00:00" u="1"/>
        <d v="2024-01-04T00:00:00" u="1"/>
        <d v="2021-07-15T00:00:00" u="1"/>
        <d v="2022-06-10T00:00:00" u="1"/>
        <d v="2022-08-01T00:00:00" u="1"/>
        <d v="2021-08-20T00:00:00" u="1"/>
        <d v="2021-12-02T00:00:00" u="1"/>
        <d v="2022-05-24T00:00:00" u="1"/>
        <d v="2022-07-15T00:00:00" u="1"/>
        <d v="2021-11-16T00:00:00" u="1"/>
        <d v="2022-03-07T00:00:00" u="1"/>
        <d v="2022-06-29T00:00:00" u="1"/>
        <d v="2021-07-08T00:00:00" u="1"/>
        <d v="2021-12-21T00:00:00" u="1"/>
        <d v="2022-02-21T00:00:00" u="1"/>
        <d v="2022-04-12T00:00:00" u="1"/>
        <d v="2022-06-03T00:00:00" u="1"/>
        <d v="2021-08-13T00:00:00" u="1"/>
        <d v="2022-07-08T00:00:00" u="1"/>
        <d v="2024-01-16T00:00:00" u="1"/>
        <d v="2022-06-22T00:00:00" u="1"/>
        <d v="2021-12-14T00:00:00" u="1"/>
        <d v="2022-04-05T00:00:00" u="1"/>
        <d v="2024-03-26T00:00:00" u="1"/>
        <d v="2021-08-06T00:00:00" u="1"/>
        <d v="2022-01-28T00:00:00" u="1"/>
        <d v="2023-07-27T00:00:00" u="1"/>
        <d v="2021-11-02T00:00:00" u="1"/>
        <d v="2022-06-15T00:00:00" u="1"/>
        <d v="2021-12-07T00:00:00" u="1"/>
        <d v="2022-02-07T00:00:00" u="1"/>
        <d v="2024-07-01T00:00:00" u="1"/>
        <d v="2022-01-21T00:00:00" u="1"/>
        <d v="2023-07-20T00:00:00" u="1"/>
        <d v="2024-01-02T00:00:00" u="1"/>
        <d v="2021-07-13T00:00:00" u="1"/>
        <d v="2022-06-08T00:00:00" u="1"/>
        <d v="2022-09-30T00:00:00" u="1"/>
        <d v="2022-03-31T00:00:00" u="1"/>
        <d v="2022-07-13T00:00:00" u="1"/>
        <d v="2022-01-14T00:00:00" u="1"/>
        <d v="2022-06-27T00:00:00" u="1"/>
        <d v="2023-12-26T00:00:00" u="1"/>
        <d v="2024-02-26T00:00:00" u="1"/>
        <d v="2022-06-01T00:00:00" u="1"/>
        <d v="2023-10-09T00:00:00" u="1"/>
        <d v="2022-03-24T00:00:00" u="1"/>
        <d v="2022-07-06T00:00:00" u="1"/>
        <d v="2022-01-07T00:00:00" u="1"/>
        <d v="2022-06-20T00:00:00" u="1"/>
        <d v="2022-08-11T00:00:00" u="1"/>
        <d v="2023-10-02T00:00:00" u="1"/>
        <d v="2021-08-04T00:00:00" u="1"/>
        <d v="2021-11-26T00:00:00" u="1"/>
        <d v="2022-01-26T00:00:00" u="1"/>
        <d v="2022-03-17T00:00:00" u="1"/>
        <d v="2022-04-22T00:00:00" u="1"/>
        <d v="2022-06-13T00:00:00" u="1"/>
        <d v="2022-08-04T00:00:00" u="1"/>
        <d v="2021-08-23T00:00:00" u="1"/>
        <d v="2022-05-27T00:00:00" u="1"/>
        <d v="2021-11-19T00:00:00" u="1"/>
        <d v="2022-01-19T00:00:00" u="1"/>
        <d v="2022-03-10T00:00:00" u="1"/>
        <d v="2023-07-18T00:00:00" u="1"/>
        <d v="2022-04-15T00:00:00" u="1"/>
        <d v="2022-06-06T00:00:00" u="1"/>
        <d v="2021-08-16T00:00:00" u="1"/>
        <d v="2021-10-07T00:00:00" u="1"/>
        <d v="2022-03-29T00:00:00" u="1"/>
        <d v="2022-05-20T00:00:00" u="1"/>
        <d v="2022-07-11T00:00:00" u="1"/>
        <d v="2023-09-28T00:00:00" u="1"/>
        <d v="2021-11-12T00:00:00" u="1"/>
        <d v="2022-01-12T00:00:00" u="1"/>
        <d v="2022-03-03T00:00:00" u="1"/>
        <d v="2022-08-16T00:00:00" u="1"/>
        <d v="2021-12-17T00:00:00" u="1"/>
        <d v="2022-02-17T00:00:00" u="1"/>
        <d v="2022-04-08T00:00:00" u="1"/>
        <d v="2023-08-16T00:00:00" u="1"/>
        <d v="2021-08-09T00:00:00" u="1"/>
        <d v="2022-01-31T00:00:00" u="1"/>
        <d v="2022-03-22T00:00:00" u="1"/>
        <d v="2022-05-13T00:00:00" u="1"/>
        <d v="2022-07-04T00:00:00" u="1"/>
        <d v="2024-01-12T00:00:00" u="1"/>
        <d v="2021-11-05T00:00:00" u="1"/>
        <d v="2022-01-05T00:00:00" u="1"/>
        <d v="2022-08-09T00:00:00" u="1"/>
        <d v="2021-10-19T00:00:00" u="1"/>
        <d v="2021-12-10T00:00:00" u="1"/>
        <d v="2022-02-10T00:00:00" u="1"/>
        <d v="2023-08-09T00:00:00" u="1"/>
        <d v="2021-08-02T00:00:00" u="1"/>
        <d v="2021-11-24T00:00:00" u="1"/>
        <d v="2022-05-06T00:00:00" u="1"/>
        <d v="2023-09-14T00:00:00" u="1"/>
        <d v="2021-07-16T00:00:00" u="1"/>
        <d v="2022-08-02T00:00:00" u="1"/>
        <d v="2021-06-30T00:00:00" u="1"/>
        <d v="2021-12-03T00:00:00" u="1"/>
        <d v="2022-05-25T00:00:00" u="1"/>
        <d v="2023-08-02T00:00:00" u="1"/>
        <d v="2021-11-17T00:00:00" u="1"/>
        <d v="2022-01-17T00:00:00" u="1"/>
        <d v="2022-03-08T00:00:00" u="1"/>
        <d v="2022-06-30T00:00:00" u="1"/>
        <d v="2023-12-29T00:00:00" u="1"/>
        <d v="2021-07-09T00:00:00" u="1"/>
        <d v="2021-12-22T00:00:00" u="1"/>
        <d v="2022-02-22T00:00:00" u="1"/>
        <d v="2022-01-10T00:00:00" u="1"/>
        <d v="2022-03-01T00:00:00" u="1"/>
        <d v="2022-06-23T00:00:00" u="1"/>
        <d v="2024-02-22T00:00:00" u="1"/>
        <d v="2021-07-02T00:00:00" u="1"/>
        <d v="2021-12-15T00:00:00" u="1"/>
        <d v="2022-04-06T00:00:00" u="1"/>
        <d v="2022-09-19T00:00:00" u="1"/>
        <d v="2023-10-05T00:00:00" u="1"/>
        <d v="2021-11-29T00:00:00" u="1"/>
        <d v="2022-04-25T00:00:00" u="1"/>
        <d v="2022-06-16T00:00:00" u="1"/>
        <d v="2021-12-08T00:00:00" u="1"/>
        <d v="2022-02-08T00:00:00" u="1"/>
        <d v="2022-05-30T00:00:00" u="1"/>
        <d v="2023-08-07T00:00:00" u="1"/>
        <d v="2022-05-04T00:00:00" u="1"/>
        <d v="2021-07-14T00:00:00" u="1"/>
        <d v="2022-06-09T00:00:00" u="1"/>
        <d v="2021-08-19T00:00:00" u="1"/>
        <d v="2021-12-01T00:00:00" u="1"/>
        <d v="2022-02-01T00:00:00" u="1"/>
        <d v="2022-05-23T00:00:00" u="1"/>
        <d v="2022-07-14T00:00:00" u="1"/>
        <d v="2021-11-15T00:00:00" u="1"/>
        <d v="2022-06-28T00:00:00" u="1"/>
        <d v="2022-08-19T00:00:00" u="1"/>
        <d v="2021-10-29T00:00:00" u="1"/>
        <d v="2021-12-20T00:00:00" u="1"/>
        <d v="2022-04-11T00:00:00" u="1"/>
        <d v="2022-06-02T00:00:00" u="1"/>
        <d v="2022-03-25T00:00:00" u="1"/>
        <d v="2022-05-16T00:00:00" u="1"/>
        <d v="2022-07-07T00:00:00" u="1"/>
        <d v="2021-11-08T00:00:00" u="1"/>
        <d v="2022-06-21T00:00:00" u="1"/>
        <d v="2021-10-22T00:00:00" u="1"/>
        <d v="2021-12-13T00:00:00" u="1"/>
        <d v="2021-08-05T00:00:00" u="1"/>
        <d v="2022-01-27T00:00:00" u="1"/>
        <d v="2022-03-18T00:00:00" u="1"/>
        <d v="2023-07-26T00:00:00" u="1"/>
        <d v="2022-06-14T00:00:00" u="1"/>
        <d v="2022-08-05T00:00:00" u="1"/>
        <d v="2021-12-06T00:00:00" u="1"/>
        <d v="2022-01-20T00:00:00" u="1"/>
        <d v="2022-03-11T00:00:00" u="1"/>
        <d v="2022-08-24T00:00:00" u="1"/>
        <d v="2023-07-19T00:00:00" u="1"/>
        <d v="2021-07-12T00:00:00" u="1"/>
        <d v="2022-06-07T00:00:00" u="1"/>
        <d v="2021-08-17T00:00:00" u="1"/>
        <d v="2022-03-30T00:00:00" u="1"/>
        <d v="2022-07-12T00:00:00" u="1"/>
        <d v="2022-01-13T00:00:00" u="1"/>
        <d v="2022-03-04T00:00:00" u="1"/>
        <d v="2023-12-25T00:00:00" u="1"/>
        <d v="2021-07-05T00:00:00" u="1"/>
        <d v="2021-08-10T00:00:00" u="1"/>
        <d v="2022-07-05T00:00:00" u="1"/>
        <d v="2022-01-06T00:00:00" u="1"/>
        <d v="2022-08-10T00:00:00" u="1"/>
        <d v="2023-10-27T00:00:00" u="1"/>
        <d v="2022-02-11T00:00:00" u="1"/>
        <d v="2023-08-10T00:00:00" u="1"/>
        <d v="2021-08-03T00:00:00" u="1"/>
        <d v="2022-01-25T00:00:00" u="1"/>
        <d v="2022-08-03T00:00:00" u="1"/>
        <d v="2022-02-04T00:00:00" u="1"/>
        <d v="2022-05-26T00:00:00" u="1"/>
        <d v="2023-08-03T00:00:00" u="1"/>
        <d v="2021-11-18T00:00:00" u="1"/>
        <d v="2022-01-18T00:00:00" u="1"/>
        <d v="2022-03-09T00:00:00" u="1"/>
        <d v="2022-08-22T00:00:00" u="1"/>
      </sharedItems>
    </cacheField>
    <cacheField name="DTE MIN" numFmtId="0">
      <sharedItems containsDate="1" containsBlank="1" containsMixedTypes="1" minDate="1899-12-31T01:18:04" maxDate="2025-08-19T00:00:00"/>
    </cacheField>
    <cacheField name="DTE MAX" numFmtId="0">
      <sharedItems containsDate="1" containsBlank="1" containsMixedTypes="1" minDate="1900-01-05T09:18:04" maxDate="2025-11-08T00:00:00" count="40">
        <m/>
        <n v="59"/>
        <d v="2025-04-17T00:00:00"/>
        <d v="2025-04-22T00:00:00"/>
        <d v="2025-05-12T00:00:00"/>
        <d v="2025-05-19T00:00:00"/>
        <d v="2025-07-17T00:00:00"/>
        <d v="2025-08-20T00:00:00"/>
        <d v="2025-09-01T00:00:00"/>
        <d v="2025-05-09T00:00:00"/>
        <d v="2025-09-03T00:00:00"/>
        <d v="2025-09-05T00:00:00"/>
        <s v=" "/>
        <d v="2025-04-04T00:00:00" u="1"/>
        <d v="2025-04-08T00:00:00" u="1"/>
        <d v="2025-04-09T00:00:00" u="1"/>
        <d v="2025-04-15T00:00:00" u="1"/>
        <d v="2025-04-21T00:00:00" u="1"/>
        <d v="2025-04-25T00:00:00" u="1"/>
        <d v="2025-05-02T00:00:00" u="1"/>
        <d v="2025-05-05T00:00:00" u="1"/>
        <d v="2025-06-27T00:00:00" u="1"/>
        <d v="2025-07-15T00:00:00" u="1"/>
        <d v="2025-08-25T00:00:00" u="1"/>
        <d v="2025-08-26T00:00:00" u="1"/>
        <d v="2025-09-25T00:00:00" u="1"/>
        <d v="2025-09-29T00:00:00" u="1"/>
        <d v="2025-11-07T00:00:00" u="1"/>
        <d v="2025-04-14T00:00:00" u="1"/>
        <d v="2025-04-23T00:00:00" u="1"/>
        <d v="2025-04-30T00:00:00" u="1"/>
        <d v="2025-05-06T00:00:00" u="1"/>
        <d v="2025-05-13T00:00:00" u="1"/>
        <d v="2025-07-10T00:00:00" u="1"/>
        <d v="2025-08-21T00:00:00" u="1"/>
        <d v="2025-08-22T00:00:00" u="1"/>
        <d v="2025-09-23T00:00:00" u="1"/>
        <d v="2025-04-29T00:00:00" u="1"/>
        <d v="2025-04-11T00:00:00" u="1"/>
        <d v="2025-05-16T00:00:00" u="1"/>
      </sharedItems>
    </cacheField>
    <cacheField name="MONTAGE-HRE" numFmtId="0">
      <sharedItems containsString="0" containsBlank="1" containsNumber="1" minValue="0" maxValue="220"/>
    </cacheField>
    <cacheField name="MONTAGE-CUM" numFmtId="0">
      <sharedItems containsBlank="1" containsMixedTypes="1" containsNumber="1" minValue="0" maxValue="614.66666666666674"/>
    </cacheField>
    <cacheField name="MONTAGE" numFmtId="0">
      <sharedItems containsDate="1" containsBlank="1" containsMixedTypes="1" minDate="1899-12-31T01:18:04" maxDate="2026-02-18T00:00:00" count="328">
        <s v="DATE DEB"/>
        <n v="62"/>
        <m/>
        <d v="2025-04-17T00:00:00"/>
        <d v="2025-05-01T00:00:00"/>
        <d v="2025-05-26T00:00:00"/>
        <s v=""/>
        <d v="2025-08-20T00:00:00"/>
        <d v="2025-09-29T00:00:00"/>
        <d v="2025-04-04T00:00:00" u="1"/>
        <d v="2025-04-21T00:00:00" u="1"/>
        <d v="2025-05-28T00:00:00" u="1"/>
        <d v="2025-06-20T00:00:00" u="1"/>
        <d v="2025-07-16T00:00:00" u="1"/>
        <d v="2025-04-09T00:00:00" u="1"/>
        <d v="2025-05-02T00:00:00" u="1"/>
        <d v="2025-06-09T00:00:00" u="1"/>
        <d v="2025-07-18T00:00:00" u="1"/>
        <d v="2025-04-14T00:00:00" u="1"/>
        <d v="2025-04-28T00:00:00" u="1"/>
        <d v="2025-05-20T00:00:00" u="1"/>
        <d v="2025-06-12T00:00:00" u="1"/>
        <d v="2025-08-13T00:00:00" u="1"/>
        <d v="2025-06-27T00:00:00" u="1"/>
        <d v="2025-07-07T00:00:00" u="1"/>
        <n v="61" u="1"/>
        <d v="2025-06-03T00:00:00" u="1"/>
        <d v="2025-08-27T00:00:00" u="1"/>
        <d v="2025-09-04T00:00:00" u="1"/>
        <n v="60" u="1"/>
        <d v="2025-04-23T00:00:00" u="1"/>
        <d v="2025-05-15T00:00:00" u="1"/>
        <d v="2025-04-07T00:00:00" u="1"/>
        <d v="2025-05-13T00:00:00" u="1"/>
        <d v="2025-06-05T00:00:00" u="1"/>
        <e v="#N/A" u="1"/>
        <d v="2025-04-11T00:00:00" u="1"/>
        <d v="2025-04-25T00:00:00" u="1"/>
        <d v="2025-05-27T00:00:00" u="1"/>
        <n v="58" u="1"/>
        <d v="2025-03-26T00:00:00" u="1"/>
        <d v="2025-04-10T00:00:00" u="1"/>
        <d v="2025-05-19T00:00:00" u="1"/>
        <d v="2025-06-11T00:00:00" u="1"/>
        <d v="2025-06-26T00:00:00" u="1"/>
        <d v="2025-08-12T00:00:00" u="1"/>
        <d v="2025-03-25T00:00:00" u="1"/>
        <d v="2025-05-16T00:00:00" u="1"/>
        <d v="2025-06-25T00:00:00" u="1"/>
        <d v="2025-08-11T00:00:00" u="1"/>
        <d v="2025-09-03T00:00:00" u="1"/>
        <d v="2025-07-03T00:00:00" u="1"/>
        <d v="2025-08-18T00:00:00" u="1"/>
        <d v="2025-09-10T00:00:00" u="1"/>
        <d v="1899-12-30T00:00:00" u="1"/>
        <d v="2025-03-27T00:00:00" u="1"/>
        <d v="2025-05-14T00:00:00" u="1"/>
        <d v="2025-08-29T00:00:00" u="1"/>
        <d v="2025-09-23T00:00:00" u="1"/>
        <d v="2025-10-08T00:00:00" u="1"/>
        <d v="2025-11-03T00:00:00" u="1"/>
        <d v="2025-11-25T00:00:00" u="1"/>
        <d v="2025-10-10T00:00:00" u="1"/>
        <d v="2025-11-05T00:00:00" u="1"/>
        <d v="2025-11-27T00:00:00" u="1"/>
        <d v="2025-08-28T00:00:00" u="1"/>
        <d v="2025-10-07T00:00:00" u="1"/>
        <d v="2025-10-31T00:00:00" u="1"/>
        <d v="2025-11-24T00:00:00" u="1"/>
        <d v="2025-09-16T00:00:00" u="1"/>
        <d v="2025-10-24T00:00:00" u="1"/>
        <d v="2025-11-18T00:00:00" u="1"/>
        <d v="2025-12-10T00:00:00" u="1"/>
        <d v="2025-04-30T00:00:00" u="1"/>
        <d v="2025-05-22T00:00:00" u="1"/>
        <d v="2025-09-12T00:00:00" u="1"/>
        <d v="2025-10-22T00:00:00" u="1"/>
        <d v="2025-02-05T00:00:00" u="1"/>
        <d v="2025-02-12T00:00:00" u="1"/>
        <d v="2025-03-18T00:00:00" u="1"/>
        <d v="2025-08-15T00:00:00" u="1"/>
        <d v="2025-09-24T00:00:00" u="1"/>
        <d v="2025-03-07T00:00:00" u="1"/>
        <d v="2025-04-01T00:00:00" u="1"/>
        <d v="2025-03-11T00:00:00" u="1"/>
        <d v="2025-04-03T00:00:00" u="1"/>
        <d v="2025-02-06T00:00:00" u="1"/>
        <d v="2024-11-13T00:00:00" u="1"/>
        <d v="2024-12-18T00:00:00" u="1"/>
        <d v="2025-07-15T00:00:00" u="1"/>
        <d v="2025-10-20T00:00:00" u="1"/>
        <d v="2025-11-11T00:00:00" u="1"/>
        <d v="2024-10-29T00:00:00" u="1"/>
        <d v="2024-12-03T00:00:00" u="1"/>
        <d v="2025-01-21T00:00:00" u="1"/>
        <d v="2025-02-14T00:00:00" u="1"/>
        <d v="2025-05-23T00:00:00" u="1"/>
        <d v="2024-10-25T00:00:00" u="1"/>
        <d v="2024-11-29T00:00:00" u="1"/>
        <d v="2025-01-17T00:00:00" u="1"/>
        <d v="2024-10-23T00:00:00" u="1"/>
        <d v="2024-11-27T00:00:00" u="1"/>
        <d v="2025-01-15T00:00:00" u="1"/>
        <d v="2025-02-10T00:00:00" u="1"/>
        <d v="2025-03-05T00:00:00" u="1"/>
        <d v="2025-03-28T00:00:00" u="1"/>
        <d v="2024-10-18T00:00:00" u="1"/>
        <d v="2024-11-22T00:00:00" u="1"/>
        <d v="2025-01-10T00:00:00" u="1"/>
        <d v="2025-02-28T00:00:00" u="1"/>
        <d v="2025-04-16T00:00:00" u="1"/>
        <d v="2024-10-24T00:00:00" u="1"/>
        <d v="2024-11-28T00:00:00" u="1"/>
        <d v="2025-01-16T00:00:00" u="1"/>
        <d v="2025-02-11T00:00:00" u="1"/>
        <d v="2025-03-06T00:00:00" u="1"/>
        <d v="2025-03-31T00:00:00" u="1"/>
        <d v="2025-04-22T00:00:00" u="1"/>
        <d v="2025-05-21T00:00:00" u="1"/>
        <d v="2024-10-01T00:00:00" u="1"/>
        <d v="2024-11-06T00:00:00" u="1"/>
        <d v="2025-01-22T00:00:00" u="1"/>
        <d v="2024-10-17T00:00:00" u="1"/>
        <d v="2024-11-21T00:00:00" u="1"/>
        <d v="2024-10-16T00:00:00" u="1"/>
        <d v="2024-11-20T00:00:00" u="1"/>
        <d v="2024-09-23T00:00:00" u="1"/>
        <d v="2024-09-20T00:00:00" u="1"/>
        <d v="2024-10-28T00:00:00" u="1"/>
        <d v="2025-02-20T00:00:00" u="1"/>
        <d v="2025-02-03T00:00:00" u="1"/>
        <d v="2025-01-24T00:00:00" u="1"/>
        <d v="2024-08-26T00:00:00" u="1"/>
        <d v="2025-02-07T00:00:00" u="1"/>
        <d v="2024-08-21T00:00:00" u="1"/>
        <d v="2024-09-06T00:00:00" u="1"/>
        <d v="2024-10-11T00:00:00" u="1"/>
        <d v="2024-12-11T00:00:00" u="1"/>
        <d v="2024-08-23T00:00:00" u="1"/>
        <d v="2024-08-22T00:00:00" u="1"/>
        <d v="2024-09-30T00:00:00" u="1"/>
        <d v="2024-11-05T00:00:00" u="1"/>
        <d v="2025-03-24T00:00:00" u="1"/>
        <d v="2024-08-15T00:00:00" u="1"/>
        <d v="2024-09-17T00:00:00" u="1"/>
        <d v="2024-08-14T00:00:00" u="1"/>
        <d v="2024-09-16T00:00:00" u="1"/>
        <d v="2024-08-12T00:00:00" u="1"/>
        <d v="2024-11-11T00:00:00" u="1"/>
        <d v="2024-08-06T00:00:00" u="1"/>
        <d v="2024-11-08T00:00:00" u="1"/>
        <d v="2024-07-19T00:00:00" u="1"/>
        <d v="2024-07-05T00:00:00" u="1"/>
        <d v="2024-07-12T00:00:00" u="1"/>
        <d v="2024-12-04T00:00:00" u="1"/>
        <d v="2025-05-30T00:00:00" u="1"/>
        <d v="2025-07-08T00:00:00" u="1"/>
        <d v="2025-11-20T00:00:00" u="1"/>
        <d v="2026-01-22T00:00:00" u="1"/>
        <d v="2026-02-03T00:00:00" u="1"/>
        <d v="2026-02-17T00:00:00" u="1"/>
        <d v="2024-10-31T00:00:00" u="1"/>
        <d v="2025-01-29T00:00:00" u="1"/>
        <d v="2025-09-15T00:00:00" u="1"/>
        <d v="2025-09-25T00:00:00" u="1"/>
        <d v="2025-10-09T00:00:00" u="1"/>
        <d v="2024-06-19T00:00:00" u="1"/>
        <d v="2025-02-19T00:00:00" u="1"/>
        <d v="2025-09-11T00:00:00" u="1"/>
        <d v="2025-06-23T00:00:00" u="1"/>
        <d v="2025-11-07T00:00:00" u="1"/>
        <d v="2026-01-09T00:00:00" u="1"/>
        <d v="2026-01-21T00:00:00" u="1"/>
        <d v="2026-02-04T00:00:00" u="1"/>
        <d v="2024-11-14T00:00:00" u="1"/>
        <d v="2024-09-19T00:00:00" u="1"/>
        <d v="2024-11-04T00:00:00" u="1"/>
        <d v="2024-12-09T00:00:00" u="1"/>
        <d v="2025-01-27T00:00:00" u="1"/>
        <d v="2025-03-03T00:00:00" u="1"/>
        <d v="2025-09-01T00:00:00" u="1"/>
        <d v="2025-02-21T00:00:00" u="1"/>
        <d v="2025-05-09T00:00:00" u="1"/>
        <d v="2025-08-22T00:00:00" u="1"/>
        <d v="2024-08-27T00:00:00" u="1"/>
        <d v="2025-01-08T00:00:00" u="1"/>
        <d v="2024-08-30T00:00:00" u="1"/>
        <d v="2024-12-16T00:00:00" u="1"/>
        <d v="2025-03-10T00:00:00" u="1"/>
        <d v="2024-09-27T00:00:00" u="1"/>
        <d v="2024-03-18T00:00:00" u="1"/>
        <d v="2024-02-23T00:00:00" u="1"/>
        <d v="2024-02-13T00:00:00" u="1"/>
        <d v="2024-02-07T00:00:00" u="1"/>
        <d v="2024-01-29T00:00:00" u="1"/>
        <d v="2024-03-04T00:00:00" u="1"/>
        <d v="2024-04-02T00:00:00" u="1"/>
        <d v="2024-04-18T00:00:00" u="1"/>
        <d v="2024-05-06T00:00:00" u="1"/>
        <d v="2024-05-28T00:00:00" u="1"/>
        <d v="2024-06-18T00:00:00" u="1"/>
        <d v="2024-07-04T00:00:00" u="1"/>
        <d v="2024-09-12T00:00:00" u="1"/>
        <d v="2024-03-27T00:00:00" u="1"/>
        <d v="2024-04-11T00:00:00" u="1"/>
        <d v="2024-04-25T00:00:00" u="1"/>
        <d v="2024-05-13T00:00:00" u="1"/>
        <d v="2024-05-30T00:00:00" u="1"/>
        <d v="2024-06-20T00:00:00" u="1"/>
        <d v="2024-07-15T00:00:00" u="1"/>
        <d v="2024-09-09T00:00:00" u="1"/>
        <d v="2024-10-07T00:00:00" u="1"/>
        <d v="2024-01-26T00:00:00" u="1"/>
        <d v="2024-03-01T00:00:00" u="1"/>
        <d v="2024-03-15T00:00:00" u="1"/>
        <d v="2024-03-29T00:00:00" u="1"/>
        <d v="2024-04-17T00:00:00" u="1"/>
        <d v="2024-05-03T00:00:00" u="1"/>
        <d v="2024-05-27T00:00:00" u="1"/>
        <d v="2024-06-17T00:00:00" u="1"/>
        <d v="2024-07-03T00:00:00" u="1"/>
        <d v="2024-09-11T00:00:00" u="1"/>
        <d v="2024-08-07T00:00:00" u="1"/>
        <d v="2024-01-22T00:00:00" u="1"/>
        <d v="2024-01-17T00:00:00" u="1"/>
        <d v="2024-01-30T00:00:00" u="1"/>
        <d v="2024-01-25T00:00:00" u="1"/>
        <d v="2024-01-24T00:00:00" u="1"/>
        <d v="2024-02-14T00:00:00" u="1"/>
        <d v="2024-02-01T00:00:00" u="1"/>
        <d v="2024-03-07T00:00:00" u="1"/>
        <d v="2024-04-03T00:00:00" u="1"/>
        <d v="2024-04-26T00:00:00" u="1"/>
        <d v="2024-05-22T00:00:00" u="1"/>
        <d v="2024-06-13T00:00:00" u="1"/>
        <d v="2024-03-28T00:00:00" u="1"/>
        <d v="2024-04-23T00:00:00" u="1"/>
        <d v="2024-05-16T00:00:00" u="1"/>
        <d v="2024-06-10T00:00:00" u="1"/>
        <d v="2024-04-22T00:00:00" u="1"/>
        <d v="2024-05-15T00:00:00" u="1"/>
        <d v="2024-06-07T00:00:00" u="1"/>
        <d v="2024-06-21T00:00:00" u="1"/>
        <d v="2024-07-18T00:00:00" u="1"/>
        <d v="2023-10-23T00:00:00" u="1"/>
        <d v="2024-01-15T00:00:00" u="1"/>
        <d v="2024-02-19T00:00:00" u="1"/>
        <d v="2024-03-14T00:00:00" u="1"/>
        <d v="2024-04-09T00:00:00" u="1"/>
        <d v="2024-05-02T00:00:00" u="1"/>
        <d v="2024-03-20T00:00:00" u="1"/>
        <d v="2024-05-23T00:00:00" u="1"/>
        <d v="2024-06-25T00:00:00" u="1"/>
        <d v="2024-03-11T00:00:00" u="1"/>
        <d v="2024-04-19T00:00:00" u="1"/>
        <d v="2024-05-09T00:00:00" u="1"/>
        <d v="2024-03-25T00:00:00" u="1"/>
        <d v="2024-04-29T00:00:00" u="1"/>
        <d v="2023-10-20T00:00:00" u="1"/>
        <d v="2024-01-12T00:00:00" u="1"/>
        <d v="2024-02-16T00:00:00" u="1"/>
        <d v="2024-03-06T00:00:00" u="1"/>
        <d v="2024-03-22T00:00:00" u="1"/>
        <d v="2024-04-10T00:00:00" u="1"/>
        <d v="2024-01-11T00:00:00" u="1"/>
        <d v="2024-02-05T00:00:00" u="1"/>
        <d v="2024-02-21T00:00:00" u="1"/>
        <d v="2024-03-08T00:00:00" u="1"/>
        <d v="2024-03-26T00:00:00" u="1"/>
        <d v="2023-12-21T00:00:00" u="1"/>
        <d v="2023-10-12T00:00:00" u="1"/>
        <d v="2023-12-22T00:00:00" u="1"/>
        <d v="2023-11-17T00:00:00" u="1"/>
        <d v="2023-10-11T00:00:00" u="1"/>
        <d v="2023-11-13T00:00:00" u="1"/>
        <d v="2023-10-27T00:00:00" u="1"/>
        <d v="2023-11-01T00:00:00" u="1"/>
        <d v="2023-10-16T00:00:00" u="1"/>
        <d v="2023-11-06T00:00:00" u="1"/>
        <d v="2023-10-13T00:00:00" u="1"/>
        <d v="2023-11-03T00:00:00" u="1"/>
        <d v="2023-10-18T00:00:00" u="1"/>
        <d v="2023-11-08T00:00:00" u="1"/>
        <d v="2023-10-17T00:00:00" u="1"/>
        <d v="2023-11-07T00:00:00" u="1"/>
        <d v="2024-01-18T00:00:00" u="1"/>
        <d v="2024-06-05T00:00:00" u="1"/>
        <d v="2023-11-30T00:00:00" u="1"/>
        <d v="2023-11-23T00:00:00" u="1"/>
        <d v="2024-02-28T00:00:00" u="1"/>
        <d v="2024-02-02T00:00:00" u="1"/>
        <d v="2023-11-16T00:00:00" u="1"/>
        <d v="2024-01-16T00:00:00" u="1"/>
        <d v="2023-10-30T00:00:00" u="1"/>
        <d v="2024-04-12T00:00:00" u="1"/>
        <d v="2024-06-03T00:00:00" u="1"/>
        <d v="2024-07-08T00:00:00" u="1"/>
        <d v="2023-12-14T00:00:00" u="1"/>
        <d v="2024-04-05T00:00:00" u="1"/>
        <d v="2023-11-28T00:00:00" u="1"/>
        <d v="2024-05-10T00:00:00" u="1"/>
        <d v="2023-11-02T00:00:00" u="1"/>
        <d v="2024-05-29T00:00:00" u="1"/>
        <d v="2024-03-12T00:00:00" u="1"/>
        <d v="2024-06-27T00:00:00" u="1"/>
        <d v="2024-02-12T00:00:00" u="1"/>
        <d v="2024-05-08T00:00:00" u="1"/>
        <d v="2024-06-06T00:00:00" u="1"/>
        <d v="2023-10-26T00:00:00" u="1"/>
        <d v="2024-01-05T00:00:00" u="1"/>
        <d v="2023-10-19T00:00:00" u="1"/>
        <d v="2023-10-31T00:00:00" u="1"/>
        <d v="2023-11-10T00:00:00" u="1"/>
        <d v="2024-01-10T00:00:00" u="1"/>
        <d v="2023-10-24T00:00:00" u="1"/>
        <d v="2024-02-15T00:00:00" u="1"/>
        <d v="2023-12-08T00:00:00" u="1"/>
        <d v="2024-02-08T00:00:00" u="1"/>
        <d v="2023-12-01T00:00:00" u="1"/>
        <d v="2023-11-15T00:00:00" u="1"/>
        <d v="2024-01-08T00:00:00" u="1"/>
        <d v="2024-04-30T00:00:00" u="1"/>
        <d v="2023-11-27T00:00:00" u="1"/>
        <d v="2024-06-14T00:00:00" u="1"/>
        <d v="2023-12-06T00:00:00" u="1"/>
        <d v="2023-11-20T00:00:00" u="1"/>
        <d v="2023-12-18T00:00:00" u="1"/>
        <d v="2023-12-11T00:00:00" u="1"/>
      </sharedItems>
    </cacheField>
    <cacheField name="MONTAGE2" numFmtId="0">
      <sharedItems containsDate="1" containsBlank="1" containsMixedTypes="1" minDate="1900-01-05T09:16:04" maxDate="2023-09-09T00:00:00" count="354">
        <s v="DATE FIN"/>
        <n v="63"/>
        <s v=" "/>
        <d v="2025-05-01T00:00:00"/>
        <d v="2025-05-26T00:00:00"/>
        <d v="2025-06-17T00:00:00"/>
        <s v=""/>
        <d v="2025-09-29T00:00:00"/>
        <d v="2025-10-06T00:00:00"/>
        <d v="2025-04-11T00:00:00" u="1"/>
        <d v="2025-05-28T00:00:00" u="1"/>
        <d v="2025-06-20T00:00:00" u="1"/>
        <d v="2025-07-16T00:00:00" u="1"/>
        <d v="2025-08-20T00:00:00" u="1"/>
        <d v="2025-05-02T00:00:00" u="1"/>
        <d v="2025-06-09T00:00:00" u="1"/>
        <d v="2025-07-18T00:00:00" u="1"/>
        <d v="2025-08-15T00:00:00" u="1"/>
        <d v="2025-04-28T00:00:00" u="1"/>
        <d v="2025-05-20T00:00:00" u="1"/>
        <d v="2025-06-12T00:00:00" u="1"/>
        <d v="2025-08-13T00:00:00" u="1"/>
        <d v="2025-06-27T00:00:00" u="1"/>
        <d v="2025-07-07T00:00:00" u="1"/>
        <n v="62" u="1"/>
        <d v="2025-04-23T00:00:00" u="1"/>
        <d v="2025-08-27T00:00:00" u="1"/>
        <d v="2025-09-04T00:00:00" u="1"/>
        <d v="2025-09-26T00:00:00" u="1"/>
        <n v="61" u="1"/>
        <d v="2025-05-15T00:00:00" u="1"/>
        <d v="2025-04-21T00:00:00" u="1"/>
        <d v="2025-05-13T00:00:00" u="1"/>
        <d v="2025-06-05T00:00:00" u="1"/>
        <e v="#N/A" u="1"/>
        <d v="2025-04-25T00:00:00" u="1"/>
        <d v="2025-05-27T00:00:00" u="1"/>
        <d v="2025-08-19T00:00:00" u="1"/>
        <n v="59" u="1"/>
        <d v="2025-04-02T00:00:00" u="1"/>
        <d v="2025-05-19T00:00:00" u="1"/>
        <d v="2025-06-11T00:00:00" u="1"/>
        <d v="2025-08-11T00:00:00" u="1"/>
        <d v="2025-06-26T00:00:00" u="1"/>
        <d v="2025-08-12T00:00:00" u="1"/>
        <d v="2025-09-18T00:00:00" u="1"/>
        <d v="2025-04-01T00:00:00" u="1"/>
        <d v="2025-05-16T00:00:00" u="1"/>
        <d v="2025-06-25T00:00:00" u="1"/>
        <d v="2025-09-03T00:00:00" u="1"/>
        <d v="2025-09-17T00:00:00" u="1"/>
        <d v="2025-08-18T00:00:00" u="1"/>
        <d v="2025-09-10T00:00:00" u="1"/>
        <d v="2025-09-24T00:00:00" u="1"/>
        <d v="1900-01-05T00:00:00" u="1"/>
        <d v="2025-03-27T00:00:00" u="1"/>
        <d v="2025-04-03T00:00:00" u="1"/>
        <d v="1900-01-16T00:00:00" u="1"/>
        <d v="2025-05-14T00:00:00" u="1"/>
        <d v="2025-08-29T00:00:00" u="1"/>
        <d v="2025-09-23T00:00:00" u="1"/>
        <d v="2025-10-07T00:00:00" u="1"/>
        <d v="2025-11-03T00:00:00" u="1"/>
        <d v="2025-11-25T00:00:00" u="1"/>
        <d v="2025-12-09T00:00:00" u="1"/>
        <d v="2025-11-05T00:00:00" u="1"/>
        <d v="2025-11-27T00:00:00" u="1"/>
        <d v="2025-12-11T00:00:00" u="1"/>
        <d v="1900-01-12T00:00:00" u="1"/>
        <d v="2025-10-31T00:00:00" u="1"/>
        <d v="2025-11-24T00:00:00" u="1"/>
        <d v="2025-12-08T00:00:00" u="1"/>
        <d v="2025-10-24T00:00:00" u="1"/>
        <d v="2025-11-18T00:00:00" u="1"/>
        <d v="2025-12-10T00:00:00" u="1"/>
        <d v="2025-12-31T00:00:00" u="1"/>
        <d v="2025-04-30T00:00:00" u="1"/>
        <d v="2025-05-22T00:00:00" u="1"/>
        <d v="2025-06-18T00:00:00" u="1"/>
        <d v="2025-10-22T00:00:00" u="1"/>
        <d v="2025-11-28T00:00:00" u="1"/>
        <d v="2025-02-12T00:00:00" u="1"/>
        <d v="2025-03-07T00:00:00" u="1"/>
        <d v="2025-04-10T00:00:00" u="1"/>
        <d v="2025-05-29T00:00:00" u="1"/>
        <d v="2025-03-03T00:00:00" u="1"/>
        <d v="2024-12-18T00:00:00" u="1"/>
        <d v="2025-02-05T00:00:00" u="1"/>
        <d v="2025-07-15T00:00:00" u="1"/>
        <d v="2025-10-20T00:00:00" u="1"/>
        <d v="2025-11-11T00:00:00" u="1"/>
        <d v="2024-12-03T00:00:00" u="1"/>
        <d v="2025-01-21T00:00:00" u="1"/>
        <d v="2025-02-14T00:00:00" u="1"/>
        <d v="2025-03-11T00:00:00" u="1"/>
        <d v="2024-11-29T00:00:00" u="1"/>
        <d v="2025-01-17T00:00:00" u="1"/>
        <d v="2025-08-28T00:00:00" u="1"/>
        <d v="2024-11-27T00:00:00" u="1"/>
        <d v="2025-01-15T00:00:00" u="1"/>
        <d v="2025-02-10T00:00:00" u="1"/>
        <d v="2025-03-05T00:00:00" u="1"/>
        <d v="2025-03-28T00:00:00" u="1"/>
        <d v="2025-09-05T00:00:00" u="1"/>
        <d v="2024-11-22T00:00:00" u="1"/>
        <d v="2025-01-10T00:00:00" u="1"/>
        <d v="2025-02-28T00:00:00" u="1"/>
        <d v="2025-03-25T00:00:00" u="1"/>
        <d v="2025-04-16T00:00:00" u="1"/>
        <d v="2025-08-21T00:00:00" u="1"/>
        <d v="2025-08-26T00:00:00" u="1"/>
        <d v="2024-11-28T00:00:00" u="1"/>
        <d v="2025-01-16T00:00:00" u="1"/>
        <d v="2025-02-11T00:00:00" u="1"/>
        <d v="2025-03-06T00:00:00" u="1"/>
        <d v="2025-03-31T00:00:00" u="1"/>
        <d v="2025-04-22T00:00:00" u="1"/>
        <d v="2025-08-25T00:00:00" u="1"/>
        <d v="2024-11-06T00:00:00" u="1"/>
        <d v="2024-12-11T00:00:00" u="1"/>
        <d v="2025-04-09T00:00:00" u="1"/>
        <d v="2024-11-21T00:00:00" u="1"/>
        <d v="2025-01-09T00:00:00" u="1"/>
        <d v="2025-08-22T00:00:00" u="1"/>
        <d v="2024-11-20T00:00:00" u="1"/>
        <d v="2025-01-08T00:00:00" u="1"/>
        <d v="2024-10-29T00:00:00" u="1"/>
        <d v="2024-10-28T00:00:00" u="1"/>
        <d v="2024-12-02T00:00:00" u="1"/>
        <d v="2025-05-08T00:00:00" u="1"/>
        <d v="2024-09-03T00:00:00" u="1"/>
        <d v="2024-08-28T00:00:00" u="1"/>
        <d v="2024-10-11T00:00:00" u="1"/>
        <d v="2024-11-18T00:00:00" u="1"/>
        <d v="2025-03-12T00:00:00" u="1"/>
        <d v="2024-08-30T00:00:00" u="1"/>
        <d v="2025-06-10T00:00:00" u="1"/>
        <d v="2024-08-29T00:00:00" u="1"/>
        <d v="2024-11-05T00:00:00" u="1"/>
        <d v="2024-12-10T00:00:00" u="1"/>
        <d v="2024-08-22T00:00:00" u="1"/>
        <d v="2025-07-10T00:00:00" u="1"/>
        <d v="2025-07-09T00:00:00" u="1"/>
        <d v="2024-10-23T00:00:00" u="1"/>
        <d v="2025-07-04T00:00:00" u="1"/>
        <d v="2024-08-21T00:00:00" u="1"/>
        <d v="2024-10-22T00:00:00" u="1"/>
        <d v="2025-07-02T00:00:00" u="1"/>
        <d v="2024-08-19T00:00:00" u="1"/>
        <d v="2024-12-16T00:00:00" u="1"/>
        <d v="2024-08-16T00:00:00" u="1"/>
        <d v="2024-12-13T00:00:00" u="1"/>
        <d v="2025-01-29T00:00:00" u="1"/>
        <d v="2025-06-23T00:00:00" u="1"/>
        <d v="2024-07-12T00:00:00" u="1"/>
        <d v="2024-08-23T00:00:00" u="1"/>
        <d v="2025-01-22T00:00:00" u="1"/>
        <d v="2025-05-30T00:00:00" u="1"/>
        <d v="2025-07-08T00:00:00" u="1"/>
        <d v="2025-11-20T00:00:00" u="1"/>
        <d v="2026-01-22T00:00:00" u="1"/>
        <d v="2026-02-03T00:00:00" u="1"/>
        <d v="2026-02-17T00:00:00" u="1"/>
        <d v="2026-03-24T00:00:00" u="1"/>
        <d v="2024-12-05T00:00:00" u="1"/>
        <d v="2025-09-15T00:00:00" u="1"/>
        <d v="2025-09-25T00:00:00" u="1"/>
        <d v="2025-10-09T00:00:00" u="1"/>
        <d v="2025-11-14T00:00:00" u="1"/>
        <d v="2025-02-19T00:00:00" u="1"/>
        <d v="2025-03-26T00:00:00" u="1"/>
        <d v="2025-09-11T00:00:00" u="1"/>
        <d v="2025-11-07T00:00:00" u="1"/>
        <d v="2026-01-09T00:00:00" u="1"/>
        <d v="2026-01-21T00:00:00" u="1"/>
        <d v="2026-02-04T00:00:00" u="1"/>
        <d v="2026-03-11T00:00:00" u="1"/>
        <d v="2024-12-19T00:00:00" u="1"/>
        <d v="2024-10-25T00:00:00" u="1"/>
        <d v="2024-12-09T00:00:00" u="1"/>
        <d v="2025-01-27T00:00:00" u="1"/>
        <d v="2025-09-01T00:00:00" u="1"/>
        <d v="2025-02-21T00:00:00" u="1"/>
        <d v="2025-05-09T00:00:00" u="1"/>
        <d v="2024-10-02T00:00:00" u="1"/>
        <d v="2024-10-07T00:00:00" u="1"/>
        <d v="2025-02-03T00:00:00" u="1"/>
        <d v="2025-03-10T00:00:00" u="1"/>
        <d v="2025-03-17T00:00:00" u="1"/>
        <d v="2024-11-04T00:00:00" u="1"/>
        <d v="2024-10-24T00:00:00" u="1"/>
        <d v="2024-04-04T00:00:00" u="1"/>
        <d v="2024-03-29T00:00:00" u="1"/>
        <d v="2024-03-19T00:00:00" u="1"/>
        <d v="2024-03-13T00:00:00" u="1"/>
        <d v="2024-03-04T00:00:00" u="1"/>
        <d v="2024-03-18T00:00:00" u="1"/>
        <d v="2024-04-02T00:00:00" u="1"/>
        <d v="2024-04-18T00:00:00" u="1"/>
        <d v="2024-05-06T00:00:00" u="1"/>
        <d v="2024-05-28T00:00:00" u="1"/>
        <d v="2024-06-18T00:00:00" u="1"/>
        <d v="2024-07-04T00:00:00" u="1"/>
        <d v="2024-08-15T00:00:00" u="1"/>
        <d v="2024-09-12T00:00:00" u="1"/>
        <d v="2024-10-10T00:00:00" u="1"/>
        <d v="2024-04-11T00:00:00" u="1"/>
        <d v="2024-04-25T00:00:00" u="1"/>
        <d v="2024-05-13T00:00:00" u="1"/>
        <d v="2024-05-30T00:00:00" u="1"/>
        <d v="2024-06-20T00:00:00" u="1"/>
        <d v="2024-07-15T00:00:00" u="1"/>
        <d v="2024-08-12T00:00:00" u="1"/>
        <d v="2024-09-09T00:00:00" u="1"/>
        <d v="2024-03-01T00:00:00" u="1"/>
        <d v="2024-03-15T00:00:00" u="1"/>
        <d v="2024-04-17T00:00:00" u="1"/>
        <d v="2024-05-03T00:00:00" u="1"/>
        <d v="2024-05-27T00:00:00" u="1"/>
        <d v="2024-06-17T00:00:00" u="1"/>
        <d v="2024-07-03T00:00:00" u="1"/>
        <d v="2024-08-14T00:00:00" u="1"/>
        <d v="2024-09-11T00:00:00" u="1"/>
        <d v="2024-10-09T00:00:00" u="1"/>
        <d v="2024-08-07T00:00:00" u="1"/>
        <d v="2024-09-27T00:00:00" u="1"/>
        <d v="2024-02-26T00:00:00" u="1"/>
        <d v="2024-02-21T00:00:00" u="1"/>
        <d v="2024-03-05T00:00:00" u="1"/>
        <d v="2024-02-29T00:00:00" u="1"/>
        <d v="2024-02-28T00:00:00" u="1"/>
        <d v="2024-03-20T00:00:00" u="1"/>
        <d v="2024-03-07T00:00:00" u="1"/>
        <d v="2024-04-03T00:00:00" u="1"/>
        <d v="2024-04-26T00:00:00" u="1"/>
        <d v="2024-05-22T00:00:00" u="1"/>
        <d v="2024-06-13T00:00:00" u="1"/>
        <d v="2024-03-28T00:00:00" u="1"/>
        <d v="2024-04-23T00:00:00" u="1"/>
        <d v="2024-05-16T00:00:00" u="1"/>
        <d v="2024-06-10T00:00:00" u="1"/>
        <d v="2024-07-09T00:00:00" u="1"/>
        <d v="2024-03-27T00:00:00" u="1"/>
        <d v="2024-04-22T00:00:00" u="1"/>
        <d v="2024-05-15T00:00:00" u="1"/>
        <d v="2024-06-07T00:00:00" u="1"/>
        <d v="2024-07-08T00:00:00" u="1"/>
        <d v="2024-06-21T00:00:00" u="1"/>
        <d v="2024-07-18T00:00:00" u="1"/>
        <d v="2024-08-26T00:00:00" u="1"/>
        <d v="2024-09-17T00:00:00" u="1"/>
        <d v="2024-10-14T00:00:00" u="1"/>
        <d v="2023-11-13T00:00:00" u="1"/>
        <d v="2024-02-19T00:00:00" u="1"/>
        <d v="2024-03-14T00:00:00" u="1"/>
        <d v="2024-04-09T00:00:00" u="1"/>
        <d v="2024-05-02T00:00:00" u="1"/>
        <d v="2024-05-23T00:00:00" u="1"/>
        <d v="2024-06-25T00:00:00" u="1"/>
        <d v="2024-08-09T00:00:00" u="1"/>
        <d v="2024-03-11T00:00:00" u="1"/>
        <d v="2024-04-19T00:00:00" u="1"/>
        <d v="2024-05-09T00:00:00" u="1"/>
        <d v="2024-06-04T00:00:00" u="1"/>
        <d v="2024-03-25T00:00:00" u="1"/>
        <d v="2024-04-29T00:00:00" u="1"/>
        <d v="2024-05-17T00:00:00" u="1"/>
        <d v="2023-11-10T00:00:00" u="1"/>
        <d v="2024-02-16T00:00:00" u="1"/>
        <d v="2024-03-06T00:00:00" u="1"/>
        <d v="2024-03-22T00:00:00" u="1"/>
        <d v="2024-04-10T00:00:00" u="1"/>
        <d v="2024-01-30T00:00:00" u="1"/>
        <d v="2024-03-08T00:00:00" u="1"/>
        <d v="2024-03-26T00:00:00" u="1"/>
        <d v="2024-04-16T00:00:00" u="1"/>
        <d v="2024-01-29T00:00:00" u="1"/>
        <d v="2024-01-19T00:00:00" u="1"/>
        <d v="2023-11-02T00:00:00" u="1"/>
        <d v="2024-02-08T00:00:00" u="1"/>
        <d v="2023-12-22T00:00:00" u="1"/>
        <d v="2023-11-01T00:00:00" u="1"/>
        <d v="2023-12-18T00:00:00" u="1"/>
        <d v="2023-12-01T00:00:00" u="1"/>
        <d v="2023-12-06T00:00:00" u="1"/>
        <d v="2023-11-06T00:00:00" u="1"/>
        <d v="2023-12-11T00:00:00" u="1"/>
        <d v="2023-11-03T00:00:00" u="1"/>
        <d v="2023-12-08T00:00:00" u="1"/>
        <d v="2023-11-08T00:00:00" u="1"/>
        <d v="2023-12-13T00:00:00" u="1"/>
        <d v="2023-11-07T00:00:00" u="1"/>
        <d v="2023-12-12T00:00:00" u="1"/>
        <d v="2024-07-17T00:00:00" u="1"/>
        <m u="1"/>
        <d v="2024-01-18T00:00:00" u="1"/>
        <d v="2023-09-01T00:00:00" u="1"/>
        <d v="2024-02-23T00:00:00" u="1"/>
        <d v="2024-06-05T00:00:00" u="1"/>
        <d v="2023-08-15T00:00:00" u="1"/>
        <d v="2024-07-10T00:00:00" u="1"/>
        <d v="2024-01-11T00:00:00" u="1"/>
        <d v="2023-11-30T00:00:00" u="1"/>
        <d v="2023-11-23T00:00:00" u="1"/>
        <d v="2024-02-02T00:00:00" u="1"/>
        <d v="2023-11-16T00:00:00" u="1"/>
        <d v="2024-01-16T00:00:00" u="1"/>
        <d v="2024-08-20T00:00:00" u="1"/>
        <d v="2023-12-21T00:00:00" u="1"/>
        <d v="2024-04-12T00:00:00" u="1"/>
        <d v="2024-06-03T00:00:00" u="1"/>
        <d v="2023-07-27T00:00:00" u="1"/>
        <d v="2024-08-13T00:00:00" u="1"/>
        <d v="2023-12-14T00:00:00" u="1"/>
        <d v="2024-04-05T00:00:00" u="1"/>
        <d v="2023-11-28T00:00:00" u="1"/>
        <d v="2024-05-10T00:00:00" u="1"/>
        <d v="2023-09-11T00:00:00" u="1"/>
        <d v="2024-08-06T00:00:00" u="1"/>
        <d v="2024-02-07T00:00:00" u="1"/>
        <d v="2024-05-29T00:00:00" u="1"/>
        <d v="2023-11-21T00:00:00" u="1"/>
        <d v="2024-03-12T00:00:00" u="1"/>
        <d v="2024-06-27T00:00:00" u="1"/>
        <d v="2023-07-25T00:00:00" u="1"/>
        <d v="2024-01-26T00:00:00" u="1"/>
        <d v="2024-05-08T00:00:00" u="1"/>
        <d v="2023-12-05T00:00:00" u="1"/>
        <d v="2024-02-05T00:00:00" u="1"/>
        <d v="2024-06-06T00:00:00" u="1"/>
        <d v="2024-01-05T00:00:00" u="1"/>
        <d v="2023-08-02T00:00:00" u="1"/>
        <d v="2024-01-24T00:00:00" u="1"/>
        <d v="2024-08-02T00:00:00" u="1"/>
        <d v="2023-08-21T00:00:00" u="1"/>
        <d v="2023-11-17T00:00:00" u="1"/>
        <d v="2023-10-31T00:00:00" u="1"/>
        <d v="2024-01-10T00:00:00" u="1"/>
        <d v="2023-12-15T00:00:00" u="1"/>
        <d v="2024-02-15T00:00:00" u="1"/>
        <d v="2024-07-02T00:00:00" u="1"/>
        <d v="2023-11-15T00:00:00" u="1"/>
        <d v="2023-07-26T00:00:00" u="1"/>
        <d v="2024-01-08T00:00:00" u="1"/>
        <d v="2024-04-30T00:00:00" u="1"/>
        <d v="2024-02-13T00:00:00" u="1"/>
        <d v="2023-11-27T00:00:00" u="1"/>
        <d v="2023-07-19T00:00:00" u="1"/>
        <d v="2024-06-14T00:00:00" u="1"/>
        <d v="2023-11-20T00:00:00" u="1"/>
        <d v="2024-06-26T00:00:00" u="1"/>
        <d v="2024-07-05T00:00:00" u="1"/>
        <n v="55" u="1"/>
        <d v="2023-09-08T00:00:00" u="1"/>
      </sharedItems>
    </cacheField>
    <cacheField name="FIN EMBALLAGE" numFmtId="0">
      <sharedItems containsDate="1" containsBlank="1" containsMixedTypes="1" minDate="1899-12-31T01:17:04" maxDate="2024-05-31T00:00:00" count="694">
        <m/>
        <n v="64"/>
        <d v="2025-06-01T00:00:00"/>
        <d v="2025-06-26T00:00:00"/>
        <d v="2025-07-17T00:00:00"/>
        <d v="2025-06-19T00:00:00"/>
        <d v="2025-08-17T00:00:00"/>
        <d v="2025-10-29T00:00:00"/>
        <d v="2025-10-01T00:00:00"/>
        <d v="2025-09-20T00:00:00"/>
        <d v="2025-11-06T00:00:00"/>
        <d v="2025-10-03T00:00:00"/>
        <d v="2025-10-05T00:00:00"/>
        <s v=" "/>
        <d v="2025-05-11T00:00:00" u="1"/>
        <d v="2025-05-08T00:00:00" u="1"/>
        <d v="2025-05-09T00:00:00" u="1"/>
        <d v="2025-05-15T00:00:00" u="1"/>
        <d v="2025-06-28T00:00:00" u="1"/>
        <d v="2025-05-25T00:00:00" u="1"/>
        <d v="2025-06-02T00:00:00" u="1"/>
        <d v="2025-07-20T00:00:00" u="1"/>
        <d v="2025-08-16T00:00:00" u="1"/>
        <d v="2025-06-12T00:00:00" u="1"/>
        <d v="2025-07-27T00:00:00" u="1"/>
        <d v="2025-08-15T00:00:00" u="1"/>
        <d v="2025-09-25T00:00:00" u="1"/>
        <d v="2025-09-26T00:00:00" u="1"/>
        <d v="2025-10-25T00:00:00" u="1"/>
        <d v="2025-12-07T00:00:00" u="1"/>
        <d v="2025-07-09T00:00:00" u="1"/>
        <d v="2025-05-17T00:00:00" u="1"/>
        <d v="2025-05-23T00:00:00" u="1"/>
        <d v="2025-05-30T00:00:00" u="1"/>
        <d v="2025-08-18T00:00:00" u="1"/>
        <d v="2025-06-05T00:00:00" u="1"/>
        <d v="2025-09-15T00:00:00" u="1"/>
        <d v="2025-06-13T00:00:00" u="1"/>
        <d v="2025-08-10T00:00:00" u="1"/>
        <d v="2025-09-21T00:00:00" u="1"/>
        <d v="2025-09-22T00:00:00" u="1"/>
        <d v="2025-10-23T00:00:00" u="1"/>
        <d v="2025-05-28T00:00:00" u="1"/>
        <d v="2025-06-20T00:00:00" u="1"/>
        <d v="2025-07-12T00:00:00" u="1"/>
        <d v="2025-09-13T00:00:00" u="1"/>
        <d v="2025-06-06T00:00:00" u="1"/>
        <d v="2025-08-07T00:00:00" u="1"/>
        <d v="2025-06-16T00:00:00" u="1"/>
        <n v="63" u="1"/>
        <d v="2025-07-06T00:00:00" u="1"/>
        <d v="2025-07-04T00:00:00" u="1"/>
        <d v="2025-09-27T00:00:00" u="1"/>
        <d v="2025-07-01T00:00:00" u="1"/>
        <d v="2025-10-04T00:00:00" u="1"/>
        <d v="2025-10-26T00:00:00" u="1"/>
        <n v="62" u="1"/>
        <d v="2025-06-15T00:00:00" u="1"/>
        <d v="2025-05-16T00:00:00" u="1"/>
        <d v="2025-05-22T00:00:00" u="1"/>
        <d v="2025-06-09T00:00:00" u="1"/>
        <d v="2025-05-21T00:00:00" u="1"/>
        <d v="2025-07-05T00:00:00" u="1"/>
        <d v="2025-05-14T00:00:00" u="1"/>
        <d v="2025-05-18T00:00:00" u="1"/>
        <d v="2025-06-07T00:00:00" u="1"/>
        <d v="2025-06-08T00:00:00" u="1"/>
        <d v="2025-06-14T00:00:00" u="1"/>
        <e v="#N/A" u="1"/>
        <d v="1900-01-30T00:00:00" u="1"/>
        <d v="2025-06-27T00:00:00" u="1"/>
        <d v="2025-09-19T00:00:00" u="1"/>
        <d v="2025-07-23T00:00:00" u="1"/>
        <d v="2025-08-11T00:00:00" u="1"/>
        <d v="2025-11-17T00:00:00" u="1"/>
        <n v="60" u="1"/>
        <d v="2025-05-02T00:00:00" u="1"/>
        <d v="2025-04-28T00:00:00" u="1"/>
        <d v="2025-04-30T00:00:00" u="1"/>
        <d v="2025-05-04T00:00:00" u="1"/>
        <d v="2025-07-11T00:00:00" u="1"/>
        <d v="2025-09-11T00:00:00" u="1"/>
        <d v="2025-05-24T00:00:00" u="1"/>
        <d v="2025-08-04T00:00:00" u="1"/>
        <d v="2025-09-14T00:00:00" u="1"/>
        <d v="2025-11-10T00:00:00" u="1"/>
        <d v="2025-07-26T00:00:00" u="1"/>
        <d v="2025-09-12T00:00:00" u="1"/>
        <d v="2025-10-18T00:00:00" u="1"/>
        <d v="2025-05-01T00:00:00" u="1"/>
        <d v="2025-04-27T00:00:00" u="1"/>
        <d v="2025-05-03T00:00:00" u="1"/>
        <d v="2025-07-25T00:00:00" u="1"/>
        <d v="2025-10-17T00:00:00" u="1"/>
        <d v="2025-07-16T00:00:00" u="1"/>
        <d v="2025-08-03T00:00:00" u="1"/>
        <d v="2025-11-09T00:00:00" u="1"/>
        <d v="2025-07-30T00:00:00" u="1"/>
        <d v="2025-09-18T00:00:00" u="1"/>
        <d v="2025-10-10T00:00:00" u="1"/>
        <d v="2025-10-24T00:00:00" u="1"/>
        <d v="1900-02-05T00:00:00" u="1"/>
        <d v="1900-02-16T00:00:00" u="1"/>
        <d v="2025-04-25T00:00:00" u="1"/>
        <d v="2025-04-26T00:00:00" u="1"/>
        <d v="2025-09-29T00:00:00" u="1"/>
        <d v="2025-11-07T00:00:00" u="1"/>
        <d v="2025-11-03T00:00:00" u="1"/>
        <d v="2025-07-02T00:00:00" u="1"/>
        <d v="2025-12-03T00:00:00" u="1"/>
        <d v="2025-12-25T00:00:00" u="1"/>
        <d v="2026-01-09T00:00:00" u="1"/>
        <d v="2025-11-20T00:00:00" u="1"/>
        <d v="2025-12-10T00:00:00" u="1"/>
        <d v="2025-10-09T00:00:00" u="1"/>
        <d v="2025-10-11T00:00:00" u="1"/>
        <d v="2025-12-05T00:00:00" u="1"/>
        <d v="2025-12-27T00:00:00" u="1"/>
        <d v="2026-01-11T00:00:00" u="1"/>
        <d v="2025-11-28T00:00:00" u="1"/>
        <d v="1900-02-12T00:00:00" u="1"/>
        <d v="2025-04-07T00:00:00" u="1"/>
        <d v="2025-04-11T00:00:00" u="1"/>
        <d v="2025-04-05T00:00:00" u="1"/>
        <d v="2025-04-12T00:00:00" u="1"/>
        <d v="2025-04-13T00:00:00" u="1"/>
        <d v="2025-04-19T00:00:00" u="1"/>
        <d v="2025-09-28T00:00:00" u="1"/>
        <d v="2025-11-30T00:00:00" u="1"/>
        <d v="2025-12-24T00:00:00" u="1"/>
        <d v="2026-01-08T00:00:00" u="1"/>
        <d v="2025-04-06T00:00:00" u="1"/>
        <d v="2025-04-10T00:00:00" u="1"/>
        <d v="2025-04-04T00:00:00" u="1"/>
        <d v="2025-05-07T00:00:00" u="1"/>
        <d v="2025-10-15T00:00:00" u="1"/>
        <d v="2025-11-24T00:00:00" u="1"/>
        <d v="2025-12-18T00:00:00" u="1"/>
        <d v="2026-01-10T00:00:00" u="1"/>
        <d v="2026-01-31T00:00:00" u="1"/>
        <d v="2025-06-22T00:00:00" u="1"/>
        <d v="2025-07-18T00:00:00" u="1"/>
        <d v="2025-10-12T00:00:00" u="1"/>
        <d v="2025-10-16T00:00:00" u="1"/>
        <d v="2025-11-22T00:00:00" u="1"/>
        <d v="2025-12-28T00:00:00" u="1"/>
        <d v="2025-03-12T00:00:00" u="1"/>
        <d v="2025-03-19T00:00:00" u="1"/>
        <d v="2025-03-21T00:00:00" u="1"/>
        <d v="2025-04-18T00:00:00" u="1"/>
        <d v="2025-05-10T00:00:00" u="1"/>
        <d v="2025-06-29T00:00:00" u="1"/>
        <d v="2025-03-17T00:00:00" u="1"/>
        <d v="2025-03-13T00:00:00" u="1"/>
        <d v="2025-03-18T00:00:00" u="1"/>
        <d v="2025-03-25T00:00:00" u="1"/>
        <d v="2025-04-03T00:00:00" u="1"/>
        <d v="2025-01-18T00:00:00" u="1"/>
        <d v="2025-03-05T00:00:00" u="1"/>
        <d v="2024-12-15T00:00:00" u="1"/>
        <d v="2024-12-21T00:00:00" u="1"/>
        <d v="2024-12-22T00:00:00" u="1"/>
        <d v="2024-12-26T00:00:00" u="1"/>
        <d v="2024-12-28T00:00:00" u="1"/>
        <d v="2025-02-28T00:00:00" u="1"/>
        <d v="2025-12-11T00:00:00" u="1"/>
        <d v="2024-11-24T00:00:00" u="1"/>
        <d v="2025-01-03T00:00:00" u="1"/>
        <d v="2025-02-21T00:00:00" u="1"/>
        <d v="2025-01-06T00:00:00" u="1"/>
        <d v="2024-12-01T00:00:00" u="1"/>
        <d v="2025-03-14T00:00:00" u="1"/>
        <d v="2024-12-29T00:00:00" u="1"/>
        <d v="2025-01-11T00:00:00" u="1"/>
        <d v="2025-03-03T00:00:00" u="1"/>
        <d v="2024-11-23T00:00:00" u="1"/>
        <d v="2025-02-17T00:00:00" u="1"/>
        <d v="2024-12-14T00:00:00" u="1"/>
        <d v="2024-11-30T00:00:00" u="1"/>
        <d v="2024-12-13T00:00:00" u="1"/>
        <d v="2025-01-05T00:00:00" u="1"/>
        <d v="2024-11-07T00:00:00" u="1"/>
        <d v="2024-11-21T00:00:00" u="1"/>
        <d v="2024-12-27T00:00:00" u="1"/>
        <d v="2025-02-15T00:00:00" u="1"/>
        <d v="2025-01-09T00:00:00" u="1"/>
        <d v="2024-11-25T00:00:00" u="1"/>
        <d v="2025-03-10T00:00:00" u="1"/>
        <d v="2025-01-04T00:00:00" u="1"/>
        <d v="2025-01-12T00:00:00" u="1"/>
        <d v="2025-03-06T00:00:00" u="1"/>
        <d v="2024-11-08T00:00:00" u="1"/>
        <d v="2025-01-17T00:00:00" u="1"/>
        <d v="2025-08-14T00:00:00" u="1"/>
        <d v="2025-12-12T00:00:00" u="1"/>
        <d v="2024-11-16T00:00:00" u="1"/>
        <d v="2025-02-10T00:00:00" u="1"/>
        <d v="2024-12-06T00:00:00" u="1"/>
        <d v="2025-03-28T00:00:00" u="1"/>
        <d v="2025-01-02T00:00:00" u="1"/>
        <d v="2025-02-07T00:00:00" u="1"/>
        <d v="2025-02-16T00:00:00" u="1"/>
        <d v="2025-03-11T00:00:00" u="1"/>
        <d v="2024-11-29T00:00:00" u="1"/>
        <d v="2024-10-27T00:00:00" u="1"/>
        <d v="2024-11-01T00:00:00" u="1"/>
        <d v="2025-01-10T00:00:00" u="1"/>
        <d v="2025-01-16T00:00:00" u="1"/>
        <d v="2025-03-27T00:00:00" u="1"/>
        <d v="2025-08-08T00:00:00" u="1"/>
        <d v="2024-10-25T00:00:00" u="1"/>
        <d v="2024-11-22T00:00:00" u="1"/>
        <d v="2025-03-26T00:00:00" u="1"/>
        <d v="2024-10-20T00:00:00" u="1"/>
        <d v="2024-12-19T00:00:00" u="1"/>
        <d v="2025-02-14T00:00:00" u="1"/>
        <d v="2025-02-24T00:00:00" u="1"/>
        <d v="2024-10-18T00:00:00" u="1"/>
        <d v="2024-11-18T00:00:00" u="1"/>
        <d v="2024-12-08T00:00:00" u="1"/>
        <d v="2024-11-15T00:00:00" u="1"/>
        <d v="2025-02-13T00:00:00" u="1"/>
        <d v="2024-10-12T00:00:00" u="1"/>
        <d v="2024-10-19T00:00:00" u="1"/>
        <d v="2024-11-17T00:00:00" u="1"/>
        <d v="2025-02-09T00:00:00" u="1"/>
        <d v="2025-02-20T00:00:00" u="1"/>
        <d v="2025-05-29T00:00:00" u="1"/>
        <d v="2025-08-02T00:00:00" u="1"/>
        <d v="2024-10-11T00:00:00" u="1"/>
        <d v="2024-12-20T00:00:00" u="1"/>
        <d v="2025-02-08T00:00:00" u="1"/>
        <d v="2024-12-18T00:00:00" u="1"/>
        <d v="2025-03-07T00:00:00" u="1"/>
        <d v="2024-10-09T00:00:00" u="1"/>
        <d v="2024-10-06T00:00:00" u="1"/>
        <d v="2024-10-10T00:00:00" u="1"/>
        <d v="2024-11-28T00:00:00" u="1"/>
        <d v="2024-12-25T00:00:00" u="1"/>
        <d v="2024-09-30T00:00:00" u="1"/>
        <d v="2024-10-04T00:00:00" u="1"/>
        <d v="2025-02-22T00:00:00" u="1"/>
        <d v="2024-09-29T00:00:00" u="1"/>
        <d v="2024-10-03T00:00:00" u="1"/>
        <d v="2025-03-04T00:00:00" u="1"/>
        <d v="2024-09-26T00:00:00" u="1"/>
        <d v="2024-09-28T00:00:00" u="1"/>
        <d v="2024-11-09T00:00:00" u="1"/>
        <d v="2024-12-12T00:00:00" u="1"/>
        <d v="2025-02-27T00:00:00" u="1"/>
        <d v="2025-03-24T00:00:00" u="1"/>
        <d v="2024-09-21T00:00:00" u="1"/>
        <d v="2024-09-23T00:00:00" u="1"/>
        <d v="2024-11-11T00:00:00" u="1"/>
        <d v="2024-11-10T00:00:00" u="1"/>
        <d v="2024-10-30T00:00:00" u="1"/>
        <d v="2024-12-07T00:00:00" u="1"/>
        <d v="2025-07-10T00:00:00" u="1"/>
        <d v="2024-09-22T00:00:00" u="1"/>
        <d v="2024-12-05T00:00:00" u="1"/>
        <d v="2024-12-11T00:00:00" u="1"/>
        <d v="2024-09-15T00:00:00" u="1"/>
        <d v="2024-09-19T00:00:00" u="1"/>
        <d v="2025-08-09T00:00:00" u="1"/>
        <d v="2024-09-16T00:00:00" u="1"/>
        <d v="2024-10-16T00:00:00" u="1"/>
        <d v="2024-09-20T00:00:00" u="1"/>
        <d v="2024-10-13T00:00:00" u="1"/>
        <d v="2024-09-14T00:00:00" u="1"/>
        <d v="2024-10-17T00:00:00" u="1"/>
        <d v="2024-09-13T00:00:00" u="1"/>
        <d v="2025-01-13T00:00:00" u="1"/>
        <d v="2024-08-12T00:00:00" u="1"/>
        <d v="2024-08-09T00:00:00" u="1"/>
        <d v="2024-08-10T00:00:00" u="1"/>
        <d v="2024-08-15T00:00:00" u="1"/>
        <d v="2024-08-18T00:00:00" u="1"/>
        <d v="2024-10-24T00:00:00" u="1"/>
        <d v="2025-06-30T00:00:00" u="1"/>
        <d v="2025-12-20T00:00:00" u="1"/>
        <d v="2026-02-22T00:00:00" u="1"/>
        <d v="2026-03-03T00:00:00" u="1"/>
        <d v="2026-03-17T00:00:00" u="1"/>
        <d v="2026-04-24T00:00:00" u="1"/>
        <d v="2025-12-14T00:00:00" u="1"/>
        <d v="2024-07-18T00:00:00" u="1"/>
        <d v="2024-07-19T00:00:00" u="1"/>
        <d v="2024-07-21T00:00:00" u="1"/>
        <d v="2024-07-25T00:00:00" u="1"/>
        <d v="2024-07-28T00:00:00" u="1"/>
        <d v="2024-08-04T00:00:00" u="1"/>
        <d v="2024-07-26T00:00:00" u="1"/>
        <d v="2024-08-02T00:00:00" u="1"/>
        <d v="2024-08-08T00:00:00" u="1"/>
        <d v="2026-02-09T00:00:00" u="1"/>
        <d v="2026-02-21T00:00:00" u="1"/>
        <d v="2026-03-04T00:00:00" u="1"/>
        <d v="2026-04-11T00:00:00" u="1"/>
        <d v="2025-01-19T00:00:00" u="1"/>
        <d v="2024-07-20T00:00:00" u="1"/>
        <d v="2024-07-14T00:00:00" u="1"/>
        <d v="2024-07-17T00:00:00" u="1"/>
        <d v="2024-07-11T00:00:00" u="1"/>
        <d v="2024-07-05T00:00:00" u="1"/>
        <d v="2024-07-10T00:00:00" u="1"/>
        <d v="2024-07-06T00:00:00" u="1"/>
        <d v="2024-11-02T00:00:00" u="1"/>
        <d v="2024-07-13T00:00:00" u="1"/>
        <d v="2025-04-17T00:00:00" u="1"/>
        <d v="2024-08-17T00:00:00" u="1"/>
        <d v="2024-12-04T00:00:00" u="1"/>
        <d v="2024-11-14T00:00:00" u="1"/>
        <d v="2024-07-12T00:00:00" u="1"/>
        <d v="2024-07-07T00:00:00" u="1"/>
        <d v="2024-06-30T00:00:00" u="1"/>
        <d v="2024-07-04T00:00:00" u="1"/>
        <d v="2024-06-14T00:00:00" u="1"/>
        <d v="2024-06-23T00:00:00" u="1"/>
        <d v="2024-06-24T00:00:00" u="1"/>
        <d v="2024-06-22T00:00:00" u="1"/>
        <d v="2024-06-27T00:00:00" u="1"/>
        <d v="2024-06-29T00:00:00" u="1"/>
        <d v="2024-08-11T00:00:00" u="1"/>
        <d v="2024-09-27T00:00:00" u="1"/>
        <d v="2024-05-09T00:00:00" u="1"/>
        <d v="2024-05-12T00:00:00" u="1"/>
        <d v="2024-05-10T00:00:00" u="1"/>
        <d v="2024-05-15T00:00:00" u="1"/>
        <d v="2024-05-29T00:00:00" u="1"/>
        <d v="2024-06-08T00:00:00" u="1"/>
        <d v="2024-06-09T00:00:00" u="1"/>
        <d v="2024-06-13T00:00:00" u="1"/>
        <d v="2024-06-17T00:00:00" u="1"/>
        <d v="2024-06-28T00:00:00" u="1"/>
        <d v="2024-05-05T00:00:00" u="1"/>
        <d v="2024-05-08T00:00:00" u="1"/>
        <d v="2024-05-11T00:00:00" u="1"/>
        <d v="2024-05-25T00:00:00" u="1"/>
        <d v="2024-06-06T00:00:00" u="1"/>
        <d v="2024-06-07T00:00:00" u="1"/>
        <d v="2024-06-21T00:00:00" u="1"/>
        <d v="2024-05-17T00:00:00" u="1"/>
        <d v="2024-05-18T00:00:00" u="1"/>
        <d v="2024-06-02T00:00:00" u="1"/>
        <d v="2024-06-16T00:00:00" u="1"/>
        <d v="2024-05-04T00:00:00" u="1"/>
        <d v="2024-04-28T00:00:00" u="1"/>
        <d v="2024-05-02T00:00:00" u="1"/>
        <d v="2024-05-26T00:00:00" u="1"/>
        <d v="2024-06-10T00:00:00" u="1"/>
        <d v="2024-06-01T00:00:00" u="1"/>
        <d v="2024-05-16T00:00:00" u="1"/>
        <d v="2024-05-03T00:00:00" u="1"/>
        <d v="2024-05-19T00:00:00" u="1"/>
        <d v="2024-04-29T00:00:00" u="1"/>
        <d v="2024-08-05T00:00:00" u="1"/>
        <d v="2024-05-23T00:00:00" u="1"/>
        <d v="2024-04-08T00:00:00" u="1"/>
        <d v="2024-04-13T00:00:00" u="1"/>
        <d v="2024-04-11T00:00:00" u="1"/>
        <d v="2024-04-20T00:00:00" u="1"/>
        <d v="2024-04-21T00:00:00" u="1"/>
        <d v="2024-03-27T00:00:00" u="1"/>
        <d v="2024-04-19T00:00:00" u="1"/>
        <d v="2024-04-22T00:00:00" u="1"/>
        <d v="2024-04-05T00:00:00" u="1"/>
        <d v="2024-03-09T00:00:00" u="1"/>
        <d v="2024-03-28T00:00:00" u="1"/>
        <d v="2024-03-02T00:00:00" u="1"/>
        <d v="2024-03-29T00:00:00" u="1"/>
        <d v="2024-03-22T00:00:00" u="1"/>
        <d v="2024-04-25T00:00:00" u="1"/>
        <d v="2024-03-15T00:00:00" u="1"/>
        <d v="2024-03-20T00:00:00" u="1"/>
        <d v="2024-04-07T00:00:00" u="1"/>
        <d v="2024-03-07T00:00:00" u="1"/>
        <d v="2024-03-14T00:00:00" u="1"/>
        <d v="2024-03-19T00:00:00" u="1"/>
        <d v="2024-03-01T00:00:00" u="1"/>
        <d v="2024-02-29T00:00:00" u="1"/>
        <d v="2024-03-06T00:00:00" u="1"/>
        <d v="2024-03-08T00:00:00" u="1"/>
        <d v="2024-02-22T00:00:00" u="1"/>
        <d v="2024-02-24T00:00:00" u="1"/>
        <d v="2024-04-04T00:00:00" u="1"/>
        <d v="2024-03-12T00:00:00" u="1"/>
        <d v="2024-03-23T00:00:00" u="1"/>
        <d v="2024-04-18T00:00:00" u="1"/>
        <d v="2024-04-26T00:00:00" u="1"/>
        <d v="2024-09-12T00:00:00" u="1"/>
        <d v="2024-02-19T00:00:00" u="1"/>
        <d v="2024-02-23T00:00:00" u="1"/>
        <d v="2024-04-01T00:00:00" u="1"/>
        <d v="2024-03-05T00:00:00" u="1"/>
        <d v="2024-04-15T00:00:00" u="1"/>
        <d v="2024-06-03T00:00:00" u="1"/>
        <d v="2024-08-03T00:00:00" u="1"/>
        <d v="2024-09-07T00:00:00" u="1"/>
        <d v="2024-02-12T00:00:00" u="1"/>
        <d v="2024-02-15T00:00:00" u="1"/>
        <d v="2024-02-17T00:00:00" u="1"/>
        <d v="2024-03-26T00:00:00" u="1"/>
        <d v="2024-03-16T00:00:00" u="1"/>
        <d v="2024-01-20T00:00:00" u="1"/>
        <d v="2024-01-21T00:00:00" u="1"/>
        <d v="2024-01-22T00:00:00" u="1"/>
        <d v="2024-02-08T00:00:00" u="1"/>
        <d v="2024-03-21T00:00:00" u="1"/>
        <d v="2024-03-13T00:00:00" u="1"/>
        <d v="2024-04-06T00:00:00" u="1"/>
        <d v="2024-02-05T00:00:00" u="1"/>
        <d v="2024-02-11T00:00:00" u="1"/>
        <d v="2024-01-01T00:00:00" u="1"/>
        <d v="2024-02-09T00:00:00" u="1"/>
        <d v="2023-12-28T00:00:00" u="1"/>
        <d v="2024-02-18T00:00:00" u="1"/>
        <d v="2024-01-14T00:00:00" u="1"/>
        <d v="2024-01-12T00:00:00" u="1"/>
        <d v="2023-12-29T00:00:00" u="1"/>
        <d v="2024-02-16T00:00:00" u="1"/>
        <d v="2024-05-22T00:00:00" u="1"/>
        <d v="2024-08-16T00:00:00" u="1"/>
        <d v="2023-12-24T00:00:00" u="1"/>
        <d v="2024-04-27T00:00:00" u="1"/>
        <d v="2024-02-10T00:00:00" u="1"/>
        <d v="2024-06-15T00:00:00" u="1"/>
        <d v="2023-12-13T00:00:00" u="1"/>
        <d v="2024-01-13T00:00:00" u="1"/>
        <d v="2023-11-19T00:00:00" u="1"/>
        <d v="2023-11-24T00:00:00" u="1"/>
        <d v="2023-11-26T00:00:00" u="1"/>
        <d v="2023-12-21T00:00:00" u="1"/>
        <d v="2024-01-05T00:00:00" u="1"/>
        <d v="2024-01-15T00:00:00" u="1"/>
        <d v="2024-02-25T00:00:00" u="1"/>
        <d v="2024-04-14T00:00:00" u="1"/>
        <d v="2024-09-09T00:00:00" u="1"/>
        <d v="2023-11-17T00:00:00" u="1"/>
        <d v="2023-12-10T00:00:00" u="1"/>
        <d v="2023-11-20T00:00:00" u="1"/>
        <d v="2023-11-23T00:00:00" u="1"/>
        <d v="2023-12-20T00:00:00" u="1"/>
        <d v="2024-01-04T00:00:00" u="1"/>
        <d v="2023-10-25T00:00:00" u="1"/>
        <d v="2023-11-11T00:00:00" u="1"/>
        <d v="2023-12-02T00:00:00" u="1"/>
        <d v="2023-11-13T00:00:00" u="1"/>
        <d v="2024-01-06T00:00:00" u="1"/>
        <d v="2023-12-14T00:00:00" u="1"/>
        <d v="2023-12-30T00:00:00" u="1"/>
        <d v="2024-01-11T00:00:00" u="1"/>
        <d v="2023-12-23T00:00:00" u="1"/>
        <d v="2023-10-22T00:00:00" u="1"/>
        <d v="2023-11-10T00:00:00" u="1"/>
        <d v="2023-12-01T00:00:00" u="1"/>
        <d v="2023-11-12T00:00:00" u="1"/>
        <d v="2024-01-18T00:00:00" u="1"/>
        <d v="2023-12-17T00:00:00" u="1"/>
        <d v="2024-02-26T00:00:00" u="1"/>
        <d v="2023-11-27T00:00:00" u="1"/>
        <d v="2023-12-06T00:00:00" u="1"/>
        <d v="2023-12-08T00:00:00" u="1"/>
        <d v="2023-10-21T00:00:00" u="1"/>
        <d v="2023-11-06T00:00:00" u="1"/>
        <d v="2023-12-03T00:00:00" u="1"/>
        <d v="2024-01-08T00:00:00" u="1"/>
        <d v="2023-12-07T00:00:00" u="1"/>
        <d v="2024-01-19T00:00:00" u="1"/>
        <d v="2023-10-26T00:00:00" u="1"/>
        <d v="2023-11-16T00:00:00" u="1"/>
        <d v="2023-10-18T00:00:00" u="1"/>
        <d v="2023-11-25T00:00:00" u="1"/>
        <d v="2021-12-23T00:00:00" u="1"/>
        <d v="2023-03-09T00:00:00" u="1"/>
        <d v="2023-10-13T00:00:00" u="1"/>
        <d v="2021-08-15T00:00:00" u="1"/>
        <d v="2022-09-01T00:00:00" u="1"/>
        <d v="2023-02-23T00:00:00" u="1"/>
        <d v="2023-04-14T00:00:00" u="1"/>
        <d v="2023-11-18T00:00:00" u="1"/>
        <d v="2022-08-15T00:00:00" u="1"/>
        <d v="2021-12-16T00:00:00" u="1"/>
        <d v="2022-07-29T00:00:00" u="1"/>
        <d v="2023-03-02T00:00:00" u="1"/>
        <d v="2023-10-06T00:00:00" u="1"/>
        <d v="2022-05-12T00:00:00" u="1"/>
        <d v="2022-12-16T00:00:00" u="1"/>
        <d v="2023-02-16T00:00:00" u="1"/>
        <d v="2023-04-07T00:00:00" u="1"/>
        <d v="2022-08-08T00:00:00" u="1"/>
        <d v="2023-12-16T00:00:00" u="1"/>
        <d v="2023-11-30T00:00:00" u="1"/>
        <d v="2024-07-03T00:00:00" u="1"/>
        <d v="2022-01-23T00:00:00" u="1"/>
        <d v="2022-05-05T00:00:00" u="1"/>
        <d v="2023-02-09T00:00:00" u="1"/>
        <d v="2023-11-04T00:00:00" u="1"/>
        <d v="2023-01-23T00:00:00" u="1"/>
        <d v="2023-03-14T00:00:00" u="1"/>
        <d v="2023-08-27T00:00:00" u="1"/>
        <d v="2023-12-09T00:00:00" u="1"/>
        <d v="2021-12-02T00:00:00" u="1"/>
        <d v="2022-07-15T00:00:00" u="1"/>
        <d v="2023-02-28T00:00:00" u="1"/>
        <d v="2022-01-16T00:00:00" u="1"/>
        <d v="2022-02-21T00:00:00" u="1"/>
        <d v="2023-03-07T00:00:00" u="1"/>
        <d v="2023-08-20T00:00:00" u="1"/>
        <d v="2023-10-11T00:00:00" u="1"/>
        <d v="2024-02-02T00:00:00" u="1"/>
        <d v="2024-09-06T00:00:00" u="1"/>
        <d v="2021-08-13T00:00:00" u="1"/>
        <d v="2025-02-02T00:00:00" u="1"/>
        <d v="2022-01-09T00:00:00" u="1"/>
        <d v="2022-08-13T00:00:00" u="1"/>
        <d v="2024-04-12T00:00:00" u="1"/>
        <d v="2023-01-09T00:00:00" u="1"/>
        <d v="2023-10-04T00:00:00" u="1"/>
        <d v="2021-08-06T00:00:00" u="1"/>
        <d v="2021-11-28T00:00:00" u="1"/>
        <d v="2022-01-02T00:00:00" u="1"/>
        <d v="2022-04-24T00:00:00" u="1"/>
        <d v="2022-08-06T00:00:00" u="1"/>
        <d v="2023-05-10T00:00:00" u="1"/>
        <d v="2024-07-27T00:00:00" u="1"/>
        <d v="2021-10-16T00:00:00" u="1"/>
        <d v="2022-02-07T00:00:00" u="1"/>
        <d v="2021-09-30T00:00:00" u="1"/>
        <d v="2022-01-21T00:00:00" u="1"/>
        <d v="2023-11-02T00:00:00" u="1"/>
        <d v="2021-09-04T00:00:00" u="1"/>
        <d v="2021-12-26T00:00:00" u="1"/>
        <d v="2022-02-26T00:00:00" u="1"/>
        <d v="2022-04-17T00:00:00" u="1"/>
        <d v="2021-10-09T00:00:00" u="1"/>
        <d v="2022-09-04T00:00:00" u="1"/>
        <d v="2023-09-30T00:00:00" u="1"/>
        <d v="2021-11-14T00:00:00" u="1"/>
        <d v="2022-01-14T00:00:00" u="1"/>
        <d v="2021-12-19T00:00:00" u="1"/>
        <d v="2022-04-10T00:00:00" u="1"/>
        <d v="2022-09-23T00:00:00" u="1"/>
        <d v="2023-01-14T00:00:00" u="1"/>
        <d v="2021-10-02T00:00:00" u="1"/>
        <d v="2022-05-15T00:00:00" u="1"/>
        <d v="2023-02-19T00:00:00" u="1"/>
        <d v="2022-04-29T00:00:00" u="1"/>
        <d v="2022-08-11T00:00:00" u="1"/>
        <d v="2023-10-28T00:00:00" u="1"/>
        <d v="2021-10-21T00:00:00" u="1"/>
        <d v="2021-12-12T00:00:00" u="1"/>
        <d v="2022-02-12T00:00:00" u="1"/>
        <d v="2022-09-16T00:00:00" u="1"/>
        <d v="2023-01-07T00:00:00" u="1"/>
        <d v="2022-05-08T00:00:00" u="1"/>
        <d v="2023-02-12T00:00:00" u="1"/>
        <d v="2023-04-03T00:00:00" u="1"/>
        <d v="2024-01-07T00:00:00" u="1"/>
        <d v="2022-04-22T00:00:00" u="1"/>
        <d v="2022-08-04T00:00:00" u="1"/>
        <d v="2023-03-17T00:00:00" u="1"/>
        <d v="2021-10-14T00:00:00" u="1"/>
        <d v="2021-12-05T00:00:00" u="1"/>
        <d v="2022-02-05T00:00:00" u="1"/>
        <d v="2022-05-27T00:00:00" u="1"/>
        <d v="2024-08-30T00:00:00" u="1"/>
        <d v="2021-11-19T00:00:00" u="1"/>
        <d v="2022-05-01T00:00:00" u="1"/>
        <d v="2022-10-14T00:00:00" u="1"/>
        <d v="2023-02-05T00:00:00" u="1"/>
        <d v="2021-12-24T00:00:00" u="1"/>
        <d v="2022-02-24T00:00:00" u="1"/>
        <d v="2022-04-15T00:00:00" u="1"/>
        <d v="2023-01-19T00:00:00" u="1"/>
        <d v="2023-03-10T00:00:00" u="1"/>
        <d v="2023-10-14T00:00:00" u="1"/>
        <d v="2021-08-16T00:00:00" u="1"/>
        <d v="2023-02-24T00:00:00" u="1"/>
        <d v="2023-04-15T00:00:00" u="1"/>
        <d v="2022-10-07T00:00:00" u="1"/>
        <d v="2023-09-02T00:00:00" u="1"/>
        <d v="2021-12-17T00:00:00" u="1"/>
        <d v="2022-07-30T00:00:00" u="1"/>
        <d v="2023-01-12T00:00:00" u="1"/>
        <d v="2023-03-03T00:00:00" u="1"/>
        <d v="2023-10-07T00:00:00" u="1"/>
        <d v="2024-09-02T00:00:00" u="1"/>
        <d v="2023-02-17T00:00:00" u="1"/>
        <d v="2023-04-08T00:00:00" u="1"/>
        <d v="2023-09-21T00:00:00" u="1"/>
        <n v="56" u="1"/>
        <d v="2021-12-10T00:00:00" u="1"/>
        <d v="2022-02-10T00:00:00" u="1"/>
        <d v="2023-01-05T00:00:00" u="1"/>
        <d v="2022-05-06T00:00:00" u="1"/>
        <d v="2022-10-19T00:00:00" u="1"/>
        <d v="2023-04-01T00:00:00" u="1"/>
        <d v="2021-12-29T00:00:00" u="1"/>
        <d v="2023-03-15T00:00:00" u="1"/>
        <d v="2023-08-28T00:00:00" u="1"/>
        <d v="2021-12-03T00:00:00" u="1"/>
        <d v="2022-07-16T00:00:00" u="1"/>
        <d v="2022-12-29T00:00:00" u="1"/>
        <d v="2022-01-17T00:00:00" u="1"/>
        <d v="2023-08-21T00:00:00" u="1"/>
        <d v="2021-08-14T00:00:00" u="1"/>
        <d v="2022-01-10T00:00:00" u="1"/>
        <d v="2022-08-14T00:00:00" u="1"/>
        <d v="2021-12-15T00:00:00" u="1"/>
        <d v="2021-08-07T00:00:00" u="1"/>
        <d v="2022-05-11T00:00:00" u="1"/>
        <d v="2022-01-03T00:00:00" u="1"/>
        <d v="2022-04-25T00:00:00" u="1"/>
        <d v="2022-08-07T00:00:00" u="1"/>
        <d v="2023-05-11T00:00:00" u="1"/>
        <d v="2023-12-15T00:00:00" u="1"/>
        <d v="2021-10-17T00:00:00" u="1"/>
        <d v="2021-12-08T00:00:00" u="1"/>
        <d v="2024-01-29T00:00:00" u="1"/>
        <d v="2022-01-22T00:00:00" u="1"/>
        <d v="2022-05-04T00:00:00" u="1"/>
        <d v="2021-09-05T00:00:00" u="1"/>
        <d v="2022-04-18T00:00:00" u="1"/>
        <d v="2023-01-22T00:00:00" u="1"/>
        <d v="2023-03-13T00:00:00" u="1"/>
        <d v="2023-05-04T00:00:00" u="1"/>
        <d v="2023-08-26T00:00:00" u="1"/>
        <d v="2024-05-30T00:00:00" u="1"/>
        <d v="2021-10-10T00:00:00" u="1"/>
        <d v="2021-12-01T00:00:00" u="1"/>
        <d v="2021-11-15T00:00:00" u="1"/>
        <d v="2023-12-27T00:00:00" u="1"/>
        <d v="2022-02-20T00:00:00" u="1"/>
        <d v="2022-09-24T00:00:00" u="1"/>
        <d v="2023-03-06T00:00:00" u="1"/>
        <d v="2021-10-03T00:00:00" u="1"/>
        <d v="2023-02-20T00:00:00" u="1"/>
        <d v="2022-01-08T00:00:00" u="1"/>
        <d v="2022-04-30T00:00:00" u="1"/>
        <d v="2022-08-12T00:00:00" u="1"/>
        <d v="2021-10-22T00:00:00" u="1"/>
        <d v="2022-09-17T00:00:00" u="1"/>
        <d v="2023-01-08T00:00:00" u="1"/>
        <d v="2021-08-05T00:00:00" u="1"/>
        <d v="2021-11-27T00:00:00" u="1"/>
        <d v="2023-02-13T00:00:00" u="1"/>
        <d v="2021-09-10T00:00:00" u="1"/>
        <d v="2022-01-01T00:00:00" u="1"/>
        <d v="2022-04-23T00:00:00" u="1"/>
        <d v="2021-10-15T00:00:00" u="1"/>
        <d v="2022-02-06T00:00:00" u="1"/>
        <d v="2022-05-28T00:00:00" u="1"/>
        <d v="2024-01-27T00:00:00" u="1"/>
        <d v="2021-11-20T00:00:00" u="1"/>
        <d v="2022-01-20T00:00:00" u="1"/>
        <d v="2022-10-15T00:00:00" u="1"/>
        <d v="2023-02-06T00:00:00" u="1"/>
        <d v="2021-09-03T00:00:00" u="1"/>
        <d v="2022-04-16T00:00:00" u="1"/>
        <d v="2022-09-29T00:00:00" u="1"/>
        <d v="2023-01-20T00:00:00" u="1"/>
        <d v="2021-10-08T00:00:00" u="1"/>
        <d v="2022-09-03T00:00:00" u="1"/>
        <d v="2022-01-13T00:00:00" u="1"/>
        <d v="2021-12-18T00:00:00" u="1"/>
        <d v="2022-02-18T00:00:00" u="1"/>
        <d v="2023-01-13T00:00:00" u="1"/>
        <d v="2023-10-08T00:00:00" u="1"/>
        <d v="2021-10-01T00:00:00" u="1"/>
        <d v="2022-05-14T00:00:00" u="1"/>
        <d v="2023-02-18T00:00:00" u="1"/>
        <d v="2023-09-22T00:00:00" u="1"/>
        <d v="2022-01-06T00:00:00" u="1"/>
        <d v="2022-04-28T00:00:00" u="1"/>
        <d v="2022-06-19T00:00:00" u="1"/>
        <d v="2023-03-23T00:00:00" u="1"/>
        <d v="2023-05-14T00:00:00" u="1"/>
        <d v="2023-10-27T00:00:00" u="1"/>
        <d v="2021-10-20T00:00:00" u="1"/>
        <d v="2022-02-11T00:00:00" u="1"/>
        <d v="2023-01-06T00:00:00" u="1"/>
        <d v="2023-10-01T00:00:00" u="1"/>
        <d v="2021-11-25T00:00:00" u="1"/>
        <d v="2022-05-07T00:00:00" u="1"/>
        <d v="2022-10-20T00:00:00" u="1"/>
        <d v="2023-02-11T00:00:00" u="1"/>
        <d v="2023-04-02T00:00:00" u="1"/>
        <d v="2022-04-21T00:00:00" u="1"/>
        <d v="2023-03-16T00:00:00" u="1"/>
        <d v="2021-10-13T00:00:00" u="1"/>
        <d v="2021-12-04T00:00:00" u="1"/>
        <d v="2022-12-30T00:00:00" u="1"/>
        <d v="2021-09-27T00:00:00" u="1"/>
        <d v="2022-10-13T00:00:00" u="1"/>
      </sharedItems>
    </cacheField>
    <cacheField name="CONTRÔLE" numFmtId="0">
      <sharedItems containsBlank="1" containsMixedTypes="1" containsNumber="1" containsInteger="1" minValue="65" maxValue="22415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ntal Laplante" refreshedDate="45756.556694675928" createdVersion="8" refreshedVersion="8" minRefreshableVersion="3" recordCount="102" xr:uid="{AD354F5C-9562-40C5-992A-3CCA312F7308}">
  <cacheSource type="worksheet">
    <worksheetSource ref="A1:CB103" sheet="CUM"/>
  </cacheSource>
  <cacheFields count="80">
    <cacheField name="PRIO FAB" numFmtId="0">
      <sharedItems containsBlank="1" containsMixedTypes="1" containsNumber="1" containsInteger="1" minValue="1" maxValue="19" count="23">
        <m/>
        <s v="Colonne"/>
        <s v="cum"/>
        <n v="1"/>
        <n v="2"/>
        <n v="3"/>
        <n v="4"/>
        <n v="5"/>
        <n v="6"/>
        <n v="7"/>
        <n v="8"/>
        <n v="9"/>
        <n v="10"/>
        <n v="11"/>
        <n v="12"/>
        <s v=" "/>
        <n v="13" u="1"/>
        <n v="14" u="1"/>
        <n v="15" u="1"/>
        <n v="16" u="1"/>
        <n v="17" u="1"/>
        <n v="18" u="1"/>
        <n v="19" u="1"/>
      </sharedItems>
    </cacheField>
    <cacheField name="PRIO LIV" numFmtId="0">
      <sharedItems containsBlank="1" containsMixedTypes="1" containsNumber="1" containsInteger="1" minValue="1" maxValue="12"/>
    </cacheField>
    <cacheField name="TRAVAIL #" numFmtId="0">
      <sharedItems containsBlank="1" containsMixedTypes="1" containsNumber="1" containsInteger="1" minValue="0" maxValue="2" count="17">
        <m/>
        <n v="2"/>
        <n v="0"/>
        <s v="Traail 10"/>
        <s v="Traail 8"/>
        <s v="Traail 9"/>
        <s v="Traail 7"/>
        <s v="Traail 11"/>
        <s v="Traail 5"/>
        <s v="Traail 12"/>
        <s v="Traail 2"/>
        <s v="Travail 1"/>
        <s v="Traail 6"/>
        <s v="Traail 3"/>
        <s v="Traail 4"/>
        <s v=" "/>
        <n v="1" u="1"/>
      </sharedItems>
    </cacheField>
    <cacheField name="CLIENT" numFmtId="0">
      <sharedItems containsBlank="1" containsMixedTypes="1" containsNumber="1" containsInteger="1" minValue="2" maxValue="3" count="16">
        <m/>
        <n v="3"/>
        <s v="Client 10"/>
        <s v="Client 8"/>
        <s v="Client 9"/>
        <s v="Client 7"/>
        <s v="Client 11"/>
        <s v="Client 5"/>
        <s v="Client 12"/>
        <s v="Client 2"/>
        <s v="Client 1"/>
        <s v="Client 6"/>
        <s v="Client 3"/>
        <s v="Client 4"/>
        <s v=" "/>
        <n v="2" u="1"/>
      </sharedItems>
    </cacheField>
    <cacheField name="DESC. TRAVAIL" numFmtId="0">
      <sharedItems containsBlank="1" containsMixedTypes="1" containsNumber="1" containsInteger="1" minValue="4" maxValue="4"/>
    </cacheField>
    <cacheField name="DTE LIV COM" numFmtId="0">
      <sharedItems containsDate="1" containsBlank="1" containsMixedTypes="1" minDate="1899-12-31T00:21:04" maxDate="2026-03-06T00:00:00" count="13">
        <m/>
        <n v="5"/>
        <d v="2025-04-30T00:00:00"/>
        <d v="2025-05-05T00:00:00"/>
        <d v="2025-05-16T00:00:00"/>
        <d v="2025-06-06T00:00:00"/>
        <d v="2025-07-05T00:00:00"/>
        <d v="2025-07-17T00:00:00"/>
        <d v="2025-08-29T00:00:00"/>
        <s v=" "/>
        <d v="2025-08-01T00:00:00" u="1"/>
        <d v="2025-08-15T00:00:00" u="1"/>
        <d v="2026-03-05T00:00:00" u="1"/>
      </sharedItems>
    </cacheField>
    <cacheField name="MEP DTE OPTIM" numFmtId="0">
      <sharedItems containsDate="1" containsBlank="1" containsMixedTypes="1" minDate="1899-12-31T00:25:04" maxDate="2025-07-16T00:00:00"/>
    </cacheField>
    <cacheField name="DTE DEBUT PROD" numFmtId="0">
      <sharedItems containsDate="1" containsBlank="1" containsMixedTypes="1" minDate="1899-12-31T00:29:04" maxDate="2025-04-01T00:00:00"/>
    </cacheField>
    <cacheField name="PLANIFIÉ" numFmtId="0">
      <sharedItems containsBlank="1" containsMixedTypes="1" containsNumber="1" containsInteger="1" minValue="7" maxValue="8" count="6">
        <s v="OUI/NON"/>
        <n v="8"/>
        <m/>
        <s v="OUI"/>
        <s v=" "/>
        <n v="7" u="1"/>
      </sharedItems>
    </cacheField>
    <cacheField name="RADIAL (WF + C)-MKS" numFmtId="0">
      <sharedItems containsString="0" containsBlank="1" containsNumber="1" containsInteger="1" minValue="0" maxValue="9"/>
    </cacheField>
    <cacheField name="LS-MKS" numFmtId="0">
      <sharedItems containsString="0" containsBlank="1" containsNumber="1" containsInteger="1" minValue="0" maxValue="47"/>
    </cacheField>
    <cacheField name="LC-MKS" numFmtId="0">
      <sharedItems containsString="0" containsBlank="1" containsNumber="1" containsInteger="1" minValue="0" maxValue="204"/>
    </cacheField>
    <cacheField name="LB-MKS" numFmtId="0">
      <sharedItems containsString="0" containsBlank="1" containsNumber="1" containsInteger="1" minValue="0" maxValue="289"/>
    </cacheField>
    <cacheField name="PL+-MKS" numFmtId="0">
      <sharedItems containsString="0" containsBlank="1" containsNumber="1" containsInteger="1" minValue="0" maxValue="109"/>
    </cacheField>
    <cacheField name="PL--MKS" numFmtId="0">
      <sharedItems containsString="0" containsBlank="1" containsNumber="1" containsInteger="1" minValue="0" maxValue="177"/>
    </cacheField>
    <cacheField name="6a15-MKS" numFmtId="0">
      <sharedItems containsString="0" containsBlank="1" containsNumber="1" containsInteger="1" minValue="0" maxValue="15"/>
    </cacheField>
    <cacheField name="DIVERS-MKS" numFmtId="0">
      <sharedItems containsString="0" containsBlank="1" containsNumber="1" containsInteger="1" minValue="0" maxValue="21"/>
    </cacheField>
    <cacheField name="SOUDURE-MKS" numFmtId="0">
      <sharedItems containsString="0" containsBlank="1" containsNumber="1" containsInteger="1" minValue="0" maxValue="56"/>
    </cacheField>
    <cacheField name="TTL-MKS" numFmtId="0">
      <sharedItems containsString="0" containsBlank="1" containsNumber="1" containsInteger="1" minValue="0" maxValue="725"/>
    </cacheField>
    <cacheField name="RADIAL (WF + C)-KG" numFmtId="0">
      <sharedItems containsString="0" containsBlank="1" containsNumber="1" containsInteger="1" minValue="0" maxValue="46958"/>
    </cacheField>
    <cacheField name="LS-KG" numFmtId="0">
      <sharedItems containsString="0" containsBlank="1" containsNumber="1" containsInteger="1" minValue="0" maxValue="59176"/>
    </cacheField>
    <cacheField name="LC-KG" numFmtId="0">
      <sharedItems containsString="0" containsBlank="1" containsNumber="1" containsInteger="1" minValue="0" maxValue="45185"/>
    </cacheField>
    <cacheField name="LB-KG" numFmtId="0">
      <sharedItems containsString="0" containsBlank="1" containsNumber="1" containsInteger="1" minValue="0" maxValue="17577"/>
    </cacheField>
    <cacheField name="PL+-KG" numFmtId="0">
      <sharedItems containsString="0" containsBlank="1" containsNumber="1" containsInteger="1" minValue="0" maxValue="14719"/>
    </cacheField>
    <cacheField name="PL--KG" numFmtId="0">
      <sharedItems containsString="0" containsBlank="1" containsNumber="1" containsInteger="1" minValue="0" maxValue="12246"/>
    </cacheField>
    <cacheField name="6a15-KG" numFmtId="0">
      <sharedItems containsString="0" containsBlank="1" containsNumber="1" containsInteger="1" minValue="0" maxValue="25"/>
    </cacheField>
    <cacheField name="DIVERS-KG" numFmtId="0">
      <sharedItems containsString="0" containsBlank="1" containsNumber="1" containsInteger="1" minValue="0" maxValue="12160"/>
    </cacheField>
    <cacheField name="SOUDURE-KG" numFmtId="0">
      <sharedItems containsString="0" containsBlank="1" containsNumber="1" containsInteger="1" minValue="0" maxValue="440"/>
    </cacheField>
    <cacheField name="TTL-KG" numFmtId="0">
      <sharedItems containsString="0" containsBlank="1" containsNumber="1" containsInteger="1" minValue="0" maxValue="747999" count="22">
        <m/>
        <n v="28"/>
        <n v="76020"/>
        <n v="38349"/>
        <n v="40229"/>
        <n v="51014"/>
        <n v="5390"/>
        <n v="75213"/>
        <n v="95779"/>
        <n v="120"/>
        <n v="527"/>
        <n v="121316"/>
        <n v="21341"/>
        <n v="44465"/>
        <n v="0"/>
        <n v="747999" u="1"/>
        <n v="501360" u="1"/>
        <n v="258599" u="1"/>
        <n v="190568" u="1"/>
        <n v="247306" u="1"/>
        <n v="159115" u="1"/>
        <n v="324526" u="1"/>
      </sharedItems>
    </cacheField>
    <cacheField name="RADIAL (WF + C)-CUM" numFmtId="0">
      <sharedItems containsBlank="1" containsMixedTypes="1" containsNumber="1" containsInteger="1" minValue="0" maxValue="48445"/>
    </cacheField>
    <cacheField name="LS-CUM" numFmtId="0">
      <sharedItems containsBlank="1" containsMixedTypes="1" containsNumber="1" containsInteger="1" minValue="0" maxValue="216477"/>
    </cacheField>
    <cacheField name="LC-CUM" numFmtId="0">
      <sharedItems containsBlank="1" containsMixedTypes="1" containsNumber="1" containsInteger="1" minValue="0" maxValue="185990"/>
    </cacheField>
    <cacheField name="LB-CUM" numFmtId="0">
      <sharedItems containsBlank="1" containsMixedTypes="1" containsNumber="1" containsInteger="1" minValue="0" maxValue="38167"/>
    </cacheField>
    <cacheField name="PL+-CUM" numFmtId="0">
      <sharedItems containsBlank="1" containsMixedTypes="1" containsNumber="1" containsInteger="1" minValue="0" maxValue="38898"/>
    </cacheField>
    <cacheField name="PL--CUM" numFmtId="0">
      <sharedItems containsBlank="1" containsMixedTypes="1" containsNumber="1" containsInteger="1" minValue="0" maxValue="25684"/>
    </cacheField>
    <cacheField name="6a15-CUM" numFmtId="0">
      <sharedItems containsBlank="1" containsMixedTypes="1" containsNumber="1" containsInteger="1" minValue="0" maxValue="35"/>
    </cacheField>
    <cacheField name="DIVERS-CUM" numFmtId="0">
      <sharedItems containsBlank="1" containsMixedTypes="1" containsNumber="1" containsInteger="1" minValue="0" maxValue="14613"/>
    </cacheField>
    <cacheField name="SOUDURE-CUM" numFmtId="0">
      <sharedItems containsBlank="1" containsMixedTypes="1" containsNumber="1" containsInteger="1" minValue="0" maxValue="1489"/>
    </cacheField>
    <cacheField name="RADIAL (WF + C)" numFmtId="0">
      <sharedItems containsDate="1" containsBlank="1" containsMixedTypes="1" minDate="1899-12-31T01:08:04" maxDate="2025-05-15T00:00:00"/>
    </cacheField>
    <cacheField name="LS" numFmtId="0">
      <sharedItems containsDate="1" containsBlank="1" containsMixedTypes="1" minDate="1900-01-05T09:08:04" maxDate="2025-08-30T00:00:00"/>
    </cacheField>
    <cacheField name="LC + LB" numFmtId="0">
      <sharedItems containsDate="1" containsBlank="1" containsMixedTypes="1" minDate="1899-12-31T01:09:04" maxDate="2025-05-03T00:00:00" count="43">
        <s v="DTE DEBUT"/>
        <n v="40"/>
        <m/>
        <d v="2025-04-09T00:00:00"/>
        <d v="2025-04-14T00:00:00"/>
        <d v="2025-05-07T00:00:00"/>
        <s v=" "/>
        <d v="2025-07-15T00:00:00"/>
        <d v="2025-07-17T00:00:00"/>
        <d v="2025-07-18T00:00:00"/>
        <d v="2025-08-15T00:00:00"/>
        <d v="2025-04-04T00:00:00" u="1"/>
        <d v="2025-04-16T00:00:00" u="1"/>
        <d v="2025-04-21T00:00:00" u="1"/>
        <d v="2025-04-23T00:00:00" u="1"/>
        <d v="2025-04-28T00:00:00" u="1"/>
        <d v="2025-04-30T00:00:00" u="1"/>
        <d v="2025-05-01T00:00:00" u="1"/>
        <d v="2025-06-19T00:00:00" u="1"/>
        <d v="2025-07-09T00:00:00" u="1"/>
        <d v="2025-08-21T00:00:00" u="1"/>
        <d v="2025-08-22T00:00:00" u="1"/>
        <d v="2025-04-08T00:00:00" u="1"/>
        <d v="2025-04-10T00:00:00" u="1"/>
        <d v="2025-04-17T00:00:00" u="1"/>
        <d v="2025-04-22T00:00:00" u="1"/>
        <d v="2025-04-29T00:00:00" u="1"/>
        <d v="2025-06-18T00:00:00" u="1"/>
        <d v="2025-07-08T00:00:00" u="1"/>
        <d v="2025-08-20T00:00:00" u="1"/>
        <d v="2025-04-11T00:00:00" u="1"/>
        <d v="2025-04-18T00:00:00" u="1"/>
        <d v="2025-09-03T00:00:00" u="1"/>
        <d v="2025-09-04T00:00:00" u="1"/>
        <d v="2025-09-11T00:00:00" u="1"/>
        <s v="DATE FIN" u="1"/>
        <n v="49" u="1"/>
        <d v="2025-04-03T00:00:00" u="1"/>
        <d v="2025-06-03T00:00:00" u="1"/>
        <d v="2025-04-15T00:00:00" u="1"/>
        <d v="2025-05-05T00:00:00" u="1"/>
        <n v="48" u="1"/>
        <d v="2025-05-02T00:00:00" u="1"/>
      </sharedItems>
    </cacheField>
    <cacheField name="LC" numFmtId="0">
      <sharedItems containsDate="1" containsBlank="1" containsMixedTypes="1" minDate="1900-01-05T09:09:04" maxDate="2025-08-23T00:00:00"/>
    </cacheField>
    <cacheField name="LB" numFmtId="0">
      <sharedItems containsDate="1" containsBlank="1" containsMixedTypes="1" minDate="1899-12-31T01:10:04" maxDate="2025-05-13T00:00:00"/>
    </cacheField>
    <cacheField name="PL+" numFmtId="0">
      <sharedItems containsDate="1" containsBlank="1" containsMixedTypes="1" minDate="1900-01-05T09:09:04" maxDate="2025-05-06T00:00:00" count="40">
        <s v="DTE DEBUT"/>
        <n v="43"/>
        <m/>
        <d v="2025-04-09T00:00:00"/>
        <d v="2025-04-10T00:00:00"/>
        <d v="2025-05-07T00:00:00"/>
        <s v=" "/>
        <d v="2025-07-15T00:00:00"/>
        <d v="2025-07-17T00:00:00"/>
        <d v="2025-08-20T00:00:00"/>
        <d v="2025-09-01T00:00:00"/>
        <d v="2025-09-03T00:00:00"/>
        <d v="2025-04-04T00:00:00" u="1"/>
        <d v="2025-04-17T00:00:00" u="1"/>
        <d v="2025-04-21T00:00:00" u="1"/>
        <d v="2025-04-22T00:00:00" u="1"/>
        <d v="2025-04-24T00:00:00" u="1"/>
        <d v="2025-04-28T00:00:00" u="1"/>
        <d v="2025-05-08T00:00:00" u="1"/>
        <d v="2025-05-28T00:00:00" u="1"/>
        <d v="2025-05-30T00:00:00" u="1"/>
        <d v="2025-06-03T00:00:00" u="1"/>
        <d v="2025-06-05T00:00:00" u="1"/>
        <d v="2025-04-07T00:00:00" u="1"/>
        <d v="2025-04-08T00:00:00" u="1"/>
        <d v="2025-05-06T00:00:00" u="1"/>
        <d v="2025-05-29T00:00:00" u="1"/>
        <d v="2025-06-02T00:00:00" u="1"/>
        <d v="2025-06-04T00:00:00" u="1"/>
        <d v="2025-04-23T00:00:00" u="1"/>
        <d v="2025-09-15T00:00:00" u="1"/>
        <d v="2025-09-16T00:00:00" u="1"/>
        <s v="DATE DEB" u="1"/>
        <n v="42" u="1"/>
        <d v="2025-04-03T00:00:00" u="1"/>
        <d v="2025-06-01T00:00:00" u="1"/>
        <d v="2025-06-06T00:00:00" u="1"/>
        <d v="2025-06-16T00:00:00" u="1"/>
        <n v="41" u="1"/>
        <d v="2025-05-05T00:00:00" u="1"/>
      </sharedItems>
    </cacheField>
    <cacheField name="PL-" numFmtId="0">
      <sharedItems containsDate="1" containsBlank="1" containsMixedTypes="1" minDate="1899-12-31T01:11:04" maxDate="2025-05-20T00:00:00"/>
    </cacheField>
    <cacheField name="6a15" numFmtId="0">
      <sharedItems containsBlank="1" containsMixedTypes="1" containsNumber="1" containsInteger="1" minValue="45" maxValue="45"/>
    </cacheField>
    <cacheField name="DIVERS" numFmtId="0">
      <sharedItems containsDate="1" containsBlank="1" containsMixedTypes="1" minDate="1899-12-31T01:12:04" maxDate="2025-07-16T00:00:00"/>
    </cacheField>
    <cacheField name="SOUDURE" numFmtId="0">
      <sharedItems containsDate="1" containsBlank="1" containsMixedTypes="1" minDate="1900-01-05T09:12:04" maxDate="2025-08-28T00:00:00"/>
    </cacheField>
    <cacheField name="RADIAL (WF + C)2" numFmtId="0">
      <sharedItems containsDate="1" containsMixedTypes="1" minDate="1899-12-31T01:12:04" maxDate="1899-12-31T01:12:04" count="19">
        <s v="DTE FIN"/>
        <n v="48"/>
        <d v="2025-04-09T00:00:00"/>
        <d v="2025-05-07T00:00:00"/>
        <d v="2025-05-14T00:00:00"/>
        <s v=" "/>
        <d v="2025-04-04T00:00:00" u="1"/>
        <d v="2025-04-11T00:00:00" u="1"/>
        <d v="2025-04-14T00:00:00" u="1"/>
        <d v="2025-06-17T00:00:00" u="1"/>
        <d v="2025-06-18T00:00:00" u="1"/>
        <d v="2025-07-04T00:00:00" u="1"/>
        <d v="2025-07-14T00:00:00" u="1"/>
        <s v="DATE FIN" u="1"/>
        <n v="47" u="1"/>
        <d v="2025-04-03T00:00:00" u="1"/>
        <d v="2025-06-01T00:00:00" u="1"/>
        <d v="2025-06-06T00:00:00" u="1"/>
        <n v="46" u="1"/>
      </sharedItems>
    </cacheField>
    <cacheField name="LS2" numFmtId="0">
      <sharedItems containsDate="1" containsMixedTypes="1" minDate="1900-01-05T09:12:04" maxDate="2025-05-16T00:00:00" count="54">
        <s v="DTE FIN"/>
        <n v="49"/>
        <d v="2025-04-09T00:00:00"/>
        <d v="2025-04-14T00:00:00"/>
        <d v="2025-04-15T00:00:00"/>
        <d v="2025-05-08T00:00:00"/>
        <d v="2025-07-15T00:00:00"/>
        <d v="2025-08-11T00:00:00"/>
        <d v="2025-08-21T00:00:00"/>
        <s v=" "/>
        <d v="2025-08-27T00:00:00"/>
        <d v="2025-08-29T00:00:00"/>
        <d v="2025-09-05T00:00:00"/>
        <d v="2025-04-04T00:00:00" u="1"/>
        <d v="2025-04-08T00:00:00" u="1"/>
        <d v="2025-04-21T00:00:00" u="1"/>
        <d v="2025-04-25T00:00:00" u="1"/>
        <d v="2025-04-28T00:00:00" u="1"/>
        <d v="2025-04-30T00:00:00" u="1"/>
        <d v="2025-05-05T00:00:00" u="1"/>
        <d v="2025-05-16T00:00:00" u="1"/>
        <d v="2025-05-19T00:00:00" u="1"/>
        <d v="2025-06-06T00:00:00" u="1"/>
        <d v="2025-06-09T00:00:00" u="1"/>
        <d v="2025-06-17T00:00:00" u="1"/>
        <d v="2025-06-20T00:00:00" u="1"/>
        <d v="2025-07-04T00:00:00" u="1"/>
        <d v="2025-04-07T00:00:00" u="1"/>
        <d v="2025-04-11T00:00:00" u="1"/>
        <d v="2025-04-24T00:00:00" u="1"/>
        <d v="2025-05-06T00:00:00" u="1"/>
        <d v="2025-05-28T00:00:00" u="1"/>
        <d v="2025-05-29T00:00:00" u="1"/>
        <d v="2025-06-05T00:00:00" u="1"/>
        <d v="2025-06-10T00:00:00" u="1"/>
        <d v="2025-04-10T00:00:00" u="1"/>
        <d v="2025-04-18T00:00:00" u="1"/>
        <d v="2025-05-09T00:00:00" u="1"/>
        <d v="2025-09-09T00:00:00" u="1"/>
        <d v="2025-09-19T00:00:00" u="1"/>
        <d v="2025-09-25T00:00:00" u="1"/>
        <d v="2025-09-29T00:00:00" u="1"/>
        <d v="2025-10-03T00:00:00" u="1"/>
        <s v="DATE FIN" u="1"/>
        <n v="48" u="1"/>
        <d v="2025-04-03T00:00:00" u="1"/>
        <d v="2025-06-01T00:00:00" u="1"/>
        <d v="2025-06-23T00:00:00" u="1"/>
        <d v="2025-06-26T00:00:00" u="1"/>
        <d v="2025-06-27T00:00:00" u="1"/>
        <n v="47" u="1"/>
        <d v="2025-04-17T00:00:00" u="1"/>
        <d v="2025-04-29T00:00:00" u="1"/>
        <d v="2025-05-15T00:00:00" u="1"/>
      </sharedItems>
    </cacheField>
    <cacheField name="LC + LB2" numFmtId="0">
      <sharedItems containsDate="1" containsMixedTypes="1" minDate="1899-12-31T01:14:04" maxDate="2025-09-23T00:00:00" count="36">
        <s v="DTE FIN"/>
        <n v="50"/>
        <d v="2025-04-09T00:00:00"/>
        <d v="2025-04-14T00:00:00"/>
        <d v="2025-04-17T00:00:00"/>
        <d v="2025-05-09T00:00:00"/>
        <s v=" "/>
        <d v="2025-07-15T00:00:00"/>
        <d v="2025-07-17T00:00:00"/>
        <d v="2025-07-18T00:00:00"/>
        <d v="2025-08-15T00:00:00"/>
        <d v="2025-04-04T00:00:00" u="1"/>
        <d v="2025-04-16T00:00:00" u="1"/>
        <d v="2025-04-21T00:00:00" u="1"/>
        <d v="2025-04-23T00:00:00" u="1"/>
        <d v="2025-04-28T00:00:00" u="1"/>
        <d v="2025-04-30T00:00:00" u="1"/>
        <d v="2025-05-01T00:00:00" u="1"/>
        <d v="2025-06-19T00:00:00" u="1"/>
        <d v="2025-07-09T00:00:00" u="1"/>
        <d v="2025-08-21T00:00:00" u="1"/>
        <d v="2025-08-22T00:00:00" u="1"/>
        <d v="2025-09-22T00:00:00" u="1"/>
        <d v="2025-04-08T00:00:00" u="1"/>
        <d v="2025-04-10T00:00:00" u="1"/>
        <d v="2025-04-22T00:00:00" u="1"/>
        <d v="2025-04-29T00:00:00" u="1"/>
        <d v="2025-06-18T00:00:00" u="1"/>
        <d v="2025-07-08T00:00:00" u="1"/>
        <d v="2025-08-20T00:00:00" u="1"/>
        <d v="2025-04-11T00:00:00" u="1"/>
        <d v="2025-04-18T00:00:00" u="1"/>
        <d v="2025-09-03T00:00:00" u="1"/>
        <d v="2025-09-04T00:00:00" u="1"/>
        <d v="2025-09-11T00:00:00" u="1"/>
        <d v="2025-09-15T00:00:00" u="1"/>
      </sharedItems>
    </cacheField>
    <cacheField name="LC2" numFmtId="0">
      <sharedItems containsDate="1" containsMixedTypes="1" minDate="1900-01-05T09:14:04" maxDate="2025-04-17T00:00:00" count="42">
        <s v="DTE FIN"/>
        <n v="51"/>
        <d v="2025-04-09T00:00:00"/>
        <d v="2025-04-17T00:00:00"/>
        <d v="2025-04-22T00:00:00"/>
        <d v="2025-05-12T00:00:00"/>
        <s v=" "/>
        <d v="2025-07-15T00:00:00"/>
        <d v="2025-07-18T00:00:00"/>
        <d v="2025-08-13T00:00:00"/>
        <d v="2025-08-22T00:00:00"/>
        <d v="2025-08-25T00:00:00"/>
        <d v="2025-04-04T00:00:00" u="1"/>
        <d v="2025-04-07T00:00:00" u="1"/>
        <d v="2025-04-11T00:00:00" u="1"/>
        <d v="2025-04-28T00:00:00" u="1"/>
        <d v="2025-05-01T00:00:00" u="1"/>
        <d v="2025-05-15T00:00:00" u="1"/>
        <d v="2025-05-16T00:00:00" u="1"/>
        <d v="2025-07-14T00:00:00" u="1"/>
        <d v="2025-08-26T00:00:00" u="1"/>
        <d v="2025-09-25T00:00:00" u="1"/>
        <d v="2025-09-29T00:00:00" u="1"/>
        <d v="2025-11-07T00:00:00" u="1"/>
        <d v="2025-04-14T00:00:00" u="1"/>
        <d v="2025-04-23T00:00:00" u="1"/>
        <d v="2025-05-02T00:00:00" u="1"/>
        <d v="2025-05-13T00:00:00" u="1"/>
        <d v="2025-05-14T00:00:00" u="1"/>
        <d v="2025-07-10T00:00:00" u="1"/>
        <d v="2025-08-21T00:00:00" u="1"/>
        <d v="2025-09-23T00:00:00" u="1"/>
        <d v="2025-04-29T00:00:00" u="1"/>
        <d v="2025-09-04T00:00:00" u="1"/>
        <d v="2025-09-09T00:00:00" u="1"/>
        <d v="2025-09-18T00:00:00" u="1"/>
        <s v="DATE FIN" u="1"/>
        <n v="55" u="1"/>
        <d v="2025-04-03T00:00:00" u="1"/>
        <d v="2025-06-04T00:00:00" u="1"/>
        <n v="54" u="1"/>
        <d v="2025-04-16T00:00:00" u="1"/>
      </sharedItems>
    </cacheField>
    <cacheField name="LB2" numFmtId="0">
      <sharedItems containsDate="1" containsMixedTypes="1" minDate="1899-12-31T01:15:04" maxDate="1900-01-05T09:16:04" count="24">
        <s v="DTE FIN"/>
        <n v="52"/>
        <d v="2025-04-09T00:00:00"/>
        <d v="2025-04-11T00:00:00"/>
        <d v="2025-05-07T00:00:00"/>
        <s v=" "/>
        <d v="2025-05-12T00:00:00"/>
        <d v="2025-04-04T00:00:00" u="1"/>
        <d v="2025-04-10T00:00:00" u="1"/>
        <d v="2025-04-14T00:00:00" u="1"/>
        <d v="2025-04-15T00:00:00" u="1"/>
        <d v="2025-05-28T00:00:00" u="1"/>
        <d v="2025-06-11T00:00:00" u="1"/>
        <d v="2025-06-26T00:00:00" u="1"/>
        <d v="2025-07-15T00:00:00" u="1"/>
        <d v="2025-04-07T00:00:00" u="1"/>
        <d v="2025-04-08T00:00:00" u="1"/>
        <d v="2025-09-03T00:00:00" u="1"/>
        <d v="2025-09-08T00:00:00" u="1"/>
        <s v="DATE FIN" u="1"/>
        <n v="56" u="1"/>
        <d v="2025-04-03T00:00:00" u="1"/>
        <d v="2025-06-02T00:00:00" u="1"/>
        <n v="55" u="1"/>
      </sharedItems>
    </cacheField>
    <cacheField name="PL+2" numFmtId="0">
      <sharedItems containsDate="1" containsMixedTypes="1" minDate="1900-01-05T09:15:04" maxDate="2025-09-30T00:00:00" count="32">
        <s v="DTE FIN"/>
        <n v="53"/>
        <d v="2025-04-09T00:00:00"/>
        <d v="2025-04-10T00:00:00"/>
        <d v="2025-05-07T00:00:00"/>
        <s v=" "/>
        <d v="2025-07-17T00:00:00"/>
        <d v="2025-08-20T00:00:00"/>
        <d v="2025-09-01T00:00:00"/>
        <d v="2025-09-03T00:00:00"/>
        <d v="2025-04-04T00:00:00" u="1"/>
        <d v="2025-04-17T00:00:00" u="1"/>
        <d v="2025-04-21T00:00:00" u="1"/>
        <d v="2025-04-22T00:00:00" u="1"/>
        <d v="2025-04-24T00:00:00" u="1"/>
        <d v="2025-04-28T00:00:00" u="1"/>
        <d v="2025-05-08T00:00:00" u="1"/>
        <d v="2025-05-28T00:00:00" u="1"/>
        <d v="2025-05-30T00:00:00" u="1"/>
        <d v="2025-06-03T00:00:00" u="1"/>
        <d v="2025-06-05T00:00:00" u="1"/>
        <d v="2025-06-11T00:00:00" u="1"/>
        <d v="2025-04-07T00:00:00" u="1"/>
        <d v="2025-04-08T00:00:00" u="1"/>
        <d v="2025-05-06T00:00:00" u="1"/>
        <d v="2025-05-29T00:00:00" u="1"/>
        <d v="2025-06-02T00:00:00" u="1"/>
        <d v="2025-06-04T00:00:00" u="1"/>
        <d v="2025-04-23T00:00:00" u="1"/>
        <d v="2025-09-15T00:00:00" u="1"/>
        <d v="2025-09-16T00:00:00" u="1"/>
        <d v="2025-09-29T00:00:00" u="1"/>
      </sharedItems>
    </cacheField>
    <cacheField name="PL-2" numFmtId="0">
      <sharedItems containsDate="1" containsMixedTypes="1" minDate="1899-12-31T01:14:04" maxDate="2025-06-03T00:00:00" count="35">
        <s v="DTE FIN"/>
        <n v="54"/>
        <d v="2025-04-09T00:00:00"/>
        <d v="2025-04-11T00:00:00"/>
        <d v="2025-04-14T00:00:00"/>
        <d v="2025-05-08T00:00:00"/>
        <s v=" "/>
        <d v="2025-05-09T00:00:00"/>
        <d v="2025-05-19T00:00:00"/>
        <d v="2025-04-04T00:00:00" u="1"/>
        <d v="2025-04-08T00:00:00" u="1"/>
        <d v="2025-04-16T00:00:00" u="1"/>
        <d v="2025-04-17T00:00:00" u="1"/>
        <d v="2025-04-18T00:00:00" u="1"/>
        <d v="2025-04-22T00:00:00" u="1"/>
        <d v="2025-04-23T00:00:00" u="1"/>
        <d v="2025-06-12T00:00:00" u="1"/>
        <d v="2025-06-20T00:00:00" u="1"/>
        <d v="2025-06-23T00:00:00" u="1"/>
        <d v="2025-07-09T00:00:00" u="1"/>
        <d v="2025-07-18T00:00:00" u="1"/>
        <d v="2025-04-07T00:00:00" u="1"/>
        <d v="2025-04-10T00:00:00" u="1"/>
        <d v="2025-09-03T00:00:00" u="1"/>
        <d v="2025-09-11T00:00:00" u="1"/>
        <d v="2025-09-12T00:00:00" u="1"/>
        <s v="DATE FIN" u="1"/>
        <n v="51" u="1"/>
        <d v="2025-04-03T00:00:00" u="1"/>
        <d v="2025-06-01T00:00:00" u="1"/>
        <d v="2025-06-09T00:00:00" u="1"/>
        <d v="2025-06-17T00:00:00" u="1"/>
        <d v="2025-06-16T00:00:00" u="1"/>
        <n v="50" u="1"/>
        <d v="2025-06-02T00:00:00" u="1"/>
      </sharedItems>
    </cacheField>
    <cacheField name="6a152" numFmtId="0">
      <sharedItems containsDate="1" containsMixedTypes="1" minDate="1900-01-05T09:14:04" maxDate="1900-01-05T09:14:04" count="17">
        <s v="DTE FIN"/>
        <n v="55"/>
        <d v="2025-04-09T00:00:00"/>
        <s v=" "/>
        <d v="2025-04-04T00:00:00" u="1"/>
        <d v="2025-06-27T00:00:00" u="1"/>
        <d v="2025-08-11T00:00:00" u="1"/>
        <d v="2025-08-29T00:00:00" u="1"/>
        <d v="2025-09-01T00:00:00" u="1"/>
        <s v="DATE FIN" u="1"/>
        <n v="52" u="1"/>
        <d v="2025-04-03T00:00:00" u="1"/>
        <d v="2025-06-01T00:00:00" u="1"/>
        <d v="2025-06-09T00:00:00" u="1"/>
        <d v="2025-06-17T00:00:00" u="1"/>
        <d v="2025-06-19T00:00:00" u="1"/>
        <n v="51" u="1"/>
      </sharedItems>
    </cacheField>
    <cacheField name="DIVERS2" numFmtId="0">
      <sharedItems containsDate="1" containsMixedTypes="1" minDate="1899-12-31T01:15:04" maxDate="2025-06-02T00:00:00" count="16">
        <s v="DTE FIN"/>
        <n v="56"/>
        <d v="2025-04-09T00:00:00"/>
        <s v=" "/>
        <d v="2025-05-07T00:00:00"/>
        <d v="2025-07-15T00:00:00"/>
        <d v="2025-08-13T00:00:00"/>
        <d v="2025-04-04T00:00:00" u="1"/>
        <d v="2025-04-14T00:00:00" u="1"/>
        <d v="2025-04-15T00:00:00" u="1"/>
        <d v="2025-04-07T00:00:00" u="1"/>
        <s v="DATE FIN" u="1"/>
        <n v="53" u="1"/>
        <d v="2025-04-03T00:00:00" u="1"/>
        <n v="52" u="1"/>
        <d v="2025-06-01T00:00:00" u="1"/>
      </sharedItems>
    </cacheField>
    <cacheField name="SOUDURE2" numFmtId="0">
      <sharedItems containsDate="1" containsMixedTypes="1" minDate="1900-01-05T09:15:04" maxDate="2025-05-17T00:00:00" count="51">
        <s v="DTE FIN"/>
        <n v="57"/>
        <d v="2025-04-09T00:00:00"/>
        <d v="2025-05-07T00:00:00"/>
        <d v="2025-05-19T00:00:00"/>
        <d v="2025-07-15T00:00:00"/>
        <d v="2025-08-18T00:00:00"/>
        <d v="2025-08-20T00:00:00"/>
        <s v=" "/>
        <d v="2025-08-26T00:00:00"/>
        <d v="2025-08-27T00:00:00"/>
        <d v="2025-09-01T00:00:00"/>
        <d v="2025-04-04T00:00:00" u="1"/>
        <d v="2025-04-08T00:00:00" u="1"/>
        <d v="2025-04-14T00:00:00" u="1"/>
        <d v="2025-04-15T00:00:00" u="1"/>
        <d v="2025-04-22T00:00:00" u="1"/>
        <d v="2025-05-02T00:00:00" u="1"/>
        <d v="2025-05-05T00:00:00" u="1"/>
        <d v="2025-06-25T00:00:00" u="1"/>
        <d v="2025-07-16T00:00:00" u="1"/>
        <d v="2025-08-25T00:00:00" u="1"/>
        <d v="2025-10-22T00:00:00" u="1"/>
        <d v="2025-04-07T00:00:00" u="1"/>
        <d v="2025-04-17T00:00:00" u="1"/>
        <d v="2025-04-30T00:00:00" u="1"/>
        <d v="2025-05-01T00:00:00" u="1"/>
        <d v="2025-05-12T00:00:00" u="1"/>
        <d v="2025-06-18T00:00:00" u="1"/>
        <d v="2025-07-08T00:00:00" u="1"/>
        <d v="2025-07-10T00:00:00" u="1"/>
        <d v="2025-08-14T00:00:00" u="1"/>
        <d v="2025-08-19T00:00:00" u="1"/>
        <d v="2025-04-18T00:00:00" u="1"/>
        <d v="2025-05-13T00:00:00" u="1"/>
        <d v="2025-09-08T00:00:00" u="1"/>
        <d v="2025-09-19T00:00:00" u="1"/>
        <d v="2025-09-23T00:00:00" u="1"/>
        <d v="2025-09-29T00:00:00" u="1"/>
        <d v="2025-09-30T00:00:00" u="1"/>
        <s v="DATE FIN" u="1"/>
        <n v="54" u="1"/>
        <d v="2025-04-03T00:00:00" u="1"/>
        <d v="2025-06-01T00:00:00" u="1"/>
        <d v="2025-06-12T00:00:00" u="1"/>
        <d v="2026-07-10T00:00:00" u="1"/>
        <d v="2026-07-13T00:00:00" u="1"/>
        <n v="53" u="1"/>
        <d v="2025-04-16T00:00:00" u="1"/>
        <d v="2025-05-09T00:00:00" u="1"/>
        <d v="2025-05-16T00:00:00" u="1"/>
      </sharedItems>
    </cacheField>
    <cacheField name="DTE MIN" numFmtId="0">
      <sharedItems containsDate="1" containsBlank="1" containsMixedTypes="1" minDate="1899-12-31T01:18:04" maxDate="2025-08-19T00:00:00"/>
    </cacheField>
    <cacheField name="DTE MAX" numFmtId="0">
      <sharedItems containsDate="1" containsBlank="1" containsMixedTypes="1" minDate="1900-01-05T09:18:04" maxDate="2025-09-06T00:00:00"/>
    </cacheField>
    <cacheField name="MONTAGE-HRE" numFmtId="0">
      <sharedItems containsString="0" containsBlank="1" containsNumber="1" minValue="0" maxValue="220"/>
    </cacheField>
    <cacheField name="MONTAGE-CUM" numFmtId="0">
      <sharedItems containsBlank="1" containsMixedTypes="1" containsNumber="1" minValue="0" maxValue="614.66666666666674"/>
    </cacheField>
    <cacheField name="MONTAGE" numFmtId="0">
      <sharedItems containsDate="1" containsBlank="1" containsMixedTypes="1" minDate="1899-12-31T01:20:04" maxDate="2025-10-04T00:00:00" count="25">
        <s v="DATE DEB"/>
        <n v="62"/>
        <m/>
        <d v="2025-04-17T00:00:00"/>
        <d v="2025-05-01T00:00:00"/>
        <d v="2025-05-26T00:00:00"/>
        <s v=""/>
        <d v="2025-08-20T00:00:00"/>
        <d v="2025-09-29T00:00:00"/>
        <d v="2025-04-04T00:00:00" u="1"/>
        <d v="2025-04-21T00:00:00" u="1"/>
        <d v="2025-05-28T00:00:00" u="1"/>
        <d v="2025-06-20T00:00:00" u="1"/>
        <d v="2025-07-16T00:00:00" u="1"/>
        <d v="2025-04-09T00:00:00" u="1"/>
        <d v="2025-05-02T00:00:00" u="1"/>
        <d v="2025-06-09T00:00:00" u="1"/>
        <d v="2025-07-18T00:00:00" u="1"/>
        <d v="2025-04-14T00:00:00" u="1"/>
        <d v="2025-04-28T00:00:00" u="1"/>
        <d v="2025-05-20T00:00:00" u="1"/>
        <d v="2025-06-12T00:00:00" u="1"/>
        <d v="2025-08-13T00:00:00" u="1"/>
        <d v="2025-09-03T00:00:00" u="1"/>
        <d v="2025-10-03T00:00:00" u="1"/>
      </sharedItems>
    </cacheField>
    <cacheField name="MONTAGE2" numFmtId="0">
      <sharedItems containsDate="1" containsMixedTypes="1" minDate="1900-01-05T09:20:04" maxDate="2025-11-13T00:00:00" count="24">
        <s v="DATE FIN"/>
        <n v="63"/>
        <s v=" "/>
        <d v="2025-05-01T00:00:00"/>
        <d v="2025-05-26T00:00:00"/>
        <d v="2025-06-17T00:00:00"/>
        <s v=""/>
        <d v="2025-09-29T00:00:00"/>
        <d v="2025-10-06T00:00:00"/>
        <d v="2025-04-11T00:00:00" u="1"/>
        <d v="2025-05-28T00:00:00" u="1"/>
        <d v="2025-06-20T00:00:00" u="1"/>
        <d v="2025-07-16T00:00:00" u="1"/>
        <d v="2025-08-20T00:00:00" u="1"/>
        <d v="2025-05-02T00:00:00" u="1"/>
        <d v="2025-06-09T00:00:00" u="1"/>
        <d v="2025-07-18T00:00:00" u="1"/>
        <d v="2025-08-15T00:00:00" u="1"/>
        <d v="2025-04-28T00:00:00" u="1"/>
        <d v="2025-05-20T00:00:00" u="1"/>
        <d v="2025-06-12T00:00:00" u="1"/>
        <d v="2025-08-13T00:00:00" u="1"/>
        <d v="2025-09-10T00:00:00" u="1"/>
        <d v="2025-11-12T00:00:00" u="1"/>
      </sharedItems>
    </cacheField>
    <cacheField name="FIN EMBALLAGE" numFmtId="0">
      <sharedItems containsDate="1" containsBlank="1" containsMixedTypes="1" minDate="1899-12-31T01:20:04" maxDate="2025-10-05T00:00:00" count="66">
        <m/>
        <n v="64"/>
        <d v="2025-06-01T00:00:00"/>
        <d v="2025-06-26T00:00:00"/>
        <d v="2025-07-17T00:00:00"/>
        <d v="2025-06-19T00:00:00"/>
        <d v="2025-08-17T00:00:00"/>
        <d v="2025-10-29T00:00:00"/>
        <d v="2025-10-01T00:00:00"/>
        <d v="2025-09-20T00:00:00"/>
        <d v="2025-11-06T00:00:00"/>
        <d v="2025-10-03T00:00:00"/>
        <d v="2025-10-05T00:00:00"/>
        <s v=" "/>
        <d v="2025-05-11T00:00:00" u="1"/>
        <d v="2025-05-08T00:00:00" u="1"/>
        <d v="2025-05-09T00:00:00" u="1"/>
        <d v="2025-05-15T00:00:00" u="1"/>
        <d v="2025-06-28T00:00:00" u="1"/>
        <d v="2025-05-25T00:00:00" u="1"/>
        <d v="2025-06-02T00:00:00" u="1"/>
        <d v="2025-07-20T00:00:00" u="1"/>
        <d v="2025-08-16T00:00:00" u="1"/>
        <d v="2025-06-12T00:00:00" u="1"/>
        <d v="2025-07-27T00:00:00" u="1"/>
        <d v="2025-08-15T00:00:00" u="1"/>
        <d v="2025-09-25T00:00:00" u="1"/>
        <d v="2025-09-26T00:00:00" u="1"/>
        <d v="2025-10-25T00:00:00" u="1"/>
        <d v="2025-12-07T00:00:00" u="1"/>
        <d v="2025-07-09T00:00:00" u="1"/>
        <d v="2025-05-17T00:00:00" u="1"/>
        <d v="2025-05-23T00:00:00" u="1"/>
        <d v="2025-05-30T00:00:00" u="1"/>
        <d v="2025-08-18T00:00:00" u="1"/>
        <d v="2025-06-05T00:00:00" u="1"/>
        <d v="2025-09-15T00:00:00" u="1"/>
        <d v="2025-06-13T00:00:00" u="1"/>
        <d v="2025-08-10T00:00:00" u="1"/>
        <d v="2025-09-21T00:00:00" u="1"/>
        <d v="2025-09-22T00:00:00" u="1"/>
        <d v="2025-10-23T00:00:00" u="1"/>
        <d v="2025-05-28T00:00:00" u="1"/>
        <d v="2025-06-20T00:00:00" u="1"/>
        <d v="2025-07-12T00:00:00" u="1"/>
        <d v="2025-09-13T00:00:00" u="1"/>
        <d v="2025-06-06T00:00:00" u="1"/>
        <d v="2025-10-09T00:00:00" u="1"/>
        <d v="2025-10-19T00:00:00" u="1"/>
        <d v="2025-10-10T00:00:00" u="1"/>
        <d v="2025-10-30T00:00:00" u="1"/>
        <d v="2025-12-12T00:00:00" u="1"/>
        <d v="2025-08-03T00:00:00" u="1"/>
        <d v="2025-07-06T00:00:00" u="1"/>
        <d v="2026-08-10T00:00:00" u="1"/>
        <d v="2026-09-04T00:00:00" u="1"/>
        <n v="62" u="1"/>
        <d v="2025-06-15T00:00:00" u="1"/>
        <d v="2025-07-04T00:00:00" u="1"/>
        <d v="2025-09-27T00:00:00" u="1"/>
        <d v="2025-07-01T00:00:00" u="1"/>
        <d v="2025-10-04T00:00:00" u="1"/>
        <d v="2025-05-16T00:00:00" u="1"/>
        <d v="2025-05-22T00:00:00" u="1"/>
        <d v="2025-06-09T00:00:00" u="1"/>
        <d v="2025-06-16T00:00:00" u="1"/>
      </sharedItems>
    </cacheField>
    <cacheField name="CONTRÔLE" numFmtId="0">
      <sharedItems containsBlank="1" containsMixedTypes="1" containsNumber="1" containsInteger="1" minValue="65" maxValue="224157"/>
    </cacheField>
    <cacheField name="CONTRÔLE2" numFmtId="0">
      <sharedItems containsDate="1" containsBlank="1" containsMixedTypes="1" minDate="1900-01-05T09:21:04" maxDate="2025-04-10T00:00:00"/>
    </cacheField>
    <cacheField name="CONTRÔLE3" numFmtId="0">
      <sharedItems containsBlank="1" containsMixedTypes="1" containsNumber="1" minValue="3.4950260416666667" maxValue="67"/>
    </cacheField>
    <cacheField name="CONTRÔLE4" numFmtId="0">
      <sharedItems containsDate="1" containsBlank="1" containsMixedTypes="1" minDate="1899-12-31T01:22:04" maxDate="2025-05-06T00:00:00"/>
    </cacheField>
    <cacheField name="CONTRÔLE5" numFmtId="0">
      <sharedItems containsBlank="1" containsMixedTypes="1" containsNumber="1" containsInteger="1" minValue="0" maxValue="105"/>
    </cacheField>
    <cacheField name="RADIAL (WF + C)3" numFmtId="0">
      <sharedItems containsBlank="1" containsMixedTypes="1" containsNumber="1" containsInteger="1" minValue="0" maxValue="70"/>
    </cacheField>
    <cacheField name="LS3" numFmtId="0">
      <sharedItems containsBlank="1" containsMixedTypes="1" containsNumber="1" containsInteger="1" minValue="0" maxValue="71"/>
    </cacheField>
    <cacheField name="LC + LB3" numFmtId="0">
      <sharedItems containsBlank="1" containsMixedTypes="1" containsNumber="1" containsInteger="1" minValue="0" maxValue="72"/>
    </cacheField>
    <cacheField name="LC3" numFmtId="0">
      <sharedItems containsBlank="1" containsMixedTypes="1" containsNumber="1" containsInteger="1" minValue="0" maxValue="73"/>
    </cacheField>
    <cacheField name="LB3" numFmtId="0">
      <sharedItems containsBlank="1" containsMixedTypes="1" containsNumber="1" containsInteger="1" minValue="0" maxValue="74"/>
    </cacheField>
    <cacheField name="PL+3" numFmtId="0">
      <sharedItems containsBlank="1" containsMixedTypes="1" containsNumber="1" containsInteger="1" minValue="0" maxValue="75"/>
    </cacheField>
    <cacheField name="PL-3" numFmtId="0">
      <sharedItems containsBlank="1" containsMixedTypes="1" containsNumber="1" containsInteger="1" minValue="0" maxValue="76"/>
    </cacheField>
    <cacheField name="6a153" numFmtId="0">
      <sharedItems containsBlank="1" containsMixedTypes="1" containsNumber="1" containsInteger="1" minValue="77" maxValue="77"/>
    </cacheField>
    <cacheField name="DIVERS3" numFmtId="0">
      <sharedItems containsBlank="1" containsMixedTypes="1" containsNumber="1" containsInteger="1" minValue="0" maxValue="78"/>
    </cacheField>
    <cacheField name="SOUDURE3" numFmtId="0">
      <sharedItems containsBlank="1" containsMixedTypes="1" containsNumber="1" containsInteger="1" minValue="0" maxValue="7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2">
  <r>
    <x v="0"/>
    <x v="0"/>
    <x v="0"/>
    <x v="0"/>
    <m/>
    <x v="0"/>
    <m/>
    <m/>
    <x v="0"/>
    <m/>
    <m/>
    <m/>
    <m/>
    <m/>
    <m/>
    <m/>
    <m/>
    <m/>
    <x v="0"/>
    <m/>
    <m/>
    <m/>
    <m/>
    <m/>
    <m/>
    <m/>
    <m/>
    <m/>
    <x v="0"/>
    <m/>
    <m/>
    <m/>
    <m/>
    <m/>
    <m/>
    <m/>
    <m/>
    <m/>
    <s v="DTE DEBUT"/>
    <s v="DTE DEBUT"/>
    <x v="0"/>
    <s v="DTE DEBUT"/>
    <s v="DTE DEBUT"/>
    <x v="0"/>
    <s v="DTE DEBUT"/>
    <s v="DTE DEBUT"/>
    <s v="DTE DEBUT"/>
    <s v="DTE DEBUT"/>
    <x v="0"/>
    <x v="0"/>
    <s v="DTE FIN"/>
    <x v="0"/>
    <x v="0"/>
    <s v="DTE FIN"/>
    <x v="0"/>
    <x v="0"/>
    <x v="0"/>
    <x v="0"/>
    <m/>
    <x v="0"/>
    <m/>
    <m/>
    <x v="0"/>
    <x v="0"/>
    <x v="0"/>
    <s v="LC + LB"/>
  </r>
  <r>
    <x v="1"/>
    <x v="1"/>
    <x v="1"/>
    <x v="1"/>
    <n v="4"/>
    <x v="1"/>
    <n v="6"/>
    <n v="7"/>
    <x v="1"/>
    <n v="9"/>
    <n v="10"/>
    <n v="11"/>
    <n v="12"/>
    <n v="13"/>
    <n v="14"/>
    <n v="15"/>
    <n v="16"/>
    <n v="17"/>
    <x v="1"/>
    <n v="19"/>
    <n v="20"/>
    <n v="21"/>
    <n v="22"/>
    <n v="23"/>
    <n v="24"/>
    <n v="25"/>
    <n v="26"/>
    <n v="27"/>
    <x v="1"/>
    <n v="29"/>
    <n v="30"/>
    <n v="31"/>
    <n v="32"/>
    <n v="33"/>
    <n v="34"/>
    <n v="35"/>
    <n v="36"/>
    <n v="37"/>
    <n v="38"/>
    <n v="39"/>
    <x v="1"/>
    <n v="41"/>
    <n v="42"/>
    <x v="1"/>
    <n v="44"/>
    <n v="45"/>
    <n v="46"/>
    <n v="47"/>
    <x v="1"/>
    <x v="1"/>
    <n v="50"/>
    <x v="1"/>
    <x v="1"/>
    <n v="53"/>
    <x v="1"/>
    <x v="1"/>
    <x v="1"/>
    <x v="1"/>
    <n v="58"/>
    <x v="1"/>
    <n v="60"/>
    <n v="61"/>
    <x v="1"/>
    <x v="1"/>
    <x v="1"/>
    <n v="65"/>
  </r>
  <r>
    <x v="2"/>
    <x v="0"/>
    <x v="2"/>
    <x v="0"/>
    <m/>
    <x v="0"/>
    <m/>
    <m/>
    <x v="2"/>
    <m/>
    <m/>
    <m/>
    <m/>
    <m/>
    <m/>
    <m/>
    <m/>
    <m/>
    <x v="0"/>
    <m/>
    <m/>
    <m/>
    <m/>
    <m/>
    <m/>
    <m/>
    <m/>
    <m/>
    <x v="0"/>
    <n v="0"/>
    <n v="0"/>
    <n v="0"/>
    <n v="0"/>
    <n v="0"/>
    <n v="0"/>
    <n v="0"/>
    <n v="0"/>
    <n v="0"/>
    <m/>
    <m/>
    <x v="2"/>
    <m/>
    <m/>
    <x v="2"/>
    <m/>
    <m/>
    <m/>
    <m/>
    <x v="2"/>
    <x v="2"/>
    <d v="2025-04-09T00:00:00"/>
    <x v="2"/>
    <x v="2"/>
    <d v="2025-04-09T00:00:00"/>
    <x v="2"/>
    <x v="2"/>
    <x v="2"/>
    <x v="2"/>
    <m/>
    <x v="0"/>
    <m/>
    <n v="0"/>
    <x v="2"/>
    <x v="2"/>
    <x v="0"/>
    <m/>
  </r>
  <r>
    <x v="3"/>
    <x v="1"/>
    <x v="3"/>
    <x v="2"/>
    <s v="Produit J"/>
    <x v="2"/>
    <d v="2025-03-04T00:00:00"/>
    <d v="2025-03-07T00:00:00"/>
    <x v="3"/>
    <n v="6"/>
    <n v="27"/>
    <n v="102"/>
    <n v="76"/>
    <n v="14"/>
    <n v="75"/>
    <n v="0"/>
    <n v="0"/>
    <n v="15"/>
    <x v="2"/>
    <n v="77"/>
    <n v="25939"/>
    <n v="40115"/>
    <n v="3466"/>
    <n v="2223"/>
    <n v="4177"/>
    <n v="0"/>
    <n v="0"/>
    <n v="23"/>
    <x v="2"/>
    <n v="77"/>
    <n v="25939"/>
    <n v="40115"/>
    <n v="3466"/>
    <n v="2223"/>
    <n v="4177"/>
    <n v="0"/>
    <n v="0"/>
    <n v="23"/>
    <d v="2025-04-09T00:00:00"/>
    <d v="2025-04-09T00:00:00"/>
    <x v="3"/>
    <d v="2025-04-09T00:00:00"/>
    <d v="2025-04-09T00:00:00"/>
    <x v="3"/>
    <d v="2025-04-09T00:00:00"/>
    <s v=" "/>
    <s v=" "/>
    <d v="2025-04-09T00:00:00"/>
    <x v="2"/>
    <x v="3"/>
    <d v="2025-04-14T00:00:00"/>
    <x v="3"/>
    <x v="2"/>
    <d v="2025-04-10T00:00:00"/>
    <x v="3"/>
    <x v="3"/>
    <x v="3"/>
    <x v="2"/>
    <d v="2025-04-09T00:00:00"/>
    <x v="2"/>
    <n v="80"/>
    <n v="80"/>
    <x v="3"/>
    <x v="3"/>
    <x v="2"/>
    <n v="43581"/>
  </r>
  <r>
    <x v="4"/>
    <x v="2"/>
    <x v="4"/>
    <x v="3"/>
    <s v="Produit H"/>
    <x v="2"/>
    <d v="2025-03-28T00:00:00"/>
    <s v=" "/>
    <x v="3"/>
    <n v="4"/>
    <n v="14"/>
    <n v="155"/>
    <n v="289"/>
    <n v="11"/>
    <n v="90"/>
    <n v="0"/>
    <n v="3"/>
    <n v="35"/>
    <x v="3"/>
    <n v="97"/>
    <n v="4882"/>
    <n v="21702"/>
    <n v="8818"/>
    <n v="695"/>
    <n v="2116"/>
    <n v="0"/>
    <n v="20"/>
    <n v="19"/>
    <x v="3"/>
    <n v="174"/>
    <n v="30821"/>
    <n v="61817"/>
    <n v="12284"/>
    <n v="2918"/>
    <n v="6293"/>
    <n v="0"/>
    <n v="20"/>
    <n v="42"/>
    <d v="2025-04-09T00:00:00"/>
    <d v="2025-04-14T00:00:00"/>
    <x v="4"/>
    <d v="2025-04-17T00:00:00"/>
    <d v="2025-04-09T00:00:00"/>
    <x v="4"/>
    <d v="2025-04-11T00:00:00"/>
    <s v=" "/>
    <d v="2025-04-09T00:00:00"/>
    <d v="2025-04-09T00:00:00"/>
    <x v="2"/>
    <x v="4"/>
    <d v="2025-04-17T00:00:00"/>
    <x v="4"/>
    <x v="3"/>
    <d v="2025-04-10T00:00:00"/>
    <x v="4"/>
    <x v="3"/>
    <x v="2"/>
    <x v="2"/>
    <d v="2025-04-09T00:00:00"/>
    <x v="3"/>
    <n v="140"/>
    <n v="220"/>
    <x v="4"/>
    <x v="4"/>
    <x v="3"/>
    <n v="74101"/>
  </r>
  <r>
    <x v="5"/>
    <x v="3"/>
    <x v="5"/>
    <x v="4"/>
    <s v="Produit I"/>
    <x v="2"/>
    <d v="2025-05-07T00:00:00"/>
    <s v=" "/>
    <x v="3"/>
    <n v="8"/>
    <n v="47"/>
    <n v="204"/>
    <n v="206"/>
    <n v="25"/>
    <n v="177"/>
    <n v="0"/>
    <n v="2"/>
    <n v="56"/>
    <x v="4"/>
    <n v="911"/>
    <n v="9367"/>
    <n v="21847"/>
    <n v="4144"/>
    <n v="1365"/>
    <n v="2529"/>
    <n v="0"/>
    <n v="29"/>
    <n v="37"/>
    <x v="4"/>
    <n v="1085"/>
    <n v="40188"/>
    <n v="83664"/>
    <n v="16428"/>
    <n v="4283"/>
    <n v="8822"/>
    <n v="0"/>
    <n v="49"/>
    <n v="79"/>
    <d v="2025-05-07T00:00:00"/>
    <d v="2025-05-07T00:00:00"/>
    <x v="5"/>
    <d v="2025-05-07T00:00:00"/>
    <d v="2025-05-07T00:00:00"/>
    <x v="5"/>
    <d v="2025-05-07T00:00:00"/>
    <s v=" "/>
    <d v="2025-05-07T00:00:00"/>
    <d v="2025-05-07T00:00:00"/>
    <x v="3"/>
    <x v="5"/>
    <d v="2025-05-09T00:00:00"/>
    <x v="5"/>
    <x v="4"/>
    <d v="2025-05-07T00:00:00"/>
    <x v="5"/>
    <x v="3"/>
    <x v="4"/>
    <x v="3"/>
    <d v="2025-05-07T00:00:00"/>
    <x v="4"/>
    <n v="134.66666666666669"/>
    <n v="354.66666666666669"/>
    <x v="5"/>
    <x v="5"/>
    <x v="4"/>
    <n v="100092"/>
  </r>
  <r>
    <x v="6"/>
    <x v="4"/>
    <x v="6"/>
    <x v="5"/>
    <s v="Produit G"/>
    <x v="3"/>
    <d v="2025-01-16T00:00:00"/>
    <d v="2025-02-04T00:00:00"/>
    <x v="3"/>
    <n v="7"/>
    <n v="2"/>
    <n v="0"/>
    <n v="0"/>
    <n v="0"/>
    <n v="0"/>
    <n v="0"/>
    <n v="0"/>
    <n v="5"/>
    <x v="5"/>
    <n v="46958"/>
    <n v="3672"/>
    <n v="0"/>
    <n v="0"/>
    <n v="0"/>
    <n v="0"/>
    <n v="0"/>
    <n v="0"/>
    <n v="384"/>
    <x v="5"/>
    <n v="48043"/>
    <n v="43860"/>
    <n v="83664"/>
    <n v="16428"/>
    <n v="4283"/>
    <n v="8822"/>
    <n v="0"/>
    <n v="49"/>
    <n v="463"/>
    <d v="2025-05-07T00:00:00"/>
    <d v="2025-05-08T00:00:00"/>
    <x v="6"/>
    <s v=" "/>
    <s v=" "/>
    <x v="6"/>
    <s v=" "/>
    <s v=" "/>
    <s v=" "/>
    <d v="2025-05-07T00:00:00"/>
    <x v="4"/>
    <x v="5"/>
    <s v=" "/>
    <x v="6"/>
    <x v="5"/>
    <s v=" "/>
    <x v="6"/>
    <x v="3"/>
    <x v="3"/>
    <x v="4"/>
    <d v="2025-05-07T00:00:00"/>
    <x v="5"/>
    <n v="0"/>
    <n v="354.66666666666669"/>
    <x v="6"/>
    <x v="6"/>
    <x v="5"/>
    <n v="100092"/>
  </r>
  <r>
    <x v="7"/>
    <x v="5"/>
    <x v="7"/>
    <x v="6"/>
    <s v="Produit K"/>
    <x v="4"/>
    <d v="2025-07-15T00:00:00"/>
    <s v=" "/>
    <x v="3"/>
    <n v="0"/>
    <n v="1"/>
    <n v="1"/>
    <n v="0"/>
    <n v="8"/>
    <n v="0"/>
    <n v="0"/>
    <n v="1"/>
    <n v="1"/>
    <x v="6"/>
    <n v="0"/>
    <n v="1054"/>
    <n v="130"/>
    <n v="0"/>
    <n v="3305"/>
    <n v="0"/>
    <n v="0"/>
    <n v="899"/>
    <n v="2"/>
    <x v="6"/>
    <n v="48043"/>
    <n v="44914"/>
    <n v="83794"/>
    <n v="16428"/>
    <n v="7588"/>
    <n v="8822"/>
    <n v="0"/>
    <n v="948"/>
    <n v="465"/>
    <s v=" "/>
    <d v="2025-07-15T00:00:00"/>
    <x v="7"/>
    <d v="2025-07-15T00:00:00"/>
    <s v=" "/>
    <x v="7"/>
    <s v=" "/>
    <s v=" "/>
    <d v="2025-07-15T00:00:00"/>
    <d v="2025-07-15T00:00:00"/>
    <x v="5"/>
    <x v="6"/>
    <d v="2025-07-15T00:00:00"/>
    <x v="7"/>
    <x v="5"/>
    <d v="2025-07-17T00:00:00"/>
    <x v="6"/>
    <x v="3"/>
    <x v="5"/>
    <x v="5"/>
    <d v="2025-07-15T00:00:00"/>
    <x v="6"/>
    <n v="0"/>
    <n v="354.66666666666669"/>
    <x v="6"/>
    <x v="6"/>
    <x v="6"/>
    <n v="100222"/>
  </r>
  <r>
    <x v="8"/>
    <x v="6"/>
    <x v="8"/>
    <x v="7"/>
    <s v="Produit E"/>
    <x v="5"/>
    <d v="2025-04-11T00:00:00"/>
    <s v=" "/>
    <x v="3"/>
    <n v="0"/>
    <n v="10"/>
    <n v="138"/>
    <n v="107"/>
    <n v="109"/>
    <n v="151"/>
    <n v="0"/>
    <n v="0"/>
    <n v="56"/>
    <x v="7"/>
    <n v="0"/>
    <n v="29486"/>
    <n v="25117"/>
    <n v="2407"/>
    <n v="14719"/>
    <n v="3456"/>
    <n v="0"/>
    <n v="0"/>
    <n v="28"/>
    <x v="7"/>
    <n v="48043"/>
    <n v="74400"/>
    <n v="108911"/>
    <n v="18835"/>
    <n v="22307"/>
    <n v="12278"/>
    <n v="0"/>
    <n v="948"/>
    <n v="493"/>
    <s v=" "/>
    <d v="2025-07-15T00:00:00"/>
    <x v="7"/>
    <d v="2025-07-15T00:00:00"/>
    <d v="2025-05-07T00:00:00"/>
    <x v="8"/>
    <d v="2025-05-08T00:00:00"/>
    <s v=" "/>
    <s v=" "/>
    <d v="2025-07-15T00:00:00"/>
    <x v="5"/>
    <x v="7"/>
    <d v="2025-07-17T00:00:00"/>
    <x v="8"/>
    <x v="4"/>
    <d v="2025-08-20T00:00:00"/>
    <x v="7"/>
    <x v="3"/>
    <x v="3"/>
    <x v="5"/>
    <d v="2025-05-07T00:00:00"/>
    <x v="7"/>
    <n v="220"/>
    <n v="574.66666666666674"/>
    <x v="7"/>
    <x v="7"/>
    <x v="7"/>
    <n v="127746"/>
  </r>
  <r>
    <x v="9"/>
    <x v="7"/>
    <x v="9"/>
    <x v="8"/>
    <s v="Produit L"/>
    <x v="5"/>
    <d v="2025-04-30T00:00:00"/>
    <s v=" "/>
    <x v="3"/>
    <n v="0"/>
    <n v="13"/>
    <n v="33"/>
    <n v="14"/>
    <n v="26"/>
    <n v="9"/>
    <n v="0"/>
    <n v="2"/>
    <n v="16"/>
    <x v="8"/>
    <n v="0"/>
    <n v="59176"/>
    <n v="19337"/>
    <n v="1734"/>
    <n v="12980"/>
    <n v="607"/>
    <n v="0"/>
    <n v="1505"/>
    <n v="440"/>
    <x v="8"/>
    <n v="48043"/>
    <n v="133576"/>
    <n v="128248"/>
    <n v="20569"/>
    <n v="35287"/>
    <n v="12885"/>
    <n v="0"/>
    <n v="2453"/>
    <n v="933"/>
    <s v=" "/>
    <d v="2025-08-11T00:00:00"/>
    <x v="8"/>
    <d v="2025-07-18T00:00:00"/>
    <d v="2025-05-07T00:00:00"/>
    <x v="9"/>
    <d v="2025-05-09T00:00:00"/>
    <s v=" "/>
    <d v="2025-07-15T00:00:00"/>
    <d v="2025-07-15T00:00:00"/>
    <x v="5"/>
    <x v="8"/>
    <d v="2025-07-18T00:00:00"/>
    <x v="9"/>
    <x v="4"/>
    <d v="2025-09-01T00:00:00"/>
    <x v="7"/>
    <x v="3"/>
    <x v="5"/>
    <x v="6"/>
    <d v="2025-05-07T00:00:00"/>
    <x v="8"/>
    <n v="0"/>
    <n v="574.66666666666674"/>
    <x v="6"/>
    <x v="6"/>
    <x v="8"/>
    <n v="148817"/>
  </r>
  <r>
    <x v="10"/>
    <x v="8"/>
    <x v="10"/>
    <x v="9"/>
    <s v="Produit B"/>
    <x v="6"/>
    <d v="2025-05-19T00:00:00"/>
    <s v=" "/>
    <x v="3"/>
    <n v="0"/>
    <n v="0"/>
    <n v="0"/>
    <n v="0"/>
    <n v="0"/>
    <n v="0"/>
    <n v="0"/>
    <n v="0"/>
    <n v="3"/>
    <x v="9"/>
    <n v="0"/>
    <n v="0"/>
    <n v="0"/>
    <n v="0"/>
    <n v="0"/>
    <n v="0"/>
    <n v="0"/>
    <n v="0"/>
    <n v="120"/>
    <x v="9"/>
    <n v="48043"/>
    <n v="133576"/>
    <n v="128248"/>
    <n v="20569"/>
    <n v="35287"/>
    <n v="12885"/>
    <n v="0"/>
    <n v="2453"/>
    <n v="1053"/>
    <s v=" "/>
    <s v=" "/>
    <x v="6"/>
    <s v=" "/>
    <s v=" "/>
    <x v="6"/>
    <s v=" "/>
    <s v=" "/>
    <s v=" "/>
    <d v="2025-08-18T00:00:00"/>
    <x v="5"/>
    <x v="9"/>
    <s v=" "/>
    <x v="6"/>
    <x v="5"/>
    <s v=" "/>
    <x v="6"/>
    <x v="3"/>
    <x v="3"/>
    <x v="7"/>
    <d v="2025-08-18T00:00:00"/>
    <x v="7"/>
    <n v="0"/>
    <n v="574.66666666666674"/>
    <x v="6"/>
    <x v="6"/>
    <x v="9"/>
    <n v="148817"/>
  </r>
  <r>
    <x v="11"/>
    <x v="9"/>
    <x v="11"/>
    <x v="10"/>
    <s v="Produit A"/>
    <x v="7"/>
    <d v="2025-03-28T00:00:00"/>
    <s v=" "/>
    <x v="3"/>
    <n v="0"/>
    <n v="0"/>
    <n v="0"/>
    <n v="0"/>
    <n v="0"/>
    <n v="5"/>
    <n v="0"/>
    <n v="0"/>
    <n v="0"/>
    <x v="10"/>
    <n v="0"/>
    <n v="0"/>
    <n v="0"/>
    <n v="0"/>
    <n v="0"/>
    <n v="527"/>
    <n v="0"/>
    <n v="0"/>
    <n v="0"/>
    <x v="10"/>
    <n v="48043"/>
    <n v="133576"/>
    <n v="128248"/>
    <n v="20569"/>
    <n v="35287"/>
    <n v="13412"/>
    <n v="0"/>
    <n v="2453"/>
    <n v="1053"/>
    <s v=" "/>
    <s v=" "/>
    <x v="6"/>
    <s v=" "/>
    <s v=" "/>
    <x v="6"/>
    <d v="2025-05-09T00:00:00"/>
    <s v=" "/>
    <s v=" "/>
    <s v=" "/>
    <x v="5"/>
    <x v="9"/>
    <s v=" "/>
    <x v="6"/>
    <x v="5"/>
    <s v=" "/>
    <x v="7"/>
    <x v="3"/>
    <x v="3"/>
    <x v="8"/>
    <d v="2025-05-09T00:00:00"/>
    <x v="9"/>
    <n v="40"/>
    <n v="614.66666666666674"/>
    <x v="8"/>
    <x v="8"/>
    <x v="10"/>
    <n v="148817"/>
  </r>
  <r>
    <x v="12"/>
    <x v="10"/>
    <x v="12"/>
    <x v="11"/>
    <s v="Produit F"/>
    <x v="7"/>
    <d v="2025-03-28T00:00:00"/>
    <s v=" "/>
    <x v="3"/>
    <n v="1"/>
    <n v="18"/>
    <n v="146"/>
    <n v="206"/>
    <n v="28"/>
    <n v="136"/>
    <n v="0"/>
    <n v="21"/>
    <n v="23"/>
    <x v="11"/>
    <n v="402"/>
    <n v="30336"/>
    <n v="45185"/>
    <n v="17577"/>
    <n v="3174"/>
    <n v="12246"/>
    <n v="0"/>
    <n v="12160"/>
    <n v="236"/>
    <x v="11"/>
    <n v="48445"/>
    <n v="163912"/>
    <n v="173433"/>
    <n v="38146"/>
    <n v="38461"/>
    <n v="25658"/>
    <n v="0"/>
    <n v="14613"/>
    <n v="1289"/>
    <d v="2025-05-14T00:00:00"/>
    <d v="2025-08-21T00:00:00"/>
    <x v="9"/>
    <d v="2025-08-13T00:00:00"/>
    <d v="2025-05-07T00:00:00"/>
    <x v="10"/>
    <d v="2025-05-09T00:00:00"/>
    <s v=" "/>
    <d v="2025-07-15T00:00:00"/>
    <d v="2025-08-20T00:00:00"/>
    <x v="4"/>
    <x v="10"/>
    <d v="2025-08-15T00:00:00"/>
    <x v="10"/>
    <x v="6"/>
    <d v="2025-09-03T00:00:00"/>
    <x v="8"/>
    <x v="3"/>
    <x v="6"/>
    <x v="9"/>
    <d v="2025-05-07T00:00:00"/>
    <x v="10"/>
    <n v="0"/>
    <n v="614.66666666666674"/>
    <x v="6"/>
    <x v="6"/>
    <x v="11"/>
    <n v="211579"/>
  </r>
  <r>
    <x v="13"/>
    <x v="11"/>
    <x v="13"/>
    <x v="12"/>
    <s v="Produit C"/>
    <x v="8"/>
    <d v="2025-03-21T00:00:00"/>
    <d v="2025-03-31T00:00:00"/>
    <x v="3"/>
    <n v="0"/>
    <n v="11"/>
    <n v="19"/>
    <n v="0"/>
    <n v="3"/>
    <n v="3"/>
    <n v="0"/>
    <n v="0"/>
    <n v="24"/>
    <x v="12"/>
    <n v="0"/>
    <n v="18233"/>
    <n v="2999"/>
    <n v="0"/>
    <n v="43"/>
    <n v="16"/>
    <n v="0"/>
    <n v="0"/>
    <n v="50"/>
    <x v="12"/>
    <n v="48445"/>
    <n v="182145"/>
    <n v="176432"/>
    <n v="38146"/>
    <n v="38504"/>
    <n v="25674"/>
    <n v="0"/>
    <n v="14613"/>
    <n v="1339"/>
    <s v=" "/>
    <d v="2025-08-27T00:00:00"/>
    <x v="10"/>
    <d v="2025-08-22T00:00:00"/>
    <s v=" "/>
    <x v="11"/>
    <d v="2025-05-19T00:00:00"/>
    <s v=" "/>
    <s v=" "/>
    <d v="2025-08-26T00:00:00"/>
    <x v="5"/>
    <x v="11"/>
    <d v="2025-08-15T00:00:00"/>
    <x v="10"/>
    <x v="5"/>
    <d v="2025-09-03T00:00:00"/>
    <x v="8"/>
    <x v="3"/>
    <x v="3"/>
    <x v="10"/>
    <d v="2025-05-19T00:00:00"/>
    <x v="10"/>
    <n v="0"/>
    <n v="614.66666666666674"/>
    <x v="6"/>
    <x v="6"/>
    <x v="11"/>
    <n v="214578"/>
  </r>
  <r>
    <x v="14"/>
    <x v="12"/>
    <x v="14"/>
    <x v="13"/>
    <s v="Produit D"/>
    <x v="8"/>
    <d v="2025-05-09T00:00:00"/>
    <s v=" "/>
    <x v="3"/>
    <n v="0"/>
    <n v="10"/>
    <n v="32"/>
    <n v="1"/>
    <n v="1"/>
    <n v="1"/>
    <n v="0"/>
    <n v="0"/>
    <n v="20"/>
    <x v="13"/>
    <n v="0"/>
    <n v="34332"/>
    <n v="9558"/>
    <n v="21"/>
    <n v="394"/>
    <n v="10"/>
    <n v="0"/>
    <n v="0"/>
    <n v="150"/>
    <x v="13"/>
    <n v="48445"/>
    <n v="216477"/>
    <n v="185990"/>
    <n v="38167"/>
    <n v="38898"/>
    <n v="25684"/>
    <n v="0"/>
    <n v="14613"/>
    <n v="1489"/>
    <s v=" "/>
    <d v="2025-08-29T00:00:00"/>
    <x v="10"/>
    <d v="2025-08-22T00:00:00"/>
    <d v="2025-05-12T00:00:00"/>
    <x v="11"/>
    <d v="2025-05-19T00:00:00"/>
    <s v=" "/>
    <s v=" "/>
    <d v="2025-08-27T00:00:00"/>
    <x v="5"/>
    <x v="12"/>
    <d v="2025-08-15T00:00:00"/>
    <x v="11"/>
    <x v="6"/>
    <d v="2025-09-03T00:00:00"/>
    <x v="8"/>
    <x v="3"/>
    <x v="3"/>
    <x v="11"/>
    <d v="2025-05-12T00:00:00"/>
    <x v="11"/>
    <n v="0"/>
    <n v="614.66666666666674"/>
    <x v="6"/>
    <x v="6"/>
    <x v="12"/>
    <n v="224157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  <r>
    <x v="15"/>
    <x v="13"/>
    <x v="15"/>
    <x v="14"/>
    <s v=" "/>
    <x v="9"/>
    <s v=" "/>
    <s v=" "/>
    <x v="4"/>
    <n v="0"/>
    <n v="0"/>
    <n v="0"/>
    <n v="0"/>
    <n v="0"/>
    <n v="0"/>
    <n v="0"/>
    <n v="0"/>
    <n v="0"/>
    <x v="14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s v=" "/>
    <x v="6"/>
    <x v="5"/>
    <s v=" "/>
    <x v="6"/>
    <x v="3"/>
    <x v="3"/>
    <x v="8"/>
    <s v=" "/>
    <x v="12"/>
    <n v="0"/>
    <s v=" "/>
    <x v="6"/>
    <x v="6"/>
    <x v="13"/>
    <s v=" 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2">
  <r>
    <x v="0"/>
    <m/>
    <x v="0"/>
    <x v="0"/>
    <m/>
    <x v="0"/>
    <m/>
    <m/>
    <x v="0"/>
    <m/>
    <m/>
    <m/>
    <m/>
    <m/>
    <m/>
    <m/>
    <m/>
    <m/>
    <m/>
    <m/>
    <m/>
    <m/>
    <m/>
    <m/>
    <m/>
    <m/>
    <m/>
    <m/>
    <x v="0"/>
    <m/>
    <m/>
    <m/>
    <m/>
    <m/>
    <m/>
    <m/>
    <m/>
    <m/>
    <s v="DTE DEBUT"/>
    <s v="DTE DEBUT"/>
    <x v="0"/>
    <s v="DTE DEBUT"/>
    <s v="DTE DEBUT"/>
    <x v="0"/>
    <s v="DTE DEBUT"/>
    <s v="DTE DEBUT"/>
    <s v="DTE DEBUT"/>
    <s v="DTE DEBUT"/>
    <x v="0"/>
    <x v="0"/>
    <x v="0"/>
    <x v="0"/>
    <x v="0"/>
    <x v="0"/>
    <x v="0"/>
    <x v="0"/>
    <x v="0"/>
    <x v="0"/>
    <m/>
    <m/>
    <m/>
    <m/>
    <x v="0"/>
    <x v="0"/>
    <x v="0"/>
    <s v="LC + LB"/>
    <s v="DEBUT"/>
    <s v="DUREE"/>
    <s v="FIN"/>
    <s v="ECART"/>
    <s v="INTERRUP. JRS"/>
    <s v="INTERRUP. JRS"/>
    <s v="INTERRUP. JRS"/>
    <s v="INTERRUP. JRS"/>
    <s v="INTERRUP. JRS"/>
    <s v="INTERRUP. JRS"/>
    <s v="INTERRUP. JRS"/>
    <s v="INTERRUP. JRS"/>
    <s v="INTERRUP. JRS"/>
    <s v="INTERRUP. JRS"/>
  </r>
  <r>
    <x v="1"/>
    <n v="1"/>
    <x v="1"/>
    <x v="1"/>
    <n v="4"/>
    <x v="1"/>
    <n v="6"/>
    <n v="7"/>
    <x v="1"/>
    <n v="9"/>
    <n v="10"/>
    <n v="11"/>
    <n v="12"/>
    <n v="13"/>
    <n v="14"/>
    <n v="15"/>
    <n v="16"/>
    <n v="17"/>
    <n v="18"/>
    <n v="19"/>
    <n v="20"/>
    <n v="21"/>
    <n v="22"/>
    <n v="23"/>
    <n v="24"/>
    <n v="25"/>
    <n v="26"/>
    <n v="27"/>
    <x v="1"/>
    <n v="29"/>
    <n v="30"/>
    <n v="31"/>
    <n v="32"/>
    <n v="33"/>
    <n v="34"/>
    <n v="35"/>
    <n v="36"/>
    <n v="37"/>
    <n v="38"/>
    <n v="39"/>
    <x v="1"/>
    <n v="41"/>
    <n v="42"/>
    <x v="1"/>
    <n v="44"/>
    <n v="45"/>
    <n v="46"/>
    <n v="47"/>
    <x v="1"/>
    <x v="1"/>
    <x v="1"/>
    <x v="1"/>
    <x v="1"/>
    <x v="1"/>
    <x v="1"/>
    <x v="1"/>
    <x v="1"/>
    <x v="1"/>
    <n v="58"/>
    <n v="59"/>
    <n v="60"/>
    <n v="61"/>
    <x v="1"/>
    <x v="1"/>
    <x v="1"/>
    <n v="65"/>
    <n v="66"/>
    <n v="67"/>
    <n v="68"/>
    <n v="69"/>
    <n v="70"/>
    <n v="71"/>
    <n v="72"/>
    <n v="73"/>
    <n v="74"/>
    <n v="75"/>
    <n v="76"/>
    <n v="77"/>
    <n v="78"/>
    <n v="79"/>
  </r>
  <r>
    <x v="2"/>
    <m/>
    <x v="2"/>
    <x v="0"/>
    <m/>
    <x v="0"/>
    <m/>
    <m/>
    <x v="2"/>
    <m/>
    <m/>
    <m/>
    <m/>
    <m/>
    <m/>
    <m/>
    <m/>
    <m/>
    <m/>
    <m/>
    <m/>
    <m/>
    <m/>
    <m/>
    <m/>
    <m/>
    <m/>
    <m/>
    <x v="0"/>
    <n v="0"/>
    <n v="0"/>
    <n v="0"/>
    <n v="0"/>
    <n v="0"/>
    <n v="0"/>
    <n v="0"/>
    <n v="0"/>
    <n v="0"/>
    <m/>
    <m/>
    <x v="2"/>
    <m/>
    <m/>
    <x v="2"/>
    <m/>
    <m/>
    <m/>
    <m/>
    <x v="2"/>
    <x v="2"/>
    <x v="2"/>
    <x v="2"/>
    <x v="2"/>
    <x v="2"/>
    <x v="2"/>
    <x v="2"/>
    <x v="2"/>
    <x v="2"/>
    <m/>
    <m/>
    <m/>
    <n v="0"/>
    <x v="2"/>
    <x v="2"/>
    <x v="0"/>
    <m/>
    <m/>
    <m/>
    <m/>
    <m/>
    <m/>
    <m/>
    <m/>
    <m/>
    <m/>
    <m/>
    <m/>
    <m/>
    <m/>
    <m/>
  </r>
  <r>
    <x v="3"/>
    <n v="1"/>
    <x v="3"/>
    <x v="2"/>
    <s v="Produit J"/>
    <x v="2"/>
    <d v="2025-03-04T00:00:00"/>
    <d v="2025-03-07T00:00:00"/>
    <x v="3"/>
    <n v="6"/>
    <n v="27"/>
    <n v="102"/>
    <n v="76"/>
    <n v="14"/>
    <n v="75"/>
    <n v="0"/>
    <n v="0"/>
    <n v="15"/>
    <n v="315"/>
    <n v="77"/>
    <n v="25939"/>
    <n v="40115"/>
    <n v="3466"/>
    <n v="2223"/>
    <n v="4177"/>
    <n v="0"/>
    <n v="0"/>
    <n v="23"/>
    <x v="2"/>
    <n v="77"/>
    <n v="25939"/>
    <n v="40115"/>
    <n v="3466"/>
    <n v="2223"/>
    <n v="4177"/>
    <n v="0"/>
    <n v="0"/>
    <n v="23"/>
    <d v="2025-04-09T00:00:00"/>
    <d v="2025-04-09T00:00:00"/>
    <x v="3"/>
    <d v="2025-04-09T00:00:00"/>
    <d v="2025-04-09T00:00:00"/>
    <x v="3"/>
    <d v="2025-04-09T00:00:00"/>
    <s v=" "/>
    <s v=" "/>
    <d v="2025-04-09T00:00:00"/>
    <x v="2"/>
    <x v="3"/>
    <x v="3"/>
    <x v="3"/>
    <x v="2"/>
    <x v="3"/>
    <x v="3"/>
    <x v="3"/>
    <x v="3"/>
    <x v="2"/>
    <d v="2025-04-09T00:00:00"/>
    <d v="2025-04-17T00:00:00"/>
    <n v="80"/>
    <n v="80"/>
    <x v="3"/>
    <x v="3"/>
    <x v="2"/>
    <n v="43581"/>
    <d v="2025-04-09T00:00:00"/>
    <n v="3.4950260416666667"/>
    <d v="2025-04-14T00:00:00"/>
    <n v="0"/>
    <n v="0"/>
    <n v="0"/>
    <n v="0"/>
    <n v="0"/>
    <n v="0"/>
    <n v="0"/>
    <n v="0"/>
    <s v=" "/>
    <s v=" "/>
    <n v="0"/>
  </r>
  <r>
    <x v="4"/>
    <n v="2"/>
    <x v="4"/>
    <x v="3"/>
    <s v="Produit H"/>
    <x v="2"/>
    <d v="2025-03-28T00:00:00"/>
    <s v=" "/>
    <x v="3"/>
    <n v="4"/>
    <n v="14"/>
    <n v="155"/>
    <n v="289"/>
    <n v="11"/>
    <n v="90"/>
    <n v="0"/>
    <n v="3"/>
    <n v="35"/>
    <n v="601"/>
    <n v="97"/>
    <n v="4882"/>
    <n v="21702"/>
    <n v="8818"/>
    <n v="695"/>
    <n v="2116"/>
    <n v="0"/>
    <n v="20"/>
    <n v="19"/>
    <x v="3"/>
    <n v="174"/>
    <n v="30821"/>
    <n v="61817"/>
    <n v="12284"/>
    <n v="2918"/>
    <n v="6293"/>
    <n v="0"/>
    <n v="20"/>
    <n v="42"/>
    <d v="2025-04-09T00:00:00"/>
    <d v="2025-04-14T00:00:00"/>
    <x v="4"/>
    <d v="2025-04-17T00:00:00"/>
    <d v="2025-04-09T00:00:00"/>
    <x v="4"/>
    <d v="2025-04-11T00:00:00"/>
    <s v=" "/>
    <d v="2025-04-09T00:00:00"/>
    <d v="2025-04-09T00:00:00"/>
    <x v="2"/>
    <x v="4"/>
    <x v="4"/>
    <x v="4"/>
    <x v="3"/>
    <x v="3"/>
    <x v="4"/>
    <x v="3"/>
    <x v="2"/>
    <x v="2"/>
    <d v="2025-04-09T00:00:00"/>
    <d v="2025-04-22T00:00:00"/>
    <n v="140"/>
    <n v="220"/>
    <x v="4"/>
    <x v="4"/>
    <x v="3"/>
    <n v="74101"/>
    <d v="2025-04-09T00:00:00"/>
    <n v="6.1090364583333336"/>
    <d v="2025-04-17T00:00:00"/>
    <n v="0"/>
    <n v="0"/>
    <n v="0"/>
    <n v="0"/>
    <n v="0"/>
    <n v="0"/>
    <n v="0"/>
    <n v="0"/>
    <s v=" "/>
    <n v="0"/>
    <n v="0"/>
  </r>
  <r>
    <x v="5"/>
    <n v="3"/>
    <x v="5"/>
    <x v="4"/>
    <s v="Produit I"/>
    <x v="2"/>
    <d v="2025-05-07T00:00:00"/>
    <s v=" "/>
    <x v="3"/>
    <n v="8"/>
    <n v="47"/>
    <n v="204"/>
    <n v="206"/>
    <n v="25"/>
    <n v="177"/>
    <n v="0"/>
    <n v="2"/>
    <n v="56"/>
    <n v="725"/>
    <n v="911"/>
    <n v="9367"/>
    <n v="21847"/>
    <n v="4144"/>
    <n v="1365"/>
    <n v="2529"/>
    <n v="0"/>
    <n v="29"/>
    <n v="37"/>
    <x v="4"/>
    <n v="1085"/>
    <n v="40188"/>
    <n v="83664"/>
    <n v="16428"/>
    <n v="4283"/>
    <n v="8822"/>
    <n v="0"/>
    <n v="49"/>
    <n v="79"/>
    <d v="2025-05-07T00:00:00"/>
    <d v="2025-05-07T00:00:00"/>
    <x v="5"/>
    <d v="2025-05-07T00:00:00"/>
    <d v="2025-05-07T00:00:00"/>
    <x v="5"/>
    <d v="2025-05-07T00:00:00"/>
    <s v=" "/>
    <d v="2025-05-07T00:00:00"/>
    <d v="2025-05-07T00:00:00"/>
    <x v="3"/>
    <x v="5"/>
    <x v="5"/>
    <x v="5"/>
    <x v="4"/>
    <x v="4"/>
    <x v="5"/>
    <x v="3"/>
    <x v="4"/>
    <x v="3"/>
    <d v="2025-05-07T00:00:00"/>
    <d v="2025-05-12T00:00:00"/>
    <n v="134.66666666666669"/>
    <n v="354.66666666666669"/>
    <x v="5"/>
    <x v="5"/>
    <x v="4"/>
    <n v="100092"/>
    <d v="2025-04-09T00:00:00"/>
    <n v="8.2475000000000005"/>
    <d v="2025-04-21T00:00:00"/>
    <n v="18"/>
    <n v="28"/>
    <n v="22"/>
    <n v="20"/>
    <n v="15"/>
    <n v="26"/>
    <n v="27"/>
    <n v="23"/>
    <s v=" "/>
    <n v="28"/>
    <n v="28"/>
  </r>
  <r>
    <x v="6"/>
    <n v="4"/>
    <x v="6"/>
    <x v="5"/>
    <s v="Produit G"/>
    <x v="3"/>
    <d v="2025-01-16T00:00:00"/>
    <d v="2025-02-04T00:00:00"/>
    <x v="3"/>
    <n v="7"/>
    <n v="2"/>
    <n v="0"/>
    <n v="0"/>
    <n v="0"/>
    <n v="0"/>
    <n v="0"/>
    <n v="0"/>
    <n v="5"/>
    <n v="14"/>
    <n v="46958"/>
    <n v="3672"/>
    <n v="0"/>
    <n v="0"/>
    <n v="0"/>
    <n v="0"/>
    <n v="0"/>
    <n v="0"/>
    <n v="384"/>
    <x v="5"/>
    <n v="48043"/>
    <n v="43860"/>
    <n v="83664"/>
    <n v="16428"/>
    <n v="4283"/>
    <n v="8822"/>
    <n v="0"/>
    <n v="49"/>
    <n v="463"/>
    <d v="2025-05-07T00:00:00"/>
    <d v="2025-05-08T00:00:00"/>
    <x v="6"/>
    <s v=" "/>
    <s v=" "/>
    <x v="6"/>
    <s v=" "/>
    <s v=" "/>
    <s v=" "/>
    <d v="2025-05-07T00:00:00"/>
    <x v="4"/>
    <x v="5"/>
    <x v="6"/>
    <x v="6"/>
    <x v="5"/>
    <x v="5"/>
    <x v="6"/>
    <x v="3"/>
    <x v="3"/>
    <x v="4"/>
    <d v="2025-05-07T00:00:00"/>
    <d v="2025-05-19T00:00:00"/>
    <n v="0"/>
    <n v="354.66666666666669"/>
    <x v="6"/>
    <x v="6"/>
    <x v="5"/>
    <n v="100092"/>
    <d v="2025-04-09T00:00:00"/>
    <n v="8.2475000000000005"/>
    <d v="2025-04-21T00:00:00"/>
    <n v="18"/>
    <n v="0"/>
    <n v="0"/>
    <s v=" "/>
    <s v=" "/>
    <s v=" "/>
    <s v=" "/>
    <s v=" "/>
    <s v=" "/>
    <s v=" "/>
    <n v="0"/>
  </r>
  <r>
    <x v="7"/>
    <n v="5"/>
    <x v="7"/>
    <x v="6"/>
    <s v="Produit K"/>
    <x v="4"/>
    <d v="2025-07-15T00:00:00"/>
    <s v=" "/>
    <x v="3"/>
    <n v="0"/>
    <n v="1"/>
    <n v="1"/>
    <n v="0"/>
    <n v="8"/>
    <n v="0"/>
    <n v="0"/>
    <n v="1"/>
    <n v="1"/>
    <n v="12"/>
    <n v="0"/>
    <n v="1054"/>
    <n v="130"/>
    <n v="0"/>
    <n v="3305"/>
    <n v="0"/>
    <n v="0"/>
    <n v="899"/>
    <n v="2"/>
    <x v="6"/>
    <n v="48043"/>
    <n v="44914"/>
    <n v="83794"/>
    <n v="16428"/>
    <n v="7588"/>
    <n v="8822"/>
    <n v="0"/>
    <n v="948"/>
    <n v="465"/>
    <s v=" "/>
    <d v="2025-07-15T00:00:00"/>
    <x v="7"/>
    <d v="2025-07-15T00:00:00"/>
    <s v=" "/>
    <x v="7"/>
    <s v=" "/>
    <s v=" "/>
    <d v="2025-07-15T00:00:00"/>
    <d v="2025-07-15T00:00:00"/>
    <x v="5"/>
    <x v="6"/>
    <x v="7"/>
    <x v="7"/>
    <x v="5"/>
    <x v="6"/>
    <x v="6"/>
    <x v="3"/>
    <x v="5"/>
    <x v="5"/>
    <d v="2025-07-15T00:00:00"/>
    <d v="2025-07-17T00:00:00"/>
    <n v="0"/>
    <n v="354.66666666666669"/>
    <x v="6"/>
    <x v="6"/>
    <x v="6"/>
    <n v="100222"/>
    <d v="2025-04-09T00:00:00"/>
    <n v="8.2576562500000001"/>
    <d v="2025-04-21T00:00:00"/>
    <n v="85"/>
    <s v=" "/>
    <n v="68"/>
    <n v="67"/>
    <n v="64"/>
    <s v=" "/>
    <n v="69"/>
    <s v=" "/>
    <s v=" "/>
    <n v="69"/>
    <n v="57"/>
  </r>
  <r>
    <x v="8"/>
    <n v="6"/>
    <x v="8"/>
    <x v="7"/>
    <s v="Produit E"/>
    <x v="5"/>
    <d v="2025-04-11T00:00:00"/>
    <s v=" "/>
    <x v="3"/>
    <n v="0"/>
    <n v="10"/>
    <n v="138"/>
    <n v="107"/>
    <n v="109"/>
    <n v="151"/>
    <n v="0"/>
    <n v="0"/>
    <n v="56"/>
    <n v="571"/>
    <n v="0"/>
    <n v="29486"/>
    <n v="25117"/>
    <n v="2407"/>
    <n v="14719"/>
    <n v="3456"/>
    <n v="0"/>
    <n v="0"/>
    <n v="28"/>
    <x v="7"/>
    <n v="48043"/>
    <n v="74400"/>
    <n v="108911"/>
    <n v="18835"/>
    <n v="22307"/>
    <n v="12278"/>
    <n v="0"/>
    <n v="948"/>
    <n v="493"/>
    <s v=" "/>
    <d v="2025-07-15T00:00:00"/>
    <x v="7"/>
    <d v="2025-07-15T00:00:00"/>
    <d v="2025-05-07T00:00:00"/>
    <x v="8"/>
    <d v="2025-05-08T00:00:00"/>
    <s v=" "/>
    <s v=" "/>
    <d v="2025-07-15T00:00:00"/>
    <x v="5"/>
    <x v="7"/>
    <x v="8"/>
    <x v="8"/>
    <x v="4"/>
    <x v="7"/>
    <x v="7"/>
    <x v="3"/>
    <x v="3"/>
    <x v="5"/>
    <d v="2025-05-07T00:00:00"/>
    <d v="2025-08-20T00:00:00"/>
    <n v="220"/>
    <n v="574.66666666666674"/>
    <x v="7"/>
    <x v="7"/>
    <x v="7"/>
    <n v="127746"/>
    <d v="2025-04-09T00:00:00"/>
    <n v="10.470651041666667"/>
    <d v="2025-04-23T00:00:00"/>
    <n v="85"/>
    <s v=" "/>
    <n v="0"/>
    <n v="0"/>
    <n v="0"/>
    <n v="0"/>
    <n v="0"/>
    <n v="0"/>
    <s v=" "/>
    <s v=" "/>
    <n v="0"/>
  </r>
  <r>
    <x v="9"/>
    <n v="7"/>
    <x v="9"/>
    <x v="8"/>
    <s v="Produit L"/>
    <x v="5"/>
    <d v="2025-04-30T00:00:00"/>
    <s v=" "/>
    <x v="3"/>
    <n v="0"/>
    <n v="13"/>
    <n v="33"/>
    <n v="14"/>
    <n v="26"/>
    <n v="9"/>
    <n v="0"/>
    <n v="2"/>
    <n v="16"/>
    <n v="113"/>
    <n v="0"/>
    <n v="59176"/>
    <n v="19337"/>
    <n v="1734"/>
    <n v="12980"/>
    <n v="607"/>
    <n v="0"/>
    <n v="1505"/>
    <n v="440"/>
    <x v="8"/>
    <n v="48043"/>
    <n v="133576"/>
    <n v="128248"/>
    <n v="20569"/>
    <n v="35287"/>
    <n v="12885"/>
    <n v="0"/>
    <n v="2453"/>
    <n v="933"/>
    <s v=" "/>
    <d v="2025-08-11T00:00:00"/>
    <x v="8"/>
    <d v="2025-07-18T00:00:00"/>
    <d v="2025-05-07T00:00:00"/>
    <x v="9"/>
    <d v="2025-05-09T00:00:00"/>
    <s v=" "/>
    <d v="2025-07-15T00:00:00"/>
    <d v="2025-07-15T00:00:00"/>
    <x v="5"/>
    <x v="8"/>
    <x v="9"/>
    <x v="9"/>
    <x v="4"/>
    <x v="8"/>
    <x v="7"/>
    <x v="3"/>
    <x v="5"/>
    <x v="6"/>
    <d v="2025-05-07T00:00:00"/>
    <d v="2025-09-01T00:00:00"/>
    <n v="0"/>
    <n v="574.66666666666674"/>
    <x v="6"/>
    <x v="6"/>
    <x v="8"/>
    <n v="148817"/>
    <d v="2025-04-09T00:00:00"/>
    <n v="12.161979166666667"/>
    <d v="2025-04-25T00:00:00"/>
    <n v="84"/>
    <s v=" "/>
    <n v="0"/>
    <n v="0"/>
    <n v="0"/>
    <n v="0"/>
    <n v="0"/>
    <n v="0"/>
    <s v=" "/>
    <n v="0"/>
    <n v="0"/>
  </r>
  <r>
    <x v="10"/>
    <n v="8"/>
    <x v="10"/>
    <x v="9"/>
    <s v="Produit B"/>
    <x v="6"/>
    <d v="2025-05-19T00:00:00"/>
    <s v=" "/>
    <x v="3"/>
    <n v="0"/>
    <n v="0"/>
    <n v="0"/>
    <n v="0"/>
    <n v="0"/>
    <n v="0"/>
    <n v="0"/>
    <n v="0"/>
    <n v="3"/>
    <n v="3"/>
    <n v="0"/>
    <n v="0"/>
    <n v="0"/>
    <n v="0"/>
    <n v="0"/>
    <n v="0"/>
    <n v="0"/>
    <n v="0"/>
    <n v="120"/>
    <x v="9"/>
    <n v="48043"/>
    <n v="133576"/>
    <n v="128248"/>
    <n v="20569"/>
    <n v="35287"/>
    <n v="12885"/>
    <n v="0"/>
    <n v="2453"/>
    <n v="1053"/>
    <s v=" "/>
    <s v=" "/>
    <x v="6"/>
    <s v=" "/>
    <s v=" "/>
    <x v="6"/>
    <s v=" "/>
    <s v=" "/>
    <s v=" "/>
    <d v="2025-08-18T00:00:00"/>
    <x v="5"/>
    <x v="9"/>
    <x v="6"/>
    <x v="6"/>
    <x v="5"/>
    <x v="5"/>
    <x v="6"/>
    <x v="3"/>
    <x v="3"/>
    <x v="7"/>
    <d v="2025-08-18T00:00:00"/>
    <d v="2025-08-20T00:00:00"/>
    <n v="0"/>
    <n v="574.66666666666674"/>
    <x v="6"/>
    <x v="6"/>
    <x v="9"/>
    <n v="148817"/>
    <d v="2025-04-09T00:00:00"/>
    <n v="12.161979166666667"/>
    <d v="2025-04-25T00:00:00"/>
    <n v="84"/>
    <s v=" "/>
    <s v=" "/>
    <s v=" "/>
    <s v=" "/>
    <s v=" "/>
    <s v=" "/>
    <s v=" "/>
    <s v=" "/>
    <s v=" "/>
    <n v="0"/>
  </r>
  <r>
    <x v="11"/>
    <n v="9"/>
    <x v="11"/>
    <x v="10"/>
    <s v="Produit A"/>
    <x v="7"/>
    <d v="2025-03-28T00:00:00"/>
    <s v=" "/>
    <x v="3"/>
    <n v="0"/>
    <n v="0"/>
    <n v="0"/>
    <n v="0"/>
    <n v="0"/>
    <n v="5"/>
    <n v="0"/>
    <n v="0"/>
    <n v="0"/>
    <n v="5"/>
    <n v="0"/>
    <n v="0"/>
    <n v="0"/>
    <n v="0"/>
    <n v="0"/>
    <n v="527"/>
    <n v="0"/>
    <n v="0"/>
    <n v="0"/>
    <x v="10"/>
    <n v="48043"/>
    <n v="133576"/>
    <n v="128248"/>
    <n v="20569"/>
    <n v="35287"/>
    <n v="13412"/>
    <n v="0"/>
    <n v="2453"/>
    <n v="1053"/>
    <s v=" "/>
    <s v=" "/>
    <x v="6"/>
    <s v=" "/>
    <s v=" "/>
    <x v="6"/>
    <d v="2025-05-09T00:00:00"/>
    <s v=" "/>
    <s v=" "/>
    <s v=" "/>
    <x v="5"/>
    <x v="9"/>
    <x v="6"/>
    <x v="6"/>
    <x v="5"/>
    <x v="5"/>
    <x v="7"/>
    <x v="3"/>
    <x v="3"/>
    <x v="8"/>
    <d v="2025-05-09T00:00:00"/>
    <d v="2025-05-09T00:00:00"/>
    <n v="40"/>
    <n v="614.66666666666674"/>
    <x v="8"/>
    <x v="8"/>
    <x v="10"/>
    <n v="148817"/>
    <d v="2025-04-09T00:00:00"/>
    <n v="12.161979166666667"/>
    <d v="2025-04-25T00:00:00"/>
    <n v="84"/>
    <s v=" "/>
    <s v=" "/>
    <s v=" "/>
    <s v=" "/>
    <s v=" "/>
    <s v=" "/>
    <n v="0"/>
    <s v=" "/>
    <s v=" "/>
    <s v=" "/>
  </r>
  <r>
    <x v="12"/>
    <n v="10"/>
    <x v="12"/>
    <x v="11"/>
    <s v="Produit F"/>
    <x v="7"/>
    <d v="2025-03-28T00:00:00"/>
    <s v=" "/>
    <x v="3"/>
    <n v="1"/>
    <n v="18"/>
    <n v="146"/>
    <n v="206"/>
    <n v="28"/>
    <n v="136"/>
    <n v="0"/>
    <n v="21"/>
    <n v="23"/>
    <n v="579"/>
    <n v="402"/>
    <n v="30336"/>
    <n v="45185"/>
    <n v="17577"/>
    <n v="3174"/>
    <n v="12246"/>
    <n v="0"/>
    <n v="12160"/>
    <n v="236"/>
    <x v="11"/>
    <n v="48445"/>
    <n v="163912"/>
    <n v="173433"/>
    <n v="38146"/>
    <n v="38461"/>
    <n v="25658"/>
    <n v="0"/>
    <n v="14613"/>
    <n v="1289"/>
    <d v="2025-05-14T00:00:00"/>
    <d v="2025-08-21T00:00:00"/>
    <x v="9"/>
    <d v="2025-08-13T00:00:00"/>
    <d v="2025-05-07T00:00:00"/>
    <x v="10"/>
    <d v="2025-05-09T00:00:00"/>
    <s v=" "/>
    <d v="2025-07-15T00:00:00"/>
    <d v="2025-08-20T00:00:00"/>
    <x v="4"/>
    <x v="10"/>
    <x v="10"/>
    <x v="10"/>
    <x v="6"/>
    <x v="9"/>
    <x v="8"/>
    <x v="3"/>
    <x v="6"/>
    <x v="9"/>
    <d v="2025-05-07T00:00:00"/>
    <d v="2025-09-03T00:00:00"/>
    <n v="0"/>
    <n v="614.66666666666674"/>
    <x v="6"/>
    <x v="6"/>
    <x v="11"/>
    <n v="211579"/>
    <d v="2025-04-09T00:00:00"/>
    <n v="17.522994791666665"/>
    <d v="2025-05-02T00:00:00"/>
    <n v="105"/>
    <n v="0"/>
    <n v="0"/>
    <n v="0"/>
    <n v="0"/>
    <n v="0"/>
    <n v="0"/>
    <n v="0"/>
    <s v=" "/>
    <n v="0"/>
    <n v="0"/>
  </r>
  <r>
    <x v="13"/>
    <n v="11"/>
    <x v="13"/>
    <x v="12"/>
    <s v="Produit C"/>
    <x v="8"/>
    <d v="2025-03-21T00:00:00"/>
    <d v="2025-03-31T00:00:00"/>
    <x v="3"/>
    <n v="0"/>
    <n v="11"/>
    <n v="19"/>
    <n v="0"/>
    <n v="3"/>
    <n v="3"/>
    <n v="0"/>
    <n v="0"/>
    <n v="24"/>
    <n v="60"/>
    <n v="0"/>
    <n v="18233"/>
    <n v="2999"/>
    <n v="0"/>
    <n v="43"/>
    <n v="16"/>
    <n v="0"/>
    <n v="0"/>
    <n v="50"/>
    <x v="12"/>
    <n v="48445"/>
    <n v="182145"/>
    <n v="176432"/>
    <n v="38146"/>
    <n v="38504"/>
    <n v="25674"/>
    <n v="0"/>
    <n v="14613"/>
    <n v="1339"/>
    <s v=" "/>
    <d v="2025-08-27T00:00:00"/>
    <x v="10"/>
    <d v="2025-08-22T00:00:00"/>
    <s v=" "/>
    <x v="11"/>
    <d v="2025-05-19T00:00:00"/>
    <s v=" "/>
    <s v=" "/>
    <d v="2025-08-26T00:00:00"/>
    <x v="5"/>
    <x v="11"/>
    <x v="10"/>
    <x v="10"/>
    <x v="5"/>
    <x v="9"/>
    <x v="8"/>
    <x v="3"/>
    <x v="3"/>
    <x v="10"/>
    <d v="2025-05-19T00:00:00"/>
    <d v="2025-09-03T00:00:00"/>
    <n v="0"/>
    <n v="614.66666666666674"/>
    <x v="6"/>
    <x v="6"/>
    <x v="11"/>
    <n v="214578"/>
    <d v="2025-04-09T00:00:00"/>
    <n v="17.757291666666667"/>
    <d v="2025-05-02T00:00:00"/>
    <n v="105"/>
    <s v=" "/>
    <n v="0"/>
    <n v="0"/>
    <n v="0"/>
    <s v=" "/>
    <n v="0"/>
    <n v="0"/>
    <s v=" "/>
    <s v=" "/>
    <n v="0"/>
  </r>
  <r>
    <x v="14"/>
    <n v="12"/>
    <x v="14"/>
    <x v="13"/>
    <s v="Produit D"/>
    <x v="8"/>
    <d v="2025-05-09T00:00:00"/>
    <s v=" "/>
    <x v="3"/>
    <n v="0"/>
    <n v="10"/>
    <n v="32"/>
    <n v="1"/>
    <n v="1"/>
    <n v="1"/>
    <n v="0"/>
    <n v="0"/>
    <n v="20"/>
    <n v="65"/>
    <n v="0"/>
    <n v="34332"/>
    <n v="9558"/>
    <n v="21"/>
    <n v="394"/>
    <n v="10"/>
    <n v="0"/>
    <n v="0"/>
    <n v="150"/>
    <x v="13"/>
    <n v="48445"/>
    <n v="216477"/>
    <n v="185990"/>
    <n v="38167"/>
    <n v="38898"/>
    <n v="25684"/>
    <n v="0"/>
    <n v="14613"/>
    <n v="1489"/>
    <s v=" "/>
    <d v="2025-08-29T00:00:00"/>
    <x v="10"/>
    <d v="2025-08-22T00:00:00"/>
    <d v="2025-05-12T00:00:00"/>
    <x v="11"/>
    <d v="2025-05-19T00:00:00"/>
    <s v=" "/>
    <s v=" "/>
    <d v="2025-08-27T00:00:00"/>
    <x v="5"/>
    <x v="12"/>
    <x v="10"/>
    <x v="11"/>
    <x v="6"/>
    <x v="9"/>
    <x v="8"/>
    <x v="3"/>
    <x v="3"/>
    <x v="11"/>
    <d v="2025-05-12T00:00:00"/>
    <d v="2025-09-05T00:00:00"/>
    <n v="0"/>
    <n v="614.66666666666674"/>
    <x v="6"/>
    <x v="6"/>
    <x v="12"/>
    <n v="224157"/>
    <d v="2025-04-09T00:00:00"/>
    <n v="18.506197916666668"/>
    <d v="2025-05-05T00:00:00"/>
    <n v="102"/>
    <s v=" "/>
    <n v="0"/>
    <n v="0"/>
    <n v="0"/>
    <n v="0"/>
    <n v="0"/>
    <n v="0"/>
    <s v=" "/>
    <s v=" "/>
    <n v="0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  <r>
    <x v="15"/>
    <s v=" "/>
    <x v="15"/>
    <x v="14"/>
    <s v=" "/>
    <x v="9"/>
    <s v=" "/>
    <s v=" 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x v="14"/>
    <s v=" "/>
    <s v=" "/>
    <s v=" "/>
    <s v=" "/>
    <s v=" "/>
    <s v=" "/>
    <s v=" "/>
    <s v=" "/>
    <s v=" "/>
    <s v=" "/>
    <s v=" "/>
    <x v="6"/>
    <s v=" "/>
    <s v=" "/>
    <x v="6"/>
    <s v=" "/>
    <s v=" "/>
    <s v=" "/>
    <s v=" "/>
    <x v="5"/>
    <x v="9"/>
    <x v="6"/>
    <x v="6"/>
    <x v="5"/>
    <x v="5"/>
    <x v="6"/>
    <x v="3"/>
    <x v="3"/>
    <x v="8"/>
    <s v=" "/>
    <s v=" "/>
    <n v="0"/>
    <s v=" "/>
    <x v="6"/>
    <x v="6"/>
    <x v="13"/>
    <s v=" "/>
    <s v=" "/>
    <s v=" "/>
    <s v=" "/>
    <s v=" "/>
    <s v=" "/>
    <s v=" "/>
    <s v=" "/>
    <s v=" "/>
    <s v=" "/>
    <s v=" "/>
    <s v=" "/>
    <s v=" "/>
    <s v=" "/>
    <s v="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D5B9D3-CEFF-4EEE-B185-BD7E6CDDAED1}" name="Tableau croisé dynamique1" cacheId="33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compact="0" compactData="0" gridDropZones="1" multipleFieldFilters="0">
  <location ref="B10:R23" firstHeaderRow="2" firstDataRow="2" firstDataCol="11" rowPageCount="1" colPageCount="1"/>
  <pivotFields count="66">
    <pivotField axis="axisRow" compact="0" outline="0" showAll="0" defaultSubtotal="0">
      <items count="23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"/>
        <item x="2"/>
        <item x="0"/>
        <item m="1" x="16"/>
        <item m="1" x="17"/>
        <item m="1" x="18"/>
        <item m="1" x="19"/>
        <item m="1" x="20"/>
        <item m="1" x="21"/>
        <item m="1" x="22"/>
      </items>
    </pivotField>
    <pivotField axis="axisRow" compact="0" outline="0" showAll="0" defaultSubtotal="0">
      <items count="21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m="1" x="16"/>
        <item m="1" x="17"/>
        <item m="1" x="18"/>
        <item m="1" x="14"/>
        <item m="1" x="15"/>
        <item m="1" x="19"/>
        <item m="1" x="20"/>
      </items>
    </pivotField>
    <pivotField axis="axisRow" compact="0" outline="0" showAll="0" defaultSubtotal="0">
      <items count="17">
        <item x="2"/>
        <item m="1" x="16"/>
        <item x="0"/>
        <item x="15"/>
        <item x="1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17">
        <item m="1" x="16"/>
        <item x="1"/>
        <item x="0"/>
        <item m="1" x="15"/>
        <item x="14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4">
        <item x="1"/>
        <item x="9"/>
        <item x="2"/>
        <item x="3"/>
        <item x="4"/>
        <item x="5"/>
        <item x="6"/>
        <item x="7"/>
        <item x="8"/>
        <item x="0"/>
        <item m="1" x="13"/>
        <item m="1" x="10"/>
        <item m="1" x="11"/>
        <item m="1" x="12"/>
      </items>
    </pivotField>
    <pivotField compact="0" outline="0" showAll="0"/>
    <pivotField compact="0" outline="0" showAll="0"/>
    <pivotField axis="axisPage" compact="0" outline="0" multipleItemSelectionAllowed="1" showAll="0">
      <items count="9">
        <item h="1" m="1" x="6"/>
        <item h="1" m="1" x="7"/>
        <item x="3"/>
        <item h="1" x="2"/>
        <item h="1" x="0"/>
        <item h="1" m="1" x="5"/>
        <item h="1" x="4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BAL-MKS" axis="axisRow" compact="0" outline="0" showAll="0" defaultSubtotal="0">
      <items count="22">
        <item x="14"/>
        <item x="9"/>
        <item x="10"/>
        <item x="6"/>
        <item x="5"/>
        <item x="1"/>
        <item x="12"/>
        <item x="13"/>
        <item x="8"/>
        <item x="2"/>
        <item x="7"/>
        <item x="11"/>
        <item x="3"/>
        <item x="4"/>
        <item x="0"/>
        <item m="1" x="15"/>
        <item m="1" x="16"/>
        <item m="1" x="17"/>
        <item m="1" x="18"/>
        <item m="1" x="19"/>
        <item m="1" x="20"/>
        <item m="1" x="2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BAL-KG" axis="axisRow" compact="0" outline="0" showAll="0" defaultSubtotal="0">
      <items count="22">
        <item x="14"/>
        <item x="1"/>
        <item x="9"/>
        <item x="10"/>
        <item x="6"/>
        <item x="12"/>
        <item x="3"/>
        <item x="4"/>
        <item x="13"/>
        <item x="5"/>
        <item x="7"/>
        <item x="2"/>
        <item x="8"/>
        <item x="11"/>
        <item x="0"/>
        <item m="1" x="15"/>
        <item m="1" x="16"/>
        <item m="1" x="17"/>
        <item m="1" x="18"/>
        <item m="1" x="19"/>
        <item m="1" x="20"/>
        <item m="1" x="2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FIN MOY LC-LB" compact="0" outline="0" showAll="0" defaultSubtotal="0">
      <items count="590">
        <item m="1" x="49"/>
        <item m="1" x="35"/>
        <item m="1" x="420"/>
        <item m="1" x="506"/>
        <item m="1" x="520"/>
        <item m="1" x="572"/>
        <item m="1" x="567"/>
        <item m="1" x="441"/>
        <item m="1" x="410"/>
        <item m="1" x="457"/>
        <item m="1" x="557"/>
        <item m="1" x="451"/>
        <item m="1" x="541"/>
        <item m="1" x="556"/>
        <item m="1" x="439"/>
        <item m="1" x="406"/>
        <item m="1" x="539"/>
        <item m="1" x="424"/>
        <item m="1" x="509"/>
        <item m="1" x="589"/>
        <item m="1" x="464"/>
        <item m="1" x="558"/>
        <item m="1" x="542"/>
        <item m="1" x="465"/>
        <item m="1" x="552"/>
        <item m="1" x="403"/>
        <item m="1" x="388"/>
        <item m="1" x="473"/>
        <item m="1" x="568"/>
        <item m="1" x="449"/>
        <item m="1" x="427"/>
        <item m="1" x="576"/>
        <item m="1" x="389"/>
        <item m="1" x="528"/>
        <item m="1" x="538"/>
        <item m="1" x="571"/>
        <item m="1" x="428"/>
        <item m="1" x="529"/>
        <item m="1" x="407"/>
        <item m="1" x="560"/>
        <item m="1" x="533"/>
        <item m="1" x="414"/>
        <item m="1" x="460"/>
        <item m="1" x="390"/>
        <item m="1" x="429"/>
        <item m="1" x="513"/>
        <item m="1" x="511"/>
        <item m="1" x="504"/>
        <item x="2"/>
        <item x="6"/>
        <item m="1" x="472"/>
        <item m="1" x="531"/>
        <item m="1" x="463"/>
        <item m="1" x="573"/>
        <item m="1" x="527"/>
        <item m="1" x="475"/>
        <item m="1" x="477"/>
        <item m="1" x="459"/>
        <item m="1" x="545"/>
        <item m="1" x="543"/>
        <item m="1" x="486"/>
        <item m="1" x="440"/>
        <item m="1" x="450"/>
        <item m="1" x="476"/>
        <item m="1" x="467"/>
        <item m="1" x="442"/>
        <item m="1" x="516"/>
        <item m="1" x="574"/>
        <item m="1" x="426"/>
        <item m="1" x="419"/>
        <item m="1" x="551"/>
        <item m="1" x="425"/>
        <item m="1" x="510"/>
        <item m="1" x="482"/>
        <item m="1" x="432"/>
        <item m="1" x="507"/>
        <item m="1" x="547"/>
        <item m="1" x="494"/>
        <item m="1" x="435"/>
        <item m="1" x="400"/>
        <item m="1" x="503"/>
        <item m="1" x="561"/>
        <item m="1" x="443"/>
        <item m="1" x="391"/>
        <item m="1" x="555"/>
        <item m="1" x="563"/>
        <item m="1" x="446"/>
        <item m="1" x="536"/>
        <item m="1" x="564"/>
        <item m="1" x="502"/>
        <item m="1" x="586"/>
        <item m="1" x="396"/>
        <item m="1" x="484"/>
        <item m="1" x="549"/>
        <item m="1" x="433"/>
        <item m="1" x="517"/>
        <item m="1" x="393"/>
        <item m="1" x="497"/>
        <item m="1" x="582"/>
        <item m="1" x="458"/>
        <item m="1" x="524"/>
        <item m="1" x="402"/>
        <item m="1" x="537"/>
        <item m="1" x="397"/>
        <item m="1" x="518"/>
        <item m="1" x="481"/>
        <item m="1" x="398"/>
        <item m="1" x="385"/>
        <item m="1" x="569"/>
        <item m="1" x="587"/>
        <item m="1" x="584"/>
        <item m="1" x="522"/>
        <item m="1" x="455"/>
        <item m="1" x="386"/>
        <item m="1" x="471"/>
        <item m="1" x="418"/>
        <item m="1" x="525"/>
        <item m="1" x="404"/>
        <item m="1" x="483"/>
        <item m="1" x="430"/>
        <item m="1" x="392"/>
        <item m="1" x="394"/>
        <item m="1" x="470"/>
        <item m="1" x="461"/>
        <item m="1" x="399"/>
        <item m="1" x="479"/>
        <item m="1" x="565"/>
        <item m="1" x="514"/>
        <item m="1" x="421"/>
        <item m="1" x="550"/>
        <item m="1" x="383"/>
        <item m="1" x="490"/>
        <item m="1" x="532"/>
        <item m="1" x="413"/>
        <item m="1" x="491"/>
        <item m="1" x="485"/>
        <item m="1" x="583"/>
        <item m="1" x="453"/>
        <item m="1" x="492"/>
        <item m="1" x="434"/>
        <item m="1" x="521"/>
        <item m="1" x="546"/>
        <item m="1" x="422"/>
        <item m="1" x="466"/>
        <item m="1" x="493"/>
        <item m="1" x="553"/>
        <item m="1" x="580"/>
        <item m="1" x="408"/>
        <item m="1" x="499"/>
        <item m="1" x="554"/>
        <item m="1" x="401"/>
        <item m="1" x="456"/>
        <item m="1" x="411"/>
        <item m="1" x="384"/>
        <item m="1" x="498"/>
        <item m="1" x="575"/>
        <item m="1" x="478"/>
        <item m="1" x="454"/>
        <item m="1" x="412"/>
        <item m="1" x="415"/>
        <item m="1" x="523"/>
        <item m="1" x="43"/>
        <item m="1" x="501"/>
        <item m="1" x="496"/>
        <item m="1" x="462"/>
        <item m="1" x="469"/>
        <item m="1" x="578"/>
        <item m="1" x="474"/>
        <item m="1" x="417"/>
        <item m="1" x="559"/>
        <item m="1" x="579"/>
        <item m="1" x="437"/>
        <item m="1" x="487"/>
        <item m="1" x="438"/>
        <item m="1" x="480"/>
        <item m="1" x="548"/>
        <item m="1" x="36"/>
        <item m="1" x="468"/>
        <item m="1" x="562"/>
        <item m="1" x="495"/>
        <item m="1" x="452"/>
        <item m="1" x="515"/>
        <item m="1" x="436"/>
        <item m="1" x="381"/>
        <item m="1" x="505"/>
        <item m="1" x="377"/>
        <item m="1" x="409"/>
        <item m="1" x="535"/>
        <item m="1" x="352"/>
        <item m="1" x="369"/>
        <item m="1" x="363"/>
        <item m="1" x="370"/>
        <item m="1" x="379"/>
        <item m="1" x="330"/>
        <item m="1" x="340"/>
        <item m="1" x="298"/>
        <item m="1" x="295"/>
        <item m="1" x="285"/>
        <item m="1" x="286"/>
        <item m="1" x="322"/>
        <item m="1" x="276"/>
        <item m="1" x="277"/>
        <item m="1" x="423"/>
        <item m="1" x="230"/>
        <item m="1" x="231"/>
        <item m="1" x="225"/>
        <item m="1" x="211"/>
        <item m="1" x="489"/>
        <item m="1" x="118"/>
        <item m="1" x="138"/>
        <item m="1" x="122"/>
        <item m="1" x="108"/>
        <item m="1" x="123"/>
        <item m="1" x="139"/>
        <item m="1" x="148"/>
        <item m="1" x="110"/>
        <item m="1" x="162"/>
        <item m="1" x="156"/>
        <item m="1" x="222"/>
        <item m="1" x="448"/>
        <item m="1" x="508"/>
        <item m="1" x="13"/>
        <item m="1" x="444"/>
        <item m="1" x="581"/>
        <item m="1" x="387"/>
        <item m="1" x="362"/>
        <item m="1" x="354"/>
        <item m="1" x="378"/>
        <item m="1" x="530"/>
        <item m="1" x="566"/>
        <item m="1" x="447"/>
        <item m="1" x="588"/>
        <item m="1" x="395"/>
        <item m="1" x="540"/>
        <item m="1" x="512"/>
        <item m="1" x="445"/>
        <item m="1" x="416"/>
        <item m="1" x="359"/>
        <item m="1" x="405"/>
        <item m="1" x="488"/>
        <item m="1" x="534"/>
        <item m="1" x="585"/>
        <item m="1" x="361"/>
        <item m="1" x="366"/>
        <item m="1" x="570"/>
        <item m="1" x="376"/>
        <item m="1" x="431"/>
        <item m="1" x="357"/>
        <item m="1" x="329"/>
        <item m="1" x="349"/>
        <item m="1" x="500"/>
        <item m="1" x="360"/>
        <item m="1" x="345"/>
        <item m="1" x="526"/>
        <item m="1" x="371"/>
        <item m="1" x="382"/>
        <item m="1" x="346"/>
        <item m="1" x="365"/>
        <item m="1" x="375"/>
        <item m="1" x="544"/>
        <item m="1" x="358"/>
        <item m="1" x="355"/>
        <item m="1" x="353"/>
        <item m="1" x="339"/>
        <item m="1" x="368"/>
        <item m="1" x="373"/>
        <item m="1" x="519"/>
        <item m="1" x="380"/>
        <item m="1" x="326"/>
        <item m="1" x="577"/>
        <item m="1" x="364"/>
        <item m="1" x="372"/>
        <item m="1" x="356"/>
        <item m="1" x="324"/>
        <item m="1" x="347"/>
        <item m="1" x="374"/>
        <item m="1" x="350"/>
        <item m="1" x="367"/>
        <item m="1" x="331"/>
        <item m="1" x="325"/>
        <item m="1" x="327"/>
        <item m="1" x="316"/>
        <item m="1" x="318"/>
        <item m="1" x="319"/>
        <item m="1" x="323"/>
        <item m="1" x="351"/>
        <item m="1" x="332"/>
        <item m="1" x="333"/>
        <item m="1" x="317"/>
        <item m="1" x="341"/>
        <item m="1" x="328"/>
        <item m="1" x="336"/>
        <item m="1" x="335"/>
        <item m="1" x="314"/>
        <item m="1" x="334"/>
        <item m="1" x="303"/>
        <item m="1" x="342"/>
        <item m="1" x="338"/>
        <item m="1" x="299"/>
        <item m="1" x="348"/>
        <item m="1" x="308"/>
        <item m="1" x="304"/>
        <item m="1" x="309"/>
        <item m="1" x="300"/>
        <item m="1" x="315"/>
        <item m="1" x="291"/>
        <item m="1" x="343"/>
        <item m="1" x="301"/>
        <item m="1" x="294"/>
        <item m="1" x="289"/>
        <item m="1" x="281"/>
        <item m="1" x="269"/>
        <item m="1" x="284"/>
        <item m="1" x="251"/>
        <item m="1" x="254"/>
        <item m="1" x="271"/>
        <item m="1" x="344"/>
        <item m="1" x="245"/>
        <item m="1" x="238"/>
        <item m="1" x="214"/>
        <item m="1" x="206"/>
        <item m="1" x="181"/>
        <item m="1" x="180"/>
        <item m="1" x="189"/>
        <item m="1" x="172"/>
        <item m="1" x="321"/>
        <item m="1" x="337"/>
        <item m="1" x="320"/>
        <item m="1" x="297"/>
        <item m="1" x="293"/>
        <item m="1" x="313"/>
        <item m="1" x="310"/>
        <item m="1" x="296"/>
        <item m="1" x="311"/>
        <item m="1" x="312"/>
        <item m="1" x="305"/>
        <item m="1" x="280"/>
        <item m="1" x="290"/>
        <item m="1" x="262"/>
        <item m="1" x="263"/>
        <item m="1" x="268"/>
        <item m="1" x="250"/>
        <item m="1" x="272"/>
        <item m="1" x="274"/>
        <item m="1" x="252"/>
        <item m="1" x="306"/>
        <item m="1" x="287"/>
        <item m="1" x="307"/>
        <item m="1" x="302"/>
        <item m="1" x="278"/>
        <item m="1" x="258"/>
        <item m="1" x="283"/>
        <item m="1" x="259"/>
        <item m="1" x="292"/>
        <item m="1" x="282"/>
        <item m="1" x="288"/>
        <item m="1" x="279"/>
        <item m="1" x="275"/>
        <item m="1" x="273"/>
        <item m="1" x="270"/>
        <item m="1" x="255"/>
        <item m="1" x="266"/>
        <item m="1" x="264"/>
        <item m="1" x="265"/>
        <item m="1" x="240"/>
        <item m="1" x="267"/>
        <item m="1" x="260"/>
        <item m="1" x="253"/>
        <item m="1" x="246"/>
        <item m="1" x="261"/>
        <item m="1" x="241"/>
        <item m="1" x="237"/>
        <item m="1" x="243"/>
        <item m="1" x="256"/>
        <item m="1" x="257"/>
        <item m="1" x="244"/>
        <item m="1" x="247"/>
        <item m="1" x="248"/>
        <item m="1" x="209"/>
        <item m="1" x="249"/>
        <item m="1" x="137"/>
        <item m="1" x="155"/>
        <item m="1" x="113"/>
        <item m="1" x="234"/>
        <item m="1" x="242"/>
        <item m="1" x="131"/>
        <item m="1" x="229"/>
        <item m="1" x="239"/>
        <item m="1" x="179"/>
        <item m="1" x="125"/>
        <item m="1" x="235"/>
        <item m="1" x="236"/>
        <item m="1" x="195"/>
        <item m="1" x="169"/>
        <item m="1" x="177"/>
        <item m="1" x="158"/>
        <item m="1" x="160"/>
        <item m="1" x="232"/>
        <item m="1" x="121"/>
        <item m="1" x="233"/>
        <item m="1" x="226"/>
        <item m="1" x="203"/>
        <item m="1" x="227"/>
        <item m="1" x="164"/>
        <item m="1" x="134"/>
        <item m="1" x="109"/>
        <item m="1" x="114"/>
        <item m="1" x="228"/>
        <item m="1" x="151"/>
        <item m="1" x="115"/>
        <item m="1" x="215"/>
        <item m="1" x="216"/>
        <item m="1" x="217"/>
        <item m="1" x="218"/>
        <item m="1" x="193"/>
        <item m="1" x="165"/>
        <item m="1" x="159"/>
        <item m="1" x="135"/>
        <item m="1" x="224"/>
        <item m="1" x="133"/>
        <item m="1" x="143"/>
        <item m="1" x="99"/>
        <item m="1" x="220"/>
        <item m="1" x="223"/>
        <item m="1" x="147"/>
        <item m="1" x="170"/>
        <item m="1" x="105"/>
        <item m="1" x="67"/>
        <item m="1" x="58"/>
        <item m="1" x="163"/>
        <item m="1" x="127"/>
        <item m="1" x="221"/>
        <item m="1" x="95"/>
        <item m="1" x="15"/>
        <item m="1" x="41"/>
        <item m="1" x="190"/>
        <item m="1" x="173"/>
        <item m="1" x="154"/>
        <item m="1" x="149"/>
        <item m="1" x="219"/>
        <item m="1" x="94"/>
        <item m="1" x="207"/>
        <item m="1" x="208"/>
        <item m="1" x="188"/>
        <item m="1" x="212"/>
        <item m="1" x="213"/>
        <item m="1" x="119"/>
        <item m="1" x="112"/>
        <item m="1" x="192"/>
        <item m="1" x="116"/>
        <item m="1" x="50"/>
        <item m="1" x="74"/>
        <item m="1" x="140"/>
        <item m="1" x="210"/>
        <item m="1" x="97"/>
        <item m="1" x="42"/>
        <item m="1" x="76"/>
        <item m="1" x="38"/>
        <item x="9"/>
        <item m="1" x="47"/>
        <item m="1" x="205"/>
        <item m="1" x="198"/>
        <item m="1" x="201"/>
        <item m="1" x="128"/>
        <item m="1" x="204"/>
        <item m="1" x="117"/>
        <item m="1" x="107"/>
        <item m="1" x="130"/>
        <item m="1" x="185"/>
        <item m="1" x="171"/>
        <item m="1" x="199"/>
        <item m="1" x="194"/>
        <item m="1" x="202"/>
        <item m="1" x="197"/>
        <item m="1" x="186"/>
        <item m="1" x="191"/>
        <item m="1" x="200"/>
        <item m="1" x="132"/>
        <item m="1" x="142"/>
        <item m="1" x="187"/>
        <item m="1" x="167"/>
        <item m="1" x="196"/>
        <item m="1" x="174"/>
        <item m="1" x="176"/>
        <item m="1" x="136"/>
        <item m="1" x="183"/>
        <item m="1" x="184"/>
        <item m="1" x="182"/>
        <item m="1" x="178"/>
        <item m="1" x="104"/>
        <item m="1" x="129"/>
        <item m="1" x="161"/>
        <item m="1" x="157"/>
        <item m="1" x="175"/>
        <item m="1" x="166"/>
        <item m="1" x="153"/>
        <item m="1" x="126"/>
        <item m="1" x="168"/>
        <item m="1" x="100"/>
        <item m="1" x="101"/>
        <item m="1" x="145"/>
        <item m="1" x="120"/>
        <item m="1" x="111"/>
        <item m="1" x="81"/>
        <item x="4"/>
        <item m="1" x="152"/>
        <item m="1" x="141"/>
        <item m="1" x="144"/>
        <item m="1" x="146"/>
        <item m="1" x="150"/>
        <item m="1" x="124"/>
        <item m="1" x="106"/>
        <item m="1" x="98"/>
        <item m="1" x="102"/>
        <item m="1" x="103"/>
        <item m="1" x="11"/>
        <item m="1" x="82"/>
        <item x="3"/>
        <item m="1" x="33"/>
        <item m="1" x="88"/>
        <item m="1" x="89"/>
        <item m="1" x="90"/>
        <item m="1" x="57"/>
        <item m="1" x="68"/>
        <item m="1" x="39"/>
        <item m="1" x="96"/>
        <item m="1" x="93"/>
        <item m="1" x="17"/>
        <item m="1" x="91"/>
        <item m="1" x="92"/>
        <item m="1" x="83"/>
        <item m="1" x="84"/>
        <item m="1" x="85"/>
        <item m="1" x="34"/>
        <item x="5"/>
        <item m="1" x="86"/>
        <item m="1" x="87"/>
        <item m="1" x="75"/>
        <item m="1" x="51"/>
        <item m="1" x="77"/>
        <item m="1" x="78"/>
        <item m="1" x="79"/>
        <item m="1" x="80"/>
        <item m="1" x="53"/>
        <item m="1" x="69"/>
        <item m="1" x="70"/>
        <item m="1" x="71"/>
        <item m="1" x="19"/>
        <item m="1" x="72"/>
        <item x="8"/>
        <item m="1" x="73"/>
        <item m="1" x="22"/>
        <item m="1" x="65"/>
        <item m="1" x="66"/>
        <item m="1" x="64"/>
        <item m="1" x="18"/>
        <item m="1" x="60"/>
        <item m="1" x="61"/>
        <item m="1" x="54"/>
        <item m="1" x="62"/>
        <item m="1" x="23"/>
        <item m="1" x="30"/>
        <item m="1" x="63"/>
        <item m="1" x="12"/>
        <item m="1" x="31"/>
        <item m="1" x="59"/>
        <item m="1" x="24"/>
        <item m="1" x="25"/>
        <item m="1" x="52"/>
        <item m="1" x="55"/>
        <item m="1" x="56"/>
        <item m="1" x="40"/>
        <item m="1" x="44"/>
        <item m="1" x="45"/>
        <item m="1" x="46"/>
        <item m="1" x="48"/>
        <item m="1" x="32"/>
        <item m="1" x="16"/>
        <item m="1" x="37"/>
        <item m="1" x="14"/>
        <item x="0"/>
        <item x="1"/>
        <item m="1" x="26"/>
        <item m="1" x="27"/>
        <item m="1" x="28"/>
        <item m="1" x="29"/>
        <item m="1" x="20"/>
        <item m="1" x="21"/>
        <item x="7"/>
        <item x="10"/>
      </items>
    </pivotField>
    <pivotField compact="0" outline="0" showAll="0"/>
    <pivotField compact="0" outline="0" showAll="0"/>
    <pivotField name="FIN PL+ " compact="0" outline="0" showAll="0" defaultSubtotal="0">
      <items count="520">
        <item m="1" x="44"/>
        <item x="6"/>
        <item m="1" x="31"/>
        <item m="1" x="476"/>
        <item m="1" x="502"/>
        <item m="1" x="412"/>
        <item m="1" x="407"/>
        <item m="1" x="492"/>
        <item m="1" x="403"/>
        <item m="1" x="379"/>
        <item m="1" x="417"/>
        <item m="1" x="428"/>
        <item m="1" x="440"/>
        <item m="1" x="431"/>
        <item m="1" x="508"/>
        <item m="1" x="418"/>
        <item m="1" x="485"/>
        <item m="1" x="372"/>
        <item m="1" x="467"/>
        <item m="1" x="378"/>
        <item m="1" x="441"/>
        <item m="1" x="483"/>
        <item m="1" x="396"/>
        <item m="1" x="421"/>
        <item m="1" x="376"/>
        <item m="1" x="404"/>
        <item m="1" x="445"/>
        <item m="1" x="486"/>
        <item m="1" x="463"/>
        <item m="1" x="436"/>
        <item m="1" x="410"/>
        <item m="1" x="494"/>
        <item m="1" x="447"/>
        <item m="1" x="399"/>
        <item m="1" x="389"/>
        <item m="1" x="471"/>
        <item m="1" x="382"/>
        <item m="1" x="509"/>
        <item m="1" x="398"/>
        <item m="1" x="464"/>
        <item m="1" x="504"/>
        <item m="1" x="366"/>
        <item m="1" x="429"/>
        <item m="1" x="498"/>
        <item x="2"/>
        <item m="1" x="387"/>
        <item m="1" x="480"/>
        <item m="1" x="423"/>
        <item m="1" x="469"/>
        <item m="1" x="377"/>
        <item m="1" x="368"/>
        <item m="1" x="444"/>
        <item m="1" x="401"/>
        <item m="1" x="511"/>
        <item m="1" x="493"/>
        <item m="1" x="381"/>
        <item m="1" x="397"/>
        <item m="1" x="373"/>
        <item m="1" x="425"/>
        <item m="1" x="405"/>
        <item m="1" x="489"/>
        <item m="1" x="478"/>
        <item m="1" x="446"/>
        <item m="1" x="437"/>
        <item m="1" x="457"/>
        <item m="1" x="456"/>
        <item m="1" x="442"/>
        <item m="1" x="507"/>
        <item m="1" x="455"/>
        <item m="1" x="474"/>
        <item m="1" x="385"/>
        <item m="1" x="448"/>
        <item m="1" x="488"/>
        <item m="1" x="364"/>
        <item m="1" x="497"/>
        <item m="1" x="449"/>
        <item m="1" x="513"/>
        <item m="1" x="499"/>
        <item m="1" x="380"/>
        <item m="1" x="413"/>
        <item m="1" x="490"/>
        <item m="1" x="432"/>
        <item m="1" x="479"/>
        <item m="1" x="390"/>
        <item m="1" x="452"/>
        <item m="1" x="516"/>
        <item m="1" x="424"/>
        <item m="1" x="393"/>
        <item m="1" x="365"/>
        <item m="1" x="416"/>
        <item m="1" x="500"/>
        <item m="1" x="453"/>
        <item m="1" x="517"/>
        <item m="1" x="422"/>
        <item m="1" x="439"/>
        <item m="1" x="451"/>
        <item m="1" x="394"/>
        <item m="1" x="371"/>
        <item m="1" x="501"/>
        <item m="1" x="391"/>
        <item m="1" x="518"/>
        <item m="1" x="470"/>
        <item m="1" x="461"/>
        <item m="1" x="454"/>
        <item m="1" x="420"/>
        <item m="1" x="484"/>
        <item m="1" x="415"/>
        <item m="1" x="435"/>
        <item m="1" x="503"/>
        <item m="1" x="481"/>
        <item m="1" x="460"/>
        <item m="1" x="369"/>
        <item m="1" x="388"/>
        <item m="1" x="433"/>
        <item m="1" x="374"/>
        <item m="1" x="462"/>
        <item m="1" x="477"/>
        <item m="1" x="482"/>
        <item m="1" x="370"/>
        <item m="1" x="434"/>
        <item m="1" x="40"/>
        <item m="1" x="515"/>
        <item m="1" x="510"/>
        <item m="1" x="506"/>
        <item m="1" x="386"/>
        <item m="1" x="426"/>
        <item m="1" x="35"/>
        <item m="1" x="519"/>
        <item m="1" x="406"/>
        <item m="1" x="473"/>
        <item m="1" x="400"/>
        <item m="1" x="458"/>
        <item m="1" x="367"/>
        <item m="1" x="430"/>
        <item m="1" x="359"/>
        <item m="1" x="361"/>
        <item m="1" x="354"/>
        <item m="1" x="459"/>
        <item m="1" x="326"/>
        <item m="1" x="475"/>
        <item m="1" x="321"/>
        <item m="1" x="346"/>
        <item m="1" x="356"/>
        <item m="1" x="333"/>
        <item m="1" x="347"/>
        <item m="1" x="358"/>
        <item m="1" x="323"/>
        <item m="1" x="314"/>
        <item m="1" x="288"/>
        <item m="1" x="282"/>
        <item m="1" x="283"/>
        <item m="1" x="285"/>
        <item m="1" x="409"/>
        <item m="1" x="290"/>
        <item m="1" x="272"/>
        <item m="1" x="273"/>
        <item m="1" x="275"/>
        <item m="1" x="278"/>
        <item m="1" x="496"/>
        <item m="1" x="384"/>
        <item m="1" x="348"/>
        <item m="1" x="268"/>
        <item m="1" x="267"/>
        <item m="1" x="271"/>
        <item m="1" x="281"/>
        <item m="1" x="258"/>
        <item m="1" x="263"/>
        <item m="1" x="264"/>
        <item m="1" x="259"/>
        <item m="1" x="251"/>
        <item m="1" x="252"/>
        <item m="1" x="254"/>
        <item m="1" x="256"/>
        <item m="1" x="427"/>
        <item m="1" x="512"/>
        <item m="1" x="466"/>
        <item m="1" x="408"/>
        <item m="1" x="491"/>
        <item m="1" x="350"/>
        <item m="1" x="338"/>
        <item m="1" x="383"/>
        <item m="1" x="419"/>
        <item m="1" x="438"/>
        <item m="1" x="414"/>
        <item m="1" x="360"/>
        <item m="1" x="411"/>
        <item m="1" x="465"/>
        <item m="1" x="335"/>
        <item m="1" x="329"/>
        <item m="1" x="337"/>
        <item m="1" x="468"/>
        <item m="1" x="305"/>
        <item m="1" x="294"/>
        <item m="1" x="307"/>
        <item m="1" x="375"/>
        <item m="1" x="355"/>
        <item m="1" x="495"/>
        <item m="1" x="402"/>
        <item m="1" x="392"/>
        <item m="1" x="343"/>
        <item m="1" x="336"/>
        <item m="1" x="352"/>
        <item m="1" x="345"/>
        <item m="1" x="331"/>
        <item m="1" x="322"/>
        <item m="1" x="284"/>
        <item m="1" x="351"/>
        <item m="1" x="341"/>
        <item m="1" x="505"/>
        <item m="1" x="340"/>
        <item m="1" x="327"/>
        <item m="1" x="395"/>
        <item m="1" x="487"/>
        <item m="1" x="363"/>
        <item m="1" x="443"/>
        <item m="1" x="296"/>
        <item m="1" x="293"/>
        <item m="1" x="324"/>
        <item m="1" x="280"/>
        <item m="1" x="328"/>
        <item m="1" x="312"/>
        <item m="1" x="308"/>
        <item m="1" x="353"/>
        <item m="1" x="289"/>
        <item m="1" x="349"/>
        <item m="1" x="313"/>
        <item m="1" x="472"/>
        <item m="1" x="514"/>
        <item m="1" x="342"/>
        <item m="1" x="450"/>
        <item m="1" x="362"/>
        <item m="1" x="332"/>
        <item m="1" x="292"/>
        <item m="1" x="287"/>
        <item m="1" x="344"/>
        <item m="1" x="330"/>
        <item m="1" x="339"/>
        <item m="1" x="306"/>
        <item m="1" x="334"/>
        <item m="1" x="274"/>
        <item m="1" x="357"/>
        <item m="1" x="277"/>
        <item m="1" x="325"/>
        <item m="1" x="317"/>
        <item m="1" x="297"/>
        <item m="1" x="270"/>
        <item m="1" x="249"/>
        <item m="1" x="260"/>
        <item m="1" x="253"/>
        <item m="1" x="265"/>
        <item m="1" x="309"/>
        <item m="1" x="316"/>
        <item m="1" x="236"/>
        <item m="1" x="318"/>
        <item m="1" x="237"/>
        <item m="1" x="247"/>
        <item m="1" x="234"/>
        <item m="1" x="215"/>
        <item m="1" x="319"/>
        <item m="1" x="231"/>
        <item m="1" x="218"/>
        <item m="1" x="320"/>
        <item m="1" x="315"/>
        <item m="1" x="261"/>
        <item m="1" x="269"/>
        <item m="1" x="257"/>
        <item m="1" x="310"/>
        <item m="1" x="311"/>
        <item m="1" x="295"/>
        <item m="1" x="276"/>
        <item m="1" x="241"/>
        <item m="1" x="242"/>
        <item m="1" x="298"/>
        <item m="1" x="243"/>
        <item m="1" x="286"/>
        <item m="1" x="299"/>
        <item m="1" x="214"/>
        <item m="1" x="300"/>
        <item m="1" x="301"/>
        <item m="1" x="190"/>
        <item m="1" x="179"/>
        <item m="1" x="183"/>
        <item m="1" x="175"/>
        <item m="1" x="302"/>
        <item m="1" x="303"/>
        <item m="1" x="304"/>
        <item m="1" x="100"/>
        <item m="1" x="118"/>
        <item m="1" x="103"/>
        <item m="1" x="105"/>
        <item m="1" x="291"/>
        <item m="1" x="262"/>
        <item m="1" x="279"/>
        <item m="1" x="250"/>
        <item m="1" x="266"/>
        <item m="1" x="255"/>
        <item m="1" x="246"/>
        <item m="1" x="245"/>
        <item m="1" x="235"/>
        <item m="1" x="244"/>
        <item m="1" x="238"/>
        <item m="1" x="248"/>
        <item m="1" x="232"/>
        <item m="1" x="239"/>
        <item m="1" x="226"/>
        <item m="1" x="240"/>
        <item m="1" x="221"/>
        <item m="1" x="222"/>
        <item m="1" x="224"/>
        <item m="1" x="225"/>
        <item m="1" x="233"/>
        <item m="1" x="228"/>
        <item m="1" x="213"/>
        <item m="1" x="230"/>
        <item m="1" x="227"/>
        <item m="1" x="229"/>
        <item m="1" x="219"/>
        <item m="1" x="220"/>
        <item m="1" x="223"/>
        <item m="1" x="216"/>
        <item m="1" x="217"/>
        <item m="1" x="203"/>
        <item m="1" x="204"/>
        <item m="1" x="205"/>
        <item m="1" x="206"/>
        <item m="1" x="207"/>
        <item m="1" x="208"/>
        <item m="1" x="209"/>
        <item m="1" x="210"/>
        <item m="1" x="212"/>
        <item m="1" x="159"/>
        <item m="1" x="128"/>
        <item m="1" x="211"/>
        <item m="1" x="171"/>
        <item m="1" x="201"/>
        <item m="1" x="202"/>
        <item m="1" x="200"/>
        <item m="1" x="193"/>
        <item m="1" x="198"/>
        <item m="1" x="194"/>
        <item m="1" x="197"/>
        <item m="1" x="154"/>
        <item m="1" x="196"/>
        <item m="1" x="199"/>
        <item m="1" x="155"/>
        <item m="1" x="138"/>
        <item m="1" x="156"/>
        <item m="1" x="134"/>
        <item m="1" x="162"/>
        <item m="1" x="85"/>
        <item m="1" x="124"/>
        <item m="1" x="176"/>
        <item m="1" x="195"/>
        <item m="1" x="172"/>
        <item m="1" x="129"/>
        <item m="1" x="165"/>
        <item m="1" x="164"/>
        <item m="1" x="158"/>
        <item m="1" x="148"/>
        <item m="1" x="107"/>
        <item m="1" x="119"/>
        <item m="1" x="191"/>
        <item m="1" x="98"/>
        <item m="1" x="192"/>
        <item m="1" x="180"/>
        <item m="1" x="181"/>
        <item m="1" x="182"/>
        <item m="1" x="189"/>
        <item m="1" x="166"/>
        <item m="1" x="117"/>
        <item m="1" x="110"/>
        <item m="1" x="188"/>
        <item m="1" x="91"/>
        <item m="1" x="115"/>
        <item m="1" x="184"/>
        <item m="1" x="185"/>
        <item m="1" x="186"/>
        <item m="1" x="187"/>
        <item m="1" x="78"/>
        <item m="1" x="173"/>
        <item m="1" x="174"/>
        <item m="1" x="139"/>
        <item m="1" x="95"/>
        <item m="1" x="121"/>
        <item m="1" x="123"/>
        <item m="1" x="177"/>
        <item m="1" x="178"/>
        <item m="1" x="169"/>
        <item m="1" x="131"/>
        <item m="1" x="163"/>
        <item m="1" x="130"/>
        <item m="1" x="94"/>
        <item m="1" x="97"/>
        <item m="1" x="170"/>
        <item m="1" x="132"/>
        <item m="1" x="161"/>
        <item m="1" x="140"/>
        <item m="1" x="167"/>
        <item m="1" x="168"/>
        <item m="1" x="157"/>
        <item m="1" x="145"/>
        <item m="1" x="160"/>
        <item m="1" x="151"/>
        <item m="1" x="142"/>
        <item m="1" x="143"/>
        <item m="1" x="137"/>
        <item m="1" x="153"/>
        <item m="1" x="90"/>
        <item m="1" x="152"/>
        <item m="1" x="120"/>
        <item m="1" x="136"/>
        <item m="1" x="147"/>
        <item m="1" x="149"/>
        <item m="1" x="150"/>
        <item m="1" x="109"/>
        <item m="1" x="111"/>
        <item m="1" x="122"/>
        <item m="1" x="144"/>
        <item m="1" x="146"/>
        <item m="1" x="96"/>
        <item m="1" x="104"/>
        <item m="1" x="141"/>
        <item m="1" x="86"/>
        <item m="1" x="106"/>
        <item m="1" x="133"/>
        <item m="1" x="135"/>
        <item m="1" x="89"/>
        <item m="1" x="114"/>
        <item m="1" x="101"/>
        <item m="1" x="99"/>
        <item m="1" x="125"/>
        <item m="1" x="126"/>
        <item m="1" x="127"/>
        <item m="1" x="108"/>
        <item m="1" x="102"/>
        <item m="1" x="112"/>
        <item m="1" x="113"/>
        <item m="1" x="116"/>
        <item m="1" x="87"/>
        <item m="1" x="88"/>
        <item m="1" x="92"/>
        <item m="1" x="93"/>
        <item m="1" x="76"/>
        <item m="1" x="77"/>
        <item m="1" x="72"/>
        <item m="1" x="83"/>
        <item m="1" x="74"/>
        <item m="1" x="67"/>
        <item m="1" x="63"/>
        <item m="1" x="84"/>
        <item m="1" x="82"/>
        <item m="1" x="70"/>
        <item m="1" x="73"/>
        <item m="1" x="75"/>
        <item m="1" x="65"/>
        <item m="1" x="61"/>
        <item m="1" x="37"/>
        <item m="1" x="33"/>
        <item m="1" x="29"/>
        <item m="1" x="79"/>
        <item m="1" x="80"/>
        <item m="1" x="81"/>
        <item m="1" x="17"/>
        <item m="1" x="54"/>
        <item m="1" x="55"/>
        <item m="1" x="68"/>
        <item m="1" x="45"/>
        <item m="1" x="71"/>
        <item m="1" x="46"/>
        <item m="1" x="25"/>
        <item x="5"/>
        <item m="1" x="43"/>
        <item m="1" x="26"/>
        <item m="1" x="24"/>
        <item m="1" x="69"/>
        <item m="1" x="56"/>
        <item m="1" x="57"/>
        <item m="1" x="19"/>
        <item m="1" x="64"/>
        <item m="1" x="38"/>
        <item m="1" x="14"/>
        <item m="1" x="18"/>
        <item m="1" x="66"/>
        <item m="1" x="58"/>
        <item m="1" x="59"/>
        <item m="1" x="23"/>
        <item x="3"/>
        <item m="1" x="15"/>
        <item m="1" x="62"/>
        <item m="1" x="60"/>
        <item m="1" x="49"/>
        <item m="1" x="51"/>
        <item m="1" x="16"/>
        <item x="4"/>
        <item m="1" x="52"/>
        <item m="1" x="53"/>
        <item m="1" x="47"/>
        <item m="1" x="13"/>
        <item m="1" x="48"/>
        <item m="1" x="50"/>
        <item m="1" x="42"/>
        <item m="1" x="36"/>
        <item m="1" x="12"/>
        <item m="1" x="41"/>
        <item m="1" x="39"/>
        <item m="1" x="30"/>
        <item m="1" x="27"/>
        <item m="1" x="32"/>
        <item m="1" x="34"/>
        <item x="0"/>
        <item x="1"/>
        <item m="1" x="28"/>
        <item m="1" x="22"/>
        <item m="1" x="20"/>
        <item m="1" x="21"/>
        <item x="7"/>
        <item x="8"/>
        <item x="9"/>
        <item x="10"/>
        <item x="11"/>
      </items>
    </pivotField>
    <pivotField compact="0" outline="0" showAll="0"/>
    <pivotField compact="0" outline="0" showAll="0"/>
    <pivotField compact="0" outline="0" showAll="0"/>
    <pivotField compact="0" outline="0" showAll="0"/>
    <pivotField name="FIN 0851 (WF + C)" compact="0" outline="0" showAll="0" defaultSubtotal="0">
      <items count="287">
        <item m="1" x="27"/>
        <item x="5"/>
        <item m="1" x="13"/>
        <item m="1" x="281"/>
        <item m="1" x="259"/>
        <item m="1" x="272"/>
        <item m="1" x="254"/>
        <item m="1" x="279"/>
        <item m="1" x="268"/>
        <item m="1" x="263"/>
        <item m="1" x="19"/>
        <item m="1" x="253"/>
        <item m="1" x="262"/>
        <item m="1" x="273"/>
        <item m="1" x="261"/>
        <item m="1" x="266"/>
        <item m="1" x="282"/>
        <item m="1" x="271"/>
        <item m="1" x="278"/>
        <item m="1" x="267"/>
        <item m="1" x="285"/>
        <item m="1" x="256"/>
        <item m="1" x="21"/>
        <item m="1" x="252"/>
        <item m="1" x="249"/>
        <item m="1" x="255"/>
        <item m="1" x="14"/>
        <item m="1" x="286"/>
        <item m="1" x="260"/>
        <item m="1" x="277"/>
        <item m="1" x="270"/>
        <item m="1" x="258"/>
        <item m="1" x="275"/>
        <item m="1" x="264"/>
        <item m="1" x="276"/>
        <item m="1" x="251"/>
        <item m="1" x="269"/>
        <item m="1" x="283"/>
        <item m="1" x="250"/>
        <item m="1" x="265"/>
        <item m="1" x="229"/>
        <item m="1" x="284"/>
        <item m="1" x="239"/>
        <item m="1" x="280"/>
        <item m="1" x="257"/>
        <item m="1" x="274"/>
        <item m="1" x="248"/>
        <item m="1" x="247"/>
        <item m="1" x="246"/>
        <item m="1" x="245"/>
        <item m="1" x="244"/>
        <item m="1" x="242"/>
        <item m="1" x="243"/>
        <item m="1" x="240"/>
        <item m="1" x="241"/>
        <item m="1" x="238"/>
        <item m="1" x="236"/>
        <item m="1" x="237"/>
        <item m="1" x="230"/>
        <item m="1" x="231"/>
        <item m="1" x="232"/>
        <item m="1" x="233"/>
        <item m="1" x="234"/>
        <item m="1" x="217"/>
        <item m="1" x="223"/>
        <item m="1" x="235"/>
        <item m="1" x="214"/>
        <item m="1" x="227"/>
        <item m="1" x="228"/>
        <item m="1" x="215"/>
        <item m="1" x="226"/>
        <item m="1" x="219"/>
        <item m="1" x="220"/>
        <item m="1" x="221"/>
        <item m="1" x="224"/>
        <item m="1" x="225"/>
        <item m="1" x="222"/>
        <item m="1" x="218"/>
        <item m="1" x="212"/>
        <item m="1" x="216"/>
        <item m="1" x="211"/>
        <item m="1" x="213"/>
        <item m="1" x="205"/>
        <item m="1" x="207"/>
        <item m="1" x="208"/>
        <item m="1" x="209"/>
        <item m="1" x="210"/>
        <item m="1" x="204"/>
        <item m="1" x="206"/>
        <item m="1" x="199"/>
        <item m="1" x="200"/>
        <item m="1" x="203"/>
        <item m="1" x="201"/>
        <item m="1" x="202"/>
        <item m="1" x="197"/>
        <item m="1" x="198"/>
        <item m="1" x="196"/>
        <item m="1" x="187"/>
        <item m="1" x="194"/>
        <item m="1" x="195"/>
        <item m="1" x="190"/>
        <item m="1" x="193"/>
        <item m="1" x="186"/>
        <item m="1" x="191"/>
        <item m="1" x="192"/>
        <item m="1" x="188"/>
        <item m="1" x="189"/>
        <item m="1" x="178"/>
        <item m="1" x="183"/>
        <item m="1" x="184"/>
        <item m="1" x="185"/>
        <item m="1" x="179"/>
        <item m="1" x="182"/>
        <item m="1" x="108"/>
        <item m="1" x="133"/>
        <item m="1" x="181"/>
        <item m="1" x="180"/>
        <item m="1" x="170"/>
        <item m="1" x="105"/>
        <item m="1" x="176"/>
        <item m="1" x="177"/>
        <item m="1" x="173"/>
        <item m="1" x="174"/>
        <item m="1" x="138"/>
        <item m="1" x="175"/>
        <item m="1" x="127"/>
        <item m="1" x="157"/>
        <item m="1" x="136"/>
        <item m="1" x="131"/>
        <item m="1" x="168"/>
        <item m="1" x="169"/>
        <item m="1" x="118"/>
        <item m="1" x="69"/>
        <item m="1" x="116"/>
        <item m="1" x="171"/>
        <item m="1" x="155"/>
        <item m="1" x="172"/>
        <item m="1" x="156"/>
        <item m="1" x="122"/>
        <item m="1" x="158"/>
        <item m="1" x="60"/>
        <item m="1" x="165"/>
        <item m="1" x="166"/>
        <item m="1" x="167"/>
        <item m="1" x="159"/>
        <item m="1" x="160"/>
        <item m="1" x="161"/>
        <item m="1" x="162"/>
        <item m="1" x="163"/>
        <item m="1" x="164"/>
        <item m="1" x="146"/>
        <item m="1" x="152"/>
        <item m="1" x="96"/>
        <item m="1" x="132"/>
        <item m="1" x="153"/>
        <item m="1" x="107"/>
        <item m="1" x="154"/>
        <item m="1" x="6"/>
        <item m="1" x="22"/>
        <item m="1" x="114"/>
        <item m="1" x="80"/>
        <item m="1" x="87"/>
        <item m="1" x="121"/>
        <item m="1" x="147"/>
        <item m="1" x="148"/>
        <item m="1" x="149"/>
        <item m="1" x="150"/>
        <item m="1" x="151"/>
        <item m="1" x="64"/>
        <item m="1" x="97"/>
        <item m="1" x="145"/>
        <item m="1" x="144"/>
        <item m="1" x="92"/>
        <item x="2"/>
        <item m="1" x="143"/>
        <item m="1" x="142"/>
        <item m="1" x="102"/>
        <item m="1" x="93"/>
        <item m="1" x="8"/>
        <item m="1" x="139"/>
        <item m="1" x="140"/>
        <item m="1" x="71"/>
        <item m="1" x="141"/>
        <item m="1" x="134"/>
        <item m="1" x="135"/>
        <item m="1" x="88"/>
        <item m="1" x="137"/>
        <item m="1" x="86"/>
        <item m="1" x="66"/>
        <item m="1" x="73"/>
        <item m="1" x="74"/>
        <item m="1" x="128"/>
        <item m="1" x="129"/>
        <item m="1" x="98"/>
        <item m="1" x="130"/>
        <item m="1" x="123"/>
        <item m="1" x="124"/>
        <item m="1" x="125"/>
        <item m="1" x="126"/>
        <item m="1" x="119"/>
        <item m="1" x="101"/>
        <item m="1" x="120"/>
        <item m="1" x="111"/>
        <item m="1" x="115"/>
        <item m="1" x="117"/>
        <item m="1" x="70"/>
        <item m="1" x="109"/>
        <item m="1" x="112"/>
        <item m="1" x="57"/>
        <item m="1" x="113"/>
        <item m="1" x="58"/>
        <item m="1" x="110"/>
        <item m="1" x="106"/>
        <item m="1" x="99"/>
        <item m="1" x="100"/>
        <item m="1" x="103"/>
        <item m="1" x="104"/>
        <item m="1" x="91"/>
        <item m="1" x="94"/>
        <item m="1" x="95"/>
        <item m="1" x="34"/>
        <item m="1" x="89"/>
        <item m="1" x="90"/>
        <item m="1" x="30"/>
        <item m="1" x="65"/>
        <item m="1" x="61"/>
        <item m="1" x="75"/>
        <item m="1" x="76"/>
        <item m="1" x="77"/>
        <item m="1" x="35"/>
        <item m="1" x="78"/>
        <item m="1" x="79"/>
        <item m="1" x="81"/>
        <item m="1" x="82"/>
        <item m="1" x="83"/>
        <item m="1" x="84"/>
        <item m="1" x="85"/>
        <item m="1" x="67"/>
        <item m="1" x="68"/>
        <item m="1" x="72"/>
        <item m="1" x="59"/>
        <item m="1" x="62"/>
        <item m="1" x="63"/>
        <item m="1" x="52"/>
        <item m="1" x="53"/>
        <item m="1" x="54"/>
        <item m="1" x="55"/>
        <item m="1" x="56"/>
        <item m="1" x="42"/>
        <item m="1" x="51"/>
        <item m="1" x="50"/>
        <item m="1" x="44"/>
        <item m="1" x="49"/>
        <item m="1" x="37"/>
        <item m="1" x="47"/>
        <item m="1" x="48"/>
        <item m="1" x="43"/>
        <item m="1" x="45"/>
        <item m="1" x="46"/>
        <item m="1" x="38"/>
        <item m="1" x="39"/>
        <item m="1" x="40"/>
        <item m="1" x="10"/>
        <item m="1" x="41"/>
        <item m="1" x="33"/>
        <item m="1" x="20"/>
        <item m="1" x="17"/>
        <item m="1" x="36"/>
        <item m="1" x="29"/>
        <item m="1" x="28"/>
        <item m="1" x="15"/>
        <item m="1" x="31"/>
        <item m="1" x="32"/>
        <item m="1" x="18"/>
        <item m="1" x="23"/>
        <item m="1" x="24"/>
        <item m="1" x="25"/>
        <item m="1" x="26"/>
        <item m="1" x="7"/>
        <item m="1" x="16"/>
        <item x="0"/>
        <item x="1"/>
        <item m="1" x="9"/>
        <item m="1" x="11"/>
        <item m="1" x="12"/>
        <item x="3"/>
        <item x="4"/>
      </items>
    </pivotField>
    <pivotField name="FIN LS " compact="0" outline="0" showAll="0" defaultSubtotal="0">
      <items count="579">
        <item m="1" x="60"/>
        <item x="9"/>
        <item m="1" x="41"/>
        <item m="1" x="450"/>
        <item m="1" x="527"/>
        <item m="1" x="502"/>
        <item m="1" x="553"/>
        <item m="1" x="460"/>
        <item m="1" x="408"/>
        <item m="1" x="565"/>
        <item m="1" x="447"/>
        <item m="1" x="549"/>
        <item m="1" x="563"/>
        <item m="1" x="428"/>
        <item m="1" x="506"/>
        <item m="1" x="395"/>
        <item m="1" x="497"/>
        <item m="1" x="403"/>
        <item m="1" x="562"/>
        <item m="1" x="451"/>
        <item m="1" x="528"/>
        <item m="1" x="543"/>
        <item m="1" x="437"/>
        <item m="1" x="492"/>
        <item m="1" x="523"/>
        <item m="1" x="481"/>
        <item m="1" x="418"/>
        <item m="1" x="400"/>
        <item m="1" x="560"/>
        <item m="1" x="423"/>
        <item m="1" x="468"/>
        <item m="1" x="550"/>
        <item m="1" x="445"/>
        <item m="1" x="404"/>
        <item m="1" x="504"/>
        <item m="1" x="461"/>
        <item m="1" x="487"/>
        <item m="1" x="566"/>
        <item m="1" x="519"/>
        <item m="1" x="415"/>
        <item m="1" x="435"/>
        <item m="1" x="407"/>
        <item m="1" x="484"/>
        <item m="1" x="465"/>
        <item m="1" x="462"/>
        <item m="1" x="544"/>
        <item m="1" x="517"/>
        <item m="1" x="500"/>
        <item m="1" x="46"/>
        <item m="1" x="512"/>
        <item m="1" x="561"/>
        <item m="1" x="391"/>
        <item m="1" x="542"/>
        <item m="1" x="398"/>
        <item m="1" x="525"/>
        <item m="1" x="466"/>
        <item m="1" x="439"/>
        <item m="1" x="569"/>
        <item m="1" x="456"/>
        <item m="1" x="538"/>
        <item m="1" x="480"/>
        <item m="1" x="467"/>
        <item m="1" x="457"/>
        <item m="1" x="570"/>
        <item m="1" x="392"/>
        <item m="1" x="554"/>
        <item m="1" x="509"/>
        <item m="1" x="499"/>
        <item m="1" x="396"/>
        <item m="1" x="539"/>
        <item m="1" x="482"/>
        <item m="1" x="471"/>
        <item m="1" x="516"/>
        <item m="1" x="455"/>
        <item m="1" x="551"/>
        <item m="1" x="541"/>
        <item m="1" x="422"/>
        <item m="1" x="444"/>
        <item m="1" x="522"/>
        <item m="1" x="448"/>
        <item m="1" x="414"/>
        <item m="1" x="571"/>
        <item m="1" x="540"/>
        <item m="1" x="475"/>
        <item m="1" x="434"/>
        <item m="1" x="529"/>
        <item m="1" x="419"/>
        <item m="1" x="410"/>
        <item m="1" x="440"/>
        <item m="1" x="494"/>
        <item m="1" x="513"/>
        <item m="1" x="498"/>
        <item m="1" x="420"/>
        <item m="1" x="526"/>
        <item m="1" x="443"/>
        <item m="1" x="521"/>
        <item m="1" x="417"/>
        <item m="1" x="495"/>
        <item m="1" x="478"/>
        <item m="1" x="474"/>
        <item m="1" x="556"/>
        <item m="1" x="574"/>
        <item m="1" x="464"/>
        <item m="1" x="546"/>
        <item m="1" x="489"/>
        <item m="1" x="515"/>
        <item m="1" x="409"/>
        <item m="1" x="486"/>
        <item m="1" x="536"/>
        <item m="1" x="431"/>
        <item m="1" x="508"/>
        <item m="1" x="421"/>
        <item m="1" x="518"/>
        <item m="1" x="470"/>
        <item m="1" x="493"/>
        <item m="1" x="532"/>
        <item m="1" x="557"/>
        <item m="1" x="533"/>
        <item m="1" x="507"/>
        <item m="1" x="476"/>
        <item m="1" x="524"/>
        <item m="1" x="555"/>
        <item m="1" x="432"/>
        <item m="1" x="510"/>
        <item m="1" x="477"/>
        <item m="1" x="399"/>
        <item m="1" x="413"/>
        <item m="1" x="406"/>
        <item m="1" x="397"/>
        <item m="1" x="424"/>
        <item m="1" x="558"/>
        <item m="1" x="485"/>
        <item m="1" x="454"/>
        <item m="1" x="535"/>
        <item m="1" x="575"/>
        <item m="1" x="412"/>
        <item m="1" x="438"/>
        <item m="1" x="576"/>
        <item m="1" x="458"/>
        <item m="1" x="452"/>
        <item m="1" x="429"/>
        <item m="1" x="472"/>
        <item m="1" x="537"/>
        <item m="1" x="430"/>
        <item m="1" x="405"/>
        <item m="1" x="547"/>
        <item m="1" x="503"/>
        <item m="1" x="479"/>
        <item m="1" x="564"/>
        <item m="1" x="496"/>
        <item m="1" x="427"/>
        <item m="1" x="411"/>
        <item m="1" x="534"/>
        <item m="1" x="49"/>
        <item m="1" x="393"/>
        <item m="1" x="572"/>
        <item m="1" x="491"/>
        <item m="1" x="559"/>
        <item m="1" x="483"/>
        <item m="1" x="490"/>
        <item m="1" x="426"/>
        <item m="1" x="446"/>
        <item m="1" x="42"/>
        <item m="1" x="577"/>
        <item m="1" x="469"/>
        <item m="1" x="552"/>
        <item m="1" x="463"/>
        <item m="1" x="401"/>
        <item m="1" x="425"/>
        <item m="1" x="501"/>
        <item m="1" x="384"/>
        <item m="1" x="382"/>
        <item m="1" x="363"/>
        <item m="1" x="358"/>
        <item m="1" x="365"/>
        <item m="1" x="380"/>
        <item m="1" x="383"/>
        <item m="1" x="351"/>
        <item m="1" x="352"/>
        <item m="1" x="573"/>
        <item m="1" x="366"/>
        <item m="1" x="388"/>
        <item m="1" x="390"/>
        <item m="1" x="345"/>
        <item m="1" x="346"/>
        <item m="1" x="300"/>
        <item m="1" x="310"/>
        <item m="1" x="288"/>
        <item m="1" x="289"/>
        <item m="1" x="334"/>
        <item m="1" x="304"/>
        <item m="1" x="306"/>
        <item m="1" x="291"/>
        <item m="1" x="285"/>
        <item m="1" x="299"/>
        <item m="1" x="453"/>
        <item m="1" x="278"/>
        <item m="1" x="282"/>
        <item m="1" x="280"/>
        <item m="1" x="273"/>
        <item m="1" x="270"/>
        <item m="1" x="283"/>
        <item m="1" x="271"/>
        <item m="1" x="275"/>
        <item m="1" x="272"/>
        <item m="1" x="263"/>
        <item m="1" x="264"/>
        <item m="1" x="337"/>
        <item m="1" x="250"/>
        <item m="1" x="473"/>
        <item m="1" x="251"/>
        <item m="1" x="240"/>
        <item m="1" x="200"/>
        <item m="1" x="441"/>
        <item m="1" x="545"/>
        <item m="1" x="449"/>
        <item m="1" x="578"/>
        <item m="1" x="374"/>
        <item m="1" x="364"/>
        <item m="1" x="442"/>
        <item m="1" x="416"/>
        <item m="1" x="381"/>
        <item m="1" x="376"/>
        <item m="1" x="389"/>
        <item m="1" x="530"/>
        <item m="1" x="394"/>
        <item m="1" x="488"/>
        <item m="1" x="433"/>
        <item m="1" x="361"/>
        <item m="1" x="378"/>
        <item m="1" x="436"/>
        <item m="1" x="368"/>
        <item m="1" x="313"/>
        <item m="1" x="296"/>
        <item m="1" x="505"/>
        <item m="1" x="355"/>
        <item m="1" x="511"/>
        <item m="1" x="387"/>
        <item m="1" x="367"/>
        <item m="1" x="349"/>
        <item m="1" x="372"/>
        <item m="1" x="356"/>
        <item m="1" x="548"/>
        <item m="1" x="567"/>
        <item m="1" x="520"/>
        <item m="1" x="459"/>
        <item m="1" x="514"/>
        <item m="1" x="298"/>
        <item m="1" x="362"/>
        <item m="1" x="379"/>
        <item m="1" x="350"/>
        <item m="1" x="354"/>
        <item m="1" x="317"/>
        <item m="1" x="322"/>
        <item m="1" x="326"/>
        <item m="1" x="315"/>
        <item m="1" x="325"/>
        <item m="1" x="357"/>
        <item m="1" x="402"/>
        <item m="1" x="343"/>
        <item m="1" x="327"/>
        <item m="1" x="531"/>
        <item m="1" x="568"/>
        <item m="1" x="321"/>
        <item m="1" x="386"/>
        <item m="1" x="318"/>
        <item m="1" x="320"/>
        <item m="1" x="347"/>
        <item m="1" x="309"/>
        <item m="1" x="279"/>
        <item m="1" x="331"/>
        <item m="1" x="371"/>
        <item m="1" x="287"/>
        <item m="1" x="333"/>
        <item m="1" x="373"/>
        <item m="1" x="319"/>
        <item m="1" x="302"/>
        <item m="1" x="301"/>
        <item m="1" x="311"/>
        <item m="1" x="295"/>
        <item m="1" x="261"/>
        <item m="1" x="369"/>
        <item m="1" x="370"/>
        <item m="1" x="316"/>
        <item m="1" x="342"/>
        <item m="1" x="314"/>
        <item m="1" x="293"/>
        <item m="1" x="323"/>
        <item m="1" x="308"/>
        <item m="1" x="290"/>
        <item m="1" x="307"/>
        <item m="1" x="360"/>
        <item m="1" x="377"/>
        <item m="1" x="332"/>
        <item m="1" x="375"/>
        <item m="1" x="385"/>
        <item m="1" x="328"/>
        <item m="1" x="359"/>
        <item m="1" x="329"/>
        <item m="1" x="353"/>
        <item m="1" x="303"/>
        <item m="1" x="294"/>
        <item m="1" x="344"/>
        <item m="1" x="297"/>
        <item m="1" x="312"/>
        <item m="1" x="305"/>
        <item m="1" x="348"/>
        <item m="1" x="274"/>
        <item m="1" x="260"/>
        <item m="1" x="267"/>
        <item m="1" x="335"/>
        <item m="1" x="336"/>
        <item m="1" x="338"/>
        <item m="1" x="339"/>
        <item m="1" x="340"/>
        <item m="1" x="177"/>
        <item m="1" x="185"/>
        <item m="1" x="174"/>
        <item m="1" x="341"/>
        <item m="1" x="144"/>
        <item m="1" x="204"/>
        <item m="1" x="106"/>
        <item m="1" x="121"/>
        <item m="1" x="187"/>
        <item m="1" x="103"/>
        <item m="1" x="65"/>
        <item m="1" x="64"/>
        <item m="1" x="330"/>
        <item m="1" x="281"/>
        <item m="1" x="324"/>
        <item m="1" x="276"/>
        <item m="1" x="284"/>
        <item m="1" x="286"/>
        <item m="1" x="292"/>
        <item m="1" x="277"/>
        <item m="1" x="262"/>
        <item m="1" x="268"/>
        <item m="1" x="256"/>
        <item m="1" x="269"/>
        <item m="1" x="248"/>
        <item m="1" x="265"/>
        <item m="1" x="266"/>
        <item m="1" x="257"/>
        <item m="1" x="258"/>
        <item m="1" x="259"/>
        <item m="1" x="252"/>
        <item m="1" x="253"/>
        <item m="1" x="254"/>
        <item m="1" x="255"/>
        <item m="1" x="164"/>
        <item m="1" x="249"/>
        <item m="1" x="242"/>
        <item m="1" x="239"/>
        <item m="1" x="135"/>
        <item m="1" x="190"/>
        <item m="1" x="244"/>
        <item m="1" x="245"/>
        <item m="1" x="246"/>
        <item m="1" x="247"/>
        <item m="1" x="238"/>
        <item m="1" x="243"/>
        <item m="1" x="236"/>
        <item m="1" x="122"/>
        <item m="1" x="84"/>
        <item m="1" x="193"/>
        <item m="1" x="146"/>
        <item m="1" x="241"/>
        <item m="1" x="178"/>
        <item m="1" x="196"/>
        <item m="1" x="124"/>
        <item m="1" x="183"/>
        <item m="1" x="127"/>
        <item m="1" x="156"/>
        <item m="1" x="237"/>
        <item m="1" x="173"/>
        <item m="1" x="163"/>
        <item m="1" x="218"/>
        <item m="1" x="107"/>
        <item m="1" x="182"/>
        <item m="1" x="101"/>
        <item m="1" x="85"/>
        <item m="1" x="86"/>
        <item m="1" x="219"/>
        <item m="1" x="220"/>
        <item m="1" x="221"/>
        <item m="1" x="222"/>
        <item m="1" x="180"/>
        <item m="1" x="149"/>
        <item m="1" x="117"/>
        <item m="1" x="172"/>
        <item m="1" x="87"/>
        <item m="1" x="98"/>
        <item m="1" x="99"/>
        <item m="1" x="201"/>
        <item m="1" x="226"/>
        <item m="1" x="223"/>
        <item m="1" x="158"/>
        <item m="1" x="73"/>
        <item x="3"/>
        <item m="1" x="16"/>
        <item m="1" x="232"/>
        <item m="1" x="233"/>
        <item m="1" x="234"/>
        <item m="1" x="235"/>
        <item m="1" x="217"/>
        <item m="1" x="227"/>
        <item m="1" x="58"/>
        <item m="1" x="228"/>
        <item m="1" x="229"/>
        <item m="1" x="230"/>
        <item m="1" x="231"/>
        <item m="1" x="224"/>
        <item m="1" x="225"/>
        <item m="1" x="100"/>
        <item m="1" x="74"/>
        <item m="1" x="93"/>
        <item m="1" x="80"/>
        <item m="1" x="208"/>
        <item m="1" x="209"/>
        <item m="1" x="210"/>
        <item m="1" x="133"/>
        <item m="1" x="141"/>
        <item m="1" x="151"/>
        <item m="1" x="79"/>
        <item m="1" x="81"/>
        <item m="1" x="82"/>
        <item m="1" x="94"/>
        <item m="1" x="211"/>
        <item m="1" x="77"/>
        <item m="1" x="212"/>
        <item m="1" x="213"/>
        <item m="1" x="214"/>
        <item m="1" x="215"/>
        <item m="1" x="216"/>
        <item m="1" x="207"/>
        <item m="1" x="203"/>
        <item m="1" x="199"/>
        <item m="1" x="138"/>
        <item m="1" x="27"/>
        <item m="1" x="202"/>
        <item m="1" x="195"/>
        <item m="1" x="109"/>
        <item m="1" x="206"/>
        <item m="1" x="205"/>
        <item m="1" x="120"/>
        <item m="1" x="129"/>
        <item m="1" x="137"/>
        <item m="1" x="131"/>
        <item m="1" x="136"/>
        <item m="1" x="150"/>
        <item m="1" x="157"/>
        <item m="1" x="111"/>
        <item m="1" x="198"/>
        <item m="1" x="192"/>
        <item m="1" x="167"/>
        <item m="1" x="152"/>
        <item m="1" x="191"/>
        <item m="1" x="197"/>
        <item m="1" x="114"/>
        <item m="1" x="105"/>
        <item m="1" x="116"/>
        <item m="1" x="112"/>
        <item m="1" x="97"/>
        <item m="1" x="188"/>
        <item m="1" x="179"/>
        <item m="1" x="125"/>
        <item m="1" x="134"/>
        <item m="1" x="161"/>
        <item m="1" x="155"/>
        <item m="1" x="175"/>
        <item m="1" x="194"/>
        <item m="1" x="189"/>
        <item m="1" x="162"/>
        <item m="1" x="186"/>
        <item m="1" x="104"/>
        <item m="1" x="184"/>
        <item m="1" x="170"/>
        <item m="1" x="90"/>
        <item m="1" x="115"/>
        <item m="1" x="159"/>
        <item m="1" x="154"/>
        <item m="1" x="160"/>
        <item m="1" x="181"/>
        <item m="1" x="88"/>
        <item m="1" x="153"/>
        <item m="1" x="176"/>
        <item m="1" x="118"/>
        <item m="1" x="102"/>
        <item m="1" x="169"/>
        <item m="1" x="148"/>
        <item m="1" x="171"/>
        <item m="1" x="165"/>
        <item m="1" x="166"/>
        <item m="1" x="15"/>
        <item m="1" x="66"/>
        <item m="1" x="39"/>
        <item m="1" x="37"/>
        <item m="1" x="168"/>
        <item m="1" x="17"/>
        <item m="1" x="53"/>
        <item m="1" x="40"/>
        <item m="1" x="22"/>
        <item m="1" x="145"/>
        <item m="1" x="30"/>
        <item x="5"/>
        <item m="1" x="55"/>
        <item m="1" x="67"/>
        <item m="1" x="72"/>
        <item m="1" x="119"/>
        <item m="1" x="113"/>
        <item m="1" x="89"/>
        <item m="1" x="92"/>
        <item m="1" x="70"/>
        <item m="1" x="130"/>
        <item m="1" x="147"/>
        <item m="1" x="91"/>
        <item m="1" x="139"/>
        <item m="1" x="140"/>
        <item m="1" x="142"/>
        <item m="1" x="76"/>
        <item m="1" x="35"/>
        <item m="1" x="143"/>
        <item m="1" x="132"/>
        <item m="1" x="108"/>
        <item m="1" x="110"/>
        <item m="1" x="47"/>
        <item m="1" x="123"/>
        <item m="1" x="126"/>
        <item m="1" x="128"/>
        <item m="1" x="96"/>
        <item m="1" x="95"/>
        <item m="1" x="36"/>
        <item m="1" x="78"/>
        <item m="1" x="83"/>
        <item m="1" x="50"/>
        <item m="1" x="29"/>
        <item m="1" x="48"/>
        <item m="1" x="51"/>
        <item m="1" x="19"/>
        <item m="1" x="62"/>
        <item m="1" x="75"/>
        <item m="1" x="14"/>
        <item m="1" x="28"/>
        <item m="1" x="20"/>
        <item m="1" x="71"/>
        <item m="1" x="31"/>
        <item m="1" x="56"/>
        <item m="1" x="43"/>
        <item x="2"/>
        <item x="4"/>
        <item m="1" x="21"/>
        <item m="1" x="68"/>
        <item m="1" x="69"/>
        <item m="1" x="33"/>
        <item m="1" x="34"/>
        <item m="1" x="25"/>
        <item m="1" x="18"/>
        <item m="1" x="61"/>
        <item m="1" x="13"/>
        <item m="1" x="38"/>
        <item m="1" x="32"/>
        <item m="1" x="63"/>
        <item m="1" x="45"/>
        <item m="1" x="52"/>
        <item m="1" x="54"/>
        <item m="1" x="57"/>
        <item m="1" x="24"/>
        <item m="1" x="59"/>
        <item m="1" x="44"/>
        <item x="0"/>
        <item x="1"/>
        <item m="1" x="26"/>
        <item m="1" x="23"/>
        <item x="6"/>
        <item x="7"/>
        <item x="8"/>
        <item x="10"/>
        <item x="11"/>
        <item x="12"/>
      </items>
    </pivotField>
    <pivotField compact="0" outline="0" showAll="0"/>
    <pivotField name="FIN LC " compact="0" outline="0" showAll="0" defaultSubtotal="0">
      <items count="624">
        <item m="1" x="53"/>
        <item x="6"/>
        <item m="1" x="36"/>
        <item m="1" x="545"/>
        <item m="1" x="608"/>
        <item m="1" x="496"/>
        <item m="1" x="466"/>
        <item m="1" x="444"/>
        <item m="1" x="492"/>
        <item m="1" x="621"/>
        <item m="1" x="597"/>
        <item m="1" x="450"/>
        <item m="1" x="479"/>
        <item m="1" x="447"/>
        <item m="1" x="532"/>
        <item m="1" x="587"/>
        <item m="1" x="473"/>
        <item m="1" x="523"/>
        <item m="1" x="551"/>
        <item m="1" x="433"/>
        <item m="1" x="604"/>
        <item m="1" x="493"/>
        <item m="1" x="546"/>
        <item m="1" x="622"/>
        <item m="1" x="511"/>
        <item m="1" x="474"/>
        <item m="1" x="519"/>
        <item m="1" x="578"/>
        <item m="1" x="603"/>
        <item m="1" x="575"/>
        <item m="1" x="617"/>
        <item m="1" x="506"/>
        <item m="1" x="530"/>
        <item m="1" x="566"/>
        <item m="1" x="460"/>
        <item m="1" x="503"/>
        <item m="1" x="489"/>
        <item m="1" x="538"/>
        <item m="1" x="480"/>
        <item m="1" x="533"/>
        <item m="1" x="468"/>
        <item m="1" x="548"/>
        <item m="1" x="543"/>
        <item m="1" x="618"/>
        <item m="1" x="594"/>
        <item m="1" x="580"/>
        <item m="1" x="465"/>
        <item m="1" x="560"/>
        <item m="1" x="461"/>
        <item m="1" x="558"/>
        <item m="1" x="457"/>
        <item m="1" x="499"/>
        <item m="1" x="42"/>
        <item m="1" x="555"/>
        <item m="1" x="582"/>
        <item m="1" x="592"/>
        <item m="1" x="510"/>
        <item m="1" x="565"/>
        <item m="1" x="595"/>
        <item m="1" x="563"/>
        <item m="1" x="438"/>
        <item m="1" x="500"/>
        <item m="1" x="518"/>
        <item m="1" x="434"/>
        <item m="1" x="494"/>
        <item m="1" x="542"/>
        <item m="1" x="445"/>
        <item m="1" x="483"/>
        <item m="1" x="516"/>
        <item m="1" x="613"/>
        <item m="1" x="602"/>
        <item m="1" x="451"/>
        <item m="1" x="596"/>
        <item m="1" x="430"/>
        <item m="1" x="609"/>
        <item m="1" x="456"/>
        <item m="1" x="507"/>
        <item m="1" x="531"/>
        <item m="1" x="476"/>
        <item m="1" x="576"/>
        <item m="1" x="571"/>
        <item m="1" x="442"/>
        <item m="1" x="435"/>
        <item m="1" x="472"/>
        <item m="1" x="552"/>
        <item m="1" x="512"/>
        <item m="1" x="584"/>
        <item m="1" x="428"/>
        <item m="1" x="446"/>
        <item m="1" x="484"/>
        <item m="1" x="539"/>
        <item m="1" x="544"/>
        <item m="1" x="553"/>
        <item m="1" x="481"/>
        <item m="1" x="488"/>
        <item m="1" x="454"/>
        <item m="1" x="541"/>
        <item m="1" x="535"/>
        <item m="1" x="517"/>
        <item m="1" x="469"/>
        <item m="1" x="429"/>
        <item m="1" x="514"/>
        <item m="1" x="574"/>
        <item m="1" x="556"/>
        <item m="1" x="583"/>
        <item m="1" x="467"/>
        <item m="1" x="426"/>
        <item m="1" x="529"/>
        <item m="1" x="598"/>
        <item m="1" x="482"/>
        <item m="1" x="536"/>
        <item m="1" x="615"/>
        <item m="1" x="588"/>
        <item m="1" x="475"/>
        <item m="1" x="513"/>
        <item m="1" x="537"/>
        <item m="1" x="515"/>
        <item m="1" x="593"/>
        <item m="1" x="520"/>
        <item m="1" x="579"/>
        <item m="1" x="567"/>
        <item m="1" x="610"/>
        <item m="1" x="497"/>
        <item m="1" x="478"/>
        <item m="1" x="452"/>
        <item m="1" x="526"/>
        <item m="1" x="585"/>
        <item m="1" x="549"/>
        <item m="1" x="502"/>
        <item m="1" x="572"/>
        <item m="1" x="505"/>
        <item m="1" x="525"/>
        <item m="1" x="601"/>
        <item m="1" x="611"/>
        <item m="1" x="623"/>
        <item m="1" x="498"/>
        <item m="1" x="561"/>
        <item m="1" x="470"/>
        <item m="1" x="431"/>
        <item m="1" x="437"/>
        <item m="1" x="458"/>
        <item m="1" x="528"/>
        <item m="1" x="577"/>
        <item m="1" x="439"/>
        <item m="1" x="462"/>
        <item m="1" x="547"/>
        <item m="1" x="459"/>
        <item m="1" x="455"/>
        <item m="1" x="501"/>
        <item m="1" x="495"/>
        <item m="1" x="521"/>
        <item m="1" x="448"/>
        <item m="1" x="427"/>
        <item m="1" x="524"/>
        <item m="1" x="619"/>
        <item m="1" x="508"/>
        <item m="1" x="607"/>
        <item m="1" x="449"/>
        <item m="1" x="605"/>
        <item m="1" x="463"/>
        <item m="1" x="606"/>
        <item m="1" x="436"/>
        <item m="1" x="441"/>
        <item m="1" x="440"/>
        <item m="1" x="522"/>
        <item m="1" x="45"/>
        <item m="1" x="586"/>
        <item m="1" x="464"/>
        <item m="1" x="504"/>
        <item m="1" x="589"/>
        <item m="1" x="562"/>
        <item m="1" x="534"/>
        <item m="1" x="614"/>
        <item m="1" x="557"/>
        <item m="1" x="527"/>
        <item m="1" x="599"/>
        <item m="1" x="485"/>
        <item m="1" x="620"/>
        <item m="1" x="486"/>
        <item m="1" x="569"/>
        <item m="1" x="453"/>
        <item m="1" x="616"/>
        <item m="1" x="401"/>
        <item m="1" x="368"/>
        <item m="1" x="386"/>
        <item m="1" x="369"/>
        <item m="1" x="564"/>
        <item m="1" x="373"/>
        <item m="1" x="360"/>
        <item m="1" x="356"/>
        <item m="1" x="357"/>
        <item m="1" x="387"/>
        <item m="1" x="366"/>
        <item m="1" x="358"/>
        <item m="1" x="345"/>
        <item m="1" x="372"/>
        <item m="1" x="490"/>
        <item m="1" x="275"/>
        <item m="1" x="267"/>
        <item m="1" x="258"/>
        <item m="1" x="247"/>
        <item m="1" x="591"/>
        <item m="1" x="248"/>
        <item m="1" x="249"/>
        <item m="1" x="253"/>
        <item m="1" x="216"/>
        <item m="1" x="225"/>
        <item m="1" x="210"/>
        <item m="1" x="198"/>
        <item m="1" x="182"/>
        <item m="1" x="185"/>
        <item m="1" x="133"/>
        <item m="1" x="124"/>
        <item m="1" x="151"/>
        <item m="1" x="195"/>
        <item m="1" x="176"/>
        <item m="1" x="157"/>
        <item m="1" x="158"/>
        <item m="1" x="187"/>
        <item m="1" x="491"/>
        <item m="1" x="188"/>
        <item m="1" x="223"/>
        <item m="1" x="181"/>
        <item m="1" x="261"/>
        <item m="1" x="72"/>
        <item m="1" x="568"/>
        <item m="1" x="509"/>
        <item m="1" x="540"/>
        <item m="1" x="390"/>
        <item m="1" x="419"/>
        <item m="1" x="383"/>
        <item m="1" x="581"/>
        <item m="1" x="443"/>
        <item m="1" x="550"/>
        <item m="1" x="404"/>
        <item m="1" x="409"/>
        <item m="1" x="422"/>
        <item m="1" x="391"/>
        <item m="1" x="424"/>
        <item m="1" x="406"/>
        <item m="1" x="375"/>
        <item m="1" x="405"/>
        <item m="1" x="410"/>
        <item m="1" x="423"/>
        <item m="1" x="411"/>
        <item m="1" x="416"/>
        <item m="1" x="600"/>
        <item m="1" x="590"/>
        <item m="1" x="412"/>
        <item m="1" x="402"/>
        <item m="1" x="316"/>
        <item m="1" x="347"/>
        <item m="1" x="414"/>
        <item m="1" x="400"/>
        <item m="1" x="324"/>
        <item m="1" x="559"/>
        <item m="1" x="395"/>
        <item m="1" x="554"/>
        <item m="1" x="392"/>
        <item m="1" x="425"/>
        <item m="1" x="363"/>
        <item m="1" x="370"/>
        <item m="1" x="339"/>
        <item m="1" x="612"/>
        <item m="1" x="570"/>
        <item m="1" x="477"/>
        <item m="1" x="471"/>
        <item m="1" x="417"/>
        <item m="1" x="389"/>
        <item m="1" x="364"/>
        <item m="1" x="361"/>
        <item m="1" x="408"/>
        <item m="1" x="351"/>
        <item m="1" x="346"/>
        <item m="1" x="334"/>
        <item m="1" x="487"/>
        <item m="1" x="573"/>
        <item m="1" x="374"/>
        <item m="1" x="362"/>
        <item m="1" x="350"/>
        <item m="1" x="323"/>
        <item m="1" x="432"/>
        <item m="1" x="418"/>
        <item m="1" x="371"/>
        <item m="1" x="319"/>
        <item m="1" x="376"/>
        <item m="1" x="367"/>
        <item m="1" x="413"/>
        <item m="1" x="396"/>
        <item m="1" x="393"/>
        <item m="1" x="352"/>
        <item m="1" x="306"/>
        <item m="1" x="353"/>
        <item m="1" x="359"/>
        <item m="1" x="337"/>
        <item m="1" x="420"/>
        <item m="1" x="415"/>
        <item m="1" x="407"/>
        <item m="1" x="338"/>
        <item m="1" x="355"/>
        <item m="1" x="365"/>
        <item m="1" x="333"/>
        <item m="1" x="421"/>
        <item m="1" x="397"/>
        <item m="1" x="398"/>
        <item m="1" x="399"/>
        <item m="1" x="403"/>
        <item m="1" x="354"/>
        <item m="1" x="394"/>
        <item m="1" x="327"/>
        <item m="1" x="388"/>
        <item m="1" x="325"/>
        <item m="1" x="315"/>
        <item m="1" x="317"/>
        <item m="1" x="318"/>
        <item m="1" x="307"/>
        <item m="1" x="311"/>
        <item m="1" x="330"/>
        <item m="1" x="384"/>
        <item m="1" x="385"/>
        <item m="1" x="308"/>
        <item m="1" x="312"/>
        <item m="1" x="341"/>
        <item m="1" x="313"/>
        <item m="1" x="377"/>
        <item m="1" x="378"/>
        <item m="1" x="309"/>
        <item m="1" x="379"/>
        <item m="1" x="296"/>
        <item m="1" x="322"/>
        <item m="1" x="291"/>
        <item m="1" x="259"/>
        <item m="1" x="252"/>
        <item m="1" x="380"/>
        <item m="1" x="381"/>
        <item m="1" x="382"/>
        <item m="1" x="209"/>
        <item m="1" x="183"/>
        <item m="1" x="208"/>
        <item m="1" x="139"/>
        <item m="1" x="222"/>
        <item m="1" x="115"/>
        <item x="4"/>
        <item m="1" x="295"/>
        <item m="1" x="290"/>
        <item m="1" x="297"/>
        <item m="1" x="326"/>
        <item m="1" x="348"/>
        <item m="1" x="349"/>
        <item m="1" x="335"/>
        <item sd="0" m="1" x="340"/>
        <item m="1" x="277"/>
        <item m="1" x="331"/>
        <item m="1" x="292"/>
        <item m="1" x="285"/>
        <item m="1" x="329"/>
        <item m="1" x="286"/>
        <item m="1" x="280"/>
        <item m="1" x="281"/>
        <item m="1" x="262"/>
        <item m="1" x="272"/>
        <item m="1" x="342"/>
        <item m="1" x="343"/>
        <item m="1" x="344"/>
        <item m="1" x="288"/>
        <item m="1" x="336"/>
        <item m="1" x="328"/>
        <item m="1" x="332"/>
        <item m="1" x="270"/>
        <item m="1" x="320"/>
        <item m="1" x="283"/>
        <item m="1" x="282"/>
        <item m="1" x="321"/>
        <item m="1" x="305"/>
        <item m="1" x="314"/>
        <item m="1" x="284"/>
        <item m="1" x="294"/>
        <item m="1" x="310"/>
        <item m="1" x="302"/>
        <item m="1" x="289"/>
        <item m="1" x="304"/>
        <item m="1" x="300"/>
        <item m="1" x="303"/>
        <item m="1" x="301"/>
        <item m="1" x="278"/>
        <item m="1" x="279"/>
        <item m="1" x="271"/>
        <item m="1" x="250"/>
        <item m="1" x="298"/>
        <item m="1" x="299"/>
        <item m="1" x="242"/>
        <item m="1" x="293"/>
        <item m="1" x="287"/>
        <item m="1" x="160"/>
        <item m="1" x="263"/>
        <item m="1" x="231"/>
        <item m="1" x="201"/>
        <item m="1" x="189"/>
        <item m="1" x="117"/>
        <item m="1" x="273"/>
        <item m="1" x="274"/>
        <item m="1" x="276"/>
        <item m="1" x="264"/>
        <item m="1" x="265"/>
        <item m="1" x="266"/>
        <item m="1" x="246"/>
        <item m="1" x="268"/>
        <item m="1" x="184"/>
        <item m="1" x="161"/>
        <item m="1" x="269"/>
        <item m="1" x="154"/>
        <item m="1" x="155"/>
        <item m="1" x="245"/>
        <item m="1" x="197"/>
        <item m="1" x="186"/>
        <item m="1" x="153"/>
        <item m="1" x="260"/>
        <item m="1" x="119"/>
        <item m="1" x="221"/>
        <item m="1" x="94"/>
        <item m="1" x="41"/>
        <item m="1" x="25"/>
        <item m="1" x="251"/>
        <item m="1" x="257"/>
        <item m="1" x="120"/>
        <item m="1" x="112"/>
        <item m="1" x="127"/>
        <item m="1" x="67"/>
        <item m="1" x="15"/>
        <item m="1" x="143"/>
        <item m="1" x="220"/>
        <item m="1" x="140"/>
        <item m="1" x="171"/>
        <item m="1" x="256"/>
        <item m="1" x="24"/>
        <item m="1" x="57"/>
        <item m="1" x="105"/>
        <item m="1" x="89"/>
        <item m="1" x="207"/>
        <item m="1" x="43"/>
        <item m="1" x="104"/>
        <item m="1" x="75"/>
        <item m="1" x="254"/>
        <item m="1" x="255"/>
        <item m="1" x="194"/>
        <item m="1" x="92"/>
        <item m="1" x="33"/>
        <item m="1" x="80"/>
        <item m="1" x="232"/>
        <item m="1" x="233"/>
        <item m="1" x="234"/>
        <item m="1" x="129"/>
        <item m="1" x="162"/>
        <item m="1" x="172"/>
        <item m="1" x="177"/>
        <item m="1" x="205"/>
        <item m="1" x="46"/>
        <item m="1" x="243"/>
        <item m="1" x="244"/>
        <item m="1" x="90"/>
        <item m="1" x="235"/>
        <item m="1" x="236"/>
        <item m="1" x="165"/>
        <item m="1" x="118"/>
        <item m="1" x="44"/>
        <item m="1" x="237"/>
        <item m="1" x="238"/>
        <item m="1" x="239"/>
        <item m="1" x="240"/>
        <item m="1" x="241"/>
        <item m="1" x="228"/>
        <item m="1" x="164"/>
        <item m="1" x="114"/>
        <item m="1" x="224"/>
        <item m="1" x="217"/>
        <item m="1" x="121"/>
        <item m="1" x="218"/>
        <item m="1" x="230"/>
        <item m="1" x="214"/>
        <item m="1" x="93"/>
        <item m="1" x="126"/>
        <item m="1" x="229"/>
        <item m="1" x="202"/>
        <item m="1" x="135"/>
        <item m="1" x="138"/>
        <item m="1" x="64"/>
        <item m="1" x="226"/>
        <item m="1" x="191"/>
        <item m="1" x="141"/>
        <item m="1" x="227"/>
        <item m="1" x="144"/>
        <item m="1" x="204"/>
        <item m="1" x="113"/>
        <item m="1" x="142"/>
        <item m="1" x="170"/>
        <item m="1" x="173"/>
        <item m="1" x="107"/>
        <item m="1" x="213"/>
        <item m="1" x="192"/>
        <item m="1" x="65"/>
        <item m="1" x="180"/>
        <item m="1" x="132"/>
        <item m="1" x="219"/>
        <item m="1" x="206"/>
        <item m="1" x="215"/>
        <item m="1" x="211"/>
        <item m="1" x="212"/>
        <item m="1" x="149"/>
        <item m="1" x="174"/>
        <item m="1" x="203"/>
        <item m="1" x="122"/>
        <item m="1" x="136"/>
        <item m="1" x="199"/>
        <item m="1" x="123"/>
        <item m="1" x="200"/>
        <item m="1" x="78"/>
        <item m="1" x="14"/>
        <item m="1" x="169"/>
        <item m="1" x="147"/>
        <item m="1" x="163"/>
        <item m="1" x="175"/>
        <item m="1" x="193"/>
        <item m="1" x="178"/>
        <item m="1" x="196"/>
        <item m="1" x="56"/>
        <item m="1" x="73"/>
        <item m="1" x="148"/>
        <item m="1" x="18"/>
        <item m="1" x="190"/>
        <item m="1" x="179"/>
        <item m="1" x="137"/>
        <item m="1" x="125"/>
        <item m="1" x="108"/>
        <item m="1" x="109"/>
        <item m="1" x="12"/>
        <item x="3"/>
        <item m="1" x="131"/>
        <item m="1" x="150"/>
        <item m="1" x="146"/>
        <item m="1" x="166"/>
        <item m="1" x="159"/>
        <item m="1" x="167"/>
        <item m="1" x="168"/>
        <item m="1" x="130"/>
        <item m="1" x="54"/>
        <item m="1" x="152"/>
        <item m="1" x="156"/>
        <item m="1" x="128"/>
        <item m="1" x="134"/>
        <item m="1" x="145"/>
        <item m="1" x="76"/>
        <item m="1" x="79"/>
        <item m="1" x="110"/>
        <item m="1" x="111"/>
        <item m="1" x="95"/>
        <item m="1" x="32"/>
        <item m="1" x="116"/>
        <item m="1" x="47"/>
        <item x="5"/>
        <item m="1" x="96"/>
        <item m="1" x="99"/>
        <item m="1" x="100"/>
        <item m="1" x="55"/>
        <item m="1" x="66"/>
        <item m="1" x="97"/>
        <item m="1" x="98"/>
        <item m="1" x="106"/>
        <item m="1" x="101"/>
        <item m="1" x="102"/>
        <item m="1" x="103"/>
        <item m="1" x="86"/>
        <item m="1" x="77"/>
        <item m="1" x="13"/>
        <item m="1" x="27"/>
        <item m="1" x="85"/>
        <item m="1" x="87"/>
        <item m="1" x="88"/>
        <item m="1" x="58"/>
        <item m="1" x="91"/>
        <item m="1" x="68"/>
        <item x="10"/>
        <item m="1" x="81"/>
        <item m="1" x="82"/>
        <item m="1" x="83"/>
        <item m="1" x="69"/>
        <item m="1" x="84"/>
        <item m="1" x="74"/>
        <item m="1" x="48"/>
        <item x="7"/>
        <item x="9"/>
        <item m="1" x="59"/>
        <item m="1" x="70"/>
        <item m="1" x="71"/>
        <item m="1" x="16"/>
        <item m="1" x="60"/>
        <item m="1" x="61"/>
        <item m="1" x="62"/>
        <item m="1" x="63"/>
        <item m="1" x="40"/>
        <item x="2"/>
        <item m="1" x="34"/>
        <item m="1" x="49"/>
        <item m="1" x="30"/>
        <item m="1" x="50"/>
        <item m="1" x="51"/>
        <item m="1" x="52"/>
        <item m="1" x="38"/>
        <item m="1" x="28"/>
        <item m="1" x="37"/>
        <item m="1" x="39"/>
        <item x="0"/>
        <item x="1"/>
        <item m="1" x="26"/>
        <item m="1" x="17"/>
        <item m="1" x="35"/>
        <item m="1" x="29"/>
        <item m="1" x="31"/>
        <item m="1" x="21"/>
        <item m="1" x="22"/>
        <item m="1" x="23"/>
        <item m="1" x="19"/>
        <item x="11"/>
        <item m="1" x="20"/>
        <item x="8"/>
      </items>
    </pivotField>
    <pivotField name="FIN LB " compact="0" outline="0" showAll="0" defaultSubtotal="0">
      <items count="496">
        <item m="1" x="30"/>
        <item x="5"/>
        <item m="1" x="17"/>
        <item m="1" x="448"/>
        <item m="1" x="351"/>
        <item m="1" x="453"/>
        <item m="1" x="446"/>
        <item m="1" x="349"/>
        <item m="1" x="413"/>
        <item m="1" x="414"/>
        <item m="1" x="385"/>
        <item m="1" x="456"/>
        <item m="1" x="331"/>
        <item m="1" x="400"/>
        <item m="1" x="475"/>
        <item m="1" x="391"/>
        <item m="1" x="466"/>
        <item m="1" x="370"/>
        <item m="1" x="479"/>
        <item m="1" x="329"/>
        <item m="1" x="343"/>
        <item m="1" x="401"/>
        <item m="1" x="353"/>
        <item m="1" x="422"/>
        <item m="1" x="486"/>
        <item m="1" x="388"/>
        <item m="1" x="434"/>
        <item m="1" x="352"/>
        <item m="1" x="325"/>
        <item m="1" x="369"/>
        <item m="1" x="459"/>
        <item m="1" x="487"/>
        <item m="1" x="427"/>
        <item m="1" x="402"/>
        <item m="1" x="338"/>
        <item m="1" x="480"/>
        <item m="1" x="383"/>
        <item m="1" x="428"/>
        <item m="1" x="465"/>
        <item m="1" x="431"/>
        <item m="1" x="447"/>
        <item m="1" x="350"/>
        <item m="1" x="384"/>
        <item m="1" x="340"/>
        <item m="1" x="22"/>
        <item m="1" x="419"/>
        <item m="1" x="463"/>
        <item m="1" x="412"/>
        <item m="1" x="449"/>
        <item m="1" x="491"/>
        <item m="1" x="358"/>
        <item m="1" x="332"/>
        <item m="1" x="435"/>
        <item m="1" x="339"/>
        <item m="1" x="356"/>
        <item m="1" x="326"/>
        <item m="1" x="462"/>
        <item m="1" x="346"/>
        <item m="1" x="374"/>
        <item m="1" x="416"/>
        <item m="1" x="488"/>
        <item m="1" x="367"/>
        <item m="1" x="444"/>
        <item m="1" x="455"/>
        <item m="1" x="359"/>
        <item m="1" x="489"/>
        <item m="1" x="417"/>
        <item m="1" x="424"/>
        <item m="1" x="471"/>
        <item m="1" x="365"/>
        <item m="1" x="405"/>
        <item m="1" x="478"/>
        <item m="1" x="493"/>
        <item m="1" x="473"/>
        <item m="1" x="420"/>
        <item m="1" x="490"/>
        <item m="1" x="476"/>
        <item m="1" x="464"/>
        <item m="1" x="368"/>
        <item m="1" x="440"/>
        <item m="1" x="344"/>
        <item m="1" x="389"/>
        <item m="1" x="438"/>
        <item m="1" x="407"/>
        <item m="1" x="441"/>
        <item m="1" x="377"/>
        <item m="1" x="454"/>
        <item m="1" x="342"/>
        <item m="1" x="451"/>
        <item m="1" x="393"/>
        <item m="1" x="467"/>
        <item m="1" x="371"/>
        <item m="1" x="432"/>
        <item m="1" x="337"/>
        <item m="1" x="423"/>
        <item m="1" x="430"/>
        <item m="1" x="390"/>
        <item m="1" x="357"/>
        <item m="1" x="387"/>
        <item m="1" x="458"/>
        <item m="1" x="406"/>
        <item m="1" x="376"/>
        <item m="1" x="450"/>
        <item m="1" x="397"/>
        <item m="1" x="403"/>
        <item m="1" x="443"/>
        <item m="1" x="421"/>
        <item m="1" x="492"/>
        <item m="1" x="361"/>
        <item m="1" x="380"/>
        <item m="1" x="439"/>
        <item m="1" x="354"/>
        <item m="1" x="362"/>
        <item m="1" x="355"/>
        <item m="1" x="483"/>
        <item m="1" x="426"/>
        <item m="1" x="335"/>
        <item m="1" x="392"/>
        <item m="1" x="348"/>
        <item m="1" x="415"/>
        <item m="1" x="457"/>
        <item m="1" x="336"/>
        <item m="1" x="436"/>
        <item m="1" x="484"/>
        <item m="1" x="452"/>
        <item m="1" x="25"/>
        <item m="1" x="411"/>
        <item m="1" x="382"/>
        <item m="1" x="408"/>
        <item m="1" x="379"/>
        <item m="1" x="409"/>
        <item m="1" x="341"/>
        <item m="1" x="482"/>
        <item m="1" x="345"/>
        <item m="1" x="404"/>
        <item m="1" x="468"/>
        <item m="1" x="333"/>
        <item m="1" x="328"/>
        <item m="1" x="494"/>
        <item m="1" x="394"/>
        <item m="1" x="469"/>
        <item m="1" x="460"/>
        <item m="1" x="366"/>
        <item m="1" x="437"/>
        <item m="1" x="378"/>
        <item m="1" x="320"/>
        <item m="1" x="318"/>
        <item m="1" x="316"/>
        <item m="1" x="317"/>
        <item m="1" x="360"/>
        <item m="1" x="429"/>
        <item m="1" x="330"/>
        <item m="1" x="398"/>
        <item m="1" x="321"/>
        <item m="1" x="313"/>
        <item m="1" x="461"/>
        <item m="1" x="287"/>
        <item m="1" x="281"/>
        <item m="1" x="289"/>
        <item m="1" x="272"/>
        <item m="1" x="290"/>
        <item m="1" x="363"/>
        <item m="1" x="433"/>
        <item m="1" x="214"/>
        <item m="1" x="206"/>
        <item m="1" x="396"/>
        <item m="1" x="130"/>
        <item m="1" x="399"/>
        <item m="1" x="99"/>
        <item m="1" x="101"/>
        <item m="1" x="102"/>
        <item m="1" x="107"/>
        <item m="1" x="88"/>
        <item m="1" x="141"/>
        <item m="1" x="149"/>
        <item m="1" x="474"/>
        <item m="1" x="470"/>
        <item m="1" x="364"/>
        <item m="1" x="372"/>
        <item m="1" x="481"/>
        <item m="1" x="322"/>
        <item m="1" x="442"/>
        <item m="1" x="347"/>
        <item m="1" x="410"/>
        <item m="1" x="485"/>
        <item m="1" x="386"/>
        <item m="1" x="477"/>
        <item m="1" x="425"/>
        <item m="1" x="327"/>
        <item m="1" x="395"/>
        <item m="1" x="472"/>
        <item m="1" x="418"/>
        <item m="1" x="375"/>
        <item m="1" x="324"/>
        <item m="1" x="373"/>
        <item m="1" x="445"/>
        <item m="1" x="323"/>
        <item m="1" x="495"/>
        <item m="1" x="381"/>
        <item m="1" x="334"/>
        <item m="1" x="308"/>
        <item m="1" x="315"/>
        <item m="1" x="309"/>
        <item m="1" x="310"/>
        <item m="1" x="311"/>
        <item m="1" x="312"/>
        <item m="1" x="307"/>
        <item m="1" x="319"/>
        <item m="1" x="306"/>
        <item m="1" x="314"/>
        <item m="1" x="302"/>
        <item m="1" x="303"/>
        <item m="1" x="304"/>
        <item m="1" x="296"/>
        <item m="1" x="297"/>
        <item m="1" x="298"/>
        <item m="1" x="299"/>
        <item m="1" x="305"/>
        <item m="1" x="300"/>
        <item m="1" x="301"/>
        <item m="1" x="292"/>
        <item m="1" x="294"/>
        <item m="1" x="295"/>
        <item m="1" x="293"/>
        <item m="1" x="286"/>
        <item m="1" x="288"/>
        <item m="1" x="277"/>
        <item m="1" x="279"/>
        <item m="1" x="280"/>
        <item m="1" x="291"/>
        <item m="1" x="278"/>
        <item m="1" x="273"/>
        <item m="1" x="274"/>
        <item m="1" x="275"/>
        <item m="1" x="267"/>
        <item m="1" x="282"/>
        <item m="1" x="260"/>
        <item m="1" x="283"/>
        <item m="1" x="284"/>
        <item m="1" x="258"/>
        <item m="1" x="259"/>
        <item m="1" x="245"/>
        <item m="1" x="232"/>
        <item m="1" x="235"/>
        <item m="1" x="238"/>
        <item m="1" x="249"/>
        <item m="1" x="228"/>
        <item m="1" x="222"/>
        <item m="1" x="223"/>
        <item m="1" x="224"/>
        <item m="1" x="285"/>
        <item m="1" x="202"/>
        <item m="1" x="197"/>
        <item m="1" x="216"/>
        <item m="1" x="200"/>
        <item m="1" x="268"/>
        <item m="1" x="269"/>
        <item m="1" x="270"/>
        <item m="1" x="276"/>
        <item m="1" x="271"/>
        <item m="1" x="266"/>
        <item m="1" x="264"/>
        <item m="1" x="261"/>
        <item m="1" x="265"/>
        <item m="1" x="262"/>
        <item m="1" x="263"/>
        <item m="1" x="257"/>
        <item m="1" x="254"/>
        <item m="1" x="243"/>
        <item m="1" x="247"/>
        <item m="1" x="255"/>
        <item m="1" x="256"/>
        <item m="1" x="248"/>
        <item m="1" x="244"/>
        <item m="1" x="241"/>
        <item m="1" x="246"/>
        <item m="1" x="251"/>
        <item m="1" x="234"/>
        <item m="1" x="252"/>
        <item m="1" x="253"/>
        <item m="1" x="239"/>
        <item m="1" x="240"/>
        <item m="1" x="226"/>
        <item m="1" x="250"/>
        <item m="1" x="233"/>
        <item m="1" x="236"/>
        <item m="1" x="237"/>
        <item m="1" x="242"/>
        <item m="1" x="227"/>
        <item m="1" x="229"/>
        <item m="1" x="230"/>
        <item m="1" x="231"/>
        <item m="1" x="219"/>
        <item m="1" x="225"/>
        <item m="1" x="220"/>
        <item m="1" x="221"/>
        <item m="1" x="208"/>
        <item m="1" x="209"/>
        <item m="1" x="217"/>
        <item m="1" x="218"/>
        <item m="1" x="210"/>
        <item m="1" x="215"/>
        <item m="1" x="211"/>
        <item m="1" x="212"/>
        <item m="1" x="199"/>
        <item m="1" x="213"/>
        <item m="1" x="203"/>
        <item m="1" x="204"/>
        <item m="1" x="205"/>
        <item m="1" x="207"/>
        <item m="1" x="198"/>
        <item m="1" x="201"/>
        <item m="1" x="190"/>
        <item m="1" x="189"/>
        <item m="1" x="191"/>
        <item m="1" x="192"/>
        <item m="1" x="193"/>
        <item m="1" x="194"/>
        <item m="1" x="167"/>
        <item m="1" x="195"/>
        <item m="1" x="196"/>
        <item m="1" x="188"/>
        <item m="1" x="186"/>
        <item m="1" x="132"/>
        <item m="1" x="129"/>
        <item m="1" x="187"/>
        <item m="1" x="161"/>
        <item m="1" x="113"/>
        <item m="1" x="115"/>
        <item m="1" x="179"/>
        <item m="1" x="180"/>
        <item m="1" x="153"/>
        <item m="1" x="183"/>
        <item m="1" x="184"/>
        <item m="1" x="185"/>
        <item m="1" x="148"/>
        <item m="1" x="147"/>
        <item m="1" x="182"/>
        <item m="1" x="181"/>
        <item m="1" x="142"/>
        <item m="1" x="174"/>
        <item m="1" x="175"/>
        <item m="1" x="176"/>
        <item m="1" x="177"/>
        <item m="1" x="138"/>
        <item m="1" x="178"/>
        <item m="1" x="133"/>
        <item m="1" x="73"/>
        <item m="1" x="76"/>
        <item m="1" x="164"/>
        <item m="1" x="165"/>
        <item m="1" x="166"/>
        <item m="1" x="173"/>
        <item m="1" x="169"/>
        <item m="1" x="168"/>
        <item m="1" x="96"/>
        <item m="1" x="83"/>
        <item m="1" x="126"/>
        <item m="1" x="117"/>
        <item m="1" x="137"/>
        <item m="1" x="172"/>
        <item m="1" x="135"/>
        <item m="1" x="162"/>
        <item m="1" x="93"/>
        <item m="1" x="90"/>
        <item m="1" x="171"/>
        <item m="1" x="163"/>
        <item m="1" x="121"/>
        <item m="1" x="91"/>
        <item m="1" x="139"/>
        <item m="1" x="80"/>
        <item m="1" x="170"/>
        <item m="1" x="128"/>
        <item m="1" x="87"/>
        <item m="1" x="89"/>
        <item m="1" x="95"/>
        <item m="1" x="110"/>
        <item m="1" x="155"/>
        <item m="1" x="156"/>
        <item m="1" x="131"/>
        <item m="1" x="94"/>
        <item m="1" x="104"/>
        <item m="1" x="157"/>
        <item m="1" x="97"/>
        <item m="1" x="98"/>
        <item m="1" x="77"/>
        <item m="1" x="112"/>
        <item m="1" x="158"/>
        <item m="1" x="159"/>
        <item m="1" x="160"/>
        <item m="1" x="150"/>
        <item m="1" x="122"/>
        <item m="1" x="154"/>
        <item m="1" x="125"/>
        <item m="1" x="152"/>
        <item m="1" x="114"/>
        <item m="1" x="116"/>
        <item m="1" x="151"/>
        <item m="1" x="74"/>
        <item m="1" x="120"/>
        <item m="1" x="75"/>
        <item m="1" x="119"/>
        <item m="1" x="105"/>
        <item m="1" x="145"/>
        <item m="1" x="146"/>
        <item m="1" x="136"/>
        <item m="1" x="143"/>
        <item m="1" x="144"/>
        <item m="1" x="140"/>
        <item m="1" x="109"/>
        <item m="1" x="103"/>
        <item m="1" x="134"/>
        <item m="1" x="78"/>
        <item m="1" x="127"/>
        <item m="1" x="106"/>
        <item m="1" x="123"/>
        <item m="1" x="124"/>
        <item m="1" x="100"/>
        <item m="1" x="118"/>
        <item m="1" x="108"/>
        <item m="1" x="85"/>
        <item m="1" x="111"/>
        <item m="1" x="92"/>
        <item m="1" x="81"/>
        <item m="1" x="84"/>
        <item m="1" x="86"/>
        <item m="1" x="72"/>
        <item m="1" x="79"/>
        <item m="1" x="82"/>
        <item m="1" x="63"/>
        <item m="1" x="64"/>
        <item m="1" x="65"/>
        <item m="1" x="66"/>
        <item m="1" x="62"/>
        <item m="1" x="69"/>
        <item m="1" x="71"/>
        <item m="1" x="60"/>
        <item m="1" x="67"/>
        <item m="1" x="68"/>
        <item m="1" x="70"/>
        <item m="1" x="31"/>
        <item m="1" x="55"/>
        <item m="1" x="61"/>
        <item m="1" x="56"/>
        <item x="2"/>
        <item m="1" x="9"/>
        <item m="1" x="59"/>
        <item m="1" x="15"/>
        <item m="1" x="57"/>
        <item m="1" x="58"/>
        <item m="1" x="8"/>
        <item m="1" x="45"/>
        <item m="1" x="35"/>
        <item m="1" x="52"/>
        <item m="1" x="53"/>
        <item x="6"/>
        <item m="1" x="43"/>
        <item m="1" x="54"/>
        <item m="1" x="44"/>
        <item m="1" x="46"/>
        <item m="1" x="47"/>
        <item m="1" x="26"/>
        <item m="1" x="48"/>
        <item m="1" x="49"/>
        <item m="1" x="50"/>
        <item m="1" x="12"/>
        <item m="1" x="51"/>
        <item m="1" x="36"/>
        <item m="1" x="42"/>
        <item m="1" x="38"/>
        <item m="1" x="39"/>
        <item m="1" x="40"/>
        <item m="1" x="24"/>
        <item m="1" x="41"/>
        <item m="1" x="19"/>
        <item m="1" x="37"/>
        <item m="1" x="23"/>
        <item m="1" x="7"/>
        <item m="1" x="32"/>
        <item m="1" x="20"/>
        <item m="1" x="33"/>
        <item m="1" x="34"/>
        <item m="1" x="21"/>
        <item m="1" x="27"/>
        <item m="1" x="28"/>
        <item m="1" x="29"/>
        <item m="1" x="16"/>
        <item m="1" x="18"/>
        <item x="0"/>
        <item x="1"/>
        <item m="1" x="10"/>
        <item m="1" x="11"/>
        <item m="1" x="13"/>
        <item m="1" x="14"/>
        <item x="3"/>
        <item x="4"/>
      </items>
    </pivotField>
    <pivotField name="FIN PL+" compact="0" outline="0" showAll="0" defaultSubtotal="0"/>
    <pivotField name="FIN PL- " compact="0" outline="0" showAll="0" defaultSubtotal="0">
      <items count="572">
        <item m="1" x="35"/>
        <item x="6"/>
        <item m="1" x="23"/>
        <item m="1" x="509"/>
        <item m="1" x="392"/>
        <item m="1" x="516"/>
        <item m="1" x="508"/>
        <item m="1" x="472"/>
        <item m="1" x="470"/>
        <item m="1" x="519"/>
        <item m="1" x="510"/>
        <item m="1" x="393"/>
        <item m="1" x="437"/>
        <item m="1" x="409"/>
        <item m="1" x="559"/>
        <item m="1" x="529"/>
        <item m="1" x="381"/>
        <item m="1" x="463"/>
        <item m="1" x="552"/>
        <item m="1" x="428"/>
        <item m="1" x="520"/>
        <item m="1" x="544"/>
        <item m="1" x="550"/>
        <item m="1" x="492"/>
        <item m="1" x="372"/>
        <item m="1" x="453"/>
        <item m="1" x="568"/>
        <item m="1" x="441"/>
        <item m="1" x="412"/>
        <item m="1" x="471"/>
        <item m="1" x="554"/>
        <item m="1" x="366"/>
        <item m="1" x="387"/>
        <item m="1" x="524"/>
        <item m="1" x="382"/>
        <item m="1" x="380"/>
        <item m="1" x="435"/>
        <item m="1" x="545"/>
        <item m="1" x="442"/>
        <item m="1" x="536"/>
        <item m="1" x="504"/>
        <item m="1" x="527"/>
        <item m="1" x="370"/>
        <item m="1" x="502"/>
        <item m="1" x="457"/>
        <item m="1" x="547"/>
        <item m="1" x="455"/>
        <item m="1" x="377"/>
        <item m="1" x="28"/>
        <item m="1" x="476"/>
        <item m="1" x="416"/>
        <item m="1" x="391"/>
        <item m="1" x="427"/>
        <item m="1" x="421"/>
        <item m="1" x="531"/>
        <item m="1" x="473"/>
        <item m="1" x="433"/>
        <item m="1" x="452"/>
        <item m="1" x="533"/>
        <item m="1" x="429"/>
        <item m="1" x="480"/>
        <item m="1" x="534"/>
        <item m="1" x="466"/>
        <item m="1" x="485"/>
        <item m="1" x="535"/>
        <item m="1" x="467"/>
        <item m="1" x="498"/>
        <item m="1" x="496"/>
        <item m="1" x="561"/>
        <item m="1" x="373"/>
        <item m="1" x="454"/>
        <item m="1" x="569"/>
        <item m="1" x="413"/>
        <item m="1" x="558"/>
        <item m="1" x="439"/>
        <item m="1" x="494"/>
        <item m="1" x="376"/>
        <item m="1" x="374"/>
        <item m="1" x="495"/>
        <item m="1" x="526"/>
        <item m="1" x="449"/>
        <item m="1" x="422"/>
        <item m="1" x="401"/>
        <item m="1" x="503"/>
        <item m="1" x="450"/>
        <item m="1" x="521"/>
        <item m="1" x="395"/>
        <item m="1" x="566"/>
        <item m="1" x="447"/>
        <item m="1" x="540"/>
        <item m="1" x="417"/>
        <item m="1" x="388"/>
        <item m="1" x="418"/>
        <item m="1" x="484"/>
        <item m="1" x="538"/>
        <item m="1" x="525"/>
        <item m="1" x="459"/>
        <item m="1" x="549"/>
        <item m="1" x="383"/>
        <item m="1" x="523"/>
        <item m="1" x="365"/>
        <item m="1" x="371"/>
        <item m="1" x="423"/>
        <item m="1" x="512"/>
        <item m="1" x="567"/>
        <item m="1" x="440"/>
        <item m="1" x="404"/>
        <item m="1" x="564"/>
        <item m="1" x="407"/>
        <item m="1" x="460"/>
        <item m="1" x="394"/>
        <item m="1" x="384"/>
        <item m="1" x="517"/>
        <item m="1" x="486"/>
        <item m="1" x="367"/>
        <item m="1" x="405"/>
        <item m="1" x="518"/>
        <item m="1" x="478"/>
        <item m="1" x="468"/>
        <item m="1" x="522"/>
        <item m="1" x="481"/>
        <item m="1" x="570"/>
        <item m="1" x="443"/>
        <item m="1" x="491"/>
        <item m="1" x="398"/>
        <item m="1" x="489"/>
        <item m="1" x="438"/>
        <item m="1" x="511"/>
        <item m="1" x="477"/>
        <item m="1" x="464"/>
        <item m="1" x="490"/>
        <item m="1" x="555"/>
        <item m="1" x="425"/>
        <item m="1" x="431"/>
        <item m="1" x="542"/>
        <item m="1" x="500"/>
        <item m="1" x="543"/>
        <item m="1" x="432"/>
        <item m="1" x="565"/>
        <item m="1" x="375"/>
        <item m="1" x="456"/>
        <item m="1" x="434"/>
        <item m="1" x="501"/>
        <item m="1" x="451"/>
        <item m="1" x="397"/>
        <item m="1" x="462"/>
        <item m="1" x="499"/>
        <item m="1" x="448"/>
        <item m="1" x="557"/>
        <item m="1" x="493"/>
        <item m="1" x="560"/>
        <item m="1" x="430"/>
        <item m="1" x="29"/>
        <item m="1" x="410"/>
        <item m="1" x="461"/>
        <item m="1" x="385"/>
        <item m="1" x="551"/>
        <item m="1" x="556"/>
        <item m="1" x="539"/>
        <item m="1" x="446"/>
        <item m="1" x="402"/>
        <item m="1" x="487"/>
        <item m="1" x="406"/>
        <item m="1" x="505"/>
        <item m="1" x="532"/>
        <item m="1" x="444"/>
        <item m="1" x="24"/>
        <item m="1" x="571"/>
        <item m="1" x="445"/>
        <item m="1" x="414"/>
        <item m="1" x="528"/>
        <item m="1" x="408"/>
        <item m="1" x="386"/>
        <item m="1" x="378"/>
        <item m="1" x="548"/>
        <item m="1" x="426"/>
        <item m="1" x="368"/>
        <item m="1" x="513"/>
        <item m="1" x="482"/>
        <item m="1" x="360"/>
        <item m="1" x="349"/>
        <item m="1" x="357"/>
        <item m="1" x="361"/>
        <item m="1" x="358"/>
        <item m="1" x="350"/>
        <item m="1" x="336"/>
        <item m="1" x="546"/>
        <item m="1" x="424"/>
        <item m="1" x="514"/>
        <item m="1" x="400"/>
        <item m="1" x="507"/>
        <item m="1" x="389"/>
        <item m="1" x="290"/>
        <item m="1" x="283"/>
        <item m="1" x="396"/>
        <item m="1" x="277"/>
        <item m="1" x="411"/>
        <item m="1" x="234"/>
        <item m="1" x="515"/>
        <item m="1" x="479"/>
        <item m="1" x="200"/>
        <item m="1" x="475"/>
        <item m="1" x="563"/>
        <item m="1" x="465"/>
        <item m="1" x="553"/>
        <item m="1" x="483"/>
        <item m="1" x="415"/>
        <item m="1" x="390"/>
        <item m="1" x="189"/>
        <item m="1" x="186"/>
        <item m="1" x="173"/>
        <item m="1" x="167"/>
        <item m="1" x="163"/>
        <item m="1" x="125"/>
        <item m="1" x="188"/>
        <item m="1" x="537"/>
        <item m="1" x="506"/>
        <item m="1" x="497"/>
        <item m="1" x="469"/>
        <item m="1" x="458"/>
        <item m="1" x="541"/>
        <item m="1" x="419"/>
        <item m="1" x="474"/>
        <item m="1" x="562"/>
        <item m="1" x="436"/>
        <item m="1" x="399"/>
        <item m="1" x="362"/>
        <item m="1" x="333"/>
        <item m="1" x="351"/>
        <item m="1" x="356"/>
        <item m="1" x="341"/>
        <item m="1" x="344"/>
        <item m="1" x="352"/>
        <item m="1" x="323"/>
        <item m="1" x="334"/>
        <item m="1" x="335"/>
        <item m="1" x="324"/>
        <item m="1" x="347"/>
        <item m="1" x="369"/>
        <item m="1" x="331"/>
        <item m="1" x="364"/>
        <item m="1" x="327"/>
        <item m="1" x="355"/>
        <item m="1" x="403"/>
        <item m="1" x="330"/>
        <item m="1" x="325"/>
        <item m="1" x="530"/>
        <item m="1" x="342"/>
        <item m="1" x="353"/>
        <item m="1" x="337"/>
        <item m="1" x="379"/>
        <item m="1" x="343"/>
        <item m="1" x="488"/>
        <item m="1" x="326"/>
        <item m="1" x="420"/>
        <item m="1" x="345"/>
        <item m="1" x="340"/>
        <item m="1" x="329"/>
        <item m="1" x="363"/>
        <item m="1" x="354"/>
        <item m="1" x="321"/>
        <item m="1" x="317"/>
        <item m="1" x="308"/>
        <item m="1" x="322"/>
        <item m="1" x="303"/>
        <item m="1" x="348"/>
        <item m="1" x="318"/>
        <item m="1" x="328"/>
        <item m="1" x="338"/>
        <item m="1" x="339"/>
        <item m="1" x="346"/>
        <item m="1" x="359"/>
        <item m="1" x="320"/>
        <item m="1" x="310"/>
        <item m="1" x="311"/>
        <item m="1" x="296"/>
        <item m="1" x="332"/>
        <item m="1" x="306"/>
        <item m="1" x="309"/>
        <item m="1" x="319"/>
        <item m="1" x="304"/>
        <item m="1" x="305"/>
        <item m="1" x="297"/>
        <item m="1" x="298"/>
        <item m="1" x="307"/>
        <item m="1" x="299"/>
        <item m="1" x="300"/>
        <item m="1" x="301"/>
        <item m="1" x="286"/>
        <item m="1" x="285"/>
        <item m="1" x="292"/>
        <item m="1" x="293"/>
        <item m="1" x="287"/>
        <item m="1" x="288"/>
        <item m="1" x="289"/>
        <item m="1" x="302"/>
        <item m="1" x="267"/>
        <item m="1" x="268"/>
        <item m="1" x="258"/>
        <item m="1" x="279"/>
        <item m="1" x="312"/>
        <item m="1" x="235"/>
        <item m="1" x="230"/>
        <item m="1" x="236"/>
        <item m="1" x="238"/>
        <item m="1" x="229"/>
        <item m="1" x="223"/>
        <item m="1" x="221"/>
        <item m="1" x="219"/>
        <item m="1" x="313"/>
        <item m="1" x="314"/>
        <item m="1" x="315"/>
        <item m="1" x="316"/>
        <item m="1" x="159"/>
        <item m="1" x="164"/>
        <item m="1" x="118"/>
        <item m="1" x="295"/>
        <item m="1" x="294"/>
        <item m="1" x="291"/>
        <item m="1" x="270"/>
        <item m="1" x="282"/>
        <item m="1" x="284"/>
        <item m="1" x="271"/>
        <item m="1" x="266"/>
        <item m="1" x="261"/>
        <item m="1" x="269"/>
        <item m="1" x="281"/>
        <item m="1" x="265"/>
        <item m="1" x="256"/>
        <item m="1" x="262"/>
        <item m="1" x="263"/>
        <item m="1" x="257"/>
        <item m="1" x="272"/>
        <item m="1" x="251"/>
        <item m="1" x="252"/>
        <item m="1" x="280"/>
        <item m="1" x="276"/>
        <item m="1" x="247"/>
        <item m="1" x="248"/>
        <item m="1" x="278"/>
        <item m="1" x="273"/>
        <item m="1" x="274"/>
        <item m="1" x="275"/>
        <item m="1" x="259"/>
        <item m="1" x="255"/>
        <item m="1" x="260"/>
        <item m="1" x="264"/>
        <item m="1" x="253"/>
        <item m="1" x="254"/>
        <item m="1" x="246"/>
        <item m="1" x="249"/>
        <item m="1" x="241"/>
        <item m="1" x="250"/>
        <item m="1" x="245"/>
        <item m="1" x="226"/>
        <item m="1" x="242"/>
        <item m="1" x="243"/>
        <item m="1" x="244"/>
        <item m="1" x="237"/>
        <item m="1" x="239"/>
        <item m="1" x="240"/>
        <item m="1" x="231"/>
        <item m="1" x="222"/>
        <item m="1" x="232"/>
        <item m="1" x="233"/>
        <item m="1" x="227"/>
        <item m="1" x="228"/>
        <item m="1" x="212"/>
        <item m="1" x="224"/>
        <item m="1" x="225"/>
        <item m="1" x="199"/>
        <item m="1" x="156"/>
        <item m="1" x="133"/>
        <item m="1" x="220"/>
        <item m="1" x="182"/>
        <item m="1" x="216"/>
        <item m="1" x="123"/>
        <item m="1" x="215"/>
        <item m="1" x="195"/>
        <item m="1" x="190"/>
        <item m="1" x="184"/>
        <item m="1" x="180"/>
        <item m="1" x="174"/>
        <item m="1" x="206"/>
        <item m="1" x="119"/>
        <item m="1" x="178"/>
        <item m="1" x="217"/>
        <item m="1" x="169"/>
        <item m="1" x="160"/>
        <item m="1" x="145"/>
        <item m="1" x="218"/>
        <item m="1" x="213"/>
        <item m="1" x="155"/>
        <item m="1" x="140"/>
        <item m="1" x="142"/>
        <item m="1" x="179"/>
        <item m="1" x="87"/>
        <item m="1" x="74"/>
        <item m="1" x="214"/>
        <item m="1" x="209"/>
        <item m="1" x="203"/>
        <item m="1" x="204"/>
        <item m="1" x="205"/>
        <item m="1" x="211"/>
        <item m="1" x="170"/>
        <item m="1" x="132"/>
        <item m="1" x="208"/>
        <item m="1" x="70"/>
        <item m="1" x="104"/>
        <item m="1" x="210"/>
        <item m="1" x="78"/>
        <item m="1" x="41"/>
        <item x="2"/>
        <item m="1" x="207"/>
        <item m="1" x="38"/>
        <item m="1" x="197"/>
        <item m="1" x="198"/>
        <item m="1" x="105"/>
        <item m="1" x="112"/>
        <item m="1" x="201"/>
        <item m="1" x="202"/>
        <item m="1" x="43"/>
        <item m="1" x="32"/>
        <item m="1" x="192"/>
        <item m="1" x="196"/>
        <item m="1" x="191"/>
        <item m="1" x="100"/>
        <item m="1" x="149"/>
        <item m="1" x="152"/>
        <item m="1" x="193"/>
        <item m="1" x="183"/>
        <item m="1" x="194"/>
        <item m="1" x="187"/>
        <item m="1" x="181"/>
        <item m="1" x="162"/>
        <item m="1" x="154"/>
        <item m="1" x="150"/>
        <item m="1" x="153"/>
        <item m="1" x="176"/>
        <item m="1" x="177"/>
        <item m="1" x="151"/>
        <item m="1" x="147"/>
        <item m="1" x="141"/>
        <item m="1" x="185"/>
        <item m="1" x="122"/>
        <item m="1" x="168"/>
        <item m="1" x="146"/>
        <item m="1" x="157"/>
        <item m="1" x="175"/>
        <item m="1" x="161"/>
        <item m="1" x="171"/>
        <item m="1" x="124"/>
        <item m="1" x="172"/>
        <item m="1" x="158"/>
        <item m="1" x="134"/>
        <item m="1" x="165"/>
        <item m="1" x="166"/>
        <item m="1" x="148"/>
        <item m="1" x="126"/>
        <item m="1" x="127"/>
        <item m="1" x="137"/>
        <item m="1" x="116"/>
        <item m="1" x="106"/>
        <item m="1" x="90"/>
        <item m="1" x="143"/>
        <item m="1" x="117"/>
        <item m="1" x="108"/>
        <item m="1" x="144"/>
        <item m="1" x="82"/>
        <item m="1" x="110"/>
        <item m="1" x="128"/>
        <item m="1" x="129"/>
        <item m="1" x="97"/>
        <item m="1" x="130"/>
        <item m="1" x="131"/>
        <item x="3"/>
        <item m="1" x="135"/>
        <item m="1" x="107"/>
        <item m="1" x="136"/>
        <item m="1" x="111"/>
        <item m="1" x="138"/>
        <item m="1" x="139"/>
        <item m="1" x="109"/>
        <item m="1" x="113"/>
        <item m="1" x="114"/>
        <item m="1" x="99"/>
        <item m="1" x="115"/>
        <item m="1" x="73"/>
        <item m="1" x="120"/>
        <item m="1" x="121"/>
        <item m="1" x="95"/>
        <item m="1" x="96"/>
        <item m="1" x="98"/>
        <item m="1" x="101"/>
        <item m="1" x="102"/>
        <item m="1" x="103"/>
        <item m="1" x="51"/>
        <item m="1" x="36"/>
        <item m="1" x="79"/>
        <item m="1" x="89"/>
        <item m="1" x="93"/>
        <item m="1" x="94"/>
        <item x="5"/>
        <item m="1" x="80"/>
        <item m="1" x="81"/>
        <item m="1" x="83"/>
        <item m="1" x="84"/>
        <item m="1" x="47"/>
        <item m="1" x="88"/>
        <item m="1" x="91"/>
        <item m="1" x="21"/>
        <item m="1" x="92"/>
        <item m="1" x="75"/>
        <item m="1" x="85"/>
        <item m="1" x="20"/>
        <item m="1" x="86"/>
        <item m="1" x="22"/>
        <item m="1" x="76"/>
        <item m="1" x="77"/>
        <item m="1" x="69"/>
        <item m="1" x="64"/>
        <item m="1" x="37"/>
        <item m="1" x="71"/>
        <item m="1" x="65"/>
        <item m="1" x="72"/>
        <item m="1" x="58"/>
        <item m="1" x="67"/>
        <item m="1" x="68"/>
        <item m="1" x="42"/>
        <item m="1" x="66"/>
        <item x="4"/>
        <item m="1" x="57"/>
        <item m="1" x="59"/>
        <item m="1" x="60"/>
        <item m="1" x="61"/>
        <item m="1" x="62"/>
        <item m="1" x="63"/>
        <item m="1" x="52"/>
        <item m="1" x="53"/>
        <item m="1" x="54"/>
        <item m="1" x="26"/>
        <item m="1" x="55"/>
        <item m="1" x="31"/>
        <item m="1" x="56"/>
        <item m="1" x="18"/>
        <item m="1" x="33"/>
        <item m="1" x="9"/>
        <item m="1" x="49"/>
        <item m="1" x="50"/>
        <item m="1" x="48"/>
        <item m="1" x="44"/>
        <item m="1" x="45"/>
        <item m="1" x="39"/>
        <item m="1" x="46"/>
        <item m="1" x="10"/>
        <item m="1" x="16"/>
        <item m="1" x="40"/>
        <item m="1" x="19"/>
        <item m="1" x="27"/>
        <item m="1" x="25"/>
        <item m="1" x="11"/>
        <item m="1" x="13"/>
        <item m="1" x="30"/>
        <item m="1" x="34"/>
        <item m="1" x="14"/>
        <item x="0"/>
        <item x="1"/>
        <item m="1" x="15"/>
        <item m="1" x="17"/>
        <item m="1" x="12"/>
        <item x="7"/>
        <item x="8"/>
      </items>
    </pivotField>
    <pivotField name="FIN 6a15 " compact="0" outline="0" showAll="0" defaultSubtotal="0">
      <items count="211">
        <item m="1" x="19"/>
        <item x="3"/>
        <item m="1" x="9"/>
        <item m="1" x="202"/>
        <item m="1" x="191"/>
        <item m="1" x="197"/>
        <item m="1" x="200"/>
        <item m="1" x="13"/>
        <item m="1" x="209"/>
        <item m="1" x="199"/>
        <item m="1" x="207"/>
        <item m="1" x="210"/>
        <item m="1" x="204"/>
        <item m="1" x="196"/>
        <item m="1" x="194"/>
        <item m="1" x="201"/>
        <item m="1" x="14"/>
        <item m="1" x="206"/>
        <item m="1" x="10"/>
        <item m="1" x="205"/>
        <item m="1" x="195"/>
        <item m="1" x="184"/>
        <item m="1" x="192"/>
        <item m="1" x="193"/>
        <item m="1" x="198"/>
        <item m="1" x="208"/>
        <item m="1" x="203"/>
        <item m="1" x="190"/>
        <item m="1" x="189"/>
        <item m="1" x="188"/>
        <item m="1" x="187"/>
        <item m="1" x="186"/>
        <item m="1" x="185"/>
        <item m="1" x="182"/>
        <item m="1" x="183"/>
        <item m="1" x="180"/>
        <item m="1" x="181"/>
        <item m="1" x="178"/>
        <item m="1" x="179"/>
        <item m="1" x="177"/>
        <item m="1" x="174"/>
        <item m="1" x="171"/>
        <item m="1" x="172"/>
        <item m="1" x="175"/>
        <item m="1" x="176"/>
        <item m="1" x="173"/>
        <item m="1" x="165"/>
        <item m="1" x="169"/>
        <item m="1" x="170"/>
        <item m="1" x="167"/>
        <item m="1" x="168"/>
        <item m="1" x="166"/>
        <item m="1" x="164"/>
        <item m="1" x="163"/>
        <item m="1" x="162"/>
        <item m="1" x="154"/>
        <item m="1" x="161"/>
        <item m="1" x="159"/>
        <item m="1" x="160"/>
        <item m="1" x="158"/>
        <item m="1" x="155"/>
        <item m="1" x="156"/>
        <item m="1" x="157"/>
        <item m="1" x="151"/>
        <item m="1" x="152"/>
        <item m="1" x="153"/>
        <item m="1" x="144"/>
        <item m="1" x="145"/>
        <item m="1" x="149"/>
        <item m="1" x="150"/>
        <item m="1" x="132"/>
        <item m="1" x="148"/>
        <item m="1" x="146"/>
        <item m="1" x="147"/>
        <item m="1" x="142"/>
        <item m="1" x="143"/>
        <item m="1" x="140"/>
        <item m="1" x="141"/>
        <item m="1" x="138"/>
        <item m="1" x="136"/>
        <item m="1" x="137"/>
        <item m="1" x="139"/>
        <item m="1" x="117"/>
        <item m="1" x="76"/>
        <item m="1" x="133"/>
        <item m="1" x="134"/>
        <item m="1" x="135"/>
        <item m="1" x="66"/>
        <item m="1" x="105"/>
        <item m="1" x="37"/>
        <item m="1" x="62"/>
        <item m="1" x="56"/>
        <item m="1" x="119"/>
        <item m="1" x="130"/>
        <item m="1" x="131"/>
        <item m="1" x="95"/>
        <item m="1" x="113"/>
        <item m="1" x="118"/>
        <item m="1" x="85"/>
        <item m="1" x="123"/>
        <item m="1" x="127"/>
        <item m="1" x="63"/>
        <item m="1" x="87"/>
        <item m="1" x="58"/>
        <item m="1" x="128"/>
        <item m="1" x="129"/>
        <item m="1" x="93"/>
        <item m="1" x="99"/>
        <item m="1" x="53"/>
        <item m="1" x="124"/>
        <item m="1" x="125"/>
        <item x="2"/>
        <item m="1" x="126"/>
        <item m="1" x="120"/>
        <item m="1" x="121"/>
        <item m="1" x="122"/>
        <item m="1" x="39"/>
        <item m="1" x="35"/>
        <item m="1" x="71"/>
        <item m="1" x="92"/>
        <item m="1" x="88"/>
        <item m="1" x="112"/>
        <item m="1" x="114"/>
        <item m="1" x="115"/>
        <item m="1" x="116"/>
        <item m="1" x="111"/>
        <item m="1" x="110"/>
        <item m="1" x="107"/>
        <item m="1" x="108"/>
        <item m="1" x="43"/>
        <item m="1" x="109"/>
        <item m="1" x="104"/>
        <item m="1" x="103"/>
        <item m="1" x="106"/>
        <item m="1" x="100"/>
        <item m="1" x="101"/>
        <item m="1" x="102"/>
        <item m="1" x="98"/>
        <item m="1" x="96"/>
        <item m="1" x="70"/>
        <item m="1" x="97"/>
        <item m="1" x="94"/>
        <item m="1" x="69"/>
        <item m="1" x="89"/>
        <item m="1" x="90"/>
        <item m="1" x="91"/>
        <item m="1" x="86"/>
        <item m="1" x="82"/>
        <item m="1" x="83"/>
        <item m="1" x="38"/>
        <item m="1" x="84"/>
        <item m="1" x="40"/>
        <item m="1" x="80"/>
        <item m="1" x="81"/>
        <item m="1" x="77"/>
        <item m="1" x="78"/>
        <item m="1" x="79"/>
        <item m="1" x="72"/>
        <item m="1" x="73"/>
        <item m="1" x="67"/>
        <item m="1" x="74"/>
        <item m="1" x="75"/>
        <item m="1" x="68"/>
        <item m="1" x="36"/>
        <item m="1" x="60"/>
        <item m="1" x="61"/>
        <item m="1" x="64"/>
        <item m="1" x="65"/>
        <item m="1" x="55"/>
        <item m="1" x="34"/>
        <item m="1" x="57"/>
        <item m="1" x="59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4"/>
        <item m="1" x="41"/>
        <item m="1" x="42"/>
        <item m="1" x="32"/>
        <item m="1" x="33"/>
        <item m="1" x="31"/>
        <item m="1" x="27"/>
        <item m="1" x="28"/>
        <item m="1" x="29"/>
        <item m="1" x="30"/>
        <item m="1" x="24"/>
        <item m="1" x="25"/>
        <item m="1" x="26"/>
        <item m="1" x="22"/>
        <item m="1" x="20"/>
        <item m="1" x="21"/>
        <item m="1" x="23"/>
        <item m="1" x="12"/>
        <item m="1" x="15"/>
        <item m="1" x="16"/>
        <item m="1" x="17"/>
        <item m="1" x="18"/>
        <item m="1" x="11"/>
        <item x="0"/>
        <item x="1"/>
        <item m="1" x="4"/>
        <item m="1" x="5"/>
        <item m="1" x="6"/>
        <item m="1" x="7"/>
        <item m="1" x="8"/>
      </items>
    </pivotField>
    <pivotField name="FIN DIVERS " compact="0" outline="0" showAll="0" defaultSubtotal="0">
      <items count="220">
        <item m="1" x="21"/>
        <item x="3"/>
        <item m="1" x="11"/>
        <item m="1" x="209"/>
        <item m="1" x="190"/>
        <item m="1" x="202"/>
        <item m="1" x="214"/>
        <item m="1" x="194"/>
        <item m="1" x="210"/>
        <item m="1" x="16"/>
        <item m="1" x="205"/>
        <item m="1" x="191"/>
        <item m="1" x="203"/>
        <item m="1" x="213"/>
        <item m="1" x="193"/>
        <item m="1" x="189"/>
        <item m="1" x="201"/>
        <item m="1" x="200"/>
        <item m="1" x="208"/>
        <item m="1" x="20"/>
        <item m="1" x="216"/>
        <item m="1" x="196"/>
        <item m="1" x="211"/>
        <item m="1" x="12"/>
        <item m="1" x="219"/>
        <item m="1" x="198"/>
        <item m="1" x="212"/>
        <item m="1" x="192"/>
        <item m="1" x="207"/>
        <item m="1" x="217"/>
        <item m="1" x="197"/>
        <item m="1" x="199"/>
        <item m="1" x="215"/>
        <item m="1" x="206"/>
        <item m="1" x="195"/>
        <item m="1" x="204"/>
        <item m="1" x="188"/>
        <item m="1" x="184"/>
        <item m="1" x="185"/>
        <item m="1" x="186"/>
        <item m="1" x="187"/>
        <item m="1" x="218"/>
        <item m="1" x="183"/>
        <item m="1" x="177"/>
        <item m="1" x="178"/>
        <item m="1" x="179"/>
        <item m="1" x="182"/>
        <item m="1" x="180"/>
        <item m="1" x="181"/>
        <item m="1" x="172"/>
        <item m="1" x="173"/>
        <item m="1" x="174"/>
        <item m="1" x="175"/>
        <item m="1" x="176"/>
        <item m="1" x="170"/>
        <item m="1" x="166"/>
        <item m="1" x="171"/>
        <item m="1" x="167"/>
        <item m="1" x="168"/>
        <item m="1" x="169"/>
        <item m="1" x="163"/>
        <item m="1" x="161"/>
        <item m="1" x="165"/>
        <item m="1" x="160"/>
        <item m="1" x="164"/>
        <item m="1" x="162"/>
        <item m="1" x="153"/>
        <item m="1" x="154"/>
        <item m="1" x="145"/>
        <item m="1" x="155"/>
        <item m="1" x="156"/>
        <item m="1" x="157"/>
        <item m="1" x="158"/>
        <item m="1" x="159"/>
        <item m="1" x="148"/>
        <item m="1" x="149"/>
        <item m="1" x="152"/>
        <item m="1" x="150"/>
        <item m="1" x="151"/>
        <item m="1" x="144"/>
        <item m="1" x="146"/>
        <item m="1" x="147"/>
        <item m="1" x="139"/>
        <item m="1" x="140"/>
        <item m="1" x="138"/>
        <item m="1" x="143"/>
        <item m="1" x="135"/>
        <item m="1" x="141"/>
        <item m="1" x="142"/>
        <item m="1" x="137"/>
        <item m="1" x="132"/>
        <item m="1" x="136"/>
        <item m="1" x="133"/>
        <item m="1" x="134"/>
        <item m="1" x="130"/>
        <item m="1" x="131"/>
        <item m="1" x="127"/>
        <item m="1" x="128"/>
        <item m="1" x="129"/>
        <item m="1" x="122"/>
        <item m="1" x="123"/>
        <item m="1" x="126"/>
        <item m="1" x="124"/>
        <item m="1" x="125"/>
        <item m="1" x="118"/>
        <item m="1" x="119"/>
        <item m="1" x="120"/>
        <item m="1" x="121"/>
        <item m="1" x="116"/>
        <item m="1" x="117"/>
        <item m="1" x="109"/>
        <item m="1" x="111"/>
        <item m="1" x="115"/>
        <item m="1" x="113"/>
        <item m="1" x="108"/>
        <item m="1" x="114"/>
        <item m="1" x="110"/>
        <item m="1" x="112"/>
        <item m="1" x="103"/>
        <item m="1" x="104"/>
        <item m="1" x="105"/>
        <item m="1" x="106"/>
        <item m="1" x="107"/>
        <item m="1" x="100"/>
        <item m="1" x="101"/>
        <item m="1" x="102"/>
        <item m="1" x="98"/>
        <item m="1" x="93"/>
        <item m="1" x="97"/>
        <item m="1" x="99"/>
        <item m="1" x="94"/>
        <item m="1" x="96"/>
        <item m="1" x="77"/>
        <item m="1" x="78"/>
        <item m="1" x="66"/>
        <item m="1" x="95"/>
        <item m="1" x="85"/>
        <item m="1" x="86"/>
        <item m="1" x="92"/>
        <item m="1" x="62"/>
        <item m="1" x="56"/>
        <item m="1" x="44"/>
        <item m="1" x="42"/>
        <item m="1" x="91"/>
        <item m="1" x="55"/>
        <item m="1" x="89"/>
        <item m="1" x="90"/>
        <item m="1" x="87"/>
        <item m="1" x="60"/>
        <item m="1" x="37"/>
        <item m="1" x="88"/>
        <item m="1" x="81"/>
        <item m="1" x="82"/>
        <item m="1" x="52"/>
        <item m="1" x="68"/>
        <item m="1" x="33"/>
        <item m="1" x="83"/>
        <item m="1" x="84"/>
        <item m="1" x="80"/>
        <item m="1" x="79"/>
        <item m="1" x="48"/>
        <item m="1" x="76"/>
        <item m="1" x="74"/>
        <item m="1" x="71"/>
        <item m="1" x="72"/>
        <item m="1" x="70"/>
        <item m="1" x="47"/>
        <item m="1" x="75"/>
        <item m="1" x="65"/>
        <item m="1" x="73"/>
        <item m="1" x="46"/>
        <item m="1" x="67"/>
        <item m="1" x="69"/>
        <item m="1" x="63"/>
        <item m="1" x="64"/>
        <item m="1" x="58"/>
        <item m="1" x="43"/>
        <item m="1" x="61"/>
        <item m="1" x="57"/>
        <item m="1" x="59"/>
        <item m="1" x="50"/>
        <item m="1" x="53"/>
        <item m="1" x="54"/>
        <item m="1" x="51"/>
        <item m="1" x="36"/>
        <item m="1" x="49"/>
        <item m="1" x="45"/>
        <item m="1" x="41"/>
        <item m="1" x="32"/>
        <item m="1" x="38"/>
        <item m="1" x="39"/>
        <item m="1" x="40"/>
        <item m="1" x="34"/>
        <item m="1" x="35"/>
        <item m="1" x="29"/>
        <item m="1" x="30"/>
        <item m="1" x="31"/>
        <item m="1" x="27"/>
        <item m="1" x="28"/>
        <item m="1" x="25"/>
        <item m="1" x="26"/>
        <item m="1" x="23"/>
        <item m="1" x="24"/>
        <item m="1" x="22"/>
        <item m="1" x="17"/>
        <item m="1" x="18"/>
        <item m="1" x="13"/>
        <item m="1" x="7"/>
        <item m="1" x="15"/>
        <item x="2"/>
        <item m="1" x="19"/>
        <item m="1" x="8"/>
        <item m="1" x="14"/>
        <item x="0"/>
        <item x="1"/>
        <item m="1" x="10"/>
        <item m="1" x="9"/>
        <item x="4"/>
        <item x="5"/>
        <item x="6"/>
      </items>
    </pivotField>
    <pivotField name="FIN SOUDURE " compact="0" outline="0" showAll="0" defaultSubtotal="0">
      <items count="611">
        <item m="1" x="58"/>
        <item x="8"/>
        <item m="1" x="36"/>
        <item m="1" x="524"/>
        <item m="1" x="540"/>
        <item m="1" x="436"/>
        <item m="1" x="459"/>
        <item m="1" x="553"/>
        <item m="1" x="426"/>
        <item m="1" x="492"/>
        <item m="1" x="570"/>
        <item m="1" x="497"/>
        <item m="1" x="560"/>
        <item m="1" x="528"/>
        <item m="1" x="545"/>
        <item m="1" x="556"/>
        <item m="1" x="430"/>
        <item m="1" x="525"/>
        <item m="1" x="548"/>
        <item m="1" x="420"/>
        <item m="1" x="515"/>
        <item m="1" x="408"/>
        <item m="1" x="501"/>
        <item m="1" x="437"/>
        <item m="1" x="534"/>
        <item m="1" x="402"/>
        <item m="1" x="596"/>
        <item m="1" x="506"/>
        <item m="1" x="604"/>
        <item m="1" x="502"/>
        <item m="1" x="499"/>
        <item m="1" x="479"/>
        <item m="1" x="493"/>
        <item m="1" x="414"/>
        <item m="1" x="494"/>
        <item m="1" x="558"/>
        <item m="1" x="484"/>
        <item m="1" x="550"/>
        <item m="1" x="566"/>
        <item m="1" x="586"/>
        <item m="1" x="460"/>
        <item m="1" x="481"/>
        <item m="1" x="452"/>
        <item m="1" x="547"/>
        <item m="1" x="561"/>
        <item m="1" x="418"/>
        <item m="1" x="43"/>
        <item m="1" x="593"/>
        <item m="1" x="533"/>
        <item m="1" x="522"/>
        <item m="1" x="433"/>
        <item m="1" x="607"/>
        <item m="1" x="580"/>
        <item m="1" x="512"/>
        <item m="1" x="472"/>
        <item m="1" x="557"/>
        <item m="1" x="454"/>
        <item m="1" x="431"/>
        <item m="1" x="422"/>
        <item m="1" x="440"/>
        <item m="1" x="554"/>
        <item m="1" x="435"/>
        <item m="1" x="464"/>
        <item m="1" x="409"/>
        <item m="1" x="438"/>
        <item m="1" x="535"/>
        <item m="1" x="591"/>
        <item m="1" x="576"/>
        <item m="1" x="588"/>
        <item m="1" x="508"/>
        <item m="1" x="526"/>
        <item m="1" x="468"/>
        <item m="1" x="490"/>
        <item m="1" x="578"/>
        <item m="1" x="417"/>
        <item m="1" x="513"/>
        <item m="1" x="601"/>
        <item m="1" x="448"/>
        <item m="1" x="505"/>
        <item m="1" x="594"/>
        <item m="1" x="514"/>
        <item m="1" x="519"/>
        <item m="1" x="477"/>
        <item m="1" x="445"/>
        <item m="1" x="407"/>
        <item m="1" x="529"/>
        <item m="1" x="581"/>
        <item m="1" x="575"/>
        <item m="1" x="537"/>
        <item m="1" x="462"/>
        <item m="1" x="439"/>
        <item m="1" x="605"/>
        <item m="1" x="427"/>
        <item m="1" x="571"/>
        <item m="1" x="444"/>
        <item m="1" x="531"/>
        <item m="1" x="509"/>
        <item m="1" x="463"/>
        <item m="1" x="610"/>
        <item m="1" x="541"/>
        <item m="1" x="564"/>
        <item m="1" x="590"/>
        <item m="1" x="486"/>
        <item m="1" x="602"/>
        <item m="1" x="530"/>
        <item m="1" x="609"/>
        <item m="1" x="413"/>
        <item m="1" x="446"/>
        <item m="1" x="489"/>
        <item m="1" x="465"/>
        <item m="1" x="471"/>
        <item m="1" x="569"/>
        <item m="1" x="428"/>
        <item m="1" x="583"/>
        <item m="1" x="585"/>
        <item m="1" x="574"/>
        <item m="1" x="441"/>
        <item m="1" x="572"/>
        <item m="1" x="563"/>
        <item m="1" x="451"/>
        <item m="1" x="511"/>
        <item m="1" x="485"/>
        <item m="1" x="424"/>
        <item m="1" x="412"/>
        <item m="1" x="573"/>
        <item m="1" x="549"/>
        <item m="1" x="516"/>
        <item m="1" x="599"/>
        <item m="1" x="403"/>
        <item m="1" x="487"/>
        <item m="1" x="507"/>
        <item m="1" x="552"/>
        <item m="1" x="568"/>
        <item m="1" x="473"/>
        <item m="1" x="432"/>
        <item m="1" x="476"/>
        <item m="1" x="587"/>
        <item m="1" x="415"/>
        <item m="1" x="453"/>
        <item m="1" x="536"/>
        <item m="1" x="434"/>
        <item m="1" x="470"/>
        <item m="1" x="565"/>
        <item m="1" x="546"/>
        <item m="1" x="538"/>
        <item m="1" x="595"/>
        <item m="1" x="495"/>
        <item m="1" x="559"/>
        <item m="1" x="603"/>
        <item m="1" x="562"/>
        <item m="1" x="543"/>
        <item m="1" x="498"/>
        <item m="1" x="503"/>
        <item m="1" x="480"/>
        <item m="1" x="49"/>
        <item m="1" x="608"/>
        <item m="1" x="449"/>
        <item m="1" x="582"/>
        <item m="1" x="567"/>
        <item m="1" x="416"/>
        <item m="1" x="589"/>
        <item m="1" x="482"/>
        <item m="1" x="597"/>
        <item m="1" x="410"/>
        <item m="1" x="518"/>
        <item m="1" x="491"/>
        <item m="1" x="555"/>
        <item m="1" x="429"/>
        <item m="1" x="483"/>
        <item m="1" x="419"/>
        <item m="1" x="456"/>
        <item m="1" x="478"/>
        <item m="1" x="421"/>
        <item m="1" x="542"/>
        <item m="1" x="520"/>
        <item m="1" x="442"/>
        <item m="1" x="523"/>
        <item m="1" x="579"/>
        <item m="1" x="474"/>
        <item m="1" x="500"/>
        <item m="1" x="405"/>
        <item m="1" x="461"/>
        <item m="1" x="37"/>
        <item m="1" x="488"/>
        <item m="1" x="584"/>
        <item m="1" x="577"/>
        <item m="1" x="527"/>
        <item m="1" x="551"/>
        <item m="1" x="423"/>
        <item m="1" x="517"/>
        <item m="1" x="411"/>
        <item m="1" x="388"/>
        <item m="1" x="361"/>
        <item m="1" x="390"/>
        <item m="1" x="391"/>
        <item m="1" x="394"/>
        <item m="1" x="333"/>
        <item m="1" x="348"/>
        <item m="1" x="359"/>
        <item m="1" x="350"/>
        <item m="1" x="335"/>
        <item m="1" x="343"/>
        <item m="1" x="336"/>
        <item m="1" x="329"/>
        <item m="1" x="592"/>
        <item m="1" x="466"/>
        <item m="1" x="532"/>
        <item m="1" x="458"/>
        <item m="1" x="425"/>
        <item m="1" x="510"/>
        <item m="1" x="306"/>
        <item m="1" x="539"/>
        <item m="1" x="467"/>
        <item m="1" x="294"/>
        <item m="1" x="447"/>
        <item m="1" x="273"/>
        <item m="1" x="256"/>
        <item m="1" x="237"/>
        <item m="1" x="238"/>
        <item m="1" x="262"/>
        <item m="1" x="234"/>
        <item m="1" x="293"/>
        <item m="1" x="225"/>
        <item m="1" x="230"/>
        <item m="1" x="455"/>
        <item m="1" x="227"/>
        <item m="1" x="258"/>
        <item m="1" x="404"/>
        <item m="1" x="214"/>
        <item m="1" x="170"/>
        <item m="1" x="457"/>
        <item m="1" x="450"/>
        <item m="1" x="606"/>
        <item m="1" x="600"/>
        <item m="1" x="504"/>
        <item m="1" x="389"/>
        <item m="1" x="380"/>
        <item m="1" x="381"/>
        <item m="1" x="521"/>
        <item m="1" x="400"/>
        <item m="1" x="544"/>
        <item m="1" x="396"/>
        <item m="1" x="469"/>
        <item m="1" x="393"/>
        <item m="1" x="384"/>
        <item m="1" x="385"/>
        <item m="1" x="372"/>
        <item m="1" x="358"/>
        <item m="1" x="443"/>
        <item m="1" x="317"/>
        <item m="1" x="307"/>
        <item m="1" x="302"/>
        <item m="1" x="406"/>
        <item m="1" x="386"/>
        <item m="1" x="369"/>
        <item m="1" x="376"/>
        <item m="1" x="370"/>
        <item m="1" x="371"/>
        <item m="1" x="377"/>
        <item m="1" x="387"/>
        <item m="1" x="382"/>
        <item m="1" x="347"/>
        <item m="1" x="322"/>
        <item m="1" x="351"/>
        <item m="1" x="319"/>
        <item m="1" x="362"/>
        <item m="1" x="373"/>
        <item m="1" x="496"/>
        <item m="1" x="363"/>
        <item m="1" x="364"/>
        <item m="1" x="598"/>
        <item m="1" x="365"/>
        <item m="1" x="374"/>
        <item m="1" x="367"/>
        <item m="1" x="378"/>
        <item m="1" x="360"/>
        <item m="1" x="379"/>
        <item m="1" x="356"/>
        <item m="1" x="375"/>
        <item m="1" x="475"/>
        <item m="1" x="398"/>
        <item m="1" x="399"/>
        <item m="1" x="312"/>
        <item m="1" x="305"/>
        <item m="1" x="309"/>
        <item m="1" x="401"/>
        <item m="1" x="357"/>
        <item m="1" x="334"/>
        <item m="1" x="368"/>
        <item m="1" x="346"/>
        <item m="1" x="337"/>
        <item m="1" x="330"/>
        <item m="1" x="366"/>
        <item m="1" x="341"/>
        <item m="1" x="383"/>
        <item m="1" x="397"/>
        <item m="1" x="395"/>
        <item m="1" x="392"/>
        <item m="1" x="349"/>
        <item m="1" x="342"/>
        <item m="1" x="344"/>
        <item m="1" x="328"/>
        <item m="1" x="324"/>
        <item m="1" x="315"/>
        <item m="1" x="340"/>
        <item m="1" x="339"/>
        <item m="1" x="323"/>
        <item m="1" x="314"/>
        <item m="1" x="316"/>
        <item m="1" x="352"/>
        <item m="1" x="272"/>
        <item m="1" x="226"/>
        <item m="1" x="219"/>
        <item m="1" x="353"/>
        <item m="1" x="354"/>
        <item m="1" x="355"/>
        <item m="1" x="215"/>
        <item m="1" x="205"/>
        <item m="1" x="169"/>
        <item m="1" x="167"/>
        <item m="1" x="196"/>
        <item m="1" x="151"/>
        <item m="1" x="120"/>
        <item m="1" x="331"/>
        <item m="1" x="332"/>
        <item m="1" x="345"/>
        <item m="1" x="327"/>
        <item m="1" x="338"/>
        <item m="1" x="326"/>
        <item m="1" x="311"/>
        <item m="1" x="325"/>
        <item m="1" x="310"/>
        <item m="1" x="313"/>
        <item m="1" x="320"/>
        <item m="1" x="321"/>
        <item m="1" x="318"/>
        <item m="1" x="304"/>
        <item m="1" x="303"/>
        <item m="1" x="308"/>
        <item m="1" x="301"/>
        <item m="1" x="295"/>
        <item m="1" x="299"/>
        <item m="1" x="289"/>
        <item m="1" x="297"/>
        <item m="1" x="298"/>
        <item m="1" x="283"/>
        <item m="1" x="290"/>
        <item m="1" x="288"/>
        <item m="1" x="300"/>
        <item m="1" x="239"/>
        <item m="1" x="231"/>
        <item m="1" x="296"/>
        <item m="1" x="254"/>
        <item m="1" x="257"/>
        <item m="1" x="248"/>
        <item m="1" x="241"/>
        <item m="1" x="235"/>
        <item m="1" x="292"/>
        <item m="1" x="261"/>
        <item m="1" x="223"/>
        <item m="1" x="246"/>
        <item m="1" x="263"/>
        <item m="1" x="279"/>
        <item m="1" x="291"/>
        <item m="1" x="281"/>
        <item m="1" x="264"/>
        <item m="1" x="274"/>
        <item m="1" x="265"/>
        <item m="1" x="267"/>
        <item m="1" x="282"/>
        <item m="1" x="284"/>
        <item m="1" x="266"/>
        <item m="1" x="280"/>
        <item m="1" x="287"/>
        <item m="1" x="276"/>
        <item m="1" x="253"/>
        <item m="1" x="250"/>
        <item m="1" x="285"/>
        <item m="1" x="286"/>
        <item m="1" x="269"/>
        <item m="1" x="260"/>
        <item m="1" x="245"/>
        <item m="1" x="270"/>
        <item m="1" x="275"/>
        <item m="1" x="277"/>
        <item m="1" x="268"/>
        <item m="1" x="252"/>
        <item m="1" x="278"/>
        <item m="1" x="271"/>
        <item m="1" x="251"/>
        <item m="1" x="255"/>
        <item m="1" x="189"/>
        <item m="1" x="259"/>
        <item m="1" x="242"/>
        <item m="1" x="210"/>
        <item m="1" x="178"/>
        <item m="1" x="145"/>
        <item m="1" x="159"/>
        <item m="1" x="201"/>
        <item m="1" x="172"/>
        <item m="1" x="130"/>
        <item m="1" x="140"/>
        <item m="1" x="182"/>
        <item m="1" x="232"/>
        <item m="1" x="199"/>
        <item m="1" x="249"/>
        <item m="1" x="244"/>
        <item m="1" x="247"/>
        <item m="1" x="173"/>
        <item m="1" x="243"/>
        <item m="1" x="115"/>
        <item m="1" x="157"/>
        <item m="1" x="124"/>
        <item m="1" x="116"/>
        <item m="1" x="188"/>
        <item m="1" x="101"/>
        <item m="1" x="240"/>
        <item m="1" x="184"/>
        <item m="1" x="177"/>
        <item m="1" x="125"/>
        <item m="1" x="110"/>
        <item m="1" x="103"/>
        <item m="1" x="42"/>
        <item m="1" x="100"/>
        <item m="1" x="236"/>
        <item m="1" x="55"/>
        <item m="1" x="224"/>
        <item m="1" x="174"/>
        <item m="1" x="132"/>
        <item m="1" x="119"/>
        <item m="1" x="228"/>
        <item x="4"/>
        <item m="1" x="229"/>
        <item m="1" x="82"/>
        <item m="1" x="21"/>
        <item m="1" x="128"/>
        <item m="1" x="141"/>
        <item m="1" x="183"/>
        <item m="1" x="38"/>
        <item m="1" x="149"/>
        <item x="6"/>
        <item m="1" x="67"/>
        <item m="1" x="233"/>
        <item m="1" x="198"/>
        <item m="1" x="202"/>
        <item m="1" x="216"/>
        <item m="1" x="217"/>
        <item m="1" x="218"/>
        <item m="1" x="220"/>
        <item m="1" x="126"/>
        <item m="1" x="111"/>
        <item m="1" x="85"/>
        <item m="1" x="90"/>
        <item m="1" x="70"/>
        <item m="1" x="221"/>
        <item m="1" x="222"/>
        <item m="1" x="105"/>
        <item m="1" x="142"/>
        <item m="1" x="106"/>
        <item m="1" x="208"/>
        <item m="1" x="194"/>
        <item m="1" x="155"/>
        <item m="1" x="133"/>
        <item m="1" x="212"/>
        <item m="1" x="213"/>
        <item m="1" x="171"/>
        <item m="1" x="153"/>
        <item m="1" x="107"/>
        <item m="1" x="108"/>
        <item m="1" x="109"/>
        <item m="1" x="135"/>
        <item m="1" x="207"/>
        <item m="1" x="211"/>
        <item m="1" x="163"/>
        <item m="1" x="136"/>
        <item m="1" x="209"/>
        <item m="1" x="129"/>
        <item m="1" x="51"/>
        <item m="1" x="175"/>
        <item m="1" x="16"/>
        <item m="1" x="203"/>
        <item m="1" x="206"/>
        <item m="1" x="146"/>
        <item m="1" x="191"/>
        <item m="1" x="44"/>
        <item m="1" x="144"/>
        <item m="1" x="99"/>
        <item m="1" x="197"/>
        <item m="1" x="193"/>
        <item m="1" x="158"/>
        <item m="1" x="187"/>
        <item m="1" x="152"/>
        <item m="1" x="78"/>
        <item m="1" x="185"/>
        <item m="1" x="180"/>
        <item m="1" x="186"/>
        <item m="1" x="204"/>
        <item m="1" x="200"/>
        <item m="1" x="118"/>
        <item m="1" x="192"/>
        <item m="1" x="190"/>
        <item m="1" x="195"/>
        <item m="1" x="181"/>
        <item m="1" x="131"/>
        <item m="1" x="164"/>
        <item m="1" x="112"/>
        <item m="1" x="179"/>
        <item m="1" x="113"/>
        <item m="1" x="143"/>
        <item m="1" x="168"/>
        <item m="1" x="34"/>
        <item m="1" x="76"/>
        <item m="1" x="154"/>
        <item m="1" x="117"/>
        <item m="1" x="165"/>
        <item m="1" x="48"/>
        <item m="1" x="176"/>
        <item m="1" x="114"/>
        <item m="1" x="138"/>
        <item m="1" x="166"/>
        <item m="1" x="161"/>
        <item m="1" x="64"/>
        <item m="1" x="160"/>
        <item m="1" x="162"/>
        <item m="1" x="29"/>
        <item m="1" x="121"/>
        <item m="1" x="147"/>
        <item m="1" x="148"/>
        <item m="1" x="89"/>
        <item m="1" x="150"/>
        <item m="1" x="134"/>
        <item m="1" x="137"/>
        <item m="1" x="45"/>
        <item m="1" x="52"/>
        <item m="1" x="139"/>
        <item m="1" x="127"/>
        <item m="1" x="156"/>
        <item m="1" x="88"/>
        <item m="1" x="122"/>
        <item m="1" x="123"/>
        <item m="1" x="13"/>
        <item m="1" x="79"/>
        <item x="2"/>
        <item m="1" x="69"/>
        <item m="1" x="50"/>
        <item m="1" x="14"/>
        <item m="1" x="102"/>
        <item m="1" x="104"/>
        <item m="1" x="96"/>
        <item m="1" x="26"/>
        <item m="1" x="97"/>
        <item m="1" x="93"/>
        <item m="1" x="94"/>
        <item m="1" x="95"/>
        <item m="1" x="25"/>
        <item m="1" x="17"/>
        <item m="1" x="98"/>
        <item m="1" x="84"/>
        <item m="1" x="86"/>
        <item m="1" x="87"/>
        <item m="1" x="59"/>
        <item m="1" x="47"/>
        <item m="1" x="91"/>
        <item m="1" x="92"/>
        <item m="1" x="60"/>
        <item m="1" x="33"/>
        <item m="1" x="80"/>
        <item m="1" x="81"/>
        <item m="1" x="54"/>
        <item m="1" x="20"/>
        <item m="1" x="72"/>
        <item m="1" x="66"/>
        <item m="1" x="83"/>
        <item m="1" x="68"/>
        <item m="1" x="18"/>
        <item m="1" x="77"/>
        <item m="1" x="71"/>
        <item m="1" x="73"/>
        <item m="1" x="74"/>
        <item m="1" x="75"/>
        <item m="1" x="61"/>
        <item x="3"/>
        <item m="1" x="12"/>
        <item m="1" x="62"/>
        <item m="1" x="63"/>
        <item m="1" x="65"/>
        <item m="1" x="31"/>
        <item m="1" x="40"/>
        <item m="1" x="53"/>
        <item m="1" x="30"/>
        <item x="7"/>
        <item m="1" x="56"/>
        <item m="1" x="57"/>
        <item m="1" x="15"/>
        <item m="1" x="46"/>
        <item m="1" x="24"/>
        <item m="1" x="41"/>
        <item m="1" x="27"/>
        <item m="1" x="35"/>
        <item m="1" x="39"/>
        <item x="0"/>
        <item x="1"/>
        <item m="1" x="23"/>
        <item m="1" x="28"/>
        <item m="1" x="32"/>
        <item x="10"/>
        <item m="1" x="22"/>
        <item m="1" x="19"/>
        <item x="5"/>
        <item x="9"/>
        <item x="11"/>
      </items>
    </pivotField>
    <pivotField compact="0" outline="0" showAll="0"/>
    <pivotField name="FIN FABRICATION" axis="axisRow" compact="0" outline="0" showAll="0" defaultSubtotal="0">
      <items count="40">
        <item x="1"/>
        <item x="12"/>
        <item m="1" x="28"/>
        <item x="2"/>
        <item m="1" x="29"/>
        <item m="1" x="37"/>
        <item m="1" x="20"/>
        <item m="1" x="31"/>
        <item m="1" x="32"/>
        <item x="5"/>
        <item x="0"/>
        <item m="1" x="38"/>
        <item x="4"/>
        <item m="1" x="39"/>
        <item m="1" x="15"/>
        <item m="1" x="30"/>
        <item m="1" x="21"/>
        <item m="1" x="33"/>
        <item m="1" x="34"/>
        <item m="1" x="35"/>
        <item m="1" x="36"/>
        <item m="1" x="25"/>
        <item m="1" x="26"/>
        <item m="1" x="27"/>
        <item m="1" x="13"/>
        <item m="1" x="14"/>
        <item m="1" x="16"/>
        <item m="1" x="17"/>
        <item m="1" x="18"/>
        <item m="1" x="19"/>
        <item m="1" x="22"/>
        <item m="1" x="23"/>
        <item m="1" x="24"/>
        <item x="3"/>
        <item x="6"/>
        <item x="7"/>
        <item x="8"/>
        <item x="9"/>
        <item x="10"/>
        <item x="11"/>
      </items>
    </pivotField>
    <pivotField compact="0" outline="0" showAll="0"/>
    <pivotField compact="0" outline="0" showAll="0"/>
    <pivotField name="DÉBUT MONTAGE" axis="axisRow" compact="0" outline="0" showAll="0" defaultSubtotal="0">
      <items count="328">
        <item m="1" x="39"/>
        <item x="6"/>
        <item x="0"/>
        <item m="1" x="279"/>
        <item m="1" x="324"/>
        <item m="1" x="264"/>
        <item m="1" x="265"/>
        <item m="1" x="289"/>
        <item m="1" x="262"/>
        <item m="1" x="216"/>
        <item m="1" x="300"/>
        <item m="1" x="286"/>
        <item x="2"/>
        <item m="1" x="305"/>
        <item m="1" x="312"/>
        <item m="1" x="281"/>
        <item m="1" x="319"/>
        <item m="1" x="310"/>
        <item m="1" x="291"/>
        <item m="1" x="327"/>
        <item m="1" x="292"/>
        <item m="1" x="317"/>
        <item m="1" x="195"/>
        <item m="1" x="203"/>
        <item m="1" x="239"/>
        <item m="1" x="240"/>
        <item m="1" x="238"/>
        <item m="1" x="297"/>
        <item m="1" x="227"/>
        <item m="1" x="266"/>
        <item m="1" x="250"/>
        <item m="1" x="197"/>
        <item m="1" x="237"/>
        <item m="1" x="323"/>
        <item m="1" x="284"/>
        <item m="1" x="192"/>
        <item m="1" x="303"/>
        <item m="1" x="263"/>
        <item m="1" x="306"/>
        <item m="1" x="307"/>
        <item m="1" x="296"/>
        <item m="1" x="301"/>
        <item m="1" x="287"/>
        <item m="1" x="316"/>
        <item m="1" x="285"/>
        <item m="1" x="315"/>
        <item m="1" x="247"/>
        <item m="1" x="294"/>
        <item m="1" x="308"/>
        <item m="1" x="288"/>
        <item m="1" x="318"/>
        <item m="1" x="230"/>
        <item m="1" x="298"/>
        <item m="1" x="217"/>
        <item m="1" x="295"/>
        <item m="1" x="311"/>
        <item m="1" x="299"/>
        <item m="1" x="320"/>
        <item m="1" x="196"/>
        <item m="1" x="321"/>
        <item m="1" x="302"/>
        <item m="1" x="304"/>
        <item m="1" x="314"/>
        <item m="1" x="293"/>
        <item m="1" x="322"/>
        <item m="1" x="309"/>
        <item m="1" x="290"/>
        <item m="1" x="213"/>
        <item m="1" x="215"/>
        <item m="1" x="257"/>
        <item m="1" x="244"/>
        <item m="1" x="325"/>
        <item m="1" x="326"/>
        <item m="1" x="212"/>
        <item m="1" x="191"/>
        <item m="1" x="313"/>
        <item m="1" x="228"/>
        <item m="1" x="229"/>
        <item m="1" x="283"/>
        <item m="1" x="282"/>
        <item m="1" x="280"/>
        <item m="1" x="277"/>
        <item m="1" x="278"/>
        <item m="1" x="273"/>
        <item m="1" x="275"/>
        <item m="1" x="276"/>
        <item m="1" x="274"/>
        <item m="1" x="270"/>
        <item m="1" x="272"/>
        <item m="1" x="193"/>
        <item m="1" x="271"/>
        <item m="1" x="258"/>
        <item m="1" x="259"/>
        <item m="1" x="269"/>
        <item m="1" x="267"/>
        <item m="1" x="268"/>
        <item m="1" x="260"/>
        <item m="1" x="261"/>
        <item m="1" x="232"/>
        <item m="1" x="245"/>
        <item m="1" x="246"/>
        <item m="1" x="256"/>
        <item m="1" x="204"/>
        <item m="1" x="253"/>
        <item m="1" x="254"/>
        <item m="1" x="255"/>
        <item m="1" x="251"/>
        <item m="1" x="252"/>
        <item m="1" x="248"/>
        <item m="1" x="249"/>
        <item m="1" x="218"/>
        <item m="1" x="199"/>
        <item m="1" x="242"/>
        <item m="1" x="243"/>
        <item m="1" x="132"/>
        <item m="1" x="144"/>
        <item m="1" x="241"/>
        <item m="1" x="194"/>
        <item m="1" x="235"/>
        <item m="1" x="236"/>
        <item m="1" x="231"/>
        <item m="1" x="233"/>
        <item m="1" x="234"/>
        <item m="1" x="225"/>
        <item m="1" x="226"/>
        <item m="1" x="224"/>
        <item m="1" x="223"/>
        <item m="1" x="214"/>
        <item m="1" x="219"/>
        <item m="1" x="220"/>
        <item m="1" x="222"/>
        <item m="1" x="186"/>
        <item m="1" x="145"/>
        <item m="1" x="221"/>
        <item m="1" x="205"/>
        <item m="1" x="206"/>
        <item m="1" x="207"/>
        <item m="1" x="208"/>
        <item m="1" x="209"/>
        <item m="1" x="147"/>
        <item m="1" x="210"/>
        <item m="1" x="211"/>
        <item m="1" x="190"/>
        <item m="1" x="198"/>
        <item m="1" x="200"/>
        <item m="1" x="201"/>
        <item m="1" x="143"/>
        <item m="1" x="202"/>
        <item m="1" x="175"/>
        <item m="1" x="161"/>
        <item m="1" x="189"/>
        <item m="1" x="148"/>
        <item m="1" x="187"/>
        <item m="1" x="130"/>
        <item m="1" x="188"/>
        <item m="1" x="184"/>
        <item m="1" x="124"/>
        <item m="1" x="125"/>
        <item m="1" x="185"/>
        <item m="1" x="78"/>
        <item m="1" x="135"/>
        <item m="1" x="97"/>
        <item m="1" x="98"/>
        <item m="1" x="99"/>
        <item m="1" x="181"/>
        <item m="1" x="182"/>
        <item m="1" x="156"/>
        <item m="1" x="17"/>
        <item m="1" x="183"/>
        <item m="1" x="166"/>
        <item m="1" x="176"/>
        <item m="1" x="177"/>
        <item m="1" x="178"/>
        <item m="1" x="179"/>
        <item m="1" x="42"/>
        <item m="1" x="13"/>
        <item m="1" x="52"/>
        <item m="1" x="180"/>
        <item m="1" x="101"/>
        <item m="1" x="102"/>
        <item m="1" x="167"/>
        <item m="1" x="40"/>
        <item m="1" x="43"/>
        <item m="1" x="57"/>
        <item m="1" x="168"/>
        <item m="1" x="164"/>
        <item m="1" x="174"/>
        <item m="1" x="18"/>
        <item m="1" x="169"/>
        <item x="7"/>
        <item m="1" x="170"/>
        <item m="1" x="171"/>
        <item m="1" x="172"/>
        <item m="1" x="173"/>
        <item m="1" x="123"/>
        <item m="1" x="122"/>
        <item m="1" x="152"/>
        <item m="1" x="153"/>
        <item m="1" x="137"/>
        <item m="1" x="162"/>
        <item m="1" x="104"/>
        <item m="1" x="14"/>
        <item m="1" x="44"/>
        <item m="1" x="163"/>
        <item m="1" x="165"/>
        <item m="1" x="154"/>
        <item m="1" x="37"/>
        <item m="1" x="155"/>
        <item m="1" x="50"/>
        <item m="1" x="157"/>
        <item m="1" x="158"/>
        <item m="1" x="159"/>
        <item m="1" x="160"/>
        <item m="1" x="151"/>
        <item m="1" x="32"/>
        <item m="1" x="150"/>
        <item m="1" x="9"/>
        <item m="1" x="149"/>
        <item m="1" x="146"/>
        <item m="1" x="128"/>
        <item m="1" x="87"/>
        <item m="1" x="110"/>
        <item m="1" x="100"/>
        <item m="1" x="127"/>
        <item m="1" x="10"/>
        <item m="1" x="117"/>
        <item m="1" x="139"/>
        <item m="1" x="140"/>
        <item m="1" x="141"/>
        <item x="3"/>
        <item m="1" x="83"/>
        <item m="1" x="142"/>
        <item m="1" x="138"/>
        <item m="1" x="119"/>
        <item m="1" x="120"/>
        <item m="1" x="46"/>
        <item m="1" x="134"/>
        <item m="1" x="136"/>
        <item m="1" x="133"/>
        <item m="1" x="131"/>
        <item m="1" x="126"/>
        <item m="1" x="92"/>
        <item m="1" x="129"/>
        <item m="1" x="73"/>
        <item x="4"/>
        <item m="1" x="33"/>
        <item m="1" x="56"/>
        <item m="1" x="31"/>
        <item m="1" x="121"/>
        <item m="1" x="38"/>
        <item m="1" x="118"/>
        <item m="1" x="111"/>
        <item m="1" x="112"/>
        <item m="1" x="113"/>
        <item m="1" x="114"/>
        <item m="1" x="115"/>
        <item m="1" x="116"/>
        <item m="1" x="93"/>
        <item m="1" x="94"/>
        <item m="1" x="95"/>
        <item m="1" x="84"/>
        <item m="1" x="85"/>
        <item m="1" x="103"/>
        <item m="1" x="105"/>
        <item m="1" x="47"/>
        <item m="1" x="106"/>
        <item m="1" x="107"/>
        <item m="1" x="108"/>
        <item m="1" x="77"/>
        <item m="1" x="109"/>
        <item x="5"/>
        <item m="1" x="96"/>
        <item m="1" x="82"/>
        <item m="1" x="30"/>
        <item m="1" x="20"/>
        <item m="1" x="88"/>
        <item m="1" x="89"/>
        <item m="1" x="81"/>
        <item m="1" x="90"/>
        <item m="1" x="91"/>
        <item m="1" x="54"/>
        <item m="1" x="86"/>
        <item m="1" x="80"/>
        <item m="1" x="79"/>
        <item m="1" x="41"/>
        <item m="1" x="15"/>
        <item m="1" x="23"/>
        <item m="1" x="74"/>
        <item m="1" x="75"/>
        <item m="1" x="76"/>
        <item m="1" x="69"/>
        <item m="1" x="70"/>
        <item m="1" x="71"/>
        <item m="1" x="72"/>
        <item m="1" x="65"/>
        <item m="1" x="66"/>
        <item m="1" x="67"/>
        <item m="1" x="68"/>
        <item m="1" x="62"/>
        <item m="1" x="63"/>
        <item m="1" x="64"/>
        <item m="1" x="59"/>
        <item m="1" x="60"/>
        <item m="1" x="61"/>
        <item m="1" x="58"/>
        <item m="1" x="51"/>
        <item m="1" x="53"/>
        <item m="1" x="55"/>
        <item m="1" x="48"/>
        <item m="1" x="49"/>
        <item m="1" x="45"/>
        <item m="1" x="28"/>
        <item m="1" x="24"/>
        <item m="1" x="29"/>
        <item m="1" x="36"/>
        <item m="1" x="34"/>
        <item m="1" x="35"/>
        <item m="1" x="16"/>
        <item m="1" x="25"/>
        <item m="1" x="26"/>
        <item m="1" x="27"/>
        <item x="1"/>
        <item m="1" x="19"/>
        <item m="1" x="21"/>
        <item m="1" x="22"/>
        <item m="1" x="11"/>
        <item m="1" x="12"/>
        <item x="8"/>
      </items>
    </pivotField>
    <pivotField name="FIN MONTAGE" axis="axisRow" compact="0" outline="0" showAll="0" defaultSubtotal="0">
      <items count="354">
        <item m="1" x="352"/>
        <item x="2"/>
        <item x="0"/>
        <item m="1" x="347"/>
        <item m="1" x="324"/>
        <item m="1" x="331"/>
        <item m="1" x="334"/>
        <item m="1" x="317"/>
        <item m="1" x="294"/>
        <item m="1" x="299"/>
        <item m="1" x="296"/>
        <item m="1" x="38"/>
        <item m="1" x="342"/>
        <item m="1" x="353"/>
        <item m="1" x="349"/>
        <item m="1" x="338"/>
        <item m="1" x="311"/>
        <item m="1" x="321"/>
        <item m="1" x="282"/>
        <item m="1" x="336"/>
        <item m="1" x="278"/>
        <item m="1" x="291"/>
        <item m="1" x="252"/>
        <item m="1" x="335"/>
        <item m="1" x="303"/>
        <item m="1" x="272"/>
        <item x="6"/>
        <item m="1" x="301"/>
        <item m="1" x="328"/>
        <item m="1" x="230"/>
        <item m="1" x="270"/>
        <item m="1" x="216"/>
        <item m="1" x="316"/>
        <item m="1" x="298"/>
        <item m="1" x="340"/>
        <item m="1" x="212"/>
        <item m="1" x="269"/>
        <item m="1" x="267"/>
        <item m="1" x="283"/>
        <item m="1" x="341"/>
        <item m="1" x="284"/>
        <item m="1" x="305"/>
        <item m="1" x="286"/>
        <item m="1" x="306"/>
        <item m="1" x="279"/>
        <item m="1" x="195"/>
        <item m="1" x="242"/>
        <item m="1" x="243"/>
        <item m="1" x="244"/>
        <item m="1" x="240"/>
        <item m="1" x="351"/>
        <item m="1" x="313"/>
        <item m="1" x="332"/>
        <item m="1" x="227"/>
        <item m="1" x="231"/>
        <item m="1" x="198"/>
        <item m="1" x="239"/>
        <item m="1" x="348"/>
        <item m="1" x="333"/>
        <item m="1" x="327"/>
        <item m="1" x="345"/>
        <item m="1" x="322"/>
        <item m="1" x="271"/>
        <item m="1" x="326"/>
        <item m="1" x="329"/>
        <item m="1" x="246"/>
        <item m="1" x="131"/>
        <item m="1" x="302"/>
        <item m="1" x="337"/>
        <item m="1" x="295"/>
        <item m="1" x="339"/>
        <item m="1" x="254"/>
        <item m="1" x="309"/>
        <item m="1" x="293"/>
        <item m="1" x="308"/>
        <item m="1" x="232"/>
        <item m="1" x="314"/>
        <item m="1" x="217"/>
        <item m="1" x="310"/>
        <item m="1" x="300"/>
        <item m="1" x="315"/>
        <item m="1" x="343"/>
        <item m="1" x="197"/>
        <item m="1" x="344"/>
        <item m="1" x="320"/>
        <item m="1" x="323"/>
        <item m="1" x="307"/>
        <item m="1" x="312"/>
        <item m="1" x="346"/>
        <item m="1" x="330"/>
        <item m="1" x="304"/>
        <item m="1" x="214"/>
        <item m="1" x="192"/>
        <item m="1" x="265"/>
        <item m="1" x="350"/>
        <item m="1" x="318"/>
        <item m="1" x="325"/>
        <item m="1" x="297"/>
        <item m="1" x="200"/>
        <item m="1" x="319"/>
        <item m="1" x="292"/>
        <item m="1" x="289"/>
        <item m="1" x="290"/>
        <item m="1" x="287"/>
        <item m="1" x="288"/>
        <item m="1" x="285"/>
        <item m="1" x="281"/>
        <item m="1" x="280"/>
        <item m="1" x="194"/>
        <item m="1" x="268"/>
        <item m="1" x="277"/>
        <item m="1" x="276"/>
        <item m="1" x="273"/>
        <item m="1" x="274"/>
        <item m="1" x="275"/>
        <item m="1" x="234"/>
        <item m="1" x="253"/>
        <item m="1" x="264"/>
        <item m="1" x="206"/>
        <item m="1" x="266"/>
        <item m="1" x="260"/>
        <item m="1" x="261"/>
        <item m="1" x="262"/>
        <item m="1" x="263"/>
        <item m="1" x="257"/>
        <item m="1" x="258"/>
        <item m="1" x="259"/>
        <item m="1" x="255"/>
        <item m="1" x="256"/>
        <item m="1" x="218"/>
        <item m="1" x="247"/>
        <item m="1" x="248"/>
        <item m="1" x="249"/>
        <item m="1" x="250"/>
        <item m="1" x="251"/>
        <item m="1" x="245"/>
        <item m="1" x="237"/>
        <item m="1" x="238"/>
        <item m="1" x="241"/>
        <item m="1" x="233"/>
        <item m="1" x="235"/>
        <item m="1" x="236"/>
        <item m="1" x="154"/>
        <item m="1" x="228"/>
        <item m="1" x="229"/>
        <item m="1" x="226"/>
        <item m="1" x="215"/>
        <item m="1" x="219"/>
        <item m="1" x="220"/>
        <item m="1" x="224"/>
        <item m="1" x="135"/>
        <item m="1" x="225"/>
        <item m="1" x="221"/>
        <item m="1" x="222"/>
        <item m="1" x="223"/>
        <item m="1" x="207"/>
        <item m="1" x="208"/>
        <item m="1" x="209"/>
        <item m="1" x="210"/>
        <item m="1" x="211"/>
        <item m="1" x="213"/>
        <item m="1" x="185"/>
        <item m="1" x="189"/>
        <item m="1" x="196"/>
        <item m="1" x="199"/>
        <item m="1" x="201"/>
        <item m="1" x="202"/>
        <item m="1" x="203"/>
        <item m="1" x="204"/>
        <item m="1" x="205"/>
        <item m="1" x="193"/>
        <item m="1" x="191"/>
        <item m="1" x="190"/>
        <item m="1" x="169"/>
        <item m="1" x="164"/>
        <item m="1" x="149"/>
        <item m="1" x="186"/>
        <item m="1" x="187"/>
        <item m="1" x="188"/>
        <item x="4"/>
        <item m="1" x="184"/>
        <item m="1" x="124"/>
        <item m="1" x="125"/>
        <item m="1" x="81"/>
        <item m="1" x="76"/>
        <item m="1" x="132"/>
        <item m="1" x="95"/>
        <item m="1" x="96"/>
        <item m="1" x="182"/>
        <item m="1" x="183"/>
        <item m="1" x="158"/>
        <item m="1" x="16"/>
        <item m="1" x="123"/>
        <item x="7"/>
        <item m="1" x="178"/>
        <item m="1" x="179"/>
        <item m="1" x="180"/>
        <item m="1" x="85"/>
        <item m="1" x="40"/>
        <item m="1" x="12"/>
        <item m="1" x="51"/>
        <item m="1" x="181"/>
        <item m="1" x="61"/>
        <item m="1" x="99"/>
        <item m="1" x="170"/>
        <item m="1" x="41"/>
        <item m="1" x="59"/>
        <item m="1" x="171"/>
        <item m="1" x="166"/>
        <item m="1" x="69"/>
        <item m="1" x="177"/>
        <item m="1" x="153"/>
        <item m="1" x="13"/>
        <item m="1" x="172"/>
        <item m="1" x="173"/>
        <item m="1" x="174"/>
        <item m="1" x="175"/>
        <item m="1" x="176"/>
        <item m="1" x="122"/>
        <item m="1" x="121"/>
        <item m="1" x="155"/>
        <item m="1" x="152"/>
        <item m="1" x="101"/>
        <item m="1" x="120"/>
        <item m="1" x="43"/>
        <item m="1" x="165"/>
        <item m="1" x="167"/>
        <item m="1" x="168"/>
        <item m="1" x="156"/>
        <item m="1" x="157"/>
        <item m="1" x="49"/>
        <item m="1" x="159"/>
        <item m="1" x="160"/>
        <item m="1" x="161"/>
        <item m="1" x="162"/>
        <item m="1" x="163"/>
        <item m="1" x="150"/>
        <item m="1" x="151"/>
        <item m="1" x="11"/>
        <item m="1" x="148"/>
        <item m="1" x="145"/>
        <item m="1" x="146"/>
        <item m="1" x="128"/>
        <item m="1" x="147"/>
        <item m="1" x="140"/>
        <item m="1" x="143"/>
        <item m="1" x="86"/>
        <item m="1" x="144"/>
        <item m="1" x="98"/>
        <item m="1" x="127"/>
        <item m="1" x="142"/>
        <item m="1" x="141"/>
        <item m="1" x="137"/>
        <item m="1" x="138"/>
        <item m="1" x="139"/>
        <item m="1" x="23"/>
        <item x="5"/>
        <item m="1" x="15"/>
        <item m="1" x="118"/>
        <item m="1" x="119"/>
        <item m="1" x="136"/>
        <item m="1" x="133"/>
        <item m="1" x="134"/>
        <item m="1" x="130"/>
        <item m="1" x="35"/>
        <item m="1" x="9"/>
        <item m="1" x="126"/>
        <item m="1" x="91"/>
        <item m="1" x="31"/>
        <item m="1" x="129"/>
        <item m="1" x="42"/>
        <item m="1" x="109"/>
        <item m="1" x="117"/>
        <item m="1" x="103"/>
        <item m="1" x="26"/>
        <item m="1" x="111"/>
        <item m="1" x="112"/>
        <item m="1" x="113"/>
        <item m="1" x="114"/>
        <item m="1" x="115"/>
        <item m="1" x="116"/>
        <item m="1" x="92"/>
        <item m="1" x="93"/>
        <item m="1" x="94"/>
        <item m="1" x="56"/>
        <item m="1" x="77"/>
        <item m="1" x="100"/>
        <item m="1" x="102"/>
        <item m="1" x="47"/>
        <item m="1" x="110"/>
        <item m="1" x="104"/>
        <item m="1" x="105"/>
        <item m="1" x="87"/>
        <item m="1" x="106"/>
        <item m="1" x="107"/>
        <item m="1" x="108"/>
        <item m="1" x="32"/>
        <item m="1" x="27"/>
        <item m="1" x="82"/>
        <item m="1" x="46"/>
        <item m="1" x="25"/>
        <item m="1" x="19"/>
        <item m="1" x="97"/>
        <item m="1" x="88"/>
        <item m="1" x="53"/>
        <item m="1" x="89"/>
        <item m="1" x="90"/>
        <item m="1" x="71"/>
        <item m="1" x="54"/>
        <item m="1" x="62"/>
        <item m="1" x="83"/>
        <item m="1" x="14"/>
        <item m="1" x="84"/>
        <item m="1" x="22"/>
        <item m="1" x="78"/>
        <item m="1" x="79"/>
        <item m="1" x="80"/>
        <item m="1" x="68"/>
        <item m="1" x="72"/>
        <item m="1" x="73"/>
        <item m="1" x="74"/>
        <item m="1" x="75"/>
        <item m="1" x="70"/>
        <item m="1" x="57"/>
        <item m="1" x="58"/>
        <item m="1" x="65"/>
        <item m="1" x="66"/>
        <item m="1" x="67"/>
        <item m="1" x="63"/>
        <item m="1" x="64"/>
        <item m="1" x="60"/>
        <item m="1" x="48"/>
        <item m="1" x="52"/>
        <item m="1" x="55"/>
        <item m="1" x="50"/>
        <item m="1" x="39"/>
        <item m="1" x="44"/>
        <item m="1" x="45"/>
        <item m="1" x="29"/>
        <item m="1" x="36"/>
        <item m="1" x="37"/>
        <item m="1" x="33"/>
        <item m="1" x="21"/>
        <item m="1" x="34"/>
        <item m="1" x="30"/>
        <item m="1" x="17"/>
        <item m="1" x="24"/>
        <item m="1" x="28"/>
        <item x="1"/>
        <item m="1" x="18"/>
        <item m="1" x="20"/>
        <item m="1" x="10"/>
        <item x="3"/>
        <item x="8"/>
      </items>
    </pivotField>
    <pivotField name="FIN EMB. / LIV." axis="axisRow" compact="0" outline="0" showAll="0" defaultSubtotal="0">
      <items count="694">
        <item m="1" x="590"/>
        <item m="1" x="518"/>
        <item m="1" x="609"/>
        <item m="1" x="511"/>
        <item m="1" x="527"/>
        <item m="1" x="635"/>
        <item m="1" x="534"/>
        <item m="1" x="689"/>
        <item m="1" x="649"/>
        <item m="1" x="630"/>
        <item m="1" x="519"/>
        <item m="1" x="501"/>
        <item m="1" x="600"/>
        <item m="1" x="550"/>
        <item m="1" x="608"/>
        <item m="1" x="581"/>
        <item m="1" x="647"/>
        <item m="1" x="520"/>
        <item m="1" x="611"/>
        <item m="1" x="513"/>
        <item m="1" x="606"/>
        <item m="1" x="528"/>
        <item m="1" x="632"/>
        <item m="1" x="571"/>
        <item m="1" x="540"/>
        <item m="1" x="622"/>
        <item m="1" x="687"/>
        <item m="1" x="673"/>
        <item m="1" x="546"/>
        <item m="1" x="638"/>
        <item m="1" x="485"/>
        <item m="1" x="651"/>
        <item m="1" x="674"/>
        <item m="1" x="601"/>
        <item m="1" x="607"/>
        <item m="1" x="641"/>
        <item m="1" x="486"/>
        <item m="1" x="602"/>
        <item m="1" x="691"/>
        <item m="1" x="680"/>
        <item m="1" x="642"/>
        <item m="1" x="516"/>
        <item m="1" x="583"/>
        <item m="1" x="497"/>
        <item m="1" x="487"/>
        <item m="1" x="587"/>
        <item m="1" x="584"/>
        <item m="1" x="578"/>
        <item x="0"/>
        <item x="13"/>
        <item m="1" x="643"/>
        <item m="1" x="668"/>
        <item m="1" x="628"/>
        <item m="1" x="692"/>
        <item m="1" x="537"/>
        <item m="1" x="644"/>
        <item m="1" x="637"/>
        <item m="1" x="481"/>
        <item m="1" x="664"/>
        <item m="1" x="672"/>
        <item m="1" x="526"/>
        <item m="1" x="551"/>
        <item m="1" x="533"/>
        <item m="1" x="612"/>
        <item m="1" x="610"/>
        <item m="1" x="564"/>
        <item m="1" x="502"/>
        <item m="1" x="514"/>
        <item m="1" x="552"/>
        <item m="1" x="593"/>
        <item m="1" x="553"/>
        <item m="1" x="623"/>
        <item m="1" x="645"/>
        <item m="1" x="483"/>
        <item m="1" x="478"/>
        <item m="1" x="620"/>
        <item m="1" x="482"/>
        <item m="1" x="582"/>
        <item m="1" x="559"/>
        <item m="1" x="489"/>
        <item m="1" x="579"/>
        <item m="1" x="660"/>
        <item m="1" x="569"/>
        <item m="1" x="495"/>
        <item m="1" x="685"/>
        <item m="1" x="577"/>
        <item m="1" x="634"/>
        <item m="1" x="506"/>
        <item m="1" x="675"/>
        <item m="1" x="625"/>
        <item m="1" x="605"/>
        <item m="1" x="475"/>
        <item m="1" x="576"/>
        <item m="1" x="621"/>
        <item m="1" x="678"/>
        <item m="1" x="549"/>
        <item m="1" x="661"/>
        <item m="1" x="682"/>
        <item m="1" x="562"/>
        <item m="1" x="617"/>
        <item m="1" x="603"/>
        <item m="1" x="570"/>
        <item m="1" x="531"/>
        <item m="1" x="597"/>
        <item m="1" x="538"/>
        <item m="1" x="504"/>
        <item m="1" x="619"/>
        <item m="1" x="493"/>
        <item m="1" x="665"/>
        <item m="1" x="505"/>
        <item m="1" x="558"/>
        <item m="1" x="683"/>
        <item m="1" x="669"/>
        <item m="1" x="639"/>
        <item m="1" x="662"/>
        <item m="1" x="659"/>
        <item m="1" x="595"/>
        <item m="1" x="573"/>
        <item m="1" x="670"/>
        <item m="1" x="545"/>
        <item m="1" x="477"/>
        <item m="1" x="598"/>
        <item m="1" x="688"/>
        <item m="1" x="560"/>
        <item m="1" x="488"/>
        <item m="1" x="676"/>
        <item m="1" x="654"/>
        <item m="1" x="563"/>
        <item m="1" x="650"/>
        <item m="1" x="544"/>
        <item m="1" x="535"/>
        <item m="1" x="684"/>
        <item m="1" x="555"/>
        <item m="1" x="636"/>
        <item m="1" x="588"/>
        <item m="1" x="530"/>
        <item m="1" x="561"/>
        <item m="1" x="525"/>
        <item m="1" x="616"/>
        <item m="1" x="566"/>
        <item m="1" x="629"/>
        <item m="1" x="690"/>
        <item m="1" x="591"/>
        <item m="1" x="472"/>
        <item m="1" x="658"/>
        <item m="1" x="521"/>
        <item m="1" x="567"/>
        <item m="1" x="494"/>
        <item m="1" x="594"/>
        <item m="1" x="613"/>
        <item m="1" x="480"/>
        <item m="1" x="541"/>
        <item m="1" x="568"/>
        <item m="1" x="666"/>
        <item m="1" x="656"/>
        <item m="1" x="503"/>
        <item m="1" x="574"/>
        <item m="1" x="624"/>
        <item m="1" x="686"/>
        <item m="1" x="523"/>
        <item m="1" x="539"/>
        <item m="1" x="663"/>
        <item m="1" x="572"/>
        <item m="1" x="648"/>
        <item m="1" x="554"/>
        <item m="1" x="522"/>
        <item m="1" x="693"/>
        <item m="1" x="473"/>
        <item m="1" x="596"/>
        <item m="1" x="657"/>
        <item m="1" x="646"/>
        <item m="1" x="640"/>
        <item m="1" x="543"/>
        <item m="1" x="653"/>
        <item m="1" x="592"/>
        <item m="1" x="679"/>
        <item m="1" x="532"/>
        <item m="1" x="547"/>
        <item m="1" x="476"/>
        <item m="1" x="633"/>
        <item m="1" x="655"/>
        <item m="1" x="542"/>
        <item m="1" x="498"/>
        <item m="1" x="556"/>
        <item m="1" x="614"/>
        <item m="1" x="75"/>
        <item m="1" x="507"/>
        <item m="1" x="604"/>
        <item m="1" x="499"/>
        <item m="1" x="536"/>
        <item m="1" x="681"/>
        <item m="1" x="484"/>
        <item m="1" x="585"/>
        <item m="1" x="589"/>
        <item m="1" x="496"/>
        <item m="1" x="437"/>
        <item m="1" x="557"/>
        <item m="1" x="461"/>
        <item m="1" x="438"/>
        <item m="1" x="426"/>
        <item m="1" x="440"/>
        <item m="1" x="615"/>
        <item m="1" x="432"/>
        <item m="1" x="465"/>
        <item m="1" x="427"/>
        <item m="1" x="416"/>
        <item m="1" x="433"/>
        <item m="1" x="652"/>
        <item m="1" x="618"/>
        <item m="1" x="402"/>
        <item m="1" x="377"/>
        <item m="1" x="362"/>
        <item m="1" x="367"/>
        <item m="1" x="409"/>
        <item m="1" x="357"/>
        <item m="1" x="359"/>
        <item m="1" x="435"/>
        <item m="1" x="305"/>
        <item m="1" x="313"/>
        <item m="1" x="300"/>
        <item m="1" x="273"/>
        <item m="1" x="565"/>
        <item m="1" x="186"/>
        <item m="1" x="256"/>
        <item m="1" x="219"/>
        <item m="1" x="179"/>
        <item m="1" x="177"/>
        <item m="1" x="232"/>
        <item m="1" x="214"/>
        <item m="1" x="230"/>
        <item m="1" x="199"/>
        <item m="1" x="271"/>
        <item m="1" x="207"/>
        <item m="1" x="512"/>
        <item m="1" x="187"/>
        <item m="1" x="61"/>
        <item m="1" x="626"/>
        <item m="1" x="580"/>
        <item m="1" x="599"/>
        <item m="1" x="667"/>
        <item m="1" x="517"/>
        <item m="1" x="671"/>
        <item m="1" x="441"/>
        <item m="1" x="479"/>
        <item m="1" x="500"/>
        <item m="1" x="508"/>
        <item m="1" x="431"/>
        <item m="1" x="456"/>
        <item m="1" x="575"/>
        <item m="1" x="474"/>
        <item m="1" x="491"/>
        <item m="1" x="445"/>
        <item m="1" x="466"/>
        <item m="1" x="457"/>
        <item m="1" x="451"/>
        <item m="1" x="379"/>
        <item m="1" x="448"/>
        <item m="1" x="418"/>
        <item m="1" x="509"/>
        <item m="1" x="419"/>
        <item m="1" x="393"/>
        <item m="1" x="407"/>
        <item m="1" x="677"/>
        <item m="1" x="446"/>
        <item m="1" x="411"/>
        <item m="1" x="364"/>
        <item m="1" x="341"/>
        <item m="1" x="349"/>
        <item m="1" x="303"/>
        <item m="1" x="292"/>
        <item m="1" x="389"/>
        <item m="1" x="490"/>
        <item m="1" x="413"/>
        <item m="1" x="390"/>
        <item m="1" x="380"/>
        <item m="1" x="401"/>
        <item m="1" x="365"/>
        <item m="1" x="471"/>
        <item m="1" x="412"/>
        <item m="1" x="385"/>
        <item m="1" x="447"/>
        <item m="1" x="372"/>
        <item m="1" x="548"/>
        <item m="1" x="469"/>
        <item m="1" x="428"/>
        <item m="1" x="450"/>
        <item m="1" x="381"/>
        <item m="1" x="384"/>
        <item m="1" x="423"/>
        <item m="1" x="420"/>
        <item m="1" x="425"/>
        <item m="1" x="304"/>
        <item m="1" x="355"/>
        <item m="1" x="383"/>
        <item m="1" x="360"/>
        <item m="1" x="342"/>
        <item m="1" x="344"/>
        <item m="1" x="586"/>
        <item m="1" x="369"/>
        <item m="1" x="408"/>
        <item m="1" x="515"/>
        <item m="1" x="326"/>
        <item m="1" x="329"/>
        <item m="1" x="293"/>
        <item m="1" x="246"/>
        <item m="1" x="449"/>
        <item m="1" x="424"/>
        <item m="1" x="442"/>
        <item m="1" x="415"/>
        <item m="1" x="325"/>
        <item m="1" x="309"/>
        <item m="1" x="386"/>
        <item m="1" x="404"/>
        <item m="1" x="422"/>
        <item m="1" x="414"/>
        <item m="1" x="374"/>
        <item m="1" x="334"/>
        <item m="1" x="395"/>
        <item m="1" x="492"/>
        <item m="1" x="274"/>
        <item m="1" x="406"/>
        <item m="1" x="347"/>
        <item m="1" x="627"/>
        <item m="1" x="321"/>
        <item m="1" x="524"/>
        <item m="1" x="266"/>
        <item m="1" x="370"/>
        <item m="1" x="371"/>
        <item m="1" x="270"/>
        <item m="1" x="354"/>
        <item m="1" x="439"/>
        <item m="1" x="429"/>
        <item m="1" x="631"/>
        <item m="1" x="410"/>
        <item m="1" x="368"/>
        <item m="1" x="392"/>
        <item m="1" x="328"/>
        <item m="1" x="291"/>
        <item m="1" x="510"/>
        <item m="1" x="529"/>
        <item m="1" x="458"/>
        <item m="1" x="333"/>
        <item m="1" x="470"/>
        <item m="1" x="375"/>
        <item m="1" x="376"/>
        <item m="1" x="399"/>
        <item m="1" x="366"/>
        <item m="1" x="467"/>
        <item m="1" x="378"/>
        <item m="1" x="405"/>
        <item m="1" x="382"/>
        <item m="1" x="443"/>
        <item m="1" x="444"/>
        <item m="1" x="455"/>
        <item m="1" x="417"/>
        <item m="1" x="460"/>
        <item m="1" x="400"/>
        <item m="1" x="468"/>
        <item m="1" x="462"/>
        <item m="1" x="463"/>
        <item m="1" x="453"/>
        <item m="1" x="464"/>
        <item m="1" x="452"/>
        <item m="1" x="403"/>
        <item m="1" x="454"/>
        <item m="1" x="459"/>
        <item m="1" x="398"/>
        <item m="1" x="391"/>
        <item m="1" x="358"/>
        <item m="1" x="434"/>
        <item m="1" x="388"/>
        <item m="1" x="351"/>
        <item m="1" x="348"/>
        <item m="1" x="430"/>
        <item m="1" x="336"/>
        <item m="1" x="332"/>
        <item m="1" x="353"/>
        <item m="1" x="330"/>
        <item m="1" x="315"/>
        <item m="1" x="317"/>
        <item m="1" x="288"/>
        <item m="1" x="436"/>
        <item m="1" x="324"/>
        <item m="1" x="343"/>
        <item m="1" x="320"/>
        <item m="1" x="287"/>
        <item m="1" x="356"/>
        <item m="1" x="337"/>
        <item m="1" x="350"/>
        <item m="1" x="276"/>
        <item m="1" x="245"/>
        <item m="1" x="269"/>
        <item m="1" x="311"/>
        <item m="1" x="346"/>
        <item m="1" x="352"/>
        <item m="1" x="319"/>
        <item m="1" x="307"/>
        <item m="1" x="272"/>
        <item m="1" x="290"/>
        <item m="1" x="421"/>
        <item m="1" x="243"/>
        <item m="1" x="222"/>
        <item m="1" x="181"/>
        <item m="1" x="247"/>
        <item m="1" x="211"/>
        <item m="1" x="159"/>
        <item m="1" x="164"/>
        <item m="1" x="244"/>
        <item m="1" x="148"/>
        <item m="1" x="90"/>
        <item m="1" x="72"/>
        <item m="1" x="387"/>
        <item m="1" x="373"/>
        <item m="1" x="345"/>
        <item m="1" x="363"/>
        <item m="1" x="394"/>
        <item m="1" x="301"/>
        <item m="1" x="396"/>
        <item m="1" x="397"/>
        <item m="1" x="239"/>
        <item m="1" x="204"/>
        <item m="1" x="268"/>
        <item m="1" x="229"/>
        <item m="1" x="331"/>
        <item m="1" x="314"/>
        <item m="1" x="299"/>
        <item m="1" x="275"/>
        <item m="1" x="234"/>
        <item m="1" x="310"/>
        <item m="1" x="338"/>
        <item m="1" x="285"/>
        <item m="1" x="261"/>
        <item m="1" x="254"/>
        <item m="1" x="327"/>
        <item m="1" x="286"/>
        <item m="1" x="361"/>
        <item m="1" x="302"/>
        <item m="1" x="322"/>
        <item m="1" x="339"/>
        <item m="1" x="335"/>
        <item m="1" x="340"/>
        <item m="1" x="312"/>
        <item m="1" x="316"/>
        <item m="1" x="323"/>
        <item m="1" x="259"/>
        <item m="1" x="249"/>
        <item m="1" x="173"/>
        <item m="1" x="189"/>
        <item m="1" x="318"/>
        <item m="1" x="237"/>
        <item m="1" x="183"/>
        <item m="1" x="235"/>
        <item m="1" x="158"/>
        <item m="1" x="223"/>
        <item m="1" x="178"/>
        <item m="1" x="166"/>
        <item m="1" x="147"/>
        <item m="1" x="180"/>
        <item m="1" x="175"/>
        <item m="1" x="174"/>
        <item m="1" x="132"/>
        <item m="1" x="308"/>
        <item x="3"/>
        <item m="1" x="306"/>
        <item m="1" x="231"/>
        <item m="1" x="146"/>
        <item m="1" x="260"/>
        <item m="1" x="33"/>
        <item m="1" x="253"/>
        <item m="1" x="191"/>
        <item m="1" x="172"/>
        <item m="1" x="176"/>
        <item m="1" x="60"/>
        <item m="1" x="209"/>
        <item m="1" x="34"/>
        <item m="1" x="40"/>
        <item x="7"/>
        <item m="1" x="289"/>
        <item m="1" x="224"/>
        <item m="1" x="185"/>
        <item m="1" x="156"/>
        <item x="5"/>
        <item m="1" x="22"/>
        <item m="1" x="98"/>
        <item x="8"/>
        <item m="1" x="106"/>
        <item m="1" x="184"/>
        <item m="1" x="104"/>
        <item m="1" x="80"/>
        <item m="1" x="105"/>
        <item m="1" x="115"/>
        <item m="1" x="28"/>
        <item m="1" x="128"/>
        <item m="1" x="298"/>
        <item m="1" x="160"/>
        <item m="1" x="131"/>
        <item x="9"/>
        <item m="1" x="29"/>
        <item m="1" x="294"/>
        <item m="1" x="295"/>
        <item m="1" x="296"/>
        <item m="1" x="297"/>
        <item m="1" x="242"/>
        <item m="1" x="225"/>
        <item m="1" x="278"/>
        <item m="1" x="252"/>
        <item m="1" x="267"/>
        <item m="1" x="238"/>
        <item m="1" x="196"/>
        <item m="1" x="123"/>
        <item m="1" x="16"/>
        <item m="1" x="86"/>
        <item m="1" x="135"/>
        <item m="1" x="96"/>
        <item m="1" x="284"/>
        <item m="1" x="241"/>
        <item m="1" x="126"/>
        <item m="1" x="44"/>
        <item x="11"/>
        <item m="1" x="279"/>
        <item m="1" x="280"/>
        <item m="1" x="281"/>
        <item m="1" x="282"/>
        <item m="1" x="283"/>
        <item m="1" x="277"/>
        <item m="1" x="264"/>
        <item m="1" x="210"/>
        <item m="1" x="265"/>
        <item m="1" x="21"/>
        <item m="1" x="167"/>
        <item m="1" x="133"/>
        <item m="1" x="262"/>
        <item m="1" x="248"/>
        <item m="1" x="251"/>
        <item m="1" x="226"/>
        <item m="1" x="168"/>
        <item m="1" x="228"/>
        <item m="1" x="258"/>
        <item m="1" x="203"/>
        <item m="1" x="157"/>
        <item m="1" x="83"/>
        <item m="1" x="213"/>
        <item m="1" x="163"/>
        <item m="1" x="263"/>
        <item m="1" x="190"/>
        <item m="1" x="38"/>
        <item m="1" x="206"/>
        <item m="1" x="233"/>
        <item m="1" x="47"/>
        <item x="4"/>
        <item m="1" x="30"/>
        <item m="1" x="197"/>
        <item m="1" x="216"/>
        <item m="1" x="255"/>
        <item m="1" x="218"/>
        <item m="1" x="257"/>
        <item m="1" x="124"/>
        <item m="1" x="217"/>
        <item m="1" x="19"/>
        <item m="1" x="250"/>
        <item m="1" x="220"/>
        <item m="1" x="208"/>
        <item m="1" x="221"/>
        <item m="1" x="215"/>
        <item m="1" x="201"/>
        <item m="1" x="14"/>
        <item m="1" x="240"/>
        <item m="1" x="195"/>
        <item m="1" x="154"/>
        <item m="1" x="236"/>
        <item m="1" x="66"/>
        <item m="1" x="70"/>
        <item m="1" x="162"/>
        <item m="1" x="153"/>
        <item m="1" x="81"/>
        <item m="1" x="18"/>
        <item m="1" x="39"/>
        <item m="1" x="97"/>
        <item m="1" x="161"/>
        <item m="1" x="188"/>
        <item m="1" x="202"/>
        <item m="1" x="171"/>
        <item m="1" x="32"/>
        <item m="1" x="227"/>
        <item m="1" x="42"/>
        <item m="1" x="20"/>
        <item m="1" x="26"/>
        <item m="1" x="205"/>
        <item m="1" x="46"/>
        <item m="1" x="67"/>
        <item x="12"/>
        <item m="1" x="169"/>
        <item m="1" x="155"/>
        <item m="1" x="212"/>
        <item m="1" x="52"/>
        <item m="1" x="198"/>
        <item m="1" x="78"/>
        <item m="1" x="59"/>
        <item m="1" x="200"/>
        <item m="1" x="125"/>
        <item m="1" x="149"/>
        <item m="1" x="193"/>
        <item m="1" x="194"/>
        <item m="1" x="122"/>
        <item m="1" x="91"/>
        <item m="1" x="140"/>
        <item m="1" x="192"/>
        <item m="1" x="182"/>
        <item m="1" x="77"/>
        <item m="1" x="48"/>
        <item m="1" x="27"/>
        <item m="1" x="87"/>
        <item m="1" x="103"/>
        <item m="1" x="58"/>
        <item m="1" x="37"/>
        <item m="1" x="54"/>
        <item m="1" x="170"/>
        <item m="1" x="121"/>
        <item m="1" x="89"/>
        <item m="1" x="43"/>
        <item m="1" x="127"/>
        <item m="1" x="25"/>
        <item m="1" x="100"/>
        <item m="1" x="112"/>
        <item m="1" x="165"/>
        <item m="1" x="130"/>
        <item m="1" x="101"/>
        <item m="1" x="152"/>
        <item m="1" x="36"/>
        <item x="2"/>
        <item m="1" x="71"/>
        <item m="1" x="109"/>
        <item m="1" x="150"/>
        <item m="1" x="151"/>
        <item m="1" x="24"/>
        <item m="1" x="134"/>
        <item m="1" x="141"/>
        <item m="1" x="142"/>
        <item m="1" x="144"/>
        <item m="1" x="143"/>
        <item m="1" x="145"/>
        <item m="1" x="88"/>
        <item m="1" x="120"/>
        <item m="1" x="136"/>
        <item m="1" x="137"/>
        <item m="1" x="138"/>
        <item m="1" x="139"/>
        <item m="1" x="64"/>
        <item m="1" x="129"/>
        <item m="1" x="102"/>
        <item m="1" x="114"/>
        <item m="1" x="85"/>
        <item m="1" x="116"/>
        <item m="1" x="117"/>
        <item m="1" x="118"/>
        <item m="1" x="119"/>
        <item m="1" x="113"/>
        <item x="10"/>
        <item m="1" x="110"/>
        <item m="1" x="111"/>
        <item m="1" x="108"/>
        <item m="1" x="73"/>
        <item m="1" x="41"/>
        <item m="1" x="107"/>
        <item m="1" x="92"/>
        <item m="1" x="35"/>
        <item m="1" x="94"/>
        <item m="1" x="95"/>
        <item m="1" x="99"/>
        <item m="1" x="45"/>
        <item m="1" x="93"/>
        <item m="1" x="65"/>
        <item m="1" x="76"/>
        <item m="1" x="79"/>
        <item m="1" x="82"/>
        <item m="1" x="84"/>
        <item m="1" x="56"/>
        <item m="1" x="63"/>
        <item m="1" x="23"/>
        <item m="1" x="74"/>
        <item m="1" x="62"/>
        <item m="1" x="69"/>
        <item m="1" x="31"/>
        <item m="1" x="68"/>
        <item m="1" x="57"/>
        <item m="1" x="49"/>
        <item m="1" x="17"/>
        <item m="1" x="50"/>
        <item m="1" x="51"/>
        <item m="1" x="53"/>
        <item m="1" x="55"/>
        <item x="1"/>
        <item m="1" x="15"/>
        <item x="6"/>
      </items>
    </pivotField>
    <pivotField compact="0" outline="0" showAll="0"/>
  </pivotFields>
  <rowFields count="11">
    <field x="0"/>
    <field x="1"/>
    <field x="3"/>
    <field x="2"/>
    <field x="18"/>
    <field x="28"/>
    <field x="5"/>
    <field x="59"/>
    <field x="62"/>
    <field x="63"/>
    <field x="64"/>
  </rowFields>
  <rowItems count="12">
    <i>
      <x/>
      <x/>
      <x v="5"/>
      <x v="5"/>
      <x v="9"/>
      <x v="11"/>
      <x v="2"/>
      <x v="3"/>
      <x v="229"/>
      <x v="352"/>
      <x v="629"/>
    </i>
    <i>
      <x v="1"/>
      <x v="1"/>
      <x v="6"/>
      <x v="6"/>
      <x v="12"/>
      <x v="6"/>
      <x v="2"/>
      <x v="33"/>
      <x v="244"/>
      <x v="179"/>
      <x v="462"/>
    </i>
    <i>
      <x v="2"/>
      <x v="2"/>
      <x v="7"/>
      <x v="7"/>
      <x v="13"/>
      <x v="7"/>
      <x v="2"/>
      <x v="12"/>
      <x v="270"/>
      <x v="256"/>
      <x v="549"/>
    </i>
    <i>
      <x v="3"/>
      <x v="3"/>
      <x v="8"/>
      <x v="8"/>
      <x v="4"/>
      <x v="9"/>
      <x v="3"/>
      <x v="9"/>
      <x v="1"/>
      <x v="26"/>
      <x v="481"/>
    </i>
    <i>
      <x v="4"/>
      <x v="4"/>
      <x v="9"/>
      <x v="9"/>
      <x v="3"/>
      <x v="4"/>
      <x v="4"/>
      <x v="34"/>
      <x v="1"/>
      <x v="26"/>
      <x v="693"/>
    </i>
    <i>
      <x v="5"/>
      <x v="5"/>
      <x v="10"/>
      <x v="10"/>
      <x v="10"/>
      <x v="10"/>
      <x v="5"/>
      <x v="35"/>
      <x v="189"/>
      <x v="193"/>
      <x v="476"/>
    </i>
    <i>
      <x v="6"/>
      <x v="6"/>
      <x v="11"/>
      <x v="11"/>
      <x v="8"/>
      <x v="12"/>
      <x v="5"/>
      <x v="36"/>
      <x v="1"/>
      <x v="26"/>
      <x v="484"/>
    </i>
    <i>
      <x v="7"/>
      <x v="7"/>
      <x v="12"/>
      <x v="12"/>
      <x v="1"/>
      <x v="2"/>
      <x v="6"/>
      <x v="35"/>
      <x v="1"/>
      <x v="26"/>
      <x v="496"/>
    </i>
    <i>
      <x v="8"/>
      <x v="8"/>
      <x v="13"/>
      <x v="13"/>
      <x v="2"/>
      <x v="3"/>
      <x v="7"/>
      <x v="37"/>
      <x v="327"/>
      <x v="353"/>
      <x v="657"/>
    </i>
    <i>
      <x v="9"/>
      <x v="9"/>
      <x v="14"/>
      <x v="14"/>
      <x v="11"/>
      <x v="13"/>
      <x v="7"/>
      <x v="38"/>
      <x v="1"/>
      <x v="26"/>
      <x v="518"/>
    </i>
    <i>
      <x v="10"/>
      <x v="10"/>
      <x v="15"/>
      <x v="15"/>
      <x v="6"/>
      <x v="5"/>
      <x v="8"/>
      <x v="38"/>
      <x v="1"/>
      <x v="26"/>
      <x v="518"/>
    </i>
    <i>
      <x v="11"/>
      <x v="11"/>
      <x v="16"/>
      <x v="16"/>
      <x v="7"/>
      <x v="8"/>
      <x v="8"/>
      <x v="39"/>
      <x v="1"/>
      <x v="26"/>
      <x v="590"/>
    </i>
  </rowItems>
  <colItems count="1">
    <i/>
  </colItems>
  <pageFields count="1">
    <pageField fld="8" hier="-1"/>
  </pageFields>
  <formats count="20">
    <format dxfId="163">
      <pivotArea type="all" dataOnly="0" outline="0" fieldPosition="0"/>
    </format>
    <format dxfId="162">
      <pivotArea outline="0" collapsedLevelsAreSubtotals="1" fieldPosition="0"/>
    </format>
    <format dxfId="161">
      <pivotArea type="origin" dataOnly="0" labelOnly="1" outline="0" fieldPosition="0"/>
    </format>
    <format dxfId="160">
      <pivotArea field="3" type="button" dataOnly="0" labelOnly="1" outline="0" axis="axisRow" fieldPosition="2"/>
    </format>
    <format dxfId="159">
      <pivotArea field="48" type="button" dataOnly="0" labelOnly="1" outline="0"/>
    </format>
    <format dxfId="158">
      <pivotArea field="49" type="button" dataOnly="0" labelOnly="1" outline="0"/>
    </format>
    <format dxfId="157">
      <pivotArea field="51" type="button" dataOnly="0" labelOnly="1" outline="0"/>
    </format>
    <format dxfId="156">
      <pivotArea field="52" type="button" dataOnly="0" labelOnly="1" outline="0"/>
    </format>
    <format dxfId="155">
      <pivotArea field="40" type="button" dataOnly="0" labelOnly="1" outline="0"/>
    </format>
    <format dxfId="154">
      <pivotArea field="43" type="button" dataOnly="0" labelOnly="1" outline="0"/>
    </format>
    <format dxfId="153">
      <pivotArea field="54" type="button" dataOnly="0" labelOnly="1" outline="0"/>
    </format>
    <format dxfId="152">
      <pivotArea field="55" type="button" dataOnly="0" labelOnly="1" outline="0"/>
    </format>
    <format dxfId="151">
      <pivotArea field="56" type="button" dataOnly="0" labelOnly="1" outline="0"/>
    </format>
    <format dxfId="150">
      <pivotArea field="57" type="button" dataOnly="0" labelOnly="1" outline="0"/>
    </format>
    <format dxfId="149">
      <pivotArea field="64" type="button" dataOnly="0" labelOnly="1" outline="0" axis="axisRow" fieldPosition="10"/>
    </format>
    <format dxfId="148">
      <pivotArea dataOnly="0" labelOnly="1" grandRow="1" outline="0" fieldPosition="0"/>
    </format>
    <format dxfId="147">
      <pivotArea type="topRight" dataOnly="0" labelOnly="1" outline="0" fieldPosition="0"/>
    </format>
    <format dxfId="146">
      <pivotArea dataOnly="0" labelOnly="1" outline="0" fieldPosition="0">
        <references count="1">
          <reference field="64" count="0"/>
        </references>
      </pivotArea>
    </format>
    <format dxfId="145">
      <pivotArea dataOnly="0" labelOnly="1" outline="0" fieldPosition="0">
        <references count="1">
          <reference field="28" count="0"/>
        </references>
      </pivotArea>
    </format>
    <format dxfId="144">
      <pivotArea dataOnly="0" labelOnly="1" outline="0" fieldPosition="0">
        <references count="1">
          <reference field="18" count="0"/>
        </references>
      </pivotArea>
    </format>
  </formats>
  <pivotTableStyleInfo name="Forecast 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FBDBBDC-91C4-4F8D-A1F2-4A3127A1AC10}" name="Tableau croisé dynamique1" cacheId="81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compact="0" compactData="0" gridDropZones="1" multipleFieldFilters="0">
  <location ref="B12:Y25" firstHeaderRow="2" firstDataRow="2" firstDataCol="18" rowPageCount="1" colPageCount="1"/>
  <pivotFields count="80">
    <pivotField axis="axisRow" compact="0" outline="0" showAll="0" defaultSubtotal="0">
      <items count="23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"/>
        <item x="2"/>
        <item x="0"/>
        <item m="1" x="16"/>
        <item m="1" x="17"/>
        <item m="1" x="18"/>
        <item m="1" x="19"/>
        <item m="1" x="20"/>
        <item m="1" x="21"/>
        <item m="1" x="22"/>
      </items>
    </pivotField>
    <pivotField compact="0" outline="0" showAll="0" defaultSubtotal="0"/>
    <pivotField axis="axisRow" compact="0" outline="0" showAll="0" defaultSubtotal="0">
      <items count="17">
        <item x="2"/>
        <item m="1" x="16"/>
        <item x="0"/>
        <item x="15"/>
        <item x="1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16">
        <item x="1"/>
        <item x="0"/>
        <item m="1" x="15"/>
        <item x="14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3">
        <item x="1"/>
        <item x="9"/>
        <item x="2"/>
        <item x="3"/>
        <item x="4"/>
        <item x="5"/>
        <item sd="0" x="6"/>
        <item x="7"/>
        <item x="8"/>
        <item x="0"/>
        <item m="1" x="10"/>
        <item m="1" x="11"/>
        <item m="1" x="12"/>
      </items>
    </pivotField>
    <pivotField compact="0" outline="0" showAll="0"/>
    <pivotField compact="0" outline="0" showAll="0"/>
    <pivotField axis="axisPage" compact="0" outline="0" multipleItemSelectionAllowed="1" showAll="0">
      <items count="7">
        <item x="3"/>
        <item h="1" x="2"/>
        <item h="1" x="0"/>
        <item h="1" m="1" x="5"/>
        <item h="1" x="4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BAL-KG" axis="axisRow" compact="0" outline="0" showAll="0" defaultSubtotal="0">
      <items count="22">
        <item x="14"/>
        <item x="1"/>
        <item x="9"/>
        <item x="10"/>
        <item x="6"/>
        <item x="12"/>
        <item x="3"/>
        <item x="4"/>
        <item x="13"/>
        <item x="5"/>
        <item x="7"/>
        <item x="2"/>
        <item x="8"/>
        <item x="11"/>
        <item x="0"/>
        <item m="1" x="15"/>
        <item m="1" x="16"/>
        <item m="1" x="17"/>
        <item m="1" x="18"/>
        <item m="1" x="19"/>
        <item m="1" x="20"/>
        <item m="1" x="2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FIN MOY LC-LB" compact="0" outline="0" showAll="0" defaultSubtotal="0">
      <items count="43">
        <item m="1" x="35"/>
        <item x="2"/>
        <item x="6"/>
        <item m="1" x="36"/>
        <item m="1" x="13"/>
        <item m="1" x="42"/>
        <item m="1" x="38"/>
        <item x="4"/>
        <item m="1" x="11"/>
        <item x="3"/>
        <item m="1" x="40"/>
        <item m="1" x="23"/>
        <item m="1" x="30"/>
        <item m="1" x="12"/>
        <item m="1" x="31"/>
        <item m="1" x="24"/>
        <item m="1" x="25"/>
        <item m="1" x="41"/>
        <item m="1" x="39"/>
        <item m="1" x="16"/>
        <item m="1" x="37"/>
        <item m="1" x="14"/>
        <item x="0"/>
        <item x="1"/>
        <item m="1" x="26"/>
        <item m="1" x="32"/>
        <item m="1" x="33"/>
        <item m="1" x="34"/>
        <item m="1" x="22"/>
        <item m="1" x="27"/>
        <item m="1" x="28"/>
        <item m="1" x="19"/>
        <item m="1" x="29"/>
        <item m="1" x="20"/>
        <item m="1" x="21"/>
        <item m="1" x="15"/>
        <item m="1" x="17"/>
        <item m="1" x="18"/>
        <item x="5"/>
        <item x="7"/>
        <item x="8"/>
        <item x="9"/>
        <item x="10"/>
      </items>
    </pivotField>
    <pivotField compact="0" outline="0" showAll="0"/>
    <pivotField compact="0" outline="0" showAll="0"/>
    <pivotField name="FIN PL+ " compact="0" outline="0" showAll="0" defaultSubtotal="0">
      <items count="40">
        <item x="6"/>
        <item m="1" x="32"/>
        <item x="2"/>
        <item m="1" x="38"/>
        <item m="1" x="34"/>
        <item m="1" x="29"/>
        <item m="1" x="25"/>
        <item x="5"/>
        <item m="1" x="24"/>
        <item m="1" x="18"/>
        <item m="1" x="23"/>
        <item x="3"/>
        <item m="1" x="15"/>
        <item x="4"/>
        <item m="1" x="12"/>
        <item m="1" x="39"/>
        <item m="1" x="33"/>
        <item m="1" x="35"/>
        <item x="0"/>
        <item x="1"/>
        <item m="1" x="36"/>
        <item m="1" x="37"/>
        <item x="11"/>
        <item m="1" x="30"/>
        <item m="1" x="31"/>
        <item m="1" x="19"/>
        <item m="1" x="26"/>
        <item m="1" x="27"/>
        <item m="1" x="28"/>
        <item m="1" x="22"/>
        <item m="1" x="13"/>
        <item m="1" x="14"/>
        <item m="1" x="16"/>
        <item m="1" x="17"/>
        <item m="1" x="20"/>
        <item m="1" x="21"/>
        <item x="7"/>
        <item x="8"/>
        <item x="9"/>
        <item x="10"/>
      </items>
    </pivotField>
    <pivotField compact="0" outline="0" showAll="0"/>
    <pivotField compact="0" outline="0" showAll="0"/>
    <pivotField compact="0" outline="0" showAll="0"/>
    <pivotField compact="0" outline="0" showAll="0"/>
    <pivotField name=" RADIAL (WF + C)" axis="axisRow" compact="0" outline="0" showAll="0" defaultSubtotal="0">
      <items count="19">
        <item x="5"/>
        <item m="1" x="13"/>
        <item m="1" x="14"/>
        <item m="1" x="6"/>
        <item m="1" x="8"/>
        <item m="1" x="17"/>
        <item m="1" x="15"/>
        <item m="1" x="18"/>
        <item m="1" x="7"/>
        <item m="1" x="16"/>
        <item x="0"/>
        <item x="1"/>
        <item m="1" x="9"/>
        <item m="1" x="10"/>
        <item m="1" x="11"/>
        <item m="1" x="12"/>
        <item x="2"/>
        <item x="3"/>
        <item x="4"/>
      </items>
    </pivotField>
    <pivotField name="FIN  LS " axis="axisRow" compact="0" outline="0" showAll="0" defaultSubtotal="0">
      <items count="54">
        <item x="9"/>
        <item m="1" x="43"/>
        <item m="1" x="44"/>
        <item m="1" x="47"/>
        <item x="3"/>
        <item m="1" x="48"/>
        <item m="1" x="52"/>
        <item m="1" x="37"/>
        <item m="1" x="53"/>
        <item m="1" x="30"/>
        <item x="5"/>
        <item m="1" x="35"/>
        <item m="1" x="36"/>
        <item m="1" x="19"/>
        <item m="1" x="14"/>
        <item m="1" x="28"/>
        <item m="1" x="20"/>
        <item m="1" x="45"/>
        <item x="2"/>
        <item x="4"/>
        <item m="1" x="33"/>
        <item m="1" x="18"/>
        <item m="1" x="13"/>
        <item m="1" x="51"/>
        <item m="1" x="50"/>
        <item m="1" x="24"/>
        <item m="1" x="46"/>
        <item x="0"/>
        <item x="1"/>
        <item m="1" x="49"/>
        <item m="1" x="38"/>
        <item m="1" x="39"/>
        <item m="1" x="40"/>
        <item m="1" x="41"/>
        <item m="1" x="42"/>
        <item m="1" x="27"/>
        <item m="1" x="29"/>
        <item m="1" x="31"/>
        <item m="1" x="32"/>
        <item m="1" x="34"/>
        <item m="1" x="25"/>
        <item m="1" x="26"/>
        <item m="1" x="15"/>
        <item m="1" x="16"/>
        <item m="1" x="17"/>
        <item m="1" x="21"/>
        <item m="1" x="22"/>
        <item m="1" x="23"/>
        <item x="6"/>
        <item x="7"/>
        <item x="8"/>
        <item x="10"/>
        <item x="11"/>
        <item x="12"/>
      </items>
    </pivotField>
    <pivotField name="FIN  LC + LB" axis="axisRow" compact="0" outline="0" showAll="0" defaultSubtotal="0">
      <items count="36">
        <item x="1"/>
        <item x="6"/>
        <item x="0"/>
        <item m="1" x="11"/>
        <item x="2"/>
        <item m="1" x="30"/>
        <item m="1" x="12"/>
        <item m="1" x="31"/>
        <item m="1" x="25"/>
        <item m="1" x="26"/>
        <item m="1" x="16"/>
        <item m="1" x="32"/>
        <item m="1" x="33"/>
        <item m="1" x="34"/>
        <item m="1" x="35"/>
        <item m="1" x="23"/>
        <item m="1" x="24"/>
        <item x="4"/>
        <item m="1" x="27"/>
        <item m="1" x="28"/>
        <item m="1" x="19"/>
        <item m="1" x="29"/>
        <item m="1" x="20"/>
        <item m="1" x="21"/>
        <item m="1" x="22"/>
        <item m="1" x="13"/>
        <item m="1" x="14"/>
        <item m="1" x="15"/>
        <item m="1" x="17"/>
        <item m="1" x="18"/>
        <item x="3"/>
        <item x="5"/>
        <item x="7"/>
        <item x="8"/>
        <item x="9"/>
        <item x="10"/>
      </items>
    </pivotField>
    <pivotField name="FIN  LC " axis="axisRow" compact="0" outline="0" showAll="0" defaultSubtotal="0">
      <items count="42">
        <item x="6"/>
        <item m="1" x="36"/>
        <item x="4"/>
        <item m="1" x="41"/>
        <item m="1" x="25"/>
        <item m="1" x="15"/>
        <item m="1" x="24"/>
        <item m="1" x="14"/>
        <item m="1" x="12"/>
        <item x="3"/>
        <item m="1" x="32"/>
        <item x="5"/>
        <item m="1" x="27"/>
        <item m="1" x="16"/>
        <item m="1" x="40"/>
        <item m="1" x="38"/>
        <item m="1" x="28"/>
        <item m="1" x="37"/>
        <item m="1" x="39"/>
        <item x="0"/>
        <item x="1"/>
        <item m="1" x="26"/>
        <item m="1" x="17"/>
        <item m="1" x="33"/>
        <item m="1" x="34"/>
        <item m="1" x="35"/>
        <item m="1" x="31"/>
        <item x="2"/>
        <item m="1" x="29"/>
        <item m="1" x="30"/>
        <item x="10"/>
        <item m="1" x="21"/>
        <item m="1" x="22"/>
        <item m="1" x="23"/>
        <item m="1" x="13"/>
        <item m="1" x="18"/>
        <item m="1" x="19"/>
        <item x="11"/>
        <item m="1" x="20"/>
        <item x="7"/>
        <item x="8"/>
        <item x="9"/>
      </items>
    </pivotField>
    <pivotField name="FIN  LB " axis="axisRow" compact="0" outline="0" showAll="0" defaultSubtotal="0">
      <items count="24">
        <item x="5"/>
        <item m="1" x="19"/>
        <item x="2"/>
        <item m="1" x="9"/>
        <item m="1" x="15"/>
        <item m="1" x="8"/>
        <item m="1" x="21"/>
        <item m="1" x="7"/>
        <item m="1" x="22"/>
        <item m="1" x="23"/>
        <item m="1" x="16"/>
        <item m="1" x="20"/>
        <item x="0"/>
        <item x="1"/>
        <item m="1" x="10"/>
        <item m="1" x="17"/>
        <item m="1" x="18"/>
        <item m="1" x="11"/>
        <item m="1" x="12"/>
        <item m="1" x="13"/>
        <item m="1" x="14"/>
        <item x="3"/>
        <item x="4"/>
        <item x="6"/>
      </items>
    </pivotField>
    <pivotField name=" FIN PL+" axis="axisRow" compact="0" outline="0" showAll="0" defaultSubtotal="0">
      <items count="32">
        <item x="1"/>
        <item x="5"/>
        <item x="0"/>
        <item m="1" x="10"/>
        <item m="1" x="22"/>
        <item m="1" x="23"/>
        <item x="3"/>
        <item m="1" x="28"/>
        <item m="1" x="24"/>
        <item m="1" x="16"/>
        <item x="9"/>
        <item m="1" x="29"/>
        <item m="1" x="30"/>
        <item m="1" x="31"/>
        <item m="1" x="13"/>
        <item m="1" x="17"/>
        <item m="1" x="25"/>
        <item m="1" x="26"/>
        <item m="1" x="27"/>
        <item m="1" x="20"/>
        <item m="1" x="21"/>
        <item m="1" x="11"/>
        <item m="1" x="12"/>
        <item m="1" x="14"/>
        <item m="1" x="15"/>
        <item m="1" x="18"/>
        <item m="1" x="19"/>
        <item x="2"/>
        <item x="4"/>
        <item x="6"/>
        <item x="7"/>
        <item x="8"/>
      </items>
    </pivotField>
    <pivotField name="FIN  PL- " axis="axisRow" compact="0" outline="0" showAll="0" defaultSubtotal="0">
      <items count="35">
        <item x="6"/>
        <item m="1" x="26"/>
        <item m="1" x="27"/>
        <item x="2"/>
        <item x="3"/>
        <item m="1" x="21"/>
        <item m="1" x="22"/>
        <item x="4"/>
        <item m="1" x="34"/>
        <item m="1" x="32"/>
        <item m="1" x="31"/>
        <item m="1" x="9"/>
        <item m="1" x="10"/>
        <item m="1" x="33"/>
        <item m="1" x="28"/>
        <item m="1" x="30"/>
        <item m="1" x="14"/>
        <item x="0"/>
        <item x="1"/>
        <item m="1" x="15"/>
        <item m="1" x="29"/>
        <item m="1" x="23"/>
        <item m="1" x="24"/>
        <item m="1" x="25"/>
        <item m="1" x="16"/>
        <item m="1" x="17"/>
        <item m="1" x="18"/>
        <item m="1" x="19"/>
        <item m="1" x="20"/>
        <item m="1" x="11"/>
        <item m="1" x="12"/>
        <item m="1" x="13"/>
        <item x="5"/>
        <item x="7"/>
        <item x="8"/>
      </items>
    </pivotField>
    <pivotField name=" FIN 6a15 " axis="axisRow" compact="0" outline="0" showAll="0" defaultSubtotal="0">
      <items count="17">
        <item x="3"/>
        <item m="1" x="9"/>
        <item m="1" x="10"/>
        <item m="1" x="14"/>
        <item m="1" x="16"/>
        <item m="1" x="11"/>
        <item x="0"/>
        <item x="1"/>
        <item m="1" x="4"/>
        <item m="1" x="12"/>
        <item m="1" x="13"/>
        <item m="1" x="15"/>
        <item m="1" x="5"/>
        <item m="1" x="6"/>
        <item m="1" x="7"/>
        <item m="1" x="8"/>
        <item x="2"/>
      </items>
    </pivotField>
    <pivotField name="FIN  DIVERS " axis="axisRow" compact="0" outline="0" showAll="0" defaultSubtotal="0">
      <items count="16">
        <item x="3"/>
        <item m="1" x="11"/>
        <item m="1" x="12"/>
        <item m="1" x="13"/>
        <item m="1" x="7"/>
        <item m="1" x="14"/>
        <item m="1" x="8"/>
        <item m="1" x="15"/>
        <item x="0"/>
        <item x="1"/>
        <item m="1" x="10"/>
        <item m="1" x="9"/>
        <item x="2"/>
        <item x="4"/>
        <item x="5"/>
        <item x="6"/>
      </items>
    </pivotField>
    <pivotField name="FIN  SOUDURE " axis="axisRow" compact="0" outline="0" showAll="0" defaultSubtotal="0">
      <items count="51">
        <item x="8"/>
        <item m="1" x="40"/>
        <item m="1" x="41"/>
        <item m="1" x="49"/>
        <item x="4"/>
        <item m="1" x="42"/>
        <item m="1" x="44"/>
        <item m="1" x="34"/>
        <item m="1" x="26"/>
        <item m="1" x="25"/>
        <item m="1" x="17"/>
        <item m="1" x="33"/>
        <item m="1" x="18"/>
        <item m="1" x="12"/>
        <item m="1" x="47"/>
        <item m="1" x="24"/>
        <item m="1" x="48"/>
        <item m="1" x="27"/>
        <item m="1" x="50"/>
        <item m="1" x="43"/>
        <item x="0"/>
        <item x="1"/>
        <item m="1" x="23"/>
        <item m="1" x="45"/>
        <item m="1" x="46"/>
        <item m="1" x="35"/>
        <item m="1" x="36"/>
        <item m="1" x="37"/>
        <item m="1" x="38"/>
        <item m="1" x="39"/>
        <item m="1" x="28"/>
        <item m="1" x="29"/>
        <item m="1" x="30"/>
        <item m="1" x="31"/>
        <item m="1" x="32"/>
        <item x="7"/>
        <item m="1" x="21"/>
        <item x="10"/>
        <item m="1" x="22"/>
        <item m="1" x="13"/>
        <item x="2"/>
        <item m="1" x="14"/>
        <item m="1" x="15"/>
        <item m="1" x="16"/>
        <item m="1" x="19"/>
        <item x="5"/>
        <item m="1" x="20"/>
        <item x="3"/>
        <item x="6"/>
        <item x="9"/>
        <item x="11"/>
      </items>
    </pivotField>
    <pivotField compact="0" outline="0" showAll="0"/>
    <pivotField name="DATE MAX" compact="0" outline="0" showAll="0" defaultSubtotal="0"/>
    <pivotField compact="0" outline="0" showAll="0"/>
    <pivotField compact="0" outline="0" showAll="0"/>
    <pivotField name="DÉBUT MONTAGE" axis="axisRow" compact="0" outline="0" showAll="0" defaultSubtotal="0">
      <items count="25">
        <item x="6"/>
        <item x="0"/>
        <item x="2"/>
        <item m="1" x="18"/>
        <item m="1" x="20"/>
        <item x="1"/>
        <item m="1" x="19"/>
        <item m="1" x="21"/>
        <item m="1" x="22"/>
        <item m="1" x="23"/>
        <item m="1" x="24"/>
        <item m="1" x="14"/>
        <item m="1" x="15"/>
        <item x="5"/>
        <item m="1" x="16"/>
        <item m="1" x="17"/>
        <item m="1" x="9"/>
        <item m="1" x="10"/>
        <item m="1" x="11"/>
        <item m="1" x="12"/>
        <item m="1" x="13"/>
        <item x="3"/>
        <item x="4"/>
        <item x="7"/>
        <item x="8"/>
      </items>
    </pivotField>
    <pivotField name="FIN MONTAGE" axis="axisRow" compact="0" outline="0" showAll="0" defaultSubtotal="0">
      <items count="24">
        <item x="2"/>
        <item x="0"/>
        <item x="6"/>
        <item m="1" x="13"/>
        <item m="1" x="19"/>
        <item m="1" x="21"/>
        <item x="1"/>
        <item m="1" x="18"/>
        <item m="1" x="20"/>
        <item m="1" x="22"/>
        <item m="1" x="23"/>
        <item m="1" x="14"/>
        <item x="4"/>
        <item m="1" x="15"/>
        <item m="1" x="16"/>
        <item m="1" x="17"/>
        <item m="1" x="9"/>
        <item m="1" x="10"/>
        <item m="1" x="11"/>
        <item m="1" x="12"/>
        <item x="3"/>
        <item x="5"/>
        <item x="7"/>
        <item x="8"/>
      </items>
    </pivotField>
    <pivotField name="FIN EMB. / LIV." axis="axisRow" compact="0" outline="0" showAll="0" defaultSubtotal="0">
      <items count="66">
        <item x="0"/>
        <item x="13"/>
        <item m="1" x="64"/>
        <item m="1" x="34"/>
        <item x="5"/>
        <item x="8"/>
        <item x="9"/>
        <item m="1" x="44"/>
        <item x="4"/>
        <item m="1" x="30"/>
        <item m="1" x="32"/>
        <item m="1" x="42"/>
        <item m="1" x="20"/>
        <item m="1" x="46"/>
        <item m="1" x="59"/>
        <item m="1" x="63"/>
        <item m="1" x="65"/>
        <item m="1" x="62"/>
        <item m="1" x="37"/>
        <item m="1" x="61"/>
        <item m="1" x="43"/>
        <item m="1" x="36"/>
        <item m="1" x="24"/>
        <item m="1" x="47"/>
        <item m="1" x="35"/>
        <item m="1" x="52"/>
        <item m="1" x="45"/>
        <item m="1" x="56"/>
        <item m="1" x="23"/>
        <item m="1" x="31"/>
        <item m="1" x="57"/>
        <item m="1" x="17"/>
        <item m="1" x="53"/>
        <item m="1" x="58"/>
        <item m="1" x="60"/>
        <item x="1"/>
        <item m="1" x="54"/>
        <item m="1" x="55"/>
        <item m="1" x="48"/>
        <item m="1" x="41"/>
        <item m="1" x="49"/>
        <item x="7"/>
        <item m="1" x="50"/>
        <item m="1" x="51"/>
        <item x="3"/>
        <item m="1" x="33"/>
        <item m="1" x="38"/>
        <item m="1" x="39"/>
        <item m="1" x="40"/>
        <item m="1" x="28"/>
        <item m="1" x="29"/>
        <item m="1" x="14"/>
        <item m="1" x="15"/>
        <item m="1" x="16"/>
        <item m="1" x="18"/>
        <item m="1" x="19"/>
        <item m="1" x="21"/>
        <item m="1" x="22"/>
        <item m="1" x="25"/>
        <item m="1" x="26"/>
        <item m="1" x="27"/>
        <item x="2"/>
        <item x="6"/>
        <item x="10"/>
        <item x="11"/>
        <item x="1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8">
    <field x="0"/>
    <field x="3"/>
    <field x="2"/>
    <field x="28"/>
    <field x="5"/>
    <field x="48"/>
    <field x="49"/>
    <field x="50"/>
    <field x="51"/>
    <field x="52"/>
    <field x="53"/>
    <field x="54"/>
    <field x="55"/>
    <field x="56"/>
    <field x="57"/>
    <field x="62"/>
    <field x="63"/>
    <field x="64"/>
  </rowFields>
  <rowItems count="12">
    <i>
      <x/>
      <x v="4"/>
      <x v="5"/>
      <x v="11"/>
      <x v="2"/>
      <x v="16"/>
      <x v="4"/>
      <x v="30"/>
      <x v="9"/>
      <x v="2"/>
      <x v="6"/>
      <x v="4"/>
      <x/>
      <x/>
      <x v="40"/>
      <x v="21"/>
      <x v="20"/>
      <x v="61"/>
    </i>
    <i>
      <x v="1"/>
      <x v="5"/>
      <x v="6"/>
      <x v="6"/>
      <x v="2"/>
      <x v="16"/>
      <x v="19"/>
      <x v="17"/>
      <x v="2"/>
      <x v="21"/>
      <x v="6"/>
      <x v="7"/>
      <x/>
      <x v="12"/>
      <x v="40"/>
      <x v="22"/>
      <x v="12"/>
      <x v="44"/>
    </i>
    <i>
      <x v="2"/>
      <x v="6"/>
      <x v="7"/>
      <x v="7"/>
      <x v="2"/>
      <x v="17"/>
      <x v="10"/>
      <x v="31"/>
      <x v="11"/>
      <x v="22"/>
      <x v="28"/>
      <x v="32"/>
      <x/>
      <x v="13"/>
      <x v="47"/>
      <x v="13"/>
      <x v="21"/>
      <x v="8"/>
    </i>
    <i>
      <x v="3"/>
      <x v="7"/>
      <x v="8"/>
      <x v="9"/>
      <x v="3"/>
      <x v="18"/>
      <x v="10"/>
      <x v="1"/>
      <x/>
      <x/>
      <x v="1"/>
      <x/>
      <x/>
      <x/>
      <x v="4"/>
      <x/>
      <x v="2"/>
      <x v="4"/>
    </i>
    <i>
      <x v="4"/>
      <x v="8"/>
      <x v="9"/>
      <x v="4"/>
      <x v="4"/>
      <x/>
      <x v="48"/>
      <x v="32"/>
      <x v="39"/>
      <x/>
      <x v="29"/>
      <x/>
      <x/>
      <x v="14"/>
      <x v="45"/>
      <x/>
      <x v="2"/>
      <x v="62"/>
    </i>
    <i>
      <x v="5"/>
      <x v="9"/>
      <x v="10"/>
      <x v="10"/>
      <x v="5"/>
      <x/>
      <x v="49"/>
      <x v="33"/>
      <x v="40"/>
      <x v="22"/>
      <x v="30"/>
      <x v="33"/>
      <x/>
      <x/>
      <x v="45"/>
      <x v="23"/>
      <x v="22"/>
      <x v="41"/>
    </i>
    <i>
      <x v="6"/>
      <x v="10"/>
      <x v="11"/>
      <x v="12"/>
      <x v="5"/>
      <x/>
      <x v="50"/>
      <x v="34"/>
      <x v="41"/>
      <x v="22"/>
      <x v="31"/>
      <x v="33"/>
      <x/>
      <x v="14"/>
      <x v="48"/>
      <x/>
      <x v="2"/>
      <x v="5"/>
    </i>
    <i>
      <x v="7"/>
      <x v="11"/>
      <x v="12"/>
      <x v="2"/>
      <x v="6"/>
    </i>
    <i>
      <x v="8"/>
      <x v="12"/>
      <x v="13"/>
      <x v="3"/>
      <x v="7"/>
      <x/>
      <x/>
      <x v="1"/>
      <x/>
      <x/>
      <x v="1"/>
      <x v="33"/>
      <x/>
      <x/>
      <x/>
      <x v="24"/>
      <x v="23"/>
      <x v="63"/>
    </i>
    <i>
      <x v="9"/>
      <x v="13"/>
      <x v="14"/>
      <x v="13"/>
      <x v="7"/>
      <x v="18"/>
      <x v="51"/>
      <x v="35"/>
      <x v="30"/>
      <x v="23"/>
      <x v="10"/>
      <x v="34"/>
      <x/>
      <x v="15"/>
      <x v="49"/>
      <x/>
      <x v="2"/>
      <x v="64"/>
    </i>
    <i>
      <x v="10"/>
      <x v="14"/>
      <x v="15"/>
      <x v="5"/>
      <x v="8"/>
      <x/>
      <x v="52"/>
      <x v="35"/>
      <x v="30"/>
      <x/>
      <x v="10"/>
      <x v="34"/>
      <x/>
      <x/>
      <x v="37"/>
      <x/>
      <x v="2"/>
      <x v="64"/>
    </i>
    <i>
      <x v="11"/>
      <x v="15"/>
      <x v="16"/>
      <x v="8"/>
      <x v="8"/>
      <x/>
      <x v="53"/>
      <x v="35"/>
      <x v="37"/>
      <x v="23"/>
      <x v="10"/>
      <x v="34"/>
      <x/>
      <x/>
      <x v="50"/>
      <x/>
      <x v="2"/>
      <x v="65"/>
    </i>
  </rowItems>
  <colItems count="1">
    <i/>
  </colItems>
  <pageFields count="1">
    <pageField fld="8" hier="-1"/>
  </pageFields>
  <formats count="21">
    <format dxfId="143">
      <pivotArea type="all" dataOnly="0" outline="0" fieldPosition="0"/>
    </format>
    <format dxfId="142">
      <pivotArea outline="0" collapsedLevelsAreSubtotals="1" fieldPosition="0"/>
    </format>
    <format dxfId="141">
      <pivotArea type="origin" dataOnly="0" labelOnly="1" outline="0" fieldPosition="0"/>
    </format>
    <format dxfId="140">
      <pivotArea field="3" type="button" dataOnly="0" labelOnly="1" outline="0" axis="axisRow" fieldPosition="1"/>
    </format>
    <format dxfId="139">
      <pivotArea field="48" type="button" dataOnly="0" labelOnly="1" outline="0" axis="axisRow" fieldPosition="5"/>
    </format>
    <format dxfId="138">
      <pivotArea field="49" type="button" dataOnly="0" labelOnly="1" outline="0" axis="axisRow" fieldPosition="6"/>
    </format>
    <format dxfId="137">
      <pivotArea field="51" type="button" dataOnly="0" labelOnly="1" outline="0" axis="axisRow" fieldPosition="8"/>
    </format>
    <format dxfId="136">
      <pivotArea field="52" type="button" dataOnly="0" labelOnly="1" outline="0" axis="axisRow" fieldPosition="9"/>
    </format>
    <format dxfId="135">
      <pivotArea field="40" type="button" dataOnly="0" labelOnly="1" outline="0"/>
    </format>
    <format dxfId="134">
      <pivotArea field="43" type="button" dataOnly="0" labelOnly="1" outline="0"/>
    </format>
    <format dxfId="133">
      <pivotArea field="54" type="button" dataOnly="0" labelOnly="1" outline="0" axis="axisRow" fieldPosition="11"/>
    </format>
    <format dxfId="132">
      <pivotArea field="55" type="button" dataOnly="0" labelOnly="1" outline="0" axis="axisRow" fieldPosition="12"/>
    </format>
    <format dxfId="131">
      <pivotArea field="56" type="button" dataOnly="0" labelOnly="1" outline="0" axis="axisRow" fieldPosition="13"/>
    </format>
    <format dxfId="130">
      <pivotArea field="57" type="button" dataOnly="0" labelOnly="1" outline="0" axis="axisRow" fieldPosition="14"/>
    </format>
    <format dxfId="129">
      <pivotArea field="64" type="button" dataOnly="0" labelOnly="1" outline="0" axis="axisRow" fieldPosition="17"/>
    </format>
    <format dxfId="128">
      <pivotArea dataOnly="0" labelOnly="1" grandRow="1" outline="0" fieldPosition="0"/>
    </format>
    <format dxfId="127">
      <pivotArea type="topRight" dataOnly="0" labelOnly="1" outline="0" fieldPosition="0"/>
    </format>
    <format dxfId="126">
      <pivotArea dataOnly="0" labelOnly="1" outline="0" fieldPosition="0">
        <references count="1">
          <reference field="64" count="0"/>
        </references>
      </pivotArea>
    </format>
    <format dxfId="125">
      <pivotArea dataOnly="0" labelOnly="1" outline="0" fieldPosition="0">
        <references count="1">
          <reference field="28" count="0"/>
        </references>
      </pivotArea>
    </format>
    <format dxfId="124">
      <pivotArea dataOnly="0" labelOnly="1" outline="0" fieldPosition="0">
        <references count="1">
          <reference field="51" count="0"/>
        </references>
      </pivotArea>
    </format>
    <format dxfId="123">
      <pivotArea dataOnly="0" labelOnly="1" outline="0" fieldPosition="0">
        <references count="1">
          <reference field="52" count="0"/>
        </references>
      </pivotArea>
    </format>
  </formats>
  <pivotTableStyleInfo name="Forecast 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9298C8-78D2-4AD0-83E5-67061F8B309C}" name="Tableau croisé dynamique1" cacheId="81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compact="0" compactData="0" gridDropZones="1" multipleFieldFilters="0">
  <location ref="B10:V23" firstHeaderRow="1" firstDataRow="2" firstDataCol="13" rowPageCount="1" colPageCount="1"/>
  <pivotFields count="80">
    <pivotField axis="axisRow" compact="0" outline="0" showAll="0" defaultSubtotal="0">
      <items count="23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"/>
        <item x="2"/>
        <item x="0"/>
        <item m="1" x="16"/>
        <item m="1" x="17"/>
        <item m="1" x="18"/>
        <item m="1" x="19"/>
        <item m="1" x="20"/>
        <item m="1" x="21"/>
        <item m="1" x="22"/>
      </items>
    </pivotField>
    <pivotField compact="0" outline="0" showAll="0" defaultSubtotal="0"/>
    <pivotField axis="axisRow" compact="0" outline="0" showAll="0" defaultSubtotal="0">
      <items count="17">
        <item x="2"/>
        <item m="1" x="16"/>
        <item x="0"/>
        <item x="15"/>
        <item x="1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compact="0" outline="0" showAll="0" defaultSubtotal="0">
      <items count="16">
        <item x="1"/>
        <item x="0"/>
        <item m="1" x="15"/>
        <item x="14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3">
        <item x="1"/>
        <item x="9"/>
        <item x="2"/>
        <item x="3"/>
        <item x="4"/>
        <item x="5"/>
        <item x="6"/>
        <item x="7"/>
        <item x="8"/>
        <item x="0"/>
        <item m="1" x="10"/>
        <item m="1" x="11"/>
        <item m="1" x="12"/>
      </items>
    </pivotField>
    <pivotField compact="0" outline="0" showAll="0"/>
    <pivotField compact="0" outline="0" showAll="0"/>
    <pivotField axis="axisPage" compact="0" outline="0" multipleItemSelectionAllowed="1" showAll="0">
      <items count="7">
        <item x="3"/>
        <item h="1" x="2"/>
        <item h="1" x="0"/>
        <item h="1" m="1" x="5"/>
        <item h="1" x="4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FIN MOY LC-LB" compact="0" outline="0" showAll="0" defaultSubtotal="0">
      <items count="43">
        <item m="1" x="35"/>
        <item x="2"/>
        <item x="6"/>
        <item m="1" x="36"/>
        <item m="1" x="13"/>
        <item m="1" x="42"/>
        <item m="1" x="38"/>
        <item x="4"/>
        <item m="1" x="11"/>
        <item x="3"/>
        <item m="1" x="40"/>
        <item m="1" x="23"/>
        <item m="1" x="30"/>
        <item m="1" x="12"/>
        <item m="1" x="31"/>
        <item m="1" x="24"/>
        <item m="1" x="25"/>
        <item m="1" x="41"/>
        <item m="1" x="39"/>
        <item m="1" x="16"/>
        <item m="1" x="37"/>
        <item m="1" x="14"/>
        <item x="0"/>
        <item x="1"/>
        <item m="1" x="26"/>
        <item m="1" x="32"/>
        <item m="1" x="33"/>
        <item m="1" x="34"/>
        <item m="1" x="22"/>
        <item m="1" x="27"/>
        <item m="1" x="28"/>
        <item m="1" x="19"/>
        <item m="1" x="29"/>
        <item m="1" x="20"/>
        <item m="1" x="21"/>
        <item m="1" x="15"/>
        <item m="1" x="17"/>
        <item m="1" x="18"/>
        <item x="5"/>
        <item x="7"/>
        <item x="8"/>
        <item x="9"/>
        <item x="10"/>
      </items>
    </pivotField>
    <pivotField compact="0" outline="0" showAll="0"/>
    <pivotField compact="0" outline="0" showAll="0"/>
    <pivotField name="FIN PL+ " compact="0" outline="0" showAll="0" defaultSubtotal="0">
      <items count="40">
        <item x="6"/>
        <item m="1" x="32"/>
        <item x="2"/>
        <item m="1" x="38"/>
        <item m="1" x="34"/>
        <item m="1" x="29"/>
        <item m="1" x="25"/>
        <item x="5"/>
        <item m="1" x="24"/>
        <item m="1" x="18"/>
        <item m="1" x="23"/>
        <item x="3"/>
        <item m="1" x="15"/>
        <item x="4"/>
        <item m="1" x="12"/>
        <item m="1" x="39"/>
        <item m="1" x="33"/>
        <item m="1" x="35"/>
        <item x="0"/>
        <item x="1"/>
        <item m="1" x="36"/>
        <item m="1" x="37"/>
        <item x="11"/>
        <item m="1" x="30"/>
        <item m="1" x="31"/>
        <item m="1" x="19"/>
        <item m="1" x="26"/>
        <item m="1" x="27"/>
        <item m="1" x="28"/>
        <item m="1" x="22"/>
        <item m="1" x="13"/>
        <item m="1" x="14"/>
        <item m="1" x="16"/>
        <item m="1" x="17"/>
        <item m="1" x="20"/>
        <item m="1" x="21"/>
        <item x="7"/>
        <item x="8"/>
        <item x="9"/>
        <item x="10"/>
      </items>
    </pivotField>
    <pivotField compact="0" outline="0" showAll="0"/>
    <pivotField compact="0" outline="0" showAll="0"/>
    <pivotField compact="0" outline="0" showAll="0"/>
    <pivotField compact="0" outline="0" showAll="0"/>
    <pivotField name=" RADIAL (WF + C)" axis="axisRow" compact="0" outline="0" showAll="0" defaultSubtotal="0">
      <items count="19">
        <item x="5"/>
        <item m="1" x="13"/>
        <item m="1" x="14"/>
        <item m="1" x="6"/>
        <item m="1" x="8"/>
        <item m="1" x="17"/>
        <item m="1" x="15"/>
        <item m="1" x="18"/>
        <item m="1" x="7"/>
        <item m="1" x="16"/>
        <item x="0"/>
        <item x="1"/>
        <item m="1" x="9"/>
        <item m="1" x="10"/>
        <item m="1" x="11"/>
        <item m="1" x="12"/>
        <item x="2"/>
        <item x="3"/>
        <item x="4"/>
      </items>
    </pivotField>
    <pivotField name="FIN  LS " axis="axisRow" compact="0" outline="0" showAll="0" defaultSubtotal="0">
      <items count="54">
        <item x="9"/>
        <item m="1" x="43"/>
        <item m="1" x="44"/>
        <item m="1" x="47"/>
        <item x="3"/>
        <item m="1" x="48"/>
        <item m="1" x="52"/>
        <item m="1" x="37"/>
        <item m="1" x="53"/>
        <item m="1" x="30"/>
        <item x="5"/>
        <item m="1" x="35"/>
        <item m="1" x="36"/>
        <item m="1" x="19"/>
        <item m="1" x="14"/>
        <item m="1" x="28"/>
        <item m="1" x="20"/>
        <item m="1" x="45"/>
        <item x="2"/>
        <item x="4"/>
        <item m="1" x="33"/>
        <item m="1" x="18"/>
        <item m="1" x="13"/>
        <item m="1" x="51"/>
        <item m="1" x="50"/>
        <item m="1" x="24"/>
        <item m="1" x="46"/>
        <item x="0"/>
        <item x="1"/>
        <item m="1" x="49"/>
        <item m="1" x="38"/>
        <item m="1" x="39"/>
        <item m="1" x="40"/>
        <item m="1" x="41"/>
        <item m="1" x="42"/>
        <item m="1" x="27"/>
        <item m="1" x="29"/>
        <item m="1" x="31"/>
        <item m="1" x="32"/>
        <item m="1" x="34"/>
        <item m="1" x="25"/>
        <item m="1" x="26"/>
        <item m="1" x="15"/>
        <item m="1" x="16"/>
        <item m="1" x="17"/>
        <item m="1" x="21"/>
        <item m="1" x="22"/>
        <item m="1" x="23"/>
        <item x="6"/>
        <item x="7"/>
        <item x="8"/>
        <item x="10"/>
        <item x="11"/>
        <item x="12"/>
      </items>
    </pivotField>
    <pivotField name="FIN  LC + LB" axis="axisRow" compact="0" outline="0" showAll="0" defaultSubtotal="0">
      <items count="36">
        <item x="1"/>
        <item x="6"/>
        <item x="0"/>
        <item m="1" x="11"/>
        <item x="2"/>
        <item m="1" x="30"/>
        <item m="1" x="12"/>
        <item m="1" x="31"/>
        <item m="1" x="25"/>
        <item m="1" x="26"/>
        <item m="1" x="16"/>
        <item m="1" x="32"/>
        <item m="1" x="33"/>
        <item m="1" x="34"/>
        <item m="1" x="35"/>
        <item m="1" x="23"/>
        <item m="1" x="24"/>
        <item x="4"/>
        <item m="1" x="27"/>
        <item m="1" x="28"/>
        <item m="1" x="19"/>
        <item m="1" x="29"/>
        <item m="1" x="20"/>
        <item m="1" x="21"/>
        <item m="1" x="22"/>
        <item m="1" x="13"/>
        <item m="1" x="14"/>
        <item m="1" x="15"/>
        <item m="1" x="17"/>
        <item m="1" x="18"/>
        <item x="3"/>
        <item x="5"/>
        <item x="7"/>
        <item x="8"/>
        <item x="9"/>
        <item x="10"/>
      </items>
    </pivotField>
    <pivotField name=" LC " compact="0" outline="0" showAll="0" defaultSubtotal="0">
      <items count="42">
        <item x="6"/>
        <item m="1" x="36"/>
        <item x="4"/>
        <item m="1" x="41"/>
        <item m="1" x="25"/>
        <item m="1" x="15"/>
        <item m="1" x="24"/>
        <item m="1" x="14"/>
        <item m="1" x="12"/>
        <item x="3"/>
        <item m="1" x="32"/>
        <item x="5"/>
        <item m="1" x="27"/>
        <item m="1" x="16"/>
        <item m="1" x="40"/>
        <item m="1" x="38"/>
        <item m="1" x="28"/>
        <item m="1" x="37"/>
        <item m="1" x="39"/>
        <item x="0"/>
        <item x="1"/>
        <item m="1" x="26"/>
        <item m="1" x="17"/>
        <item m="1" x="33"/>
        <item m="1" x="34"/>
        <item m="1" x="35"/>
        <item m="1" x="31"/>
        <item x="2"/>
        <item m="1" x="29"/>
        <item m="1" x="30"/>
        <item x="10"/>
        <item m="1" x="21"/>
        <item m="1" x="22"/>
        <item m="1" x="23"/>
        <item m="1" x="13"/>
        <item m="1" x="18"/>
        <item m="1" x="19"/>
        <item x="11"/>
        <item m="1" x="20"/>
        <item x="7"/>
        <item x="8"/>
        <item x="9"/>
      </items>
    </pivotField>
    <pivotField name=" LB " compact="0" outline="0" showAll="0" defaultSubtotal="0">
      <items count="24">
        <item x="5"/>
        <item m="1" x="19"/>
        <item x="2"/>
        <item m="1" x="9"/>
        <item m="1" x="15"/>
        <item m="1" x="8"/>
        <item m="1" x="21"/>
        <item m="1" x="7"/>
        <item m="1" x="22"/>
        <item m="1" x="23"/>
        <item m="1" x="16"/>
        <item m="1" x="20"/>
        <item x="0"/>
        <item x="1"/>
        <item m="1" x="10"/>
        <item m="1" x="17"/>
        <item m="1" x="18"/>
        <item m="1" x="11"/>
        <item m="1" x="12"/>
        <item m="1" x="13"/>
        <item m="1" x="14"/>
        <item x="3"/>
        <item x="4"/>
        <item x="6"/>
      </items>
    </pivotField>
    <pivotField name="FIN  PL+" axis="axisRow" compact="0" outline="0" showAll="0" defaultSubtotal="0">
      <items count="32">
        <item x="1"/>
        <item x="5"/>
        <item x="0"/>
        <item m="1" x="10"/>
        <item m="1" x="22"/>
        <item m="1" x="23"/>
        <item x="3"/>
        <item m="1" x="28"/>
        <item m="1" x="24"/>
        <item m="1" x="16"/>
        <item x="9"/>
        <item m="1" x="29"/>
        <item m="1" x="30"/>
        <item m="1" x="31"/>
        <item m="1" x="13"/>
        <item m="1" x="17"/>
        <item m="1" x="25"/>
        <item m="1" x="26"/>
        <item m="1" x="27"/>
        <item m="1" x="20"/>
        <item m="1" x="21"/>
        <item m="1" x="11"/>
        <item m="1" x="12"/>
        <item m="1" x="14"/>
        <item m="1" x="15"/>
        <item m="1" x="18"/>
        <item m="1" x="19"/>
        <item x="2"/>
        <item x="4"/>
        <item x="6"/>
        <item x="7"/>
        <item x="8"/>
      </items>
    </pivotField>
    <pivotField name="FIN  PL- " axis="axisRow" compact="0" outline="0" showAll="0" defaultSubtotal="0">
      <items count="35">
        <item x="6"/>
        <item m="1" x="26"/>
        <item m="1" x="27"/>
        <item x="2"/>
        <item x="3"/>
        <item m="1" x="21"/>
        <item m="1" x="22"/>
        <item x="4"/>
        <item m="1" x="34"/>
        <item m="1" x="32"/>
        <item m="1" x="31"/>
        <item m="1" x="9"/>
        <item m="1" x="10"/>
        <item m="1" x="33"/>
        <item m="1" x="28"/>
        <item m="1" x="30"/>
        <item m="1" x="14"/>
        <item x="0"/>
        <item x="1"/>
        <item m="1" x="15"/>
        <item m="1" x="29"/>
        <item m="1" x="23"/>
        <item m="1" x="24"/>
        <item m="1" x="25"/>
        <item m="1" x="16"/>
        <item m="1" x="17"/>
        <item m="1" x="18"/>
        <item m="1" x="19"/>
        <item m="1" x="20"/>
        <item m="1" x="11"/>
        <item m="1" x="12"/>
        <item m="1" x="13"/>
        <item x="5"/>
        <item x="7"/>
        <item x="8"/>
      </items>
    </pivotField>
    <pivotField name="FIN  6a15 " axis="axisRow" compact="0" outline="0" showAll="0" defaultSubtotal="0">
      <items count="17">
        <item x="3"/>
        <item m="1" x="9"/>
        <item m="1" x="10"/>
        <item m="1" x="14"/>
        <item m="1" x="16"/>
        <item m="1" x="11"/>
        <item x="0"/>
        <item x="1"/>
        <item m="1" x="4"/>
        <item m="1" x="12"/>
        <item m="1" x="13"/>
        <item m="1" x="15"/>
        <item m="1" x="5"/>
        <item m="1" x="6"/>
        <item m="1" x="7"/>
        <item m="1" x="8"/>
        <item x="2"/>
      </items>
    </pivotField>
    <pivotField name="FIN  DIVERS " axis="axisRow" compact="0" outline="0" showAll="0" defaultSubtotal="0">
      <items count="16">
        <item x="3"/>
        <item m="1" x="11"/>
        <item m="1" x="12"/>
        <item m="1" x="13"/>
        <item m="1" x="7"/>
        <item m="1" x="14"/>
        <item m="1" x="8"/>
        <item m="1" x="15"/>
        <item x="0"/>
        <item x="1"/>
        <item m="1" x="10"/>
        <item m="1" x="9"/>
        <item x="2"/>
        <item x="4"/>
        <item x="5"/>
        <item x="6"/>
      </items>
    </pivotField>
    <pivotField name=" FIN SOUDURE " axis="axisRow" compact="0" outline="0" showAll="0" defaultSubtotal="0">
      <items count="51">
        <item x="8"/>
        <item m="1" x="40"/>
        <item m="1" x="41"/>
        <item m="1" x="49"/>
        <item x="4"/>
        <item m="1" x="42"/>
        <item m="1" x="44"/>
        <item m="1" x="34"/>
        <item m="1" x="26"/>
        <item m="1" x="25"/>
        <item m="1" x="17"/>
        <item m="1" x="33"/>
        <item m="1" x="18"/>
        <item m="1" x="12"/>
        <item m="1" x="47"/>
        <item m="1" x="24"/>
        <item m="1" x="48"/>
        <item m="1" x="27"/>
        <item m="1" x="50"/>
        <item m="1" x="43"/>
        <item x="0"/>
        <item x="1"/>
        <item m="1" x="23"/>
        <item m="1" x="45"/>
        <item m="1" x="46"/>
        <item m="1" x="35"/>
        <item m="1" x="36"/>
        <item m="1" x="37"/>
        <item m="1" x="38"/>
        <item m="1" x="39"/>
        <item m="1" x="28"/>
        <item m="1" x="29"/>
        <item m="1" x="30"/>
        <item m="1" x="31"/>
        <item m="1" x="32"/>
        <item x="7"/>
        <item m="1" x="21"/>
        <item x="10"/>
        <item m="1" x="22"/>
        <item m="1" x="13"/>
        <item x="2"/>
        <item m="1" x="14"/>
        <item m="1" x="15"/>
        <item m="1" x="16"/>
        <item m="1" x="19"/>
        <item x="5"/>
        <item m="1" x="20"/>
        <item x="3"/>
        <item x="6"/>
        <item x="9"/>
        <item x="11"/>
      </items>
    </pivotField>
    <pivotField compact="0" outline="0" showAll="0"/>
    <pivotField name="DATE MAX" compact="0" outline="0" showAll="0" defaultSubtotal="0"/>
    <pivotField compact="0" outline="0" showAll="0"/>
    <pivotField compact="0" outline="0" showAll="0"/>
    <pivotField name="DÉBUT MONTAGE" compact="0" outline="0" showAll="0" defaultSubtotal="0"/>
    <pivotField name="FIN MONTAGE" axis="axisRow" compact="0" outline="0" showAll="0" defaultSubtotal="0">
      <items count="24">
        <item x="2"/>
        <item x="0"/>
        <item x="6"/>
        <item m="1" x="13"/>
        <item m="1" x="19"/>
        <item m="1" x="21"/>
        <item x="1"/>
        <item m="1" x="18"/>
        <item m="1" x="20"/>
        <item m="1" x="22"/>
        <item m="1" x="23"/>
        <item m="1" x="14"/>
        <item x="4"/>
        <item m="1" x="15"/>
        <item m="1" x="16"/>
        <item m="1" x="17"/>
        <item m="1" x="9"/>
        <item m="1" x="10"/>
        <item m="1" x="11"/>
        <item m="1" x="12"/>
        <item x="3"/>
        <item x="5"/>
        <item x="7"/>
        <item x="8"/>
      </items>
    </pivotField>
    <pivotField name="FIN EMB. / LIV." axis="axisRow" compact="0" outline="0" showAll="0" defaultSubtotal="0">
      <items count="66">
        <item x="0"/>
        <item x="13"/>
        <item m="1" x="64"/>
        <item m="1" x="34"/>
        <item x="5"/>
        <item x="8"/>
        <item x="9"/>
        <item m="1" x="44"/>
        <item x="4"/>
        <item m="1" x="30"/>
        <item m="1" x="32"/>
        <item m="1" x="42"/>
        <item m="1" x="20"/>
        <item m="1" x="46"/>
        <item m="1" x="59"/>
        <item m="1" x="63"/>
        <item m="1" x="65"/>
        <item m="1" x="62"/>
        <item m="1" x="37"/>
        <item m="1" x="61"/>
        <item m="1" x="43"/>
        <item m="1" x="36"/>
        <item m="1" x="24"/>
        <item m="1" x="47"/>
        <item m="1" x="35"/>
        <item m="1" x="52"/>
        <item m="1" x="45"/>
        <item m="1" x="56"/>
        <item m="1" x="23"/>
        <item m="1" x="31"/>
        <item m="1" x="57"/>
        <item m="1" x="17"/>
        <item m="1" x="53"/>
        <item m="1" x="58"/>
        <item m="1" x="60"/>
        <item x="1"/>
        <item m="1" x="54"/>
        <item m="1" x="55"/>
        <item m="1" x="48"/>
        <item m="1" x="41"/>
        <item m="1" x="49"/>
        <item x="7"/>
        <item m="1" x="50"/>
        <item m="1" x="51"/>
        <item x="3"/>
        <item m="1" x="33"/>
        <item m="1" x="38"/>
        <item m="1" x="39"/>
        <item m="1" x="40"/>
        <item m="1" x="28"/>
        <item m="1" x="29"/>
        <item m="1" x="14"/>
        <item m="1" x="15"/>
        <item m="1" x="16"/>
        <item m="1" x="18"/>
        <item m="1" x="19"/>
        <item m="1" x="21"/>
        <item m="1" x="22"/>
        <item m="1" x="25"/>
        <item m="1" x="26"/>
        <item m="1" x="27"/>
        <item x="2"/>
        <item x="6"/>
        <item x="10"/>
        <item x="11"/>
        <item x="1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ATT. (WF + C)" dataField="1" compact="0" outline="0" showAll="0" defaultSubtotal="0"/>
    <pivotField dataField="1" compact="0" outline="0" showAll="0"/>
    <pivotField dataField="1"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3">
    <field x="0"/>
    <field x="2"/>
    <field x="48"/>
    <field x="49"/>
    <field x="50"/>
    <field x="53"/>
    <field x="54"/>
    <field x="55"/>
    <field x="56"/>
    <field x="57"/>
    <field x="63"/>
    <field x="64"/>
    <field x="5"/>
  </rowFields>
  <rowItems count="12">
    <i>
      <x/>
      <x v="5"/>
      <x v="16"/>
      <x v="4"/>
      <x v="30"/>
      <x v="6"/>
      <x v="4"/>
      <x/>
      <x/>
      <x v="40"/>
      <x v="20"/>
      <x v="61"/>
      <x v="2"/>
    </i>
    <i>
      <x v="1"/>
      <x v="6"/>
      <x v="16"/>
      <x v="19"/>
      <x v="17"/>
      <x v="6"/>
      <x v="7"/>
      <x/>
      <x v="12"/>
      <x v="40"/>
      <x v="12"/>
      <x v="44"/>
      <x v="2"/>
    </i>
    <i>
      <x v="2"/>
      <x v="7"/>
      <x v="17"/>
      <x v="10"/>
      <x v="31"/>
      <x v="28"/>
      <x v="32"/>
      <x/>
      <x v="13"/>
      <x v="47"/>
      <x v="21"/>
      <x v="8"/>
      <x v="2"/>
    </i>
    <i>
      <x v="3"/>
      <x v="8"/>
      <x v="18"/>
      <x v="10"/>
      <x v="1"/>
      <x v="1"/>
      <x/>
      <x/>
      <x/>
      <x v="4"/>
      <x v="2"/>
      <x v="4"/>
      <x v="3"/>
    </i>
    <i>
      <x v="4"/>
      <x v="9"/>
      <x/>
      <x v="48"/>
      <x v="32"/>
      <x v="29"/>
      <x/>
      <x/>
      <x v="14"/>
      <x v="45"/>
      <x v="2"/>
      <x v="62"/>
      <x v="4"/>
    </i>
    <i>
      <x v="5"/>
      <x v="10"/>
      <x/>
      <x v="49"/>
      <x v="33"/>
      <x v="30"/>
      <x v="33"/>
      <x/>
      <x/>
      <x v="45"/>
      <x v="22"/>
      <x v="41"/>
      <x v="5"/>
    </i>
    <i>
      <x v="6"/>
      <x v="11"/>
      <x/>
      <x v="50"/>
      <x v="34"/>
      <x v="31"/>
      <x v="33"/>
      <x/>
      <x v="14"/>
      <x v="48"/>
      <x v="2"/>
      <x v="5"/>
      <x v="5"/>
    </i>
    <i>
      <x v="7"/>
      <x v="12"/>
      <x/>
      <x/>
      <x v="1"/>
      <x v="1"/>
      <x/>
      <x/>
      <x/>
      <x v="35"/>
      <x v="2"/>
      <x v="6"/>
      <x v="6"/>
    </i>
    <i>
      <x v="8"/>
      <x v="13"/>
      <x/>
      <x/>
      <x v="1"/>
      <x v="1"/>
      <x v="33"/>
      <x/>
      <x/>
      <x/>
      <x v="23"/>
      <x v="63"/>
      <x v="7"/>
    </i>
    <i>
      <x v="9"/>
      <x v="14"/>
      <x v="18"/>
      <x v="51"/>
      <x v="35"/>
      <x v="10"/>
      <x v="34"/>
      <x/>
      <x v="15"/>
      <x v="49"/>
      <x v="2"/>
      <x v="64"/>
      <x v="7"/>
    </i>
    <i>
      <x v="10"/>
      <x v="15"/>
      <x/>
      <x v="52"/>
      <x v="35"/>
      <x v="10"/>
      <x v="34"/>
      <x/>
      <x/>
      <x v="37"/>
      <x v="2"/>
      <x v="64"/>
      <x v="8"/>
    </i>
    <i>
      <x v="11"/>
      <x v="16"/>
      <x/>
      <x v="53"/>
      <x v="35"/>
      <x v="10"/>
      <x v="34"/>
      <x/>
      <x/>
      <x v="50"/>
      <x v="2"/>
      <x v="65"/>
      <x v="8"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pageFields count="1">
    <pageField fld="8" hier="-1"/>
  </pageFields>
  <dataFields count="8">
    <dataField name=" ATT. (WF + C)" fld="70" baseField="64" baseItem="11"/>
    <dataField name=" ATT. LS" fld="71" baseField="64" baseItem="11"/>
    <dataField name="ATT. LC + LB" fld="72" baseField="5" baseItem="4"/>
    <dataField name=" ATT. PL+" fld="75" baseField="64" baseItem="11"/>
    <dataField name=" ATT. PL-" fld="76" baseField="64" baseItem="11"/>
    <dataField name=" ATT. 6a15" fld="77" baseField="64" baseItem="11"/>
    <dataField name=" ATT. DIVERS" fld="78" baseField="64" baseItem="11"/>
    <dataField name="ATT. SOUDURE" fld="79" baseField="64" baseItem="11"/>
  </dataFields>
  <formats count="18">
    <format dxfId="122">
      <pivotArea type="all" dataOnly="0" outline="0" fieldPosition="0"/>
    </format>
    <format dxfId="121">
      <pivotArea outline="0" collapsedLevelsAreSubtotals="1" fieldPosition="0"/>
    </format>
    <format dxfId="120">
      <pivotArea type="origin" dataOnly="0" labelOnly="1" outline="0" fieldPosition="0"/>
    </format>
    <format dxfId="119">
      <pivotArea field="3" type="button" dataOnly="0" labelOnly="1" outline="0"/>
    </format>
    <format dxfId="118">
      <pivotArea field="48" type="button" dataOnly="0" labelOnly="1" outline="0" axis="axisRow" fieldPosition="2"/>
    </format>
    <format dxfId="117">
      <pivotArea field="49" type="button" dataOnly="0" labelOnly="1" outline="0" axis="axisRow" fieldPosition="3"/>
    </format>
    <format dxfId="116">
      <pivotArea field="51" type="button" dataOnly="0" labelOnly="1" outline="0"/>
    </format>
    <format dxfId="115">
      <pivotArea field="52" type="button" dataOnly="0" labelOnly="1" outline="0"/>
    </format>
    <format dxfId="114">
      <pivotArea field="40" type="button" dataOnly="0" labelOnly="1" outline="0"/>
    </format>
    <format dxfId="113">
      <pivotArea field="43" type="button" dataOnly="0" labelOnly="1" outline="0"/>
    </format>
    <format dxfId="112">
      <pivotArea field="54" type="button" dataOnly="0" labelOnly="1" outline="0" axis="axisRow" fieldPosition="6"/>
    </format>
    <format dxfId="111">
      <pivotArea field="55" type="button" dataOnly="0" labelOnly="1" outline="0" axis="axisRow" fieldPosition="7"/>
    </format>
    <format dxfId="110">
      <pivotArea field="56" type="button" dataOnly="0" labelOnly="1" outline="0" axis="axisRow" fieldPosition="8"/>
    </format>
    <format dxfId="109">
      <pivotArea field="57" type="button" dataOnly="0" labelOnly="1" outline="0" axis="axisRow" fieldPosition="9"/>
    </format>
    <format dxfId="108">
      <pivotArea field="64" type="button" dataOnly="0" labelOnly="1" outline="0" axis="axisRow" fieldPosition="11"/>
    </format>
    <format dxfId="107">
      <pivotArea dataOnly="0" labelOnly="1" grandRow="1" outline="0" fieldPosition="0"/>
    </format>
    <format dxfId="106">
      <pivotArea type="topRight" dataOnly="0" labelOnly="1" outline="0" fieldPosition="0"/>
    </format>
    <format dxfId="105">
      <pivotArea dataOnly="0" labelOnly="1" outline="0" fieldPosition="0">
        <references count="1">
          <reference field="64" count="0"/>
        </references>
      </pivotArea>
    </format>
  </formats>
  <pivotTableStyleInfo name="Forecast 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6@15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E0724-647C-4603-9D87-685A54433B94}">
  <sheetPr>
    <tabColor theme="1"/>
  </sheetPr>
  <dimension ref="B2:D68"/>
  <sheetViews>
    <sheetView topLeftCell="A10" workbookViewId="0">
      <selection activeCell="A71" sqref="A71:XFD78"/>
    </sheetView>
  </sheetViews>
  <sheetFormatPr baseColWidth="10" defaultColWidth="11.42578125" defaultRowHeight="15" x14ac:dyDescent="0.25"/>
  <cols>
    <col min="1" max="1" width="2.5703125" style="5" customWidth="1"/>
    <col min="2" max="2" width="6.28515625" style="5" customWidth="1"/>
    <col min="3" max="3" width="6.140625" style="5" customWidth="1"/>
    <col min="4" max="4" width="87" style="5" customWidth="1"/>
    <col min="5" max="5" width="2.85546875" style="5" customWidth="1"/>
    <col min="6" max="16384" width="11.42578125" style="5"/>
  </cols>
  <sheetData>
    <row r="2" spans="2:4" x14ac:dyDescent="0.25">
      <c r="B2" s="32" t="s">
        <v>46</v>
      </c>
      <c r="C2" s="33"/>
      <c r="D2" s="33"/>
    </row>
    <row r="4" spans="2:4" x14ac:dyDescent="0.25">
      <c r="C4" s="36" t="s">
        <v>47</v>
      </c>
      <c r="D4" s="36"/>
    </row>
    <row r="6" spans="2:4" x14ac:dyDescent="0.25">
      <c r="C6" s="7" t="s">
        <v>41</v>
      </c>
      <c r="D6" s="5" t="s">
        <v>48</v>
      </c>
    </row>
    <row r="7" spans="2:4" x14ac:dyDescent="0.25">
      <c r="C7" s="7" t="s">
        <v>41</v>
      </c>
      <c r="D7" s="5" t="s">
        <v>49</v>
      </c>
    </row>
    <row r="8" spans="2:4" x14ac:dyDescent="0.25">
      <c r="C8" s="7" t="s">
        <v>41</v>
      </c>
      <c r="D8" s="5" t="s">
        <v>50</v>
      </c>
    </row>
    <row r="9" spans="2:4" x14ac:dyDescent="0.25">
      <c r="C9" s="7" t="s">
        <v>41</v>
      </c>
      <c r="D9" s="5" t="s">
        <v>53</v>
      </c>
    </row>
    <row r="12" spans="2:4" x14ac:dyDescent="0.25">
      <c r="C12" s="36" t="s">
        <v>51</v>
      </c>
      <c r="D12" s="36"/>
    </row>
    <row r="14" spans="2:4" x14ac:dyDescent="0.25">
      <c r="C14" s="7" t="s">
        <v>41</v>
      </c>
      <c r="D14" s="5" t="s">
        <v>52</v>
      </c>
    </row>
    <row r="17" spans="2:4" x14ac:dyDescent="0.25">
      <c r="B17" s="34" t="s">
        <v>36</v>
      </c>
      <c r="C17" s="35"/>
      <c r="D17" s="35"/>
    </row>
    <row r="19" spans="2:4" x14ac:dyDescent="0.25">
      <c r="C19" s="43" t="s">
        <v>35</v>
      </c>
      <c r="D19" s="37"/>
    </row>
    <row r="21" spans="2:4" x14ac:dyDescent="0.25">
      <c r="C21" s="5" t="s">
        <v>67</v>
      </c>
    </row>
    <row r="23" spans="2:4" x14ac:dyDescent="0.25">
      <c r="C23" s="7" t="s">
        <v>41</v>
      </c>
      <c r="D23" s="5" t="s">
        <v>37</v>
      </c>
    </row>
    <row r="24" spans="2:4" x14ac:dyDescent="0.25">
      <c r="C24" s="7"/>
    </row>
    <row r="25" spans="2:4" x14ac:dyDescent="0.25">
      <c r="C25" s="7" t="s">
        <v>41</v>
      </c>
      <c r="D25" s="5" t="s">
        <v>38</v>
      </c>
    </row>
    <row r="26" spans="2:4" x14ac:dyDescent="0.25">
      <c r="D26" s="5" t="s">
        <v>39</v>
      </c>
    </row>
    <row r="27" spans="2:4" x14ac:dyDescent="0.25">
      <c r="D27" s="5" t="s">
        <v>40</v>
      </c>
    </row>
    <row r="30" spans="2:4" x14ac:dyDescent="0.25">
      <c r="C30" s="37" t="s">
        <v>68</v>
      </c>
      <c r="D30" s="37"/>
    </row>
    <row r="32" spans="2:4" x14ac:dyDescent="0.25">
      <c r="C32" s="7" t="s">
        <v>41</v>
      </c>
      <c r="D32" s="5" t="s">
        <v>69</v>
      </c>
    </row>
    <row r="34" spans="3:4" x14ac:dyDescent="0.25">
      <c r="D34" s="5" t="s">
        <v>70</v>
      </c>
    </row>
    <row r="35" spans="3:4" x14ac:dyDescent="0.25">
      <c r="D35" s="5" t="s">
        <v>71</v>
      </c>
    </row>
    <row r="38" spans="3:4" x14ac:dyDescent="0.25">
      <c r="C38" s="37" t="s">
        <v>42</v>
      </c>
      <c r="D38" s="38"/>
    </row>
    <row r="40" spans="3:4" x14ac:dyDescent="0.25">
      <c r="C40" s="7" t="s">
        <v>41</v>
      </c>
      <c r="D40" s="5" t="s">
        <v>43</v>
      </c>
    </row>
    <row r="41" spans="3:4" x14ac:dyDescent="0.25">
      <c r="C41" s="7" t="s">
        <v>41</v>
      </c>
      <c r="D41" s="5" t="s">
        <v>44</v>
      </c>
    </row>
    <row r="42" spans="3:4" x14ac:dyDescent="0.25">
      <c r="C42" s="7" t="s">
        <v>41</v>
      </c>
      <c r="D42" s="5" t="s">
        <v>45</v>
      </c>
    </row>
    <row r="43" spans="3:4" x14ac:dyDescent="0.25">
      <c r="C43" s="7"/>
    </row>
    <row r="44" spans="3:4" x14ac:dyDescent="0.25">
      <c r="D44" s="39" t="s">
        <v>80</v>
      </c>
    </row>
    <row r="45" spans="3:4" x14ac:dyDescent="0.25">
      <c r="D45" s="39" t="s">
        <v>79</v>
      </c>
    </row>
    <row r="46" spans="3:4" x14ac:dyDescent="0.25">
      <c r="C46" s="7"/>
    </row>
    <row r="47" spans="3:4" x14ac:dyDescent="0.25">
      <c r="C47" s="37" t="s">
        <v>81</v>
      </c>
      <c r="D47" s="38"/>
    </row>
    <row r="49" spans="2:4" x14ac:dyDescent="0.25">
      <c r="C49" s="7" t="s">
        <v>41</v>
      </c>
      <c r="D49" s="5" t="s">
        <v>82</v>
      </c>
    </row>
    <row r="51" spans="2:4" x14ac:dyDescent="0.25">
      <c r="B51" s="40" t="s">
        <v>73</v>
      </c>
      <c r="C51" s="41"/>
      <c r="D51" s="41"/>
    </row>
    <row r="53" spans="2:4" x14ac:dyDescent="0.25">
      <c r="C53" s="42" t="s">
        <v>72</v>
      </c>
      <c r="D53" s="42"/>
    </row>
    <row r="55" spans="2:4" x14ac:dyDescent="0.25">
      <c r="C55" s="7" t="s">
        <v>41</v>
      </c>
      <c r="D55" s="5" t="s">
        <v>74</v>
      </c>
    </row>
    <row r="56" spans="2:4" x14ac:dyDescent="0.25">
      <c r="D56" s="5" t="s">
        <v>75</v>
      </c>
    </row>
    <row r="58" spans="2:4" x14ac:dyDescent="0.25">
      <c r="C58" s="42" t="s">
        <v>76</v>
      </c>
      <c r="D58" s="42"/>
    </row>
    <row r="60" spans="2:4" x14ac:dyDescent="0.25">
      <c r="C60" s="7" t="s">
        <v>41</v>
      </c>
      <c r="D60" s="5" t="s">
        <v>77</v>
      </c>
    </row>
    <row r="61" spans="2:4" x14ac:dyDescent="0.25">
      <c r="D61" s="5" t="s">
        <v>78</v>
      </c>
    </row>
    <row r="63" spans="2:4" x14ac:dyDescent="0.25">
      <c r="D63" s="39" t="s">
        <v>84</v>
      </c>
    </row>
    <row r="64" spans="2:4" x14ac:dyDescent="0.25">
      <c r="D64" s="39" t="s">
        <v>85</v>
      </c>
    </row>
    <row r="65" spans="4:4" x14ac:dyDescent="0.25">
      <c r="D65" s="39"/>
    </row>
    <row r="66" spans="4:4" x14ac:dyDescent="0.25">
      <c r="D66" s="39" t="s">
        <v>86</v>
      </c>
    </row>
    <row r="68" spans="4:4" x14ac:dyDescent="0.25">
      <c r="D68" s="39" t="s">
        <v>83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40973-E325-48A0-9DC3-7C708E4BA03D}">
  <sheetPr>
    <tabColor theme="1"/>
  </sheetPr>
  <dimension ref="A1:L47"/>
  <sheetViews>
    <sheetView workbookViewId="0">
      <selection activeCell="C23" sqref="C23"/>
    </sheetView>
  </sheetViews>
  <sheetFormatPr baseColWidth="10" defaultColWidth="11.42578125" defaultRowHeight="19.5" customHeight="1" x14ac:dyDescent="0.25"/>
  <cols>
    <col min="1" max="1" width="11.42578125" style="5"/>
    <col min="2" max="2" width="24" style="6" bestFit="1" customWidth="1"/>
    <col min="3" max="3" width="53.5703125" style="6" customWidth="1"/>
    <col min="4" max="4" width="13.28515625" style="5" bestFit="1" customWidth="1"/>
    <col min="5" max="5" width="15.140625" style="7" bestFit="1" customWidth="1"/>
    <col min="6" max="6" width="13.28515625" style="7" bestFit="1" customWidth="1"/>
    <col min="7" max="7" width="13.5703125" style="7" bestFit="1" customWidth="1"/>
    <col min="8" max="8" width="13.140625" style="7" bestFit="1" customWidth="1"/>
    <col min="9" max="9" width="13.140625" style="7" customWidth="1"/>
    <col min="10" max="10" width="11.85546875" style="5" bestFit="1" customWidth="1"/>
    <col min="11" max="11" width="15.85546875" style="5" bestFit="1" customWidth="1"/>
    <col min="12" max="12" width="42.85546875" style="5" bestFit="1" customWidth="1"/>
    <col min="13" max="14" width="11.42578125" style="5"/>
    <col min="15" max="15" width="14.42578125" style="5" bestFit="1" customWidth="1"/>
    <col min="16" max="16384" width="11.42578125" style="5"/>
  </cols>
  <sheetData>
    <row r="1" spans="1:12" ht="19.5" customHeight="1" x14ac:dyDescent="0.25">
      <c r="B1" s="4" t="s">
        <v>2</v>
      </c>
      <c r="C1" s="4" t="s">
        <v>13</v>
      </c>
      <c r="D1" s="4" t="s">
        <v>5</v>
      </c>
      <c r="E1" s="4" t="s">
        <v>87</v>
      </c>
      <c r="F1" s="4" t="s">
        <v>16</v>
      </c>
      <c r="G1" s="4" t="s">
        <v>4</v>
      </c>
      <c r="H1" s="4" t="s">
        <v>22</v>
      </c>
      <c r="I1" s="4" t="s">
        <v>117</v>
      </c>
    </row>
    <row r="2" spans="1:12" ht="19.5" customHeight="1" x14ac:dyDescent="0.25">
      <c r="B2" s="12" t="s">
        <v>12</v>
      </c>
      <c r="C2" s="50" t="s">
        <v>7</v>
      </c>
      <c r="D2" s="51">
        <f t="shared" ref="D2:D12" ca="1" si="0">+TODAY()</f>
        <v>45756</v>
      </c>
      <c r="E2" s="52">
        <v>500</v>
      </c>
      <c r="F2" s="52">
        <v>2</v>
      </c>
      <c r="G2" s="52">
        <f>F2*8</f>
        <v>16</v>
      </c>
      <c r="H2" s="4">
        <f>+E2*G2</f>
        <v>8000</v>
      </c>
      <c r="I2" s="80">
        <f>H2*5</f>
        <v>40000</v>
      </c>
      <c r="J2" s="78">
        <f>I2</f>
        <v>40000</v>
      </c>
      <c r="L2" s="52">
        <v>1</v>
      </c>
    </row>
    <row r="3" spans="1:12" ht="19.5" customHeight="1" x14ac:dyDescent="0.25">
      <c r="B3" s="12" t="s">
        <v>29</v>
      </c>
      <c r="C3" s="50" t="s">
        <v>23</v>
      </c>
      <c r="D3" s="51">
        <f t="shared" ca="1" si="0"/>
        <v>45756</v>
      </c>
      <c r="E3" s="52">
        <v>600</v>
      </c>
      <c r="F3" s="52">
        <v>1.5</v>
      </c>
      <c r="G3" s="52">
        <f t="shared" ref="G3:G5" si="1">F3*8</f>
        <v>12</v>
      </c>
      <c r="H3" s="4">
        <f t="shared" ref="H3:H5" si="2">+E3*G3</f>
        <v>7200</v>
      </c>
      <c r="I3" s="80">
        <f t="shared" ref="I3:I5" si="3">H3*5</f>
        <v>36000</v>
      </c>
      <c r="J3" s="78">
        <f>I3</f>
        <v>36000</v>
      </c>
      <c r="L3" s="52">
        <v>1.5</v>
      </c>
    </row>
    <row r="4" spans="1:12" ht="19.5" customHeight="1" x14ac:dyDescent="0.25">
      <c r="B4" s="12" t="s">
        <v>30</v>
      </c>
      <c r="C4" s="50" t="s">
        <v>24</v>
      </c>
      <c r="D4" s="51">
        <f t="shared" ca="1" si="0"/>
        <v>45756</v>
      </c>
      <c r="E4" s="52">
        <v>400</v>
      </c>
      <c r="F4" s="52">
        <v>2</v>
      </c>
      <c r="G4" s="52">
        <f t="shared" si="1"/>
        <v>16</v>
      </c>
      <c r="H4" s="4">
        <f t="shared" si="2"/>
        <v>6400</v>
      </c>
      <c r="I4" s="80">
        <f t="shared" si="3"/>
        <v>32000</v>
      </c>
      <c r="J4" s="78">
        <f t="shared" ref="J4:J10" si="4">I4</f>
        <v>32000</v>
      </c>
      <c r="L4" s="52">
        <v>3</v>
      </c>
    </row>
    <row r="5" spans="1:12" ht="19.5" customHeight="1" x14ac:dyDescent="0.25">
      <c r="B5" s="12" t="s">
        <v>31</v>
      </c>
      <c r="C5" s="50" t="s">
        <v>8</v>
      </c>
      <c r="D5" s="51">
        <f t="shared" ca="1" si="0"/>
        <v>45756</v>
      </c>
      <c r="E5" s="52">
        <v>300</v>
      </c>
      <c r="F5" s="52">
        <v>2</v>
      </c>
      <c r="G5" s="52">
        <f t="shared" si="1"/>
        <v>16</v>
      </c>
      <c r="H5" s="4">
        <f t="shared" si="2"/>
        <v>4800</v>
      </c>
      <c r="I5" s="80">
        <f t="shared" si="3"/>
        <v>24000</v>
      </c>
      <c r="J5" s="78">
        <f t="shared" si="4"/>
        <v>24000</v>
      </c>
      <c r="L5" s="52">
        <v>3</v>
      </c>
    </row>
    <row r="6" spans="1:12" ht="19.5" customHeight="1" x14ac:dyDescent="0.25">
      <c r="B6" s="12" t="s">
        <v>89</v>
      </c>
      <c r="C6" s="12"/>
      <c r="D6" s="49">
        <f t="shared" ca="1" si="0"/>
        <v>45756</v>
      </c>
      <c r="E6" s="4"/>
      <c r="F6" s="4"/>
      <c r="G6" s="4"/>
      <c r="H6" s="4"/>
      <c r="I6" s="80"/>
      <c r="J6" s="78">
        <v>0</v>
      </c>
      <c r="K6" s="30"/>
      <c r="L6" s="4"/>
    </row>
    <row r="7" spans="1:12" ht="19.5" customHeight="1" x14ac:dyDescent="0.25">
      <c r="B7" s="12" t="s">
        <v>32</v>
      </c>
      <c r="C7" s="50" t="s">
        <v>25</v>
      </c>
      <c r="D7" s="51">
        <f t="shared" ca="1" si="0"/>
        <v>45756</v>
      </c>
      <c r="E7" s="52">
        <v>200</v>
      </c>
      <c r="F7" s="52">
        <v>1</v>
      </c>
      <c r="G7" s="52">
        <f t="shared" ref="G7:G9" si="5">F7*8</f>
        <v>8</v>
      </c>
      <c r="H7" s="4">
        <f t="shared" ref="H7:H12" si="6">+E7*G7</f>
        <v>1600</v>
      </c>
      <c r="I7" s="80">
        <f t="shared" ref="I7:I11" si="7">H7*5</f>
        <v>8000</v>
      </c>
      <c r="J7" s="78">
        <f t="shared" si="4"/>
        <v>8000</v>
      </c>
      <c r="L7" s="52">
        <v>1</v>
      </c>
    </row>
    <row r="8" spans="1:12" ht="19.5" customHeight="1" x14ac:dyDescent="0.25">
      <c r="B8" s="12" t="s">
        <v>33</v>
      </c>
      <c r="C8" s="50" t="s">
        <v>26</v>
      </c>
      <c r="D8" s="51">
        <f t="shared" ca="1" si="0"/>
        <v>45756</v>
      </c>
      <c r="E8" s="52">
        <v>121</v>
      </c>
      <c r="F8" s="52">
        <v>2</v>
      </c>
      <c r="G8" s="52">
        <f t="shared" si="5"/>
        <v>16</v>
      </c>
      <c r="H8" s="4">
        <f t="shared" si="6"/>
        <v>1936</v>
      </c>
      <c r="I8" s="80">
        <f t="shared" si="7"/>
        <v>9680</v>
      </c>
      <c r="J8" s="78">
        <f t="shared" si="4"/>
        <v>9680</v>
      </c>
      <c r="L8" s="52">
        <v>1</v>
      </c>
    </row>
    <row r="9" spans="1:12" ht="19.5" customHeight="1" x14ac:dyDescent="0.25">
      <c r="B9" s="12" t="s">
        <v>34</v>
      </c>
      <c r="C9" s="50" t="s">
        <v>9</v>
      </c>
      <c r="D9" s="51">
        <f t="shared" ca="1" si="0"/>
        <v>45756</v>
      </c>
      <c r="E9" s="52">
        <v>750</v>
      </c>
      <c r="F9" s="52">
        <v>1</v>
      </c>
      <c r="G9" s="52">
        <f t="shared" si="5"/>
        <v>8</v>
      </c>
      <c r="H9" s="4">
        <f t="shared" si="6"/>
        <v>6000</v>
      </c>
      <c r="I9" s="80">
        <f t="shared" si="7"/>
        <v>30000</v>
      </c>
      <c r="J9" s="78">
        <f t="shared" si="4"/>
        <v>30000</v>
      </c>
      <c r="L9" s="52">
        <v>1</v>
      </c>
    </row>
    <row r="10" spans="1:12" ht="19.5" customHeight="1" x14ac:dyDescent="0.25">
      <c r="B10" s="12" t="s">
        <v>10</v>
      </c>
      <c r="C10" s="50" t="s">
        <v>10</v>
      </c>
      <c r="D10" s="51">
        <f t="shared" ca="1" si="0"/>
        <v>45756</v>
      </c>
      <c r="E10" s="52">
        <v>250</v>
      </c>
      <c r="F10" s="52">
        <v>1</v>
      </c>
      <c r="G10" s="52">
        <f>F10*8</f>
        <v>8</v>
      </c>
      <c r="H10" s="4">
        <f t="shared" si="6"/>
        <v>2000</v>
      </c>
      <c r="I10" s="80">
        <f t="shared" si="7"/>
        <v>10000</v>
      </c>
      <c r="J10" s="78">
        <f t="shared" si="4"/>
        <v>10000</v>
      </c>
      <c r="L10" s="52">
        <v>1</v>
      </c>
    </row>
    <row r="11" spans="1:12" ht="19.5" customHeight="1" x14ac:dyDescent="0.25">
      <c r="B11" s="12" t="s">
        <v>3</v>
      </c>
      <c r="C11" s="50" t="s">
        <v>11</v>
      </c>
      <c r="D11" s="51">
        <f t="shared" ca="1" si="0"/>
        <v>45756</v>
      </c>
      <c r="E11" s="52">
        <v>1</v>
      </c>
      <c r="F11" s="52">
        <v>6</v>
      </c>
      <c r="G11" s="52">
        <f>F11*8</f>
        <v>48</v>
      </c>
      <c r="H11" s="4">
        <f t="shared" si="6"/>
        <v>48</v>
      </c>
      <c r="I11" s="80">
        <f t="shared" si="7"/>
        <v>240</v>
      </c>
      <c r="J11" s="78">
        <v>0</v>
      </c>
      <c r="L11" s="52">
        <v>6</v>
      </c>
    </row>
    <row r="12" spans="1:12" ht="19.5" customHeight="1" x14ac:dyDescent="0.25">
      <c r="B12" s="12" t="s">
        <v>95</v>
      </c>
      <c r="C12" s="50" t="s">
        <v>120</v>
      </c>
      <c r="D12" s="51">
        <f t="shared" ca="1" si="0"/>
        <v>45756</v>
      </c>
      <c r="E12" s="52">
        <v>1</v>
      </c>
      <c r="F12" s="52">
        <v>1</v>
      </c>
      <c r="G12" s="52">
        <v>8</v>
      </c>
      <c r="H12" s="4">
        <f t="shared" si="6"/>
        <v>8</v>
      </c>
      <c r="I12" s="80">
        <f>H12*5</f>
        <v>40</v>
      </c>
      <c r="L12" s="52">
        <v>1</v>
      </c>
    </row>
    <row r="13" spans="1:12" ht="19.5" customHeight="1" x14ac:dyDescent="0.25">
      <c r="J13" s="78">
        <f>SUM(J2:J9)</f>
        <v>179680</v>
      </c>
      <c r="K13" s="79">
        <f>J13*4.2</f>
        <v>754656</v>
      </c>
      <c r="L13" s="78">
        <f>J13*48</f>
        <v>8624640</v>
      </c>
    </row>
    <row r="14" spans="1:12" ht="19.5" customHeight="1" x14ac:dyDescent="0.25">
      <c r="J14" s="5" t="s">
        <v>115</v>
      </c>
      <c r="K14" s="5" t="s">
        <v>116</v>
      </c>
      <c r="L14" s="5" t="s">
        <v>125</v>
      </c>
    </row>
    <row r="15" spans="1:12" ht="19.5" customHeight="1" x14ac:dyDescent="0.25">
      <c r="E15" s="86"/>
      <c r="F15" s="52">
        <v>2</v>
      </c>
      <c r="J15" s="5" t="s">
        <v>6</v>
      </c>
      <c r="K15" s="5" t="s">
        <v>6</v>
      </c>
    </row>
    <row r="16" spans="1:12" ht="19.5" customHeight="1" x14ac:dyDescent="0.25">
      <c r="A16" s="6" t="s">
        <v>100</v>
      </c>
      <c r="B16" s="6" t="s">
        <v>101</v>
      </c>
      <c r="C16" s="5" t="s">
        <v>102</v>
      </c>
      <c r="F16" s="52">
        <v>4</v>
      </c>
      <c r="J16" s="5" t="s">
        <v>6</v>
      </c>
      <c r="K16" s="5" t="s">
        <v>6</v>
      </c>
    </row>
    <row r="17" spans="1:7" ht="19.5" customHeight="1" x14ac:dyDescent="0.25">
      <c r="A17" s="6" t="s">
        <v>103</v>
      </c>
      <c r="B17" s="6" t="s">
        <v>104</v>
      </c>
      <c r="C17" s="5" t="s">
        <v>102</v>
      </c>
      <c r="F17" s="52">
        <v>4</v>
      </c>
    </row>
    <row r="18" spans="1:7" ht="19.5" customHeight="1" x14ac:dyDescent="0.25">
      <c r="A18" s="6" t="s">
        <v>105</v>
      </c>
      <c r="B18" s="6" t="s">
        <v>106</v>
      </c>
      <c r="C18" s="5" t="s">
        <v>102</v>
      </c>
      <c r="F18" s="52">
        <v>4</v>
      </c>
    </row>
    <row r="19" spans="1:7" ht="19.5" customHeight="1" x14ac:dyDescent="0.25">
      <c r="A19" s="6" t="s">
        <v>107</v>
      </c>
      <c r="B19" s="6" t="s">
        <v>108</v>
      </c>
      <c r="C19" s="5" t="s">
        <v>102</v>
      </c>
      <c r="F19" s="4"/>
    </row>
    <row r="20" spans="1:7" ht="19.5" customHeight="1" x14ac:dyDescent="0.25">
      <c r="A20" s="6" t="s">
        <v>109</v>
      </c>
      <c r="B20" s="6" t="s">
        <v>112</v>
      </c>
      <c r="C20" s="5" t="s">
        <v>110</v>
      </c>
      <c r="F20" s="52">
        <v>2</v>
      </c>
    </row>
    <row r="21" spans="1:7" ht="19.5" customHeight="1" x14ac:dyDescent="0.25">
      <c r="A21" s="6" t="s">
        <v>111</v>
      </c>
      <c r="B21" s="83" t="s">
        <v>114</v>
      </c>
      <c r="C21" s="5" t="s">
        <v>110</v>
      </c>
      <c r="F21" s="52">
        <v>2</v>
      </c>
    </row>
    <row r="22" spans="1:7" ht="19.5" customHeight="1" x14ac:dyDescent="0.25">
      <c r="A22" s="6" t="s">
        <v>113</v>
      </c>
      <c r="B22" s="6" t="s">
        <v>126</v>
      </c>
      <c r="C22" s="5" t="s">
        <v>110</v>
      </c>
      <c r="F22" s="52">
        <v>2</v>
      </c>
    </row>
    <row r="23" spans="1:7" ht="19.5" customHeight="1" x14ac:dyDescent="0.25">
      <c r="F23" s="52">
        <v>1</v>
      </c>
    </row>
    <row r="24" spans="1:7" ht="19.5" customHeight="1" x14ac:dyDescent="0.25">
      <c r="D24" s="14"/>
      <c r="F24" s="52">
        <v>6</v>
      </c>
    </row>
    <row r="25" spans="1:7" ht="19.5" customHeight="1" x14ac:dyDescent="0.25">
      <c r="D25" s="14"/>
      <c r="F25" s="52">
        <v>1</v>
      </c>
    </row>
    <row r="26" spans="1:7" ht="19.5" customHeight="1" x14ac:dyDescent="0.25">
      <c r="D26" s="14"/>
      <c r="G26" s="14"/>
    </row>
    <row r="27" spans="1:7" ht="19.5" customHeight="1" x14ac:dyDescent="0.25">
      <c r="D27" s="14"/>
      <c r="G27" s="14"/>
    </row>
    <row r="28" spans="1:7" ht="19.5" customHeight="1" x14ac:dyDescent="0.25">
      <c r="D28" s="14"/>
      <c r="G28" s="14"/>
    </row>
    <row r="29" spans="1:7" ht="19.5" customHeight="1" x14ac:dyDescent="0.25">
      <c r="D29" s="14"/>
      <c r="G29" s="14"/>
    </row>
    <row r="30" spans="1:7" ht="19.5" customHeight="1" x14ac:dyDescent="0.25">
      <c r="D30" s="14"/>
      <c r="G30" s="14"/>
    </row>
    <row r="31" spans="1:7" ht="19.5" customHeight="1" x14ac:dyDescent="0.25">
      <c r="D31" s="14"/>
      <c r="G31" s="14"/>
    </row>
    <row r="32" spans="1:7" ht="19.5" customHeight="1" x14ac:dyDescent="0.25">
      <c r="D32" s="14"/>
      <c r="G32" s="14"/>
    </row>
    <row r="33" spans="4:7" ht="19.5" customHeight="1" x14ac:dyDescent="0.25">
      <c r="D33" s="14"/>
      <c r="G33" s="14"/>
    </row>
    <row r="34" spans="4:7" ht="19.5" customHeight="1" x14ac:dyDescent="0.25">
      <c r="D34" s="14"/>
      <c r="G34" s="14"/>
    </row>
    <row r="35" spans="4:7" ht="19.5" customHeight="1" x14ac:dyDescent="0.25">
      <c r="D35" s="14"/>
      <c r="G35" s="14"/>
    </row>
    <row r="36" spans="4:7" ht="19.5" customHeight="1" x14ac:dyDescent="0.25">
      <c r="D36" s="14"/>
      <c r="G36" s="14"/>
    </row>
    <row r="37" spans="4:7" ht="19.5" customHeight="1" x14ac:dyDescent="0.25">
      <c r="D37" s="14"/>
      <c r="G37" s="14"/>
    </row>
    <row r="38" spans="4:7" ht="19.5" customHeight="1" x14ac:dyDescent="0.25">
      <c r="D38" s="14"/>
    </row>
    <row r="39" spans="4:7" ht="19.5" customHeight="1" x14ac:dyDescent="0.25">
      <c r="D39" s="14"/>
    </row>
    <row r="40" spans="4:7" ht="19.5" customHeight="1" x14ac:dyDescent="0.25">
      <c r="D40" s="14"/>
    </row>
    <row r="41" spans="4:7" ht="19.5" customHeight="1" x14ac:dyDescent="0.25">
      <c r="D41" s="14"/>
    </row>
    <row r="42" spans="4:7" ht="19.5" customHeight="1" x14ac:dyDescent="0.25">
      <c r="D42" s="14"/>
    </row>
    <row r="43" spans="4:7" ht="19.5" customHeight="1" x14ac:dyDescent="0.25">
      <c r="D43" s="14"/>
    </row>
    <row r="44" spans="4:7" ht="19.5" customHeight="1" x14ac:dyDescent="0.25">
      <c r="D44" s="14"/>
    </row>
    <row r="45" spans="4:7" ht="19.5" customHeight="1" x14ac:dyDescent="0.25">
      <c r="D45" s="14"/>
    </row>
    <row r="46" spans="4:7" ht="19.5" customHeight="1" x14ac:dyDescent="0.25">
      <c r="D46" s="14"/>
    </row>
    <row r="47" spans="4:7" ht="19.5" customHeight="1" x14ac:dyDescent="0.25">
      <c r="D47" s="14"/>
    </row>
  </sheetData>
  <hyperlinks>
    <hyperlink ref="B9" r:id="rId1" display="6@15" xr:uid="{FDE2199D-D1C8-42BD-99BC-33CECA68FE43}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63272-7853-4004-AAAD-3C6E3466FEC6}">
  <sheetPr>
    <tabColor theme="1"/>
  </sheetPr>
  <dimension ref="A1:H80"/>
  <sheetViews>
    <sheetView workbookViewId="0">
      <selection activeCell="F83" sqref="F83"/>
    </sheetView>
  </sheetViews>
  <sheetFormatPr baseColWidth="10" defaultRowHeight="15" x14ac:dyDescent="0.25"/>
  <cols>
    <col min="2" max="2" width="25.140625" customWidth="1"/>
    <col min="3" max="3" width="17.85546875" style="1" customWidth="1"/>
  </cols>
  <sheetData>
    <row r="1" spans="2:8" ht="15.75" thickBot="1" x14ac:dyDescent="0.3"/>
    <row r="2" spans="2:8" x14ac:dyDescent="0.25">
      <c r="B2" s="84">
        <v>2024</v>
      </c>
      <c r="C2" s="19"/>
      <c r="E2" s="5"/>
      <c r="F2" s="5"/>
      <c r="G2" s="5"/>
      <c r="H2" s="5"/>
    </row>
    <row r="3" spans="2:8" x14ac:dyDescent="0.25">
      <c r="B3" s="67"/>
      <c r="C3" s="69"/>
      <c r="D3" s="5"/>
      <c r="E3" s="5"/>
      <c r="F3" s="5"/>
      <c r="G3" s="5"/>
      <c r="H3" s="5"/>
    </row>
    <row r="4" spans="2:8" x14ac:dyDescent="0.25">
      <c r="B4" s="67" t="s">
        <v>54</v>
      </c>
      <c r="C4" s="70">
        <f>+DATE($B2,1,1)</f>
        <v>45292</v>
      </c>
      <c r="D4" s="5"/>
      <c r="E4" s="5"/>
      <c r="F4" s="5"/>
      <c r="G4" s="5"/>
      <c r="H4" s="5"/>
    </row>
    <row r="5" spans="2:8" x14ac:dyDescent="0.25">
      <c r="B5" s="67" t="s">
        <v>59</v>
      </c>
      <c r="C5" s="69">
        <v>45383</v>
      </c>
      <c r="D5" s="5"/>
      <c r="E5" s="5"/>
      <c r="F5" s="5"/>
      <c r="G5" s="5"/>
      <c r="H5" s="5"/>
    </row>
    <row r="6" spans="2:8" x14ac:dyDescent="0.25">
      <c r="B6" s="67" t="s">
        <v>55</v>
      </c>
      <c r="C6" s="70">
        <f>+C5+1</f>
        <v>45384</v>
      </c>
      <c r="D6" s="5"/>
      <c r="E6" s="5"/>
      <c r="F6" s="5"/>
      <c r="G6" s="5"/>
      <c r="H6" s="5"/>
    </row>
    <row r="7" spans="2:8" x14ac:dyDescent="0.25">
      <c r="B7" s="67" t="s">
        <v>60</v>
      </c>
      <c r="C7" s="81">
        <v>45432</v>
      </c>
      <c r="D7" s="13"/>
      <c r="E7" s="5"/>
      <c r="F7" s="5"/>
      <c r="G7" s="5"/>
      <c r="H7" s="5"/>
    </row>
    <row r="8" spans="2:8" x14ac:dyDescent="0.25">
      <c r="B8" s="67" t="s">
        <v>57</v>
      </c>
      <c r="C8" s="70">
        <f>+ DATE($B2,6,24)</f>
        <v>45467</v>
      </c>
      <c r="D8" s="5"/>
      <c r="E8" s="5"/>
      <c r="F8" s="5"/>
      <c r="G8" s="5"/>
      <c r="H8" s="5"/>
    </row>
    <row r="9" spans="2:8" x14ac:dyDescent="0.25">
      <c r="B9" s="67" t="s">
        <v>61</v>
      </c>
      <c r="C9" s="70">
        <f>+ DATE($B2,7,1)</f>
        <v>45474</v>
      </c>
      <c r="D9" s="5"/>
      <c r="E9" s="5"/>
      <c r="F9" s="5"/>
      <c r="G9" s="5"/>
      <c r="H9" s="5"/>
    </row>
    <row r="10" spans="2:8" x14ac:dyDescent="0.25">
      <c r="B10" s="67" t="s">
        <v>63</v>
      </c>
      <c r="C10" s="81">
        <v>45495</v>
      </c>
      <c r="D10" s="5"/>
      <c r="E10" s="5"/>
      <c r="F10" s="5"/>
      <c r="G10" s="5"/>
      <c r="H10" s="5"/>
    </row>
    <row r="11" spans="2:8" x14ac:dyDescent="0.25">
      <c r="B11" s="67" t="s">
        <v>63</v>
      </c>
      <c r="C11" s="70">
        <f>1+C10</f>
        <v>45496</v>
      </c>
      <c r="D11" s="5"/>
      <c r="E11" s="5"/>
      <c r="F11" s="5"/>
      <c r="G11" s="5"/>
      <c r="H11" s="5"/>
    </row>
    <row r="12" spans="2:8" x14ac:dyDescent="0.25">
      <c r="B12" s="67" t="s">
        <v>63</v>
      </c>
      <c r="C12" s="70">
        <f>1+C11</f>
        <v>45497</v>
      </c>
      <c r="D12" s="5"/>
      <c r="E12" s="5"/>
      <c r="F12" s="5"/>
      <c r="G12" s="5"/>
      <c r="H12" s="5"/>
    </row>
    <row r="13" spans="2:8" x14ac:dyDescent="0.25">
      <c r="B13" s="67" t="s">
        <v>63</v>
      </c>
      <c r="C13" s="70">
        <f>1+C12</f>
        <v>45498</v>
      </c>
      <c r="D13" s="5"/>
      <c r="E13" s="5"/>
      <c r="F13" s="5"/>
      <c r="G13" s="5"/>
      <c r="H13" s="5"/>
    </row>
    <row r="14" spans="2:8" x14ac:dyDescent="0.25">
      <c r="B14" s="67" t="s">
        <v>63</v>
      </c>
      <c r="C14" s="70">
        <f>1+C13</f>
        <v>45499</v>
      </c>
      <c r="D14" s="5"/>
      <c r="E14" s="5"/>
      <c r="F14" s="5"/>
      <c r="G14" s="5"/>
      <c r="H14" s="5"/>
    </row>
    <row r="15" spans="2:8" x14ac:dyDescent="0.25">
      <c r="B15" s="67" t="s">
        <v>63</v>
      </c>
      <c r="C15" s="70">
        <f>C14+3</f>
        <v>45502</v>
      </c>
      <c r="D15" s="5"/>
    </row>
    <row r="16" spans="2:8" x14ac:dyDescent="0.25">
      <c r="B16" s="67" t="s">
        <v>63</v>
      </c>
      <c r="C16" s="70">
        <f>1+C15</f>
        <v>45503</v>
      </c>
      <c r="D16" s="5"/>
    </row>
    <row r="17" spans="2:4" x14ac:dyDescent="0.25">
      <c r="B17" s="67" t="s">
        <v>63</v>
      </c>
      <c r="C17" s="70">
        <f>1+C16</f>
        <v>45504</v>
      </c>
      <c r="D17" s="5"/>
    </row>
    <row r="18" spans="2:4" x14ac:dyDescent="0.25">
      <c r="B18" s="67" t="s">
        <v>63</v>
      </c>
      <c r="C18" s="70">
        <f>1+C17</f>
        <v>45505</v>
      </c>
      <c r="D18" s="5"/>
    </row>
    <row r="19" spans="2:4" x14ac:dyDescent="0.25">
      <c r="B19" s="67" t="s">
        <v>63</v>
      </c>
      <c r="C19" s="70">
        <f>1+C18</f>
        <v>45506</v>
      </c>
      <c r="D19" s="5"/>
    </row>
    <row r="20" spans="2:4" x14ac:dyDescent="0.25">
      <c r="B20" s="67" t="s">
        <v>63</v>
      </c>
      <c r="C20" s="70">
        <f>C19+3</f>
        <v>45509</v>
      </c>
      <c r="D20" s="13"/>
    </row>
    <row r="21" spans="2:4" x14ac:dyDescent="0.25">
      <c r="B21" s="67" t="s">
        <v>63</v>
      </c>
      <c r="C21" s="70">
        <f>1+C20</f>
        <v>45510</v>
      </c>
      <c r="D21" s="13"/>
    </row>
    <row r="22" spans="2:4" x14ac:dyDescent="0.25">
      <c r="B22" s="67" t="s">
        <v>63</v>
      </c>
      <c r="C22" s="70">
        <f>1+C21</f>
        <v>45511</v>
      </c>
      <c r="D22" s="5"/>
    </row>
    <row r="23" spans="2:4" x14ac:dyDescent="0.25">
      <c r="B23" s="67" t="s">
        <v>63</v>
      </c>
      <c r="C23" s="70">
        <f>1+C22</f>
        <v>45512</v>
      </c>
      <c r="D23" s="5"/>
    </row>
    <row r="24" spans="2:4" x14ac:dyDescent="0.25">
      <c r="B24" s="67" t="s">
        <v>63</v>
      </c>
      <c r="C24" s="70">
        <f>1+C23</f>
        <v>45513</v>
      </c>
      <c r="D24" s="5"/>
    </row>
    <row r="25" spans="2:4" x14ac:dyDescent="0.25">
      <c r="B25" s="67" t="s">
        <v>56</v>
      </c>
      <c r="C25" s="81">
        <v>45537</v>
      </c>
      <c r="D25" s="5"/>
    </row>
    <row r="26" spans="2:4" x14ac:dyDescent="0.25">
      <c r="B26" s="67" t="s">
        <v>62</v>
      </c>
      <c r="C26" s="81">
        <v>45579</v>
      </c>
      <c r="D26" s="5"/>
    </row>
    <row r="27" spans="2:4" x14ac:dyDescent="0.25">
      <c r="B27" s="67" t="s">
        <v>58</v>
      </c>
      <c r="C27" s="70">
        <f>+DATE($B$2,12,23)</f>
        <v>45649</v>
      </c>
      <c r="D27" s="5"/>
    </row>
    <row r="28" spans="2:4" x14ac:dyDescent="0.25">
      <c r="B28" s="67" t="s">
        <v>58</v>
      </c>
      <c r="C28" s="70">
        <f>+DATE($B$2,12,24)</f>
        <v>45650</v>
      </c>
      <c r="D28" s="5"/>
    </row>
    <row r="29" spans="2:4" x14ac:dyDescent="0.25">
      <c r="B29" s="67" t="s">
        <v>58</v>
      </c>
      <c r="C29" s="70">
        <f>+DATE($B$2,12,25)</f>
        <v>45651</v>
      </c>
      <c r="D29" s="5"/>
    </row>
    <row r="30" spans="2:4" x14ac:dyDescent="0.25">
      <c r="B30" s="67" t="s">
        <v>58</v>
      </c>
      <c r="C30" s="70">
        <f>+DATE($B$2,12,26)</f>
        <v>45652</v>
      </c>
      <c r="D30" s="5"/>
    </row>
    <row r="31" spans="2:4" x14ac:dyDescent="0.25">
      <c r="B31" s="67" t="s">
        <v>58</v>
      </c>
      <c r="C31" s="70">
        <f>+DATE($B$2,12,27)</f>
        <v>45653</v>
      </c>
      <c r="D31" s="5"/>
    </row>
    <row r="32" spans="2:4" x14ac:dyDescent="0.25">
      <c r="B32" s="67" t="s">
        <v>58</v>
      </c>
      <c r="C32" s="70">
        <f>+DATE($B$2,12,28)</f>
        <v>45654</v>
      </c>
      <c r="D32" s="5"/>
    </row>
    <row r="33" spans="2:4" x14ac:dyDescent="0.25">
      <c r="B33" s="67" t="s">
        <v>58</v>
      </c>
      <c r="C33" s="70">
        <f>+DATE($B$2,12,29)</f>
        <v>45655</v>
      </c>
      <c r="D33" s="5"/>
    </row>
    <row r="34" spans="2:4" x14ac:dyDescent="0.25">
      <c r="B34" s="67" t="s">
        <v>58</v>
      </c>
      <c r="C34" s="70">
        <f>+DATE($B$2,12,30)</f>
        <v>45656</v>
      </c>
    </row>
    <row r="35" spans="2:4" x14ac:dyDescent="0.25">
      <c r="B35" s="67" t="s">
        <v>58</v>
      </c>
      <c r="C35" s="70">
        <f>+DATE($B$2,12,31)</f>
        <v>45657</v>
      </c>
    </row>
    <row r="36" spans="2:4" x14ac:dyDescent="0.25">
      <c r="B36" s="67" t="s">
        <v>58</v>
      </c>
      <c r="C36" s="70">
        <f>+DATE($B$2+1,1,1)</f>
        <v>45658</v>
      </c>
    </row>
    <row r="37" spans="2:4" x14ac:dyDescent="0.25">
      <c r="B37" s="67" t="s">
        <v>58</v>
      </c>
      <c r="C37" s="70">
        <f>+DATE($B$2+1,1,2)</f>
        <v>45659</v>
      </c>
    </row>
    <row r="38" spans="2:4" x14ac:dyDescent="0.25">
      <c r="B38" s="67" t="s">
        <v>58</v>
      </c>
      <c r="C38" s="70">
        <f>+DATE($B$2+1,1,3)</f>
        <v>45660</v>
      </c>
      <c r="D38" s="5"/>
    </row>
    <row r="39" spans="2:4" x14ac:dyDescent="0.25">
      <c r="B39" s="71"/>
      <c r="C39" s="69"/>
      <c r="D39" s="5"/>
    </row>
    <row r="40" spans="2:4" x14ac:dyDescent="0.25">
      <c r="B40" s="71"/>
      <c r="C40" s="69"/>
      <c r="D40" s="5"/>
    </row>
    <row r="41" spans="2:4" ht="15.75" thickBot="1" x14ac:dyDescent="0.3">
      <c r="B41" s="71"/>
      <c r="C41" s="69"/>
      <c r="D41" s="5"/>
    </row>
    <row r="42" spans="2:4" x14ac:dyDescent="0.25">
      <c r="B42" s="84">
        <v>2025</v>
      </c>
      <c r="C42" s="19"/>
      <c r="D42" s="13"/>
    </row>
    <row r="43" spans="2:4" x14ac:dyDescent="0.25">
      <c r="B43" s="67"/>
      <c r="C43" s="68"/>
      <c r="D43" s="5"/>
    </row>
    <row r="44" spans="2:4" x14ac:dyDescent="0.25">
      <c r="B44" s="67" t="s">
        <v>54</v>
      </c>
      <c r="C44" s="70">
        <f>+DATE($B42,1,1)</f>
        <v>45658</v>
      </c>
      <c r="D44" s="5"/>
    </row>
    <row r="45" spans="2:4" x14ac:dyDescent="0.25">
      <c r="B45" s="67" t="s">
        <v>59</v>
      </c>
      <c r="C45" s="69">
        <v>45382</v>
      </c>
    </row>
    <row r="46" spans="2:4" x14ac:dyDescent="0.25">
      <c r="B46" s="67" t="s">
        <v>55</v>
      </c>
      <c r="C46" s="70">
        <f>+C45+1</f>
        <v>45383</v>
      </c>
    </row>
    <row r="47" spans="2:4" x14ac:dyDescent="0.25">
      <c r="B47" s="67" t="s">
        <v>60</v>
      </c>
      <c r="C47" s="81">
        <v>45432</v>
      </c>
      <c r="D47" s="5"/>
    </row>
    <row r="48" spans="2:4" x14ac:dyDescent="0.25">
      <c r="B48" s="67" t="s">
        <v>57</v>
      </c>
      <c r="C48" s="70">
        <f>+ DATE($B42,6,24)</f>
        <v>45832</v>
      </c>
      <c r="D48" s="5"/>
    </row>
    <row r="49" spans="2:4" x14ac:dyDescent="0.25">
      <c r="B49" s="67" t="s">
        <v>61</v>
      </c>
      <c r="C49" s="70">
        <f>+ DATE($B42,7,1)</f>
        <v>45839</v>
      </c>
    </row>
    <row r="50" spans="2:4" x14ac:dyDescent="0.25">
      <c r="B50" s="67" t="s">
        <v>63</v>
      </c>
      <c r="C50" s="81">
        <v>45859</v>
      </c>
    </row>
    <row r="51" spans="2:4" x14ac:dyDescent="0.25">
      <c r="B51" s="67" t="s">
        <v>63</v>
      </c>
      <c r="C51" s="70">
        <f>1+C50</f>
        <v>45860</v>
      </c>
    </row>
    <row r="52" spans="2:4" x14ac:dyDescent="0.25">
      <c r="B52" s="67" t="s">
        <v>63</v>
      </c>
      <c r="C52" s="70">
        <f>1+C51</f>
        <v>45861</v>
      </c>
    </row>
    <row r="53" spans="2:4" x14ac:dyDescent="0.25">
      <c r="B53" s="67" t="s">
        <v>63</v>
      </c>
      <c r="C53" s="70">
        <f>1+C52</f>
        <v>45862</v>
      </c>
    </row>
    <row r="54" spans="2:4" x14ac:dyDescent="0.25">
      <c r="B54" s="67" t="s">
        <v>63</v>
      </c>
      <c r="C54" s="70">
        <f>1+C53</f>
        <v>45863</v>
      </c>
    </row>
    <row r="55" spans="2:4" x14ac:dyDescent="0.25">
      <c r="B55" s="67" t="s">
        <v>63</v>
      </c>
      <c r="C55" s="70">
        <f>C54+3</f>
        <v>45866</v>
      </c>
      <c r="D55" s="13"/>
    </row>
    <row r="56" spans="2:4" x14ac:dyDescent="0.25">
      <c r="B56" s="67" t="s">
        <v>63</v>
      </c>
      <c r="C56" s="70">
        <f>1+C55</f>
        <v>45867</v>
      </c>
      <c r="D56" s="13"/>
    </row>
    <row r="57" spans="2:4" x14ac:dyDescent="0.25">
      <c r="B57" s="67" t="s">
        <v>63</v>
      </c>
      <c r="C57" s="70">
        <f>1+C56</f>
        <v>45868</v>
      </c>
    </row>
    <row r="58" spans="2:4" x14ac:dyDescent="0.25">
      <c r="B58" s="67" t="s">
        <v>63</v>
      </c>
      <c r="C58" s="70">
        <f>1+C57</f>
        <v>45869</v>
      </c>
    </row>
    <row r="59" spans="2:4" x14ac:dyDescent="0.25">
      <c r="B59" s="67" t="s">
        <v>63</v>
      </c>
      <c r="C59" s="70">
        <f>1+C58</f>
        <v>45870</v>
      </c>
    </row>
    <row r="60" spans="2:4" x14ac:dyDescent="0.25">
      <c r="B60" s="67" t="s">
        <v>63</v>
      </c>
      <c r="C60" s="70">
        <f>C59+3</f>
        <v>45873</v>
      </c>
    </row>
    <row r="61" spans="2:4" x14ac:dyDescent="0.25">
      <c r="B61" s="67" t="s">
        <v>63</v>
      </c>
      <c r="C61" s="70">
        <f>1+C60</f>
        <v>45874</v>
      </c>
    </row>
    <row r="62" spans="2:4" x14ac:dyDescent="0.25">
      <c r="B62" s="67" t="s">
        <v>63</v>
      </c>
      <c r="C62" s="70">
        <f>1+C61</f>
        <v>45875</v>
      </c>
    </row>
    <row r="63" spans="2:4" x14ac:dyDescent="0.25">
      <c r="B63" s="67" t="s">
        <v>63</v>
      </c>
      <c r="C63" s="70">
        <f>1+C62</f>
        <v>45876</v>
      </c>
    </row>
    <row r="64" spans="2:4" x14ac:dyDescent="0.25">
      <c r="B64" s="67" t="s">
        <v>63</v>
      </c>
      <c r="C64" s="70">
        <f>1+C63</f>
        <v>45877</v>
      </c>
    </row>
    <row r="65" spans="1:3" x14ac:dyDescent="0.25">
      <c r="B65" s="67" t="s">
        <v>56</v>
      </c>
      <c r="C65" s="81">
        <v>45902</v>
      </c>
    </row>
    <row r="66" spans="1:3" x14ac:dyDescent="0.25">
      <c r="B66" s="67" t="s">
        <v>62</v>
      </c>
      <c r="C66" s="81">
        <v>45943</v>
      </c>
    </row>
    <row r="67" spans="1:3" x14ac:dyDescent="0.25">
      <c r="B67" s="67" t="s">
        <v>58</v>
      </c>
      <c r="C67" s="70">
        <f>+DATE($B$42,12,23)</f>
        <v>46014</v>
      </c>
    </row>
    <row r="68" spans="1:3" x14ac:dyDescent="0.25">
      <c r="B68" s="67" t="s">
        <v>58</v>
      </c>
      <c r="C68" s="70">
        <f>+DATE($B$42,12,24)</f>
        <v>46015</v>
      </c>
    </row>
    <row r="69" spans="1:3" x14ac:dyDescent="0.25">
      <c r="B69" s="67" t="s">
        <v>58</v>
      </c>
      <c r="C69" s="70">
        <f>+DATE($B$42,12,25)</f>
        <v>46016</v>
      </c>
    </row>
    <row r="70" spans="1:3" x14ac:dyDescent="0.25">
      <c r="B70" s="67" t="s">
        <v>58</v>
      </c>
      <c r="C70" s="70">
        <f>+DATE($B$42,12,26)</f>
        <v>46017</v>
      </c>
    </row>
    <row r="71" spans="1:3" x14ac:dyDescent="0.25">
      <c r="B71" s="67" t="s">
        <v>58</v>
      </c>
      <c r="C71" s="70">
        <f>+DATE($B$42,12,27)</f>
        <v>46018</v>
      </c>
    </row>
    <row r="72" spans="1:3" x14ac:dyDescent="0.25">
      <c r="B72" s="67" t="s">
        <v>58</v>
      </c>
      <c r="C72" s="70">
        <f>+DATE($B$42,12,28)</f>
        <v>46019</v>
      </c>
    </row>
    <row r="73" spans="1:3" x14ac:dyDescent="0.25">
      <c r="B73" s="67" t="s">
        <v>58</v>
      </c>
      <c r="C73" s="70">
        <f>+DATE($B$42,12,29)</f>
        <v>46020</v>
      </c>
    </row>
    <row r="74" spans="1:3" x14ac:dyDescent="0.25">
      <c r="B74" s="67" t="s">
        <v>58</v>
      </c>
      <c r="C74" s="70">
        <f>+DATE($B$42,12,30)</f>
        <v>46021</v>
      </c>
    </row>
    <row r="75" spans="1:3" x14ac:dyDescent="0.25">
      <c r="B75" s="67" t="s">
        <v>58</v>
      </c>
      <c r="C75" s="70">
        <f>+DATE($B$42,12,31)</f>
        <v>46022</v>
      </c>
    </row>
    <row r="76" spans="1:3" x14ac:dyDescent="0.25">
      <c r="B76" s="67" t="s">
        <v>58</v>
      </c>
      <c r="C76" s="70">
        <f>+DATE($B$42+1,1,1)</f>
        <v>46023</v>
      </c>
    </row>
    <row r="77" spans="1:3" x14ac:dyDescent="0.25">
      <c r="B77" s="67" t="s">
        <v>58</v>
      </c>
      <c r="C77" s="70">
        <f>+DATE($B$42+1,1,2)</f>
        <v>46024</v>
      </c>
    </row>
    <row r="78" spans="1:3" x14ac:dyDescent="0.25">
      <c r="B78" s="67" t="s">
        <v>58</v>
      </c>
      <c r="C78" s="70">
        <f>+DATE($B$42+1,1,3)</f>
        <v>46025</v>
      </c>
    </row>
    <row r="79" spans="1:3" ht="15.75" thickBot="1" x14ac:dyDescent="0.3">
      <c r="B79" s="72"/>
      <c r="C79" s="73"/>
    </row>
    <row r="80" spans="1:3" x14ac:dyDescent="0.25">
      <c r="A80" s="82"/>
      <c r="B80" t="s">
        <v>123</v>
      </c>
    </row>
  </sheetData>
  <sheetProtection formatCells="0" insertRows="0" deleteRows="0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05189-AE78-4EEA-896A-4B9CDAF82742}">
  <sheetPr>
    <tabColor theme="1"/>
    <pageSetUpPr fitToPage="1"/>
  </sheetPr>
  <dimension ref="A1:CD109"/>
  <sheetViews>
    <sheetView zoomScale="98" zoomScaleNormal="98" workbookViewId="0">
      <pane xSplit="3" ySplit="4" topLeftCell="D5" activePane="bottomRight" state="frozen"/>
      <selection pane="topRight" activeCell="C1" sqref="C1"/>
      <selection pane="bottomLeft" activeCell="A5" sqref="A5"/>
      <selection pane="bottomRight" activeCell="B1" sqref="B1"/>
    </sheetView>
  </sheetViews>
  <sheetFormatPr baseColWidth="10" defaultRowHeight="15" outlineLevelCol="1" x14ac:dyDescent="0.25"/>
  <cols>
    <col min="1" max="1" width="17.28515625" style="107" bestFit="1" customWidth="1"/>
    <col min="2" max="2" width="17.28515625" style="107" customWidth="1"/>
    <col min="3" max="3" width="24.28515625" style="15" bestFit="1" customWidth="1"/>
    <col min="4" max="4" width="20.5703125" style="15" customWidth="1"/>
    <col min="5" max="5" width="57.28515625" style="15" bestFit="1" customWidth="1"/>
    <col min="6" max="6" width="21.42578125" style="24" bestFit="1" customWidth="1"/>
    <col min="7" max="7" width="22.140625" style="24" bestFit="1" customWidth="1"/>
    <col min="8" max="8" width="20.5703125" style="24" customWidth="1"/>
    <col min="9" max="9" width="11.140625" style="15" customWidth="1"/>
    <col min="10" max="10" width="27.140625" style="15" customWidth="1" outlineLevel="1"/>
    <col min="11" max="11" width="14.140625" style="15" customWidth="1" outlineLevel="1"/>
    <col min="12" max="12" width="14.28515625" style="15" customWidth="1" outlineLevel="1"/>
    <col min="13" max="13" width="14.140625" style="15" customWidth="1" outlineLevel="1"/>
    <col min="14" max="14" width="15.140625" style="15" customWidth="1" outlineLevel="1"/>
    <col min="15" max="15" width="14.85546875" style="15" customWidth="1" outlineLevel="1"/>
    <col min="16" max="16" width="16" style="15" customWidth="1" outlineLevel="1"/>
    <col min="17" max="17" width="19" style="15" customWidth="1" outlineLevel="1"/>
    <col min="18" max="18" width="21.28515625" style="15" customWidth="1" outlineLevel="1"/>
    <col min="19" max="19" width="15.85546875" style="15" customWidth="1"/>
    <col min="20" max="20" width="27.5703125" style="15" customWidth="1" outlineLevel="1"/>
    <col min="21" max="21" width="14.5703125" style="15" customWidth="1" outlineLevel="1"/>
    <col min="22" max="22" width="14.7109375" style="15" customWidth="1" outlineLevel="1"/>
    <col min="23" max="23" width="14.5703125" style="15" customWidth="1" outlineLevel="1"/>
    <col min="24" max="24" width="15.5703125" style="15" customWidth="1" outlineLevel="1"/>
    <col min="25" max="25" width="15.28515625" style="15" customWidth="1" outlineLevel="1"/>
    <col min="26" max="26" width="16.42578125" style="15" customWidth="1" outlineLevel="1"/>
    <col min="27" max="27" width="19.42578125" style="15" customWidth="1" outlineLevel="1"/>
    <col min="28" max="28" width="21.7109375" style="15" customWidth="1" outlineLevel="1"/>
    <col min="29" max="29" width="13.85546875" style="15" customWidth="1"/>
    <col min="30" max="30" width="25.7109375" style="15" customWidth="1"/>
    <col min="31" max="32" width="13.85546875" style="15" customWidth="1"/>
    <col min="33" max="33" width="13.85546875" style="15" bestFit="1" customWidth="1"/>
    <col min="34" max="34" width="13.85546875" style="15" customWidth="1"/>
    <col min="35" max="35" width="13.5703125" style="15" customWidth="1"/>
    <col min="36" max="36" width="14.7109375" style="15" customWidth="1"/>
    <col min="37" max="37" width="17.5703125" style="15" customWidth="1"/>
    <col min="38" max="38" width="19.85546875" style="15" customWidth="1"/>
    <col min="39" max="39" width="19.140625" style="9" customWidth="1"/>
    <col min="40" max="45" width="13.5703125" style="9" customWidth="1"/>
    <col min="46" max="46" width="13.5703125" style="9" bestFit="1" customWidth="1"/>
    <col min="47" max="47" width="13.5703125" style="9" customWidth="1"/>
    <col min="48" max="48" width="14" style="9" customWidth="1"/>
    <col min="49" max="49" width="20" style="9" bestFit="1" customWidth="1"/>
    <col min="50" max="58" width="13.5703125" style="9" customWidth="1"/>
    <col min="59" max="60" width="16.5703125" style="9" customWidth="1"/>
    <col min="61" max="61" width="17" style="15" hidden="1" customWidth="1" outlineLevel="1"/>
    <col min="62" max="62" width="15.140625" style="15" hidden="1" customWidth="1" outlineLevel="1"/>
    <col min="63" max="64" width="13.5703125" style="9" hidden="1" customWidth="1" outlineLevel="1"/>
    <col min="65" max="65" width="17.85546875" style="9" customWidth="1" collapsed="1"/>
    <col min="66" max="66" width="15.85546875" style="15" hidden="1" customWidth="1" outlineLevel="1"/>
    <col min="67" max="67" width="13.5703125" style="9" hidden="1" customWidth="1" outlineLevel="1"/>
    <col min="68" max="68" width="13.42578125" style="47" hidden="1" customWidth="1" outlineLevel="1"/>
    <col min="69" max="69" width="13.42578125" style="2" hidden="1" customWidth="1" outlineLevel="1"/>
    <col min="70" max="70" width="13.42578125" style="47" hidden="1" customWidth="1" outlineLevel="1"/>
    <col min="71" max="71" width="15.42578125" customWidth="1" collapsed="1"/>
    <col min="72" max="80" width="14.28515625" customWidth="1"/>
  </cols>
  <sheetData>
    <row r="1" spans="1:82" x14ac:dyDescent="0.25">
      <c r="A1" s="103" t="s">
        <v>142</v>
      </c>
      <c r="B1" s="192" t="s">
        <v>141</v>
      </c>
      <c r="C1" s="125" t="s">
        <v>137</v>
      </c>
      <c r="D1" s="125" t="s">
        <v>93</v>
      </c>
      <c r="E1" s="125" t="s">
        <v>138</v>
      </c>
      <c r="F1" s="126" t="s">
        <v>151</v>
      </c>
      <c r="G1" s="126" t="s">
        <v>143</v>
      </c>
      <c r="H1" s="126" t="s">
        <v>144</v>
      </c>
      <c r="I1" s="127" t="s">
        <v>20</v>
      </c>
      <c r="J1" s="128" t="str">
        <f>+CONCATENATE(POSTE!$B2,"-","MKS")</f>
        <v>RADIAL (WF + C)-MKS</v>
      </c>
      <c r="K1" s="129" t="str">
        <f>+CONCATENATE(POSTE!$B3,"-","MKS")</f>
        <v>LS-MKS</v>
      </c>
      <c r="L1" s="129" t="str">
        <f>+CONCATENATE(POSTE!$B4,"-","MKS")</f>
        <v>LC-MKS</v>
      </c>
      <c r="M1" s="129" t="str">
        <f>+CONCATENATE(POSTE!$B5,"-","MKS")</f>
        <v>LB-MKS</v>
      </c>
      <c r="N1" s="129" t="str">
        <f>+CONCATENATE(POSTE!$B7,"-","MKS")</f>
        <v>PL+-MKS</v>
      </c>
      <c r="O1" s="129" t="str">
        <f>+CONCATENATE(POSTE!$B8,"-","MKS")</f>
        <v>PL--MKS</v>
      </c>
      <c r="P1" s="129" t="str">
        <f>+CONCATENATE(POSTE!$B9,"-","MKS")</f>
        <v>6a15-MKS</v>
      </c>
      <c r="Q1" s="129" t="str">
        <f>+CONCATENATE(POSTE!$B10,"-","MKS")</f>
        <v>DIVERS-MKS</v>
      </c>
      <c r="R1" s="130" t="str">
        <f>+CONCATENATE(POSTE!$B11,"-","MKS")</f>
        <v>SOUDURE-MKS</v>
      </c>
      <c r="S1" s="131" t="s">
        <v>145</v>
      </c>
      <c r="T1" s="132" t="str">
        <f>+CONCATENATE(POSTE!$B2,"-","KG")</f>
        <v>RADIAL (WF + C)-KG</v>
      </c>
      <c r="U1" s="133" t="str">
        <f>+CONCATENATE(POSTE!$B3,"-","KG")</f>
        <v>LS-KG</v>
      </c>
      <c r="V1" s="133" t="str">
        <f>+CONCATENATE(POSTE!$B4,"-","KG")</f>
        <v>LC-KG</v>
      </c>
      <c r="W1" s="133" t="str">
        <f>+CONCATENATE(POSTE!$B5,"-","KG")</f>
        <v>LB-KG</v>
      </c>
      <c r="X1" s="133" t="str">
        <f>+CONCATENATE(POSTE!$B7,"-","KG")</f>
        <v>PL+-KG</v>
      </c>
      <c r="Y1" s="133" t="str">
        <f>+CONCATENATE(POSTE!$B8,"-","KG")</f>
        <v>PL--KG</v>
      </c>
      <c r="Z1" s="133" t="str">
        <f>+CONCATENATE(POSTE!$B9,"-","KG")</f>
        <v>6a15-KG</v>
      </c>
      <c r="AA1" s="133" t="str">
        <f>+CONCATENATE(POSTE!$B10,"-","KG")</f>
        <v>DIVERS-KG</v>
      </c>
      <c r="AB1" s="134" t="str">
        <f>+CONCATENATE(POSTE!$B11,"-","KG")</f>
        <v>SOUDURE-KG</v>
      </c>
      <c r="AC1" s="135" t="s">
        <v>146</v>
      </c>
      <c r="AD1" s="128" t="str">
        <f>+CONCATENATE(POSTE!$B2,"-","CUM")</f>
        <v>RADIAL (WF + C)-CUM</v>
      </c>
      <c r="AE1" s="129" t="str">
        <f>+CONCATENATE(POSTE!$B3,"-","CUM")</f>
        <v>LS-CUM</v>
      </c>
      <c r="AF1" s="129" t="str">
        <f>+CONCATENATE(POSTE!$B4,"-","CUM")</f>
        <v>LC-CUM</v>
      </c>
      <c r="AG1" s="129" t="str">
        <f>+CONCATENATE(POSTE!$B5,"-","CUM")</f>
        <v>LB-CUM</v>
      </c>
      <c r="AH1" s="129" t="str">
        <f>+CONCATENATE(POSTE!$B7,"-","CUM")</f>
        <v>PL+-CUM</v>
      </c>
      <c r="AI1" s="129" t="str">
        <f>+CONCATENATE(POSTE!$B8,"-","CUM")</f>
        <v>PL--CUM</v>
      </c>
      <c r="AJ1" s="129" t="str">
        <f>+CONCATENATE(POSTE!$B9,"-","CUM")</f>
        <v>6a15-CUM</v>
      </c>
      <c r="AK1" s="129" t="str">
        <f>+CONCATENATE(POSTE!$B10,"-","CUM")</f>
        <v>DIVERS-CUM</v>
      </c>
      <c r="AL1" s="130" t="str">
        <f>+CONCATENATE(POSTE!$B11,"-","CUM")</f>
        <v>SOUDURE-CUM</v>
      </c>
      <c r="AM1" s="136" t="s">
        <v>12</v>
      </c>
      <c r="AN1" s="137" t="s">
        <v>29</v>
      </c>
      <c r="AO1" s="140" t="s">
        <v>89</v>
      </c>
      <c r="AP1" s="137" t="s">
        <v>30</v>
      </c>
      <c r="AQ1" s="137" t="s">
        <v>31</v>
      </c>
      <c r="AR1" s="137" t="s">
        <v>32</v>
      </c>
      <c r="AS1" s="137" t="s">
        <v>33</v>
      </c>
      <c r="AT1" s="137" t="s">
        <v>34</v>
      </c>
      <c r="AU1" s="137" t="s">
        <v>10</v>
      </c>
      <c r="AV1" s="138" t="s">
        <v>3</v>
      </c>
      <c r="AW1" s="139" t="s">
        <v>12</v>
      </c>
      <c r="AX1" s="140" t="s">
        <v>29</v>
      </c>
      <c r="AY1" s="140" t="s">
        <v>89</v>
      </c>
      <c r="AZ1" s="140" t="s">
        <v>30</v>
      </c>
      <c r="BA1" s="140" t="s">
        <v>31</v>
      </c>
      <c r="BB1" s="140" t="s">
        <v>32</v>
      </c>
      <c r="BC1" s="140" t="s">
        <v>33</v>
      </c>
      <c r="BD1" s="140" t="s">
        <v>34</v>
      </c>
      <c r="BE1" s="140" t="s">
        <v>10</v>
      </c>
      <c r="BF1" s="141" t="s">
        <v>3</v>
      </c>
      <c r="BG1" s="142" t="s">
        <v>149</v>
      </c>
      <c r="BH1" s="142" t="s">
        <v>150</v>
      </c>
      <c r="BI1" s="139" t="s">
        <v>97</v>
      </c>
      <c r="BJ1" s="140" t="str">
        <f>+CONCATENATE(POSTE!$B12,"-","CUM")</f>
        <v>MONTAGE-CUM</v>
      </c>
      <c r="BK1" s="140" t="s">
        <v>95</v>
      </c>
      <c r="BL1" s="140" t="s">
        <v>95</v>
      </c>
      <c r="BM1" s="141" t="s">
        <v>94</v>
      </c>
      <c r="BN1" s="143" t="s">
        <v>90</v>
      </c>
      <c r="BO1" s="143" t="s">
        <v>90</v>
      </c>
      <c r="BP1" s="144" t="s">
        <v>90</v>
      </c>
      <c r="BQ1" s="145" t="s">
        <v>90</v>
      </c>
      <c r="BR1" s="146" t="s">
        <v>90</v>
      </c>
      <c r="BS1" s="136" t="s">
        <v>12</v>
      </c>
      <c r="BT1" s="137" t="s">
        <v>29</v>
      </c>
      <c r="BU1" s="137" t="s">
        <v>89</v>
      </c>
      <c r="BV1" s="137" t="s">
        <v>30</v>
      </c>
      <c r="BW1" s="137" t="s">
        <v>31</v>
      </c>
      <c r="BX1" s="137" t="s">
        <v>32</v>
      </c>
      <c r="BY1" s="137" t="s">
        <v>33</v>
      </c>
      <c r="BZ1" s="137" t="s">
        <v>34</v>
      </c>
      <c r="CA1" s="137" t="s">
        <v>10</v>
      </c>
      <c r="CB1" s="138" t="s">
        <v>3</v>
      </c>
    </row>
    <row r="2" spans="1:82" ht="15.75" thickBot="1" x14ac:dyDescent="0.3">
      <c r="A2" s="106"/>
      <c r="B2" s="193"/>
      <c r="C2" s="147"/>
      <c r="D2" s="147"/>
      <c r="E2" s="147"/>
      <c r="F2" s="148"/>
      <c r="G2" s="148"/>
      <c r="H2" s="148"/>
      <c r="I2" s="149" t="s">
        <v>66</v>
      </c>
      <c r="J2" s="150"/>
      <c r="K2" s="151"/>
      <c r="L2" s="151"/>
      <c r="M2" s="151"/>
      <c r="N2" s="151"/>
      <c r="O2" s="151"/>
      <c r="P2" s="151"/>
      <c r="Q2" s="151"/>
      <c r="R2" s="152"/>
      <c r="S2" s="153"/>
      <c r="T2" s="154"/>
      <c r="U2" s="155"/>
      <c r="V2" s="155"/>
      <c r="W2" s="155"/>
      <c r="X2" s="155"/>
      <c r="Y2" s="155"/>
      <c r="Z2" s="155"/>
      <c r="AA2" s="155"/>
      <c r="AB2" s="156"/>
      <c r="AC2" s="157"/>
      <c r="AD2" s="150"/>
      <c r="AE2" s="151"/>
      <c r="AF2" s="151"/>
      <c r="AG2" s="151"/>
      <c r="AH2" s="151"/>
      <c r="AI2" s="151"/>
      <c r="AJ2" s="151"/>
      <c r="AK2" s="151"/>
      <c r="AL2" s="152"/>
      <c r="AM2" s="201" t="s">
        <v>147</v>
      </c>
      <c r="AN2" s="202" t="s">
        <v>147</v>
      </c>
      <c r="AO2" s="202" t="s">
        <v>147</v>
      </c>
      <c r="AP2" s="202" t="s">
        <v>147</v>
      </c>
      <c r="AQ2" s="202" t="s">
        <v>147</v>
      </c>
      <c r="AR2" s="202" t="s">
        <v>147</v>
      </c>
      <c r="AS2" s="202" t="s">
        <v>147</v>
      </c>
      <c r="AT2" s="202" t="s">
        <v>147</v>
      </c>
      <c r="AU2" s="202" t="s">
        <v>147</v>
      </c>
      <c r="AV2" s="203" t="s">
        <v>147</v>
      </c>
      <c r="AW2" s="196" t="s">
        <v>148</v>
      </c>
      <c r="AX2" s="197" t="s">
        <v>148</v>
      </c>
      <c r="AY2" s="197" t="s">
        <v>148</v>
      </c>
      <c r="AZ2" s="197" t="s">
        <v>148</v>
      </c>
      <c r="BA2" s="197" t="s">
        <v>148</v>
      </c>
      <c r="BB2" s="197" t="s">
        <v>148</v>
      </c>
      <c r="BC2" s="197" t="s">
        <v>148</v>
      </c>
      <c r="BD2" s="197" t="s">
        <v>148</v>
      </c>
      <c r="BE2" s="197" t="s">
        <v>148</v>
      </c>
      <c r="BF2" s="198" t="s">
        <v>148</v>
      </c>
      <c r="BG2" s="164"/>
      <c r="BH2" s="164"/>
      <c r="BI2" s="161"/>
      <c r="BJ2" s="162"/>
      <c r="BK2" s="162" t="s">
        <v>21</v>
      </c>
      <c r="BL2" s="162" t="s">
        <v>19</v>
      </c>
      <c r="BM2" s="163"/>
      <c r="BN2" s="157" t="s">
        <v>89</v>
      </c>
      <c r="BO2" s="165" t="s">
        <v>5</v>
      </c>
      <c r="BP2" s="147" t="s">
        <v>91</v>
      </c>
      <c r="BQ2" s="148" t="s">
        <v>17</v>
      </c>
      <c r="BR2" s="149" t="s">
        <v>92</v>
      </c>
      <c r="BS2" s="158" t="s">
        <v>140</v>
      </c>
      <c r="BT2" s="159" t="s">
        <v>140</v>
      </c>
      <c r="BU2" s="159" t="s">
        <v>140</v>
      </c>
      <c r="BV2" s="159" t="s">
        <v>140</v>
      </c>
      <c r="BW2" s="159" t="s">
        <v>140</v>
      </c>
      <c r="BX2" s="159" t="s">
        <v>140</v>
      </c>
      <c r="BY2" s="159" t="s">
        <v>140</v>
      </c>
      <c r="BZ2" s="159" t="s">
        <v>140</v>
      </c>
      <c r="CA2" s="159" t="s">
        <v>140</v>
      </c>
      <c r="CB2" s="160" t="s">
        <v>140</v>
      </c>
    </row>
    <row r="3" spans="1:82" s="23" customFormat="1" hidden="1" x14ac:dyDescent="0.25">
      <c r="A3" s="121" t="s">
        <v>64</v>
      </c>
      <c r="B3" s="122">
        <f>+COLUMN()-1</f>
        <v>1</v>
      </c>
      <c r="C3" s="122">
        <f>+COLUMN()-1</f>
        <v>2</v>
      </c>
      <c r="D3" s="122">
        <f t="shared" ref="D3:BS3" si="0">+COLUMN()-1</f>
        <v>3</v>
      </c>
      <c r="E3" s="122">
        <f t="shared" si="0"/>
        <v>4</v>
      </c>
      <c r="F3" s="122">
        <f t="shared" si="0"/>
        <v>5</v>
      </c>
      <c r="G3" s="122">
        <f t="shared" si="0"/>
        <v>6</v>
      </c>
      <c r="H3" s="122">
        <f t="shared" si="0"/>
        <v>7</v>
      </c>
      <c r="I3" s="123">
        <f t="shared" si="0"/>
        <v>8</v>
      </c>
      <c r="J3" s="121">
        <f t="shared" si="0"/>
        <v>9</v>
      </c>
      <c r="K3" s="122">
        <f t="shared" si="0"/>
        <v>10</v>
      </c>
      <c r="L3" s="122">
        <f t="shared" si="0"/>
        <v>11</v>
      </c>
      <c r="M3" s="122">
        <f t="shared" si="0"/>
        <v>12</v>
      </c>
      <c r="N3" s="122">
        <f t="shared" si="0"/>
        <v>13</v>
      </c>
      <c r="O3" s="122">
        <f t="shared" si="0"/>
        <v>14</v>
      </c>
      <c r="P3" s="122">
        <f t="shared" si="0"/>
        <v>15</v>
      </c>
      <c r="Q3" s="122">
        <f t="shared" si="0"/>
        <v>16</v>
      </c>
      <c r="R3" s="123">
        <f t="shared" si="0"/>
        <v>17</v>
      </c>
      <c r="S3" s="124">
        <f t="shared" si="0"/>
        <v>18</v>
      </c>
      <c r="T3" s="121">
        <f t="shared" si="0"/>
        <v>19</v>
      </c>
      <c r="U3" s="122">
        <f t="shared" si="0"/>
        <v>20</v>
      </c>
      <c r="V3" s="122">
        <f t="shared" si="0"/>
        <v>21</v>
      </c>
      <c r="W3" s="122">
        <f t="shared" si="0"/>
        <v>22</v>
      </c>
      <c r="X3" s="122">
        <f t="shared" si="0"/>
        <v>23</v>
      </c>
      <c r="Y3" s="122">
        <f t="shared" si="0"/>
        <v>24</v>
      </c>
      <c r="Z3" s="122">
        <f t="shared" si="0"/>
        <v>25</v>
      </c>
      <c r="AA3" s="122">
        <f t="shared" si="0"/>
        <v>26</v>
      </c>
      <c r="AB3" s="123">
        <f t="shared" si="0"/>
        <v>27</v>
      </c>
      <c r="AC3" s="124">
        <f t="shared" si="0"/>
        <v>28</v>
      </c>
      <c r="AD3" s="121">
        <f t="shared" si="0"/>
        <v>29</v>
      </c>
      <c r="AE3" s="122">
        <f t="shared" si="0"/>
        <v>30</v>
      </c>
      <c r="AF3" s="122">
        <f t="shared" si="0"/>
        <v>31</v>
      </c>
      <c r="AG3" s="122">
        <f t="shared" si="0"/>
        <v>32</v>
      </c>
      <c r="AH3" s="122">
        <f t="shared" si="0"/>
        <v>33</v>
      </c>
      <c r="AI3" s="122">
        <f t="shared" si="0"/>
        <v>34</v>
      </c>
      <c r="AJ3" s="122">
        <f t="shared" si="0"/>
        <v>35</v>
      </c>
      <c r="AK3" s="122">
        <f t="shared" si="0"/>
        <v>36</v>
      </c>
      <c r="AL3" s="123">
        <f t="shared" si="0"/>
        <v>37</v>
      </c>
      <c r="AM3" s="105">
        <f t="shared" si="0"/>
        <v>38</v>
      </c>
      <c r="AN3" s="117">
        <f t="shared" si="0"/>
        <v>39</v>
      </c>
      <c r="AO3" s="117">
        <f t="shared" si="0"/>
        <v>40</v>
      </c>
      <c r="AP3" s="117">
        <f t="shared" si="0"/>
        <v>41</v>
      </c>
      <c r="AQ3" s="117">
        <f t="shared" si="0"/>
        <v>42</v>
      </c>
      <c r="AR3" s="117">
        <f t="shared" si="0"/>
        <v>43</v>
      </c>
      <c r="AS3" s="117">
        <f t="shared" si="0"/>
        <v>44</v>
      </c>
      <c r="AT3" s="117">
        <f t="shared" si="0"/>
        <v>45</v>
      </c>
      <c r="AU3" s="117">
        <f t="shared" si="0"/>
        <v>46</v>
      </c>
      <c r="AV3" s="118">
        <f t="shared" si="0"/>
        <v>47</v>
      </c>
      <c r="AW3" s="105">
        <f t="shared" si="0"/>
        <v>48</v>
      </c>
      <c r="AX3" s="117">
        <f t="shared" si="0"/>
        <v>49</v>
      </c>
      <c r="AY3" s="117">
        <f t="shared" si="0"/>
        <v>50</v>
      </c>
      <c r="AZ3" s="117">
        <f t="shared" si="0"/>
        <v>51</v>
      </c>
      <c r="BA3" s="117">
        <f t="shared" si="0"/>
        <v>52</v>
      </c>
      <c r="BB3" s="117">
        <f t="shared" si="0"/>
        <v>53</v>
      </c>
      <c r="BC3" s="117">
        <f t="shared" si="0"/>
        <v>54</v>
      </c>
      <c r="BD3" s="117">
        <f t="shared" si="0"/>
        <v>55</v>
      </c>
      <c r="BE3" s="117">
        <f t="shared" si="0"/>
        <v>56</v>
      </c>
      <c r="BF3" s="118">
        <f t="shared" si="0"/>
        <v>57</v>
      </c>
      <c r="BG3" s="124">
        <f t="shared" si="0"/>
        <v>58</v>
      </c>
      <c r="BH3" s="124">
        <f t="shared" si="0"/>
        <v>59</v>
      </c>
      <c r="BI3" s="121">
        <f t="shared" si="0"/>
        <v>60</v>
      </c>
      <c r="BJ3" s="122">
        <f t="shared" si="0"/>
        <v>61</v>
      </c>
      <c r="BK3" s="122">
        <f t="shared" si="0"/>
        <v>62</v>
      </c>
      <c r="BL3" s="122">
        <f t="shared" si="0"/>
        <v>63</v>
      </c>
      <c r="BM3" s="123">
        <f t="shared" si="0"/>
        <v>64</v>
      </c>
      <c r="BN3" s="124">
        <f t="shared" si="0"/>
        <v>65</v>
      </c>
      <c r="BO3" s="121">
        <f t="shared" si="0"/>
        <v>66</v>
      </c>
      <c r="BP3" s="122">
        <f t="shared" si="0"/>
        <v>67</v>
      </c>
      <c r="BQ3" s="122">
        <f t="shared" si="0"/>
        <v>68</v>
      </c>
      <c r="BR3" s="123">
        <f t="shared" si="0"/>
        <v>69</v>
      </c>
      <c r="BS3" s="121">
        <f t="shared" si="0"/>
        <v>70</v>
      </c>
      <c r="BT3" s="122">
        <f t="shared" ref="BT3:CB3" si="1">+COLUMN()-1</f>
        <v>71</v>
      </c>
      <c r="BU3" s="122">
        <f t="shared" si="1"/>
        <v>72</v>
      </c>
      <c r="BV3" s="122">
        <f t="shared" si="1"/>
        <v>73</v>
      </c>
      <c r="BW3" s="122">
        <f t="shared" si="1"/>
        <v>74</v>
      </c>
      <c r="BX3" s="122">
        <f t="shared" si="1"/>
        <v>75</v>
      </c>
      <c r="BY3" s="122">
        <f t="shared" si="1"/>
        <v>76</v>
      </c>
      <c r="BZ3" s="122">
        <f t="shared" si="1"/>
        <v>77</v>
      </c>
      <c r="CA3" s="122">
        <f t="shared" si="1"/>
        <v>78</v>
      </c>
      <c r="CB3" s="123">
        <f t="shared" si="1"/>
        <v>79</v>
      </c>
    </row>
    <row r="4" spans="1:82" s="23" customFormat="1" hidden="1" x14ac:dyDescent="0.25">
      <c r="A4" s="105" t="s">
        <v>65</v>
      </c>
      <c r="B4" s="194"/>
      <c r="C4" s="117">
        <v>0</v>
      </c>
      <c r="D4" s="117"/>
      <c r="E4" s="117"/>
      <c r="F4" s="117"/>
      <c r="G4" s="117"/>
      <c r="H4" s="117"/>
      <c r="I4" s="118"/>
      <c r="J4" s="105"/>
      <c r="K4" s="117"/>
      <c r="L4" s="117"/>
      <c r="M4" s="117"/>
      <c r="N4" s="117"/>
      <c r="O4" s="117"/>
      <c r="P4" s="117"/>
      <c r="Q4" s="117"/>
      <c r="R4" s="118"/>
      <c r="S4" s="119"/>
      <c r="T4" s="105"/>
      <c r="U4" s="117"/>
      <c r="V4" s="117"/>
      <c r="W4" s="117"/>
      <c r="X4" s="117"/>
      <c r="Y4" s="117"/>
      <c r="Z4" s="117"/>
      <c r="AA4" s="117"/>
      <c r="AB4" s="118"/>
      <c r="AC4" s="119"/>
      <c r="AD4" s="105">
        <v>0</v>
      </c>
      <c r="AE4" s="117">
        <v>0</v>
      </c>
      <c r="AF4" s="117">
        <v>0</v>
      </c>
      <c r="AG4" s="117">
        <v>0</v>
      </c>
      <c r="AH4" s="117">
        <v>0</v>
      </c>
      <c r="AI4" s="117">
        <v>0</v>
      </c>
      <c r="AJ4" s="117">
        <v>0</v>
      </c>
      <c r="AK4" s="117">
        <v>0</v>
      </c>
      <c r="AL4" s="118">
        <v>0</v>
      </c>
      <c r="AM4" s="105"/>
      <c r="AN4" s="117"/>
      <c r="AO4" s="117"/>
      <c r="AP4" s="117"/>
      <c r="AQ4" s="117"/>
      <c r="AR4" s="117"/>
      <c r="AS4" s="117"/>
      <c r="AT4" s="117"/>
      <c r="AU4" s="117"/>
      <c r="AV4" s="118"/>
      <c r="AW4" s="178">
        <f ca="1">+TODAY()</f>
        <v>45756</v>
      </c>
      <c r="AX4" s="179">
        <f t="shared" ref="AX4:BF4" ca="1" si="2">+TODAY()</f>
        <v>45756</v>
      </c>
      <c r="AY4" s="179">
        <f t="shared" ca="1" si="2"/>
        <v>45756</v>
      </c>
      <c r="AZ4" s="179">
        <f t="shared" ca="1" si="2"/>
        <v>45756</v>
      </c>
      <c r="BA4" s="179">
        <f t="shared" ca="1" si="2"/>
        <v>45756</v>
      </c>
      <c r="BB4" s="179">
        <f t="shared" ca="1" si="2"/>
        <v>45756</v>
      </c>
      <c r="BC4" s="179">
        <f t="shared" ca="1" si="2"/>
        <v>45756</v>
      </c>
      <c r="BD4" s="179">
        <f t="shared" ca="1" si="2"/>
        <v>45756</v>
      </c>
      <c r="BE4" s="179">
        <f t="shared" ca="1" si="2"/>
        <v>45756</v>
      </c>
      <c r="BF4" s="177">
        <f t="shared" ca="1" si="2"/>
        <v>45756</v>
      </c>
      <c r="BG4" s="119"/>
      <c r="BH4" s="119"/>
      <c r="BI4" s="105"/>
      <c r="BJ4" s="117">
        <v>0</v>
      </c>
      <c r="BK4" s="117"/>
      <c r="BL4" s="117" t="s">
        <v>28</v>
      </c>
      <c r="BM4" s="118"/>
      <c r="BN4" s="119"/>
      <c r="BO4" s="105"/>
      <c r="BP4" s="117"/>
      <c r="BQ4" s="120"/>
      <c r="BR4" s="118"/>
      <c r="BS4" s="178"/>
      <c r="BT4" s="179"/>
      <c r="BU4" s="179"/>
      <c r="BV4" s="179"/>
      <c r="BW4" s="179"/>
      <c r="BX4" s="179"/>
      <c r="BY4" s="179"/>
      <c r="BZ4" s="179"/>
      <c r="CA4" s="179"/>
      <c r="CB4" s="177"/>
    </row>
    <row r="5" spans="1:82" x14ac:dyDescent="0.25">
      <c r="A5" s="104">
        <f>+IFERROR(+IF(+VLOOKUP(+ROW()-ROW($A$4),DATA!A:D,4,FALSE)=" "," ",+ROW()-ROW($A$4))," ")</f>
        <v>1</v>
      </c>
      <c r="B5" s="195">
        <f>+IFERROR(+VLOOKUP($A5,DATA!$A:$C,1,FALSE)-VLOOKUP($A5,DATA!$A:$C,3,FALSE)," ")</f>
        <v>1</v>
      </c>
      <c r="C5" s="17" t="str">
        <f>+IF($A5=" "," ",+VLOOKUP($A5,DATA!$A:$AG,DATA!$D$3,FALSE))</f>
        <v>Traail 10</v>
      </c>
      <c r="D5" s="17" t="str">
        <f>+IF($A5=" "," ",+VLOOKUP($A5,DATA!$A:$AG,DATA!$E$3,FALSE))</f>
        <v>Client 10</v>
      </c>
      <c r="E5" s="17" t="str">
        <f>+IF($A5=" "," ",+VLOOKUP($A5,DATA!$A:$AG,DATA!$F$3,FALSE))</f>
        <v>Produit J</v>
      </c>
      <c r="F5" s="191">
        <f>+IF($A5=" "," ",+VLOOKUP($A5,DATA!$A:$AG,DATA!$G$3,FALSE))</f>
        <v>45777</v>
      </c>
      <c r="G5" s="31">
        <f>+IFERROR(+VLOOKUP($A5,DATA!$A:$AG,DATA!$M$3,FALSE)," ")</f>
        <v>45720</v>
      </c>
      <c r="H5" s="31">
        <f>+IFERROR(+IF(+VLOOKUP($A5,DATA!$A:$AG,DATA!$N$3,FALSE)=0," ",+VLOOKUP($A5,DATA!$A:$AG,DATA!$N$3,FALSE))," ")</f>
        <v>45723</v>
      </c>
      <c r="I5" s="18" t="str">
        <f>+IF($A5=" "," ",+VLOOKUP($A5,DATA!$A:$AG,DATA!$O$3,FALSE))</f>
        <v>OUI</v>
      </c>
      <c r="J5" s="26">
        <f>+IF($I5="oui",+VLOOKUP($A5,DATA!$A:$AG,DATA!$P$3,FALSE),0)</f>
        <v>6</v>
      </c>
      <c r="K5" s="27">
        <f>+IF($I5="oui",+VLOOKUP($A5,DATA!$A:$AG,DATA!$R$3,FALSE),0)</f>
        <v>27</v>
      </c>
      <c r="L5" s="27">
        <f>+IF($I5="oui",+VLOOKUP($A5,DATA!$A:$AG,DATA!$T$3,FALSE),0)</f>
        <v>102</v>
      </c>
      <c r="M5" s="27">
        <f>+IF($I5="oui",+VLOOKUP($A5,DATA!$A:$AG,DATA!$V$3,FALSE),0)</f>
        <v>76</v>
      </c>
      <c r="N5" s="27">
        <f>+IF($I5="oui",+VLOOKUP($A5,DATA!$A:$AG,DATA!$X$3,FALSE),0)</f>
        <v>14</v>
      </c>
      <c r="O5" s="27">
        <f>+IF($I5="oui",+VLOOKUP($A5,DATA!$A:$AG,DATA!$Z$3,FALSE),0)</f>
        <v>75</v>
      </c>
      <c r="P5" s="27">
        <f>+IF($I5="oui",+VLOOKUP($A5,DATA!$A:$AG,DATA!$AB$3,FALSE),0)</f>
        <v>0</v>
      </c>
      <c r="Q5" s="27">
        <f>+IF($I5="oui",+VLOOKUP($A5,DATA!$A:$AG,DATA!$AD$3,FALSE),0)</f>
        <v>0</v>
      </c>
      <c r="R5" s="28">
        <f>+IF($I5="oui",+VLOOKUP($A5,DATA!$A:$AG,DATA!$AF$3,FALSE),0)</f>
        <v>15</v>
      </c>
      <c r="S5" s="94">
        <f>SUM(J5:R5)</f>
        <v>315</v>
      </c>
      <c r="T5" s="20">
        <f>+IF($I5="oui",+VLOOKUP($A5,DATA!$A:$AG,DATA!$Q$3,FALSE),0)</f>
        <v>77</v>
      </c>
      <c r="U5" s="21">
        <f>+IF($I5="oui",+VLOOKUP($A5,DATA!$A:$AG,DATA!$S$3,FALSE),0)</f>
        <v>25939</v>
      </c>
      <c r="V5" s="21">
        <f>+IF($I5="oui",+VLOOKUP($A5,DATA!$A:$AG,DATA!$U$3,FALSE),0)</f>
        <v>40115</v>
      </c>
      <c r="W5" s="21">
        <f>+IF($I5="oui",+VLOOKUP($A5,DATA!$A:$AG,DATA!$W$3,FALSE),0)</f>
        <v>3466</v>
      </c>
      <c r="X5" s="21">
        <f>+IF($I5="oui",+VLOOKUP($A5,DATA!$A:$AG,DATA!$Y$3,FALSE),0)</f>
        <v>2223</v>
      </c>
      <c r="Y5" s="21">
        <f>+IF($I5="oui",+VLOOKUP($A5,DATA!$A:$AG,DATA!$AA$3,FALSE),0)</f>
        <v>4177</v>
      </c>
      <c r="Z5" s="21">
        <f>+IF($I5="oui",+VLOOKUP($A5,DATA!$A:$AG,DATA!$AC$3,FALSE),0)</f>
        <v>0</v>
      </c>
      <c r="AA5" s="21">
        <f>+IF($I5="oui",+VLOOKUP($A5,DATA!$A:$AG,DATA!$AE$3,FALSE),0)</f>
        <v>0</v>
      </c>
      <c r="AB5" s="22">
        <f>+IF($I5="oui",+VLOOKUP($A5,DATA!$A:$AG,DATA!$AG$3,FALSE),0)</f>
        <v>23</v>
      </c>
      <c r="AC5" s="95">
        <f>SUM(T5:AB5)</f>
        <v>76020</v>
      </c>
      <c r="AD5" s="26">
        <f>+IF($C5=" "," ",+AD4+T5)</f>
        <v>77</v>
      </c>
      <c r="AE5" s="27">
        <f t="shared" ref="AE5:AK5" si="3">+IF($C5=" "," ",+AE4+U5)</f>
        <v>25939</v>
      </c>
      <c r="AF5" s="27">
        <f t="shared" si="3"/>
        <v>40115</v>
      </c>
      <c r="AG5" s="27">
        <f t="shared" si="3"/>
        <v>3466</v>
      </c>
      <c r="AH5" s="27">
        <f t="shared" si="3"/>
        <v>2223</v>
      </c>
      <c r="AI5" s="27">
        <f t="shared" si="3"/>
        <v>4177</v>
      </c>
      <c r="AJ5" s="27">
        <f t="shared" si="3"/>
        <v>0</v>
      </c>
      <c r="AK5" s="27">
        <f t="shared" si="3"/>
        <v>0</v>
      </c>
      <c r="AL5" s="28">
        <f>+IF(C5=" "," ",+AL4+AB5)</f>
        <v>23</v>
      </c>
      <c r="AM5" s="44">
        <f ca="1">+IF(T5=0," ",IF($H5=" ",+MAX(TODAY(),AW$4:AW4,$G5),+MAX(TODAY(),AW$4:AW4,$H5)))</f>
        <v>45756</v>
      </c>
      <c r="AN5" s="31">
        <f ca="1">+IF(U5=0," ",IF($H5=" ",+MAX(TODAY(),AX$4:AX4,$G5),+MAX(TODAY(),AX$4:AX4,$H5)))</f>
        <v>45756</v>
      </c>
      <c r="AO5" s="31">
        <f ca="1">+IF(AND(V5=0,W5=0)," ",IF($H5=" ",+MAX(TODAY(),AY$4:AY4,$G5),+MAX(TODAY(),AY$4:AY4,$H5)))</f>
        <v>45756</v>
      </c>
      <c r="AP5" s="31">
        <f ca="1">+IF(V5=0," ",IF($H5=" ",+MAX(TODAY(),AZ$4:AZ4,$G5),+MAX(TODAY(),AZ$4:AZ4,$H5)))</f>
        <v>45756</v>
      </c>
      <c r="AQ5" s="31">
        <f ca="1">+IF(W5=0," ",IF($H5=" ",+MAX(TODAY(),BA$4:BA4,$G5),+MAX(TODAY(),BA$4:BA4,$H5)))</f>
        <v>45756</v>
      </c>
      <c r="AR5" s="31">
        <f ca="1">+IF(X5=0," ",IF($H5=" ",+MAX(TODAY(),BB$4:BB4,$G5),+MAX(TODAY(),BB$4:BB4,$H5)))</f>
        <v>45756</v>
      </c>
      <c r="AS5" s="31">
        <f ca="1">+IF(Y5=0," ",IF($H5=" ",+MAX(TODAY(),BC$4:BC4,$G5),+MAX(TODAY(),BC$4:BC4,$H5)))</f>
        <v>45756</v>
      </c>
      <c r="AT5" s="31" t="str">
        <f ca="1">+IF(Z5=0," ",IF($H5=" ",+MAX(TODAY(),BD$4:BD4,$G5),+MAX(TODAY(),BD$4:BD4,$H5)))</f>
        <v xml:space="preserve"> </v>
      </c>
      <c r="AU5" s="31" t="str">
        <f ca="1">+IF(AA5=0," ",IF($H5=" ",+MAX(TODAY(),BE$4:BE4,$G5),+MAX(TODAY(),BE$4:BE4,$H5)))</f>
        <v xml:space="preserve"> </v>
      </c>
      <c r="AV5" s="45">
        <f ca="1">+IF(AB5=0," ",IF($H5=" ",+MAX(TODAY(),BF$4:BF4,$G5),+MAX(TODAY(),BF$4:BF4,$H5)))</f>
        <v>45756</v>
      </c>
      <c r="AW5" s="48">
        <f ca="1">+IF(T5=0," ",+MAX(+WORKDAY.INTL(+TODAY(),+CUM!AD5/+VLOOKUP(AW$1,POSTE!$B:$H,7,FALSE),,CONGÉ!$C$2:$C$80),+WORKDAY.INTL(AM5,+CUM!T5/+VLOOKUP(AW$1,POSTE!$B:$H,7,FALSE),,CONGÉ!$C$2:$C$80)))</f>
        <v>45756</v>
      </c>
      <c r="AX5" s="199">
        <f ca="1">+IF(U5=0," ",+MAX(+WORKDAY.INTL(+TODAY(),+CUM!AE5/+VLOOKUP(AX$1,POSTE!$B:$H,7,FALSE),,CONGÉ!$C$2:$C$80),+WORKDAY.INTL(AN5,+CUM!U5/+VLOOKUP(AX$1,POSTE!$B:$H,7,FALSE),,CONGÉ!$C$2:$C$80)))</f>
        <v>45761</v>
      </c>
      <c r="AY5" s="199">
        <f ca="1">+IF(AND(V5=0,W5=0)," ",+MAX(+WORKDAY.INTL(+TODAY(),+(((AF5*POSTE!$H$5)+(CUM!AG5*POSTE!$H$4))/(POSTE!$H$4*POSTE!$H$5*2)),,CONGÉ!$C$2:$C$80),+WORKDAY.INTL(AO5,+(((V5*POSTE!$H$5)+(CUM!W5*POSTE!$H$4))/(POSTE!$H$4*POSTE!$H$5*2)),,CONGÉ!$C$2:$C$80)))</f>
        <v>45761</v>
      </c>
      <c r="AZ5" s="199">
        <f ca="1">+IF(V5=0," ",+MAX(+WORKDAY.INTL(+TODAY(),+CUM!AF5/+VLOOKUP(AZ$1,POSTE!$B:$H,7,FALSE),,CONGÉ!$C$2:$C$80),+WORKDAY.INTL(AP5,+CUM!V5/+VLOOKUP(AZ$1,POSTE!$B:$H,7,FALSE),,CONGÉ!$C$2:$C$80)))</f>
        <v>45764</v>
      </c>
      <c r="BA5" s="199">
        <f ca="1">+IF(W5=0," ",+MAX(+WORKDAY.INTL(+TODAY(),+CUM!AG5/+VLOOKUP(BA$1,POSTE!$B:$H,7,FALSE),,CONGÉ!$C$2:$C$80),+WORKDAY.INTL(AQ5,+CUM!W5/+VLOOKUP(BA$1,POSTE!$B:$H,7,FALSE),,CONGÉ!$C$2:$C$80)))</f>
        <v>45756</v>
      </c>
      <c r="BB5" s="199">
        <f ca="1">+IF(X5=0," ",+MAX(+WORKDAY.INTL(+TODAY(),+CUM!AH5/+VLOOKUP(BB$1,POSTE!$B:$H,7,FALSE),,CONGÉ!$C$2:$C$80),+WORKDAY.INTL(AR5,+CUM!X5/+VLOOKUP(BB$1,POSTE!$B:$H,7,FALSE),,CONGÉ!$C$2:$C$80)))</f>
        <v>45757</v>
      </c>
      <c r="BC5" s="199">
        <f ca="1">+IF(Y5=0," ",+MAX(+WORKDAY.INTL(+TODAY(),+CUM!AI5/+VLOOKUP(BC$1,POSTE!$B:$H,7,FALSE),,CONGÉ!$C$2:$C$80),+WORKDAY.INTL(AS5,+CUM!Y5/+VLOOKUP(BC$1,POSTE!$B:$H,7,FALSE),,CONGÉ!$C$2:$C$80)))</f>
        <v>45758</v>
      </c>
      <c r="BD5" s="199" t="str">
        <f ca="1">+IF(Z5=0," ",+MAX(+WORKDAY.INTL(+TODAY(),+CUM!AJ5/+VLOOKUP(BD$1,POSTE!$B:$H,7,FALSE),,CONGÉ!$C$2:$C$80),+WORKDAY.INTL(AT5,+CUM!Z5/+VLOOKUP(BD$1,POSTE!$B:$H,7,FALSE),,CONGÉ!$C$2:$C$80)))</f>
        <v xml:space="preserve"> </v>
      </c>
      <c r="BE5" s="199" t="str">
        <f ca="1">+IF(AA5=0," ",+MAX(+WORKDAY.INTL(+TODAY(),+CUM!AK5/+VLOOKUP(BE$1,POSTE!$B:$H,7,FALSE),,CONGÉ!$C$2:$C$80),+WORKDAY.INTL(AU5,+CUM!AA5/+VLOOKUP(BE$1,POSTE!$B:$H,7,FALSE),,CONGÉ!$C$2:$C$80)))</f>
        <v xml:space="preserve"> </v>
      </c>
      <c r="BF5" s="200">
        <f ca="1">+IF(AB5=0," ",+MAX(+WORKDAY.INTL(+TODAY(),+CUM!AL5/+VLOOKUP(BF$1,POSTE!$B:$H,7,FALSE),,CONGÉ!$C$2:$C$80),+WORKDAY.INTL(AV5,+CUM!AB5/+VLOOKUP(BF$1,POSTE!$B:$H,7,FALSE),,CONGÉ!$C$2:$C$80)))</f>
        <v>45756</v>
      </c>
      <c r="BG5" s="96">
        <f ca="1">+IF(+MIN(AM5:BF5)=0," ",+MIN(AM5:BF5))</f>
        <v>45756</v>
      </c>
      <c r="BH5" s="96">
        <f ca="1">+IF(+MAX(AM5:BF5)=0," ",+MAX(AM5:BF5))</f>
        <v>45764</v>
      </c>
      <c r="BI5" s="26">
        <f>+IF($I5="oui",+VLOOKUP($A5,DATA!$A:$AH,DATA!$AH$3,FALSE),0)</f>
        <v>80</v>
      </c>
      <c r="BJ5" s="27">
        <f t="shared" ref="BJ5:BJ36" si="4">+IF(C5=" "," ",+BJ4+BI5)</f>
        <v>80</v>
      </c>
      <c r="BK5" s="46">
        <f ca="1">+IF(BI5&gt;0,+MAX((BL$4:BL4),BH5),"")</f>
        <v>45764</v>
      </c>
      <c r="BL5" s="46">
        <f ca="1">+IF(BI5&gt;0,+MAX((BL$4:BL4),+WORKDAY.INTL(BK5,+BI5/8,,CONGÉ!$C$2:$C$73)),"")</f>
        <v>45778</v>
      </c>
      <c r="BM5" s="175">
        <f t="shared" ref="BM5:BM36" ca="1" si="5">+IF(BI5=0,+IFERROR(+EDATE(BH5,1)," "),+EDATE(BL5,1))</f>
        <v>45809</v>
      </c>
      <c r="BN5" s="176">
        <f t="shared" ref="BN5:BN36" si="6">+IF(C5=" "," ",+AF5+AG5)</f>
        <v>43581</v>
      </c>
      <c r="BO5" s="48">
        <f t="shared" ref="BO5:BO36" ca="1" si="7">+IF(C5=" "," ",+TODAY())</f>
        <v>45756</v>
      </c>
      <c r="BP5" s="97">
        <f>+IF(C5=" "," ",+(((AF5*POSTE!$H$5)+(CUM!AG5*POSTE!$H$4))/(POSTE!$H$4*POSTE!$H$5*2)))</f>
        <v>3.4950260416666667</v>
      </c>
      <c r="BQ5" s="98">
        <f ca="1">+IFERROR(+WORKDAY.INTL(BO5,BP5,,CONGÉ!C$4:C$72)," ")</f>
        <v>45761</v>
      </c>
      <c r="BR5" s="99">
        <f ca="1">+IFERROR(+MAX(AY$4:AY5)-BQ5," ")</f>
        <v>0</v>
      </c>
      <c r="BS5" s="180">
        <f ca="1">+IF(T5=0," ",+DATEDIF(+MAX(AW$4:AW4),AM5,"D"))</f>
        <v>0</v>
      </c>
      <c r="BT5" s="181">
        <f ca="1">+IF(U5=0," ",+DATEDIF(+MAX(AX$4:AX4),AN5,"D"))</f>
        <v>0</v>
      </c>
      <c r="BU5" s="181">
        <f ca="1">+IF(AND(V5=0,W5=0)," ",+DATEDIF(+MAX(AY$4:AY4),AO5,"D"))</f>
        <v>0</v>
      </c>
      <c r="BV5" s="181">
        <f ca="1">+IF(V5=0," ",+DATEDIF(+MAX(AZ$4:AZ4),AP5,"D"))</f>
        <v>0</v>
      </c>
      <c r="BW5" s="181">
        <f ca="1">+IF(W5=0," ",+DATEDIF(+MAX(BA$4:BA4),AQ5,"D"))</f>
        <v>0</v>
      </c>
      <c r="BX5" s="181">
        <f ca="1">+IF(X5=0," ",+DATEDIF(+MAX(BB$4:BB4),AR5,"D"))</f>
        <v>0</v>
      </c>
      <c r="BY5" s="181">
        <f ca="1">+IF(Y5=0," ",+DATEDIF(+MAX(BC$4:BC4),AS5,"D"))</f>
        <v>0</v>
      </c>
      <c r="BZ5" s="181" t="str">
        <f>+IF(Z5=0," ",+DATEDIF(+MAX(BD$4:BD4),AT5,"D"))</f>
        <v xml:space="preserve"> </v>
      </c>
      <c r="CA5" s="181" t="str">
        <f>+IF(AA5=0," ",+DATEDIF(+MAX(BE$4:BE4),AU5,"D"))</f>
        <v xml:space="preserve"> </v>
      </c>
      <c r="CB5" s="182">
        <f ca="1">+IF(AB5=0," ",+DATEDIF(+MAX(BF$4:BF4),AV5,"D"))</f>
        <v>0</v>
      </c>
      <c r="CD5" s="2"/>
    </row>
    <row r="6" spans="1:82" x14ac:dyDescent="0.25">
      <c r="A6" s="104">
        <f>+IFERROR(+IF(+VLOOKUP(+ROW()-ROW($A$4),DATA!A:D,4,FALSE)=" "," ",+ROW()-ROW($A$4))," ")</f>
        <v>2</v>
      </c>
      <c r="B6" s="195">
        <f>+IFERROR(+VLOOKUP($A6,DATA!$A:$C,1,FALSE)-VLOOKUP($A6,DATA!$A:$C,3,FALSE)," ")</f>
        <v>2</v>
      </c>
      <c r="C6" s="17" t="str">
        <f>+IF($A6=" "," ",+VLOOKUP($A6,DATA!$A:$AG,DATA!$D$3,FALSE))</f>
        <v>Traail 8</v>
      </c>
      <c r="D6" s="17" t="str">
        <f>+IF($A6=" "," ",+VLOOKUP($A6,DATA!$A:$AG,DATA!$E$3,FALSE))</f>
        <v>Client 8</v>
      </c>
      <c r="E6" s="17" t="str">
        <f>+IF($A6=" "," ",+VLOOKUP($A6,DATA!$A:$AG,DATA!$F$3,FALSE))</f>
        <v>Produit H</v>
      </c>
      <c r="F6" s="191">
        <f>+IF($A6=" "," ",+VLOOKUP($A6,DATA!$A:$AG,DATA!$G$3,FALSE))</f>
        <v>45777</v>
      </c>
      <c r="G6" s="31">
        <f>+IFERROR(+VLOOKUP($A6,DATA!$A:$AG,DATA!$M$3,FALSE)," ")</f>
        <v>45744</v>
      </c>
      <c r="H6" s="31" t="str">
        <f>+IFERROR(+IF(+VLOOKUP($A6,DATA!$A:$AG,DATA!$N$3,FALSE)=0," ",+VLOOKUP($A6,DATA!$A:$AG,DATA!$N$3,FALSE))," ")</f>
        <v xml:space="preserve"> </v>
      </c>
      <c r="I6" s="18" t="str">
        <f>+IF($A6=" "," ",+VLOOKUP($A6,DATA!$A:$AG,DATA!$O$3,FALSE))</f>
        <v>OUI</v>
      </c>
      <c r="J6" s="26">
        <f>+IF($I6="oui",+VLOOKUP($A6,DATA!$A:$AG,DATA!$P$3,FALSE),0)</f>
        <v>4</v>
      </c>
      <c r="K6" s="27">
        <f>+IF($I6="oui",+VLOOKUP($A6,DATA!$A:$AG,DATA!$R$3,FALSE),0)</f>
        <v>14</v>
      </c>
      <c r="L6" s="27">
        <f>+IF($I6="oui",+VLOOKUP($A6,DATA!$A:$AG,DATA!$T$3,FALSE),0)</f>
        <v>155</v>
      </c>
      <c r="M6" s="27">
        <f>+IF($I6="oui",+VLOOKUP($A6,DATA!$A:$AG,DATA!$V$3,FALSE),0)</f>
        <v>289</v>
      </c>
      <c r="N6" s="27">
        <f>+IF($I6="oui",+VLOOKUP($A6,DATA!$A:$AG,DATA!$X$3,FALSE),0)</f>
        <v>11</v>
      </c>
      <c r="O6" s="27">
        <f>+IF($I6="oui",+VLOOKUP($A6,DATA!$A:$AG,DATA!$Z$3,FALSE),0)</f>
        <v>90</v>
      </c>
      <c r="P6" s="27">
        <f>+IF($I6="oui",+VLOOKUP($A6,DATA!$A:$AG,DATA!$AB$3,FALSE),0)</f>
        <v>0</v>
      </c>
      <c r="Q6" s="27">
        <f>+IF($I6="oui",+VLOOKUP($A6,DATA!$A:$AG,DATA!$AD$3,FALSE),0)</f>
        <v>3</v>
      </c>
      <c r="R6" s="28">
        <f>+IF($I6="oui",+VLOOKUP($A6,DATA!$A:$AG,DATA!$AF$3,FALSE),0)</f>
        <v>35</v>
      </c>
      <c r="S6" s="94">
        <f t="shared" ref="S6:S69" si="8">SUM(J6:R6)</f>
        <v>601</v>
      </c>
      <c r="T6" s="20">
        <f>+IF($I6="oui",+VLOOKUP($A6,DATA!$A:$AG,DATA!$Q$3,FALSE),0)</f>
        <v>97</v>
      </c>
      <c r="U6" s="21">
        <f>+IF($I6="oui",+VLOOKUP($A6,DATA!$A:$AG,DATA!$S$3,FALSE),0)</f>
        <v>4882</v>
      </c>
      <c r="V6" s="21">
        <f>+IF($I6="oui",+VLOOKUP($A6,DATA!$A:$AG,DATA!$U$3,FALSE),0)</f>
        <v>21702</v>
      </c>
      <c r="W6" s="21">
        <f>+IF($I6="oui",+VLOOKUP($A6,DATA!$A:$AG,DATA!$W$3,FALSE),0)</f>
        <v>8818</v>
      </c>
      <c r="X6" s="21">
        <f>+IF($I6="oui",+VLOOKUP($A6,DATA!$A:$AG,DATA!$Y$3,FALSE),0)</f>
        <v>695</v>
      </c>
      <c r="Y6" s="21">
        <f>+IF($I6="oui",+VLOOKUP($A6,DATA!$A:$AG,DATA!$AA$3,FALSE),0)</f>
        <v>2116</v>
      </c>
      <c r="Z6" s="21">
        <f>+IF($I6="oui",+VLOOKUP($A6,DATA!$A:$AG,DATA!$AC$3,FALSE),0)</f>
        <v>0</v>
      </c>
      <c r="AA6" s="21">
        <f>+IF($I6="oui",+VLOOKUP($A6,DATA!$A:$AG,DATA!$AE$3,FALSE),0)</f>
        <v>20</v>
      </c>
      <c r="AB6" s="22">
        <f>+IF($I6="oui",+VLOOKUP($A6,DATA!$A:$AG,DATA!$AG$3,FALSE),0)</f>
        <v>19</v>
      </c>
      <c r="AC6" s="95">
        <f t="shared" ref="AC6:AC69" si="9">SUM(T6:AB6)</f>
        <v>38349</v>
      </c>
      <c r="AD6" s="26">
        <f t="shared" ref="AD6:AD69" si="10">+IF($C6=" "," ",+AD5+T6)</f>
        <v>174</v>
      </c>
      <c r="AE6" s="27">
        <f t="shared" ref="AE6:AE69" si="11">+IF($C6=" "," ",+AE5+U6)</f>
        <v>30821</v>
      </c>
      <c r="AF6" s="27">
        <f t="shared" ref="AF6:AF69" si="12">+IF($C6=" "," ",+AF5+V6)</f>
        <v>61817</v>
      </c>
      <c r="AG6" s="27">
        <f t="shared" ref="AG6:AG69" si="13">+IF($C6=" "," ",+AG5+W6)</f>
        <v>12284</v>
      </c>
      <c r="AH6" s="27">
        <f t="shared" ref="AH6:AH69" si="14">+IF($C6=" "," ",+AH5+X6)</f>
        <v>2918</v>
      </c>
      <c r="AI6" s="27">
        <f t="shared" ref="AI6:AI69" si="15">+IF($C6=" "," ",+AI5+Y6)</f>
        <v>6293</v>
      </c>
      <c r="AJ6" s="27">
        <f t="shared" ref="AJ6:AJ69" si="16">+IF($C6=" "," ",+AJ5+Z6)</f>
        <v>0</v>
      </c>
      <c r="AK6" s="27">
        <f t="shared" ref="AK6:AK69" si="17">+IF($C6=" "," ",+AK5+AA6)</f>
        <v>20</v>
      </c>
      <c r="AL6" s="28">
        <f t="shared" ref="AL6:AL69" si="18">+IF(C6=" "," ",+AL5+AB6)</f>
        <v>42</v>
      </c>
      <c r="AM6" s="44">
        <f ca="1">+IF(T6=0," ",IF($H6=" ",+MAX(TODAY(),AW$4:AW5,$G6),+MAX(TODAY(),AW$4:AW5,$H6)))</f>
        <v>45756</v>
      </c>
      <c r="AN6" s="31">
        <f ca="1">+IF(U6=0," ",IF($H6=" ",+MAX(TODAY(),AX$4:AX5,$G6),+MAX(TODAY(),AX$4:AX5,$H6)))</f>
        <v>45761</v>
      </c>
      <c r="AO6" s="31">
        <f ca="1">+IF(AND(V6=0,W6=0)," ",IF($H6=" ",+MAX(TODAY(),AY$4:AY5,$G6),+MAX(TODAY(),AY$4:AY5,$H6)))</f>
        <v>45761</v>
      </c>
      <c r="AP6" s="31">
        <f ca="1">+IF(V6=0," ",IF($H6=" ",+MAX(TODAY(),AZ$4:AZ5,$G6),+MAX(TODAY(),AZ$4:AZ5,$H6)))</f>
        <v>45764</v>
      </c>
      <c r="AQ6" s="31">
        <f ca="1">+IF(W6=0," ",IF($H6=" ",+MAX(TODAY(),BA$4:BA5,$G6),+MAX(TODAY(),BA$4:BA5,$H6)))</f>
        <v>45756</v>
      </c>
      <c r="AR6" s="31">
        <f ca="1">+IF(X6=0," ",IF($H6=" ",+MAX(TODAY(),BB$4:BB5,$G6),+MAX(TODAY(),BB$4:BB5,$H6)))</f>
        <v>45757</v>
      </c>
      <c r="AS6" s="31">
        <f ca="1">+IF(Y6=0," ",IF($H6=" ",+MAX(TODAY(),BC$4:BC5,$G6),+MAX(TODAY(),BC$4:BC5,$H6)))</f>
        <v>45758</v>
      </c>
      <c r="AT6" s="31" t="str">
        <f ca="1">+IF(Z6=0," ",IF($H6=" ",+MAX(TODAY(),BD$4:BD5,$G6),+MAX(TODAY(),BD$4:BD5,$H6)))</f>
        <v xml:space="preserve"> </v>
      </c>
      <c r="AU6" s="31">
        <f ca="1">+IF(AA6=0," ",IF($H6=" ",+MAX(TODAY(),BE$4:BE5,$G6),+MAX(TODAY(),BE$4:BE5,$H6)))</f>
        <v>45756</v>
      </c>
      <c r="AV6" s="45">
        <f ca="1">+IF(AB6=0," ",IF($H6=" ",+MAX(TODAY(),BF$4:BF5,$G6),+MAX(TODAY(),BF$4:BF5,$H6)))</f>
        <v>45756</v>
      </c>
      <c r="AW6" s="48">
        <f ca="1">+IF(T6=0," ",+MAX(+WORKDAY.INTL(+TODAY(),+CUM!AD6/+VLOOKUP(AW$1,POSTE!$B:$H,7,FALSE),,CONGÉ!$C$2:$C$80),+WORKDAY.INTL(AM6,+CUM!T6/+VLOOKUP(AW$1,POSTE!$B:$H,7,FALSE),,CONGÉ!$C$2:$C$80)))</f>
        <v>45756</v>
      </c>
      <c r="AX6" s="199">
        <f ca="1">+IF(U6=0," ",+MAX(+WORKDAY.INTL(+TODAY(),+CUM!AE6/+VLOOKUP(AX$1,POSTE!$B:$H,7,FALSE),,CONGÉ!$C$2:$C$80),+WORKDAY.INTL(AN6,+CUM!U6/+VLOOKUP(AX$1,POSTE!$B:$H,7,FALSE),,CONGÉ!$C$2:$C$80)))</f>
        <v>45762</v>
      </c>
      <c r="AY6" s="199">
        <f ca="1">+IF(AND(V6=0,W6=0)," ",+MAX(+WORKDAY.INTL(+TODAY(),+(((AF6*POSTE!$H$5)+(CUM!AG6*POSTE!$H$4))/(POSTE!$H$4*POSTE!$H$5*2)),,CONGÉ!$C$2:$C$80),+WORKDAY.INTL(AO6,+(((V6*POSTE!$H$5)+(CUM!W6*POSTE!$H$4))/(POSTE!$H$4*POSTE!$H$5*2)),,CONGÉ!$C$2:$C$80)))</f>
        <v>45764</v>
      </c>
      <c r="AZ6" s="199">
        <f ca="1">+IF(V6=0," ",+MAX(+WORKDAY.INTL(+TODAY(),+CUM!AF6/+VLOOKUP(AZ$1,POSTE!$B:$H,7,FALSE),,CONGÉ!$C$2:$C$80),+WORKDAY.INTL(AP6,+CUM!V6/+VLOOKUP(AZ$1,POSTE!$B:$H,7,FALSE),,CONGÉ!$C$2:$C$80)))</f>
        <v>45769</v>
      </c>
      <c r="BA6" s="199">
        <f ca="1">+IF(W6=0," ",+MAX(+WORKDAY.INTL(+TODAY(),+CUM!AG6/+VLOOKUP(BA$1,POSTE!$B:$H,7,FALSE),,CONGÉ!$C$2:$C$80),+WORKDAY.INTL(AQ6,+CUM!W6/+VLOOKUP(BA$1,POSTE!$B:$H,7,FALSE),,CONGÉ!$C$2:$C$80)))</f>
        <v>45758</v>
      </c>
      <c r="BB6" s="199">
        <f ca="1">+IF(X6=0," ",+MAX(+WORKDAY.INTL(+TODAY(),+CUM!AH6/+VLOOKUP(BB$1,POSTE!$B:$H,7,FALSE),,CONGÉ!$C$2:$C$80),+WORKDAY.INTL(AR6,+CUM!X6/+VLOOKUP(BB$1,POSTE!$B:$H,7,FALSE),,CONGÉ!$C$2:$C$80)))</f>
        <v>45757</v>
      </c>
      <c r="BC6" s="199">
        <f ca="1">+IF(Y6=0," ",+MAX(+WORKDAY.INTL(+TODAY(),+CUM!AI6/+VLOOKUP(BC$1,POSTE!$B:$H,7,FALSE),,CONGÉ!$C$2:$C$80),+WORKDAY.INTL(AS6,+CUM!Y6/+VLOOKUP(BC$1,POSTE!$B:$H,7,FALSE),,CONGÉ!$C$2:$C$80)))</f>
        <v>45761</v>
      </c>
      <c r="BD6" s="199" t="str">
        <f ca="1">+IF(Z6=0," ",+MAX(+WORKDAY.INTL(+TODAY(),+CUM!AJ6/+VLOOKUP(BD$1,POSTE!$B:$H,7,FALSE),,CONGÉ!$C$2:$C$80),+WORKDAY.INTL(AT6,+CUM!Z6/+VLOOKUP(BD$1,POSTE!$B:$H,7,FALSE),,CONGÉ!$C$2:$C$80)))</f>
        <v xml:space="preserve"> </v>
      </c>
      <c r="BE6" s="199">
        <f ca="1">+IF(AA6=0," ",+MAX(+WORKDAY.INTL(+TODAY(),+CUM!AK6/+VLOOKUP(BE$1,POSTE!$B:$H,7,FALSE),,CONGÉ!$C$2:$C$80),+WORKDAY.INTL(AU6,+CUM!AA6/+VLOOKUP(BE$1,POSTE!$B:$H,7,FALSE),,CONGÉ!$C$2:$C$80)))</f>
        <v>45756</v>
      </c>
      <c r="BF6" s="200">
        <f ca="1">+IF(AB6=0," ",+MAX(+WORKDAY.INTL(+TODAY(),+CUM!AL6/+VLOOKUP(BF$1,POSTE!$B:$H,7,FALSE),,CONGÉ!$C$2:$C$80),+WORKDAY.INTL(AV6,+CUM!AB6/+VLOOKUP(BF$1,POSTE!$B:$H,7,FALSE),,CONGÉ!$C$2:$C$80)))</f>
        <v>45756</v>
      </c>
      <c r="BG6" s="96">
        <f t="shared" ref="BG6:BG69" ca="1" si="19">+IF(+MIN(AM6:BF6)=0," ",+MIN(AM6:BF6))</f>
        <v>45756</v>
      </c>
      <c r="BH6" s="96">
        <f t="shared" ref="BH6:BH69" ca="1" si="20">+IF(+MAX(AM6:BF6)=0," ",+MAX(AM6:BF6))</f>
        <v>45769</v>
      </c>
      <c r="BI6" s="26">
        <f>+IF($I6="oui",+VLOOKUP($A6,DATA!$A:$AH,DATA!$AH$3,FALSE),0)</f>
        <v>140</v>
      </c>
      <c r="BJ6" s="27">
        <f t="shared" si="4"/>
        <v>220</v>
      </c>
      <c r="BK6" s="46">
        <f ca="1">+IF(BI6&gt;0,+MAX((BL$4:BL5),BH6),"")</f>
        <v>45778</v>
      </c>
      <c r="BL6" s="46">
        <f ca="1">+IF(BI6&gt;0,+MAX((BL$4:BL5),+WORKDAY.INTL(BK6,+BI6/8,,CONGÉ!$C$2:$C$73)),"")</f>
        <v>45803</v>
      </c>
      <c r="BM6" s="175">
        <f t="shared" ca="1" si="5"/>
        <v>45834</v>
      </c>
      <c r="BN6" s="176">
        <f t="shared" si="6"/>
        <v>74101</v>
      </c>
      <c r="BO6" s="48">
        <f t="shared" ca="1" si="7"/>
        <v>45756</v>
      </c>
      <c r="BP6" s="97">
        <f>+IF(C6=" "," ",+(((AF6*POSTE!$H$5)+(CUM!AG6*POSTE!$H$4))/(POSTE!$H$4*POSTE!$H$5*2)))</f>
        <v>6.1090364583333336</v>
      </c>
      <c r="BQ6" s="98">
        <f ca="1">+IFERROR(+WORKDAY.INTL(BO6,BP6,,CONGÉ!C$4:C$72)," ")</f>
        <v>45764</v>
      </c>
      <c r="BR6" s="99">
        <f ca="1">+IFERROR(+MAX(AY$4:AY6)-BQ6," ")</f>
        <v>0</v>
      </c>
      <c r="BS6" s="180">
        <f ca="1">+IF(T6=0," ",+DATEDIF(+MAX(AW$4:AW5),AM6,"D"))</f>
        <v>0</v>
      </c>
      <c r="BT6" s="181">
        <f ca="1">+IF(U6=0," ",+DATEDIF(+MAX(AX$4:AX5),AN6,"D"))</f>
        <v>0</v>
      </c>
      <c r="BU6" s="181">
        <f ca="1">+IF(AND(V6=0,W6=0)," ",+DATEDIF(+MAX(AY$4:AY5),AO6,"D"))</f>
        <v>0</v>
      </c>
      <c r="BV6" s="181">
        <f ca="1">+IF(V6=0," ",+DATEDIF(+MAX(AZ$4:AZ5),AP6,"D"))</f>
        <v>0</v>
      </c>
      <c r="BW6" s="181">
        <f ca="1">+IF(W6=0," ",+DATEDIF(+MAX(BA$4:BA5),AQ6,"D"))</f>
        <v>0</v>
      </c>
      <c r="BX6" s="181">
        <f ca="1">+IF(X6=0," ",+DATEDIF(+MAX(BB$4:BB5),AR6,"D"))</f>
        <v>0</v>
      </c>
      <c r="BY6" s="181">
        <f ca="1">+IF(Y6=0," ",+DATEDIF(+MAX(BC$4:BC5),AS6,"D"))</f>
        <v>0</v>
      </c>
      <c r="BZ6" s="181" t="str">
        <f>+IF(Z6=0," ",+DATEDIF(+MAX(BD$4:BD5),AT6,"D"))</f>
        <v xml:space="preserve"> </v>
      </c>
      <c r="CA6" s="181">
        <f ca="1">+IF(AA6=0," ",+DATEDIF(+MAX(BE$4:BE5),AU6,"D"))</f>
        <v>0</v>
      </c>
      <c r="CB6" s="182">
        <f ca="1">+IF(AB6=0," ",+DATEDIF(+MAX(BF$4:BF5),AV6,"D"))</f>
        <v>0</v>
      </c>
    </row>
    <row r="7" spans="1:82" x14ac:dyDescent="0.25">
      <c r="A7" s="104">
        <f>+IFERROR(+IF(+VLOOKUP(+ROW()-ROW($A$4),DATA!A:D,4,FALSE)=" "," ",+ROW()-ROW($A$4))," ")</f>
        <v>3</v>
      </c>
      <c r="B7" s="195">
        <f>+IFERROR(+VLOOKUP($A7,DATA!$A:$C,1,FALSE)-VLOOKUP($A7,DATA!$A:$C,3,FALSE)," ")</f>
        <v>3</v>
      </c>
      <c r="C7" s="17" t="str">
        <f>+IF($A7=" "," ",+VLOOKUP($A7,DATA!$A:$AG,DATA!$D$3,FALSE))</f>
        <v>Traail 9</v>
      </c>
      <c r="D7" s="17" t="str">
        <f>+IF($A7=" "," ",+VLOOKUP($A7,DATA!$A:$AG,DATA!$E$3,FALSE))</f>
        <v>Client 9</v>
      </c>
      <c r="E7" s="17" t="str">
        <f>+IF($A7=" "," ",+VLOOKUP($A7,DATA!$A:$AG,DATA!$F$3,FALSE))</f>
        <v>Produit I</v>
      </c>
      <c r="F7" s="191">
        <f>+IF($A7=" "," ",+VLOOKUP($A7,DATA!$A:$AG,DATA!$G$3,FALSE))</f>
        <v>45777</v>
      </c>
      <c r="G7" s="31">
        <f>+IFERROR(+VLOOKUP($A7,DATA!$A:$AG,DATA!$M$3,FALSE)," ")</f>
        <v>45784</v>
      </c>
      <c r="H7" s="31" t="str">
        <f>+IFERROR(+IF(+VLOOKUP($A7,DATA!$A:$AG,DATA!$N$3,FALSE)=0," ",+VLOOKUP($A7,DATA!$A:$AG,DATA!$N$3,FALSE))," ")</f>
        <v xml:space="preserve"> </v>
      </c>
      <c r="I7" s="18" t="str">
        <f>+IF($A7=" "," ",+VLOOKUP($A7,DATA!$A:$AG,DATA!$O$3,FALSE))</f>
        <v>OUI</v>
      </c>
      <c r="J7" s="26">
        <f>+IF($I7="oui",+VLOOKUP($A7,DATA!$A:$AG,DATA!$P$3,FALSE),0)</f>
        <v>8</v>
      </c>
      <c r="K7" s="27">
        <f>+IF($I7="oui",+VLOOKUP($A7,DATA!$A:$AG,DATA!$R$3,FALSE),0)</f>
        <v>47</v>
      </c>
      <c r="L7" s="27">
        <f>+IF($I7="oui",+VLOOKUP($A7,DATA!$A:$AG,DATA!$T$3,FALSE),0)</f>
        <v>204</v>
      </c>
      <c r="M7" s="27">
        <f>+IF($I7="oui",+VLOOKUP($A7,DATA!$A:$AG,DATA!$V$3,FALSE),0)</f>
        <v>206</v>
      </c>
      <c r="N7" s="27">
        <f>+IF($I7="oui",+VLOOKUP($A7,DATA!$A:$AG,DATA!$X$3,FALSE),0)</f>
        <v>25</v>
      </c>
      <c r="O7" s="27">
        <f>+IF($I7="oui",+VLOOKUP($A7,DATA!$A:$AG,DATA!$Z$3,FALSE),0)</f>
        <v>177</v>
      </c>
      <c r="P7" s="27">
        <f>+IF($I7="oui",+VLOOKUP($A7,DATA!$A:$AG,DATA!$AB$3,FALSE),0)</f>
        <v>0</v>
      </c>
      <c r="Q7" s="27">
        <f>+IF($I7="oui",+VLOOKUP($A7,DATA!$A:$AG,DATA!$AD$3,FALSE),0)</f>
        <v>2</v>
      </c>
      <c r="R7" s="28">
        <f>+IF($I7="oui",+VLOOKUP($A7,DATA!$A:$AG,DATA!$AF$3,FALSE),0)</f>
        <v>56</v>
      </c>
      <c r="S7" s="94">
        <f t="shared" si="8"/>
        <v>725</v>
      </c>
      <c r="T7" s="20">
        <f>+IF($I7="oui",+VLOOKUP($A7,DATA!$A:$AG,DATA!$Q$3,FALSE),0)</f>
        <v>911</v>
      </c>
      <c r="U7" s="21">
        <f>+IF($I7="oui",+VLOOKUP($A7,DATA!$A:$AG,DATA!$S$3,FALSE),0)</f>
        <v>9367</v>
      </c>
      <c r="V7" s="21">
        <f>+IF($I7="oui",+VLOOKUP($A7,DATA!$A:$AG,DATA!$U$3,FALSE),0)</f>
        <v>21847</v>
      </c>
      <c r="W7" s="21">
        <f>+IF($I7="oui",+VLOOKUP($A7,DATA!$A:$AG,DATA!$W$3,FALSE),0)</f>
        <v>4144</v>
      </c>
      <c r="X7" s="21">
        <f>+IF($I7="oui",+VLOOKUP($A7,DATA!$A:$AG,DATA!$Y$3,FALSE),0)</f>
        <v>1365</v>
      </c>
      <c r="Y7" s="21">
        <f>+IF($I7="oui",+VLOOKUP($A7,DATA!$A:$AG,DATA!$AA$3,FALSE),0)</f>
        <v>2529</v>
      </c>
      <c r="Z7" s="21">
        <f>+IF($I7="oui",+VLOOKUP($A7,DATA!$A:$AG,DATA!$AC$3,FALSE),0)</f>
        <v>0</v>
      </c>
      <c r="AA7" s="21">
        <f>+IF($I7="oui",+VLOOKUP($A7,DATA!$A:$AG,DATA!$AE$3,FALSE),0)</f>
        <v>29</v>
      </c>
      <c r="AB7" s="22">
        <f>+IF($I7="oui",+VLOOKUP($A7,DATA!$A:$AG,DATA!$AG$3,FALSE),0)</f>
        <v>37</v>
      </c>
      <c r="AC7" s="95">
        <f t="shared" si="9"/>
        <v>40229</v>
      </c>
      <c r="AD7" s="26">
        <f t="shared" si="10"/>
        <v>1085</v>
      </c>
      <c r="AE7" s="27">
        <f t="shared" si="11"/>
        <v>40188</v>
      </c>
      <c r="AF7" s="27">
        <f t="shared" si="12"/>
        <v>83664</v>
      </c>
      <c r="AG7" s="27">
        <f t="shared" si="13"/>
        <v>16428</v>
      </c>
      <c r="AH7" s="27">
        <f t="shared" si="14"/>
        <v>4283</v>
      </c>
      <c r="AI7" s="27">
        <f t="shared" si="15"/>
        <v>8822</v>
      </c>
      <c r="AJ7" s="27">
        <f t="shared" si="16"/>
        <v>0</v>
      </c>
      <c r="AK7" s="27">
        <f t="shared" si="17"/>
        <v>49</v>
      </c>
      <c r="AL7" s="28">
        <f t="shared" si="18"/>
        <v>79</v>
      </c>
      <c r="AM7" s="44">
        <f ca="1">+IF(T7=0," ",IF($H7=" ",+MAX(TODAY(),AW$4:AW6,$G7),+MAX(TODAY(),AW$4:AW6,$H7)))</f>
        <v>45784</v>
      </c>
      <c r="AN7" s="31">
        <f ca="1">+IF(U7=0," ",IF($H7=" ",+MAX(TODAY(),AX$4:AX6,$G7),+MAX(TODAY(),AX$4:AX6,$H7)))</f>
        <v>45784</v>
      </c>
      <c r="AO7" s="31">
        <f ca="1">+IF(AND(V7=0,W7=0)," ",IF($H7=" ",+MAX(TODAY(),AY$4:AY6,$G7),+MAX(TODAY(),AY$4:AY6,$H7)))</f>
        <v>45784</v>
      </c>
      <c r="AP7" s="31">
        <f ca="1">+IF(V7=0," ",IF($H7=" ",+MAX(TODAY(),AZ$4:AZ6,$G7),+MAX(TODAY(),AZ$4:AZ6,$H7)))</f>
        <v>45784</v>
      </c>
      <c r="AQ7" s="31">
        <f ca="1">+IF(W7=0," ",IF($H7=" ",+MAX(TODAY(),BA$4:BA6,$G7),+MAX(TODAY(),BA$4:BA6,$H7)))</f>
        <v>45784</v>
      </c>
      <c r="AR7" s="31">
        <f ca="1">+IF(X7=0," ",IF($H7=" ",+MAX(TODAY(),BB$4:BB6,$G7),+MAX(TODAY(),BB$4:BB6,$H7)))</f>
        <v>45784</v>
      </c>
      <c r="AS7" s="31">
        <f ca="1">+IF(Y7=0," ",IF($H7=" ",+MAX(TODAY(),BC$4:BC6,$G7),+MAX(TODAY(),BC$4:BC6,$H7)))</f>
        <v>45784</v>
      </c>
      <c r="AT7" s="31" t="str">
        <f ca="1">+IF(Z7=0," ",IF($H7=" ",+MAX(TODAY(),BD$4:BD6,$G7),+MAX(TODAY(),BD$4:BD6,$H7)))</f>
        <v xml:space="preserve"> </v>
      </c>
      <c r="AU7" s="31">
        <f ca="1">+IF(AA7=0," ",IF($H7=" ",+MAX(TODAY(),BE$4:BE6,$G7),+MAX(TODAY(),BE$4:BE6,$H7)))</f>
        <v>45784</v>
      </c>
      <c r="AV7" s="45">
        <f ca="1">+IF(AB7=0," ",IF($H7=" ",+MAX(TODAY(),BF$4:BF6,$G7),+MAX(TODAY(),BF$4:BF6,$H7)))</f>
        <v>45784</v>
      </c>
      <c r="AW7" s="48">
        <f ca="1">+IF(T7=0," ",+MAX(+WORKDAY.INTL(+TODAY(),+CUM!AD7/+VLOOKUP(AW$1,POSTE!$B:$H,7,FALSE),,CONGÉ!$C$2:$C$80),+WORKDAY.INTL(AM7,+CUM!T7/+VLOOKUP(AW$1,POSTE!$B:$H,7,FALSE),,CONGÉ!$C$2:$C$80)))</f>
        <v>45784</v>
      </c>
      <c r="AX7" s="199">
        <f ca="1">+IF(U7=0," ",+MAX(+WORKDAY.INTL(+TODAY(),+CUM!AE7/+VLOOKUP(AX$1,POSTE!$B:$H,7,FALSE),,CONGÉ!$C$2:$C$80),+WORKDAY.INTL(AN7,+CUM!U7/+VLOOKUP(AX$1,POSTE!$B:$H,7,FALSE),,CONGÉ!$C$2:$C$80)))</f>
        <v>45785</v>
      </c>
      <c r="AY7" s="199">
        <f ca="1">+IF(AND(V7=0,W7=0)," ",+MAX(+WORKDAY.INTL(+TODAY(),+(((AF7*POSTE!$H$5)+(CUM!AG7*POSTE!$H$4))/(POSTE!$H$4*POSTE!$H$5*2)),,CONGÉ!$C$2:$C$80),+WORKDAY.INTL(AO7,+(((V7*POSTE!$H$5)+(CUM!W7*POSTE!$H$4))/(POSTE!$H$4*POSTE!$H$5*2)),,CONGÉ!$C$2:$C$80)))</f>
        <v>45786</v>
      </c>
      <c r="AZ7" s="199">
        <f ca="1">+IF(V7=0," ",+MAX(+WORKDAY.INTL(+TODAY(),+CUM!AF7/+VLOOKUP(AZ$1,POSTE!$B:$H,7,FALSE),,CONGÉ!$C$2:$C$80),+WORKDAY.INTL(AP7,+CUM!V7/+VLOOKUP(AZ$1,POSTE!$B:$H,7,FALSE),,CONGÉ!$C$2:$C$80)))</f>
        <v>45789</v>
      </c>
      <c r="BA7" s="199">
        <f ca="1">+IF(W7=0," ",+MAX(+WORKDAY.INTL(+TODAY(),+CUM!AG7/+VLOOKUP(BA$1,POSTE!$B:$H,7,FALSE),,CONGÉ!$C$2:$C$80),+WORKDAY.INTL(AQ7,+CUM!W7/+VLOOKUP(BA$1,POSTE!$B:$H,7,FALSE),,CONGÉ!$C$2:$C$80)))</f>
        <v>45784</v>
      </c>
      <c r="BB7" s="199">
        <f ca="1">+IF(X7=0," ",+MAX(+WORKDAY.INTL(+TODAY(),+CUM!AH7/+VLOOKUP(BB$1,POSTE!$B:$H,7,FALSE),,CONGÉ!$C$2:$C$80),+WORKDAY.INTL(AR7,+CUM!X7/+VLOOKUP(BB$1,POSTE!$B:$H,7,FALSE),,CONGÉ!$C$2:$C$80)))</f>
        <v>45784</v>
      </c>
      <c r="BC7" s="199">
        <f ca="1">+IF(Y7=0," ",+MAX(+WORKDAY.INTL(+TODAY(),+CUM!AI7/+VLOOKUP(BC$1,POSTE!$B:$H,7,FALSE),,CONGÉ!$C$2:$C$80),+WORKDAY.INTL(AS7,+CUM!Y7/+VLOOKUP(BC$1,POSTE!$B:$H,7,FALSE),,CONGÉ!$C$2:$C$80)))</f>
        <v>45785</v>
      </c>
      <c r="BD7" s="199" t="str">
        <f ca="1">+IF(Z7=0," ",+MAX(+WORKDAY.INTL(+TODAY(),+CUM!AJ7/+VLOOKUP(BD$1,POSTE!$B:$H,7,FALSE),,CONGÉ!$C$2:$C$80),+WORKDAY.INTL(AT7,+CUM!Z7/+VLOOKUP(BD$1,POSTE!$B:$H,7,FALSE),,CONGÉ!$C$2:$C$80)))</f>
        <v xml:space="preserve"> </v>
      </c>
      <c r="BE7" s="199">
        <f ca="1">+IF(AA7=0," ",+MAX(+WORKDAY.INTL(+TODAY(),+CUM!AK7/+VLOOKUP(BE$1,POSTE!$B:$H,7,FALSE),,CONGÉ!$C$2:$C$80),+WORKDAY.INTL(AU7,+CUM!AA7/+VLOOKUP(BE$1,POSTE!$B:$H,7,FALSE),,CONGÉ!$C$2:$C$80)))</f>
        <v>45784</v>
      </c>
      <c r="BF7" s="200">
        <f ca="1">+IF(AB7=0," ",+MAX(+WORKDAY.INTL(+TODAY(),+CUM!AL7/+VLOOKUP(BF$1,POSTE!$B:$H,7,FALSE),,CONGÉ!$C$2:$C$80),+WORKDAY.INTL(AV7,+CUM!AB7/+VLOOKUP(BF$1,POSTE!$B:$H,7,FALSE),,CONGÉ!$C$2:$C$80)))</f>
        <v>45784</v>
      </c>
      <c r="BG7" s="96">
        <f t="shared" ca="1" si="19"/>
        <v>45784</v>
      </c>
      <c r="BH7" s="96">
        <f t="shared" ca="1" si="20"/>
        <v>45789</v>
      </c>
      <c r="BI7" s="26">
        <f>+IF($I7="oui",+VLOOKUP($A7,DATA!$A:$AH,DATA!$AH$3,FALSE),0)</f>
        <v>134.66666666666669</v>
      </c>
      <c r="BJ7" s="27">
        <f t="shared" si="4"/>
        <v>354.66666666666669</v>
      </c>
      <c r="BK7" s="46">
        <f ca="1">+IF(BI7&gt;0,+MAX((BL$4:BL6),BH7),"")</f>
        <v>45803</v>
      </c>
      <c r="BL7" s="46">
        <f ca="1">+IF(BI7&gt;0,+MAX((BL$4:BL6),+WORKDAY.INTL(BK7,+BI7/8,,CONGÉ!$C$2:$C$73)),"")</f>
        <v>45825</v>
      </c>
      <c r="BM7" s="175">
        <f t="shared" ca="1" si="5"/>
        <v>45855</v>
      </c>
      <c r="BN7" s="176">
        <f t="shared" si="6"/>
        <v>100092</v>
      </c>
      <c r="BO7" s="48">
        <f t="shared" ca="1" si="7"/>
        <v>45756</v>
      </c>
      <c r="BP7" s="97">
        <f>+IF(C7=" "," ",+(((AF7*POSTE!$H$5)+(CUM!AG7*POSTE!$H$4))/(POSTE!$H$4*POSTE!$H$5*2)))</f>
        <v>8.2475000000000005</v>
      </c>
      <c r="BQ7" s="98">
        <f ca="1">+IFERROR(+WORKDAY.INTL(BO7,BP7,,CONGÉ!C$4:C$72)," ")</f>
        <v>45768</v>
      </c>
      <c r="BR7" s="99">
        <f ca="1">+IFERROR(+MAX(AY$4:AY7)-BQ7," ")</f>
        <v>18</v>
      </c>
      <c r="BS7" s="180">
        <f ca="1">+IF(T7=0," ",+DATEDIF(+MAX(AW$4:AW6),AM7,"D"))</f>
        <v>28</v>
      </c>
      <c r="BT7" s="181">
        <f ca="1">+IF(U7=0," ",+DATEDIF(+MAX(AX$4:AX6),AN7,"D"))</f>
        <v>22</v>
      </c>
      <c r="BU7" s="181">
        <f ca="1">+IF(AND(V7=0,W7=0)," ",+DATEDIF(+MAX(AY$4:AY6),AO7,"D"))</f>
        <v>20</v>
      </c>
      <c r="BV7" s="181">
        <f ca="1">+IF(V7=0," ",+DATEDIF(+MAX(AZ$4:AZ6),AP7,"D"))</f>
        <v>15</v>
      </c>
      <c r="BW7" s="181">
        <f ca="1">+IF(W7=0," ",+DATEDIF(+MAX(BA$4:BA6),AQ7,"D"))</f>
        <v>26</v>
      </c>
      <c r="BX7" s="181">
        <f ca="1">+IF(X7=0," ",+DATEDIF(+MAX(BB$4:BB6),AR7,"D"))</f>
        <v>27</v>
      </c>
      <c r="BY7" s="181">
        <f ca="1">+IF(Y7=0," ",+DATEDIF(+MAX(BC$4:BC6),AS7,"D"))</f>
        <v>23</v>
      </c>
      <c r="BZ7" s="181" t="str">
        <f>+IF(Z7=0," ",+DATEDIF(+MAX(BD$4:BD6),AT7,"D"))</f>
        <v xml:space="preserve"> </v>
      </c>
      <c r="CA7" s="181">
        <f ca="1">+IF(AA7=0," ",+DATEDIF(+MAX(BE$4:BE6),AU7,"D"))</f>
        <v>28</v>
      </c>
      <c r="CB7" s="182">
        <f ca="1">+IF(AB7=0," ",+DATEDIF(+MAX(BF$4:BF6),AV7,"D"))</f>
        <v>28</v>
      </c>
    </row>
    <row r="8" spans="1:82" x14ac:dyDescent="0.25">
      <c r="A8" s="104">
        <f>+IFERROR(+IF(+VLOOKUP(+ROW()-ROW($A$4),DATA!A:D,4,FALSE)=" "," ",+ROW()-ROW($A$4))," ")</f>
        <v>4</v>
      </c>
      <c r="B8" s="195">
        <f>+IFERROR(+VLOOKUP($A8,DATA!$A:$C,1,FALSE)-VLOOKUP($A8,DATA!$A:$C,3,FALSE)," ")</f>
        <v>4</v>
      </c>
      <c r="C8" s="17" t="str">
        <f>+IF($A8=" "," ",+VLOOKUP($A8,DATA!$A:$AG,DATA!$D$3,FALSE))</f>
        <v>Traail 7</v>
      </c>
      <c r="D8" s="17" t="str">
        <f>+IF($A8=" "," ",+VLOOKUP($A8,DATA!$A:$AG,DATA!$E$3,FALSE))</f>
        <v>Client 7</v>
      </c>
      <c r="E8" s="17" t="str">
        <f>+IF($A8=" "," ",+VLOOKUP($A8,DATA!$A:$AG,DATA!$F$3,FALSE))</f>
        <v>Produit G</v>
      </c>
      <c r="F8" s="191">
        <f>+IF($A8=" "," ",+VLOOKUP($A8,DATA!$A:$AG,DATA!$G$3,FALSE))</f>
        <v>45782</v>
      </c>
      <c r="G8" s="31">
        <f>+IFERROR(+VLOOKUP($A8,DATA!$A:$AG,DATA!$M$3,FALSE)," ")</f>
        <v>45673</v>
      </c>
      <c r="H8" s="31">
        <f>+IFERROR(+IF(+VLOOKUP($A8,DATA!$A:$AG,DATA!$N$3,FALSE)=0," ",+VLOOKUP($A8,DATA!$A:$AG,DATA!$N$3,FALSE))," ")</f>
        <v>45692</v>
      </c>
      <c r="I8" s="18" t="str">
        <f>+IF($A8=" "," ",+VLOOKUP($A8,DATA!$A:$AG,DATA!$O$3,FALSE))</f>
        <v>OUI</v>
      </c>
      <c r="J8" s="26">
        <f>+IF($I8="oui",+VLOOKUP($A8,DATA!$A:$AG,DATA!$P$3,FALSE),0)</f>
        <v>7</v>
      </c>
      <c r="K8" s="27">
        <f>+IF($I8="oui",+VLOOKUP($A8,DATA!$A:$AG,DATA!$R$3,FALSE),0)</f>
        <v>2</v>
      </c>
      <c r="L8" s="27">
        <f>+IF($I8="oui",+VLOOKUP($A8,DATA!$A:$AG,DATA!$T$3,FALSE),0)</f>
        <v>0</v>
      </c>
      <c r="M8" s="27">
        <f>+IF($I8="oui",+VLOOKUP($A8,DATA!$A:$AG,DATA!$V$3,FALSE),0)</f>
        <v>0</v>
      </c>
      <c r="N8" s="27">
        <f>+IF($I8="oui",+VLOOKUP($A8,DATA!$A:$AG,DATA!$X$3,FALSE),0)</f>
        <v>0</v>
      </c>
      <c r="O8" s="27">
        <f>+IF($I8="oui",+VLOOKUP($A8,DATA!$A:$AG,DATA!$Z$3,FALSE),0)</f>
        <v>0</v>
      </c>
      <c r="P8" s="27">
        <f>+IF($I8="oui",+VLOOKUP($A8,DATA!$A:$AG,DATA!$AB$3,FALSE),0)</f>
        <v>0</v>
      </c>
      <c r="Q8" s="27">
        <f>+IF($I8="oui",+VLOOKUP($A8,DATA!$A:$AG,DATA!$AD$3,FALSE),0)</f>
        <v>0</v>
      </c>
      <c r="R8" s="28">
        <f>+IF($I8="oui",+VLOOKUP($A8,DATA!$A:$AG,DATA!$AF$3,FALSE),0)</f>
        <v>5</v>
      </c>
      <c r="S8" s="94">
        <f t="shared" si="8"/>
        <v>14</v>
      </c>
      <c r="T8" s="20">
        <f>+IF($I8="oui",+VLOOKUP($A8,DATA!$A:$AG,DATA!$Q$3,FALSE),0)</f>
        <v>46958</v>
      </c>
      <c r="U8" s="21">
        <f>+IF($I8="oui",+VLOOKUP($A8,DATA!$A:$AG,DATA!$S$3,FALSE),0)</f>
        <v>3672</v>
      </c>
      <c r="V8" s="21">
        <f>+IF($I8="oui",+VLOOKUP($A8,DATA!$A:$AG,DATA!$U$3,FALSE),0)</f>
        <v>0</v>
      </c>
      <c r="W8" s="21">
        <f>+IF($I8="oui",+VLOOKUP($A8,DATA!$A:$AG,DATA!$W$3,FALSE),0)</f>
        <v>0</v>
      </c>
      <c r="X8" s="21">
        <f>+IF($I8="oui",+VLOOKUP($A8,DATA!$A:$AG,DATA!$Y$3,FALSE),0)</f>
        <v>0</v>
      </c>
      <c r="Y8" s="21">
        <f>+IF($I8="oui",+VLOOKUP($A8,DATA!$A:$AG,DATA!$AA$3,FALSE),0)</f>
        <v>0</v>
      </c>
      <c r="Z8" s="21">
        <f>+IF($I8="oui",+VLOOKUP($A8,DATA!$A:$AG,DATA!$AC$3,FALSE),0)</f>
        <v>0</v>
      </c>
      <c r="AA8" s="21">
        <f>+IF($I8="oui",+VLOOKUP($A8,DATA!$A:$AG,DATA!$AE$3,FALSE),0)</f>
        <v>0</v>
      </c>
      <c r="AB8" s="22">
        <f>+IF($I8="oui",+VLOOKUP($A8,DATA!$A:$AG,DATA!$AG$3,FALSE),0)</f>
        <v>384</v>
      </c>
      <c r="AC8" s="95">
        <f t="shared" si="9"/>
        <v>51014</v>
      </c>
      <c r="AD8" s="26">
        <f t="shared" si="10"/>
        <v>48043</v>
      </c>
      <c r="AE8" s="27">
        <f t="shared" si="11"/>
        <v>43860</v>
      </c>
      <c r="AF8" s="27">
        <f t="shared" si="12"/>
        <v>83664</v>
      </c>
      <c r="AG8" s="27">
        <f t="shared" si="13"/>
        <v>16428</v>
      </c>
      <c r="AH8" s="27">
        <f t="shared" si="14"/>
        <v>4283</v>
      </c>
      <c r="AI8" s="27">
        <f t="shared" si="15"/>
        <v>8822</v>
      </c>
      <c r="AJ8" s="27">
        <f t="shared" si="16"/>
        <v>0</v>
      </c>
      <c r="AK8" s="27">
        <f t="shared" si="17"/>
        <v>49</v>
      </c>
      <c r="AL8" s="28">
        <f t="shared" si="18"/>
        <v>463</v>
      </c>
      <c r="AM8" s="44">
        <f ca="1">+IF(T8=0," ",IF($H8=" ",+MAX(TODAY(),AW$4:AW7,$G8),+MAX(TODAY(),AW$4:AW7,$H8)))</f>
        <v>45784</v>
      </c>
      <c r="AN8" s="31">
        <f ca="1">+IF(U8=0," ",IF($H8=" ",+MAX(TODAY(),AX$4:AX7,$G8),+MAX(TODAY(),AX$4:AX7,$H8)))</f>
        <v>45785</v>
      </c>
      <c r="AO8" s="31" t="str">
        <f ca="1">+IF(AND(V8=0,W8=0)," ",IF($H8=" ",+MAX(TODAY(),AY$4:AY7,$G8),+MAX(TODAY(),AY$4:AY7,$H8)))</f>
        <v xml:space="preserve"> </v>
      </c>
      <c r="AP8" s="31" t="str">
        <f ca="1">+IF(V8=0," ",IF($H8=" ",+MAX(TODAY(),AZ$4:AZ7,$G8),+MAX(TODAY(),AZ$4:AZ7,$H8)))</f>
        <v xml:space="preserve"> </v>
      </c>
      <c r="AQ8" s="31" t="str">
        <f ca="1">+IF(W8=0," ",IF($H8=" ",+MAX(TODAY(),BA$4:BA7,$G8),+MAX(TODAY(),BA$4:BA7,$H8)))</f>
        <v xml:space="preserve"> </v>
      </c>
      <c r="AR8" s="31" t="str">
        <f ca="1">+IF(X8=0," ",IF($H8=" ",+MAX(TODAY(),BB$4:BB7,$G8),+MAX(TODAY(),BB$4:BB7,$H8)))</f>
        <v xml:space="preserve"> </v>
      </c>
      <c r="AS8" s="31" t="str">
        <f ca="1">+IF(Y8=0," ",IF($H8=" ",+MAX(TODAY(),BC$4:BC7,$G8),+MAX(TODAY(),BC$4:BC7,$H8)))</f>
        <v xml:space="preserve"> </v>
      </c>
      <c r="AT8" s="31" t="str">
        <f ca="1">+IF(Z8=0," ",IF($H8=" ",+MAX(TODAY(),BD$4:BD7,$G8),+MAX(TODAY(),BD$4:BD7,$H8)))</f>
        <v xml:space="preserve"> </v>
      </c>
      <c r="AU8" s="31" t="str">
        <f ca="1">+IF(AA8=0," ",IF($H8=" ",+MAX(TODAY(),BE$4:BE7,$G8),+MAX(TODAY(),BE$4:BE7,$H8)))</f>
        <v xml:space="preserve"> </v>
      </c>
      <c r="AV8" s="45">
        <f ca="1">+IF(AB8=0," ",IF($H8=" ",+MAX(TODAY(),BF$4:BF7,$G8),+MAX(TODAY(),BF$4:BF7,$H8)))</f>
        <v>45784</v>
      </c>
      <c r="AW8" s="48">
        <f ca="1">+IF(T8=0," ",+MAX(+WORKDAY.INTL(+TODAY(),+CUM!AD8/+VLOOKUP(AW$1,POSTE!$B:$H,7,FALSE),,CONGÉ!$C$2:$C$80),+WORKDAY.INTL(AM8,+CUM!T8/+VLOOKUP(AW$1,POSTE!$B:$H,7,FALSE),,CONGÉ!$C$2:$C$80)))</f>
        <v>45791</v>
      </c>
      <c r="AX8" s="199">
        <f ca="1">+IF(U8=0," ",+MAX(+WORKDAY.INTL(+TODAY(),+CUM!AE8/+VLOOKUP(AX$1,POSTE!$B:$H,7,FALSE),,CONGÉ!$C$2:$C$80),+WORKDAY.INTL(AN8,+CUM!U8/+VLOOKUP(AX$1,POSTE!$B:$H,7,FALSE),,CONGÉ!$C$2:$C$80)))</f>
        <v>45785</v>
      </c>
      <c r="AY8" s="199" t="str">
        <f ca="1">+IF(AND(V8=0,W8=0)," ",+MAX(+WORKDAY.INTL(+TODAY(),+(((AF8*POSTE!$H$5)+(CUM!AG8*POSTE!$H$4))/(POSTE!$H$4*POSTE!$H$5*2)),,CONGÉ!$C$2:$C$80),+WORKDAY.INTL(AO8,+(((V8*POSTE!$H$5)+(CUM!W8*POSTE!$H$4))/(POSTE!$H$4*POSTE!$H$5*2)),,CONGÉ!$C$2:$C$80)))</f>
        <v xml:space="preserve"> </v>
      </c>
      <c r="AZ8" s="199" t="str">
        <f ca="1">+IF(V8=0," ",+MAX(+WORKDAY.INTL(+TODAY(),+CUM!AF8/+VLOOKUP(AZ$1,POSTE!$B:$H,7,FALSE),,CONGÉ!$C$2:$C$80),+WORKDAY.INTL(AP8,+CUM!V8/+VLOOKUP(AZ$1,POSTE!$B:$H,7,FALSE),,CONGÉ!$C$2:$C$80)))</f>
        <v xml:space="preserve"> </v>
      </c>
      <c r="BA8" s="199" t="str">
        <f ca="1">+IF(W8=0," ",+MAX(+WORKDAY.INTL(+TODAY(),+CUM!AG8/+VLOOKUP(BA$1,POSTE!$B:$H,7,FALSE),,CONGÉ!$C$2:$C$80),+WORKDAY.INTL(AQ8,+CUM!W8/+VLOOKUP(BA$1,POSTE!$B:$H,7,FALSE),,CONGÉ!$C$2:$C$80)))</f>
        <v xml:space="preserve"> </v>
      </c>
      <c r="BB8" s="199" t="str">
        <f ca="1">+IF(X8=0," ",+MAX(+WORKDAY.INTL(+TODAY(),+CUM!AH8/+VLOOKUP(BB$1,POSTE!$B:$H,7,FALSE),,CONGÉ!$C$2:$C$80),+WORKDAY.INTL(AR8,+CUM!X8/+VLOOKUP(BB$1,POSTE!$B:$H,7,FALSE),,CONGÉ!$C$2:$C$80)))</f>
        <v xml:space="preserve"> </v>
      </c>
      <c r="BC8" s="199" t="str">
        <f ca="1">+IF(Y8=0," ",+MAX(+WORKDAY.INTL(+TODAY(),+CUM!AI8/+VLOOKUP(BC$1,POSTE!$B:$H,7,FALSE),,CONGÉ!$C$2:$C$80),+WORKDAY.INTL(AS8,+CUM!Y8/+VLOOKUP(BC$1,POSTE!$B:$H,7,FALSE),,CONGÉ!$C$2:$C$80)))</f>
        <v xml:space="preserve"> </v>
      </c>
      <c r="BD8" s="199" t="str">
        <f ca="1">+IF(Z8=0," ",+MAX(+WORKDAY.INTL(+TODAY(),+CUM!AJ8/+VLOOKUP(BD$1,POSTE!$B:$H,7,FALSE),,CONGÉ!$C$2:$C$80),+WORKDAY.INTL(AT8,+CUM!Z8/+VLOOKUP(BD$1,POSTE!$B:$H,7,FALSE),,CONGÉ!$C$2:$C$80)))</f>
        <v xml:space="preserve"> </v>
      </c>
      <c r="BE8" s="199" t="str">
        <f ca="1">+IF(AA8=0," ",+MAX(+WORKDAY.INTL(+TODAY(),+CUM!AK8/+VLOOKUP(BE$1,POSTE!$B:$H,7,FALSE),,CONGÉ!$C$2:$C$80),+WORKDAY.INTL(AU8,+CUM!AA8/+VLOOKUP(BE$1,POSTE!$B:$H,7,FALSE),,CONGÉ!$C$2:$C$80)))</f>
        <v xml:space="preserve"> </v>
      </c>
      <c r="BF8" s="200">
        <f ca="1">+IF(AB8=0," ",+MAX(+WORKDAY.INTL(+TODAY(),+CUM!AL8/+VLOOKUP(BF$1,POSTE!$B:$H,7,FALSE),,CONGÉ!$C$2:$C$80),+WORKDAY.INTL(AV8,+CUM!AB8/+VLOOKUP(BF$1,POSTE!$B:$H,7,FALSE),,CONGÉ!$C$2:$C$80)))</f>
        <v>45796</v>
      </c>
      <c r="BG8" s="96">
        <f t="shared" ca="1" si="19"/>
        <v>45784</v>
      </c>
      <c r="BH8" s="96">
        <f t="shared" ca="1" si="20"/>
        <v>45796</v>
      </c>
      <c r="BI8" s="26">
        <f>+IF($I8="oui",+VLOOKUP($A8,DATA!$A:$AH,DATA!$AH$3,FALSE),0)</f>
        <v>0</v>
      </c>
      <c r="BJ8" s="27">
        <f t="shared" si="4"/>
        <v>354.66666666666669</v>
      </c>
      <c r="BK8" s="46" t="str">
        <f>+IF(BI8&gt;0,+MAX((BL$4:BL7),BH8),"")</f>
        <v/>
      </c>
      <c r="BL8" s="46" t="str">
        <f>+IF(BI8&gt;0,+MAX((BL$4:BL7),+WORKDAY.INTL(BK8,+BI8/8,,CONGÉ!$C$2:$C$73)),"")</f>
        <v/>
      </c>
      <c r="BM8" s="175">
        <f t="shared" ca="1" si="5"/>
        <v>45827</v>
      </c>
      <c r="BN8" s="176">
        <f t="shared" si="6"/>
        <v>100092</v>
      </c>
      <c r="BO8" s="48">
        <f t="shared" ca="1" si="7"/>
        <v>45756</v>
      </c>
      <c r="BP8" s="97">
        <f>+IF(C8=" "," ",+(((AF8*POSTE!$H$5)+(CUM!AG8*POSTE!$H$4))/(POSTE!$H$4*POSTE!$H$5*2)))</f>
        <v>8.2475000000000005</v>
      </c>
      <c r="BQ8" s="98">
        <f ca="1">+IFERROR(+WORKDAY.INTL(BO8,BP8,,CONGÉ!C$4:C$72)," ")</f>
        <v>45768</v>
      </c>
      <c r="BR8" s="99">
        <f ca="1">+IFERROR(+MAX(AY$4:AY8)-BQ8," ")</f>
        <v>18</v>
      </c>
      <c r="BS8" s="180">
        <f ca="1">+IF(T8=0," ",+DATEDIF(+MAX(AW$4:AW7),AM8,"D"))</f>
        <v>0</v>
      </c>
      <c r="BT8" s="181">
        <f ca="1">+IF(U8=0," ",+DATEDIF(+MAX(AX$4:AX7),AN8,"D"))</f>
        <v>0</v>
      </c>
      <c r="BU8" s="181" t="str">
        <f>+IF(AND(V8=0,W8=0)," ",+DATEDIF(+MAX(AY$4:AY7),AO8,"D"))</f>
        <v xml:space="preserve"> </v>
      </c>
      <c r="BV8" s="181" t="str">
        <f>+IF(V8=0," ",+DATEDIF(+MAX(AZ$4:AZ7),AP8,"D"))</f>
        <v xml:space="preserve"> </v>
      </c>
      <c r="BW8" s="181" t="str">
        <f>+IF(W8=0," ",+DATEDIF(+MAX(BA$4:BA7),AQ8,"D"))</f>
        <v xml:space="preserve"> </v>
      </c>
      <c r="BX8" s="181" t="str">
        <f>+IF(X8=0," ",+DATEDIF(+MAX(BB$4:BB7),AR8,"D"))</f>
        <v xml:space="preserve"> </v>
      </c>
      <c r="BY8" s="181" t="str">
        <f>+IF(Y8=0," ",+DATEDIF(+MAX(BC$4:BC7),AS8,"D"))</f>
        <v xml:space="preserve"> </v>
      </c>
      <c r="BZ8" s="181" t="str">
        <f>+IF(Z8=0," ",+DATEDIF(+MAX(BD$4:BD7),AT8,"D"))</f>
        <v xml:space="preserve"> </v>
      </c>
      <c r="CA8" s="181" t="str">
        <f>+IF(AA8=0," ",+DATEDIF(+MAX(BE$4:BE7),AU8,"D"))</f>
        <v xml:space="preserve"> </v>
      </c>
      <c r="CB8" s="182">
        <f ca="1">+IF(AB8=0," ",+DATEDIF(+MAX(BF$4:BF7),AV8,"D"))</f>
        <v>0</v>
      </c>
    </row>
    <row r="9" spans="1:82" x14ac:dyDescent="0.25">
      <c r="A9" s="104">
        <f>+IFERROR(+IF(+VLOOKUP(+ROW()-ROW($A$4),DATA!A:D,4,FALSE)=" "," ",+ROW()-ROW($A$4))," ")</f>
        <v>5</v>
      </c>
      <c r="B9" s="195">
        <f>+IFERROR(+VLOOKUP($A9,DATA!$A:$C,1,FALSE)-VLOOKUP($A9,DATA!$A:$C,3,FALSE)," ")</f>
        <v>5</v>
      </c>
      <c r="C9" s="17" t="str">
        <f>+IF($A9=" "," ",+VLOOKUP($A9,DATA!$A:$AG,DATA!$D$3,FALSE))</f>
        <v>Traail 11</v>
      </c>
      <c r="D9" s="17" t="str">
        <f>+IF($A9=" "," ",+VLOOKUP($A9,DATA!$A:$AG,DATA!$E$3,FALSE))</f>
        <v>Client 11</v>
      </c>
      <c r="E9" s="17" t="str">
        <f>+IF($A9=" "," ",+VLOOKUP($A9,DATA!$A:$AG,DATA!$F$3,FALSE))</f>
        <v>Produit K</v>
      </c>
      <c r="F9" s="191">
        <f>+IF($A9=" "," ",+VLOOKUP($A9,DATA!$A:$AG,DATA!$G$3,FALSE))</f>
        <v>45793</v>
      </c>
      <c r="G9" s="31">
        <f>+IFERROR(+VLOOKUP($A9,DATA!$A:$AG,DATA!$M$3,FALSE)," ")</f>
        <v>45853</v>
      </c>
      <c r="H9" s="31" t="str">
        <f>+IFERROR(+IF(+VLOOKUP($A9,DATA!$A:$AG,DATA!$N$3,FALSE)=0," ",+VLOOKUP($A9,DATA!$A:$AG,DATA!$N$3,FALSE))," ")</f>
        <v xml:space="preserve"> </v>
      </c>
      <c r="I9" s="18" t="str">
        <f>+IF($A9=" "," ",+VLOOKUP($A9,DATA!$A:$AG,DATA!$O$3,FALSE))</f>
        <v>OUI</v>
      </c>
      <c r="J9" s="26">
        <f>+IF($I9="oui",+VLOOKUP($A9,DATA!$A:$AG,DATA!$P$3,FALSE),0)</f>
        <v>0</v>
      </c>
      <c r="K9" s="27">
        <f>+IF($I9="oui",+VLOOKUP($A9,DATA!$A:$AG,DATA!$R$3,FALSE),0)</f>
        <v>1</v>
      </c>
      <c r="L9" s="27">
        <f>+IF($I9="oui",+VLOOKUP($A9,DATA!$A:$AG,DATA!$T$3,FALSE),0)</f>
        <v>1</v>
      </c>
      <c r="M9" s="27">
        <f>+IF($I9="oui",+VLOOKUP($A9,DATA!$A:$AG,DATA!$V$3,FALSE),0)</f>
        <v>0</v>
      </c>
      <c r="N9" s="27">
        <f>+IF($I9="oui",+VLOOKUP($A9,DATA!$A:$AG,DATA!$X$3,FALSE),0)</f>
        <v>8</v>
      </c>
      <c r="O9" s="27">
        <f>+IF($I9="oui",+VLOOKUP($A9,DATA!$A:$AG,DATA!$Z$3,FALSE),0)</f>
        <v>0</v>
      </c>
      <c r="P9" s="27">
        <f>+IF($I9="oui",+VLOOKUP($A9,DATA!$A:$AG,DATA!$AB$3,FALSE),0)</f>
        <v>0</v>
      </c>
      <c r="Q9" s="27">
        <f>+IF($I9="oui",+VLOOKUP($A9,DATA!$A:$AG,DATA!$AD$3,FALSE),0)</f>
        <v>1</v>
      </c>
      <c r="R9" s="28">
        <f>+IF($I9="oui",+VLOOKUP($A9,DATA!$A:$AG,DATA!$AF$3,FALSE),0)</f>
        <v>1</v>
      </c>
      <c r="S9" s="94">
        <f t="shared" si="8"/>
        <v>12</v>
      </c>
      <c r="T9" s="20">
        <f>+IF($I9="oui",+VLOOKUP($A9,DATA!$A:$AG,DATA!$Q$3,FALSE),0)</f>
        <v>0</v>
      </c>
      <c r="U9" s="21">
        <f>+IF($I9="oui",+VLOOKUP($A9,DATA!$A:$AG,DATA!$S$3,FALSE),0)</f>
        <v>1054</v>
      </c>
      <c r="V9" s="21">
        <f>+IF($I9="oui",+VLOOKUP($A9,DATA!$A:$AG,DATA!$U$3,FALSE),0)</f>
        <v>130</v>
      </c>
      <c r="W9" s="21">
        <f>+IF($I9="oui",+VLOOKUP($A9,DATA!$A:$AG,DATA!$W$3,FALSE),0)</f>
        <v>0</v>
      </c>
      <c r="X9" s="21">
        <f>+IF($I9="oui",+VLOOKUP($A9,DATA!$A:$AG,DATA!$Y$3,FALSE),0)</f>
        <v>3305</v>
      </c>
      <c r="Y9" s="21">
        <f>+IF($I9="oui",+VLOOKUP($A9,DATA!$A:$AG,DATA!$AA$3,FALSE),0)</f>
        <v>0</v>
      </c>
      <c r="Z9" s="21">
        <f>+IF($I9="oui",+VLOOKUP($A9,DATA!$A:$AG,DATA!$AC$3,FALSE),0)</f>
        <v>0</v>
      </c>
      <c r="AA9" s="21">
        <f>+IF($I9="oui",+VLOOKUP($A9,DATA!$A:$AG,DATA!$AE$3,FALSE),0)</f>
        <v>899</v>
      </c>
      <c r="AB9" s="22">
        <f>+IF($I9="oui",+VLOOKUP($A9,DATA!$A:$AG,DATA!$AG$3,FALSE),0)</f>
        <v>2</v>
      </c>
      <c r="AC9" s="95">
        <f t="shared" si="9"/>
        <v>5390</v>
      </c>
      <c r="AD9" s="26">
        <f t="shared" si="10"/>
        <v>48043</v>
      </c>
      <c r="AE9" s="27">
        <f t="shared" si="11"/>
        <v>44914</v>
      </c>
      <c r="AF9" s="27">
        <f t="shared" si="12"/>
        <v>83794</v>
      </c>
      <c r="AG9" s="27">
        <f t="shared" si="13"/>
        <v>16428</v>
      </c>
      <c r="AH9" s="27">
        <f t="shared" si="14"/>
        <v>7588</v>
      </c>
      <c r="AI9" s="27">
        <f t="shared" si="15"/>
        <v>8822</v>
      </c>
      <c r="AJ9" s="27">
        <f t="shared" si="16"/>
        <v>0</v>
      </c>
      <c r="AK9" s="27">
        <f t="shared" si="17"/>
        <v>948</v>
      </c>
      <c r="AL9" s="28">
        <f t="shared" si="18"/>
        <v>465</v>
      </c>
      <c r="AM9" s="44" t="str">
        <f ca="1">+IF(T9=0," ",IF($H9=" ",+MAX(TODAY(),AW$4:AW8,$G9),+MAX(TODAY(),AW$4:AW8,$H9)))</f>
        <v xml:space="preserve"> </v>
      </c>
      <c r="AN9" s="31">
        <f ca="1">+IF(U9=0," ",IF($H9=" ",+MAX(TODAY(),AX$4:AX8,$G9),+MAX(TODAY(),AX$4:AX8,$H9)))</f>
        <v>45853</v>
      </c>
      <c r="AO9" s="31">
        <f ca="1">+IF(AND(V9=0,W9=0)," ",IF($H9=" ",+MAX(TODAY(),AY$4:AY8,$G9),+MAX(TODAY(),AY$4:AY8,$H9)))</f>
        <v>45853</v>
      </c>
      <c r="AP9" s="31">
        <f ca="1">+IF(V9=0," ",IF($H9=" ",+MAX(TODAY(),AZ$4:AZ8,$G9),+MAX(TODAY(),AZ$4:AZ8,$H9)))</f>
        <v>45853</v>
      </c>
      <c r="AQ9" s="31" t="str">
        <f ca="1">+IF(W9=0," ",IF($H9=" ",+MAX(TODAY(),BA$4:BA8,$G9),+MAX(TODAY(),BA$4:BA8,$H9)))</f>
        <v xml:space="preserve"> </v>
      </c>
      <c r="AR9" s="31">
        <f ca="1">+IF(X9=0," ",IF($H9=" ",+MAX(TODAY(),BB$4:BB8,$G9),+MAX(TODAY(),BB$4:BB8,$H9)))</f>
        <v>45853</v>
      </c>
      <c r="AS9" s="31" t="str">
        <f ca="1">+IF(Y9=0," ",IF($H9=" ",+MAX(TODAY(),BC$4:BC8,$G9),+MAX(TODAY(),BC$4:BC8,$H9)))</f>
        <v xml:space="preserve"> </v>
      </c>
      <c r="AT9" s="31" t="str">
        <f ca="1">+IF(Z9=0," ",IF($H9=" ",+MAX(TODAY(),BD$4:BD8,$G9),+MAX(TODAY(),BD$4:BD8,$H9)))</f>
        <v xml:space="preserve"> </v>
      </c>
      <c r="AU9" s="31">
        <f ca="1">+IF(AA9=0," ",IF($H9=" ",+MAX(TODAY(),BE$4:BE8,$G9),+MAX(TODAY(),BE$4:BE8,$H9)))</f>
        <v>45853</v>
      </c>
      <c r="AV9" s="45">
        <f ca="1">+IF(AB9=0," ",IF($H9=" ",+MAX(TODAY(),BF$4:BF8,$G9),+MAX(TODAY(),BF$4:BF8,$H9)))</f>
        <v>45853</v>
      </c>
      <c r="AW9" s="48" t="str">
        <f ca="1">+IF(T9=0," ",+MAX(+WORKDAY.INTL(+TODAY(),+CUM!AD9/+VLOOKUP(AW$1,POSTE!$B:$H,7,FALSE),,CONGÉ!$C$2:$C$80),+WORKDAY.INTL(AM9,+CUM!T9/+VLOOKUP(AW$1,POSTE!$B:$H,7,FALSE),,CONGÉ!$C$2:$C$80)))</f>
        <v xml:space="preserve"> </v>
      </c>
      <c r="AX9" s="199">
        <f ca="1">+IF(U9=0," ",+MAX(+WORKDAY.INTL(+TODAY(),+CUM!AE9/+VLOOKUP(AX$1,POSTE!$B:$H,7,FALSE),,CONGÉ!$C$2:$C$80),+WORKDAY.INTL(AN9,+CUM!U9/+VLOOKUP(AX$1,POSTE!$B:$H,7,FALSE),,CONGÉ!$C$2:$C$80)))</f>
        <v>45853</v>
      </c>
      <c r="AY9" s="199">
        <f ca="1">+IF(AND(V9=0,W9=0)," ",+MAX(+WORKDAY.INTL(+TODAY(),+(((AF9*POSTE!$H$5)+(CUM!AG9*POSTE!$H$4))/(POSTE!$H$4*POSTE!$H$5*2)),,CONGÉ!$C$2:$C$80),+WORKDAY.INTL(AO9,+(((V9*POSTE!$H$5)+(CUM!W9*POSTE!$H$4))/(POSTE!$H$4*POSTE!$H$5*2)),,CONGÉ!$C$2:$C$80)))</f>
        <v>45853</v>
      </c>
      <c r="AZ9" s="199">
        <f ca="1">+IF(V9=0," ",+MAX(+WORKDAY.INTL(+TODAY(),+CUM!AF9/+VLOOKUP(AZ$1,POSTE!$B:$H,7,FALSE),,CONGÉ!$C$2:$C$80),+WORKDAY.INTL(AP9,+CUM!V9/+VLOOKUP(AZ$1,POSTE!$B:$H,7,FALSE),,CONGÉ!$C$2:$C$80)))</f>
        <v>45853</v>
      </c>
      <c r="BA9" s="199" t="str">
        <f ca="1">+IF(W9=0," ",+MAX(+WORKDAY.INTL(+TODAY(),+CUM!AG9/+VLOOKUP(BA$1,POSTE!$B:$H,7,FALSE),,CONGÉ!$C$2:$C$80),+WORKDAY.INTL(AQ9,+CUM!W9/+VLOOKUP(BA$1,POSTE!$B:$H,7,FALSE),,CONGÉ!$C$2:$C$80)))</f>
        <v xml:space="preserve"> </v>
      </c>
      <c r="BB9" s="199">
        <f ca="1">+IF(X9=0," ",+MAX(+WORKDAY.INTL(+TODAY(),+CUM!AH9/+VLOOKUP(BB$1,POSTE!$B:$H,7,FALSE),,CONGÉ!$C$2:$C$80),+WORKDAY.INTL(AR9,+CUM!X9/+VLOOKUP(BB$1,POSTE!$B:$H,7,FALSE),,CONGÉ!$C$2:$C$80)))</f>
        <v>45855</v>
      </c>
      <c r="BC9" s="199" t="str">
        <f ca="1">+IF(Y9=0," ",+MAX(+WORKDAY.INTL(+TODAY(),+CUM!AI9/+VLOOKUP(BC$1,POSTE!$B:$H,7,FALSE),,CONGÉ!$C$2:$C$80),+WORKDAY.INTL(AS9,+CUM!Y9/+VLOOKUP(BC$1,POSTE!$B:$H,7,FALSE),,CONGÉ!$C$2:$C$80)))</f>
        <v xml:space="preserve"> </v>
      </c>
      <c r="BD9" s="199" t="str">
        <f ca="1">+IF(Z9=0," ",+MAX(+WORKDAY.INTL(+TODAY(),+CUM!AJ9/+VLOOKUP(BD$1,POSTE!$B:$H,7,FALSE),,CONGÉ!$C$2:$C$80),+WORKDAY.INTL(AT9,+CUM!Z9/+VLOOKUP(BD$1,POSTE!$B:$H,7,FALSE),,CONGÉ!$C$2:$C$80)))</f>
        <v xml:space="preserve"> </v>
      </c>
      <c r="BE9" s="199">
        <f ca="1">+IF(AA9=0," ",+MAX(+WORKDAY.INTL(+TODAY(),+CUM!AK9/+VLOOKUP(BE$1,POSTE!$B:$H,7,FALSE),,CONGÉ!$C$2:$C$80),+WORKDAY.INTL(AU9,+CUM!AA9/+VLOOKUP(BE$1,POSTE!$B:$H,7,FALSE),,CONGÉ!$C$2:$C$80)))</f>
        <v>45853</v>
      </c>
      <c r="BF9" s="200">
        <f ca="1">+IF(AB9=0," ",+MAX(+WORKDAY.INTL(+TODAY(),+CUM!AL9/+VLOOKUP(BF$1,POSTE!$B:$H,7,FALSE),,CONGÉ!$C$2:$C$80),+WORKDAY.INTL(AV9,+CUM!AB9/+VLOOKUP(BF$1,POSTE!$B:$H,7,FALSE),,CONGÉ!$C$2:$C$80)))</f>
        <v>45853</v>
      </c>
      <c r="BG9" s="96">
        <f t="shared" ca="1" si="19"/>
        <v>45853</v>
      </c>
      <c r="BH9" s="96">
        <f t="shared" ca="1" si="20"/>
        <v>45855</v>
      </c>
      <c r="BI9" s="26">
        <f>+IF($I9="oui",+VLOOKUP($A9,DATA!$A:$AH,DATA!$AH$3,FALSE),0)</f>
        <v>0</v>
      </c>
      <c r="BJ9" s="27">
        <f t="shared" si="4"/>
        <v>354.66666666666669</v>
      </c>
      <c r="BK9" s="46" t="str">
        <f>+IF(BI9&gt;0,+MAX((BL$4:BL8),BH9),"")</f>
        <v/>
      </c>
      <c r="BL9" s="46" t="str">
        <f>+IF(BI9&gt;0,+MAX((BL$4:BL8),+WORKDAY.INTL(BK9,+BI9/8,,CONGÉ!$C$2:$C$73)),"")</f>
        <v/>
      </c>
      <c r="BM9" s="175">
        <f t="shared" ca="1" si="5"/>
        <v>45886</v>
      </c>
      <c r="BN9" s="176">
        <f t="shared" si="6"/>
        <v>100222</v>
      </c>
      <c r="BO9" s="48">
        <f t="shared" ca="1" si="7"/>
        <v>45756</v>
      </c>
      <c r="BP9" s="97">
        <f>+IF(C9=" "," ",+(((AF9*POSTE!$H$5)+(CUM!AG9*POSTE!$H$4))/(POSTE!$H$4*POSTE!$H$5*2)))</f>
        <v>8.2576562500000001</v>
      </c>
      <c r="BQ9" s="98">
        <f ca="1">+IFERROR(+WORKDAY.INTL(BO9,BP9,,CONGÉ!C$4:C$72)," ")</f>
        <v>45768</v>
      </c>
      <c r="BR9" s="99">
        <f ca="1">+IFERROR(+MAX(AY$4:AY9)-BQ9," ")</f>
        <v>85</v>
      </c>
      <c r="BS9" s="180" t="str">
        <f>+IF(T9=0," ",+DATEDIF(+MAX(AW$4:AW8),AM9,"D"))</f>
        <v xml:space="preserve"> </v>
      </c>
      <c r="BT9" s="181">
        <f ca="1">+IF(U9=0," ",+DATEDIF(+MAX(AX$4:AX8),AN9,"D"))</f>
        <v>68</v>
      </c>
      <c r="BU9" s="181">
        <f ca="1">+IF(AND(V9=0,W9=0)," ",+DATEDIF(+MAX(AY$4:AY8),AO9,"D"))</f>
        <v>67</v>
      </c>
      <c r="BV9" s="181">
        <f ca="1">+IF(V9=0," ",+DATEDIF(+MAX(AZ$4:AZ8),AP9,"D"))</f>
        <v>64</v>
      </c>
      <c r="BW9" s="181" t="str">
        <f>+IF(W9=0," ",+DATEDIF(+MAX(BA$4:BA8),AQ9,"D"))</f>
        <v xml:space="preserve"> </v>
      </c>
      <c r="BX9" s="181">
        <f ca="1">+IF(X9=0," ",+DATEDIF(+MAX(BB$4:BB8),AR9,"D"))</f>
        <v>69</v>
      </c>
      <c r="BY9" s="181" t="str">
        <f>+IF(Y9=0," ",+DATEDIF(+MAX(BC$4:BC8),AS9,"D"))</f>
        <v xml:space="preserve"> </v>
      </c>
      <c r="BZ9" s="181" t="str">
        <f>+IF(Z9=0," ",+DATEDIF(+MAX(BD$4:BD8),AT9,"D"))</f>
        <v xml:space="preserve"> </v>
      </c>
      <c r="CA9" s="181">
        <f ca="1">+IF(AA9=0," ",+DATEDIF(+MAX(BE$4:BE8),AU9,"D"))</f>
        <v>69</v>
      </c>
      <c r="CB9" s="182">
        <f ca="1">+IF(AB9=0," ",+DATEDIF(+MAX(BF$4:BF8),AV9,"D"))</f>
        <v>57</v>
      </c>
    </row>
    <row r="10" spans="1:82" x14ac:dyDescent="0.25">
      <c r="A10" s="104">
        <f>+IFERROR(+IF(+VLOOKUP(+ROW()-ROW($A$4),DATA!A:D,4,FALSE)=" "," ",+ROW()-ROW($A$4))," ")</f>
        <v>6</v>
      </c>
      <c r="B10" s="195">
        <f>+IFERROR(+VLOOKUP($A10,DATA!$A:$C,1,FALSE)-VLOOKUP($A10,DATA!$A:$C,3,FALSE)," ")</f>
        <v>6</v>
      </c>
      <c r="C10" s="17" t="str">
        <f>+IF($A10=" "," ",+VLOOKUP($A10,DATA!$A:$AG,DATA!$D$3,FALSE))</f>
        <v>Traail 5</v>
      </c>
      <c r="D10" s="17" t="str">
        <f>+IF($A10=" "," ",+VLOOKUP($A10,DATA!$A:$AG,DATA!$E$3,FALSE))</f>
        <v>Client 5</v>
      </c>
      <c r="E10" s="17" t="str">
        <f>+IF($A10=" "," ",+VLOOKUP($A10,DATA!$A:$AG,DATA!$F$3,FALSE))</f>
        <v>Produit E</v>
      </c>
      <c r="F10" s="191">
        <f>+IF($A10=" "," ",+VLOOKUP($A10,DATA!$A:$AG,DATA!$G$3,FALSE))</f>
        <v>45814</v>
      </c>
      <c r="G10" s="31">
        <f>+IFERROR(+VLOOKUP($A10,DATA!$A:$AG,DATA!$M$3,FALSE)," ")</f>
        <v>45758</v>
      </c>
      <c r="H10" s="31" t="str">
        <f>+IFERROR(+IF(+VLOOKUP($A10,DATA!$A:$AG,DATA!$N$3,FALSE)=0," ",+VLOOKUP($A10,DATA!$A:$AG,DATA!$N$3,FALSE))," ")</f>
        <v xml:space="preserve"> </v>
      </c>
      <c r="I10" s="18" t="str">
        <f>+IF($A10=" "," ",+VLOOKUP($A10,DATA!$A:$AG,DATA!$O$3,FALSE))</f>
        <v>OUI</v>
      </c>
      <c r="J10" s="26">
        <f>+IF($I10="oui",+VLOOKUP($A10,DATA!$A:$AG,DATA!$P$3,FALSE),0)</f>
        <v>0</v>
      </c>
      <c r="K10" s="27">
        <f>+IF($I10="oui",+VLOOKUP($A10,DATA!$A:$AG,DATA!$R$3,FALSE),0)</f>
        <v>10</v>
      </c>
      <c r="L10" s="27">
        <f>+IF($I10="oui",+VLOOKUP($A10,DATA!$A:$AG,DATA!$T$3,FALSE),0)</f>
        <v>138</v>
      </c>
      <c r="M10" s="27">
        <f>+IF($I10="oui",+VLOOKUP($A10,DATA!$A:$AG,DATA!$V$3,FALSE),0)</f>
        <v>107</v>
      </c>
      <c r="N10" s="27">
        <f>+IF($I10="oui",+VLOOKUP($A10,DATA!$A:$AG,DATA!$X$3,FALSE),0)</f>
        <v>109</v>
      </c>
      <c r="O10" s="27">
        <f>+IF($I10="oui",+VLOOKUP($A10,DATA!$A:$AG,DATA!$Z$3,FALSE),0)</f>
        <v>151</v>
      </c>
      <c r="P10" s="27">
        <f>+IF($I10="oui",+VLOOKUP($A10,DATA!$A:$AG,DATA!$AB$3,FALSE),0)</f>
        <v>0</v>
      </c>
      <c r="Q10" s="27">
        <f>+IF($I10="oui",+VLOOKUP($A10,DATA!$A:$AG,DATA!$AD$3,FALSE),0)</f>
        <v>0</v>
      </c>
      <c r="R10" s="28">
        <f>+IF($I10="oui",+VLOOKUP($A10,DATA!$A:$AG,DATA!$AF$3,FALSE),0)</f>
        <v>56</v>
      </c>
      <c r="S10" s="94">
        <f t="shared" si="8"/>
        <v>571</v>
      </c>
      <c r="T10" s="20">
        <f>+IF($I10="oui",+VLOOKUP($A10,DATA!$A:$AG,DATA!$Q$3,FALSE),0)</f>
        <v>0</v>
      </c>
      <c r="U10" s="21">
        <f>+IF($I10="oui",+VLOOKUP($A10,DATA!$A:$AG,DATA!$S$3,FALSE),0)</f>
        <v>29486</v>
      </c>
      <c r="V10" s="21">
        <f>+IF($I10="oui",+VLOOKUP($A10,DATA!$A:$AG,DATA!$U$3,FALSE),0)</f>
        <v>25117</v>
      </c>
      <c r="W10" s="21">
        <f>+IF($I10="oui",+VLOOKUP($A10,DATA!$A:$AG,DATA!$W$3,FALSE),0)</f>
        <v>2407</v>
      </c>
      <c r="X10" s="21">
        <f>+IF($I10="oui",+VLOOKUP($A10,DATA!$A:$AG,DATA!$Y$3,FALSE),0)</f>
        <v>14719</v>
      </c>
      <c r="Y10" s="21">
        <f>+IF($I10="oui",+VLOOKUP($A10,DATA!$A:$AG,DATA!$AA$3,FALSE),0)</f>
        <v>3456</v>
      </c>
      <c r="Z10" s="21">
        <f>+IF($I10="oui",+VLOOKUP($A10,DATA!$A:$AG,DATA!$AC$3,FALSE),0)</f>
        <v>0</v>
      </c>
      <c r="AA10" s="21">
        <f>+IF($I10="oui",+VLOOKUP($A10,DATA!$A:$AG,DATA!$AE$3,FALSE),0)</f>
        <v>0</v>
      </c>
      <c r="AB10" s="22">
        <f>+IF($I10="oui",+VLOOKUP($A10,DATA!$A:$AG,DATA!$AG$3,FALSE),0)</f>
        <v>28</v>
      </c>
      <c r="AC10" s="95">
        <f t="shared" si="9"/>
        <v>75213</v>
      </c>
      <c r="AD10" s="26">
        <f t="shared" si="10"/>
        <v>48043</v>
      </c>
      <c r="AE10" s="27">
        <f t="shared" si="11"/>
        <v>74400</v>
      </c>
      <c r="AF10" s="27">
        <f t="shared" si="12"/>
        <v>108911</v>
      </c>
      <c r="AG10" s="27">
        <f t="shared" si="13"/>
        <v>18835</v>
      </c>
      <c r="AH10" s="27">
        <f t="shared" si="14"/>
        <v>22307</v>
      </c>
      <c r="AI10" s="27">
        <f t="shared" si="15"/>
        <v>12278</v>
      </c>
      <c r="AJ10" s="27">
        <f t="shared" si="16"/>
        <v>0</v>
      </c>
      <c r="AK10" s="27">
        <f t="shared" si="17"/>
        <v>948</v>
      </c>
      <c r="AL10" s="28">
        <f t="shared" si="18"/>
        <v>493</v>
      </c>
      <c r="AM10" s="44" t="str">
        <f ca="1">+IF(T10=0," ",IF($H10=" ",+MAX(TODAY(),AW$4:AW9,$G10),+MAX(TODAY(),AW$4:AW9,$H10)))</f>
        <v xml:space="preserve"> </v>
      </c>
      <c r="AN10" s="31">
        <f ca="1">+IF(U10=0," ",IF($H10=" ",+MAX(TODAY(),AX$4:AX9,$G10),+MAX(TODAY(),AX$4:AX9,$H10)))</f>
        <v>45853</v>
      </c>
      <c r="AO10" s="31">
        <f ca="1">+IF(AND(V10=0,W10=0)," ",IF($H10=" ",+MAX(TODAY(),AY$4:AY9,$G10),+MAX(TODAY(),AY$4:AY9,$H10)))</f>
        <v>45853</v>
      </c>
      <c r="AP10" s="31">
        <f ca="1">+IF(V10=0," ",IF($H10=" ",+MAX(TODAY(),AZ$4:AZ9,$G10),+MAX(TODAY(),AZ$4:AZ9,$H10)))</f>
        <v>45853</v>
      </c>
      <c r="AQ10" s="31">
        <f ca="1">+IF(W10=0," ",IF($H10=" ",+MAX(TODAY(),BA$4:BA9,$G10),+MAX(TODAY(),BA$4:BA9,$H10)))</f>
        <v>45784</v>
      </c>
      <c r="AR10" s="31">
        <f ca="1">+IF(X10=0," ",IF($H10=" ",+MAX(TODAY(),BB$4:BB9,$G10),+MAX(TODAY(),BB$4:BB9,$H10)))</f>
        <v>45855</v>
      </c>
      <c r="AS10" s="31">
        <f ca="1">+IF(Y10=0," ",IF($H10=" ",+MAX(TODAY(),BC$4:BC9,$G10),+MAX(TODAY(),BC$4:BC9,$H10)))</f>
        <v>45785</v>
      </c>
      <c r="AT10" s="31" t="str">
        <f ca="1">+IF(Z10=0," ",IF($H10=" ",+MAX(TODAY(),BD$4:BD9,$G10),+MAX(TODAY(),BD$4:BD9,$H10)))</f>
        <v xml:space="preserve"> </v>
      </c>
      <c r="AU10" s="31" t="str">
        <f ca="1">+IF(AA10=0," ",IF($H10=" ",+MAX(TODAY(),BE$4:BE9,$G10),+MAX(TODAY(),BE$4:BE9,$H10)))</f>
        <v xml:space="preserve"> </v>
      </c>
      <c r="AV10" s="45">
        <f ca="1">+IF(AB10=0," ",IF($H10=" ",+MAX(TODAY(),BF$4:BF9,$G10),+MAX(TODAY(),BF$4:BF9,$H10)))</f>
        <v>45853</v>
      </c>
      <c r="AW10" s="48" t="str">
        <f ca="1">+IF(T10=0," ",+MAX(+WORKDAY.INTL(+TODAY(),+CUM!AD10/+VLOOKUP(AW$1,POSTE!$B:$H,7,FALSE),,CONGÉ!$C$2:$C$80),+WORKDAY.INTL(AM10,+CUM!T10/+VLOOKUP(AW$1,POSTE!$B:$H,7,FALSE),,CONGÉ!$C$2:$C$80)))</f>
        <v xml:space="preserve"> </v>
      </c>
      <c r="AX10" s="199">
        <f ca="1">+IF(U10=0," ",+MAX(+WORKDAY.INTL(+TODAY(),+CUM!AE10/+VLOOKUP(AX$1,POSTE!$B:$H,7,FALSE),,CONGÉ!$C$2:$C$80),+WORKDAY.INTL(AN10,+CUM!U10/+VLOOKUP(AX$1,POSTE!$B:$H,7,FALSE),,CONGÉ!$C$2:$C$80)))</f>
        <v>45880</v>
      </c>
      <c r="AY10" s="199">
        <f ca="1">+IF(AND(V10=0,W10=0)," ",+MAX(+WORKDAY.INTL(+TODAY(),+(((AF10*POSTE!$H$5)+(CUM!AG10*POSTE!$H$4))/(POSTE!$H$4*POSTE!$H$5*2)),,CONGÉ!$C$2:$C$80),+WORKDAY.INTL(AO10,+(((V10*POSTE!$H$5)+(CUM!W10*POSTE!$H$4))/(POSTE!$H$4*POSTE!$H$5*2)),,CONGÉ!$C$2:$C$80)))</f>
        <v>45855</v>
      </c>
      <c r="AZ10" s="199">
        <f ca="1">+IF(V10=0," ",+MAX(+WORKDAY.INTL(+TODAY(),+CUM!AF10/+VLOOKUP(AZ$1,POSTE!$B:$H,7,FALSE),,CONGÉ!$C$2:$C$80),+WORKDAY.INTL(AP10,+CUM!V10/+VLOOKUP(AZ$1,POSTE!$B:$H,7,FALSE),,CONGÉ!$C$2:$C$80)))</f>
        <v>45856</v>
      </c>
      <c r="BA10" s="199">
        <f ca="1">+IF(W10=0," ",+MAX(+WORKDAY.INTL(+TODAY(),+CUM!AG10/+VLOOKUP(BA$1,POSTE!$B:$H,7,FALSE),,CONGÉ!$C$2:$C$80),+WORKDAY.INTL(AQ10,+CUM!W10/+VLOOKUP(BA$1,POSTE!$B:$H,7,FALSE),,CONGÉ!$C$2:$C$80)))</f>
        <v>45784</v>
      </c>
      <c r="BB10" s="199">
        <f ca="1">+IF(X10=0," ",+MAX(+WORKDAY.INTL(+TODAY(),+CUM!AH10/+VLOOKUP(BB$1,POSTE!$B:$H,7,FALSE),,CONGÉ!$C$2:$C$80),+WORKDAY.INTL(AR10,+CUM!X10/+VLOOKUP(BB$1,POSTE!$B:$H,7,FALSE),,CONGÉ!$C$2:$C$80)))</f>
        <v>45889</v>
      </c>
      <c r="BC10" s="199">
        <f ca="1">+IF(Y10=0," ",+MAX(+WORKDAY.INTL(+TODAY(),+CUM!AI10/+VLOOKUP(BC$1,POSTE!$B:$H,7,FALSE),,CONGÉ!$C$2:$C$80),+WORKDAY.INTL(AS10,+CUM!Y10/+VLOOKUP(BC$1,POSTE!$B:$H,7,FALSE),,CONGÉ!$C$2:$C$80)))</f>
        <v>45786</v>
      </c>
      <c r="BD10" s="199" t="str">
        <f ca="1">+IF(Z10=0," ",+MAX(+WORKDAY.INTL(+TODAY(),+CUM!AJ10/+VLOOKUP(BD$1,POSTE!$B:$H,7,FALSE),,CONGÉ!$C$2:$C$80),+WORKDAY.INTL(AT10,+CUM!Z10/+VLOOKUP(BD$1,POSTE!$B:$H,7,FALSE),,CONGÉ!$C$2:$C$80)))</f>
        <v xml:space="preserve"> </v>
      </c>
      <c r="BE10" s="199" t="str">
        <f ca="1">+IF(AA10=0," ",+MAX(+WORKDAY.INTL(+TODAY(),+CUM!AK10/+VLOOKUP(BE$1,POSTE!$B:$H,7,FALSE),,CONGÉ!$C$2:$C$80),+WORKDAY.INTL(AU10,+CUM!AA10/+VLOOKUP(BE$1,POSTE!$B:$H,7,FALSE),,CONGÉ!$C$2:$C$80)))</f>
        <v xml:space="preserve"> </v>
      </c>
      <c r="BF10" s="200">
        <f ca="1">+IF(AB10=0," ",+MAX(+WORKDAY.INTL(+TODAY(),+CUM!AL10/+VLOOKUP(BF$1,POSTE!$B:$H,7,FALSE),,CONGÉ!$C$2:$C$80),+WORKDAY.INTL(AV10,+CUM!AB10/+VLOOKUP(BF$1,POSTE!$B:$H,7,FALSE),,CONGÉ!$C$2:$C$80)))</f>
        <v>45853</v>
      </c>
      <c r="BG10" s="96">
        <f t="shared" ca="1" si="19"/>
        <v>45784</v>
      </c>
      <c r="BH10" s="96">
        <f t="shared" ca="1" si="20"/>
        <v>45889</v>
      </c>
      <c r="BI10" s="26">
        <f>+IF($I10="oui",+VLOOKUP($A10,DATA!$A:$AH,DATA!$AH$3,FALSE),0)</f>
        <v>220</v>
      </c>
      <c r="BJ10" s="27">
        <f t="shared" si="4"/>
        <v>574.66666666666674</v>
      </c>
      <c r="BK10" s="46">
        <f ca="1">+IF(BI10&gt;0,+MAX((BL$4:BL9),BH10),"")</f>
        <v>45889</v>
      </c>
      <c r="BL10" s="46">
        <f ca="1">+IF(BI10&gt;0,+MAX((BL$4:BL9),+WORKDAY.INTL(BK10,+BI10/8,,CONGÉ!$C$2:$C$73)),"")</f>
        <v>45929</v>
      </c>
      <c r="BM10" s="175">
        <f t="shared" ca="1" si="5"/>
        <v>45959</v>
      </c>
      <c r="BN10" s="176">
        <f t="shared" si="6"/>
        <v>127746</v>
      </c>
      <c r="BO10" s="48">
        <f t="shared" ca="1" si="7"/>
        <v>45756</v>
      </c>
      <c r="BP10" s="97">
        <f>+IF(C10=" "," ",+(((AF10*POSTE!$H$5)+(CUM!AG10*POSTE!$H$4))/(POSTE!$H$4*POSTE!$H$5*2)))</f>
        <v>10.470651041666667</v>
      </c>
      <c r="BQ10" s="98">
        <f ca="1">+IFERROR(+WORKDAY.INTL(BO10,BP10,,CONGÉ!C$4:C$72)," ")</f>
        <v>45770</v>
      </c>
      <c r="BR10" s="99">
        <f ca="1">+IFERROR(+MAX(AY$4:AY10)-BQ10," ")</f>
        <v>85</v>
      </c>
      <c r="BS10" s="180" t="str">
        <f>+IF(T10=0," ",+DATEDIF(+MAX(AW$4:AW9),AM10,"D"))</f>
        <v xml:space="preserve"> </v>
      </c>
      <c r="BT10" s="181">
        <f ca="1">+IF(U10=0," ",+DATEDIF(+MAX(AX$4:AX9),AN10,"D"))</f>
        <v>0</v>
      </c>
      <c r="BU10" s="181">
        <f ca="1">+IF(AND(V10=0,W10=0)," ",+DATEDIF(+MAX(AY$4:AY9),AO10,"D"))</f>
        <v>0</v>
      </c>
      <c r="BV10" s="181">
        <f ca="1">+IF(V10=0," ",+DATEDIF(+MAX(AZ$4:AZ9),AP10,"D"))</f>
        <v>0</v>
      </c>
      <c r="BW10" s="181">
        <f ca="1">+IF(W10=0," ",+DATEDIF(+MAX(BA$4:BA9),AQ10,"D"))</f>
        <v>0</v>
      </c>
      <c r="BX10" s="181">
        <f ca="1">+IF(X10=0," ",+DATEDIF(+MAX(BB$4:BB9),AR10,"D"))</f>
        <v>0</v>
      </c>
      <c r="BY10" s="181">
        <f ca="1">+IF(Y10=0," ",+DATEDIF(+MAX(BC$4:BC9),AS10,"D"))</f>
        <v>0</v>
      </c>
      <c r="BZ10" s="181" t="str">
        <f>+IF(Z10=0," ",+DATEDIF(+MAX(BD$4:BD9),AT10,"D"))</f>
        <v xml:space="preserve"> </v>
      </c>
      <c r="CA10" s="181" t="str">
        <f>+IF(AA10=0," ",+DATEDIF(+MAX(BE$4:BE9),AU10,"D"))</f>
        <v xml:space="preserve"> </v>
      </c>
      <c r="CB10" s="182">
        <f ca="1">+IF(AB10=0," ",+DATEDIF(+MAX(BF$4:BF9),AV10,"D"))</f>
        <v>0</v>
      </c>
    </row>
    <row r="11" spans="1:82" x14ac:dyDescent="0.25">
      <c r="A11" s="104">
        <f>+IFERROR(+IF(+VLOOKUP(+ROW()-ROW($A$4),DATA!A:D,4,FALSE)=" "," ",+ROW()-ROW($A$4))," ")</f>
        <v>7</v>
      </c>
      <c r="B11" s="195">
        <f>+IFERROR(+VLOOKUP($A11,DATA!$A:$C,1,FALSE)-VLOOKUP($A11,DATA!$A:$C,3,FALSE)," ")</f>
        <v>7</v>
      </c>
      <c r="C11" s="17" t="str">
        <f>+IF($A11=" "," ",+VLOOKUP($A11,DATA!$A:$AG,DATA!$D$3,FALSE))</f>
        <v>Traail 12</v>
      </c>
      <c r="D11" s="17" t="str">
        <f>+IF($A11=" "," ",+VLOOKUP($A11,DATA!$A:$AG,DATA!$E$3,FALSE))</f>
        <v>Client 12</v>
      </c>
      <c r="E11" s="17" t="str">
        <f>+IF($A11=" "," ",+VLOOKUP($A11,DATA!$A:$AG,DATA!$F$3,FALSE))</f>
        <v>Produit L</v>
      </c>
      <c r="F11" s="191">
        <f>+IF($A11=" "," ",+VLOOKUP($A11,DATA!$A:$AG,DATA!$G$3,FALSE))</f>
        <v>45814</v>
      </c>
      <c r="G11" s="31">
        <f>+IFERROR(+VLOOKUP($A11,DATA!$A:$AG,DATA!$M$3,FALSE)," ")</f>
        <v>45777</v>
      </c>
      <c r="H11" s="31" t="str">
        <f>+IFERROR(+IF(+VLOOKUP($A11,DATA!$A:$AG,DATA!$N$3,FALSE)=0," ",+VLOOKUP($A11,DATA!$A:$AG,DATA!$N$3,FALSE))," ")</f>
        <v xml:space="preserve"> </v>
      </c>
      <c r="I11" s="18" t="str">
        <f>+IF($A11=" "," ",+VLOOKUP($A11,DATA!$A:$AG,DATA!$O$3,FALSE))</f>
        <v>OUI</v>
      </c>
      <c r="J11" s="26">
        <f>+IF($I11="oui",+VLOOKUP($A11,DATA!$A:$AG,DATA!$P$3,FALSE),0)</f>
        <v>0</v>
      </c>
      <c r="K11" s="27">
        <f>+IF($I11="oui",+VLOOKUP($A11,DATA!$A:$AG,DATA!$R$3,FALSE),0)</f>
        <v>13</v>
      </c>
      <c r="L11" s="27">
        <f>+IF($I11="oui",+VLOOKUP($A11,DATA!$A:$AG,DATA!$T$3,FALSE),0)</f>
        <v>33</v>
      </c>
      <c r="M11" s="27">
        <f>+IF($I11="oui",+VLOOKUP($A11,DATA!$A:$AG,DATA!$V$3,FALSE),0)</f>
        <v>14</v>
      </c>
      <c r="N11" s="27">
        <f>+IF($I11="oui",+VLOOKUP($A11,DATA!$A:$AG,DATA!$X$3,FALSE),0)</f>
        <v>26</v>
      </c>
      <c r="O11" s="27">
        <f>+IF($I11="oui",+VLOOKUP($A11,DATA!$A:$AG,DATA!$Z$3,FALSE),0)</f>
        <v>9</v>
      </c>
      <c r="P11" s="27">
        <f>+IF($I11="oui",+VLOOKUP($A11,DATA!$A:$AG,DATA!$AB$3,FALSE),0)</f>
        <v>0</v>
      </c>
      <c r="Q11" s="27">
        <f>+IF($I11="oui",+VLOOKUP($A11,DATA!$A:$AG,DATA!$AD$3,FALSE),0)</f>
        <v>2</v>
      </c>
      <c r="R11" s="28">
        <f>+IF($I11="oui",+VLOOKUP($A11,DATA!$A:$AG,DATA!$AF$3,FALSE),0)</f>
        <v>16</v>
      </c>
      <c r="S11" s="94">
        <f t="shared" si="8"/>
        <v>113</v>
      </c>
      <c r="T11" s="20">
        <f>+IF($I11="oui",+VLOOKUP($A11,DATA!$A:$AG,DATA!$Q$3,FALSE),0)</f>
        <v>0</v>
      </c>
      <c r="U11" s="21">
        <f>+IF($I11="oui",+VLOOKUP($A11,DATA!$A:$AG,DATA!$S$3,FALSE),0)</f>
        <v>59176</v>
      </c>
      <c r="V11" s="21">
        <f>+IF($I11="oui",+VLOOKUP($A11,DATA!$A:$AG,DATA!$U$3,FALSE),0)</f>
        <v>19337</v>
      </c>
      <c r="W11" s="21">
        <f>+IF($I11="oui",+VLOOKUP($A11,DATA!$A:$AG,DATA!$W$3,FALSE),0)</f>
        <v>1734</v>
      </c>
      <c r="X11" s="21">
        <f>+IF($I11="oui",+VLOOKUP($A11,DATA!$A:$AG,DATA!$Y$3,FALSE),0)</f>
        <v>12980</v>
      </c>
      <c r="Y11" s="21">
        <f>+IF($I11="oui",+VLOOKUP($A11,DATA!$A:$AG,DATA!$AA$3,FALSE),0)</f>
        <v>607</v>
      </c>
      <c r="Z11" s="21">
        <f>+IF($I11="oui",+VLOOKUP($A11,DATA!$A:$AG,DATA!$AC$3,FALSE),0)</f>
        <v>0</v>
      </c>
      <c r="AA11" s="21">
        <f>+IF($I11="oui",+VLOOKUP($A11,DATA!$A:$AG,DATA!$AE$3,FALSE),0)</f>
        <v>1505</v>
      </c>
      <c r="AB11" s="22">
        <f>+IF($I11="oui",+VLOOKUP($A11,DATA!$A:$AG,DATA!$AG$3,FALSE),0)</f>
        <v>440</v>
      </c>
      <c r="AC11" s="95">
        <f t="shared" si="9"/>
        <v>95779</v>
      </c>
      <c r="AD11" s="26">
        <f t="shared" si="10"/>
        <v>48043</v>
      </c>
      <c r="AE11" s="27">
        <f t="shared" si="11"/>
        <v>133576</v>
      </c>
      <c r="AF11" s="27">
        <f t="shared" si="12"/>
        <v>128248</v>
      </c>
      <c r="AG11" s="27">
        <f t="shared" si="13"/>
        <v>20569</v>
      </c>
      <c r="AH11" s="27">
        <f t="shared" si="14"/>
        <v>35287</v>
      </c>
      <c r="AI11" s="27">
        <f t="shared" si="15"/>
        <v>12885</v>
      </c>
      <c r="AJ11" s="27">
        <f t="shared" si="16"/>
        <v>0</v>
      </c>
      <c r="AK11" s="27">
        <f t="shared" si="17"/>
        <v>2453</v>
      </c>
      <c r="AL11" s="28">
        <f t="shared" si="18"/>
        <v>933</v>
      </c>
      <c r="AM11" s="44" t="str">
        <f ca="1">+IF(T11=0," ",IF($H11=" ",+MAX(TODAY(),AW$4:AW10,$G11),+MAX(TODAY(),AW$4:AW10,$H11)))</f>
        <v xml:space="preserve"> </v>
      </c>
      <c r="AN11" s="31">
        <f ca="1">+IF(U11=0," ",IF($H11=" ",+MAX(TODAY(),AX$4:AX10,$G11),+MAX(TODAY(),AX$4:AX10,$H11)))</f>
        <v>45880</v>
      </c>
      <c r="AO11" s="31">
        <f ca="1">+IF(AND(V11=0,W11=0)," ",IF($H11=" ",+MAX(TODAY(),AY$4:AY10,$G11),+MAX(TODAY(),AY$4:AY10,$H11)))</f>
        <v>45855</v>
      </c>
      <c r="AP11" s="31">
        <f ca="1">+IF(V11=0," ",IF($H11=" ",+MAX(TODAY(),AZ$4:AZ10,$G11),+MAX(TODAY(),AZ$4:AZ10,$H11)))</f>
        <v>45856</v>
      </c>
      <c r="AQ11" s="31">
        <f ca="1">+IF(W11=0," ",IF($H11=" ",+MAX(TODAY(),BA$4:BA10,$G11),+MAX(TODAY(),BA$4:BA10,$H11)))</f>
        <v>45784</v>
      </c>
      <c r="AR11" s="31">
        <f ca="1">+IF(X11=0," ",IF($H11=" ",+MAX(TODAY(),BB$4:BB10,$G11),+MAX(TODAY(),BB$4:BB10,$H11)))</f>
        <v>45889</v>
      </c>
      <c r="AS11" s="31">
        <f ca="1">+IF(Y11=0," ",IF($H11=" ",+MAX(TODAY(),BC$4:BC10,$G11),+MAX(TODAY(),BC$4:BC10,$H11)))</f>
        <v>45786</v>
      </c>
      <c r="AT11" s="31" t="str">
        <f ca="1">+IF(Z11=0," ",IF($H11=" ",+MAX(TODAY(),BD$4:BD10,$G11),+MAX(TODAY(),BD$4:BD10,$H11)))</f>
        <v xml:space="preserve"> </v>
      </c>
      <c r="AU11" s="31">
        <f ca="1">+IF(AA11=0," ",IF($H11=" ",+MAX(TODAY(),BE$4:BE10,$G11),+MAX(TODAY(),BE$4:BE10,$H11)))</f>
        <v>45853</v>
      </c>
      <c r="AV11" s="45">
        <f ca="1">+IF(AB11=0," ",IF($H11=" ",+MAX(TODAY(),BF$4:BF10,$G11),+MAX(TODAY(),BF$4:BF10,$H11)))</f>
        <v>45853</v>
      </c>
      <c r="AW11" s="48" t="str">
        <f ca="1">+IF(T11=0," ",+MAX(+WORKDAY.INTL(+TODAY(),+CUM!AD11/+VLOOKUP(AW$1,POSTE!$B:$H,7,FALSE),,CONGÉ!$C$2:$C$80),+WORKDAY.INTL(AM11,+CUM!T11/+VLOOKUP(AW$1,POSTE!$B:$H,7,FALSE),,CONGÉ!$C$2:$C$80)))</f>
        <v xml:space="preserve"> </v>
      </c>
      <c r="AX11" s="199">
        <f ca="1">+IF(U11=0," ",+MAX(+WORKDAY.INTL(+TODAY(),+CUM!AE11/+VLOOKUP(AX$1,POSTE!$B:$H,7,FALSE),,CONGÉ!$C$2:$C$80),+WORKDAY.INTL(AN11,+CUM!U11/+VLOOKUP(AX$1,POSTE!$B:$H,7,FALSE),,CONGÉ!$C$2:$C$80)))</f>
        <v>45890</v>
      </c>
      <c r="AY11" s="199">
        <f ca="1">+IF(AND(V11=0,W11=0)," ",+MAX(+WORKDAY.INTL(+TODAY(),+(((AF11*POSTE!$H$5)+(CUM!AG11*POSTE!$H$4))/(POSTE!$H$4*POSTE!$H$5*2)),,CONGÉ!$C$2:$C$80),+WORKDAY.INTL(AO11,+(((V11*POSTE!$H$5)+(CUM!W11*POSTE!$H$4))/(POSTE!$H$4*POSTE!$H$5*2)),,CONGÉ!$C$2:$C$80)))</f>
        <v>45856</v>
      </c>
      <c r="AZ11" s="199">
        <f ca="1">+IF(V11=0," ",+MAX(+WORKDAY.INTL(+TODAY(),+CUM!AF11/+VLOOKUP(AZ$1,POSTE!$B:$H,7,FALSE),,CONGÉ!$C$2:$C$80),+WORKDAY.INTL(AP11,+CUM!V11/+VLOOKUP(AZ$1,POSTE!$B:$H,7,FALSE),,CONGÉ!$C$2:$C$80)))</f>
        <v>45882</v>
      </c>
      <c r="BA11" s="199">
        <f ca="1">+IF(W11=0," ",+MAX(+WORKDAY.INTL(+TODAY(),+CUM!AG11/+VLOOKUP(BA$1,POSTE!$B:$H,7,FALSE),,CONGÉ!$C$2:$C$80),+WORKDAY.INTL(AQ11,+CUM!W11/+VLOOKUP(BA$1,POSTE!$B:$H,7,FALSE),,CONGÉ!$C$2:$C$80)))</f>
        <v>45784</v>
      </c>
      <c r="BB11" s="199">
        <f ca="1">+IF(X11=0," ",+MAX(+WORKDAY.INTL(+TODAY(),+CUM!AH11/+VLOOKUP(BB$1,POSTE!$B:$H,7,FALSE),,CONGÉ!$C$2:$C$80),+WORKDAY.INTL(AR11,+CUM!X11/+VLOOKUP(BB$1,POSTE!$B:$H,7,FALSE),,CONGÉ!$C$2:$C$80)))</f>
        <v>45901</v>
      </c>
      <c r="BC11" s="199">
        <f ca="1">+IF(Y11=0," ",+MAX(+WORKDAY.INTL(+TODAY(),+CUM!AI11/+VLOOKUP(BC$1,POSTE!$B:$H,7,FALSE),,CONGÉ!$C$2:$C$80),+WORKDAY.INTL(AS11,+CUM!Y11/+VLOOKUP(BC$1,POSTE!$B:$H,7,FALSE),,CONGÉ!$C$2:$C$80)))</f>
        <v>45786</v>
      </c>
      <c r="BD11" s="199" t="str">
        <f ca="1">+IF(Z11=0," ",+MAX(+WORKDAY.INTL(+TODAY(),+CUM!AJ11/+VLOOKUP(BD$1,POSTE!$B:$H,7,FALSE),,CONGÉ!$C$2:$C$80),+WORKDAY.INTL(AT11,+CUM!Z11/+VLOOKUP(BD$1,POSTE!$B:$H,7,FALSE),,CONGÉ!$C$2:$C$80)))</f>
        <v xml:space="preserve"> </v>
      </c>
      <c r="BE11" s="199">
        <f ca="1">+IF(AA11=0," ",+MAX(+WORKDAY.INTL(+TODAY(),+CUM!AK11/+VLOOKUP(BE$1,POSTE!$B:$H,7,FALSE),,CONGÉ!$C$2:$C$80),+WORKDAY.INTL(AU11,+CUM!AA11/+VLOOKUP(BE$1,POSTE!$B:$H,7,FALSE),,CONGÉ!$C$2:$C$80)))</f>
        <v>45853</v>
      </c>
      <c r="BF11" s="200">
        <f ca="1">+IF(AB11=0," ",+MAX(+WORKDAY.INTL(+TODAY(),+CUM!AL11/+VLOOKUP(BF$1,POSTE!$B:$H,7,FALSE),,CONGÉ!$C$2:$C$80),+WORKDAY.INTL(AV11,+CUM!AB11/+VLOOKUP(BF$1,POSTE!$B:$H,7,FALSE),,CONGÉ!$C$2:$C$80)))</f>
        <v>45887</v>
      </c>
      <c r="BG11" s="96">
        <f t="shared" ca="1" si="19"/>
        <v>45784</v>
      </c>
      <c r="BH11" s="96">
        <f t="shared" ca="1" si="20"/>
        <v>45901</v>
      </c>
      <c r="BI11" s="26">
        <f>+IF($I11="oui",+VLOOKUP($A11,DATA!$A:$AH,DATA!$AH$3,FALSE),0)</f>
        <v>0</v>
      </c>
      <c r="BJ11" s="27">
        <f t="shared" si="4"/>
        <v>574.66666666666674</v>
      </c>
      <c r="BK11" s="46" t="str">
        <f>+IF(BI11&gt;0,+MAX((BL$4:BL10),BH11),"")</f>
        <v/>
      </c>
      <c r="BL11" s="46" t="str">
        <f>+IF(BI11&gt;0,+MAX((BL$4:BL10),+WORKDAY.INTL(BK11,+BI11/8,,CONGÉ!$C$2:$C$73)),"")</f>
        <v/>
      </c>
      <c r="BM11" s="175">
        <f t="shared" ca="1" si="5"/>
        <v>45931</v>
      </c>
      <c r="BN11" s="176">
        <f t="shared" si="6"/>
        <v>148817</v>
      </c>
      <c r="BO11" s="48">
        <f t="shared" ca="1" si="7"/>
        <v>45756</v>
      </c>
      <c r="BP11" s="97">
        <f>+IF(C11=" "," ",+(((AF11*POSTE!$H$5)+(CUM!AG11*POSTE!$H$4))/(POSTE!$H$4*POSTE!$H$5*2)))</f>
        <v>12.161979166666667</v>
      </c>
      <c r="BQ11" s="98">
        <f ca="1">+IFERROR(+WORKDAY.INTL(BO11,BP11,,CONGÉ!C$4:C$72)," ")</f>
        <v>45772</v>
      </c>
      <c r="BR11" s="99">
        <f ca="1">+IFERROR(+MAX(AY$4:AY11)-BQ11," ")</f>
        <v>84</v>
      </c>
      <c r="BS11" s="180" t="str">
        <f>+IF(T11=0," ",+DATEDIF(+MAX(AW$4:AW10),AM11,"D"))</f>
        <v xml:space="preserve"> </v>
      </c>
      <c r="BT11" s="181">
        <f ca="1">+IF(U11=0," ",+DATEDIF(+MAX(AX$4:AX10),AN11,"D"))</f>
        <v>0</v>
      </c>
      <c r="BU11" s="181">
        <f ca="1">+IF(AND(V11=0,W11=0)," ",+DATEDIF(+MAX(AY$4:AY10),AO11,"D"))</f>
        <v>0</v>
      </c>
      <c r="BV11" s="181">
        <f ca="1">+IF(V11=0," ",+DATEDIF(+MAX(AZ$4:AZ10),AP11,"D"))</f>
        <v>0</v>
      </c>
      <c r="BW11" s="181">
        <f ca="1">+IF(W11=0," ",+DATEDIF(+MAX(BA$4:BA10),AQ11,"D"))</f>
        <v>0</v>
      </c>
      <c r="BX11" s="181">
        <f ca="1">+IF(X11=0," ",+DATEDIF(+MAX(BB$4:BB10),AR11,"D"))</f>
        <v>0</v>
      </c>
      <c r="BY11" s="181">
        <f ca="1">+IF(Y11=0," ",+DATEDIF(+MAX(BC$4:BC10),AS11,"D"))</f>
        <v>0</v>
      </c>
      <c r="BZ11" s="181" t="str">
        <f>+IF(Z11=0," ",+DATEDIF(+MAX(BD$4:BD10),AT11,"D"))</f>
        <v xml:space="preserve"> </v>
      </c>
      <c r="CA11" s="181">
        <f ca="1">+IF(AA11=0," ",+DATEDIF(+MAX(BE$4:BE10),AU11,"D"))</f>
        <v>0</v>
      </c>
      <c r="CB11" s="182">
        <f ca="1">+IF(AB11=0," ",+DATEDIF(+MAX(BF$4:BF10),AV11,"D"))</f>
        <v>0</v>
      </c>
    </row>
    <row r="12" spans="1:82" x14ac:dyDescent="0.25">
      <c r="A12" s="104">
        <f>+IFERROR(+IF(+VLOOKUP(+ROW()-ROW($A$4),DATA!A:D,4,FALSE)=" "," ",+ROW()-ROW($A$4))," ")</f>
        <v>8</v>
      </c>
      <c r="B12" s="195">
        <f>+IFERROR(+VLOOKUP($A12,DATA!$A:$C,1,FALSE)-VLOOKUP($A12,DATA!$A:$C,3,FALSE)," ")</f>
        <v>8</v>
      </c>
      <c r="C12" s="17" t="str">
        <f>+IF($A12=" "," ",+VLOOKUP($A12,DATA!$A:$AG,DATA!$D$3,FALSE))</f>
        <v>Traail 2</v>
      </c>
      <c r="D12" s="17" t="str">
        <f>+IF($A12=" "," ",+VLOOKUP($A12,DATA!$A:$AG,DATA!$E$3,FALSE))</f>
        <v>Client 2</v>
      </c>
      <c r="E12" s="17" t="str">
        <f>+IF($A12=" "," ",+VLOOKUP($A12,DATA!$A:$AG,DATA!$F$3,FALSE))</f>
        <v>Produit B</v>
      </c>
      <c r="F12" s="191">
        <f>+IF($A12=" "," ",+VLOOKUP($A12,DATA!$A:$AG,DATA!$G$3,FALSE))</f>
        <v>45843</v>
      </c>
      <c r="G12" s="31">
        <f>+IFERROR(+VLOOKUP($A12,DATA!$A:$AG,DATA!$M$3,FALSE)," ")</f>
        <v>45796</v>
      </c>
      <c r="H12" s="31" t="str">
        <f>+IFERROR(+IF(+VLOOKUP($A12,DATA!$A:$AG,DATA!$N$3,FALSE)=0," ",+VLOOKUP($A12,DATA!$A:$AG,DATA!$N$3,FALSE))," ")</f>
        <v xml:space="preserve"> </v>
      </c>
      <c r="I12" s="18" t="str">
        <f>+IF($A12=" "," ",+VLOOKUP($A12,DATA!$A:$AG,DATA!$O$3,FALSE))</f>
        <v>OUI</v>
      </c>
      <c r="J12" s="26">
        <f>+IF($I12="oui",+VLOOKUP($A12,DATA!$A:$AG,DATA!$P$3,FALSE),0)</f>
        <v>0</v>
      </c>
      <c r="K12" s="27">
        <f>+IF($I12="oui",+VLOOKUP($A12,DATA!$A:$AG,DATA!$R$3,FALSE),0)</f>
        <v>0</v>
      </c>
      <c r="L12" s="27">
        <f>+IF($I12="oui",+VLOOKUP($A12,DATA!$A:$AG,DATA!$T$3,FALSE),0)</f>
        <v>0</v>
      </c>
      <c r="M12" s="27">
        <f>+IF($I12="oui",+VLOOKUP($A12,DATA!$A:$AG,DATA!$V$3,FALSE),0)</f>
        <v>0</v>
      </c>
      <c r="N12" s="27">
        <f>+IF($I12="oui",+VLOOKUP($A12,DATA!$A:$AG,DATA!$X$3,FALSE),0)</f>
        <v>0</v>
      </c>
      <c r="O12" s="27">
        <f>+IF($I12="oui",+VLOOKUP($A12,DATA!$A:$AG,DATA!$Z$3,FALSE),0)</f>
        <v>0</v>
      </c>
      <c r="P12" s="27">
        <f>+IF($I12="oui",+VLOOKUP($A12,DATA!$A:$AG,DATA!$AB$3,FALSE),0)</f>
        <v>0</v>
      </c>
      <c r="Q12" s="27">
        <f>+IF($I12="oui",+VLOOKUP($A12,DATA!$A:$AG,DATA!$AD$3,FALSE),0)</f>
        <v>0</v>
      </c>
      <c r="R12" s="28">
        <f>+IF($I12="oui",+VLOOKUP($A12,DATA!$A:$AG,DATA!$AF$3,FALSE),0)</f>
        <v>3</v>
      </c>
      <c r="S12" s="94">
        <f t="shared" si="8"/>
        <v>3</v>
      </c>
      <c r="T12" s="20">
        <f>+IF($I12="oui",+VLOOKUP($A12,DATA!$A:$AG,DATA!$Q$3,FALSE),0)</f>
        <v>0</v>
      </c>
      <c r="U12" s="21">
        <f>+IF($I12="oui",+VLOOKUP($A12,DATA!$A:$AG,DATA!$S$3,FALSE),0)</f>
        <v>0</v>
      </c>
      <c r="V12" s="21">
        <f>+IF($I12="oui",+VLOOKUP($A12,DATA!$A:$AG,DATA!$U$3,FALSE),0)</f>
        <v>0</v>
      </c>
      <c r="W12" s="21">
        <f>+IF($I12="oui",+VLOOKUP($A12,DATA!$A:$AG,DATA!$W$3,FALSE),0)</f>
        <v>0</v>
      </c>
      <c r="X12" s="21">
        <f>+IF($I12="oui",+VLOOKUP($A12,DATA!$A:$AG,DATA!$Y$3,FALSE),0)</f>
        <v>0</v>
      </c>
      <c r="Y12" s="21">
        <f>+IF($I12="oui",+VLOOKUP($A12,DATA!$A:$AG,DATA!$AA$3,FALSE),0)</f>
        <v>0</v>
      </c>
      <c r="Z12" s="21">
        <f>+IF($I12="oui",+VLOOKUP($A12,DATA!$A:$AG,DATA!$AC$3,FALSE),0)</f>
        <v>0</v>
      </c>
      <c r="AA12" s="21">
        <f>+IF($I12="oui",+VLOOKUP($A12,DATA!$A:$AG,DATA!$AE$3,FALSE),0)</f>
        <v>0</v>
      </c>
      <c r="AB12" s="22">
        <f>+IF($I12="oui",+VLOOKUP($A12,DATA!$A:$AG,DATA!$AG$3,FALSE),0)</f>
        <v>120</v>
      </c>
      <c r="AC12" s="95">
        <f t="shared" si="9"/>
        <v>120</v>
      </c>
      <c r="AD12" s="26">
        <f t="shared" si="10"/>
        <v>48043</v>
      </c>
      <c r="AE12" s="27">
        <f t="shared" si="11"/>
        <v>133576</v>
      </c>
      <c r="AF12" s="27">
        <f t="shared" si="12"/>
        <v>128248</v>
      </c>
      <c r="AG12" s="27">
        <f t="shared" si="13"/>
        <v>20569</v>
      </c>
      <c r="AH12" s="27">
        <f t="shared" si="14"/>
        <v>35287</v>
      </c>
      <c r="AI12" s="27">
        <f t="shared" si="15"/>
        <v>12885</v>
      </c>
      <c r="AJ12" s="27">
        <f t="shared" si="16"/>
        <v>0</v>
      </c>
      <c r="AK12" s="27">
        <f t="shared" si="17"/>
        <v>2453</v>
      </c>
      <c r="AL12" s="28">
        <f t="shared" si="18"/>
        <v>1053</v>
      </c>
      <c r="AM12" s="44" t="str">
        <f ca="1">+IF(T12=0," ",IF($H12=" ",+MAX(TODAY(),AW$4:AW11,$G12),+MAX(TODAY(),AW$4:AW11,$H12)))</f>
        <v xml:space="preserve"> </v>
      </c>
      <c r="AN12" s="31" t="str">
        <f ca="1">+IF(U12=0," ",IF($H12=" ",+MAX(TODAY(),AX$4:AX11,$G12),+MAX(TODAY(),AX$4:AX11,$H12)))</f>
        <v xml:space="preserve"> </v>
      </c>
      <c r="AO12" s="31" t="str">
        <f ca="1">+IF(AND(V12=0,W12=0)," ",IF($H12=" ",+MAX(TODAY(),AY$4:AY11,$G12),+MAX(TODAY(),AY$4:AY11,$H12)))</f>
        <v xml:space="preserve"> </v>
      </c>
      <c r="AP12" s="31" t="str">
        <f ca="1">+IF(V12=0," ",IF($H12=" ",+MAX(TODAY(),AZ$4:AZ11,$G12),+MAX(TODAY(),AZ$4:AZ11,$H12)))</f>
        <v xml:space="preserve"> </v>
      </c>
      <c r="AQ12" s="31" t="str">
        <f ca="1">+IF(W12=0," ",IF($H12=" ",+MAX(TODAY(),BA$4:BA11,$G12),+MAX(TODAY(),BA$4:BA11,$H12)))</f>
        <v xml:space="preserve"> </v>
      </c>
      <c r="AR12" s="31" t="str">
        <f ca="1">+IF(X12=0," ",IF($H12=" ",+MAX(TODAY(),BB$4:BB11,$G12),+MAX(TODAY(),BB$4:BB11,$H12)))</f>
        <v xml:space="preserve"> </v>
      </c>
      <c r="AS12" s="31" t="str">
        <f ca="1">+IF(Y12=0," ",IF($H12=" ",+MAX(TODAY(),BC$4:BC11,$G12),+MAX(TODAY(),BC$4:BC11,$H12)))</f>
        <v xml:space="preserve"> </v>
      </c>
      <c r="AT12" s="31" t="str">
        <f ca="1">+IF(Z12=0," ",IF($H12=" ",+MAX(TODAY(),BD$4:BD11,$G12),+MAX(TODAY(),BD$4:BD11,$H12)))</f>
        <v xml:space="preserve"> </v>
      </c>
      <c r="AU12" s="31" t="str">
        <f ca="1">+IF(AA12=0," ",IF($H12=" ",+MAX(TODAY(),BE$4:BE11,$G12),+MAX(TODAY(),BE$4:BE11,$H12)))</f>
        <v xml:space="preserve"> </v>
      </c>
      <c r="AV12" s="45">
        <f ca="1">+IF(AB12=0," ",IF($H12=" ",+MAX(TODAY(),BF$4:BF11,$G12),+MAX(TODAY(),BF$4:BF11,$H12)))</f>
        <v>45887</v>
      </c>
      <c r="AW12" s="48" t="str">
        <f ca="1">+IF(T12=0," ",+MAX(+WORKDAY.INTL(+TODAY(),+CUM!AD12/+VLOOKUP(AW$1,POSTE!$B:$H,7,FALSE),,CONGÉ!$C$2:$C$80),+WORKDAY.INTL(AM12,+CUM!T12/+VLOOKUP(AW$1,POSTE!$B:$H,7,FALSE),,CONGÉ!$C$2:$C$80)))</f>
        <v xml:space="preserve"> </v>
      </c>
      <c r="AX12" s="199" t="str">
        <f ca="1">+IF(U12=0," ",+MAX(+WORKDAY.INTL(+TODAY(),+CUM!AE12/+VLOOKUP(AX$1,POSTE!$B:$H,7,FALSE),,CONGÉ!$C$2:$C$80),+WORKDAY.INTL(AN12,+CUM!U12/+VLOOKUP(AX$1,POSTE!$B:$H,7,FALSE),,CONGÉ!$C$2:$C$80)))</f>
        <v xml:space="preserve"> </v>
      </c>
      <c r="AY12" s="199" t="str">
        <f ca="1">+IF(AND(V12=0,W12=0)," ",+MAX(+WORKDAY.INTL(+TODAY(),+(((AF12*POSTE!$H$5)+(CUM!AG12*POSTE!$H$4))/(POSTE!$H$4*POSTE!$H$5*2)),,CONGÉ!$C$2:$C$80),+WORKDAY.INTL(AO12,+(((V12*POSTE!$H$5)+(CUM!W12*POSTE!$H$4))/(POSTE!$H$4*POSTE!$H$5*2)),,CONGÉ!$C$2:$C$80)))</f>
        <v xml:space="preserve"> </v>
      </c>
      <c r="AZ12" s="199" t="str">
        <f ca="1">+IF(V12=0," ",+MAX(+WORKDAY.INTL(+TODAY(),+CUM!AF12/+VLOOKUP(AZ$1,POSTE!$B:$H,7,FALSE),,CONGÉ!$C$2:$C$80),+WORKDAY.INTL(AP12,+CUM!V12/+VLOOKUP(AZ$1,POSTE!$B:$H,7,FALSE),,CONGÉ!$C$2:$C$80)))</f>
        <v xml:space="preserve"> </v>
      </c>
      <c r="BA12" s="199" t="str">
        <f ca="1">+IF(W12=0," ",+MAX(+WORKDAY.INTL(+TODAY(),+CUM!AG12/+VLOOKUP(BA$1,POSTE!$B:$H,7,FALSE),,CONGÉ!$C$2:$C$80),+WORKDAY.INTL(AQ12,+CUM!W12/+VLOOKUP(BA$1,POSTE!$B:$H,7,FALSE),,CONGÉ!$C$2:$C$80)))</f>
        <v xml:space="preserve"> </v>
      </c>
      <c r="BB12" s="199" t="str">
        <f ca="1">+IF(X12=0," ",+MAX(+WORKDAY.INTL(+TODAY(),+CUM!AH12/+VLOOKUP(BB$1,POSTE!$B:$H,7,FALSE),,CONGÉ!$C$2:$C$80),+WORKDAY.INTL(AR12,+CUM!X12/+VLOOKUP(BB$1,POSTE!$B:$H,7,FALSE),,CONGÉ!$C$2:$C$80)))</f>
        <v xml:space="preserve"> </v>
      </c>
      <c r="BC12" s="199" t="str">
        <f ca="1">+IF(Y12=0," ",+MAX(+WORKDAY.INTL(+TODAY(),+CUM!AI12/+VLOOKUP(BC$1,POSTE!$B:$H,7,FALSE),,CONGÉ!$C$2:$C$80),+WORKDAY.INTL(AS12,+CUM!Y12/+VLOOKUP(BC$1,POSTE!$B:$H,7,FALSE),,CONGÉ!$C$2:$C$80)))</f>
        <v xml:space="preserve"> </v>
      </c>
      <c r="BD12" s="199" t="str">
        <f ca="1">+IF(Z12=0," ",+MAX(+WORKDAY.INTL(+TODAY(),+CUM!AJ12/+VLOOKUP(BD$1,POSTE!$B:$H,7,FALSE),,CONGÉ!$C$2:$C$80),+WORKDAY.INTL(AT12,+CUM!Z12/+VLOOKUP(BD$1,POSTE!$B:$H,7,FALSE),,CONGÉ!$C$2:$C$80)))</f>
        <v xml:space="preserve"> </v>
      </c>
      <c r="BE12" s="199" t="str">
        <f ca="1">+IF(AA12=0," ",+MAX(+WORKDAY.INTL(+TODAY(),+CUM!AK12/+VLOOKUP(BE$1,POSTE!$B:$H,7,FALSE),,CONGÉ!$C$2:$C$80),+WORKDAY.INTL(AU12,+CUM!AA12/+VLOOKUP(BE$1,POSTE!$B:$H,7,FALSE),,CONGÉ!$C$2:$C$80)))</f>
        <v xml:space="preserve"> </v>
      </c>
      <c r="BF12" s="200">
        <f ca="1">+IF(AB12=0," ",+MAX(+WORKDAY.INTL(+TODAY(),+CUM!AL12/+VLOOKUP(BF$1,POSTE!$B:$H,7,FALSE),,CONGÉ!$C$2:$C$80),+WORKDAY.INTL(AV12,+CUM!AB12/+VLOOKUP(BF$1,POSTE!$B:$H,7,FALSE),,CONGÉ!$C$2:$C$80)))</f>
        <v>45889</v>
      </c>
      <c r="BG12" s="96">
        <f t="shared" ca="1" si="19"/>
        <v>45887</v>
      </c>
      <c r="BH12" s="96">
        <f t="shared" ca="1" si="20"/>
        <v>45889</v>
      </c>
      <c r="BI12" s="26">
        <f>+IF($I12="oui",+VLOOKUP($A12,DATA!$A:$AH,DATA!$AH$3,FALSE),0)</f>
        <v>0</v>
      </c>
      <c r="BJ12" s="27">
        <f t="shared" si="4"/>
        <v>574.66666666666674</v>
      </c>
      <c r="BK12" s="46" t="str">
        <f>+IF(BI12&gt;0,+MAX((BL$4:BL11),BH12),"")</f>
        <v/>
      </c>
      <c r="BL12" s="46" t="str">
        <f>+IF(BI12&gt;0,+MAX((BL$4:BL11),+WORKDAY.INTL(BK12,+BI12/8,,CONGÉ!$C$2:$C$73)),"")</f>
        <v/>
      </c>
      <c r="BM12" s="175">
        <f t="shared" ca="1" si="5"/>
        <v>45920</v>
      </c>
      <c r="BN12" s="176">
        <f t="shared" si="6"/>
        <v>148817</v>
      </c>
      <c r="BO12" s="48">
        <f t="shared" ca="1" si="7"/>
        <v>45756</v>
      </c>
      <c r="BP12" s="97">
        <f>+IF(C12=" "," ",+(((AF12*POSTE!$H$5)+(CUM!AG12*POSTE!$H$4))/(POSTE!$H$4*POSTE!$H$5*2)))</f>
        <v>12.161979166666667</v>
      </c>
      <c r="BQ12" s="98">
        <f ca="1">+IFERROR(+WORKDAY.INTL(BO12,BP12,,CONGÉ!C$4:C$72)," ")</f>
        <v>45772</v>
      </c>
      <c r="BR12" s="99">
        <f ca="1">+IFERROR(+MAX(AY$4:AY12)-BQ12," ")</f>
        <v>84</v>
      </c>
      <c r="BS12" s="180" t="str">
        <f>+IF(T12=0," ",+DATEDIF(+MAX(AW$4:AW11),AM12,"D"))</f>
        <v xml:space="preserve"> </v>
      </c>
      <c r="BT12" s="181" t="str">
        <f>+IF(U12=0," ",+DATEDIF(+MAX(AX$4:AX11),AN12,"D"))</f>
        <v xml:space="preserve"> </v>
      </c>
      <c r="BU12" s="181" t="str">
        <f>+IF(AND(V12=0,W12=0)," ",+DATEDIF(+MAX(AY$4:AY11),AO12,"D"))</f>
        <v xml:space="preserve"> </v>
      </c>
      <c r="BV12" s="181" t="str">
        <f>+IF(V12=0," ",+DATEDIF(+MAX(AZ$4:AZ11),AP12,"D"))</f>
        <v xml:space="preserve"> </v>
      </c>
      <c r="BW12" s="181" t="str">
        <f>+IF(W12=0," ",+DATEDIF(+MAX(BA$4:BA11),AQ12,"D"))</f>
        <v xml:space="preserve"> </v>
      </c>
      <c r="BX12" s="181" t="str">
        <f>+IF(X12=0," ",+DATEDIF(+MAX(BB$4:BB11),AR12,"D"))</f>
        <v xml:space="preserve"> </v>
      </c>
      <c r="BY12" s="181" t="str">
        <f>+IF(Y12=0," ",+DATEDIF(+MAX(BC$4:BC11),AS12,"D"))</f>
        <v xml:space="preserve"> </v>
      </c>
      <c r="BZ12" s="181" t="str">
        <f>+IF(Z12=0," ",+DATEDIF(+MAX(BD$4:BD11),AT12,"D"))</f>
        <v xml:space="preserve"> </v>
      </c>
      <c r="CA12" s="181" t="str">
        <f>+IF(AA12=0," ",+DATEDIF(+MAX(BE$4:BE11),AU12,"D"))</f>
        <v xml:space="preserve"> </v>
      </c>
      <c r="CB12" s="182">
        <f ca="1">+IF(AB12=0," ",+DATEDIF(+MAX(BF$4:BF11),AV12,"D"))</f>
        <v>0</v>
      </c>
    </row>
    <row r="13" spans="1:82" x14ac:dyDescent="0.25">
      <c r="A13" s="104">
        <f>+IFERROR(+IF(+VLOOKUP(+ROW()-ROW($A$4),DATA!A:D,4,FALSE)=" "," ",+ROW()-ROW($A$4))," ")</f>
        <v>9</v>
      </c>
      <c r="B13" s="195">
        <f>+IFERROR(+VLOOKUP($A13,DATA!$A:$C,1,FALSE)-VLOOKUP($A13,DATA!$A:$C,3,FALSE)," ")</f>
        <v>9</v>
      </c>
      <c r="C13" s="17" t="str">
        <f>+IF($A13=" "," ",+VLOOKUP($A13,DATA!$A:$AG,DATA!$D$3,FALSE))</f>
        <v>Travail 1</v>
      </c>
      <c r="D13" s="17" t="str">
        <f>+IF($A13=" "," ",+VLOOKUP($A13,DATA!$A:$AG,DATA!$E$3,FALSE))</f>
        <v>Client 1</v>
      </c>
      <c r="E13" s="17" t="str">
        <f>+IF($A13=" "," ",+VLOOKUP($A13,DATA!$A:$AG,DATA!$F$3,FALSE))</f>
        <v>Produit A</v>
      </c>
      <c r="F13" s="191">
        <f>+IF($A13=" "," ",+VLOOKUP($A13,DATA!$A:$AG,DATA!$G$3,FALSE))</f>
        <v>45855</v>
      </c>
      <c r="G13" s="31">
        <f>+IFERROR(+VLOOKUP($A13,DATA!$A:$AG,DATA!$M$3,FALSE)," ")</f>
        <v>45744</v>
      </c>
      <c r="H13" s="31" t="str">
        <f>+IFERROR(+IF(+VLOOKUP($A13,DATA!$A:$AG,DATA!$N$3,FALSE)=0," ",+VLOOKUP($A13,DATA!$A:$AG,DATA!$N$3,FALSE))," ")</f>
        <v xml:space="preserve"> </v>
      </c>
      <c r="I13" s="18" t="str">
        <f>+IF($A13=" "," ",+VLOOKUP($A13,DATA!$A:$AG,DATA!$O$3,FALSE))</f>
        <v>OUI</v>
      </c>
      <c r="J13" s="26">
        <f>+IF($I13="oui",+VLOOKUP($A13,DATA!$A:$AG,DATA!$P$3,FALSE),0)</f>
        <v>0</v>
      </c>
      <c r="K13" s="27">
        <f>+IF($I13="oui",+VLOOKUP($A13,DATA!$A:$AG,DATA!$R$3,FALSE),0)</f>
        <v>0</v>
      </c>
      <c r="L13" s="27">
        <f>+IF($I13="oui",+VLOOKUP($A13,DATA!$A:$AG,DATA!$T$3,FALSE),0)</f>
        <v>0</v>
      </c>
      <c r="M13" s="27">
        <f>+IF($I13="oui",+VLOOKUP($A13,DATA!$A:$AG,DATA!$V$3,FALSE),0)</f>
        <v>0</v>
      </c>
      <c r="N13" s="27">
        <f>+IF($I13="oui",+VLOOKUP($A13,DATA!$A:$AG,DATA!$X$3,FALSE),0)</f>
        <v>0</v>
      </c>
      <c r="O13" s="27">
        <f>+IF($I13="oui",+VLOOKUP($A13,DATA!$A:$AG,DATA!$Z$3,FALSE),0)</f>
        <v>5</v>
      </c>
      <c r="P13" s="27">
        <f>+IF($I13="oui",+VLOOKUP($A13,DATA!$A:$AG,DATA!$AB$3,FALSE),0)</f>
        <v>0</v>
      </c>
      <c r="Q13" s="27">
        <f>+IF($I13="oui",+VLOOKUP($A13,DATA!$A:$AG,DATA!$AD$3,FALSE),0)</f>
        <v>0</v>
      </c>
      <c r="R13" s="28">
        <f>+IF($I13="oui",+VLOOKUP($A13,DATA!$A:$AG,DATA!$AF$3,FALSE),0)</f>
        <v>0</v>
      </c>
      <c r="S13" s="94">
        <f t="shared" si="8"/>
        <v>5</v>
      </c>
      <c r="T13" s="20">
        <f>+IF($I13="oui",+VLOOKUP($A13,DATA!$A:$AG,DATA!$Q$3,FALSE),0)</f>
        <v>0</v>
      </c>
      <c r="U13" s="21">
        <f>+IF($I13="oui",+VLOOKUP($A13,DATA!$A:$AG,DATA!$S$3,FALSE),0)</f>
        <v>0</v>
      </c>
      <c r="V13" s="21">
        <f>+IF($I13="oui",+VLOOKUP($A13,DATA!$A:$AG,DATA!$U$3,FALSE),0)</f>
        <v>0</v>
      </c>
      <c r="W13" s="21">
        <f>+IF($I13="oui",+VLOOKUP($A13,DATA!$A:$AG,DATA!$W$3,FALSE),0)</f>
        <v>0</v>
      </c>
      <c r="X13" s="21">
        <f>+IF($I13="oui",+VLOOKUP($A13,DATA!$A:$AG,DATA!$Y$3,FALSE),0)</f>
        <v>0</v>
      </c>
      <c r="Y13" s="21">
        <f>+IF($I13="oui",+VLOOKUP($A13,DATA!$A:$AG,DATA!$AA$3,FALSE),0)</f>
        <v>527</v>
      </c>
      <c r="Z13" s="21">
        <f>+IF($I13="oui",+VLOOKUP($A13,DATA!$A:$AG,DATA!$AC$3,FALSE),0)</f>
        <v>0</v>
      </c>
      <c r="AA13" s="21">
        <f>+IF($I13="oui",+VLOOKUP($A13,DATA!$A:$AG,DATA!$AE$3,FALSE),0)</f>
        <v>0</v>
      </c>
      <c r="AB13" s="22">
        <f>+IF($I13="oui",+VLOOKUP($A13,DATA!$A:$AG,DATA!$AG$3,FALSE),0)</f>
        <v>0</v>
      </c>
      <c r="AC13" s="95">
        <f t="shared" si="9"/>
        <v>527</v>
      </c>
      <c r="AD13" s="26">
        <f t="shared" si="10"/>
        <v>48043</v>
      </c>
      <c r="AE13" s="27">
        <f t="shared" si="11"/>
        <v>133576</v>
      </c>
      <c r="AF13" s="27">
        <f t="shared" si="12"/>
        <v>128248</v>
      </c>
      <c r="AG13" s="27">
        <f t="shared" si="13"/>
        <v>20569</v>
      </c>
      <c r="AH13" s="27">
        <f t="shared" si="14"/>
        <v>35287</v>
      </c>
      <c r="AI13" s="27">
        <f t="shared" si="15"/>
        <v>13412</v>
      </c>
      <c r="AJ13" s="27">
        <f t="shared" si="16"/>
        <v>0</v>
      </c>
      <c r="AK13" s="27">
        <f t="shared" si="17"/>
        <v>2453</v>
      </c>
      <c r="AL13" s="28">
        <f t="shared" si="18"/>
        <v>1053</v>
      </c>
      <c r="AM13" s="44" t="str">
        <f ca="1">+IF(T13=0," ",IF($H13=" ",+MAX(TODAY(),AW$4:AW12,$G13),+MAX(TODAY(),AW$4:AW12,$H13)))</f>
        <v xml:space="preserve"> </v>
      </c>
      <c r="AN13" s="31" t="str">
        <f ca="1">+IF(U13=0," ",IF($H13=" ",+MAX(TODAY(),AX$4:AX12,$G13),+MAX(TODAY(),AX$4:AX12,$H13)))</f>
        <v xml:space="preserve"> </v>
      </c>
      <c r="AO13" s="31" t="str">
        <f ca="1">+IF(AND(V13=0,W13=0)," ",IF($H13=" ",+MAX(TODAY(),AY$4:AY12,$G13),+MAX(TODAY(),AY$4:AY12,$H13)))</f>
        <v xml:space="preserve"> </v>
      </c>
      <c r="AP13" s="31" t="str">
        <f ca="1">+IF(V13=0," ",IF($H13=" ",+MAX(TODAY(),AZ$4:AZ12,$G13),+MAX(TODAY(),AZ$4:AZ12,$H13)))</f>
        <v xml:space="preserve"> </v>
      </c>
      <c r="AQ13" s="31" t="str">
        <f ca="1">+IF(W13=0," ",IF($H13=" ",+MAX(TODAY(),BA$4:BA12,$G13),+MAX(TODAY(),BA$4:BA12,$H13)))</f>
        <v xml:space="preserve"> </v>
      </c>
      <c r="AR13" s="31" t="str">
        <f ca="1">+IF(X13=0," ",IF($H13=" ",+MAX(TODAY(),BB$4:BB12,$G13),+MAX(TODAY(),BB$4:BB12,$H13)))</f>
        <v xml:space="preserve"> </v>
      </c>
      <c r="AS13" s="31">
        <f ca="1">+IF(Y13=0," ",IF($H13=" ",+MAX(TODAY(),BC$4:BC12,$G13),+MAX(TODAY(),BC$4:BC12,$H13)))</f>
        <v>45786</v>
      </c>
      <c r="AT13" s="31" t="str">
        <f ca="1">+IF(Z13=0," ",IF($H13=" ",+MAX(TODAY(),BD$4:BD12,$G13),+MAX(TODAY(),BD$4:BD12,$H13)))</f>
        <v xml:space="preserve"> </v>
      </c>
      <c r="AU13" s="31" t="str">
        <f ca="1">+IF(AA13=0," ",IF($H13=" ",+MAX(TODAY(),BE$4:BE12,$G13),+MAX(TODAY(),BE$4:BE12,$H13)))</f>
        <v xml:space="preserve"> </v>
      </c>
      <c r="AV13" s="45" t="str">
        <f ca="1">+IF(AB13=0," ",IF($H13=" ",+MAX(TODAY(),BF$4:BF12,$G13),+MAX(TODAY(),BF$4:BF12,$H13)))</f>
        <v xml:space="preserve"> </v>
      </c>
      <c r="AW13" s="48" t="str">
        <f ca="1">+IF(T13=0," ",+MAX(+WORKDAY.INTL(+TODAY(),+CUM!AD13/+VLOOKUP(AW$1,POSTE!$B:$H,7,FALSE),,CONGÉ!$C$2:$C$80),+WORKDAY.INTL(AM13,+CUM!T13/+VLOOKUP(AW$1,POSTE!$B:$H,7,FALSE),,CONGÉ!$C$2:$C$80)))</f>
        <v xml:space="preserve"> </v>
      </c>
      <c r="AX13" s="199" t="str">
        <f ca="1">+IF(U13=0," ",+MAX(+WORKDAY.INTL(+TODAY(),+CUM!AE13/+VLOOKUP(AX$1,POSTE!$B:$H,7,FALSE),,CONGÉ!$C$2:$C$80),+WORKDAY.INTL(AN13,+CUM!U13/+VLOOKUP(AX$1,POSTE!$B:$H,7,FALSE),,CONGÉ!$C$2:$C$80)))</f>
        <v xml:space="preserve"> </v>
      </c>
      <c r="AY13" s="199" t="str">
        <f ca="1">+IF(AND(V13=0,W13=0)," ",+MAX(+WORKDAY.INTL(+TODAY(),+(((AF13*POSTE!$H$5)+(CUM!AG13*POSTE!$H$4))/(POSTE!$H$4*POSTE!$H$5*2)),,CONGÉ!$C$2:$C$80),+WORKDAY.INTL(AO13,+(((V13*POSTE!$H$5)+(CUM!W13*POSTE!$H$4))/(POSTE!$H$4*POSTE!$H$5*2)),,CONGÉ!$C$2:$C$80)))</f>
        <v xml:space="preserve"> </v>
      </c>
      <c r="AZ13" s="199" t="str">
        <f ca="1">+IF(V13=0," ",+MAX(+WORKDAY.INTL(+TODAY(),+CUM!AF13/+VLOOKUP(AZ$1,POSTE!$B:$H,7,FALSE),,CONGÉ!$C$2:$C$80),+WORKDAY.INTL(AP13,+CUM!V13/+VLOOKUP(AZ$1,POSTE!$B:$H,7,FALSE),,CONGÉ!$C$2:$C$80)))</f>
        <v xml:space="preserve"> </v>
      </c>
      <c r="BA13" s="199" t="str">
        <f ca="1">+IF(W13=0," ",+MAX(+WORKDAY.INTL(+TODAY(),+CUM!AG13/+VLOOKUP(BA$1,POSTE!$B:$H,7,FALSE),,CONGÉ!$C$2:$C$80),+WORKDAY.INTL(AQ13,+CUM!W13/+VLOOKUP(BA$1,POSTE!$B:$H,7,FALSE),,CONGÉ!$C$2:$C$80)))</f>
        <v xml:space="preserve"> </v>
      </c>
      <c r="BB13" s="199" t="str">
        <f ca="1">+IF(X13=0," ",+MAX(+WORKDAY.INTL(+TODAY(),+CUM!AH13/+VLOOKUP(BB$1,POSTE!$B:$H,7,FALSE),,CONGÉ!$C$2:$C$80),+WORKDAY.INTL(AR13,+CUM!X13/+VLOOKUP(BB$1,POSTE!$B:$H,7,FALSE),,CONGÉ!$C$2:$C$80)))</f>
        <v xml:space="preserve"> </v>
      </c>
      <c r="BC13" s="199">
        <f ca="1">+IF(Y13=0," ",+MAX(+WORKDAY.INTL(+TODAY(),+CUM!AI13/+VLOOKUP(BC$1,POSTE!$B:$H,7,FALSE),,CONGÉ!$C$2:$C$80),+WORKDAY.INTL(AS13,+CUM!Y13/+VLOOKUP(BC$1,POSTE!$B:$H,7,FALSE),,CONGÉ!$C$2:$C$80)))</f>
        <v>45786</v>
      </c>
      <c r="BD13" s="199" t="str">
        <f ca="1">+IF(Z13=0," ",+MAX(+WORKDAY.INTL(+TODAY(),+CUM!AJ13/+VLOOKUP(BD$1,POSTE!$B:$H,7,FALSE),,CONGÉ!$C$2:$C$80),+WORKDAY.INTL(AT13,+CUM!Z13/+VLOOKUP(BD$1,POSTE!$B:$H,7,FALSE),,CONGÉ!$C$2:$C$80)))</f>
        <v xml:space="preserve"> </v>
      </c>
      <c r="BE13" s="199" t="str">
        <f ca="1">+IF(AA13=0," ",+MAX(+WORKDAY.INTL(+TODAY(),+CUM!AK13/+VLOOKUP(BE$1,POSTE!$B:$H,7,FALSE),,CONGÉ!$C$2:$C$80),+WORKDAY.INTL(AU13,+CUM!AA13/+VLOOKUP(BE$1,POSTE!$B:$H,7,FALSE),,CONGÉ!$C$2:$C$80)))</f>
        <v xml:space="preserve"> </v>
      </c>
      <c r="BF13" s="200" t="str">
        <f ca="1">+IF(AB13=0," ",+MAX(+WORKDAY.INTL(+TODAY(),+CUM!AL13/+VLOOKUP(BF$1,POSTE!$B:$H,7,FALSE),,CONGÉ!$C$2:$C$80),+WORKDAY.INTL(AV13,+CUM!AB13/+VLOOKUP(BF$1,POSTE!$B:$H,7,FALSE),,CONGÉ!$C$2:$C$80)))</f>
        <v xml:space="preserve"> </v>
      </c>
      <c r="BG13" s="96">
        <f t="shared" ca="1" si="19"/>
        <v>45786</v>
      </c>
      <c r="BH13" s="96">
        <f t="shared" ca="1" si="20"/>
        <v>45786</v>
      </c>
      <c r="BI13" s="26">
        <f>+IF($I13="oui",+VLOOKUP($A13,DATA!$A:$AH,DATA!$AH$3,FALSE),0)</f>
        <v>40</v>
      </c>
      <c r="BJ13" s="27">
        <f t="shared" si="4"/>
        <v>614.66666666666674</v>
      </c>
      <c r="BK13" s="46">
        <f ca="1">+IF(BI13&gt;0,+MAX((BL$4:BL12),BH13),"")</f>
        <v>45929</v>
      </c>
      <c r="BL13" s="46">
        <f ca="1">+IF(BI13&gt;0,+MAX((BL$4:BL12),+WORKDAY.INTL(BK13,+BI13/8,,CONGÉ!$C$2:$C$73)),"")</f>
        <v>45936</v>
      </c>
      <c r="BM13" s="175">
        <f t="shared" ca="1" si="5"/>
        <v>45967</v>
      </c>
      <c r="BN13" s="176">
        <f t="shared" si="6"/>
        <v>148817</v>
      </c>
      <c r="BO13" s="48">
        <f t="shared" ca="1" si="7"/>
        <v>45756</v>
      </c>
      <c r="BP13" s="97">
        <f>+IF(C13=" "," ",+(((AF13*POSTE!$H$5)+(CUM!AG13*POSTE!$H$4))/(POSTE!$H$4*POSTE!$H$5*2)))</f>
        <v>12.161979166666667</v>
      </c>
      <c r="BQ13" s="98">
        <f ca="1">+IFERROR(+WORKDAY.INTL(BO13,BP13,,CONGÉ!C$4:C$72)," ")</f>
        <v>45772</v>
      </c>
      <c r="BR13" s="99">
        <f ca="1">+IFERROR(+MAX(AY$4:AY13)-BQ13," ")</f>
        <v>84</v>
      </c>
      <c r="BS13" s="180" t="str">
        <f>+IF(T13=0," ",+DATEDIF(+MAX(AW$4:AW12),AM13,"D"))</f>
        <v xml:space="preserve"> </v>
      </c>
      <c r="BT13" s="181" t="str">
        <f>+IF(U13=0," ",+DATEDIF(+MAX(AX$4:AX12),AN13,"D"))</f>
        <v xml:space="preserve"> </v>
      </c>
      <c r="BU13" s="181" t="str">
        <f>+IF(AND(V13=0,W13=0)," ",+DATEDIF(+MAX(AY$4:AY12),AO13,"D"))</f>
        <v xml:space="preserve"> </v>
      </c>
      <c r="BV13" s="181" t="str">
        <f>+IF(V13=0," ",+DATEDIF(+MAX(AZ$4:AZ12),AP13,"D"))</f>
        <v xml:space="preserve"> </v>
      </c>
      <c r="BW13" s="181" t="str">
        <f>+IF(W13=0," ",+DATEDIF(+MAX(BA$4:BA12),AQ13,"D"))</f>
        <v xml:space="preserve"> </v>
      </c>
      <c r="BX13" s="181" t="str">
        <f>+IF(X13=0," ",+DATEDIF(+MAX(BB$4:BB12),AR13,"D"))</f>
        <v xml:space="preserve"> </v>
      </c>
      <c r="BY13" s="181">
        <f ca="1">+IF(Y13=0," ",+DATEDIF(+MAX(BC$4:BC12),AS13,"D"))</f>
        <v>0</v>
      </c>
      <c r="BZ13" s="181" t="str">
        <f>+IF(Z13=0," ",+DATEDIF(+MAX(BD$4:BD12),AT13,"D"))</f>
        <v xml:space="preserve"> </v>
      </c>
      <c r="CA13" s="181" t="str">
        <f>+IF(AA13=0," ",+DATEDIF(+MAX(BE$4:BE12),AU13,"D"))</f>
        <v xml:space="preserve"> </v>
      </c>
      <c r="CB13" s="182" t="str">
        <f>+IF(AB13=0," ",+DATEDIF(+MAX(BF$4:BF12),AV13,"D"))</f>
        <v xml:space="preserve"> </v>
      </c>
    </row>
    <row r="14" spans="1:82" x14ac:dyDescent="0.25">
      <c r="A14" s="104">
        <f>+IFERROR(+IF(+VLOOKUP(+ROW()-ROW($A$4),DATA!A:D,4,FALSE)=" "," ",+ROW()-ROW($A$4))," ")</f>
        <v>10</v>
      </c>
      <c r="B14" s="195">
        <f>+IFERROR(+VLOOKUP($A14,DATA!$A:$C,1,FALSE)-VLOOKUP($A14,DATA!$A:$C,3,FALSE)," ")</f>
        <v>10</v>
      </c>
      <c r="C14" s="17" t="str">
        <f>+IF($A14=" "," ",+VLOOKUP($A14,DATA!$A:$AG,DATA!$D$3,FALSE))</f>
        <v>Traail 6</v>
      </c>
      <c r="D14" s="17" t="str">
        <f>+IF($A14=" "," ",+VLOOKUP($A14,DATA!$A:$AG,DATA!$E$3,FALSE))</f>
        <v>Client 6</v>
      </c>
      <c r="E14" s="17" t="str">
        <f>+IF($A14=" "," ",+VLOOKUP($A14,DATA!$A:$AG,DATA!$F$3,FALSE))</f>
        <v>Produit F</v>
      </c>
      <c r="F14" s="191">
        <f>+IF($A14=" "," ",+VLOOKUP($A14,DATA!$A:$AG,DATA!$G$3,FALSE))</f>
        <v>45855</v>
      </c>
      <c r="G14" s="31">
        <f>+IFERROR(+VLOOKUP($A14,DATA!$A:$AG,DATA!$M$3,FALSE)," ")</f>
        <v>45744</v>
      </c>
      <c r="H14" s="31" t="str">
        <f>+IFERROR(+IF(+VLOOKUP($A14,DATA!$A:$AG,DATA!$N$3,FALSE)=0," ",+VLOOKUP($A14,DATA!$A:$AG,DATA!$N$3,FALSE))," ")</f>
        <v xml:space="preserve"> </v>
      </c>
      <c r="I14" s="18" t="str">
        <f>+IF($A14=" "," ",+VLOOKUP($A14,DATA!$A:$AG,DATA!$O$3,FALSE))</f>
        <v>OUI</v>
      </c>
      <c r="J14" s="26">
        <f>+IF($I14="oui",+VLOOKUP($A14,DATA!$A:$AG,DATA!$P$3,FALSE),0)</f>
        <v>1</v>
      </c>
      <c r="K14" s="27">
        <f>+IF($I14="oui",+VLOOKUP($A14,DATA!$A:$AG,DATA!$R$3,FALSE),0)</f>
        <v>18</v>
      </c>
      <c r="L14" s="27">
        <f>+IF($I14="oui",+VLOOKUP($A14,DATA!$A:$AG,DATA!$T$3,FALSE),0)</f>
        <v>146</v>
      </c>
      <c r="M14" s="27">
        <f>+IF($I14="oui",+VLOOKUP($A14,DATA!$A:$AG,DATA!$V$3,FALSE),0)</f>
        <v>206</v>
      </c>
      <c r="N14" s="27">
        <f>+IF($I14="oui",+VLOOKUP($A14,DATA!$A:$AG,DATA!$X$3,FALSE),0)</f>
        <v>28</v>
      </c>
      <c r="O14" s="27">
        <f>+IF($I14="oui",+VLOOKUP($A14,DATA!$A:$AG,DATA!$Z$3,FALSE),0)</f>
        <v>136</v>
      </c>
      <c r="P14" s="27">
        <f>+IF($I14="oui",+VLOOKUP($A14,DATA!$A:$AG,DATA!$AB$3,FALSE),0)</f>
        <v>0</v>
      </c>
      <c r="Q14" s="27">
        <f>+IF($I14="oui",+VLOOKUP($A14,DATA!$A:$AG,DATA!$AD$3,FALSE),0)</f>
        <v>21</v>
      </c>
      <c r="R14" s="28">
        <f>+IF($I14="oui",+VLOOKUP($A14,DATA!$A:$AG,DATA!$AF$3,FALSE),0)</f>
        <v>23</v>
      </c>
      <c r="S14" s="94">
        <f t="shared" si="8"/>
        <v>579</v>
      </c>
      <c r="T14" s="20">
        <f>+IF($I14="oui",+VLOOKUP($A14,DATA!$A:$AG,DATA!$Q$3,FALSE),0)</f>
        <v>402</v>
      </c>
      <c r="U14" s="21">
        <f>+IF($I14="oui",+VLOOKUP($A14,DATA!$A:$AG,DATA!$S$3,FALSE),0)</f>
        <v>30336</v>
      </c>
      <c r="V14" s="21">
        <f>+IF($I14="oui",+VLOOKUP($A14,DATA!$A:$AG,DATA!$U$3,FALSE),0)</f>
        <v>45185</v>
      </c>
      <c r="W14" s="21">
        <f>+IF($I14="oui",+VLOOKUP($A14,DATA!$A:$AG,DATA!$W$3,FALSE),0)</f>
        <v>17577</v>
      </c>
      <c r="X14" s="21">
        <f>+IF($I14="oui",+VLOOKUP($A14,DATA!$A:$AG,DATA!$Y$3,FALSE),0)</f>
        <v>3174</v>
      </c>
      <c r="Y14" s="21">
        <f>+IF($I14="oui",+VLOOKUP($A14,DATA!$A:$AG,DATA!$AA$3,FALSE),0)</f>
        <v>12246</v>
      </c>
      <c r="Z14" s="21">
        <f>+IF($I14="oui",+VLOOKUP($A14,DATA!$A:$AG,DATA!$AC$3,FALSE),0)</f>
        <v>0</v>
      </c>
      <c r="AA14" s="21">
        <f>+IF($I14="oui",+VLOOKUP($A14,DATA!$A:$AG,DATA!$AE$3,FALSE),0)</f>
        <v>12160</v>
      </c>
      <c r="AB14" s="22">
        <f>+IF($I14="oui",+VLOOKUP($A14,DATA!$A:$AG,DATA!$AG$3,FALSE),0)</f>
        <v>236</v>
      </c>
      <c r="AC14" s="95">
        <f t="shared" si="9"/>
        <v>121316</v>
      </c>
      <c r="AD14" s="26">
        <f t="shared" si="10"/>
        <v>48445</v>
      </c>
      <c r="AE14" s="27">
        <f t="shared" si="11"/>
        <v>163912</v>
      </c>
      <c r="AF14" s="27">
        <f t="shared" si="12"/>
        <v>173433</v>
      </c>
      <c r="AG14" s="27">
        <f t="shared" si="13"/>
        <v>38146</v>
      </c>
      <c r="AH14" s="27">
        <f t="shared" si="14"/>
        <v>38461</v>
      </c>
      <c r="AI14" s="27">
        <f t="shared" si="15"/>
        <v>25658</v>
      </c>
      <c r="AJ14" s="27">
        <f t="shared" si="16"/>
        <v>0</v>
      </c>
      <c r="AK14" s="27">
        <f t="shared" si="17"/>
        <v>14613</v>
      </c>
      <c r="AL14" s="28">
        <f t="shared" si="18"/>
        <v>1289</v>
      </c>
      <c r="AM14" s="44">
        <f ca="1">+IF(T14=0," ",IF($H14=" ",+MAX(TODAY(),AW$4:AW13,$G14),+MAX(TODAY(),AW$4:AW13,$H14)))</f>
        <v>45791</v>
      </c>
      <c r="AN14" s="31">
        <f ca="1">+IF(U14=0," ",IF($H14=" ",+MAX(TODAY(),AX$4:AX13,$G14),+MAX(TODAY(),AX$4:AX13,$H14)))</f>
        <v>45890</v>
      </c>
      <c r="AO14" s="31">
        <f ca="1">+IF(AND(V14=0,W14=0)," ",IF($H14=" ",+MAX(TODAY(),AY$4:AY13,$G14),+MAX(TODAY(),AY$4:AY13,$H14)))</f>
        <v>45856</v>
      </c>
      <c r="AP14" s="31">
        <f ca="1">+IF(V14=0," ",IF($H14=" ",+MAX(TODAY(),AZ$4:AZ13,$G14),+MAX(TODAY(),AZ$4:AZ13,$H14)))</f>
        <v>45882</v>
      </c>
      <c r="AQ14" s="31">
        <f ca="1">+IF(W14=0," ",IF($H14=" ",+MAX(TODAY(),BA$4:BA13,$G14),+MAX(TODAY(),BA$4:BA13,$H14)))</f>
        <v>45784</v>
      </c>
      <c r="AR14" s="31">
        <f ca="1">+IF(X14=0," ",IF($H14=" ",+MAX(TODAY(),BB$4:BB13,$G14),+MAX(TODAY(),BB$4:BB13,$H14)))</f>
        <v>45901</v>
      </c>
      <c r="AS14" s="31">
        <f ca="1">+IF(Y14=0," ",IF($H14=" ",+MAX(TODAY(),BC$4:BC13,$G14),+MAX(TODAY(),BC$4:BC13,$H14)))</f>
        <v>45786</v>
      </c>
      <c r="AT14" s="31" t="str">
        <f ca="1">+IF(Z14=0," ",IF($H14=" ",+MAX(TODAY(),BD$4:BD13,$G14),+MAX(TODAY(),BD$4:BD13,$H14)))</f>
        <v xml:space="preserve"> </v>
      </c>
      <c r="AU14" s="31">
        <f ca="1">+IF(AA14=0," ",IF($H14=" ",+MAX(TODAY(),BE$4:BE13,$G14),+MAX(TODAY(),BE$4:BE13,$H14)))</f>
        <v>45853</v>
      </c>
      <c r="AV14" s="45">
        <f ca="1">+IF(AB14=0," ",IF($H14=" ",+MAX(TODAY(),BF$4:BF13,$G14),+MAX(TODAY(),BF$4:BF13,$H14)))</f>
        <v>45889</v>
      </c>
      <c r="AW14" s="48">
        <f ca="1">+IF(T14=0," ",+MAX(+WORKDAY.INTL(+TODAY(),+CUM!AD14/+VLOOKUP(AW$1,POSTE!$B:$H,7,FALSE),,CONGÉ!$C$2:$C$80),+WORKDAY.INTL(AM14,+CUM!T14/+VLOOKUP(AW$1,POSTE!$B:$H,7,FALSE),,CONGÉ!$C$2:$C$80)))</f>
        <v>45791</v>
      </c>
      <c r="AX14" s="199">
        <f ca="1">+IF(U14=0," ",+MAX(+WORKDAY.INTL(+TODAY(),+CUM!AE14/+VLOOKUP(AX$1,POSTE!$B:$H,7,FALSE),,CONGÉ!$C$2:$C$80),+WORKDAY.INTL(AN14,+CUM!U14/+VLOOKUP(AX$1,POSTE!$B:$H,7,FALSE),,CONGÉ!$C$2:$C$80)))</f>
        <v>45896</v>
      </c>
      <c r="AY14" s="199">
        <f ca="1">+IF(AND(V14=0,W14=0)," ",+MAX(+WORKDAY.INTL(+TODAY(),+(((AF14*POSTE!$H$5)+(CUM!AG14*POSTE!$H$4))/(POSTE!$H$4*POSTE!$H$5*2)),,CONGÉ!$C$2:$C$80),+WORKDAY.INTL(AO14,+(((V14*POSTE!$H$5)+(CUM!W14*POSTE!$H$4))/(POSTE!$H$4*POSTE!$H$5*2)),,CONGÉ!$C$2:$C$80)))</f>
        <v>45884</v>
      </c>
      <c r="AZ14" s="199">
        <f ca="1">+IF(V14=0," ",+MAX(+WORKDAY.INTL(+TODAY(),+CUM!AF14/+VLOOKUP(AZ$1,POSTE!$B:$H,7,FALSE),,CONGÉ!$C$2:$C$80),+WORKDAY.INTL(AP14,+CUM!V14/+VLOOKUP(AZ$1,POSTE!$B:$H,7,FALSE),,CONGÉ!$C$2:$C$80)))</f>
        <v>45891</v>
      </c>
      <c r="BA14" s="199">
        <f ca="1">+IF(W14=0," ",+MAX(+WORKDAY.INTL(+TODAY(),+CUM!AG14/+VLOOKUP(BA$1,POSTE!$B:$H,7,FALSE),,CONGÉ!$C$2:$C$80),+WORKDAY.INTL(AQ14,+CUM!W14/+VLOOKUP(BA$1,POSTE!$B:$H,7,FALSE),,CONGÉ!$C$2:$C$80)))</f>
        <v>45789</v>
      </c>
      <c r="BB14" s="199">
        <f ca="1">+IF(X14=0," ",+MAX(+WORKDAY.INTL(+TODAY(),+CUM!AH14/+VLOOKUP(BB$1,POSTE!$B:$H,7,FALSE),,CONGÉ!$C$2:$C$80),+WORKDAY.INTL(AR14,+CUM!X14/+VLOOKUP(BB$1,POSTE!$B:$H,7,FALSE),,CONGÉ!$C$2:$C$80)))</f>
        <v>45903</v>
      </c>
      <c r="BC14" s="199">
        <f ca="1">+IF(Y14=0," ",+MAX(+WORKDAY.INTL(+TODAY(),+CUM!AI14/+VLOOKUP(BC$1,POSTE!$B:$H,7,FALSE),,CONGÉ!$C$2:$C$80),+WORKDAY.INTL(AS14,+CUM!Y14/+VLOOKUP(BC$1,POSTE!$B:$H,7,FALSE),,CONGÉ!$C$2:$C$80)))</f>
        <v>45796</v>
      </c>
      <c r="BD14" s="199" t="str">
        <f ca="1">+IF(Z14=0," ",+MAX(+WORKDAY.INTL(+TODAY(),+CUM!AJ14/+VLOOKUP(BD$1,POSTE!$B:$H,7,FALSE),,CONGÉ!$C$2:$C$80),+WORKDAY.INTL(AT14,+CUM!Z14/+VLOOKUP(BD$1,POSTE!$B:$H,7,FALSE),,CONGÉ!$C$2:$C$80)))</f>
        <v xml:space="preserve"> </v>
      </c>
      <c r="BE14" s="199">
        <f ca="1">+IF(AA14=0," ",+MAX(+WORKDAY.INTL(+TODAY(),+CUM!AK14/+VLOOKUP(BE$1,POSTE!$B:$H,7,FALSE),,CONGÉ!$C$2:$C$80),+WORKDAY.INTL(AU14,+CUM!AA14/+VLOOKUP(BE$1,POSTE!$B:$H,7,FALSE),,CONGÉ!$C$2:$C$80)))</f>
        <v>45882</v>
      </c>
      <c r="BF14" s="200">
        <f ca="1">+IF(AB14=0," ",+MAX(+WORKDAY.INTL(+TODAY(),+CUM!AL14/+VLOOKUP(BF$1,POSTE!$B:$H,7,FALSE),,CONGÉ!$C$2:$C$80),+WORKDAY.INTL(AV14,+CUM!AB14/+VLOOKUP(BF$1,POSTE!$B:$H,7,FALSE),,CONGÉ!$C$2:$C$80)))</f>
        <v>45895</v>
      </c>
      <c r="BG14" s="96">
        <f t="shared" ca="1" si="19"/>
        <v>45784</v>
      </c>
      <c r="BH14" s="96">
        <f t="shared" ca="1" si="20"/>
        <v>45903</v>
      </c>
      <c r="BI14" s="26">
        <f>+IF($I14="oui",+VLOOKUP($A14,DATA!$A:$AH,DATA!$AH$3,FALSE),0)</f>
        <v>0</v>
      </c>
      <c r="BJ14" s="27">
        <f t="shared" si="4"/>
        <v>614.66666666666674</v>
      </c>
      <c r="BK14" s="46" t="str">
        <f>+IF(BI14&gt;0,+MAX((BL$4:BL13),BH14),"")</f>
        <v/>
      </c>
      <c r="BL14" s="46" t="str">
        <f>+IF(BI14&gt;0,+MAX((BL$4:BL13),+WORKDAY.INTL(BK14,+BI14/8,,CONGÉ!$C$2:$C$73)),"")</f>
        <v/>
      </c>
      <c r="BM14" s="175">
        <f t="shared" ca="1" si="5"/>
        <v>45933</v>
      </c>
      <c r="BN14" s="176">
        <f t="shared" si="6"/>
        <v>211579</v>
      </c>
      <c r="BO14" s="48">
        <f t="shared" ca="1" si="7"/>
        <v>45756</v>
      </c>
      <c r="BP14" s="97">
        <f>+IF(C14=" "," ",+(((AF14*POSTE!$H$5)+(CUM!AG14*POSTE!$H$4))/(POSTE!$H$4*POSTE!$H$5*2)))</f>
        <v>17.522994791666665</v>
      </c>
      <c r="BQ14" s="98">
        <f ca="1">+IFERROR(+WORKDAY.INTL(BO14,BP14,,CONGÉ!C$4:C$72)," ")</f>
        <v>45779</v>
      </c>
      <c r="BR14" s="99">
        <f ca="1">+IFERROR(+MAX(AY$4:AY14)-BQ14," ")</f>
        <v>105</v>
      </c>
      <c r="BS14" s="180">
        <f ca="1">+IF(T14=0," ",+DATEDIF(+MAX(AW$4:AW13),AM14,"D"))</f>
        <v>0</v>
      </c>
      <c r="BT14" s="181">
        <f ca="1">+IF(U14=0," ",+DATEDIF(+MAX(AX$4:AX13),AN14,"D"))</f>
        <v>0</v>
      </c>
      <c r="BU14" s="181">
        <f ca="1">+IF(AND(V14=0,W14=0)," ",+DATEDIF(+MAX(AY$4:AY13),AO14,"D"))</f>
        <v>0</v>
      </c>
      <c r="BV14" s="181">
        <f ca="1">+IF(V14=0," ",+DATEDIF(+MAX(AZ$4:AZ13),AP14,"D"))</f>
        <v>0</v>
      </c>
      <c r="BW14" s="181">
        <f ca="1">+IF(W14=0," ",+DATEDIF(+MAX(BA$4:BA13),AQ14,"D"))</f>
        <v>0</v>
      </c>
      <c r="BX14" s="181">
        <f ca="1">+IF(X14=0," ",+DATEDIF(+MAX(BB$4:BB13),AR14,"D"))</f>
        <v>0</v>
      </c>
      <c r="BY14" s="181">
        <f ca="1">+IF(Y14=0," ",+DATEDIF(+MAX(BC$4:BC13),AS14,"D"))</f>
        <v>0</v>
      </c>
      <c r="BZ14" s="181" t="str">
        <f>+IF(Z14=0," ",+DATEDIF(+MAX(BD$4:BD13),AT14,"D"))</f>
        <v xml:space="preserve"> </v>
      </c>
      <c r="CA14" s="181">
        <f ca="1">+IF(AA14=0," ",+DATEDIF(+MAX(BE$4:BE13),AU14,"D"))</f>
        <v>0</v>
      </c>
      <c r="CB14" s="182">
        <f ca="1">+IF(AB14=0," ",+DATEDIF(+MAX(BF$4:BF13),AV14,"D"))</f>
        <v>0</v>
      </c>
    </row>
    <row r="15" spans="1:82" x14ac:dyDescent="0.25">
      <c r="A15" s="104">
        <f>+IFERROR(+IF(+VLOOKUP(+ROW()-ROW($A$4),DATA!A:D,4,FALSE)=" "," ",+ROW()-ROW($A$4))," ")</f>
        <v>11</v>
      </c>
      <c r="B15" s="195">
        <f>+IFERROR(+VLOOKUP($A15,DATA!$A:$C,1,FALSE)-VLOOKUP($A15,DATA!$A:$C,3,FALSE)," ")</f>
        <v>11</v>
      </c>
      <c r="C15" s="17" t="str">
        <f>+IF($A15=" "," ",+VLOOKUP($A15,DATA!$A:$AG,DATA!$D$3,FALSE))</f>
        <v>Traail 3</v>
      </c>
      <c r="D15" s="17" t="str">
        <f>+IF($A15=" "," ",+VLOOKUP($A15,DATA!$A:$AG,DATA!$E$3,FALSE))</f>
        <v>Client 3</v>
      </c>
      <c r="E15" s="17" t="str">
        <f>+IF($A15=" "," ",+VLOOKUP($A15,DATA!$A:$AG,DATA!$F$3,FALSE))</f>
        <v>Produit C</v>
      </c>
      <c r="F15" s="191">
        <f>+IF($A15=" "," ",+VLOOKUP($A15,DATA!$A:$AG,DATA!$G$3,FALSE))</f>
        <v>45898</v>
      </c>
      <c r="G15" s="31">
        <f>+IFERROR(+VLOOKUP($A15,DATA!$A:$AG,DATA!$M$3,FALSE)," ")</f>
        <v>45737</v>
      </c>
      <c r="H15" s="31">
        <f>+IFERROR(+IF(+VLOOKUP($A15,DATA!$A:$AG,DATA!$N$3,FALSE)=0," ",+VLOOKUP($A15,DATA!$A:$AG,DATA!$N$3,FALSE))," ")</f>
        <v>45747</v>
      </c>
      <c r="I15" s="18" t="str">
        <f>+IF($A15=" "," ",+VLOOKUP($A15,DATA!$A:$AG,DATA!$O$3,FALSE))</f>
        <v>OUI</v>
      </c>
      <c r="J15" s="26">
        <f>+IF($I15="oui",+VLOOKUP($A15,DATA!$A:$AG,DATA!$P$3,FALSE),0)</f>
        <v>0</v>
      </c>
      <c r="K15" s="27">
        <f>+IF($I15="oui",+VLOOKUP($A15,DATA!$A:$AG,DATA!$R$3,FALSE),0)</f>
        <v>11</v>
      </c>
      <c r="L15" s="27">
        <f>+IF($I15="oui",+VLOOKUP($A15,DATA!$A:$AG,DATA!$T$3,FALSE),0)</f>
        <v>19</v>
      </c>
      <c r="M15" s="27">
        <f>+IF($I15="oui",+VLOOKUP($A15,DATA!$A:$AG,DATA!$V$3,FALSE),0)</f>
        <v>0</v>
      </c>
      <c r="N15" s="27">
        <f>+IF($I15="oui",+VLOOKUP($A15,DATA!$A:$AG,DATA!$X$3,FALSE),0)</f>
        <v>3</v>
      </c>
      <c r="O15" s="27">
        <f>+IF($I15="oui",+VLOOKUP($A15,DATA!$A:$AG,DATA!$Z$3,FALSE),0)</f>
        <v>3</v>
      </c>
      <c r="P15" s="27">
        <f>+IF($I15="oui",+VLOOKUP($A15,DATA!$A:$AG,DATA!$AB$3,FALSE),0)</f>
        <v>0</v>
      </c>
      <c r="Q15" s="27">
        <f>+IF($I15="oui",+VLOOKUP($A15,DATA!$A:$AG,DATA!$AD$3,FALSE),0)</f>
        <v>0</v>
      </c>
      <c r="R15" s="28">
        <f>+IF($I15="oui",+VLOOKUP($A15,DATA!$A:$AG,DATA!$AF$3,FALSE),0)</f>
        <v>24</v>
      </c>
      <c r="S15" s="94">
        <f t="shared" si="8"/>
        <v>60</v>
      </c>
      <c r="T15" s="20">
        <f>+IF($I15="oui",+VLOOKUP($A15,DATA!$A:$AG,DATA!$Q$3,FALSE),0)</f>
        <v>0</v>
      </c>
      <c r="U15" s="21">
        <f>+IF($I15="oui",+VLOOKUP($A15,DATA!$A:$AG,DATA!$S$3,FALSE),0)</f>
        <v>18233</v>
      </c>
      <c r="V15" s="21">
        <f>+IF($I15="oui",+VLOOKUP($A15,DATA!$A:$AG,DATA!$U$3,FALSE),0)</f>
        <v>2999</v>
      </c>
      <c r="W15" s="21">
        <f>+IF($I15="oui",+VLOOKUP($A15,DATA!$A:$AG,DATA!$W$3,FALSE),0)</f>
        <v>0</v>
      </c>
      <c r="X15" s="21">
        <f>+IF($I15="oui",+VLOOKUP($A15,DATA!$A:$AG,DATA!$Y$3,FALSE),0)</f>
        <v>43</v>
      </c>
      <c r="Y15" s="21">
        <f>+IF($I15="oui",+VLOOKUP($A15,DATA!$A:$AG,DATA!$AA$3,FALSE),0)</f>
        <v>16</v>
      </c>
      <c r="Z15" s="21">
        <f>+IF($I15="oui",+VLOOKUP($A15,DATA!$A:$AG,DATA!$AC$3,FALSE),0)</f>
        <v>0</v>
      </c>
      <c r="AA15" s="21">
        <f>+IF($I15="oui",+VLOOKUP($A15,DATA!$A:$AG,DATA!$AE$3,FALSE),0)</f>
        <v>0</v>
      </c>
      <c r="AB15" s="22">
        <f>+IF($I15="oui",+VLOOKUP($A15,DATA!$A:$AG,DATA!$AG$3,FALSE),0)</f>
        <v>50</v>
      </c>
      <c r="AC15" s="95">
        <f t="shared" si="9"/>
        <v>21341</v>
      </c>
      <c r="AD15" s="26">
        <f t="shared" si="10"/>
        <v>48445</v>
      </c>
      <c r="AE15" s="27">
        <f t="shared" si="11"/>
        <v>182145</v>
      </c>
      <c r="AF15" s="27">
        <f t="shared" si="12"/>
        <v>176432</v>
      </c>
      <c r="AG15" s="27">
        <f t="shared" si="13"/>
        <v>38146</v>
      </c>
      <c r="AH15" s="27">
        <f t="shared" si="14"/>
        <v>38504</v>
      </c>
      <c r="AI15" s="27">
        <f t="shared" si="15"/>
        <v>25674</v>
      </c>
      <c r="AJ15" s="27">
        <f t="shared" si="16"/>
        <v>0</v>
      </c>
      <c r="AK15" s="27">
        <f t="shared" si="17"/>
        <v>14613</v>
      </c>
      <c r="AL15" s="28">
        <f t="shared" si="18"/>
        <v>1339</v>
      </c>
      <c r="AM15" s="44" t="str">
        <f ca="1">+IF(T15=0," ",IF($H15=" ",+MAX(TODAY(),AW$4:AW14,$G15),+MAX(TODAY(),AW$4:AW14,$H15)))</f>
        <v xml:space="preserve"> </v>
      </c>
      <c r="AN15" s="31">
        <f ca="1">+IF(U15=0," ",IF($H15=" ",+MAX(TODAY(),AX$4:AX14,$G15),+MAX(TODAY(),AX$4:AX14,$H15)))</f>
        <v>45896</v>
      </c>
      <c r="AO15" s="31">
        <f ca="1">+IF(AND(V15=0,W15=0)," ",IF($H15=" ",+MAX(TODAY(),AY$4:AY14,$G15),+MAX(TODAY(),AY$4:AY14,$H15)))</f>
        <v>45884</v>
      </c>
      <c r="AP15" s="31">
        <f ca="1">+IF(V15=0," ",IF($H15=" ",+MAX(TODAY(),AZ$4:AZ14,$G15),+MAX(TODAY(),AZ$4:AZ14,$H15)))</f>
        <v>45891</v>
      </c>
      <c r="AQ15" s="31" t="str">
        <f ca="1">+IF(W15=0," ",IF($H15=" ",+MAX(TODAY(),BA$4:BA14,$G15),+MAX(TODAY(),BA$4:BA14,$H15)))</f>
        <v xml:space="preserve"> </v>
      </c>
      <c r="AR15" s="31">
        <f ca="1">+IF(X15=0," ",IF($H15=" ",+MAX(TODAY(),BB$4:BB14,$G15),+MAX(TODAY(),BB$4:BB14,$H15)))</f>
        <v>45903</v>
      </c>
      <c r="AS15" s="31">
        <f ca="1">+IF(Y15=0," ",IF($H15=" ",+MAX(TODAY(),BC$4:BC14,$G15),+MAX(TODAY(),BC$4:BC14,$H15)))</f>
        <v>45796</v>
      </c>
      <c r="AT15" s="31" t="str">
        <f ca="1">+IF(Z15=0," ",IF($H15=" ",+MAX(TODAY(),BD$4:BD14,$G15),+MAX(TODAY(),BD$4:BD14,$H15)))</f>
        <v xml:space="preserve"> </v>
      </c>
      <c r="AU15" s="31" t="str">
        <f ca="1">+IF(AA15=0," ",IF($H15=" ",+MAX(TODAY(),BE$4:BE14,$G15),+MAX(TODAY(),BE$4:BE14,$H15)))</f>
        <v xml:space="preserve"> </v>
      </c>
      <c r="AV15" s="45">
        <f ca="1">+IF(AB15=0," ",IF($H15=" ",+MAX(TODAY(),BF$4:BF14,$G15),+MAX(TODAY(),BF$4:BF14,$H15)))</f>
        <v>45895</v>
      </c>
      <c r="AW15" s="48" t="str">
        <f ca="1">+IF(T15=0," ",+MAX(+WORKDAY.INTL(+TODAY(),+CUM!AD15/+VLOOKUP(AW$1,POSTE!$B:$H,7,FALSE),,CONGÉ!$C$2:$C$80),+WORKDAY.INTL(AM15,+CUM!T15/+VLOOKUP(AW$1,POSTE!$B:$H,7,FALSE),,CONGÉ!$C$2:$C$80)))</f>
        <v xml:space="preserve"> </v>
      </c>
      <c r="AX15" s="199">
        <f ca="1">+IF(U15=0," ",+MAX(+WORKDAY.INTL(+TODAY(),+CUM!AE15/+VLOOKUP(AX$1,POSTE!$B:$H,7,FALSE),,CONGÉ!$C$2:$C$80),+WORKDAY.INTL(AN15,+CUM!U15/+VLOOKUP(AX$1,POSTE!$B:$H,7,FALSE),,CONGÉ!$C$2:$C$80)))</f>
        <v>45898</v>
      </c>
      <c r="AY15" s="199">
        <f ca="1">+IF(AND(V15=0,W15=0)," ",+MAX(+WORKDAY.INTL(+TODAY(),+(((AF15*POSTE!$H$5)+(CUM!AG15*POSTE!$H$4))/(POSTE!$H$4*POSTE!$H$5*2)),,CONGÉ!$C$2:$C$80),+WORKDAY.INTL(AO15,+(((V15*POSTE!$H$5)+(CUM!W15*POSTE!$H$4))/(POSTE!$H$4*POSTE!$H$5*2)),,CONGÉ!$C$2:$C$80)))</f>
        <v>45884</v>
      </c>
      <c r="AZ15" s="199">
        <f ca="1">+IF(V15=0," ",+MAX(+WORKDAY.INTL(+TODAY(),+CUM!AF15/+VLOOKUP(AZ$1,POSTE!$B:$H,7,FALSE),,CONGÉ!$C$2:$C$80),+WORKDAY.INTL(AP15,+CUM!V15/+VLOOKUP(AZ$1,POSTE!$B:$H,7,FALSE),,CONGÉ!$C$2:$C$80)))</f>
        <v>45891</v>
      </c>
      <c r="BA15" s="199" t="str">
        <f ca="1">+IF(W15=0," ",+MAX(+WORKDAY.INTL(+TODAY(),+CUM!AG15/+VLOOKUP(BA$1,POSTE!$B:$H,7,FALSE),,CONGÉ!$C$2:$C$80),+WORKDAY.INTL(AQ15,+CUM!W15/+VLOOKUP(BA$1,POSTE!$B:$H,7,FALSE),,CONGÉ!$C$2:$C$80)))</f>
        <v xml:space="preserve"> </v>
      </c>
      <c r="BB15" s="199">
        <f ca="1">+IF(X15=0," ",+MAX(+WORKDAY.INTL(+TODAY(),+CUM!AH15/+VLOOKUP(BB$1,POSTE!$B:$H,7,FALSE),,CONGÉ!$C$2:$C$80),+WORKDAY.INTL(AR15,+CUM!X15/+VLOOKUP(BB$1,POSTE!$B:$H,7,FALSE),,CONGÉ!$C$2:$C$80)))</f>
        <v>45903</v>
      </c>
      <c r="BC15" s="199">
        <f ca="1">+IF(Y15=0," ",+MAX(+WORKDAY.INTL(+TODAY(),+CUM!AI15/+VLOOKUP(BC$1,POSTE!$B:$H,7,FALSE),,CONGÉ!$C$2:$C$80),+WORKDAY.INTL(AS15,+CUM!Y15/+VLOOKUP(BC$1,POSTE!$B:$H,7,FALSE),,CONGÉ!$C$2:$C$80)))</f>
        <v>45796</v>
      </c>
      <c r="BD15" s="199" t="str">
        <f ca="1">+IF(Z15=0," ",+MAX(+WORKDAY.INTL(+TODAY(),+CUM!AJ15/+VLOOKUP(BD$1,POSTE!$B:$H,7,FALSE),,CONGÉ!$C$2:$C$80),+WORKDAY.INTL(AT15,+CUM!Z15/+VLOOKUP(BD$1,POSTE!$B:$H,7,FALSE),,CONGÉ!$C$2:$C$80)))</f>
        <v xml:space="preserve"> </v>
      </c>
      <c r="BE15" s="199" t="str">
        <f ca="1">+IF(AA15=0," ",+MAX(+WORKDAY.INTL(+TODAY(),+CUM!AK15/+VLOOKUP(BE$1,POSTE!$B:$H,7,FALSE),,CONGÉ!$C$2:$C$80),+WORKDAY.INTL(AU15,+CUM!AA15/+VLOOKUP(BE$1,POSTE!$B:$H,7,FALSE),,CONGÉ!$C$2:$C$80)))</f>
        <v xml:space="preserve"> </v>
      </c>
      <c r="BF15" s="200">
        <f ca="1">+IF(AB15=0," ",+MAX(+WORKDAY.INTL(+TODAY(),+CUM!AL15/+VLOOKUP(BF$1,POSTE!$B:$H,7,FALSE),,CONGÉ!$C$2:$C$80),+WORKDAY.INTL(AV15,+CUM!AB15/+VLOOKUP(BF$1,POSTE!$B:$H,7,FALSE),,CONGÉ!$C$2:$C$80)))</f>
        <v>45896</v>
      </c>
      <c r="BG15" s="96">
        <f t="shared" ca="1" si="19"/>
        <v>45796</v>
      </c>
      <c r="BH15" s="96">
        <f t="shared" ca="1" si="20"/>
        <v>45903</v>
      </c>
      <c r="BI15" s="26">
        <f>+IF($I15="oui",+VLOOKUP($A15,DATA!$A:$AH,DATA!$AH$3,FALSE),0)</f>
        <v>0</v>
      </c>
      <c r="BJ15" s="27">
        <f t="shared" si="4"/>
        <v>614.66666666666674</v>
      </c>
      <c r="BK15" s="46" t="str">
        <f>+IF(BI15&gt;0,+MAX((BL$4:BL14),BH15),"")</f>
        <v/>
      </c>
      <c r="BL15" s="46" t="str">
        <f>+IF(BI15&gt;0,+MAX((BL$4:BL14),+WORKDAY.INTL(BK15,+BI15/8,,CONGÉ!$C$2:$C$73)),"")</f>
        <v/>
      </c>
      <c r="BM15" s="175">
        <f t="shared" ca="1" si="5"/>
        <v>45933</v>
      </c>
      <c r="BN15" s="176">
        <f t="shared" si="6"/>
        <v>214578</v>
      </c>
      <c r="BO15" s="48">
        <f t="shared" ca="1" si="7"/>
        <v>45756</v>
      </c>
      <c r="BP15" s="97">
        <f>+IF(C15=" "," ",+(((AF15*POSTE!$H$5)+(CUM!AG15*POSTE!$H$4))/(POSTE!$H$4*POSTE!$H$5*2)))</f>
        <v>17.757291666666667</v>
      </c>
      <c r="BQ15" s="98">
        <f ca="1">+IFERROR(+WORKDAY.INTL(BO15,BP15,,CONGÉ!C$4:C$72)," ")</f>
        <v>45779</v>
      </c>
      <c r="BR15" s="99">
        <f ca="1">+IFERROR(+MAX(AY$4:AY15)-BQ15," ")</f>
        <v>105</v>
      </c>
      <c r="BS15" s="180" t="str">
        <f>+IF(T15=0," ",+DATEDIF(+MAX(AW$4:AW14),AM15,"D"))</f>
        <v xml:space="preserve"> </v>
      </c>
      <c r="BT15" s="181">
        <f ca="1">+IF(U15=0," ",+DATEDIF(+MAX(AX$4:AX14),AN15,"D"))</f>
        <v>0</v>
      </c>
      <c r="BU15" s="181">
        <f ca="1">+IF(AND(V15=0,W15=0)," ",+DATEDIF(+MAX(AY$4:AY14),AO15,"D"))</f>
        <v>0</v>
      </c>
      <c r="BV15" s="181">
        <f ca="1">+IF(V15=0," ",+DATEDIF(+MAX(AZ$4:AZ14),AP15,"D"))</f>
        <v>0</v>
      </c>
      <c r="BW15" s="181" t="str">
        <f>+IF(W15=0," ",+DATEDIF(+MAX(BA$4:BA14),AQ15,"D"))</f>
        <v xml:space="preserve"> </v>
      </c>
      <c r="BX15" s="181">
        <f ca="1">+IF(X15=0," ",+DATEDIF(+MAX(BB$4:BB14),AR15,"D"))</f>
        <v>0</v>
      </c>
      <c r="BY15" s="181">
        <f ca="1">+IF(Y15=0," ",+DATEDIF(+MAX(BC$4:BC14),AS15,"D"))</f>
        <v>0</v>
      </c>
      <c r="BZ15" s="181" t="str">
        <f>+IF(Z15=0," ",+DATEDIF(+MAX(BD$4:BD14),AT15,"D"))</f>
        <v xml:space="preserve"> </v>
      </c>
      <c r="CA15" s="181" t="str">
        <f>+IF(AA15=0," ",+DATEDIF(+MAX(BE$4:BE14),AU15,"D"))</f>
        <v xml:space="preserve"> </v>
      </c>
      <c r="CB15" s="182">
        <f ca="1">+IF(AB15=0," ",+DATEDIF(+MAX(BF$4:BF14),AV15,"D"))</f>
        <v>0</v>
      </c>
    </row>
    <row r="16" spans="1:82" x14ac:dyDescent="0.25">
      <c r="A16" s="104">
        <f>+IFERROR(+IF(+VLOOKUP(+ROW()-ROW($A$4),DATA!A:D,4,FALSE)=" "," ",+ROW()-ROW($A$4))," ")</f>
        <v>12</v>
      </c>
      <c r="B16" s="195">
        <f>+IFERROR(+VLOOKUP($A16,DATA!$A:$C,1,FALSE)-VLOOKUP($A16,DATA!$A:$C,3,FALSE)," ")</f>
        <v>12</v>
      </c>
      <c r="C16" s="17" t="str">
        <f>+IF($A16=" "," ",+VLOOKUP($A16,DATA!$A:$AG,DATA!$D$3,FALSE))</f>
        <v>Traail 4</v>
      </c>
      <c r="D16" s="17" t="str">
        <f>+IF($A16=" "," ",+VLOOKUP($A16,DATA!$A:$AG,DATA!$E$3,FALSE))</f>
        <v>Client 4</v>
      </c>
      <c r="E16" s="17" t="str">
        <f>+IF($A16=" "," ",+VLOOKUP($A16,DATA!$A:$AG,DATA!$F$3,FALSE))</f>
        <v>Produit D</v>
      </c>
      <c r="F16" s="191">
        <f>+IF($A16=" "," ",+VLOOKUP($A16,DATA!$A:$AG,DATA!$G$3,FALSE))</f>
        <v>45898</v>
      </c>
      <c r="G16" s="31">
        <f>+IFERROR(+VLOOKUP($A16,DATA!$A:$AG,DATA!$M$3,FALSE)," ")</f>
        <v>45786</v>
      </c>
      <c r="H16" s="31" t="str">
        <f>+IFERROR(+IF(+VLOOKUP($A16,DATA!$A:$AG,DATA!$N$3,FALSE)=0," ",+VLOOKUP($A16,DATA!$A:$AG,DATA!$N$3,FALSE))," ")</f>
        <v xml:space="preserve"> </v>
      </c>
      <c r="I16" s="18" t="str">
        <f>+IF($A16=" "," ",+VLOOKUP($A16,DATA!$A:$AG,DATA!$O$3,FALSE))</f>
        <v>OUI</v>
      </c>
      <c r="J16" s="26">
        <f>+IF($I16="oui",+VLOOKUP($A16,DATA!$A:$AG,DATA!$P$3,FALSE),0)</f>
        <v>0</v>
      </c>
      <c r="K16" s="27">
        <f>+IF($I16="oui",+VLOOKUP($A16,DATA!$A:$AG,DATA!$R$3,FALSE),0)</f>
        <v>10</v>
      </c>
      <c r="L16" s="27">
        <f>+IF($I16="oui",+VLOOKUP($A16,DATA!$A:$AG,DATA!$T$3,FALSE),0)</f>
        <v>32</v>
      </c>
      <c r="M16" s="27">
        <f>+IF($I16="oui",+VLOOKUP($A16,DATA!$A:$AG,DATA!$V$3,FALSE),0)</f>
        <v>1</v>
      </c>
      <c r="N16" s="27">
        <f>+IF($I16="oui",+VLOOKUP($A16,DATA!$A:$AG,DATA!$X$3,FALSE),0)</f>
        <v>1</v>
      </c>
      <c r="O16" s="27">
        <f>+IF($I16="oui",+VLOOKUP($A16,DATA!$A:$AG,DATA!$Z$3,FALSE),0)</f>
        <v>1</v>
      </c>
      <c r="P16" s="27">
        <f>+IF($I16="oui",+VLOOKUP($A16,DATA!$A:$AG,DATA!$AB$3,FALSE),0)</f>
        <v>0</v>
      </c>
      <c r="Q16" s="27">
        <f>+IF($I16="oui",+VLOOKUP($A16,DATA!$A:$AG,DATA!$AD$3,FALSE),0)</f>
        <v>0</v>
      </c>
      <c r="R16" s="28">
        <f>+IF($I16="oui",+VLOOKUP($A16,DATA!$A:$AG,DATA!$AF$3,FALSE),0)</f>
        <v>20</v>
      </c>
      <c r="S16" s="94">
        <f t="shared" si="8"/>
        <v>65</v>
      </c>
      <c r="T16" s="20">
        <f>+IF($I16="oui",+VLOOKUP($A16,DATA!$A:$AG,DATA!$Q$3,FALSE),0)</f>
        <v>0</v>
      </c>
      <c r="U16" s="21">
        <f>+IF($I16="oui",+VLOOKUP($A16,DATA!$A:$AG,DATA!$S$3,FALSE),0)</f>
        <v>34332</v>
      </c>
      <c r="V16" s="21">
        <f>+IF($I16="oui",+VLOOKUP($A16,DATA!$A:$AG,DATA!$U$3,FALSE),0)</f>
        <v>9558</v>
      </c>
      <c r="W16" s="21">
        <f>+IF($I16="oui",+VLOOKUP($A16,DATA!$A:$AG,DATA!$W$3,FALSE),0)</f>
        <v>21</v>
      </c>
      <c r="X16" s="21">
        <f>+IF($I16="oui",+VLOOKUP($A16,DATA!$A:$AG,DATA!$Y$3,FALSE),0)</f>
        <v>394</v>
      </c>
      <c r="Y16" s="21">
        <f>+IF($I16="oui",+VLOOKUP($A16,DATA!$A:$AG,DATA!$AA$3,FALSE),0)</f>
        <v>10</v>
      </c>
      <c r="Z16" s="21">
        <f>+IF($I16="oui",+VLOOKUP($A16,DATA!$A:$AG,DATA!$AC$3,FALSE),0)</f>
        <v>0</v>
      </c>
      <c r="AA16" s="21">
        <f>+IF($I16="oui",+VLOOKUP($A16,DATA!$A:$AG,DATA!$AE$3,FALSE),0)</f>
        <v>0</v>
      </c>
      <c r="AB16" s="22">
        <f>+IF($I16="oui",+VLOOKUP($A16,DATA!$A:$AG,DATA!$AG$3,FALSE),0)</f>
        <v>150</v>
      </c>
      <c r="AC16" s="95">
        <f t="shared" si="9"/>
        <v>44465</v>
      </c>
      <c r="AD16" s="26">
        <f t="shared" si="10"/>
        <v>48445</v>
      </c>
      <c r="AE16" s="27">
        <f t="shared" si="11"/>
        <v>216477</v>
      </c>
      <c r="AF16" s="27">
        <f t="shared" si="12"/>
        <v>185990</v>
      </c>
      <c r="AG16" s="27">
        <f t="shared" si="13"/>
        <v>38167</v>
      </c>
      <c r="AH16" s="27">
        <f t="shared" si="14"/>
        <v>38898</v>
      </c>
      <c r="AI16" s="27">
        <f t="shared" si="15"/>
        <v>25684</v>
      </c>
      <c r="AJ16" s="27">
        <f t="shared" si="16"/>
        <v>0</v>
      </c>
      <c r="AK16" s="27">
        <f t="shared" si="17"/>
        <v>14613</v>
      </c>
      <c r="AL16" s="28">
        <f t="shared" si="18"/>
        <v>1489</v>
      </c>
      <c r="AM16" s="44" t="str">
        <f ca="1">+IF(T16=0," ",IF($H16=" ",+MAX(TODAY(),AW$4:AW15,$G16),+MAX(TODAY(),AW$4:AW15,$H16)))</f>
        <v xml:space="preserve"> </v>
      </c>
      <c r="AN16" s="31">
        <f ca="1">+IF(U16=0," ",IF($H16=" ",+MAX(TODAY(),AX$4:AX15,$G16),+MAX(TODAY(),AX$4:AX15,$H16)))</f>
        <v>45898</v>
      </c>
      <c r="AO16" s="31">
        <f ca="1">+IF(AND(V16=0,W16=0)," ",IF($H16=" ",+MAX(TODAY(),AY$4:AY15,$G16),+MAX(TODAY(),AY$4:AY15,$H16)))</f>
        <v>45884</v>
      </c>
      <c r="AP16" s="31">
        <f ca="1">+IF(V16=0," ",IF($H16=" ",+MAX(TODAY(),AZ$4:AZ15,$G16),+MAX(TODAY(),AZ$4:AZ15,$H16)))</f>
        <v>45891</v>
      </c>
      <c r="AQ16" s="31">
        <f ca="1">+IF(W16=0," ",IF($H16=" ",+MAX(TODAY(),BA$4:BA15,$G16),+MAX(TODAY(),BA$4:BA15,$H16)))</f>
        <v>45789</v>
      </c>
      <c r="AR16" s="31">
        <f ca="1">+IF(X16=0," ",IF($H16=" ",+MAX(TODAY(),BB$4:BB15,$G16),+MAX(TODAY(),BB$4:BB15,$H16)))</f>
        <v>45903</v>
      </c>
      <c r="AS16" s="31">
        <f ca="1">+IF(Y16=0," ",IF($H16=" ",+MAX(TODAY(),BC$4:BC15,$G16),+MAX(TODAY(),BC$4:BC15,$H16)))</f>
        <v>45796</v>
      </c>
      <c r="AT16" s="31" t="str">
        <f ca="1">+IF(Z16=0," ",IF($H16=" ",+MAX(TODAY(),BD$4:BD15,$G16),+MAX(TODAY(),BD$4:BD15,$H16)))</f>
        <v xml:space="preserve"> </v>
      </c>
      <c r="AU16" s="31" t="str">
        <f ca="1">+IF(AA16=0," ",IF($H16=" ",+MAX(TODAY(),BE$4:BE15,$G16),+MAX(TODAY(),BE$4:BE15,$H16)))</f>
        <v xml:space="preserve"> </v>
      </c>
      <c r="AV16" s="45">
        <f ca="1">+IF(AB16=0," ",IF($H16=" ",+MAX(TODAY(),BF$4:BF15,$G16),+MAX(TODAY(),BF$4:BF15,$H16)))</f>
        <v>45896</v>
      </c>
      <c r="AW16" s="48" t="str">
        <f ca="1">+IF(T16=0," ",+MAX(+WORKDAY.INTL(+TODAY(),+CUM!AD16/+VLOOKUP(AW$1,POSTE!$B:$H,7,FALSE),,CONGÉ!$C$2:$C$80),+WORKDAY.INTL(AM16,+CUM!T16/+VLOOKUP(AW$1,POSTE!$B:$H,7,FALSE),,CONGÉ!$C$2:$C$80)))</f>
        <v xml:space="preserve"> </v>
      </c>
      <c r="AX16" s="199">
        <f ca="1">+IF(U16=0," ",+MAX(+WORKDAY.INTL(+TODAY(),+CUM!AE16/+VLOOKUP(AX$1,POSTE!$B:$H,7,FALSE),,CONGÉ!$C$2:$C$80),+WORKDAY.INTL(AN16,+CUM!U16/+VLOOKUP(AX$1,POSTE!$B:$H,7,FALSE),,CONGÉ!$C$2:$C$80)))</f>
        <v>45905</v>
      </c>
      <c r="AY16" s="199">
        <f ca="1">+IF(AND(V16=0,W16=0)," ",+MAX(+WORKDAY.INTL(+TODAY(),+(((AF16*POSTE!$H$5)+(CUM!AG16*POSTE!$H$4))/(POSTE!$H$4*POSTE!$H$5*2)),,CONGÉ!$C$2:$C$80),+WORKDAY.INTL(AO16,+(((V16*POSTE!$H$5)+(CUM!W16*POSTE!$H$4))/(POSTE!$H$4*POSTE!$H$5*2)),,CONGÉ!$C$2:$C$80)))</f>
        <v>45884</v>
      </c>
      <c r="AZ16" s="199">
        <f ca="1">+IF(V16=0," ",+MAX(+WORKDAY.INTL(+TODAY(),+CUM!AF16/+VLOOKUP(AZ$1,POSTE!$B:$H,7,FALSE),,CONGÉ!$C$2:$C$80),+WORKDAY.INTL(AP16,+CUM!V16/+VLOOKUP(AZ$1,POSTE!$B:$H,7,FALSE),,CONGÉ!$C$2:$C$80)))</f>
        <v>45894</v>
      </c>
      <c r="BA16" s="199">
        <f ca="1">+IF(W16=0," ",+MAX(+WORKDAY.INTL(+TODAY(),+CUM!AG16/+VLOOKUP(BA$1,POSTE!$B:$H,7,FALSE),,CONGÉ!$C$2:$C$80),+WORKDAY.INTL(AQ16,+CUM!W16/+VLOOKUP(BA$1,POSTE!$B:$H,7,FALSE),,CONGÉ!$C$2:$C$80)))</f>
        <v>45789</v>
      </c>
      <c r="BB16" s="199">
        <f ca="1">+IF(X16=0," ",+MAX(+WORKDAY.INTL(+TODAY(),+CUM!AH16/+VLOOKUP(BB$1,POSTE!$B:$H,7,FALSE),,CONGÉ!$C$2:$C$80),+WORKDAY.INTL(AR16,+CUM!X16/+VLOOKUP(BB$1,POSTE!$B:$H,7,FALSE),,CONGÉ!$C$2:$C$80)))</f>
        <v>45903</v>
      </c>
      <c r="BC16" s="199">
        <f ca="1">+IF(Y16=0," ",+MAX(+WORKDAY.INTL(+TODAY(),+CUM!AI16/+VLOOKUP(BC$1,POSTE!$B:$H,7,FALSE),,CONGÉ!$C$2:$C$80),+WORKDAY.INTL(AS16,+CUM!Y16/+VLOOKUP(BC$1,POSTE!$B:$H,7,FALSE),,CONGÉ!$C$2:$C$80)))</f>
        <v>45796</v>
      </c>
      <c r="BD16" s="199" t="str">
        <f ca="1">+IF(Z16=0," ",+MAX(+WORKDAY.INTL(+TODAY(),+CUM!AJ16/+VLOOKUP(BD$1,POSTE!$B:$H,7,FALSE),,CONGÉ!$C$2:$C$80),+WORKDAY.INTL(AT16,+CUM!Z16/+VLOOKUP(BD$1,POSTE!$B:$H,7,FALSE),,CONGÉ!$C$2:$C$80)))</f>
        <v xml:space="preserve"> </v>
      </c>
      <c r="BE16" s="199" t="str">
        <f ca="1">+IF(AA16=0," ",+MAX(+WORKDAY.INTL(+TODAY(),+CUM!AK16/+VLOOKUP(BE$1,POSTE!$B:$H,7,FALSE),,CONGÉ!$C$2:$C$80),+WORKDAY.INTL(AU16,+CUM!AA16/+VLOOKUP(BE$1,POSTE!$B:$H,7,FALSE),,CONGÉ!$C$2:$C$80)))</f>
        <v xml:space="preserve"> </v>
      </c>
      <c r="BF16" s="200">
        <f ca="1">+IF(AB16=0," ",+MAX(+WORKDAY.INTL(+TODAY(),+CUM!AL16/+VLOOKUP(BF$1,POSTE!$B:$H,7,FALSE),,CONGÉ!$C$2:$C$80),+WORKDAY.INTL(AV16,+CUM!AB16/+VLOOKUP(BF$1,POSTE!$B:$H,7,FALSE),,CONGÉ!$C$2:$C$80)))</f>
        <v>45901</v>
      </c>
      <c r="BG16" s="96">
        <f t="shared" ca="1" si="19"/>
        <v>45789</v>
      </c>
      <c r="BH16" s="96">
        <f t="shared" ca="1" si="20"/>
        <v>45905</v>
      </c>
      <c r="BI16" s="26">
        <f>+IF($I16="oui",+VLOOKUP($A16,DATA!$A:$AH,DATA!$AH$3,FALSE),0)</f>
        <v>0</v>
      </c>
      <c r="BJ16" s="27">
        <f t="shared" si="4"/>
        <v>614.66666666666674</v>
      </c>
      <c r="BK16" s="46" t="str">
        <f>+IF(BI16&gt;0,+MAX((BL$4:BL15),BH16),"")</f>
        <v/>
      </c>
      <c r="BL16" s="46" t="str">
        <f>+IF(BI16&gt;0,+MAX((BL$4:BL15),+WORKDAY.INTL(BK16,+BI16/8,,CONGÉ!$C$2:$C$73)),"")</f>
        <v/>
      </c>
      <c r="BM16" s="175">
        <f t="shared" ca="1" si="5"/>
        <v>45935</v>
      </c>
      <c r="BN16" s="176">
        <f t="shared" si="6"/>
        <v>224157</v>
      </c>
      <c r="BO16" s="48">
        <f t="shared" ca="1" si="7"/>
        <v>45756</v>
      </c>
      <c r="BP16" s="97">
        <f>+IF(C16=" "," ",+(((AF16*POSTE!$H$5)+(CUM!AG16*POSTE!$H$4))/(POSTE!$H$4*POSTE!$H$5*2)))</f>
        <v>18.506197916666668</v>
      </c>
      <c r="BQ16" s="98">
        <f ca="1">+IFERROR(+WORKDAY.INTL(BO16,BP16,,CONGÉ!C$4:C$72)," ")</f>
        <v>45782</v>
      </c>
      <c r="BR16" s="99">
        <f ca="1">+IFERROR(+MAX(AY$4:AY16)-BQ16," ")</f>
        <v>102</v>
      </c>
      <c r="BS16" s="180" t="str">
        <f>+IF(T16=0," ",+DATEDIF(+MAX(AW$4:AW15),AM16,"D"))</f>
        <v xml:space="preserve"> </v>
      </c>
      <c r="BT16" s="181">
        <f ca="1">+IF(U16=0," ",+DATEDIF(+MAX(AX$4:AX15),AN16,"D"))</f>
        <v>0</v>
      </c>
      <c r="BU16" s="181">
        <f ca="1">+IF(AND(V16=0,W16=0)," ",+DATEDIF(+MAX(AY$4:AY15),AO16,"D"))</f>
        <v>0</v>
      </c>
      <c r="BV16" s="181">
        <f ca="1">+IF(V16=0," ",+DATEDIF(+MAX(AZ$4:AZ15),AP16,"D"))</f>
        <v>0</v>
      </c>
      <c r="BW16" s="181">
        <f ca="1">+IF(W16=0," ",+DATEDIF(+MAX(BA$4:BA15),AQ16,"D"))</f>
        <v>0</v>
      </c>
      <c r="BX16" s="181">
        <f ca="1">+IF(X16=0," ",+DATEDIF(+MAX(BB$4:BB15),AR16,"D"))</f>
        <v>0</v>
      </c>
      <c r="BY16" s="181">
        <f ca="1">+IF(Y16=0," ",+DATEDIF(+MAX(BC$4:BC15),AS16,"D"))</f>
        <v>0</v>
      </c>
      <c r="BZ16" s="181" t="str">
        <f>+IF(Z16=0," ",+DATEDIF(+MAX(BD$4:BD15),AT16,"D"))</f>
        <v xml:space="preserve"> </v>
      </c>
      <c r="CA16" s="181" t="str">
        <f>+IF(AA16=0," ",+DATEDIF(+MAX(BE$4:BE15),AU16,"D"))</f>
        <v xml:space="preserve"> </v>
      </c>
      <c r="CB16" s="182">
        <f ca="1">+IF(AB16=0," ",+DATEDIF(+MAX(BF$4:BF15),AV16,"D"))</f>
        <v>0</v>
      </c>
    </row>
    <row r="17" spans="1:80" x14ac:dyDescent="0.25">
      <c r="A17" s="104" t="str">
        <f>+IFERROR(+IF(+VLOOKUP(+ROW()-ROW($A$4),DATA!A:D,4,FALSE)=" "," ",+ROW()-ROW($A$4))," ")</f>
        <v xml:space="preserve"> </v>
      </c>
      <c r="B17" s="195" t="str">
        <f>+IFERROR(+VLOOKUP($A17,DATA!$A:$C,1,FALSE)-VLOOKUP($A17,DATA!$A:$C,3,FALSE)," ")</f>
        <v xml:space="preserve"> </v>
      </c>
      <c r="C17" s="17" t="str">
        <f>+IF($A17=" "," ",+VLOOKUP($A17,DATA!$A:$AG,DATA!$D$3,FALSE))</f>
        <v xml:space="preserve"> </v>
      </c>
      <c r="D17" s="17" t="str">
        <f>+IF($A17=" "," ",+VLOOKUP($A17,DATA!$A:$AG,DATA!$E$3,FALSE))</f>
        <v xml:space="preserve"> </v>
      </c>
      <c r="E17" s="17" t="str">
        <f>+IF($A17=" "," ",+VLOOKUP($A17,DATA!$A:$AG,DATA!$F$3,FALSE))</f>
        <v xml:space="preserve"> </v>
      </c>
      <c r="F17" s="191" t="str">
        <f>+IF($A17=" "," ",+VLOOKUP($A17,DATA!$A:$AG,DATA!$G$3,FALSE))</f>
        <v xml:space="preserve"> </v>
      </c>
      <c r="G17" s="31" t="str">
        <f>+IFERROR(+VLOOKUP($A17,DATA!$A:$AG,DATA!$M$3,FALSE)," ")</f>
        <v xml:space="preserve"> </v>
      </c>
      <c r="H17" s="31" t="str">
        <f>+IFERROR(+IF(+VLOOKUP($A17,DATA!$A:$AG,DATA!$N$3,FALSE)=0," ",+VLOOKUP($A17,DATA!$A:$AG,DATA!$N$3,FALSE))," ")</f>
        <v xml:space="preserve"> </v>
      </c>
      <c r="I17" s="18" t="str">
        <f>+IF($A17=" "," ",+VLOOKUP($A17,DATA!$A:$AG,DATA!$O$3,FALSE))</f>
        <v xml:space="preserve"> </v>
      </c>
      <c r="J17" s="26">
        <f>+IF($I17="oui",+VLOOKUP($A17,DATA!$A:$AG,DATA!$P$3,FALSE),0)</f>
        <v>0</v>
      </c>
      <c r="K17" s="27">
        <f>+IF($I17="oui",+VLOOKUP($A17,DATA!$A:$AG,DATA!$R$3,FALSE),0)</f>
        <v>0</v>
      </c>
      <c r="L17" s="27">
        <f>+IF($I17="oui",+VLOOKUP($A17,DATA!$A:$AG,DATA!$T$3,FALSE),0)</f>
        <v>0</v>
      </c>
      <c r="M17" s="27">
        <f>+IF($I17="oui",+VLOOKUP($A17,DATA!$A:$AG,DATA!$V$3,FALSE),0)</f>
        <v>0</v>
      </c>
      <c r="N17" s="27">
        <f>+IF($I17="oui",+VLOOKUP($A17,DATA!$A:$AG,DATA!$X$3,FALSE),0)</f>
        <v>0</v>
      </c>
      <c r="O17" s="27">
        <f>+IF($I17="oui",+VLOOKUP($A17,DATA!$A:$AG,DATA!$Z$3,FALSE),0)</f>
        <v>0</v>
      </c>
      <c r="P17" s="27">
        <f>+IF($I17="oui",+VLOOKUP($A17,DATA!$A:$AG,DATA!$AB$3,FALSE),0)</f>
        <v>0</v>
      </c>
      <c r="Q17" s="27">
        <f>+IF($I17="oui",+VLOOKUP($A17,DATA!$A:$AG,DATA!$AD$3,FALSE),0)</f>
        <v>0</v>
      </c>
      <c r="R17" s="28">
        <f>+IF($I17="oui",+VLOOKUP($A17,DATA!$A:$AG,DATA!$AF$3,FALSE),0)</f>
        <v>0</v>
      </c>
      <c r="S17" s="94">
        <f t="shared" si="8"/>
        <v>0</v>
      </c>
      <c r="T17" s="20">
        <f>+IF($I17="oui",+VLOOKUP($A17,DATA!$A:$AG,DATA!$Q$3,FALSE),0)</f>
        <v>0</v>
      </c>
      <c r="U17" s="21">
        <f>+IF($I17="oui",+VLOOKUP($A17,DATA!$A:$AG,DATA!$S$3,FALSE),0)</f>
        <v>0</v>
      </c>
      <c r="V17" s="21">
        <f>+IF($I17="oui",+VLOOKUP($A17,DATA!$A:$AG,DATA!$U$3,FALSE),0)</f>
        <v>0</v>
      </c>
      <c r="W17" s="21">
        <f>+IF($I17="oui",+VLOOKUP($A17,DATA!$A:$AG,DATA!$W$3,FALSE),0)</f>
        <v>0</v>
      </c>
      <c r="X17" s="21">
        <f>+IF($I17="oui",+VLOOKUP($A17,DATA!$A:$AG,DATA!$Y$3,FALSE),0)</f>
        <v>0</v>
      </c>
      <c r="Y17" s="21">
        <f>+IF($I17="oui",+VLOOKUP($A17,DATA!$A:$AG,DATA!$AA$3,FALSE),0)</f>
        <v>0</v>
      </c>
      <c r="Z17" s="21">
        <f>+IF($I17="oui",+VLOOKUP($A17,DATA!$A:$AG,DATA!$AC$3,FALSE),0)</f>
        <v>0</v>
      </c>
      <c r="AA17" s="21">
        <f>+IF($I17="oui",+VLOOKUP($A17,DATA!$A:$AG,DATA!$AE$3,FALSE),0)</f>
        <v>0</v>
      </c>
      <c r="AB17" s="22">
        <f>+IF($I17="oui",+VLOOKUP($A17,DATA!$A:$AG,DATA!$AG$3,FALSE),0)</f>
        <v>0</v>
      </c>
      <c r="AC17" s="95">
        <f t="shared" si="9"/>
        <v>0</v>
      </c>
      <c r="AD17" s="26" t="str">
        <f t="shared" si="10"/>
        <v xml:space="preserve"> </v>
      </c>
      <c r="AE17" s="27" t="str">
        <f t="shared" si="11"/>
        <v xml:space="preserve"> </v>
      </c>
      <c r="AF17" s="27" t="str">
        <f t="shared" si="12"/>
        <v xml:space="preserve"> </v>
      </c>
      <c r="AG17" s="27" t="str">
        <f t="shared" si="13"/>
        <v xml:space="preserve"> </v>
      </c>
      <c r="AH17" s="27" t="str">
        <f t="shared" si="14"/>
        <v xml:space="preserve"> </v>
      </c>
      <c r="AI17" s="27" t="str">
        <f t="shared" si="15"/>
        <v xml:space="preserve"> </v>
      </c>
      <c r="AJ17" s="27" t="str">
        <f t="shared" si="16"/>
        <v xml:space="preserve"> </v>
      </c>
      <c r="AK17" s="27" t="str">
        <f t="shared" si="17"/>
        <v xml:space="preserve"> </v>
      </c>
      <c r="AL17" s="28" t="str">
        <f t="shared" si="18"/>
        <v xml:space="preserve"> </v>
      </c>
      <c r="AM17" s="44" t="str">
        <f ca="1">+IF(T17=0," ",IF($H17=" ",+MAX(TODAY(),AW$4:AW16,$G17),+MAX(TODAY(),AW$4:AW16,$H17)))</f>
        <v xml:space="preserve"> </v>
      </c>
      <c r="AN17" s="31" t="str">
        <f ca="1">+IF(U17=0," ",IF($H17=" ",+MAX(TODAY(),AX$4:AX16,$G17),+MAX(TODAY(),AX$4:AX16,$H17)))</f>
        <v xml:space="preserve"> </v>
      </c>
      <c r="AO17" s="31" t="str">
        <f ca="1">+IF(AND(V17=0,W17=0)," ",IF($H17=" ",+MAX(TODAY(),AY$4:AY16,$G17),+MAX(TODAY(),AY$4:AY16,$H17)))</f>
        <v xml:space="preserve"> </v>
      </c>
      <c r="AP17" s="31" t="str">
        <f ca="1">+IF(V17=0," ",IF($H17=" ",+MAX(TODAY(),AZ$4:AZ16,$G17),+MAX(TODAY(),AZ$4:AZ16,$H17)))</f>
        <v xml:space="preserve"> </v>
      </c>
      <c r="AQ17" s="31" t="str">
        <f ca="1">+IF(W17=0," ",IF($H17=" ",+MAX(TODAY(),BA$4:BA16,$G17),+MAX(TODAY(),BA$4:BA16,$H17)))</f>
        <v xml:space="preserve"> </v>
      </c>
      <c r="AR17" s="31" t="str">
        <f ca="1">+IF(X17=0," ",IF($H17=" ",+MAX(TODAY(),BB$4:BB16,$G17),+MAX(TODAY(),BB$4:BB16,$H17)))</f>
        <v xml:space="preserve"> </v>
      </c>
      <c r="AS17" s="31" t="str">
        <f ca="1">+IF(Y17=0," ",IF($H17=" ",+MAX(TODAY(),BC$4:BC16,$G17),+MAX(TODAY(),BC$4:BC16,$H17)))</f>
        <v xml:space="preserve"> </v>
      </c>
      <c r="AT17" s="31" t="str">
        <f ca="1">+IF(Z17=0," ",IF($H17=" ",+MAX(TODAY(),BD$4:BD16,$G17),+MAX(TODAY(),BD$4:BD16,$H17)))</f>
        <v xml:space="preserve"> </v>
      </c>
      <c r="AU17" s="31" t="str">
        <f ca="1">+IF(AA17=0," ",IF($H17=" ",+MAX(TODAY(),BE$4:BE16,$G17),+MAX(TODAY(),BE$4:BE16,$H17)))</f>
        <v xml:space="preserve"> </v>
      </c>
      <c r="AV17" s="45" t="str">
        <f ca="1">+IF(AB17=0," ",IF($H17=" ",+MAX(TODAY(),BF$4:BF16,$G17),+MAX(TODAY(),BF$4:BF16,$H17)))</f>
        <v xml:space="preserve"> </v>
      </c>
      <c r="AW17" s="48" t="str">
        <f ca="1">+IF(T17=0," ",+MAX(+WORKDAY.INTL(+TODAY(),+CUM!AD17/+VLOOKUP(AW$1,POSTE!$B:$H,7,FALSE),,CONGÉ!$C$2:$C$80),+WORKDAY.INTL(AM17,+CUM!T17/+VLOOKUP(AW$1,POSTE!$B:$H,7,FALSE),,CONGÉ!$C$2:$C$80)))</f>
        <v xml:space="preserve"> </v>
      </c>
      <c r="AX17" s="199" t="str">
        <f ca="1">+IF(U17=0," ",+MAX(+WORKDAY.INTL(+TODAY(),+CUM!AE17/+VLOOKUP(AX$1,POSTE!$B:$H,7,FALSE),,CONGÉ!$C$2:$C$80),+WORKDAY.INTL(AN17,+CUM!U17/+VLOOKUP(AX$1,POSTE!$B:$H,7,FALSE),,CONGÉ!$C$2:$C$80)))</f>
        <v xml:space="preserve"> </v>
      </c>
      <c r="AY17" s="199" t="str">
        <f ca="1">+IF(AND(V17=0,W17=0)," ",+MAX(+WORKDAY.INTL(+TODAY(),+(((AF17*POSTE!$H$5)+(CUM!AG17*POSTE!$H$4))/(POSTE!$H$4*POSTE!$H$5*2)),,CONGÉ!$C$2:$C$80),+WORKDAY.INTL(AO17,+(((V17*POSTE!$H$5)+(CUM!W17*POSTE!$H$4))/(POSTE!$H$4*POSTE!$H$5*2)),,CONGÉ!$C$2:$C$80)))</f>
        <v xml:space="preserve"> </v>
      </c>
      <c r="AZ17" s="199" t="str">
        <f ca="1">+IF(V17=0," ",+MAX(+WORKDAY.INTL(+TODAY(),+CUM!AF17/+VLOOKUP(AZ$1,POSTE!$B:$H,7,FALSE),,CONGÉ!$C$2:$C$80),+WORKDAY.INTL(AP17,+CUM!V17/+VLOOKUP(AZ$1,POSTE!$B:$H,7,FALSE),,CONGÉ!$C$2:$C$80)))</f>
        <v xml:space="preserve"> </v>
      </c>
      <c r="BA17" s="199" t="str">
        <f ca="1">+IF(W17=0," ",+MAX(+WORKDAY.INTL(+TODAY(),+CUM!AG17/+VLOOKUP(BA$1,POSTE!$B:$H,7,FALSE),,CONGÉ!$C$2:$C$80),+WORKDAY.INTL(AQ17,+CUM!W17/+VLOOKUP(BA$1,POSTE!$B:$H,7,FALSE),,CONGÉ!$C$2:$C$80)))</f>
        <v xml:space="preserve"> </v>
      </c>
      <c r="BB17" s="199" t="str">
        <f ca="1">+IF(X17=0," ",+MAX(+WORKDAY.INTL(+TODAY(),+CUM!AH17/+VLOOKUP(BB$1,POSTE!$B:$H,7,FALSE),,CONGÉ!$C$2:$C$80),+WORKDAY.INTL(AR17,+CUM!X17/+VLOOKUP(BB$1,POSTE!$B:$H,7,FALSE),,CONGÉ!$C$2:$C$80)))</f>
        <v xml:space="preserve"> </v>
      </c>
      <c r="BC17" s="199" t="str">
        <f ca="1">+IF(Y17=0," ",+MAX(+WORKDAY.INTL(+TODAY(),+CUM!AI17/+VLOOKUP(BC$1,POSTE!$B:$H,7,FALSE),,CONGÉ!$C$2:$C$80),+WORKDAY.INTL(AS17,+CUM!Y17/+VLOOKUP(BC$1,POSTE!$B:$H,7,FALSE),,CONGÉ!$C$2:$C$80)))</f>
        <v xml:space="preserve"> </v>
      </c>
      <c r="BD17" s="199" t="str">
        <f ca="1">+IF(Z17=0," ",+MAX(+WORKDAY.INTL(+TODAY(),+CUM!AJ17/+VLOOKUP(BD$1,POSTE!$B:$H,7,FALSE),,CONGÉ!$C$2:$C$80),+WORKDAY.INTL(AT17,+CUM!Z17/+VLOOKUP(BD$1,POSTE!$B:$H,7,FALSE),,CONGÉ!$C$2:$C$80)))</f>
        <v xml:space="preserve"> </v>
      </c>
      <c r="BE17" s="199" t="str">
        <f ca="1">+IF(AA17=0," ",+MAX(+WORKDAY.INTL(+TODAY(),+CUM!AK17/+VLOOKUP(BE$1,POSTE!$B:$H,7,FALSE),,CONGÉ!$C$2:$C$80),+WORKDAY.INTL(AU17,+CUM!AA17/+VLOOKUP(BE$1,POSTE!$B:$H,7,FALSE),,CONGÉ!$C$2:$C$80)))</f>
        <v xml:space="preserve"> </v>
      </c>
      <c r="BF17" s="200" t="str">
        <f ca="1">+IF(AB17=0," ",+MAX(+WORKDAY.INTL(+TODAY(),+CUM!AL17/+VLOOKUP(BF$1,POSTE!$B:$H,7,FALSE),,CONGÉ!$C$2:$C$80),+WORKDAY.INTL(AV17,+CUM!AB17/+VLOOKUP(BF$1,POSTE!$B:$H,7,FALSE),,CONGÉ!$C$2:$C$80)))</f>
        <v xml:space="preserve"> </v>
      </c>
      <c r="BG17" s="96" t="str">
        <f t="shared" ca="1" si="19"/>
        <v xml:space="preserve"> </v>
      </c>
      <c r="BH17" s="96" t="str">
        <f t="shared" ca="1" si="20"/>
        <v xml:space="preserve"> </v>
      </c>
      <c r="BI17" s="26">
        <f>+IF($I17="oui",+VLOOKUP($A17,DATA!$A:$AH,DATA!$AH$3,FALSE),0)</f>
        <v>0</v>
      </c>
      <c r="BJ17" s="27" t="str">
        <f t="shared" si="4"/>
        <v xml:space="preserve"> </v>
      </c>
      <c r="BK17" s="46" t="str">
        <f>+IF(BI17&gt;0,+MAX((BL$4:BL16),BH17),"")</f>
        <v/>
      </c>
      <c r="BL17" s="46" t="str">
        <f>+IF(BI17&gt;0,+MAX((BL$4:BL16),+WORKDAY.INTL(BK17,+BI17/8,,CONGÉ!$C$2:$C$73)),"")</f>
        <v/>
      </c>
      <c r="BM17" s="175" t="str">
        <f t="shared" ca="1" si="5"/>
        <v xml:space="preserve"> </v>
      </c>
      <c r="BN17" s="176" t="str">
        <f t="shared" si="6"/>
        <v xml:space="preserve"> </v>
      </c>
      <c r="BO17" s="48" t="str">
        <f t="shared" ca="1" si="7"/>
        <v xml:space="preserve"> </v>
      </c>
      <c r="BP17" s="97" t="str">
        <f>+IF(C17=" "," ",+(((AF17*POSTE!$H$5)+(CUM!AG17*POSTE!$H$4))/(POSTE!$H$4*POSTE!$H$5*2)))</f>
        <v xml:space="preserve"> </v>
      </c>
      <c r="BQ17" s="98" t="str">
        <f ca="1">+IFERROR(+WORKDAY.INTL(BO17,BP17,,CONGÉ!C$4:C$72)," ")</f>
        <v xml:space="preserve"> </v>
      </c>
      <c r="BR17" s="99" t="str">
        <f ca="1">+IFERROR(+MAX(AY$4:AY17)-BQ17," ")</f>
        <v xml:space="preserve"> </v>
      </c>
      <c r="BS17" s="180" t="str">
        <f>+IF(T17=0," ",+DATEDIF(+MAX(AW$4:AW16),AM17,"D"))</f>
        <v xml:space="preserve"> </v>
      </c>
      <c r="BT17" s="181" t="str">
        <f>+IF(U17=0," ",+DATEDIF(+MAX(AX$4:AX16),AN17,"D"))</f>
        <v xml:space="preserve"> </v>
      </c>
      <c r="BU17" s="181" t="str">
        <f>+IF(AND(V17=0,W17=0)," ",+DATEDIF(+MAX(AY$4:AY16),AO17,"D"))</f>
        <v xml:space="preserve"> </v>
      </c>
      <c r="BV17" s="181" t="str">
        <f>+IF(V17=0," ",+DATEDIF(+MAX(AZ$4:AZ16),AP17,"D"))</f>
        <v xml:space="preserve"> </v>
      </c>
      <c r="BW17" s="181" t="str">
        <f>+IF(W17=0," ",+DATEDIF(+MAX(BA$4:BA16),AQ17,"D"))</f>
        <v xml:space="preserve"> </v>
      </c>
      <c r="BX17" s="181" t="str">
        <f>+IF(X17=0," ",+DATEDIF(+MAX(BB$4:BB16),AR17,"D"))</f>
        <v xml:space="preserve"> </v>
      </c>
      <c r="BY17" s="181" t="str">
        <f>+IF(Y17=0," ",+DATEDIF(+MAX(BC$4:BC16),AS17,"D"))</f>
        <v xml:space="preserve"> </v>
      </c>
      <c r="BZ17" s="181" t="str">
        <f>+IF(Z17=0," ",+DATEDIF(+MAX(BD$4:BD16),AT17,"D"))</f>
        <v xml:space="preserve"> </v>
      </c>
      <c r="CA17" s="181" t="str">
        <f>+IF(AA17=0," ",+DATEDIF(+MAX(BE$4:BE16),AU17,"D"))</f>
        <v xml:space="preserve"> </v>
      </c>
      <c r="CB17" s="182" t="str">
        <f>+IF(AB17=0," ",+DATEDIF(+MAX(BF$4:BF16),AV17,"D"))</f>
        <v xml:space="preserve"> </v>
      </c>
    </row>
    <row r="18" spans="1:80" x14ac:dyDescent="0.25">
      <c r="A18" s="104" t="str">
        <f>+IFERROR(+IF(+VLOOKUP(+ROW()-ROW($A$4),DATA!A:D,4,FALSE)=" "," ",+ROW()-ROW($A$4))," ")</f>
        <v xml:space="preserve"> </v>
      </c>
      <c r="B18" s="195" t="str">
        <f>+IFERROR(+VLOOKUP($A18,DATA!$A:$C,1,FALSE)-VLOOKUP($A18,DATA!$A:$C,3,FALSE)," ")</f>
        <v xml:space="preserve"> </v>
      </c>
      <c r="C18" s="17" t="str">
        <f>+IF($A18=" "," ",+VLOOKUP($A18,DATA!$A:$AG,DATA!$D$3,FALSE))</f>
        <v xml:space="preserve"> </v>
      </c>
      <c r="D18" s="17" t="str">
        <f>+IF($A18=" "," ",+VLOOKUP($A18,DATA!$A:$AG,DATA!$E$3,FALSE))</f>
        <v xml:space="preserve"> </v>
      </c>
      <c r="E18" s="17" t="str">
        <f>+IF($A18=" "," ",+VLOOKUP($A18,DATA!$A:$AG,DATA!$F$3,FALSE))</f>
        <v xml:space="preserve"> </v>
      </c>
      <c r="F18" s="191" t="str">
        <f>+IF($A18=" "," ",+VLOOKUP($A18,DATA!$A:$AG,DATA!$G$3,FALSE))</f>
        <v xml:space="preserve"> </v>
      </c>
      <c r="G18" s="31" t="str">
        <f>+IFERROR(+VLOOKUP($A18,DATA!$A:$AG,DATA!$M$3,FALSE)," ")</f>
        <v xml:space="preserve"> </v>
      </c>
      <c r="H18" s="31" t="str">
        <f>+IFERROR(+IF(+VLOOKUP($A18,DATA!$A:$AG,DATA!$N$3,FALSE)=0," ",+VLOOKUP($A18,DATA!$A:$AG,DATA!$N$3,FALSE))," ")</f>
        <v xml:space="preserve"> </v>
      </c>
      <c r="I18" s="18" t="str">
        <f>+IF($A18=" "," ",+VLOOKUP($A18,DATA!$A:$AG,DATA!$O$3,FALSE))</f>
        <v xml:space="preserve"> </v>
      </c>
      <c r="J18" s="26">
        <f>+IF($I18="oui",+VLOOKUP($A18,DATA!$A:$AG,DATA!$P$3,FALSE),0)</f>
        <v>0</v>
      </c>
      <c r="K18" s="27">
        <f>+IF($I18="oui",+VLOOKUP($A18,DATA!$A:$AG,DATA!$R$3,FALSE),0)</f>
        <v>0</v>
      </c>
      <c r="L18" s="27">
        <f>+IF($I18="oui",+VLOOKUP($A18,DATA!$A:$AG,DATA!$T$3,FALSE),0)</f>
        <v>0</v>
      </c>
      <c r="M18" s="27">
        <f>+IF($I18="oui",+VLOOKUP($A18,DATA!$A:$AG,DATA!$V$3,FALSE),0)</f>
        <v>0</v>
      </c>
      <c r="N18" s="27">
        <f>+IF($I18="oui",+VLOOKUP($A18,DATA!$A:$AG,DATA!$X$3,FALSE),0)</f>
        <v>0</v>
      </c>
      <c r="O18" s="27">
        <f>+IF($I18="oui",+VLOOKUP($A18,DATA!$A:$AG,DATA!$Z$3,FALSE),0)</f>
        <v>0</v>
      </c>
      <c r="P18" s="27">
        <f>+IF($I18="oui",+VLOOKUP($A18,DATA!$A:$AG,DATA!$AB$3,FALSE),0)</f>
        <v>0</v>
      </c>
      <c r="Q18" s="27">
        <f>+IF($I18="oui",+VLOOKUP($A18,DATA!$A:$AG,DATA!$AD$3,FALSE),0)</f>
        <v>0</v>
      </c>
      <c r="R18" s="28">
        <f>+IF($I18="oui",+VLOOKUP($A18,DATA!$A:$AG,DATA!$AF$3,FALSE),0)</f>
        <v>0</v>
      </c>
      <c r="S18" s="94">
        <f t="shared" si="8"/>
        <v>0</v>
      </c>
      <c r="T18" s="20">
        <f>+IF($I18="oui",+VLOOKUP($A18,DATA!$A:$AG,DATA!$Q$3,FALSE),0)</f>
        <v>0</v>
      </c>
      <c r="U18" s="21">
        <f>+IF($I18="oui",+VLOOKUP($A18,DATA!$A:$AG,DATA!$S$3,FALSE),0)</f>
        <v>0</v>
      </c>
      <c r="V18" s="21">
        <f>+IF($I18="oui",+VLOOKUP($A18,DATA!$A:$AG,DATA!$U$3,FALSE),0)</f>
        <v>0</v>
      </c>
      <c r="W18" s="21">
        <f>+IF($I18="oui",+VLOOKUP($A18,DATA!$A:$AG,DATA!$W$3,FALSE),0)</f>
        <v>0</v>
      </c>
      <c r="X18" s="21">
        <f>+IF($I18="oui",+VLOOKUP($A18,DATA!$A:$AG,DATA!$Y$3,FALSE),0)</f>
        <v>0</v>
      </c>
      <c r="Y18" s="21">
        <f>+IF($I18="oui",+VLOOKUP($A18,DATA!$A:$AG,DATA!$AA$3,FALSE),0)</f>
        <v>0</v>
      </c>
      <c r="Z18" s="21">
        <f>+IF($I18="oui",+VLOOKUP($A18,DATA!$A:$AG,DATA!$AC$3,FALSE),0)</f>
        <v>0</v>
      </c>
      <c r="AA18" s="21">
        <f>+IF($I18="oui",+VLOOKUP($A18,DATA!$A:$AG,DATA!$AE$3,FALSE),0)</f>
        <v>0</v>
      </c>
      <c r="AB18" s="22">
        <f>+IF($I18="oui",+VLOOKUP($A18,DATA!$A:$AG,DATA!$AG$3,FALSE),0)</f>
        <v>0</v>
      </c>
      <c r="AC18" s="95">
        <f t="shared" si="9"/>
        <v>0</v>
      </c>
      <c r="AD18" s="26" t="str">
        <f t="shared" si="10"/>
        <v xml:space="preserve"> </v>
      </c>
      <c r="AE18" s="27" t="str">
        <f t="shared" si="11"/>
        <v xml:space="preserve"> </v>
      </c>
      <c r="AF18" s="27" t="str">
        <f t="shared" si="12"/>
        <v xml:space="preserve"> </v>
      </c>
      <c r="AG18" s="27" t="str">
        <f t="shared" si="13"/>
        <v xml:space="preserve"> </v>
      </c>
      <c r="AH18" s="27" t="str">
        <f t="shared" si="14"/>
        <v xml:space="preserve"> </v>
      </c>
      <c r="AI18" s="27" t="str">
        <f t="shared" si="15"/>
        <v xml:space="preserve"> </v>
      </c>
      <c r="AJ18" s="27" t="str">
        <f t="shared" si="16"/>
        <v xml:space="preserve"> </v>
      </c>
      <c r="AK18" s="27" t="str">
        <f t="shared" si="17"/>
        <v xml:space="preserve"> </v>
      </c>
      <c r="AL18" s="28" t="str">
        <f t="shared" si="18"/>
        <v xml:space="preserve"> </v>
      </c>
      <c r="AM18" s="44" t="str">
        <f ca="1">+IF(T18=0," ",IF($H18=" ",+MAX(TODAY(),AW$4:AW17,$G18),+MAX(TODAY(),AW$4:AW17,$H18)))</f>
        <v xml:space="preserve"> </v>
      </c>
      <c r="AN18" s="31" t="str">
        <f ca="1">+IF(U18=0," ",IF($H18=" ",+MAX(TODAY(),AX$4:AX17,$G18),+MAX(TODAY(),AX$4:AX17,$H18)))</f>
        <v xml:space="preserve"> </v>
      </c>
      <c r="AO18" s="31" t="str">
        <f ca="1">+IF(AND(V18=0,W18=0)," ",IF($H18=" ",+MAX(TODAY(),AY$4:AY17,$G18),+MAX(TODAY(),AY$4:AY17,$H18)))</f>
        <v xml:space="preserve"> </v>
      </c>
      <c r="AP18" s="31" t="str">
        <f ca="1">+IF(V18=0," ",IF($H18=" ",+MAX(TODAY(),AZ$4:AZ17,$G18),+MAX(TODAY(),AZ$4:AZ17,$H18)))</f>
        <v xml:space="preserve"> </v>
      </c>
      <c r="AQ18" s="31" t="str">
        <f ca="1">+IF(W18=0," ",IF($H18=" ",+MAX(TODAY(),BA$4:BA17,$G18),+MAX(TODAY(),BA$4:BA17,$H18)))</f>
        <v xml:space="preserve"> </v>
      </c>
      <c r="AR18" s="31" t="str">
        <f ca="1">+IF(X18=0," ",IF($H18=" ",+MAX(TODAY(),BB$4:BB17,$G18),+MAX(TODAY(),BB$4:BB17,$H18)))</f>
        <v xml:space="preserve"> </v>
      </c>
      <c r="AS18" s="31" t="str">
        <f ca="1">+IF(Y18=0," ",IF($H18=" ",+MAX(TODAY(),BC$4:BC17,$G18),+MAX(TODAY(),BC$4:BC17,$H18)))</f>
        <v xml:space="preserve"> </v>
      </c>
      <c r="AT18" s="31" t="str">
        <f ca="1">+IF(Z18=0," ",IF($H18=" ",+MAX(TODAY(),BD$4:BD17,$G18),+MAX(TODAY(),BD$4:BD17,$H18)))</f>
        <v xml:space="preserve"> </v>
      </c>
      <c r="AU18" s="31" t="str">
        <f ca="1">+IF(AA18=0," ",IF($H18=" ",+MAX(TODAY(),BE$4:BE17,$G18),+MAX(TODAY(),BE$4:BE17,$H18)))</f>
        <v xml:space="preserve"> </v>
      </c>
      <c r="AV18" s="45" t="str">
        <f ca="1">+IF(AB18=0," ",IF($H18=" ",+MAX(TODAY(),BF$4:BF17,$G18),+MAX(TODAY(),BF$4:BF17,$H18)))</f>
        <v xml:space="preserve"> </v>
      </c>
      <c r="AW18" s="48" t="str">
        <f ca="1">+IF(T18=0," ",+MAX(+WORKDAY.INTL(+TODAY(),+CUM!AD18/+VLOOKUP(AW$1,POSTE!$B:$H,7,FALSE),,CONGÉ!$C$2:$C$80),+WORKDAY.INTL(AM18,+CUM!T18/+VLOOKUP(AW$1,POSTE!$B:$H,7,FALSE),,CONGÉ!$C$2:$C$80)))</f>
        <v xml:space="preserve"> </v>
      </c>
      <c r="AX18" s="199" t="str">
        <f ca="1">+IF(U18=0," ",+MAX(+WORKDAY.INTL(+TODAY(),+CUM!AE18/+VLOOKUP(AX$1,POSTE!$B:$H,7,FALSE),,CONGÉ!$C$2:$C$80),+WORKDAY.INTL(AN18,+CUM!U18/+VLOOKUP(AX$1,POSTE!$B:$H,7,FALSE),,CONGÉ!$C$2:$C$80)))</f>
        <v xml:space="preserve"> </v>
      </c>
      <c r="AY18" s="199" t="str">
        <f ca="1">+IF(AND(V18=0,W18=0)," ",+MAX(+WORKDAY.INTL(+TODAY(),+(((AF18*POSTE!$H$5)+(CUM!AG18*POSTE!$H$4))/(POSTE!$H$4*POSTE!$H$5*2)),,CONGÉ!$C$2:$C$80),+WORKDAY.INTL(AO18,+(((V18*POSTE!$H$5)+(CUM!W18*POSTE!$H$4))/(POSTE!$H$4*POSTE!$H$5*2)),,CONGÉ!$C$2:$C$80)))</f>
        <v xml:space="preserve"> </v>
      </c>
      <c r="AZ18" s="199" t="str">
        <f ca="1">+IF(V18=0," ",+MAX(+WORKDAY.INTL(+TODAY(),+CUM!AF18/+VLOOKUP(AZ$1,POSTE!$B:$H,7,FALSE),,CONGÉ!$C$2:$C$80),+WORKDAY.INTL(AP18,+CUM!V18/+VLOOKUP(AZ$1,POSTE!$B:$H,7,FALSE),,CONGÉ!$C$2:$C$80)))</f>
        <v xml:space="preserve"> </v>
      </c>
      <c r="BA18" s="199" t="str">
        <f ca="1">+IF(W18=0," ",+MAX(+WORKDAY.INTL(+TODAY(),+CUM!AG18/+VLOOKUP(BA$1,POSTE!$B:$H,7,FALSE),,CONGÉ!$C$2:$C$80),+WORKDAY.INTL(AQ18,+CUM!W18/+VLOOKUP(BA$1,POSTE!$B:$H,7,FALSE),,CONGÉ!$C$2:$C$80)))</f>
        <v xml:space="preserve"> </v>
      </c>
      <c r="BB18" s="199" t="str">
        <f ca="1">+IF(X18=0," ",+MAX(+WORKDAY.INTL(+TODAY(),+CUM!AH18/+VLOOKUP(BB$1,POSTE!$B:$H,7,FALSE),,CONGÉ!$C$2:$C$80),+WORKDAY.INTL(AR18,+CUM!X18/+VLOOKUP(BB$1,POSTE!$B:$H,7,FALSE),,CONGÉ!$C$2:$C$80)))</f>
        <v xml:space="preserve"> </v>
      </c>
      <c r="BC18" s="199" t="str">
        <f ca="1">+IF(Y18=0," ",+MAX(+WORKDAY.INTL(+TODAY(),+CUM!AI18/+VLOOKUP(BC$1,POSTE!$B:$H,7,FALSE),,CONGÉ!$C$2:$C$80),+WORKDAY.INTL(AS18,+CUM!Y18/+VLOOKUP(BC$1,POSTE!$B:$H,7,FALSE),,CONGÉ!$C$2:$C$80)))</f>
        <v xml:space="preserve"> </v>
      </c>
      <c r="BD18" s="199" t="str">
        <f ca="1">+IF(Z18=0," ",+MAX(+WORKDAY.INTL(+TODAY(),+CUM!AJ18/+VLOOKUP(BD$1,POSTE!$B:$H,7,FALSE),,CONGÉ!$C$2:$C$80),+WORKDAY.INTL(AT18,+CUM!Z18/+VLOOKUP(BD$1,POSTE!$B:$H,7,FALSE),,CONGÉ!$C$2:$C$80)))</f>
        <v xml:space="preserve"> </v>
      </c>
      <c r="BE18" s="199" t="str">
        <f ca="1">+IF(AA18=0," ",+MAX(+WORKDAY.INTL(+TODAY(),+CUM!AK18/+VLOOKUP(BE$1,POSTE!$B:$H,7,FALSE),,CONGÉ!$C$2:$C$80),+WORKDAY.INTL(AU18,+CUM!AA18/+VLOOKUP(BE$1,POSTE!$B:$H,7,FALSE),,CONGÉ!$C$2:$C$80)))</f>
        <v xml:space="preserve"> </v>
      </c>
      <c r="BF18" s="200" t="str">
        <f ca="1">+IF(AB18=0," ",+MAX(+WORKDAY.INTL(+TODAY(),+CUM!AL18/+VLOOKUP(BF$1,POSTE!$B:$H,7,FALSE),,CONGÉ!$C$2:$C$80),+WORKDAY.INTL(AV18,+CUM!AB18/+VLOOKUP(BF$1,POSTE!$B:$H,7,FALSE),,CONGÉ!$C$2:$C$80)))</f>
        <v xml:space="preserve"> </v>
      </c>
      <c r="BG18" s="96" t="str">
        <f t="shared" ca="1" si="19"/>
        <v xml:space="preserve"> </v>
      </c>
      <c r="BH18" s="96" t="str">
        <f t="shared" ca="1" si="20"/>
        <v xml:space="preserve"> </v>
      </c>
      <c r="BI18" s="26">
        <f>+IF($I18="oui",+VLOOKUP($A18,DATA!$A:$AH,DATA!$AH$3,FALSE),0)</f>
        <v>0</v>
      </c>
      <c r="BJ18" s="27" t="str">
        <f t="shared" si="4"/>
        <v xml:space="preserve"> </v>
      </c>
      <c r="BK18" s="46" t="str">
        <f>+IF(BI18&gt;0,+MAX((BL$4:BL17),BH18),"")</f>
        <v/>
      </c>
      <c r="BL18" s="46" t="str">
        <f>+IF(BI18&gt;0,+MAX((BL$4:BL17),+WORKDAY.INTL(BK18,+BI18/8,,CONGÉ!$C$2:$C$73)),"")</f>
        <v/>
      </c>
      <c r="BM18" s="175" t="str">
        <f t="shared" ca="1" si="5"/>
        <v xml:space="preserve"> </v>
      </c>
      <c r="BN18" s="176" t="str">
        <f t="shared" si="6"/>
        <v xml:space="preserve"> </v>
      </c>
      <c r="BO18" s="48" t="str">
        <f t="shared" ca="1" si="7"/>
        <v xml:space="preserve"> </v>
      </c>
      <c r="BP18" s="97" t="str">
        <f>+IF(C18=" "," ",+(((AF18*POSTE!$H$5)+(CUM!AG18*POSTE!$H$4))/(POSTE!$H$4*POSTE!$H$5*2)))</f>
        <v xml:space="preserve"> </v>
      </c>
      <c r="BQ18" s="98" t="str">
        <f ca="1">+IFERROR(+WORKDAY.INTL(BO18,BP18,,CONGÉ!C$4:C$72)," ")</f>
        <v xml:space="preserve"> </v>
      </c>
      <c r="BR18" s="99" t="str">
        <f ca="1">+IFERROR(+MAX(AY$4:AY18)-BQ18," ")</f>
        <v xml:space="preserve"> </v>
      </c>
      <c r="BS18" s="180" t="str">
        <f>+IF(T18=0," ",+DATEDIF(+MAX(AW$4:AW17),AM18,"D"))</f>
        <v xml:space="preserve"> </v>
      </c>
      <c r="BT18" s="181" t="str">
        <f>+IF(U18=0," ",+DATEDIF(+MAX(AX$4:AX17),AN18,"D"))</f>
        <v xml:space="preserve"> </v>
      </c>
      <c r="BU18" s="181" t="str">
        <f>+IF(AND(V18=0,W18=0)," ",+DATEDIF(+MAX(AY$4:AY17),AO18,"D"))</f>
        <v xml:space="preserve"> </v>
      </c>
      <c r="BV18" s="181" t="str">
        <f>+IF(V18=0," ",+DATEDIF(+MAX(AZ$4:AZ17),AP18,"D"))</f>
        <v xml:space="preserve"> </v>
      </c>
      <c r="BW18" s="181" t="str">
        <f>+IF(W18=0," ",+DATEDIF(+MAX(BA$4:BA17),AQ18,"D"))</f>
        <v xml:space="preserve"> </v>
      </c>
      <c r="BX18" s="181" t="str">
        <f>+IF(X18=0," ",+DATEDIF(+MAX(BB$4:BB17),AR18,"D"))</f>
        <v xml:space="preserve"> </v>
      </c>
      <c r="BY18" s="181" t="str">
        <f>+IF(Y18=0," ",+DATEDIF(+MAX(BC$4:BC17),AS18,"D"))</f>
        <v xml:space="preserve"> </v>
      </c>
      <c r="BZ18" s="181" t="str">
        <f>+IF(Z18=0," ",+DATEDIF(+MAX(BD$4:BD17),AT18,"D"))</f>
        <v xml:space="preserve"> </v>
      </c>
      <c r="CA18" s="181" t="str">
        <f>+IF(AA18=0," ",+DATEDIF(+MAX(BE$4:BE17),AU18,"D"))</f>
        <v xml:space="preserve"> </v>
      </c>
      <c r="CB18" s="182" t="str">
        <f>+IF(AB18=0," ",+DATEDIF(+MAX(BF$4:BF17),AV18,"D"))</f>
        <v xml:space="preserve"> </v>
      </c>
    </row>
    <row r="19" spans="1:80" x14ac:dyDescent="0.25">
      <c r="A19" s="104" t="str">
        <f>+IFERROR(+IF(+VLOOKUP(+ROW()-ROW($A$4),DATA!A:D,4,FALSE)=" "," ",+ROW()-ROW($A$4))," ")</f>
        <v xml:space="preserve"> </v>
      </c>
      <c r="B19" s="195" t="str">
        <f>+IFERROR(+VLOOKUP($A19,DATA!$A:$C,1,FALSE)-VLOOKUP($A19,DATA!$A:$C,3,FALSE)," ")</f>
        <v xml:space="preserve"> </v>
      </c>
      <c r="C19" s="17" t="str">
        <f>+IF($A19=" "," ",+VLOOKUP($A19,DATA!$A:$AG,DATA!$D$3,FALSE))</f>
        <v xml:space="preserve"> </v>
      </c>
      <c r="D19" s="17" t="str">
        <f>+IF($A19=" "," ",+VLOOKUP($A19,DATA!$A:$AG,DATA!$E$3,FALSE))</f>
        <v xml:space="preserve"> </v>
      </c>
      <c r="E19" s="17" t="str">
        <f>+IF($A19=" "," ",+VLOOKUP($A19,DATA!$A:$AG,DATA!$F$3,FALSE))</f>
        <v xml:space="preserve"> </v>
      </c>
      <c r="F19" s="191" t="str">
        <f>+IF($A19=" "," ",+VLOOKUP($A19,DATA!$A:$AG,DATA!$G$3,FALSE))</f>
        <v xml:space="preserve"> </v>
      </c>
      <c r="G19" s="31" t="str">
        <f>+IFERROR(+VLOOKUP($A19,DATA!$A:$AG,DATA!$M$3,FALSE)," ")</f>
        <v xml:space="preserve"> </v>
      </c>
      <c r="H19" s="31" t="str">
        <f>+IFERROR(+IF(+VLOOKUP($A19,DATA!$A:$AG,DATA!$N$3,FALSE)=0," ",+VLOOKUP($A19,DATA!$A:$AG,DATA!$N$3,FALSE))," ")</f>
        <v xml:space="preserve"> </v>
      </c>
      <c r="I19" s="18" t="str">
        <f>+IF($A19=" "," ",+VLOOKUP($A19,DATA!$A:$AG,DATA!$O$3,FALSE))</f>
        <v xml:space="preserve"> </v>
      </c>
      <c r="J19" s="26">
        <f>+IF($I19="oui",+VLOOKUP($A19,DATA!$A:$AG,DATA!$P$3,FALSE),0)</f>
        <v>0</v>
      </c>
      <c r="K19" s="27">
        <f>+IF($I19="oui",+VLOOKUP($A19,DATA!$A:$AG,DATA!$R$3,FALSE),0)</f>
        <v>0</v>
      </c>
      <c r="L19" s="27">
        <f>+IF($I19="oui",+VLOOKUP($A19,DATA!$A:$AG,DATA!$T$3,FALSE),0)</f>
        <v>0</v>
      </c>
      <c r="M19" s="27">
        <f>+IF($I19="oui",+VLOOKUP($A19,DATA!$A:$AG,DATA!$V$3,FALSE),0)</f>
        <v>0</v>
      </c>
      <c r="N19" s="27">
        <f>+IF($I19="oui",+VLOOKUP($A19,DATA!$A:$AG,DATA!$X$3,FALSE),0)</f>
        <v>0</v>
      </c>
      <c r="O19" s="27">
        <f>+IF($I19="oui",+VLOOKUP($A19,DATA!$A:$AG,DATA!$Z$3,FALSE),0)</f>
        <v>0</v>
      </c>
      <c r="P19" s="27">
        <f>+IF($I19="oui",+VLOOKUP($A19,DATA!$A:$AG,DATA!$AB$3,FALSE),0)</f>
        <v>0</v>
      </c>
      <c r="Q19" s="27">
        <f>+IF($I19="oui",+VLOOKUP($A19,DATA!$A:$AG,DATA!$AD$3,FALSE),0)</f>
        <v>0</v>
      </c>
      <c r="R19" s="28">
        <f>+IF($I19="oui",+VLOOKUP($A19,DATA!$A:$AG,DATA!$AF$3,FALSE),0)</f>
        <v>0</v>
      </c>
      <c r="S19" s="94">
        <f t="shared" si="8"/>
        <v>0</v>
      </c>
      <c r="T19" s="20">
        <f>+IF($I19="oui",+VLOOKUP($A19,DATA!$A:$AG,DATA!$Q$3,FALSE),0)</f>
        <v>0</v>
      </c>
      <c r="U19" s="21">
        <f>+IF($I19="oui",+VLOOKUP($A19,DATA!$A:$AG,DATA!$S$3,FALSE),0)</f>
        <v>0</v>
      </c>
      <c r="V19" s="21">
        <f>+IF($I19="oui",+VLOOKUP($A19,DATA!$A:$AG,DATA!$U$3,FALSE),0)</f>
        <v>0</v>
      </c>
      <c r="W19" s="21">
        <f>+IF($I19="oui",+VLOOKUP($A19,DATA!$A:$AG,DATA!$W$3,FALSE),0)</f>
        <v>0</v>
      </c>
      <c r="X19" s="21">
        <f>+IF($I19="oui",+VLOOKUP($A19,DATA!$A:$AG,DATA!$Y$3,FALSE),0)</f>
        <v>0</v>
      </c>
      <c r="Y19" s="21">
        <f>+IF($I19="oui",+VLOOKUP($A19,DATA!$A:$AG,DATA!$AA$3,FALSE),0)</f>
        <v>0</v>
      </c>
      <c r="Z19" s="21">
        <f>+IF($I19="oui",+VLOOKUP($A19,DATA!$A:$AG,DATA!$AC$3,FALSE),0)</f>
        <v>0</v>
      </c>
      <c r="AA19" s="21">
        <f>+IF($I19="oui",+VLOOKUP($A19,DATA!$A:$AG,DATA!$AE$3,FALSE),0)</f>
        <v>0</v>
      </c>
      <c r="AB19" s="22">
        <f>+IF($I19="oui",+VLOOKUP($A19,DATA!$A:$AG,DATA!$AG$3,FALSE),0)</f>
        <v>0</v>
      </c>
      <c r="AC19" s="95">
        <f t="shared" si="9"/>
        <v>0</v>
      </c>
      <c r="AD19" s="26" t="str">
        <f t="shared" si="10"/>
        <v xml:space="preserve"> </v>
      </c>
      <c r="AE19" s="27" t="str">
        <f t="shared" si="11"/>
        <v xml:space="preserve"> </v>
      </c>
      <c r="AF19" s="27" t="str">
        <f t="shared" si="12"/>
        <v xml:space="preserve"> </v>
      </c>
      <c r="AG19" s="27" t="str">
        <f t="shared" si="13"/>
        <v xml:space="preserve"> </v>
      </c>
      <c r="AH19" s="27" t="str">
        <f t="shared" si="14"/>
        <v xml:space="preserve"> </v>
      </c>
      <c r="AI19" s="27" t="str">
        <f t="shared" si="15"/>
        <v xml:space="preserve"> </v>
      </c>
      <c r="AJ19" s="27" t="str">
        <f t="shared" si="16"/>
        <v xml:space="preserve"> </v>
      </c>
      <c r="AK19" s="27" t="str">
        <f t="shared" si="17"/>
        <v xml:space="preserve"> </v>
      </c>
      <c r="AL19" s="28" t="str">
        <f t="shared" si="18"/>
        <v xml:space="preserve"> </v>
      </c>
      <c r="AM19" s="44" t="str">
        <f ca="1">+IF(T19=0," ",IF($H19=" ",+MAX(TODAY(),AW$4:AW18,$G19),+MAX(TODAY(),AW$4:AW18,$H19)))</f>
        <v xml:space="preserve"> </v>
      </c>
      <c r="AN19" s="31" t="str">
        <f ca="1">+IF(U19=0," ",IF($H19=" ",+MAX(TODAY(),AX$4:AX18,$G19),+MAX(TODAY(),AX$4:AX18,$H19)))</f>
        <v xml:space="preserve"> </v>
      </c>
      <c r="AO19" s="31" t="str">
        <f ca="1">+IF(AND(V19=0,W19=0)," ",IF($H19=" ",+MAX(TODAY(),AY$4:AY18,$G19),+MAX(TODAY(),AY$4:AY18,$H19)))</f>
        <v xml:space="preserve"> </v>
      </c>
      <c r="AP19" s="31" t="str">
        <f ca="1">+IF(V19=0," ",IF($H19=" ",+MAX(TODAY(),AZ$4:AZ18,$G19),+MAX(TODAY(),AZ$4:AZ18,$H19)))</f>
        <v xml:space="preserve"> </v>
      </c>
      <c r="AQ19" s="31" t="str">
        <f ca="1">+IF(W19=0," ",IF($H19=" ",+MAX(TODAY(),BA$4:BA18,$G19),+MAX(TODAY(),BA$4:BA18,$H19)))</f>
        <v xml:space="preserve"> </v>
      </c>
      <c r="AR19" s="31" t="str">
        <f ca="1">+IF(X19=0," ",IF($H19=" ",+MAX(TODAY(),BB$4:BB18,$G19),+MAX(TODAY(),BB$4:BB18,$H19)))</f>
        <v xml:space="preserve"> </v>
      </c>
      <c r="AS19" s="31" t="str">
        <f ca="1">+IF(Y19=0," ",IF($H19=" ",+MAX(TODAY(),BC$4:BC18,$G19),+MAX(TODAY(),BC$4:BC18,$H19)))</f>
        <v xml:space="preserve"> </v>
      </c>
      <c r="AT19" s="31" t="str">
        <f ca="1">+IF(Z19=0," ",IF($H19=" ",+MAX(TODAY(),BD$4:BD18,$G19),+MAX(TODAY(),BD$4:BD18,$H19)))</f>
        <v xml:space="preserve"> </v>
      </c>
      <c r="AU19" s="31" t="str">
        <f ca="1">+IF(AA19=0," ",IF($H19=" ",+MAX(TODAY(),BE$4:BE18,$G19),+MAX(TODAY(),BE$4:BE18,$H19)))</f>
        <v xml:space="preserve"> </v>
      </c>
      <c r="AV19" s="45" t="str">
        <f ca="1">+IF(AB19=0," ",IF($H19=" ",+MAX(TODAY(),BF$4:BF18,$G19),+MAX(TODAY(),BF$4:BF18,$H19)))</f>
        <v xml:space="preserve"> </v>
      </c>
      <c r="AW19" s="48" t="str">
        <f ca="1">+IF(T19=0," ",+MAX(+WORKDAY.INTL(+TODAY(),+CUM!AD19/+VLOOKUP(AW$1,POSTE!$B:$H,7,FALSE),,CONGÉ!$C$2:$C$80),+WORKDAY.INTL(AM19,+CUM!T19/+VLOOKUP(AW$1,POSTE!$B:$H,7,FALSE),,CONGÉ!$C$2:$C$80)))</f>
        <v xml:space="preserve"> </v>
      </c>
      <c r="AX19" s="199" t="str">
        <f ca="1">+IF(U19=0," ",+MAX(+WORKDAY.INTL(+TODAY(),+CUM!AE19/+VLOOKUP(AX$1,POSTE!$B:$H,7,FALSE),,CONGÉ!$C$2:$C$80),+WORKDAY.INTL(AN19,+CUM!U19/+VLOOKUP(AX$1,POSTE!$B:$H,7,FALSE),,CONGÉ!$C$2:$C$80)))</f>
        <v xml:space="preserve"> </v>
      </c>
      <c r="AY19" s="199" t="str">
        <f ca="1">+IF(AND(V19=0,W19=0)," ",+MAX(+WORKDAY.INTL(+TODAY(),+(((AF19*POSTE!$H$5)+(CUM!AG19*POSTE!$H$4))/(POSTE!$H$4*POSTE!$H$5*2)),,CONGÉ!$C$2:$C$80),+WORKDAY.INTL(AO19,+(((V19*POSTE!$H$5)+(CUM!W19*POSTE!$H$4))/(POSTE!$H$4*POSTE!$H$5*2)),,CONGÉ!$C$2:$C$80)))</f>
        <v xml:space="preserve"> </v>
      </c>
      <c r="AZ19" s="199" t="str">
        <f ca="1">+IF(V19=0," ",+MAX(+WORKDAY.INTL(+TODAY(),+CUM!AF19/+VLOOKUP(AZ$1,POSTE!$B:$H,7,FALSE),,CONGÉ!$C$2:$C$80),+WORKDAY.INTL(AP19,+CUM!V19/+VLOOKUP(AZ$1,POSTE!$B:$H,7,FALSE),,CONGÉ!$C$2:$C$80)))</f>
        <v xml:space="preserve"> </v>
      </c>
      <c r="BA19" s="199" t="str">
        <f ca="1">+IF(W19=0," ",+MAX(+WORKDAY.INTL(+TODAY(),+CUM!AG19/+VLOOKUP(BA$1,POSTE!$B:$H,7,FALSE),,CONGÉ!$C$2:$C$80),+WORKDAY.INTL(AQ19,+CUM!W19/+VLOOKUP(BA$1,POSTE!$B:$H,7,FALSE),,CONGÉ!$C$2:$C$80)))</f>
        <v xml:space="preserve"> </v>
      </c>
      <c r="BB19" s="199" t="str">
        <f ca="1">+IF(X19=0," ",+MAX(+WORKDAY.INTL(+TODAY(),+CUM!AH19/+VLOOKUP(BB$1,POSTE!$B:$H,7,FALSE),,CONGÉ!$C$2:$C$80),+WORKDAY.INTL(AR19,+CUM!X19/+VLOOKUP(BB$1,POSTE!$B:$H,7,FALSE),,CONGÉ!$C$2:$C$80)))</f>
        <v xml:space="preserve"> </v>
      </c>
      <c r="BC19" s="199" t="str">
        <f ca="1">+IF(Y19=0," ",+MAX(+WORKDAY.INTL(+TODAY(),+CUM!AI19/+VLOOKUP(BC$1,POSTE!$B:$H,7,FALSE),,CONGÉ!$C$2:$C$80),+WORKDAY.INTL(AS19,+CUM!Y19/+VLOOKUP(BC$1,POSTE!$B:$H,7,FALSE),,CONGÉ!$C$2:$C$80)))</f>
        <v xml:space="preserve"> </v>
      </c>
      <c r="BD19" s="199" t="str">
        <f ca="1">+IF(Z19=0," ",+MAX(+WORKDAY.INTL(+TODAY(),+CUM!AJ19/+VLOOKUP(BD$1,POSTE!$B:$H,7,FALSE),,CONGÉ!$C$2:$C$80),+WORKDAY.INTL(AT19,+CUM!Z19/+VLOOKUP(BD$1,POSTE!$B:$H,7,FALSE),,CONGÉ!$C$2:$C$80)))</f>
        <v xml:space="preserve"> </v>
      </c>
      <c r="BE19" s="199" t="str">
        <f ca="1">+IF(AA19=0," ",+MAX(+WORKDAY.INTL(+TODAY(),+CUM!AK19/+VLOOKUP(BE$1,POSTE!$B:$H,7,FALSE),,CONGÉ!$C$2:$C$80),+WORKDAY.INTL(AU19,+CUM!AA19/+VLOOKUP(BE$1,POSTE!$B:$H,7,FALSE),,CONGÉ!$C$2:$C$80)))</f>
        <v xml:space="preserve"> </v>
      </c>
      <c r="BF19" s="200" t="str">
        <f ca="1">+IF(AB19=0," ",+MAX(+WORKDAY.INTL(+TODAY(),+CUM!AL19/+VLOOKUP(BF$1,POSTE!$B:$H,7,FALSE),,CONGÉ!$C$2:$C$80),+WORKDAY.INTL(AV19,+CUM!AB19/+VLOOKUP(BF$1,POSTE!$B:$H,7,FALSE),,CONGÉ!$C$2:$C$80)))</f>
        <v xml:space="preserve"> </v>
      </c>
      <c r="BG19" s="96" t="str">
        <f t="shared" ca="1" si="19"/>
        <v xml:space="preserve"> </v>
      </c>
      <c r="BH19" s="96" t="str">
        <f t="shared" ca="1" si="20"/>
        <v xml:space="preserve"> </v>
      </c>
      <c r="BI19" s="26">
        <f>+IF($I19="oui",+VLOOKUP($A19,DATA!$A:$AH,DATA!$AH$3,FALSE),0)</f>
        <v>0</v>
      </c>
      <c r="BJ19" s="27" t="str">
        <f t="shared" si="4"/>
        <v xml:space="preserve"> </v>
      </c>
      <c r="BK19" s="46" t="str">
        <f>+IF(BI19&gt;0,+MAX((BL$4:BL18),BH19),"")</f>
        <v/>
      </c>
      <c r="BL19" s="46" t="str">
        <f>+IF(BI19&gt;0,+MAX((BL$4:BL18),+WORKDAY.INTL(BK19,+BI19/8,,CONGÉ!$C$2:$C$73)),"")</f>
        <v/>
      </c>
      <c r="BM19" s="175" t="str">
        <f t="shared" ca="1" si="5"/>
        <v xml:space="preserve"> </v>
      </c>
      <c r="BN19" s="176" t="str">
        <f t="shared" si="6"/>
        <v xml:space="preserve"> </v>
      </c>
      <c r="BO19" s="48" t="str">
        <f t="shared" ca="1" si="7"/>
        <v xml:space="preserve"> </v>
      </c>
      <c r="BP19" s="97" t="str">
        <f>+IF(C19=" "," ",+(((AF19*POSTE!$H$5)+(CUM!AG19*POSTE!$H$4))/(POSTE!$H$4*POSTE!$H$5*2)))</f>
        <v xml:space="preserve"> </v>
      </c>
      <c r="BQ19" s="98" t="str">
        <f ca="1">+IFERROR(+WORKDAY.INTL(BO19,BP19,,CONGÉ!C$4:C$72)," ")</f>
        <v xml:space="preserve"> </v>
      </c>
      <c r="BR19" s="99" t="str">
        <f ca="1">+IFERROR(+MAX(AY$4:AY19)-BQ19," ")</f>
        <v xml:space="preserve"> </v>
      </c>
      <c r="BS19" s="180" t="str">
        <f>+IF(T19=0," ",+DATEDIF(+MAX(AW$4:AW18),AM19,"D"))</f>
        <v xml:space="preserve"> </v>
      </c>
      <c r="BT19" s="181" t="str">
        <f>+IF(U19=0," ",+DATEDIF(+MAX(AX$4:AX18),AN19,"D"))</f>
        <v xml:space="preserve"> </v>
      </c>
      <c r="BU19" s="181" t="str">
        <f>+IF(AND(V19=0,W19=0)," ",+DATEDIF(+MAX(AY$4:AY18),AO19,"D"))</f>
        <v xml:space="preserve"> </v>
      </c>
      <c r="BV19" s="181" t="str">
        <f>+IF(V19=0," ",+DATEDIF(+MAX(AZ$4:AZ18),AP19,"D"))</f>
        <v xml:space="preserve"> </v>
      </c>
      <c r="BW19" s="181" t="str">
        <f>+IF(W19=0," ",+DATEDIF(+MAX(BA$4:BA18),AQ19,"D"))</f>
        <v xml:space="preserve"> </v>
      </c>
      <c r="BX19" s="181" t="str">
        <f>+IF(X19=0," ",+DATEDIF(+MAX(BB$4:BB18),AR19,"D"))</f>
        <v xml:space="preserve"> </v>
      </c>
      <c r="BY19" s="181" t="str">
        <f>+IF(Y19=0," ",+DATEDIF(+MAX(BC$4:BC18),AS19,"D"))</f>
        <v xml:space="preserve"> </v>
      </c>
      <c r="BZ19" s="181" t="str">
        <f>+IF(Z19=0," ",+DATEDIF(+MAX(BD$4:BD18),AT19,"D"))</f>
        <v xml:space="preserve"> </v>
      </c>
      <c r="CA19" s="181" t="str">
        <f>+IF(AA19=0," ",+DATEDIF(+MAX(BE$4:BE18),AU19,"D"))</f>
        <v xml:space="preserve"> </v>
      </c>
      <c r="CB19" s="182" t="str">
        <f>+IF(AB19=0," ",+DATEDIF(+MAX(BF$4:BF18),AV19,"D"))</f>
        <v xml:space="preserve"> </v>
      </c>
    </row>
    <row r="20" spans="1:80" x14ac:dyDescent="0.25">
      <c r="A20" s="104" t="str">
        <f>+IFERROR(+IF(+VLOOKUP(+ROW()-ROW($A$4),DATA!A:D,4,FALSE)=" "," ",+ROW()-ROW($A$4))," ")</f>
        <v xml:space="preserve"> </v>
      </c>
      <c r="B20" s="195" t="str">
        <f>+IFERROR(+VLOOKUP($A20,DATA!$A:$C,1,FALSE)-VLOOKUP($A20,DATA!$A:$C,3,FALSE)," ")</f>
        <v xml:space="preserve"> </v>
      </c>
      <c r="C20" s="17" t="str">
        <f>+IF($A20=" "," ",+VLOOKUP($A20,DATA!$A:$AG,DATA!$D$3,FALSE))</f>
        <v xml:space="preserve"> </v>
      </c>
      <c r="D20" s="17" t="str">
        <f>+IF($A20=" "," ",+VLOOKUP($A20,DATA!$A:$AG,DATA!$E$3,FALSE))</f>
        <v xml:space="preserve"> </v>
      </c>
      <c r="E20" s="17" t="str">
        <f>+IF($A20=" "," ",+VLOOKUP($A20,DATA!$A:$AG,DATA!$F$3,FALSE))</f>
        <v xml:space="preserve"> </v>
      </c>
      <c r="F20" s="191" t="str">
        <f>+IF($A20=" "," ",+VLOOKUP($A20,DATA!$A:$AG,DATA!$G$3,FALSE))</f>
        <v xml:space="preserve"> </v>
      </c>
      <c r="G20" s="31" t="str">
        <f>+IFERROR(+VLOOKUP($A20,DATA!$A:$AG,DATA!$M$3,FALSE)," ")</f>
        <v xml:space="preserve"> </v>
      </c>
      <c r="H20" s="31" t="str">
        <f>+IFERROR(+IF(+VLOOKUP($A20,DATA!$A:$AG,DATA!$N$3,FALSE)=0," ",+VLOOKUP($A20,DATA!$A:$AG,DATA!$N$3,FALSE))," ")</f>
        <v xml:space="preserve"> </v>
      </c>
      <c r="I20" s="18" t="str">
        <f>+IF($A20=" "," ",+VLOOKUP($A20,DATA!$A:$AG,DATA!$O$3,FALSE))</f>
        <v xml:space="preserve"> </v>
      </c>
      <c r="J20" s="26">
        <f>+IF($I20="oui",+VLOOKUP($A20,DATA!$A:$AG,DATA!$P$3,FALSE),0)</f>
        <v>0</v>
      </c>
      <c r="K20" s="27">
        <f>+IF($I20="oui",+VLOOKUP($A20,DATA!$A:$AG,DATA!$R$3,FALSE),0)</f>
        <v>0</v>
      </c>
      <c r="L20" s="27">
        <f>+IF($I20="oui",+VLOOKUP($A20,DATA!$A:$AG,DATA!$T$3,FALSE),0)</f>
        <v>0</v>
      </c>
      <c r="M20" s="27">
        <f>+IF($I20="oui",+VLOOKUP($A20,DATA!$A:$AG,DATA!$V$3,FALSE),0)</f>
        <v>0</v>
      </c>
      <c r="N20" s="27">
        <f>+IF($I20="oui",+VLOOKUP($A20,DATA!$A:$AG,DATA!$X$3,FALSE),0)</f>
        <v>0</v>
      </c>
      <c r="O20" s="27">
        <f>+IF($I20="oui",+VLOOKUP($A20,DATA!$A:$AG,DATA!$Z$3,FALSE),0)</f>
        <v>0</v>
      </c>
      <c r="P20" s="27">
        <f>+IF($I20="oui",+VLOOKUP($A20,DATA!$A:$AG,DATA!$AB$3,FALSE),0)</f>
        <v>0</v>
      </c>
      <c r="Q20" s="27">
        <f>+IF($I20="oui",+VLOOKUP($A20,DATA!$A:$AG,DATA!$AD$3,FALSE),0)</f>
        <v>0</v>
      </c>
      <c r="R20" s="28">
        <f>+IF($I20="oui",+VLOOKUP($A20,DATA!$A:$AG,DATA!$AF$3,FALSE),0)</f>
        <v>0</v>
      </c>
      <c r="S20" s="94">
        <f t="shared" si="8"/>
        <v>0</v>
      </c>
      <c r="T20" s="20">
        <f>+IF($I20="oui",+VLOOKUP($A20,DATA!$A:$AG,DATA!$Q$3,FALSE),0)</f>
        <v>0</v>
      </c>
      <c r="U20" s="21">
        <f>+IF($I20="oui",+VLOOKUP($A20,DATA!$A:$AG,DATA!$S$3,FALSE),0)</f>
        <v>0</v>
      </c>
      <c r="V20" s="21">
        <f>+IF($I20="oui",+VLOOKUP($A20,DATA!$A:$AG,DATA!$U$3,FALSE),0)</f>
        <v>0</v>
      </c>
      <c r="W20" s="21">
        <f>+IF($I20="oui",+VLOOKUP($A20,DATA!$A:$AG,DATA!$W$3,FALSE),0)</f>
        <v>0</v>
      </c>
      <c r="X20" s="21">
        <f>+IF($I20="oui",+VLOOKUP($A20,DATA!$A:$AG,DATA!$Y$3,FALSE),0)</f>
        <v>0</v>
      </c>
      <c r="Y20" s="21">
        <f>+IF($I20="oui",+VLOOKUP($A20,DATA!$A:$AG,DATA!$AA$3,FALSE),0)</f>
        <v>0</v>
      </c>
      <c r="Z20" s="21">
        <f>+IF($I20="oui",+VLOOKUP($A20,DATA!$A:$AG,DATA!$AC$3,FALSE),0)</f>
        <v>0</v>
      </c>
      <c r="AA20" s="21">
        <f>+IF($I20="oui",+VLOOKUP($A20,DATA!$A:$AG,DATA!$AE$3,FALSE),0)</f>
        <v>0</v>
      </c>
      <c r="AB20" s="22">
        <f>+IF($I20="oui",+VLOOKUP($A20,DATA!$A:$AG,DATA!$AG$3,FALSE),0)</f>
        <v>0</v>
      </c>
      <c r="AC20" s="95">
        <f t="shared" si="9"/>
        <v>0</v>
      </c>
      <c r="AD20" s="26" t="str">
        <f t="shared" si="10"/>
        <v xml:space="preserve"> </v>
      </c>
      <c r="AE20" s="27" t="str">
        <f t="shared" si="11"/>
        <v xml:space="preserve"> </v>
      </c>
      <c r="AF20" s="27" t="str">
        <f t="shared" si="12"/>
        <v xml:space="preserve"> </v>
      </c>
      <c r="AG20" s="27" t="str">
        <f t="shared" si="13"/>
        <v xml:space="preserve"> </v>
      </c>
      <c r="AH20" s="27" t="str">
        <f t="shared" si="14"/>
        <v xml:space="preserve"> </v>
      </c>
      <c r="AI20" s="27" t="str">
        <f t="shared" si="15"/>
        <v xml:space="preserve"> </v>
      </c>
      <c r="AJ20" s="27" t="str">
        <f t="shared" si="16"/>
        <v xml:space="preserve"> </v>
      </c>
      <c r="AK20" s="27" t="str">
        <f t="shared" si="17"/>
        <v xml:space="preserve"> </v>
      </c>
      <c r="AL20" s="28" t="str">
        <f t="shared" si="18"/>
        <v xml:space="preserve"> </v>
      </c>
      <c r="AM20" s="44" t="str">
        <f ca="1">+IF(T20=0," ",IF($H20=" ",+MAX(TODAY(),AW$4:AW19,$G20),+MAX(TODAY(),AW$4:AW19,$H20)))</f>
        <v xml:space="preserve"> </v>
      </c>
      <c r="AN20" s="31" t="str">
        <f ca="1">+IF(U20=0," ",IF($H20=" ",+MAX(TODAY(),AX$4:AX19,$G20),+MAX(TODAY(),AX$4:AX19,$H20)))</f>
        <v xml:space="preserve"> </v>
      </c>
      <c r="AO20" s="31" t="str">
        <f ca="1">+IF(AND(V20=0,W20=0)," ",IF($H20=" ",+MAX(TODAY(),AY$4:AY19,$G20),+MAX(TODAY(),AY$4:AY19,$H20)))</f>
        <v xml:space="preserve"> </v>
      </c>
      <c r="AP20" s="31" t="str">
        <f ca="1">+IF(V20=0," ",IF($H20=" ",+MAX(TODAY(),AZ$4:AZ19,$G20),+MAX(TODAY(),AZ$4:AZ19,$H20)))</f>
        <v xml:space="preserve"> </v>
      </c>
      <c r="AQ20" s="31" t="str">
        <f ca="1">+IF(W20=0," ",IF($H20=" ",+MAX(TODAY(),BA$4:BA19,$G20),+MAX(TODAY(),BA$4:BA19,$H20)))</f>
        <v xml:space="preserve"> </v>
      </c>
      <c r="AR20" s="31" t="str">
        <f ca="1">+IF(X20=0," ",IF($H20=" ",+MAX(TODAY(),BB$4:BB19,$G20),+MAX(TODAY(),BB$4:BB19,$H20)))</f>
        <v xml:space="preserve"> </v>
      </c>
      <c r="AS20" s="31" t="str">
        <f ca="1">+IF(Y20=0," ",IF($H20=" ",+MAX(TODAY(),BC$4:BC19,$G20),+MAX(TODAY(),BC$4:BC19,$H20)))</f>
        <v xml:space="preserve"> </v>
      </c>
      <c r="AT20" s="31" t="str">
        <f ca="1">+IF(Z20=0," ",IF($H20=" ",+MAX(TODAY(),BD$4:BD19,$G20),+MAX(TODAY(),BD$4:BD19,$H20)))</f>
        <v xml:space="preserve"> </v>
      </c>
      <c r="AU20" s="31" t="str">
        <f ca="1">+IF(AA20=0," ",IF($H20=" ",+MAX(TODAY(),BE$4:BE19,$G20),+MAX(TODAY(),BE$4:BE19,$H20)))</f>
        <v xml:space="preserve"> </v>
      </c>
      <c r="AV20" s="45" t="str">
        <f ca="1">+IF(AB20=0," ",IF($H20=" ",+MAX(TODAY(),BF$4:BF19,$G20),+MAX(TODAY(),BF$4:BF19,$H20)))</f>
        <v xml:space="preserve"> </v>
      </c>
      <c r="AW20" s="48" t="str">
        <f ca="1">+IF(T20=0," ",+MAX(+WORKDAY.INTL(+TODAY(),+CUM!AD20/+VLOOKUP(AW$1,POSTE!$B:$H,7,FALSE),,CONGÉ!$C$2:$C$80),+WORKDAY.INTL(AM20,+CUM!T20/+VLOOKUP(AW$1,POSTE!$B:$H,7,FALSE),,CONGÉ!$C$2:$C$80)))</f>
        <v xml:space="preserve"> </v>
      </c>
      <c r="AX20" s="199" t="str">
        <f ca="1">+IF(U20=0," ",+MAX(+WORKDAY.INTL(+TODAY(),+CUM!AE20/+VLOOKUP(AX$1,POSTE!$B:$H,7,FALSE),,CONGÉ!$C$2:$C$80),+WORKDAY.INTL(AN20,+CUM!U20/+VLOOKUP(AX$1,POSTE!$B:$H,7,FALSE),,CONGÉ!$C$2:$C$80)))</f>
        <v xml:space="preserve"> </v>
      </c>
      <c r="AY20" s="199" t="str">
        <f ca="1">+IF(AND(V20=0,W20=0)," ",+MAX(+WORKDAY.INTL(+TODAY(),+(((AF20*POSTE!$H$5)+(CUM!AG20*POSTE!$H$4))/(POSTE!$H$4*POSTE!$H$5*2)),,CONGÉ!$C$2:$C$80),+WORKDAY.INTL(AO20,+(((V20*POSTE!$H$5)+(CUM!W20*POSTE!$H$4))/(POSTE!$H$4*POSTE!$H$5*2)),,CONGÉ!$C$2:$C$80)))</f>
        <v xml:space="preserve"> </v>
      </c>
      <c r="AZ20" s="199" t="str">
        <f ca="1">+IF(V20=0," ",+MAX(+WORKDAY.INTL(+TODAY(),+CUM!AF20/+VLOOKUP(AZ$1,POSTE!$B:$H,7,FALSE),,CONGÉ!$C$2:$C$80),+WORKDAY.INTL(AP20,+CUM!V20/+VLOOKUP(AZ$1,POSTE!$B:$H,7,FALSE),,CONGÉ!$C$2:$C$80)))</f>
        <v xml:space="preserve"> </v>
      </c>
      <c r="BA20" s="199" t="str">
        <f ca="1">+IF(W20=0," ",+MAX(+WORKDAY.INTL(+TODAY(),+CUM!AG20/+VLOOKUP(BA$1,POSTE!$B:$H,7,FALSE),,CONGÉ!$C$2:$C$80),+WORKDAY.INTL(AQ20,+CUM!W20/+VLOOKUP(BA$1,POSTE!$B:$H,7,FALSE),,CONGÉ!$C$2:$C$80)))</f>
        <v xml:space="preserve"> </v>
      </c>
      <c r="BB20" s="199" t="str">
        <f ca="1">+IF(X20=0," ",+MAX(+WORKDAY.INTL(+TODAY(),+CUM!AH20/+VLOOKUP(BB$1,POSTE!$B:$H,7,FALSE),,CONGÉ!$C$2:$C$80),+WORKDAY.INTL(AR20,+CUM!X20/+VLOOKUP(BB$1,POSTE!$B:$H,7,FALSE),,CONGÉ!$C$2:$C$80)))</f>
        <v xml:space="preserve"> </v>
      </c>
      <c r="BC20" s="199" t="str">
        <f ca="1">+IF(Y20=0," ",+MAX(+WORKDAY.INTL(+TODAY(),+CUM!AI20/+VLOOKUP(BC$1,POSTE!$B:$H,7,FALSE),,CONGÉ!$C$2:$C$80),+WORKDAY.INTL(AS20,+CUM!Y20/+VLOOKUP(BC$1,POSTE!$B:$H,7,FALSE),,CONGÉ!$C$2:$C$80)))</f>
        <v xml:space="preserve"> </v>
      </c>
      <c r="BD20" s="199" t="str">
        <f ca="1">+IF(Z20=0," ",+MAX(+WORKDAY.INTL(+TODAY(),+CUM!AJ20/+VLOOKUP(BD$1,POSTE!$B:$H,7,FALSE),,CONGÉ!$C$2:$C$80),+WORKDAY.INTL(AT20,+CUM!Z20/+VLOOKUP(BD$1,POSTE!$B:$H,7,FALSE),,CONGÉ!$C$2:$C$80)))</f>
        <v xml:space="preserve"> </v>
      </c>
      <c r="BE20" s="199" t="str">
        <f ca="1">+IF(AA20=0," ",+MAX(+WORKDAY.INTL(+TODAY(),+CUM!AK20/+VLOOKUP(BE$1,POSTE!$B:$H,7,FALSE),,CONGÉ!$C$2:$C$80),+WORKDAY.INTL(AU20,+CUM!AA20/+VLOOKUP(BE$1,POSTE!$B:$H,7,FALSE),,CONGÉ!$C$2:$C$80)))</f>
        <v xml:space="preserve"> </v>
      </c>
      <c r="BF20" s="200" t="str">
        <f ca="1">+IF(AB20=0," ",+MAX(+WORKDAY.INTL(+TODAY(),+CUM!AL20/+VLOOKUP(BF$1,POSTE!$B:$H,7,FALSE),,CONGÉ!$C$2:$C$80),+WORKDAY.INTL(AV20,+CUM!AB20/+VLOOKUP(BF$1,POSTE!$B:$H,7,FALSE),,CONGÉ!$C$2:$C$80)))</f>
        <v xml:space="preserve"> </v>
      </c>
      <c r="BG20" s="96" t="str">
        <f t="shared" ca="1" si="19"/>
        <v xml:space="preserve"> </v>
      </c>
      <c r="BH20" s="96" t="str">
        <f t="shared" ca="1" si="20"/>
        <v xml:space="preserve"> </v>
      </c>
      <c r="BI20" s="26">
        <f>+IF($I20="oui",+VLOOKUP($A20,DATA!$A:$AH,DATA!$AH$3,FALSE),0)</f>
        <v>0</v>
      </c>
      <c r="BJ20" s="27" t="str">
        <f t="shared" si="4"/>
        <v xml:space="preserve"> </v>
      </c>
      <c r="BK20" s="46" t="str">
        <f>+IF(BI20&gt;0,+MAX((BL$4:BL19),BH20),"")</f>
        <v/>
      </c>
      <c r="BL20" s="46" t="str">
        <f>+IF(BI20&gt;0,+MAX((BL$4:BL19),+WORKDAY.INTL(BK20,+BI20/8,,CONGÉ!$C$2:$C$73)),"")</f>
        <v/>
      </c>
      <c r="BM20" s="175" t="str">
        <f t="shared" ca="1" si="5"/>
        <v xml:space="preserve"> </v>
      </c>
      <c r="BN20" s="176" t="str">
        <f t="shared" si="6"/>
        <v xml:space="preserve"> </v>
      </c>
      <c r="BO20" s="48" t="str">
        <f t="shared" ca="1" si="7"/>
        <v xml:space="preserve"> </v>
      </c>
      <c r="BP20" s="97" t="str">
        <f>+IF(C20=" "," ",+(((AF20*POSTE!$H$5)+(CUM!AG20*POSTE!$H$4))/(POSTE!$H$4*POSTE!$H$5*2)))</f>
        <v xml:space="preserve"> </v>
      </c>
      <c r="BQ20" s="98" t="str">
        <f ca="1">+IFERROR(+WORKDAY.INTL(BO20,BP20,,CONGÉ!C$4:C$72)," ")</f>
        <v xml:space="preserve"> </v>
      </c>
      <c r="BR20" s="99" t="str">
        <f ca="1">+IFERROR(+MAX(AY$4:AY20)-BQ20," ")</f>
        <v xml:space="preserve"> </v>
      </c>
      <c r="BS20" s="180" t="str">
        <f>+IF(T20=0," ",+DATEDIF(+MAX(AW$4:AW19),AM20,"D"))</f>
        <v xml:space="preserve"> </v>
      </c>
      <c r="BT20" s="181" t="str">
        <f>+IF(U20=0," ",+DATEDIF(+MAX(AX$4:AX19),AN20,"D"))</f>
        <v xml:space="preserve"> </v>
      </c>
      <c r="BU20" s="181" t="str">
        <f>+IF(AND(V20=0,W20=0)," ",+DATEDIF(+MAX(AY$4:AY19),AO20,"D"))</f>
        <v xml:space="preserve"> </v>
      </c>
      <c r="BV20" s="181" t="str">
        <f>+IF(V20=0," ",+DATEDIF(+MAX(AZ$4:AZ19),AP20,"D"))</f>
        <v xml:space="preserve"> </v>
      </c>
      <c r="BW20" s="181" t="str">
        <f>+IF(W20=0," ",+DATEDIF(+MAX(BA$4:BA19),AQ20,"D"))</f>
        <v xml:space="preserve"> </v>
      </c>
      <c r="BX20" s="181" t="str">
        <f>+IF(X20=0," ",+DATEDIF(+MAX(BB$4:BB19),AR20,"D"))</f>
        <v xml:space="preserve"> </v>
      </c>
      <c r="BY20" s="181" t="str">
        <f>+IF(Y20=0," ",+DATEDIF(+MAX(BC$4:BC19),AS20,"D"))</f>
        <v xml:space="preserve"> </v>
      </c>
      <c r="BZ20" s="181" t="str">
        <f>+IF(Z20=0," ",+DATEDIF(+MAX(BD$4:BD19),AT20,"D"))</f>
        <v xml:space="preserve"> </v>
      </c>
      <c r="CA20" s="181" t="str">
        <f>+IF(AA20=0," ",+DATEDIF(+MAX(BE$4:BE19),AU20,"D"))</f>
        <v xml:space="preserve"> </v>
      </c>
      <c r="CB20" s="182" t="str">
        <f>+IF(AB20=0," ",+DATEDIF(+MAX(BF$4:BF19),AV20,"D"))</f>
        <v xml:space="preserve"> </v>
      </c>
    </row>
    <row r="21" spans="1:80" x14ac:dyDescent="0.25">
      <c r="A21" s="104" t="str">
        <f>+IFERROR(+IF(+VLOOKUP(+ROW()-ROW($A$4),DATA!A:D,4,FALSE)=" "," ",+ROW()-ROW($A$4))," ")</f>
        <v xml:space="preserve"> </v>
      </c>
      <c r="B21" s="195" t="str">
        <f>+IFERROR(+VLOOKUP($A21,DATA!$A:$C,1,FALSE)-VLOOKUP($A21,DATA!$A:$C,3,FALSE)," ")</f>
        <v xml:space="preserve"> </v>
      </c>
      <c r="C21" s="17" t="str">
        <f>+IF($A21=" "," ",+VLOOKUP($A21,DATA!$A:$AG,DATA!$D$3,FALSE))</f>
        <v xml:space="preserve"> </v>
      </c>
      <c r="D21" s="17" t="str">
        <f>+IF($A21=" "," ",+VLOOKUP($A21,DATA!$A:$AG,DATA!$E$3,FALSE))</f>
        <v xml:space="preserve"> </v>
      </c>
      <c r="E21" s="17" t="str">
        <f>+IF($A21=" "," ",+VLOOKUP($A21,DATA!$A:$AG,DATA!$F$3,FALSE))</f>
        <v xml:space="preserve"> </v>
      </c>
      <c r="F21" s="191" t="str">
        <f>+IF($A21=" "," ",+VLOOKUP($A21,DATA!$A:$AG,DATA!$G$3,FALSE))</f>
        <v xml:space="preserve"> </v>
      </c>
      <c r="G21" s="31" t="str">
        <f>+IFERROR(+VLOOKUP($A21,DATA!$A:$AG,DATA!$M$3,FALSE)," ")</f>
        <v xml:space="preserve"> </v>
      </c>
      <c r="H21" s="31" t="str">
        <f>+IFERROR(+IF(+VLOOKUP($A21,DATA!$A:$AG,DATA!$N$3,FALSE)=0," ",+VLOOKUP($A21,DATA!$A:$AG,DATA!$N$3,FALSE))," ")</f>
        <v xml:space="preserve"> </v>
      </c>
      <c r="I21" s="18" t="str">
        <f>+IF($A21=" "," ",+VLOOKUP($A21,DATA!$A:$AG,DATA!$O$3,FALSE))</f>
        <v xml:space="preserve"> </v>
      </c>
      <c r="J21" s="26">
        <f>+IF($I21="oui",+VLOOKUP($A21,DATA!$A:$AG,DATA!$P$3,FALSE),0)</f>
        <v>0</v>
      </c>
      <c r="K21" s="27">
        <f>+IF($I21="oui",+VLOOKUP($A21,DATA!$A:$AG,DATA!$R$3,FALSE),0)</f>
        <v>0</v>
      </c>
      <c r="L21" s="27">
        <f>+IF($I21="oui",+VLOOKUP($A21,DATA!$A:$AG,DATA!$T$3,FALSE),0)</f>
        <v>0</v>
      </c>
      <c r="M21" s="27">
        <f>+IF($I21="oui",+VLOOKUP($A21,DATA!$A:$AG,DATA!$V$3,FALSE),0)</f>
        <v>0</v>
      </c>
      <c r="N21" s="27">
        <f>+IF($I21="oui",+VLOOKUP($A21,DATA!$A:$AG,DATA!$X$3,FALSE),0)</f>
        <v>0</v>
      </c>
      <c r="O21" s="27">
        <f>+IF($I21="oui",+VLOOKUP($A21,DATA!$A:$AG,DATA!$Z$3,FALSE),0)</f>
        <v>0</v>
      </c>
      <c r="P21" s="27">
        <f>+IF($I21="oui",+VLOOKUP($A21,DATA!$A:$AG,DATA!$AB$3,FALSE),0)</f>
        <v>0</v>
      </c>
      <c r="Q21" s="27">
        <f>+IF($I21="oui",+VLOOKUP($A21,DATA!$A:$AG,DATA!$AD$3,FALSE),0)</f>
        <v>0</v>
      </c>
      <c r="R21" s="28">
        <f>+IF($I21="oui",+VLOOKUP($A21,DATA!$A:$AG,DATA!$AF$3,FALSE),0)</f>
        <v>0</v>
      </c>
      <c r="S21" s="94">
        <f t="shared" si="8"/>
        <v>0</v>
      </c>
      <c r="T21" s="20">
        <f>+IF($I21="oui",+VLOOKUP($A21,DATA!$A:$AG,DATA!$Q$3,FALSE),0)</f>
        <v>0</v>
      </c>
      <c r="U21" s="21">
        <f>+IF($I21="oui",+VLOOKUP($A21,DATA!$A:$AG,DATA!$S$3,FALSE),0)</f>
        <v>0</v>
      </c>
      <c r="V21" s="21">
        <f>+IF($I21="oui",+VLOOKUP($A21,DATA!$A:$AG,DATA!$U$3,FALSE),0)</f>
        <v>0</v>
      </c>
      <c r="W21" s="21">
        <f>+IF($I21="oui",+VLOOKUP($A21,DATA!$A:$AG,DATA!$W$3,FALSE),0)</f>
        <v>0</v>
      </c>
      <c r="X21" s="21">
        <f>+IF($I21="oui",+VLOOKUP($A21,DATA!$A:$AG,DATA!$Y$3,FALSE),0)</f>
        <v>0</v>
      </c>
      <c r="Y21" s="21">
        <f>+IF($I21="oui",+VLOOKUP($A21,DATA!$A:$AG,DATA!$AA$3,FALSE),0)</f>
        <v>0</v>
      </c>
      <c r="Z21" s="21">
        <f>+IF($I21="oui",+VLOOKUP($A21,DATA!$A:$AG,DATA!$AC$3,FALSE),0)</f>
        <v>0</v>
      </c>
      <c r="AA21" s="21">
        <f>+IF($I21="oui",+VLOOKUP($A21,DATA!$A:$AG,DATA!$AE$3,FALSE),0)</f>
        <v>0</v>
      </c>
      <c r="AB21" s="22">
        <f>+IF($I21="oui",+VLOOKUP($A21,DATA!$A:$AG,DATA!$AG$3,FALSE),0)</f>
        <v>0</v>
      </c>
      <c r="AC21" s="95">
        <f t="shared" si="9"/>
        <v>0</v>
      </c>
      <c r="AD21" s="26" t="str">
        <f t="shared" si="10"/>
        <v xml:space="preserve"> </v>
      </c>
      <c r="AE21" s="27" t="str">
        <f t="shared" si="11"/>
        <v xml:space="preserve"> </v>
      </c>
      <c r="AF21" s="27" t="str">
        <f t="shared" si="12"/>
        <v xml:space="preserve"> </v>
      </c>
      <c r="AG21" s="27" t="str">
        <f t="shared" si="13"/>
        <v xml:space="preserve"> </v>
      </c>
      <c r="AH21" s="27" t="str">
        <f t="shared" si="14"/>
        <v xml:space="preserve"> </v>
      </c>
      <c r="AI21" s="27" t="str">
        <f t="shared" si="15"/>
        <v xml:space="preserve"> </v>
      </c>
      <c r="AJ21" s="27" t="str">
        <f t="shared" si="16"/>
        <v xml:space="preserve"> </v>
      </c>
      <c r="AK21" s="27" t="str">
        <f t="shared" si="17"/>
        <v xml:space="preserve"> </v>
      </c>
      <c r="AL21" s="28" t="str">
        <f t="shared" si="18"/>
        <v xml:space="preserve"> </v>
      </c>
      <c r="AM21" s="44" t="str">
        <f ca="1">+IF(T21=0," ",IF($H21=" ",+MAX(TODAY(),AW$4:AW20,$G21),+MAX(TODAY(),AW$4:AW20,$H21)))</f>
        <v xml:space="preserve"> </v>
      </c>
      <c r="AN21" s="31" t="str">
        <f ca="1">+IF(U21=0," ",IF($H21=" ",+MAX(TODAY(),AX$4:AX20,$G21),+MAX(TODAY(),AX$4:AX20,$H21)))</f>
        <v xml:space="preserve"> </v>
      </c>
      <c r="AO21" s="31" t="str">
        <f ca="1">+IF(AND(V21=0,W21=0)," ",IF($H21=" ",+MAX(TODAY(),AY$4:AY20,$G21),+MAX(TODAY(),AY$4:AY20,$H21)))</f>
        <v xml:space="preserve"> </v>
      </c>
      <c r="AP21" s="31" t="str">
        <f ca="1">+IF(V21=0," ",IF($H21=" ",+MAX(TODAY(),AZ$4:AZ20,$G21),+MAX(TODAY(),AZ$4:AZ20,$H21)))</f>
        <v xml:space="preserve"> </v>
      </c>
      <c r="AQ21" s="31" t="str">
        <f ca="1">+IF(W21=0," ",IF($H21=" ",+MAX(TODAY(),BA$4:BA20,$G21),+MAX(TODAY(),BA$4:BA20,$H21)))</f>
        <v xml:space="preserve"> </v>
      </c>
      <c r="AR21" s="31" t="str">
        <f ca="1">+IF(X21=0," ",IF($H21=" ",+MAX(TODAY(),BB$4:BB20,$G21),+MAX(TODAY(),BB$4:BB20,$H21)))</f>
        <v xml:space="preserve"> </v>
      </c>
      <c r="AS21" s="31" t="str">
        <f ca="1">+IF(Y21=0," ",IF($H21=" ",+MAX(TODAY(),BC$4:BC20,$G21),+MAX(TODAY(),BC$4:BC20,$H21)))</f>
        <v xml:space="preserve"> </v>
      </c>
      <c r="AT21" s="31" t="str">
        <f ca="1">+IF(Z21=0," ",IF($H21=" ",+MAX(TODAY(),BD$4:BD20,$G21),+MAX(TODAY(),BD$4:BD20,$H21)))</f>
        <v xml:space="preserve"> </v>
      </c>
      <c r="AU21" s="31" t="str">
        <f ca="1">+IF(AA21=0," ",IF($H21=" ",+MAX(TODAY(),BE$4:BE20,$G21),+MAX(TODAY(),BE$4:BE20,$H21)))</f>
        <v xml:space="preserve"> </v>
      </c>
      <c r="AV21" s="45" t="str">
        <f ca="1">+IF(AB21=0," ",IF($H21=" ",+MAX(TODAY(),BF$4:BF20,$G21),+MAX(TODAY(),BF$4:BF20,$H21)))</f>
        <v xml:space="preserve"> </v>
      </c>
      <c r="AW21" s="48" t="str">
        <f ca="1">+IF(T21=0," ",+MAX(+WORKDAY.INTL(+TODAY(),+CUM!AD21/+VLOOKUP(AW$1,POSTE!$B:$H,7,FALSE),,CONGÉ!$C$2:$C$80),+WORKDAY.INTL(AM21,+CUM!T21/+VLOOKUP(AW$1,POSTE!$B:$H,7,FALSE),,CONGÉ!$C$2:$C$80)))</f>
        <v xml:space="preserve"> </v>
      </c>
      <c r="AX21" s="199" t="str">
        <f ca="1">+IF(U21=0," ",+MAX(+WORKDAY.INTL(+TODAY(),+CUM!AE21/+VLOOKUP(AX$1,POSTE!$B:$H,7,FALSE),,CONGÉ!$C$2:$C$80),+WORKDAY.INTL(AN21,+CUM!U21/+VLOOKUP(AX$1,POSTE!$B:$H,7,FALSE),,CONGÉ!$C$2:$C$80)))</f>
        <v xml:space="preserve"> </v>
      </c>
      <c r="AY21" s="199" t="str">
        <f ca="1">+IF(AND(V21=0,W21=0)," ",+MAX(+WORKDAY.INTL(+TODAY(),+(((AF21*POSTE!$H$5)+(CUM!AG21*POSTE!$H$4))/(POSTE!$H$4*POSTE!$H$5*2)),,CONGÉ!$C$2:$C$80),+WORKDAY.INTL(AO21,+(((V21*POSTE!$H$5)+(CUM!W21*POSTE!$H$4))/(POSTE!$H$4*POSTE!$H$5*2)),,CONGÉ!$C$2:$C$80)))</f>
        <v xml:space="preserve"> </v>
      </c>
      <c r="AZ21" s="199" t="str">
        <f ca="1">+IF(V21=0," ",+MAX(+WORKDAY.INTL(+TODAY(),+CUM!AF21/+VLOOKUP(AZ$1,POSTE!$B:$H,7,FALSE),,CONGÉ!$C$2:$C$80),+WORKDAY.INTL(AP21,+CUM!V21/+VLOOKUP(AZ$1,POSTE!$B:$H,7,FALSE),,CONGÉ!$C$2:$C$80)))</f>
        <v xml:space="preserve"> </v>
      </c>
      <c r="BA21" s="199" t="str">
        <f ca="1">+IF(W21=0," ",+MAX(+WORKDAY.INTL(+TODAY(),+CUM!AG21/+VLOOKUP(BA$1,POSTE!$B:$H,7,FALSE),,CONGÉ!$C$2:$C$80),+WORKDAY.INTL(AQ21,+CUM!W21/+VLOOKUP(BA$1,POSTE!$B:$H,7,FALSE),,CONGÉ!$C$2:$C$80)))</f>
        <v xml:space="preserve"> </v>
      </c>
      <c r="BB21" s="199" t="str">
        <f ca="1">+IF(X21=0," ",+MAX(+WORKDAY.INTL(+TODAY(),+CUM!AH21/+VLOOKUP(BB$1,POSTE!$B:$H,7,FALSE),,CONGÉ!$C$2:$C$80),+WORKDAY.INTL(AR21,+CUM!X21/+VLOOKUP(BB$1,POSTE!$B:$H,7,FALSE),,CONGÉ!$C$2:$C$80)))</f>
        <v xml:space="preserve"> </v>
      </c>
      <c r="BC21" s="199" t="str">
        <f ca="1">+IF(Y21=0," ",+MAX(+WORKDAY.INTL(+TODAY(),+CUM!AI21/+VLOOKUP(BC$1,POSTE!$B:$H,7,FALSE),,CONGÉ!$C$2:$C$80),+WORKDAY.INTL(AS21,+CUM!Y21/+VLOOKUP(BC$1,POSTE!$B:$H,7,FALSE),,CONGÉ!$C$2:$C$80)))</f>
        <v xml:space="preserve"> </v>
      </c>
      <c r="BD21" s="199" t="str">
        <f ca="1">+IF(Z21=0," ",+MAX(+WORKDAY.INTL(+TODAY(),+CUM!AJ21/+VLOOKUP(BD$1,POSTE!$B:$H,7,FALSE),,CONGÉ!$C$2:$C$80),+WORKDAY.INTL(AT21,+CUM!Z21/+VLOOKUP(BD$1,POSTE!$B:$H,7,FALSE),,CONGÉ!$C$2:$C$80)))</f>
        <v xml:space="preserve"> </v>
      </c>
      <c r="BE21" s="199" t="str">
        <f ca="1">+IF(AA21=0," ",+MAX(+WORKDAY.INTL(+TODAY(),+CUM!AK21/+VLOOKUP(BE$1,POSTE!$B:$H,7,FALSE),,CONGÉ!$C$2:$C$80),+WORKDAY.INTL(AU21,+CUM!AA21/+VLOOKUP(BE$1,POSTE!$B:$H,7,FALSE),,CONGÉ!$C$2:$C$80)))</f>
        <v xml:space="preserve"> </v>
      </c>
      <c r="BF21" s="200" t="str">
        <f ca="1">+IF(AB21=0," ",+MAX(+WORKDAY.INTL(+TODAY(),+CUM!AL21/+VLOOKUP(BF$1,POSTE!$B:$H,7,FALSE),,CONGÉ!$C$2:$C$80),+WORKDAY.INTL(AV21,+CUM!AB21/+VLOOKUP(BF$1,POSTE!$B:$H,7,FALSE),,CONGÉ!$C$2:$C$80)))</f>
        <v xml:space="preserve"> </v>
      </c>
      <c r="BG21" s="96" t="str">
        <f t="shared" ca="1" si="19"/>
        <v xml:space="preserve"> </v>
      </c>
      <c r="BH21" s="96" t="str">
        <f t="shared" ca="1" si="20"/>
        <v xml:space="preserve"> </v>
      </c>
      <c r="BI21" s="26">
        <f>+IF($I21="oui",+VLOOKUP($A21,DATA!$A:$AH,DATA!$AH$3,FALSE),0)</f>
        <v>0</v>
      </c>
      <c r="BJ21" s="27" t="str">
        <f t="shared" si="4"/>
        <v xml:space="preserve"> </v>
      </c>
      <c r="BK21" s="46" t="str">
        <f>+IF(BI21&gt;0,+MAX((BL$4:BL20),BH21),"")</f>
        <v/>
      </c>
      <c r="BL21" s="46" t="str">
        <f>+IF(BI21&gt;0,+MAX((BL$4:BL20),+WORKDAY.INTL(BK21,+BI21/8,,CONGÉ!$C$2:$C$73)),"")</f>
        <v/>
      </c>
      <c r="BM21" s="175" t="str">
        <f t="shared" ca="1" si="5"/>
        <v xml:space="preserve"> </v>
      </c>
      <c r="BN21" s="176" t="str">
        <f t="shared" si="6"/>
        <v xml:space="preserve"> </v>
      </c>
      <c r="BO21" s="48" t="str">
        <f t="shared" ca="1" si="7"/>
        <v xml:space="preserve"> </v>
      </c>
      <c r="BP21" s="97" t="str">
        <f>+IF(C21=" "," ",+(((AF21*POSTE!$H$5)+(CUM!AG21*POSTE!$H$4))/(POSTE!$H$4*POSTE!$H$5*2)))</f>
        <v xml:space="preserve"> </v>
      </c>
      <c r="BQ21" s="98" t="str">
        <f ca="1">+IFERROR(+WORKDAY.INTL(BO21,BP21,,CONGÉ!C$4:C$72)," ")</f>
        <v xml:space="preserve"> </v>
      </c>
      <c r="BR21" s="99" t="str">
        <f ca="1">+IFERROR(+MAX(AY$4:AY21)-BQ21," ")</f>
        <v xml:space="preserve"> </v>
      </c>
      <c r="BS21" s="180" t="str">
        <f>+IF(T21=0," ",+DATEDIF(+MAX(AW$4:AW20),AM21,"D"))</f>
        <v xml:space="preserve"> </v>
      </c>
      <c r="BT21" s="181" t="str">
        <f>+IF(U21=0," ",+DATEDIF(+MAX(AX$4:AX20),AN21,"D"))</f>
        <v xml:space="preserve"> </v>
      </c>
      <c r="BU21" s="181" t="str">
        <f>+IF(AND(V21=0,W21=0)," ",+DATEDIF(+MAX(AY$4:AY20),AO21,"D"))</f>
        <v xml:space="preserve"> </v>
      </c>
      <c r="BV21" s="181" t="str">
        <f>+IF(V21=0," ",+DATEDIF(+MAX(AZ$4:AZ20),AP21,"D"))</f>
        <v xml:space="preserve"> </v>
      </c>
      <c r="BW21" s="181" t="str">
        <f>+IF(W21=0," ",+DATEDIF(+MAX(BA$4:BA20),AQ21,"D"))</f>
        <v xml:space="preserve"> </v>
      </c>
      <c r="BX21" s="181" t="str">
        <f>+IF(X21=0," ",+DATEDIF(+MAX(BB$4:BB20),AR21,"D"))</f>
        <v xml:space="preserve"> </v>
      </c>
      <c r="BY21" s="181" t="str">
        <f>+IF(Y21=0," ",+DATEDIF(+MAX(BC$4:BC20),AS21,"D"))</f>
        <v xml:space="preserve"> </v>
      </c>
      <c r="BZ21" s="181" t="str">
        <f>+IF(Z21=0," ",+DATEDIF(+MAX(BD$4:BD20),AT21,"D"))</f>
        <v xml:space="preserve"> </v>
      </c>
      <c r="CA21" s="181" t="str">
        <f>+IF(AA21=0," ",+DATEDIF(+MAX(BE$4:BE20),AU21,"D"))</f>
        <v xml:space="preserve"> </v>
      </c>
      <c r="CB21" s="182" t="str">
        <f>+IF(AB21=0," ",+DATEDIF(+MAX(BF$4:BF20),AV21,"D"))</f>
        <v xml:space="preserve"> </v>
      </c>
    </row>
    <row r="22" spans="1:80" x14ac:dyDescent="0.25">
      <c r="A22" s="104" t="str">
        <f>+IFERROR(+IF(+VLOOKUP(+ROW()-ROW($A$4),DATA!A:D,4,FALSE)=" "," ",+ROW()-ROW($A$4))," ")</f>
        <v xml:space="preserve"> </v>
      </c>
      <c r="B22" s="195" t="str">
        <f>+IFERROR(+VLOOKUP($A22,DATA!$A:$C,1,FALSE)-VLOOKUP($A22,DATA!$A:$C,3,FALSE)," ")</f>
        <v xml:space="preserve"> </v>
      </c>
      <c r="C22" s="17" t="str">
        <f>+IF($A22=" "," ",+VLOOKUP($A22,DATA!$A:$AG,DATA!$D$3,FALSE))</f>
        <v xml:space="preserve"> </v>
      </c>
      <c r="D22" s="17" t="str">
        <f>+IF($A22=" "," ",+VLOOKUP($A22,DATA!$A:$AG,DATA!$E$3,FALSE))</f>
        <v xml:space="preserve"> </v>
      </c>
      <c r="E22" s="17" t="str">
        <f>+IF($A22=" "," ",+VLOOKUP($A22,DATA!$A:$AG,DATA!$F$3,FALSE))</f>
        <v xml:space="preserve"> </v>
      </c>
      <c r="F22" s="191" t="str">
        <f>+IF($A22=" "," ",+VLOOKUP($A22,DATA!$A:$AG,DATA!$G$3,FALSE))</f>
        <v xml:space="preserve"> </v>
      </c>
      <c r="G22" s="31" t="str">
        <f>+IFERROR(+VLOOKUP($A22,DATA!$A:$AG,DATA!$M$3,FALSE)," ")</f>
        <v xml:space="preserve"> </v>
      </c>
      <c r="H22" s="31" t="str">
        <f>+IFERROR(+IF(+VLOOKUP($A22,DATA!$A:$AG,DATA!$N$3,FALSE)=0," ",+VLOOKUP($A22,DATA!$A:$AG,DATA!$N$3,FALSE))," ")</f>
        <v xml:space="preserve"> </v>
      </c>
      <c r="I22" s="18" t="str">
        <f>+IF($A22=" "," ",+VLOOKUP($A22,DATA!$A:$AG,DATA!$O$3,FALSE))</f>
        <v xml:space="preserve"> </v>
      </c>
      <c r="J22" s="26">
        <f>+IF($I22="oui",+VLOOKUP($A22,DATA!$A:$AG,DATA!$P$3,FALSE),0)</f>
        <v>0</v>
      </c>
      <c r="K22" s="27">
        <f>+IF($I22="oui",+VLOOKUP($A22,DATA!$A:$AG,DATA!$R$3,FALSE),0)</f>
        <v>0</v>
      </c>
      <c r="L22" s="27">
        <f>+IF($I22="oui",+VLOOKUP($A22,DATA!$A:$AG,DATA!$T$3,FALSE),0)</f>
        <v>0</v>
      </c>
      <c r="M22" s="27">
        <f>+IF($I22="oui",+VLOOKUP($A22,DATA!$A:$AG,DATA!$V$3,FALSE),0)</f>
        <v>0</v>
      </c>
      <c r="N22" s="27">
        <f>+IF($I22="oui",+VLOOKUP($A22,DATA!$A:$AG,DATA!$X$3,FALSE),0)</f>
        <v>0</v>
      </c>
      <c r="O22" s="27">
        <f>+IF($I22="oui",+VLOOKUP($A22,DATA!$A:$AG,DATA!$Z$3,FALSE),0)</f>
        <v>0</v>
      </c>
      <c r="P22" s="27">
        <f>+IF($I22="oui",+VLOOKUP($A22,DATA!$A:$AG,DATA!$AB$3,FALSE),0)</f>
        <v>0</v>
      </c>
      <c r="Q22" s="27">
        <f>+IF($I22="oui",+VLOOKUP($A22,DATA!$A:$AG,DATA!$AD$3,FALSE),0)</f>
        <v>0</v>
      </c>
      <c r="R22" s="28">
        <f>+IF($I22="oui",+VLOOKUP($A22,DATA!$A:$AG,DATA!$AF$3,FALSE),0)</f>
        <v>0</v>
      </c>
      <c r="S22" s="94">
        <f t="shared" si="8"/>
        <v>0</v>
      </c>
      <c r="T22" s="20">
        <f>+IF($I22="oui",+VLOOKUP($A22,DATA!$A:$AG,DATA!$Q$3,FALSE),0)</f>
        <v>0</v>
      </c>
      <c r="U22" s="21">
        <f>+IF($I22="oui",+VLOOKUP($A22,DATA!$A:$AG,DATA!$S$3,FALSE),0)</f>
        <v>0</v>
      </c>
      <c r="V22" s="21">
        <f>+IF($I22="oui",+VLOOKUP($A22,DATA!$A:$AG,DATA!$U$3,FALSE),0)</f>
        <v>0</v>
      </c>
      <c r="W22" s="21">
        <f>+IF($I22="oui",+VLOOKUP($A22,DATA!$A:$AG,DATA!$W$3,FALSE),0)</f>
        <v>0</v>
      </c>
      <c r="X22" s="21">
        <f>+IF($I22="oui",+VLOOKUP($A22,DATA!$A:$AG,DATA!$Y$3,FALSE),0)</f>
        <v>0</v>
      </c>
      <c r="Y22" s="21">
        <f>+IF($I22="oui",+VLOOKUP($A22,DATA!$A:$AG,DATA!$AA$3,FALSE),0)</f>
        <v>0</v>
      </c>
      <c r="Z22" s="21">
        <f>+IF($I22="oui",+VLOOKUP($A22,DATA!$A:$AG,DATA!$AC$3,FALSE),0)</f>
        <v>0</v>
      </c>
      <c r="AA22" s="21">
        <f>+IF($I22="oui",+VLOOKUP($A22,DATA!$A:$AG,DATA!$AE$3,FALSE),0)</f>
        <v>0</v>
      </c>
      <c r="AB22" s="22">
        <f>+IF($I22="oui",+VLOOKUP($A22,DATA!$A:$AG,DATA!$AG$3,FALSE),0)</f>
        <v>0</v>
      </c>
      <c r="AC22" s="95">
        <f t="shared" si="9"/>
        <v>0</v>
      </c>
      <c r="AD22" s="26" t="str">
        <f t="shared" si="10"/>
        <v xml:space="preserve"> </v>
      </c>
      <c r="AE22" s="27" t="str">
        <f t="shared" si="11"/>
        <v xml:space="preserve"> </v>
      </c>
      <c r="AF22" s="27" t="str">
        <f t="shared" si="12"/>
        <v xml:space="preserve"> </v>
      </c>
      <c r="AG22" s="27" t="str">
        <f t="shared" si="13"/>
        <v xml:space="preserve"> </v>
      </c>
      <c r="AH22" s="27" t="str">
        <f t="shared" si="14"/>
        <v xml:space="preserve"> </v>
      </c>
      <c r="AI22" s="27" t="str">
        <f t="shared" si="15"/>
        <v xml:space="preserve"> </v>
      </c>
      <c r="AJ22" s="27" t="str">
        <f t="shared" si="16"/>
        <v xml:space="preserve"> </v>
      </c>
      <c r="AK22" s="27" t="str">
        <f t="shared" si="17"/>
        <v xml:space="preserve"> </v>
      </c>
      <c r="AL22" s="28" t="str">
        <f t="shared" si="18"/>
        <v xml:space="preserve"> </v>
      </c>
      <c r="AM22" s="44" t="str">
        <f ca="1">+IF(T22=0," ",IF($H22=" ",+MAX(TODAY(),AW$4:AW21,$G22),+MAX(TODAY(),AW$4:AW21,$H22)))</f>
        <v xml:space="preserve"> </v>
      </c>
      <c r="AN22" s="31" t="str">
        <f ca="1">+IF(U22=0," ",IF($H22=" ",+MAX(TODAY(),AX$4:AX21,$G22),+MAX(TODAY(),AX$4:AX21,$H22)))</f>
        <v xml:space="preserve"> </v>
      </c>
      <c r="AO22" s="31" t="str">
        <f ca="1">+IF(AND(V22=0,W22=0)," ",IF($H22=" ",+MAX(TODAY(),AY$4:AY21,$G22),+MAX(TODAY(),AY$4:AY21,$H22)))</f>
        <v xml:space="preserve"> </v>
      </c>
      <c r="AP22" s="31" t="str">
        <f ca="1">+IF(V22=0," ",IF($H22=" ",+MAX(TODAY(),AZ$4:AZ21,$G22),+MAX(TODAY(),AZ$4:AZ21,$H22)))</f>
        <v xml:space="preserve"> </v>
      </c>
      <c r="AQ22" s="31" t="str">
        <f ca="1">+IF(W22=0," ",IF($H22=" ",+MAX(TODAY(),BA$4:BA21,$G22),+MAX(TODAY(),BA$4:BA21,$H22)))</f>
        <v xml:space="preserve"> </v>
      </c>
      <c r="AR22" s="31" t="str">
        <f ca="1">+IF(X22=0," ",IF($H22=" ",+MAX(TODAY(),BB$4:BB21,$G22),+MAX(TODAY(),BB$4:BB21,$H22)))</f>
        <v xml:space="preserve"> </v>
      </c>
      <c r="AS22" s="31" t="str">
        <f ca="1">+IF(Y22=0," ",IF($H22=" ",+MAX(TODAY(),BC$4:BC21,$G22),+MAX(TODAY(),BC$4:BC21,$H22)))</f>
        <v xml:space="preserve"> </v>
      </c>
      <c r="AT22" s="31" t="str">
        <f ca="1">+IF(Z22=0," ",IF($H22=" ",+MAX(TODAY(),BD$4:BD21,$G22),+MAX(TODAY(),BD$4:BD21,$H22)))</f>
        <v xml:space="preserve"> </v>
      </c>
      <c r="AU22" s="31" t="str">
        <f ca="1">+IF(AA22=0," ",IF($H22=" ",+MAX(TODAY(),BE$4:BE21,$G22),+MAX(TODAY(),BE$4:BE21,$H22)))</f>
        <v xml:space="preserve"> </v>
      </c>
      <c r="AV22" s="45" t="str">
        <f ca="1">+IF(AB22=0," ",IF($H22=" ",+MAX(TODAY(),BF$4:BF21,$G22),+MAX(TODAY(),BF$4:BF21,$H22)))</f>
        <v xml:space="preserve"> </v>
      </c>
      <c r="AW22" s="48" t="str">
        <f ca="1">+IF(T22=0," ",+MAX(+WORKDAY.INTL(+TODAY(),+CUM!AD22/+VLOOKUP(AW$1,POSTE!$B:$H,7,FALSE),,CONGÉ!$C$2:$C$80),+WORKDAY.INTL(AM22,+CUM!T22/+VLOOKUP(AW$1,POSTE!$B:$H,7,FALSE),,CONGÉ!$C$2:$C$80)))</f>
        <v xml:space="preserve"> </v>
      </c>
      <c r="AX22" s="199" t="str">
        <f ca="1">+IF(U22=0," ",+MAX(+WORKDAY.INTL(+TODAY(),+CUM!AE22/+VLOOKUP(AX$1,POSTE!$B:$H,7,FALSE),,CONGÉ!$C$2:$C$80),+WORKDAY.INTL(AN22,+CUM!U22/+VLOOKUP(AX$1,POSTE!$B:$H,7,FALSE),,CONGÉ!$C$2:$C$80)))</f>
        <v xml:space="preserve"> </v>
      </c>
      <c r="AY22" s="199" t="str">
        <f ca="1">+IF(AND(V22=0,W22=0)," ",+MAX(+WORKDAY.INTL(+TODAY(),+(((AF22*POSTE!$H$5)+(CUM!AG22*POSTE!$H$4))/(POSTE!$H$4*POSTE!$H$5*2)),,CONGÉ!$C$2:$C$80),+WORKDAY.INTL(AO22,+(((V22*POSTE!$H$5)+(CUM!W22*POSTE!$H$4))/(POSTE!$H$4*POSTE!$H$5*2)),,CONGÉ!$C$2:$C$80)))</f>
        <v xml:space="preserve"> </v>
      </c>
      <c r="AZ22" s="199" t="str">
        <f ca="1">+IF(V22=0," ",+MAX(+WORKDAY.INTL(+TODAY(),+CUM!AF22/+VLOOKUP(AZ$1,POSTE!$B:$H,7,FALSE),,CONGÉ!$C$2:$C$80),+WORKDAY.INTL(AP22,+CUM!V22/+VLOOKUP(AZ$1,POSTE!$B:$H,7,FALSE),,CONGÉ!$C$2:$C$80)))</f>
        <v xml:space="preserve"> </v>
      </c>
      <c r="BA22" s="199" t="str">
        <f ca="1">+IF(W22=0," ",+MAX(+WORKDAY.INTL(+TODAY(),+CUM!AG22/+VLOOKUP(BA$1,POSTE!$B:$H,7,FALSE),,CONGÉ!$C$2:$C$80),+WORKDAY.INTL(AQ22,+CUM!W22/+VLOOKUP(BA$1,POSTE!$B:$H,7,FALSE),,CONGÉ!$C$2:$C$80)))</f>
        <v xml:space="preserve"> </v>
      </c>
      <c r="BB22" s="199" t="str">
        <f ca="1">+IF(X22=0," ",+MAX(+WORKDAY.INTL(+TODAY(),+CUM!AH22/+VLOOKUP(BB$1,POSTE!$B:$H,7,FALSE),,CONGÉ!$C$2:$C$80),+WORKDAY.INTL(AR22,+CUM!X22/+VLOOKUP(BB$1,POSTE!$B:$H,7,FALSE),,CONGÉ!$C$2:$C$80)))</f>
        <v xml:space="preserve"> </v>
      </c>
      <c r="BC22" s="199" t="str">
        <f ca="1">+IF(Y22=0," ",+MAX(+WORKDAY.INTL(+TODAY(),+CUM!AI22/+VLOOKUP(BC$1,POSTE!$B:$H,7,FALSE),,CONGÉ!$C$2:$C$80),+WORKDAY.INTL(AS22,+CUM!Y22/+VLOOKUP(BC$1,POSTE!$B:$H,7,FALSE),,CONGÉ!$C$2:$C$80)))</f>
        <v xml:space="preserve"> </v>
      </c>
      <c r="BD22" s="199" t="str">
        <f ca="1">+IF(Z22=0," ",+MAX(+WORKDAY.INTL(+TODAY(),+CUM!AJ22/+VLOOKUP(BD$1,POSTE!$B:$H,7,FALSE),,CONGÉ!$C$2:$C$80),+WORKDAY.INTL(AT22,+CUM!Z22/+VLOOKUP(BD$1,POSTE!$B:$H,7,FALSE),,CONGÉ!$C$2:$C$80)))</f>
        <v xml:space="preserve"> </v>
      </c>
      <c r="BE22" s="199" t="str">
        <f ca="1">+IF(AA22=0," ",+MAX(+WORKDAY.INTL(+TODAY(),+CUM!AK22/+VLOOKUP(BE$1,POSTE!$B:$H,7,FALSE),,CONGÉ!$C$2:$C$80),+WORKDAY.INTL(AU22,+CUM!AA22/+VLOOKUP(BE$1,POSTE!$B:$H,7,FALSE),,CONGÉ!$C$2:$C$80)))</f>
        <v xml:space="preserve"> </v>
      </c>
      <c r="BF22" s="200" t="str">
        <f ca="1">+IF(AB22=0," ",+MAX(+WORKDAY.INTL(+TODAY(),+CUM!AL22/+VLOOKUP(BF$1,POSTE!$B:$H,7,FALSE),,CONGÉ!$C$2:$C$80),+WORKDAY.INTL(AV22,+CUM!AB22/+VLOOKUP(BF$1,POSTE!$B:$H,7,FALSE),,CONGÉ!$C$2:$C$80)))</f>
        <v xml:space="preserve"> </v>
      </c>
      <c r="BG22" s="96" t="str">
        <f t="shared" ca="1" si="19"/>
        <v xml:space="preserve"> </v>
      </c>
      <c r="BH22" s="96" t="str">
        <f t="shared" ca="1" si="20"/>
        <v xml:space="preserve"> </v>
      </c>
      <c r="BI22" s="26">
        <f>+IF($I22="oui",+VLOOKUP($A22,DATA!$A:$AH,DATA!$AH$3,FALSE),0)</f>
        <v>0</v>
      </c>
      <c r="BJ22" s="27" t="str">
        <f t="shared" si="4"/>
        <v xml:space="preserve"> </v>
      </c>
      <c r="BK22" s="46" t="str">
        <f>+IF(BI22&gt;0,+MAX((BL$4:BL21),BH22),"")</f>
        <v/>
      </c>
      <c r="BL22" s="46" t="str">
        <f>+IF(BI22&gt;0,+MAX((BL$4:BL21),+WORKDAY.INTL(BK22,+BI22/8,,CONGÉ!$C$2:$C$73)),"")</f>
        <v/>
      </c>
      <c r="BM22" s="175" t="str">
        <f t="shared" ca="1" si="5"/>
        <v xml:space="preserve"> </v>
      </c>
      <c r="BN22" s="176" t="str">
        <f t="shared" si="6"/>
        <v xml:space="preserve"> </v>
      </c>
      <c r="BO22" s="48" t="str">
        <f t="shared" ca="1" si="7"/>
        <v xml:space="preserve"> </v>
      </c>
      <c r="BP22" s="97" t="str">
        <f>+IF(C22=" "," ",+(((AF22*POSTE!$H$5)+(CUM!AG22*POSTE!$H$4))/(POSTE!$H$4*POSTE!$H$5*2)))</f>
        <v xml:space="preserve"> </v>
      </c>
      <c r="BQ22" s="98" t="str">
        <f ca="1">+IFERROR(+WORKDAY.INTL(BO22,BP22,,CONGÉ!C$4:C$72)," ")</f>
        <v xml:space="preserve"> </v>
      </c>
      <c r="BR22" s="99" t="str">
        <f ca="1">+IFERROR(+MAX(AY$4:AY22)-BQ22," ")</f>
        <v xml:space="preserve"> </v>
      </c>
      <c r="BS22" s="180" t="str">
        <f>+IF(T22=0," ",+DATEDIF(+MAX(AW$4:AW21),AM22,"D"))</f>
        <v xml:space="preserve"> </v>
      </c>
      <c r="BT22" s="181" t="str">
        <f>+IF(U22=0," ",+DATEDIF(+MAX(AX$4:AX21),AN22,"D"))</f>
        <v xml:space="preserve"> </v>
      </c>
      <c r="BU22" s="181" t="str">
        <f>+IF(AND(V22=0,W22=0)," ",+DATEDIF(+MAX(AY$4:AY21),AO22,"D"))</f>
        <v xml:space="preserve"> </v>
      </c>
      <c r="BV22" s="181" t="str">
        <f>+IF(V22=0," ",+DATEDIF(+MAX(AZ$4:AZ21),AP22,"D"))</f>
        <v xml:space="preserve"> </v>
      </c>
      <c r="BW22" s="181" t="str">
        <f>+IF(W22=0," ",+DATEDIF(+MAX(BA$4:BA21),AQ22,"D"))</f>
        <v xml:space="preserve"> </v>
      </c>
      <c r="BX22" s="181" t="str">
        <f>+IF(X22=0," ",+DATEDIF(+MAX(BB$4:BB21),AR22,"D"))</f>
        <v xml:space="preserve"> </v>
      </c>
      <c r="BY22" s="181" t="str">
        <f>+IF(Y22=0," ",+DATEDIF(+MAX(BC$4:BC21),AS22,"D"))</f>
        <v xml:space="preserve"> </v>
      </c>
      <c r="BZ22" s="181" t="str">
        <f>+IF(Z22=0," ",+DATEDIF(+MAX(BD$4:BD21),AT22,"D"))</f>
        <v xml:space="preserve"> </v>
      </c>
      <c r="CA22" s="181" t="str">
        <f>+IF(AA22=0," ",+DATEDIF(+MAX(BE$4:BE21),AU22,"D"))</f>
        <v xml:space="preserve"> </v>
      </c>
      <c r="CB22" s="182" t="str">
        <f>+IF(AB22=0," ",+DATEDIF(+MAX(BF$4:BF21),AV22,"D"))</f>
        <v xml:space="preserve"> </v>
      </c>
    </row>
    <row r="23" spans="1:80" x14ac:dyDescent="0.25">
      <c r="A23" s="104" t="str">
        <f>+IFERROR(+IF(+VLOOKUP(+ROW()-ROW($A$4),DATA!A:D,4,FALSE)=" "," ",+ROW()-ROW($A$4))," ")</f>
        <v xml:space="preserve"> </v>
      </c>
      <c r="B23" s="195" t="str">
        <f>+IFERROR(+VLOOKUP($A23,DATA!$A:$C,1,FALSE)-VLOOKUP($A23,DATA!$A:$C,3,FALSE)," ")</f>
        <v xml:space="preserve"> </v>
      </c>
      <c r="C23" s="17" t="str">
        <f>+IF($A23=" "," ",+VLOOKUP($A23,DATA!$A:$AG,DATA!$D$3,FALSE))</f>
        <v xml:space="preserve"> </v>
      </c>
      <c r="D23" s="17" t="str">
        <f>+IF($A23=" "," ",+VLOOKUP($A23,DATA!$A:$AG,DATA!$E$3,FALSE))</f>
        <v xml:space="preserve"> </v>
      </c>
      <c r="E23" s="17" t="str">
        <f>+IF($A23=" "," ",+VLOOKUP($A23,DATA!$A:$AG,DATA!$F$3,FALSE))</f>
        <v xml:space="preserve"> </v>
      </c>
      <c r="F23" s="191" t="str">
        <f>+IF($A23=" "," ",+VLOOKUP($A23,DATA!$A:$AG,DATA!$G$3,FALSE))</f>
        <v xml:space="preserve"> </v>
      </c>
      <c r="G23" s="31" t="str">
        <f>+IFERROR(+VLOOKUP($A23,DATA!$A:$AG,DATA!$M$3,FALSE)," ")</f>
        <v xml:space="preserve"> </v>
      </c>
      <c r="H23" s="31" t="str">
        <f>+IFERROR(+IF(+VLOOKUP($A23,DATA!$A:$AG,DATA!$N$3,FALSE)=0," ",+VLOOKUP($A23,DATA!$A:$AG,DATA!$N$3,FALSE))," ")</f>
        <v xml:space="preserve"> </v>
      </c>
      <c r="I23" s="18" t="str">
        <f>+IF($A23=" "," ",+VLOOKUP($A23,DATA!$A:$AG,DATA!$O$3,FALSE))</f>
        <v xml:space="preserve"> </v>
      </c>
      <c r="J23" s="26">
        <f>+IF($I23="oui",+VLOOKUP($A23,DATA!$A:$AG,DATA!$P$3,FALSE),0)</f>
        <v>0</v>
      </c>
      <c r="K23" s="27">
        <f>+IF($I23="oui",+VLOOKUP($A23,DATA!$A:$AG,DATA!$R$3,FALSE),0)</f>
        <v>0</v>
      </c>
      <c r="L23" s="27">
        <f>+IF($I23="oui",+VLOOKUP($A23,DATA!$A:$AG,DATA!$T$3,FALSE),0)</f>
        <v>0</v>
      </c>
      <c r="M23" s="27">
        <f>+IF($I23="oui",+VLOOKUP($A23,DATA!$A:$AG,DATA!$V$3,FALSE),0)</f>
        <v>0</v>
      </c>
      <c r="N23" s="27">
        <f>+IF($I23="oui",+VLOOKUP($A23,DATA!$A:$AG,DATA!$X$3,FALSE),0)</f>
        <v>0</v>
      </c>
      <c r="O23" s="27">
        <f>+IF($I23="oui",+VLOOKUP($A23,DATA!$A:$AG,DATA!$Z$3,FALSE),0)</f>
        <v>0</v>
      </c>
      <c r="P23" s="27">
        <f>+IF($I23="oui",+VLOOKUP($A23,DATA!$A:$AG,DATA!$AB$3,FALSE),0)</f>
        <v>0</v>
      </c>
      <c r="Q23" s="27">
        <f>+IF($I23="oui",+VLOOKUP($A23,DATA!$A:$AG,DATA!$AD$3,FALSE),0)</f>
        <v>0</v>
      </c>
      <c r="R23" s="28">
        <f>+IF($I23="oui",+VLOOKUP($A23,DATA!$A:$AG,DATA!$AF$3,FALSE),0)</f>
        <v>0</v>
      </c>
      <c r="S23" s="94">
        <f t="shared" si="8"/>
        <v>0</v>
      </c>
      <c r="T23" s="20">
        <f>+IF($I23="oui",+VLOOKUP($A23,DATA!$A:$AG,DATA!$Q$3,FALSE),0)</f>
        <v>0</v>
      </c>
      <c r="U23" s="21">
        <f>+IF($I23="oui",+VLOOKUP($A23,DATA!$A:$AG,DATA!$S$3,FALSE),0)</f>
        <v>0</v>
      </c>
      <c r="V23" s="21">
        <f>+IF($I23="oui",+VLOOKUP($A23,DATA!$A:$AG,DATA!$U$3,FALSE),0)</f>
        <v>0</v>
      </c>
      <c r="W23" s="21">
        <f>+IF($I23="oui",+VLOOKUP($A23,DATA!$A:$AG,DATA!$W$3,FALSE),0)</f>
        <v>0</v>
      </c>
      <c r="X23" s="21">
        <f>+IF($I23="oui",+VLOOKUP($A23,DATA!$A:$AG,DATA!$Y$3,FALSE),0)</f>
        <v>0</v>
      </c>
      <c r="Y23" s="21">
        <f>+IF($I23="oui",+VLOOKUP($A23,DATA!$A:$AG,DATA!$AA$3,FALSE),0)</f>
        <v>0</v>
      </c>
      <c r="Z23" s="21">
        <f>+IF($I23="oui",+VLOOKUP($A23,DATA!$A:$AG,DATA!$AC$3,FALSE),0)</f>
        <v>0</v>
      </c>
      <c r="AA23" s="21">
        <f>+IF($I23="oui",+VLOOKUP($A23,DATA!$A:$AG,DATA!$AE$3,FALSE),0)</f>
        <v>0</v>
      </c>
      <c r="AB23" s="22">
        <f>+IF($I23="oui",+VLOOKUP($A23,DATA!$A:$AG,DATA!$AG$3,FALSE),0)</f>
        <v>0</v>
      </c>
      <c r="AC23" s="95">
        <f t="shared" si="9"/>
        <v>0</v>
      </c>
      <c r="AD23" s="26" t="str">
        <f t="shared" si="10"/>
        <v xml:space="preserve"> </v>
      </c>
      <c r="AE23" s="27" t="str">
        <f t="shared" si="11"/>
        <v xml:space="preserve"> </v>
      </c>
      <c r="AF23" s="27" t="str">
        <f t="shared" si="12"/>
        <v xml:space="preserve"> </v>
      </c>
      <c r="AG23" s="27" t="str">
        <f t="shared" si="13"/>
        <v xml:space="preserve"> </v>
      </c>
      <c r="AH23" s="27" t="str">
        <f t="shared" si="14"/>
        <v xml:space="preserve"> </v>
      </c>
      <c r="AI23" s="27" t="str">
        <f t="shared" si="15"/>
        <v xml:space="preserve"> </v>
      </c>
      <c r="AJ23" s="27" t="str">
        <f t="shared" si="16"/>
        <v xml:space="preserve"> </v>
      </c>
      <c r="AK23" s="27" t="str">
        <f t="shared" si="17"/>
        <v xml:space="preserve"> </v>
      </c>
      <c r="AL23" s="28" t="str">
        <f t="shared" si="18"/>
        <v xml:space="preserve"> </v>
      </c>
      <c r="AM23" s="44" t="str">
        <f ca="1">+IF(T23=0," ",IF($H23=" ",+MAX(TODAY(),AW$4:AW22,$G23),+MAX(TODAY(),AW$4:AW22,$H23)))</f>
        <v xml:space="preserve"> </v>
      </c>
      <c r="AN23" s="31" t="str">
        <f ca="1">+IF(U23=0," ",IF($H23=" ",+MAX(TODAY(),AX$4:AX22,$G23),+MAX(TODAY(),AX$4:AX22,$H23)))</f>
        <v xml:space="preserve"> </v>
      </c>
      <c r="AO23" s="31" t="str">
        <f ca="1">+IF(AND(V23=0,W23=0)," ",IF($H23=" ",+MAX(TODAY(),AY$4:AY22,$G23),+MAX(TODAY(),AY$4:AY22,$H23)))</f>
        <v xml:space="preserve"> </v>
      </c>
      <c r="AP23" s="31" t="str">
        <f ca="1">+IF(V23=0," ",IF($H23=" ",+MAX(TODAY(),AZ$4:AZ22,$G23),+MAX(TODAY(),AZ$4:AZ22,$H23)))</f>
        <v xml:space="preserve"> </v>
      </c>
      <c r="AQ23" s="31" t="str">
        <f ca="1">+IF(W23=0," ",IF($H23=" ",+MAX(TODAY(),BA$4:BA22,$G23),+MAX(TODAY(),BA$4:BA22,$H23)))</f>
        <v xml:space="preserve"> </v>
      </c>
      <c r="AR23" s="31" t="str">
        <f ca="1">+IF(X23=0," ",IF($H23=" ",+MAX(TODAY(),BB$4:BB22,$G23),+MAX(TODAY(),BB$4:BB22,$H23)))</f>
        <v xml:space="preserve"> </v>
      </c>
      <c r="AS23" s="31" t="str">
        <f ca="1">+IF(Y23=0," ",IF($H23=" ",+MAX(TODAY(),BC$4:BC22,$G23),+MAX(TODAY(),BC$4:BC22,$H23)))</f>
        <v xml:space="preserve"> </v>
      </c>
      <c r="AT23" s="31" t="str">
        <f ca="1">+IF(Z23=0," ",IF($H23=" ",+MAX(TODAY(),BD$4:BD22,$G23),+MAX(TODAY(),BD$4:BD22,$H23)))</f>
        <v xml:space="preserve"> </v>
      </c>
      <c r="AU23" s="31" t="str">
        <f ca="1">+IF(AA23=0," ",IF($H23=" ",+MAX(TODAY(),BE$4:BE22,$G23),+MAX(TODAY(),BE$4:BE22,$H23)))</f>
        <v xml:space="preserve"> </v>
      </c>
      <c r="AV23" s="45" t="str">
        <f ca="1">+IF(AB23=0," ",IF($H23=" ",+MAX(TODAY(),BF$4:BF22,$G23),+MAX(TODAY(),BF$4:BF22,$H23)))</f>
        <v xml:space="preserve"> </v>
      </c>
      <c r="AW23" s="48" t="str">
        <f ca="1">+IF(T23=0," ",+MAX(+WORKDAY.INTL(+TODAY(),+CUM!AD23/+VLOOKUP(AW$1,POSTE!$B:$H,7,FALSE),,CONGÉ!$C$2:$C$80),+WORKDAY.INTL(AM23,+CUM!T23/+VLOOKUP(AW$1,POSTE!$B:$H,7,FALSE),,CONGÉ!$C$2:$C$80)))</f>
        <v xml:space="preserve"> </v>
      </c>
      <c r="AX23" s="199" t="str">
        <f ca="1">+IF(U23=0," ",+MAX(+WORKDAY.INTL(+TODAY(),+CUM!AE23/+VLOOKUP(AX$1,POSTE!$B:$H,7,FALSE),,CONGÉ!$C$2:$C$80),+WORKDAY.INTL(AN23,+CUM!U23/+VLOOKUP(AX$1,POSTE!$B:$H,7,FALSE),,CONGÉ!$C$2:$C$80)))</f>
        <v xml:space="preserve"> </v>
      </c>
      <c r="AY23" s="199" t="str">
        <f ca="1">+IF(AND(V23=0,W23=0)," ",+MAX(+WORKDAY.INTL(+TODAY(),+(((AF23*POSTE!$H$5)+(CUM!AG23*POSTE!$H$4))/(POSTE!$H$4*POSTE!$H$5*2)),,CONGÉ!$C$2:$C$80),+WORKDAY.INTL(AO23,+(((V23*POSTE!$H$5)+(CUM!W23*POSTE!$H$4))/(POSTE!$H$4*POSTE!$H$5*2)),,CONGÉ!$C$2:$C$80)))</f>
        <v xml:space="preserve"> </v>
      </c>
      <c r="AZ23" s="199" t="str">
        <f ca="1">+IF(V23=0," ",+MAX(+WORKDAY.INTL(+TODAY(),+CUM!AF23/+VLOOKUP(AZ$1,POSTE!$B:$H,7,FALSE),,CONGÉ!$C$2:$C$80),+WORKDAY.INTL(AP23,+CUM!V23/+VLOOKUP(AZ$1,POSTE!$B:$H,7,FALSE),,CONGÉ!$C$2:$C$80)))</f>
        <v xml:space="preserve"> </v>
      </c>
      <c r="BA23" s="199" t="str">
        <f ca="1">+IF(W23=0," ",+MAX(+WORKDAY.INTL(+TODAY(),+CUM!AG23/+VLOOKUP(BA$1,POSTE!$B:$H,7,FALSE),,CONGÉ!$C$2:$C$80),+WORKDAY.INTL(AQ23,+CUM!W23/+VLOOKUP(BA$1,POSTE!$B:$H,7,FALSE),,CONGÉ!$C$2:$C$80)))</f>
        <v xml:space="preserve"> </v>
      </c>
      <c r="BB23" s="199" t="str">
        <f ca="1">+IF(X23=0," ",+MAX(+WORKDAY.INTL(+TODAY(),+CUM!AH23/+VLOOKUP(BB$1,POSTE!$B:$H,7,FALSE),,CONGÉ!$C$2:$C$80),+WORKDAY.INTL(AR23,+CUM!X23/+VLOOKUP(BB$1,POSTE!$B:$H,7,FALSE),,CONGÉ!$C$2:$C$80)))</f>
        <v xml:space="preserve"> </v>
      </c>
      <c r="BC23" s="199" t="str">
        <f ca="1">+IF(Y23=0," ",+MAX(+WORKDAY.INTL(+TODAY(),+CUM!AI23/+VLOOKUP(BC$1,POSTE!$B:$H,7,FALSE),,CONGÉ!$C$2:$C$80),+WORKDAY.INTL(AS23,+CUM!Y23/+VLOOKUP(BC$1,POSTE!$B:$H,7,FALSE),,CONGÉ!$C$2:$C$80)))</f>
        <v xml:space="preserve"> </v>
      </c>
      <c r="BD23" s="199" t="str">
        <f ca="1">+IF(Z23=0," ",+MAX(+WORKDAY.INTL(+TODAY(),+CUM!AJ23/+VLOOKUP(BD$1,POSTE!$B:$H,7,FALSE),,CONGÉ!$C$2:$C$80),+WORKDAY.INTL(AT23,+CUM!Z23/+VLOOKUP(BD$1,POSTE!$B:$H,7,FALSE),,CONGÉ!$C$2:$C$80)))</f>
        <v xml:space="preserve"> </v>
      </c>
      <c r="BE23" s="199" t="str">
        <f ca="1">+IF(AA23=0," ",+MAX(+WORKDAY.INTL(+TODAY(),+CUM!AK23/+VLOOKUP(BE$1,POSTE!$B:$H,7,FALSE),,CONGÉ!$C$2:$C$80),+WORKDAY.INTL(AU23,+CUM!AA23/+VLOOKUP(BE$1,POSTE!$B:$H,7,FALSE),,CONGÉ!$C$2:$C$80)))</f>
        <v xml:space="preserve"> </v>
      </c>
      <c r="BF23" s="200" t="str">
        <f ca="1">+IF(AB23=0," ",+MAX(+WORKDAY.INTL(+TODAY(),+CUM!AL23/+VLOOKUP(BF$1,POSTE!$B:$H,7,FALSE),,CONGÉ!$C$2:$C$80),+WORKDAY.INTL(AV23,+CUM!AB23/+VLOOKUP(BF$1,POSTE!$B:$H,7,FALSE),,CONGÉ!$C$2:$C$80)))</f>
        <v xml:space="preserve"> </v>
      </c>
      <c r="BG23" s="96" t="str">
        <f t="shared" ca="1" si="19"/>
        <v xml:space="preserve"> </v>
      </c>
      <c r="BH23" s="96" t="str">
        <f t="shared" ca="1" si="20"/>
        <v xml:space="preserve"> </v>
      </c>
      <c r="BI23" s="26">
        <f>+IF($I23="oui",+VLOOKUP($A23,DATA!$A:$AH,DATA!$AH$3,FALSE),0)</f>
        <v>0</v>
      </c>
      <c r="BJ23" s="27" t="str">
        <f t="shared" si="4"/>
        <v xml:space="preserve"> </v>
      </c>
      <c r="BK23" s="46" t="str">
        <f>+IF(BI23&gt;0,+MAX((BL$4:BL22),BH23),"")</f>
        <v/>
      </c>
      <c r="BL23" s="46" t="str">
        <f>+IF(BI23&gt;0,+MAX((BL$4:BL22),+WORKDAY.INTL(BK23,+BI23/8,,CONGÉ!$C$2:$C$73)),"")</f>
        <v/>
      </c>
      <c r="BM23" s="175" t="str">
        <f t="shared" ca="1" si="5"/>
        <v xml:space="preserve"> </v>
      </c>
      <c r="BN23" s="176" t="str">
        <f t="shared" si="6"/>
        <v xml:space="preserve"> </v>
      </c>
      <c r="BO23" s="48" t="str">
        <f t="shared" ca="1" si="7"/>
        <v xml:space="preserve"> </v>
      </c>
      <c r="BP23" s="97" t="str">
        <f>+IF(C23=" "," ",+(((AF23*POSTE!$H$5)+(CUM!AG23*POSTE!$H$4))/(POSTE!$H$4*POSTE!$H$5*2)))</f>
        <v xml:space="preserve"> </v>
      </c>
      <c r="BQ23" s="98" t="str">
        <f ca="1">+IFERROR(+WORKDAY.INTL(BO23,BP23,,CONGÉ!C$4:C$72)," ")</f>
        <v xml:space="preserve"> </v>
      </c>
      <c r="BR23" s="99" t="str">
        <f ca="1">+IFERROR(+MAX(AY$4:AY23)-BQ23," ")</f>
        <v xml:space="preserve"> </v>
      </c>
      <c r="BS23" s="180" t="str">
        <f>+IF(T23=0," ",+DATEDIF(+MAX(AW$4:AW22),AM23,"D"))</f>
        <v xml:space="preserve"> </v>
      </c>
      <c r="BT23" s="181" t="str">
        <f>+IF(U23=0," ",+DATEDIF(+MAX(AX$4:AX22),AN23,"D"))</f>
        <v xml:space="preserve"> </v>
      </c>
      <c r="BU23" s="181" t="str">
        <f>+IF(AND(V23=0,W23=0)," ",+DATEDIF(+MAX(AY$4:AY22),AO23,"D"))</f>
        <v xml:space="preserve"> </v>
      </c>
      <c r="BV23" s="181" t="str">
        <f>+IF(V23=0," ",+DATEDIF(+MAX(AZ$4:AZ22),AP23,"D"))</f>
        <v xml:space="preserve"> </v>
      </c>
      <c r="BW23" s="181" t="str">
        <f>+IF(W23=0," ",+DATEDIF(+MAX(BA$4:BA22),AQ23,"D"))</f>
        <v xml:space="preserve"> </v>
      </c>
      <c r="BX23" s="181" t="str">
        <f>+IF(X23=0," ",+DATEDIF(+MAX(BB$4:BB22),AR23,"D"))</f>
        <v xml:space="preserve"> </v>
      </c>
      <c r="BY23" s="181" t="str">
        <f>+IF(Y23=0," ",+DATEDIF(+MAX(BC$4:BC22),AS23,"D"))</f>
        <v xml:space="preserve"> </v>
      </c>
      <c r="BZ23" s="181" t="str">
        <f>+IF(Z23=0," ",+DATEDIF(+MAX(BD$4:BD22),AT23,"D"))</f>
        <v xml:space="preserve"> </v>
      </c>
      <c r="CA23" s="181" t="str">
        <f>+IF(AA23=0," ",+DATEDIF(+MAX(BE$4:BE22),AU23,"D"))</f>
        <v xml:space="preserve"> </v>
      </c>
      <c r="CB23" s="182" t="str">
        <f>+IF(AB23=0," ",+DATEDIF(+MAX(BF$4:BF22),AV23,"D"))</f>
        <v xml:space="preserve"> </v>
      </c>
    </row>
    <row r="24" spans="1:80" x14ac:dyDescent="0.25">
      <c r="A24" s="104" t="str">
        <f>+IFERROR(+IF(+VLOOKUP(+ROW()-ROW($A$4),DATA!A:D,4,FALSE)=" "," ",+ROW()-ROW($A$4))," ")</f>
        <v xml:space="preserve"> </v>
      </c>
      <c r="B24" s="195" t="str">
        <f>+IFERROR(+VLOOKUP($A24,DATA!$A:$C,1,FALSE)-VLOOKUP($A24,DATA!$A:$C,3,FALSE)," ")</f>
        <v xml:space="preserve"> </v>
      </c>
      <c r="C24" s="17" t="str">
        <f>+IF($A24=" "," ",+VLOOKUP($A24,DATA!$A:$AG,DATA!$D$3,FALSE))</f>
        <v xml:space="preserve"> </v>
      </c>
      <c r="D24" s="17" t="str">
        <f>+IF($A24=" "," ",+VLOOKUP($A24,DATA!$A:$AG,DATA!$E$3,FALSE))</f>
        <v xml:space="preserve"> </v>
      </c>
      <c r="E24" s="17" t="str">
        <f>+IF($A24=" "," ",+VLOOKUP($A24,DATA!$A:$AG,DATA!$F$3,FALSE))</f>
        <v xml:space="preserve"> </v>
      </c>
      <c r="F24" s="191" t="str">
        <f>+IF($A24=" "," ",+VLOOKUP($A24,DATA!$A:$AG,DATA!$G$3,FALSE))</f>
        <v xml:space="preserve"> </v>
      </c>
      <c r="G24" s="31" t="str">
        <f>+IFERROR(+VLOOKUP($A24,DATA!$A:$AG,DATA!$M$3,FALSE)," ")</f>
        <v xml:space="preserve"> </v>
      </c>
      <c r="H24" s="31" t="str">
        <f>+IFERROR(+IF(+VLOOKUP($A24,DATA!$A:$AG,DATA!$N$3,FALSE)=0," ",+VLOOKUP($A24,DATA!$A:$AG,DATA!$N$3,FALSE))," ")</f>
        <v xml:space="preserve"> </v>
      </c>
      <c r="I24" s="18" t="str">
        <f>+IF($A24=" "," ",+VLOOKUP($A24,DATA!$A:$AG,DATA!$O$3,FALSE))</f>
        <v xml:space="preserve"> </v>
      </c>
      <c r="J24" s="26">
        <f>+IF($I24="oui",+VLOOKUP($A24,DATA!$A:$AG,DATA!$P$3,FALSE),0)</f>
        <v>0</v>
      </c>
      <c r="K24" s="27">
        <f>+IF($I24="oui",+VLOOKUP($A24,DATA!$A:$AG,DATA!$R$3,FALSE),0)</f>
        <v>0</v>
      </c>
      <c r="L24" s="27">
        <f>+IF($I24="oui",+VLOOKUP($A24,DATA!$A:$AG,DATA!$T$3,FALSE),0)</f>
        <v>0</v>
      </c>
      <c r="M24" s="27">
        <f>+IF($I24="oui",+VLOOKUP($A24,DATA!$A:$AG,DATA!$V$3,FALSE),0)</f>
        <v>0</v>
      </c>
      <c r="N24" s="27">
        <f>+IF($I24="oui",+VLOOKUP($A24,DATA!$A:$AG,DATA!$X$3,FALSE),0)</f>
        <v>0</v>
      </c>
      <c r="O24" s="27">
        <f>+IF($I24="oui",+VLOOKUP($A24,DATA!$A:$AG,DATA!$Z$3,FALSE),0)</f>
        <v>0</v>
      </c>
      <c r="P24" s="27">
        <f>+IF($I24="oui",+VLOOKUP($A24,DATA!$A:$AG,DATA!$AB$3,FALSE),0)</f>
        <v>0</v>
      </c>
      <c r="Q24" s="27">
        <f>+IF($I24="oui",+VLOOKUP($A24,DATA!$A:$AG,DATA!$AD$3,FALSE),0)</f>
        <v>0</v>
      </c>
      <c r="R24" s="28">
        <f>+IF($I24="oui",+VLOOKUP($A24,DATA!$A:$AG,DATA!$AF$3,FALSE),0)</f>
        <v>0</v>
      </c>
      <c r="S24" s="94">
        <f t="shared" si="8"/>
        <v>0</v>
      </c>
      <c r="T24" s="20">
        <f>+IF($I24="oui",+VLOOKUP($A24,DATA!$A:$AG,DATA!$Q$3,FALSE),0)</f>
        <v>0</v>
      </c>
      <c r="U24" s="21">
        <f>+IF($I24="oui",+VLOOKUP($A24,DATA!$A:$AG,DATA!$S$3,FALSE),0)</f>
        <v>0</v>
      </c>
      <c r="V24" s="21">
        <f>+IF($I24="oui",+VLOOKUP($A24,DATA!$A:$AG,DATA!$U$3,FALSE),0)</f>
        <v>0</v>
      </c>
      <c r="W24" s="21">
        <f>+IF($I24="oui",+VLOOKUP($A24,DATA!$A:$AG,DATA!$W$3,FALSE),0)</f>
        <v>0</v>
      </c>
      <c r="X24" s="21">
        <f>+IF($I24="oui",+VLOOKUP($A24,DATA!$A:$AG,DATA!$Y$3,FALSE),0)</f>
        <v>0</v>
      </c>
      <c r="Y24" s="21">
        <f>+IF($I24="oui",+VLOOKUP($A24,DATA!$A:$AG,DATA!$AA$3,FALSE),0)</f>
        <v>0</v>
      </c>
      <c r="Z24" s="21">
        <f>+IF($I24="oui",+VLOOKUP($A24,DATA!$A:$AG,DATA!$AC$3,FALSE),0)</f>
        <v>0</v>
      </c>
      <c r="AA24" s="21">
        <f>+IF($I24="oui",+VLOOKUP($A24,DATA!$A:$AG,DATA!$AE$3,FALSE),0)</f>
        <v>0</v>
      </c>
      <c r="AB24" s="22">
        <f>+IF($I24="oui",+VLOOKUP($A24,DATA!$A:$AG,DATA!$AG$3,FALSE),0)</f>
        <v>0</v>
      </c>
      <c r="AC24" s="95">
        <f t="shared" si="9"/>
        <v>0</v>
      </c>
      <c r="AD24" s="26" t="str">
        <f t="shared" si="10"/>
        <v xml:space="preserve"> </v>
      </c>
      <c r="AE24" s="27" t="str">
        <f t="shared" si="11"/>
        <v xml:space="preserve"> </v>
      </c>
      <c r="AF24" s="27" t="str">
        <f t="shared" si="12"/>
        <v xml:space="preserve"> </v>
      </c>
      <c r="AG24" s="27" t="str">
        <f t="shared" si="13"/>
        <v xml:space="preserve"> </v>
      </c>
      <c r="AH24" s="27" t="str">
        <f t="shared" si="14"/>
        <v xml:space="preserve"> </v>
      </c>
      <c r="AI24" s="27" t="str">
        <f t="shared" si="15"/>
        <v xml:space="preserve"> </v>
      </c>
      <c r="AJ24" s="27" t="str">
        <f t="shared" si="16"/>
        <v xml:space="preserve"> </v>
      </c>
      <c r="AK24" s="27" t="str">
        <f t="shared" si="17"/>
        <v xml:space="preserve"> </v>
      </c>
      <c r="AL24" s="28" t="str">
        <f t="shared" si="18"/>
        <v xml:space="preserve"> </v>
      </c>
      <c r="AM24" s="44" t="str">
        <f ca="1">+IF(T24=0," ",IF($H24=" ",+MAX(TODAY(),AW$4:AW23,$G24),+MAX(TODAY(),AW$4:AW23,$H24)))</f>
        <v xml:space="preserve"> </v>
      </c>
      <c r="AN24" s="31" t="str">
        <f ca="1">+IF(U24=0," ",IF($H24=" ",+MAX(TODAY(),AX$4:AX23,$G24),+MAX(TODAY(),AX$4:AX23,$H24)))</f>
        <v xml:space="preserve"> </v>
      </c>
      <c r="AO24" s="31" t="str">
        <f ca="1">+IF(AND(V24=0,W24=0)," ",IF($H24=" ",+MAX(TODAY(),AY$4:AY23,$G24),+MAX(TODAY(),AY$4:AY23,$H24)))</f>
        <v xml:space="preserve"> </v>
      </c>
      <c r="AP24" s="31" t="str">
        <f ca="1">+IF(V24=0," ",IF($H24=" ",+MAX(TODAY(),AZ$4:AZ23,$G24),+MAX(TODAY(),AZ$4:AZ23,$H24)))</f>
        <v xml:space="preserve"> </v>
      </c>
      <c r="AQ24" s="31" t="str">
        <f ca="1">+IF(W24=0," ",IF($H24=" ",+MAX(TODAY(),BA$4:BA23,$G24),+MAX(TODAY(),BA$4:BA23,$H24)))</f>
        <v xml:space="preserve"> </v>
      </c>
      <c r="AR24" s="31" t="str">
        <f ca="1">+IF(X24=0," ",IF($H24=" ",+MAX(TODAY(),BB$4:BB23,$G24),+MAX(TODAY(),BB$4:BB23,$H24)))</f>
        <v xml:space="preserve"> </v>
      </c>
      <c r="AS24" s="31" t="str">
        <f ca="1">+IF(Y24=0," ",IF($H24=" ",+MAX(TODAY(),BC$4:BC23,$G24),+MAX(TODAY(),BC$4:BC23,$H24)))</f>
        <v xml:space="preserve"> </v>
      </c>
      <c r="AT24" s="31" t="str">
        <f ca="1">+IF(Z24=0," ",IF($H24=" ",+MAX(TODAY(),BD$4:BD23,$G24),+MAX(TODAY(),BD$4:BD23,$H24)))</f>
        <v xml:space="preserve"> </v>
      </c>
      <c r="AU24" s="31" t="str">
        <f ca="1">+IF(AA24=0," ",IF($H24=" ",+MAX(TODAY(),BE$4:BE23,$G24),+MAX(TODAY(),BE$4:BE23,$H24)))</f>
        <v xml:space="preserve"> </v>
      </c>
      <c r="AV24" s="45" t="str">
        <f ca="1">+IF(AB24=0," ",IF($H24=" ",+MAX(TODAY(),BF$4:BF23,$G24),+MAX(TODAY(),BF$4:BF23,$H24)))</f>
        <v xml:space="preserve"> </v>
      </c>
      <c r="AW24" s="48" t="str">
        <f ca="1">+IF(T24=0," ",+MAX(+WORKDAY.INTL(+TODAY(),+CUM!AD24/+VLOOKUP(AW$1,POSTE!$B:$H,7,FALSE),,CONGÉ!$C$2:$C$80),+WORKDAY.INTL(AM24,+CUM!T24/+VLOOKUP(AW$1,POSTE!$B:$H,7,FALSE),,CONGÉ!$C$2:$C$80)))</f>
        <v xml:space="preserve"> </v>
      </c>
      <c r="AX24" s="199" t="str">
        <f ca="1">+IF(U24=0," ",+MAX(+WORKDAY.INTL(+TODAY(),+CUM!AE24/+VLOOKUP(AX$1,POSTE!$B:$H,7,FALSE),,CONGÉ!$C$2:$C$80),+WORKDAY.INTL(AN24,+CUM!U24/+VLOOKUP(AX$1,POSTE!$B:$H,7,FALSE),,CONGÉ!$C$2:$C$80)))</f>
        <v xml:space="preserve"> </v>
      </c>
      <c r="AY24" s="199" t="str">
        <f ca="1">+IF(AND(V24=0,W24=0)," ",+MAX(+WORKDAY.INTL(+TODAY(),+(((AF24*POSTE!$H$5)+(CUM!AG24*POSTE!$H$4))/(POSTE!$H$4*POSTE!$H$5*2)),,CONGÉ!$C$2:$C$80),+WORKDAY.INTL(AO24,+(((V24*POSTE!$H$5)+(CUM!W24*POSTE!$H$4))/(POSTE!$H$4*POSTE!$H$5*2)),,CONGÉ!$C$2:$C$80)))</f>
        <v xml:space="preserve"> </v>
      </c>
      <c r="AZ24" s="199" t="str">
        <f ca="1">+IF(V24=0," ",+MAX(+WORKDAY.INTL(+TODAY(),+CUM!AF24/+VLOOKUP(AZ$1,POSTE!$B:$H,7,FALSE),,CONGÉ!$C$2:$C$80),+WORKDAY.INTL(AP24,+CUM!V24/+VLOOKUP(AZ$1,POSTE!$B:$H,7,FALSE),,CONGÉ!$C$2:$C$80)))</f>
        <v xml:space="preserve"> </v>
      </c>
      <c r="BA24" s="199" t="str">
        <f ca="1">+IF(W24=0," ",+MAX(+WORKDAY.INTL(+TODAY(),+CUM!AG24/+VLOOKUP(BA$1,POSTE!$B:$H,7,FALSE),,CONGÉ!$C$2:$C$80),+WORKDAY.INTL(AQ24,+CUM!W24/+VLOOKUP(BA$1,POSTE!$B:$H,7,FALSE),,CONGÉ!$C$2:$C$80)))</f>
        <v xml:space="preserve"> </v>
      </c>
      <c r="BB24" s="199" t="str">
        <f ca="1">+IF(X24=0," ",+MAX(+WORKDAY.INTL(+TODAY(),+CUM!AH24/+VLOOKUP(BB$1,POSTE!$B:$H,7,FALSE),,CONGÉ!$C$2:$C$80),+WORKDAY.INTL(AR24,+CUM!X24/+VLOOKUP(BB$1,POSTE!$B:$H,7,FALSE),,CONGÉ!$C$2:$C$80)))</f>
        <v xml:space="preserve"> </v>
      </c>
      <c r="BC24" s="199" t="str">
        <f ca="1">+IF(Y24=0," ",+MAX(+WORKDAY.INTL(+TODAY(),+CUM!AI24/+VLOOKUP(BC$1,POSTE!$B:$H,7,FALSE),,CONGÉ!$C$2:$C$80),+WORKDAY.INTL(AS24,+CUM!Y24/+VLOOKUP(BC$1,POSTE!$B:$H,7,FALSE),,CONGÉ!$C$2:$C$80)))</f>
        <v xml:space="preserve"> </v>
      </c>
      <c r="BD24" s="199" t="str">
        <f ca="1">+IF(Z24=0," ",+MAX(+WORKDAY.INTL(+TODAY(),+CUM!AJ24/+VLOOKUP(BD$1,POSTE!$B:$H,7,FALSE),,CONGÉ!$C$2:$C$80),+WORKDAY.INTL(AT24,+CUM!Z24/+VLOOKUP(BD$1,POSTE!$B:$H,7,FALSE),,CONGÉ!$C$2:$C$80)))</f>
        <v xml:space="preserve"> </v>
      </c>
      <c r="BE24" s="199" t="str">
        <f ca="1">+IF(AA24=0," ",+MAX(+WORKDAY.INTL(+TODAY(),+CUM!AK24/+VLOOKUP(BE$1,POSTE!$B:$H,7,FALSE),,CONGÉ!$C$2:$C$80),+WORKDAY.INTL(AU24,+CUM!AA24/+VLOOKUP(BE$1,POSTE!$B:$H,7,FALSE),,CONGÉ!$C$2:$C$80)))</f>
        <v xml:space="preserve"> </v>
      </c>
      <c r="BF24" s="200" t="str">
        <f ca="1">+IF(AB24=0," ",+MAX(+WORKDAY.INTL(+TODAY(),+CUM!AL24/+VLOOKUP(BF$1,POSTE!$B:$H,7,FALSE),,CONGÉ!$C$2:$C$80),+WORKDAY.INTL(AV24,+CUM!AB24/+VLOOKUP(BF$1,POSTE!$B:$H,7,FALSE),,CONGÉ!$C$2:$C$80)))</f>
        <v xml:space="preserve"> </v>
      </c>
      <c r="BG24" s="96" t="str">
        <f t="shared" ca="1" si="19"/>
        <v xml:space="preserve"> </v>
      </c>
      <c r="BH24" s="96" t="str">
        <f t="shared" ca="1" si="20"/>
        <v xml:space="preserve"> </v>
      </c>
      <c r="BI24" s="26">
        <f>+IF($I24="oui",+VLOOKUP($A24,DATA!$A:$AH,DATA!$AH$3,FALSE),0)</f>
        <v>0</v>
      </c>
      <c r="BJ24" s="27" t="str">
        <f t="shared" si="4"/>
        <v xml:space="preserve"> </v>
      </c>
      <c r="BK24" s="46" t="str">
        <f>+IF(BI24&gt;0,+MAX((BL$4:BL23),BH24),"")</f>
        <v/>
      </c>
      <c r="BL24" s="46" t="str">
        <f>+IF(BI24&gt;0,+MAX((BL$4:BL23),+WORKDAY.INTL(BK24,+BI24/8,,CONGÉ!$C$2:$C$73)),"")</f>
        <v/>
      </c>
      <c r="BM24" s="175" t="str">
        <f t="shared" ca="1" si="5"/>
        <v xml:space="preserve"> </v>
      </c>
      <c r="BN24" s="176" t="str">
        <f t="shared" si="6"/>
        <v xml:space="preserve"> </v>
      </c>
      <c r="BO24" s="48" t="str">
        <f t="shared" ca="1" si="7"/>
        <v xml:space="preserve"> </v>
      </c>
      <c r="BP24" s="97" t="str">
        <f>+IF(C24=" "," ",+(((AF24*POSTE!$H$5)+(CUM!AG24*POSTE!$H$4))/(POSTE!$H$4*POSTE!$H$5*2)))</f>
        <v xml:space="preserve"> </v>
      </c>
      <c r="BQ24" s="98" t="str">
        <f ca="1">+IFERROR(+WORKDAY.INTL(BO24,BP24,,CONGÉ!C$4:C$72)," ")</f>
        <v xml:space="preserve"> </v>
      </c>
      <c r="BR24" s="99" t="str">
        <f ca="1">+IFERROR(+MAX(AY$4:AY24)-BQ24," ")</f>
        <v xml:space="preserve"> </v>
      </c>
      <c r="BS24" s="180" t="str">
        <f>+IF(T24=0," ",+DATEDIF(+MAX(AW$4:AW23),AM24,"D"))</f>
        <v xml:space="preserve"> </v>
      </c>
      <c r="BT24" s="181" t="str">
        <f>+IF(U24=0," ",+DATEDIF(+MAX(AX$4:AX23),AN24,"D"))</f>
        <v xml:space="preserve"> </v>
      </c>
      <c r="BU24" s="181" t="str">
        <f>+IF(AND(V24=0,W24=0)," ",+DATEDIF(+MAX(AY$4:AY23),AO24,"D"))</f>
        <v xml:space="preserve"> </v>
      </c>
      <c r="BV24" s="181" t="str">
        <f>+IF(V24=0," ",+DATEDIF(+MAX(AZ$4:AZ23),AP24,"D"))</f>
        <v xml:space="preserve"> </v>
      </c>
      <c r="BW24" s="181" t="str">
        <f>+IF(W24=0," ",+DATEDIF(+MAX(BA$4:BA23),AQ24,"D"))</f>
        <v xml:space="preserve"> </v>
      </c>
      <c r="BX24" s="181" t="str">
        <f>+IF(X24=0," ",+DATEDIF(+MAX(BB$4:BB23),AR24,"D"))</f>
        <v xml:space="preserve"> </v>
      </c>
      <c r="BY24" s="181" t="str">
        <f>+IF(Y24=0," ",+DATEDIF(+MAX(BC$4:BC23),AS24,"D"))</f>
        <v xml:space="preserve"> </v>
      </c>
      <c r="BZ24" s="181" t="str">
        <f>+IF(Z24=0," ",+DATEDIF(+MAX(BD$4:BD23),AT24,"D"))</f>
        <v xml:space="preserve"> </v>
      </c>
      <c r="CA24" s="181" t="str">
        <f>+IF(AA24=0," ",+DATEDIF(+MAX(BE$4:BE23),AU24,"D"))</f>
        <v xml:space="preserve"> </v>
      </c>
      <c r="CB24" s="182" t="str">
        <f>+IF(AB24=0," ",+DATEDIF(+MAX(BF$4:BF23),AV24,"D"))</f>
        <v xml:space="preserve"> </v>
      </c>
    </row>
    <row r="25" spans="1:80" x14ac:dyDescent="0.25">
      <c r="A25" s="104" t="str">
        <f>+IFERROR(+IF(+VLOOKUP(+ROW()-ROW($A$4),DATA!A:D,4,FALSE)=" "," ",+ROW()-ROW($A$4))," ")</f>
        <v xml:space="preserve"> </v>
      </c>
      <c r="B25" s="195" t="str">
        <f>+IFERROR(+VLOOKUP($A25,DATA!$A:$C,1,FALSE)-VLOOKUP($A25,DATA!$A:$C,3,FALSE)," ")</f>
        <v xml:space="preserve"> </v>
      </c>
      <c r="C25" s="17" t="str">
        <f>+IF($A25=" "," ",+VLOOKUP($A25,DATA!$A:$AG,DATA!$D$3,FALSE))</f>
        <v xml:space="preserve"> </v>
      </c>
      <c r="D25" s="17" t="str">
        <f>+IF($A25=" "," ",+VLOOKUP($A25,DATA!$A:$AG,DATA!$E$3,FALSE))</f>
        <v xml:space="preserve"> </v>
      </c>
      <c r="E25" s="17" t="str">
        <f>+IF($A25=" "," ",+VLOOKUP($A25,DATA!$A:$AG,DATA!$F$3,FALSE))</f>
        <v xml:space="preserve"> </v>
      </c>
      <c r="F25" s="191" t="str">
        <f>+IF($A25=" "," ",+VLOOKUP($A25,DATA!$A:$AG,DATA!$G$3,FALSE))</f>
        <v xml:space="preserve"> </v>
      </c>
      <c r="G25" s="31" t="str">
        <f>+IFERROR(+VLOOKUP($A25,DATA!$A:$AG,DATA!$M$3,FALSE)," ")</f>
        <v xml:space="preserve"> </v>
      </c>
      <c r="H25" s="31" t="str">
        <f>+IFERROR(+IF(+VLOOKUP($A25,DATA!$A:$AG,DATA!$N$3,FALSE)=0," ",+VLOOKUP($A25,DATA!$A:$AG,DATA!$N$3,FALSE))," ")</f>
        <v xml:space="preserve"> </v>
      </c>
      <c r="I25" s="18" t="str">
        <f>+IF($A25=" "," ",+VLOOKUP($A25,DATA!$A:$AG,DATA!$O$3,FALSE))</f>
        <v xml:space="preserve"> </v>
      </c>
      <c r="J25" s="26">
        <f>+IF($I25="oui",+VLOOKUP($A25,DATA!$A:$AG,DATA!$P$3,FALSE),0)</f>
        <v>0</v>
      </c>
      <c r="K25" s="27">
        <f>+IF($I25="oui",+VLOOKUP($A25,DATA!$A:$AG,DATA!$R$3,FALSE),0)</f>
        <v>0</v>
      </c>
      <c r="L25" s="27">
        <f>+IF($I25="oui",+VLOOKUP($A25,DATA!$A:$AG,DATA!$T$3,FALSE),0)</f>
        <v>0</v>
      </c>
      <c r="M25" s="27">
        <f>+IF($I25="oui",+VLOOKUP($A25,DATA!$A:$AG,DATA!$V$3,FALSE),0)</f>
        <v>0</v>
      </c>
      <c r="N25" s="27">
        <f>+IF($I25="oui",+VLOOKUP($A25,DATA!$A:$AG,DATA!$X$3,FALSE),0)</f>
        <v>0</v>
      </c>
      <c r="O25" s="27">
        <f>+IF($I25="oui",+VLOOKUP($A25,DATA!$A:$AG,DATA!$Z$3,FALSE),0)</f>
        <v>0</v>
      </c>
      <c r="P25" s="27">
        <f>+IF($I25="oui",+VLOOKUP($A25,DATA!$A:$AG,DATA!$AB$3,FALSE),0)</f>
        <v>0</v>
      </c>
      <c r="Q25" s="27">
        <f>+IF($I25="oui",+VLOOKUP($A25,DATA!$A:$AG,DATA!$AD$3,FALSE),0)</f>
        <v>0</v>
      </c>
      <c r="R25" s="28">
        <f>+IF($I25="oui",+VLOOKUP($A25,DATA!$A:$AG,DATA!$AF$3,FALSE),0)</f>
        <v>0</v>
      </c>
      <c r="S25" s="94">
        <f t="shared" si="8"/>
        <v>0</v>
      </c>
      <c r="T25" s="20">
        <f>+IF($I25="oui",+VLOOKUP($A25,DATA!$A:$AG,DATA!$Q$3,FALSE),0)</f>
        <v>0</v>
      </c>
      <c r="U25" s="21">
        <f>+IF($I25="oui",+VLOOKUP($A25,DATA!$A:$AG,DATA!$S$3,FALSE),0)</f>
        <v>0</v>
      </c>
      <c r="V25" s="21">
        <f>+IF($I25="oui",+VLOOKUP($A25,DATA!$A:$AG,DATA!$U$3,FALSE),0)</f>
        <v>0</v>
      </c>
      <c r="W25" s="21">
        <f>+IF($I25="oui",+VLOOKUP($A25,DATA!$A:$AG,DATA!$W$3,FALSE),0)</f>
        <v>0</v>
      </c>
      <c r="X25" s="21">
        <f>+IF($I25="oui",+VLOOKUP($A25,DATA!$A:$AG,DATA!$Y$3,FALSE),0)</f>
        <v>0</v>
      </c>
      <c r="Y25" s="21">
        <f>+IF($I25="oui",+VLOOKUP($A25,DATA!$A:$AG,DATA!$AA$3,FALSE),0)</f>
        <v>0</v>
      </c>
      <c r="Z25" s="21">
        <f>+IF($I25="oui",+VLOOKUP($A25,DATA!$A:$AG,DATA!$AC$3,FALSE),0)</f>
        <v>0</v>
      </c>
      <c r="AA25" s="21">
        <f>+IF($I25="oui",+VLOOKUP($A25,DATA!$A:$AG,DATA!$AE$3,FALSE),0)</f>
        <v>0</v>
      </c>
      <c r="AB25" s="22">
        <f>+IF($I25="oui",+VLOOKUP($A25,DATA!$A:$AG,DATA!$AG$3,FALSE),0)</f>
        <v>0</v>
      </c>
      <c r="AC25" s="95">
        <f t="shared" si="9"/>
        <v>0</v>
      </c>
      <c r="AD25" s="26" t="str">
        <f t="shared" si="10"/>
        <v xml:space="preserve"> </v>
      </c>
      <c r="AE25" s="27" t="str">
        <f t="shared" si="11"/>
        <v xml:space="preserve"> </v>
      </c>
      <c r="AF25" s="27" t="str">
        <f t="shared" si="12"/>
        <v xml:space="preserve"> </v>
      </c>
      <c r="AG25" s="27" t="str">
        <f t="shared" si="13"/>
        <v xml:space="preserve"> </v>
      </c>
      <c r="AH25" s="27" t="str">
        <f t="shared" si="14"/>
        <v xml:space="preserve"> </v>
      </c>
      <c r="AI25" s="27" t="str">
        <f t="shared" si="15"/>
        <v xml:space="preserve"> </v>
      </c>
      <c r="AJ25" s="27" t="str">
        <f t="shared" si="16"/>
        <v xml:space="preserve"> </v>
      </c>
      <c r="AK25" s="27" t="str">
        <f t="shared" si="17"/>
        <v xml:space="preserve"> </v>
      </c>
      <c r="AL25" s="28" t="str">
        <f t="shared" si="18"/>
        <v xml:space="preserve"> </v>
      </c>
      <c r="AM25" s="44" t="str">
        <f ca="1">+IF(T25=0," ",IF($H25=" ",+MAX(TODAY(),AW$4:AW24,$G25),+MAX(TODAY(),AW$4:AW24,$H25)))</f>
        <v xml:space="preserve"> </v>
      </c>
      <c r="AN25" s="31" t="str">
        <f ca="1">+IF(U25=0," ",IF($H25=" ",+MAX(TODAY(),AX$4:AX24,$G25),+MAX(TODAY(),AX$4:AX24,$H25)))</f>
        <v xml:space="preserve"> </v>
      </c>
      <c r="AO25" s="31" t="str">
        <f ca="1">+IF(AND(V25=0,W25=0)," ",IF($H25=" ",+MAX(TODAY(),AY$4:AY24,$G25),+MAX(TODAY(),AY$4:AY24,$H25)))</f>
        <v xml:space="preserve"> </v>
      </c>
      <c r="AP25" s="31" t="str">
        <f ca="1">+IF(V25=0," ",IF($H25=" ",+MAX(TODAY(),AZ$4:AZ24,$G25),+MAX(TODAY(),AZ$4:AZ24,$H25)))</f>
        <v xml:space="preserve"> </v>
      </c>
      <c r="AQ25" s="31" t="str">
        <f ca="1">+IF(W25=0," ",IF($H25=" ",+MAX(TODAY(),BA$4:BA24,$G25),+MAX(TODAY(),BA$4:BA24,$H25)))</f>
        <v xml:space="preserve"> </v>
      </c>
      <c r="AR25" s="31" t="str">
        <f ca="1">+IF(X25=0," ",IF($H25=" ",+MAX(TODAY(),BB$4:BB24,$G25),+MAX(TODAY(),BB$4:BB24,$H25)))</f>
        <v xml:space="preserve"> </v>
      </c>
      <c r="AS25" s="31" t="str">
        <f ca="1">+IF(Y25=0," ",IF($H25=" ",+MAX(TODAY(),BC$4:BC24,$G25),+MAX(TODAY(),BC$4:BC24,$H25)))</f>
        <v xml:space="preserve"> </v>
      </c>
      <c r="AT25" s="31" t="str">
        <f ca="1">+IF(Z25=0," ",IF($H25=" ",+MAX(TODAY(),BD$4:BD24,$G25),+MAX(TODAY(),BD$4:BD24,$H25)))</f>
        <v xml:space="preserve"> </v>
      </c>
      <c r="AU25" s="31" t="str">
        <f ca="1">+IF(AA25=0," ",IF($H25=" ",+MAX(TODAY(),BE$4:BE24,$G25),+MAX(TODAY(),BE$4:BE24,$H25)))</f>
        <v xml:space="preserve"> </v>
      </c>
      <c r="AV25" s="45" t="str">
        <f ca="1">+IF(AB25=0," ",IF($H25=" ",+MAX(TODAY(),BF$4:BF24,$G25),+MAX(TODAY(),BF$4:BF24,$H25)))</f>
        <v xml:space="preserve"> </v>
      </c>
      <c r="AW25" s="48" t="str">
        <f ca="1">+IF(T25=0," ",+MAX(+WORKDAY.INTL(+TODAY(),+CUM!AD25/+VLOOKUP(AW$1,POSTE!$B:$H,7,FALSE),,CONGÉ!$C$2:$C$80),+WORKDAY.INTL(AM25,+CUM!T25/+VLOOKUP(AW$1,POSTE!$B:$H,7,FALSE),,CONGÉ!$C$2:$C$80)))</f>
        <v xml:space="preserve"> </v>
      </c>
      <c r="AX25" s="199" t="str">
        <f ca="1">+IF(U25=0," ",+MAX(+WORKDAY.INTL(+TODAY(),+CUM!AE25/+VLOOKUP(AX$1,POSTE!$B:$H,7,FALSE),,CONGÉ!$C$2:$C$80),+WORKDAY.INTL(AN25,+CUM!U25/+VLOOKUP(AX$1,POSTE!$B:$H,7,FALSE),,CONGÉ!$C$2:$C$80)))</f>
        <v xml:space="preserve"> </v>
      </c>
      <c r="AY25" s="199" t="str">
        <f ca="1">+IF(AND(V25=0,W25=0)," ",+MAX(+WORKDAY.INTL(+TODAY(),+(((AF25*POSTE!$H$5)+(CUM!AG25*POSTE!$H$4))/(POSTE!$H$4*POSTE!$H$5*2)),,CONGÉ!$C$2:$C$80),+WORKDAY.INTL(AO25,+(((V25*POSTE!$H$5)+(CUM!W25*POSTE!$H$4))/(POSTE!$H$4*POSTE!$H$5*2)),,CONGÉ!$C$2:$C$80)))</f>
        <v xml:space="preserve"> </v>
      </c>
      <c r="AZ25" s="199" t="str">
        <f ca="1">+IF(V25=0," ",+MAX(+WORKDAY.INTL(+TODAY(),+CUM!AF25/+VLOOKUP(AZ$1,POSTE!$B:$H,7,FALSE),,CONGÉ!$C$2:$C$80),+WORKDAY.INTL(AP25,+CUM!V25/+VLOOKUP(AZ$1,POSTE!$B:$H,7,FALSE),,CONGÉ!$C$2:$C$80)))</f>
        <v xml:space="preserve"> </v>
      </c>
      <c r="BA25" s="199" t="str">
        <f ca="1">+IF(W25=0," ",+MAX(+WORKDAY.INTL(+TODAY(),+CUM!AG25/+VLOOKUP(BA$1,POSTE!$B:$H,7,FALSE),,CONGÉ!$C$2:$C$80),+WORKDAY.INTL(AQ25,+CUM!W25/+VLOOKUP(BA$1,POSTE!$B:$H,7,FALSE),,CONGÉ!$C$2:$C$80)))</f>
        <v xml:space="preserve"> </v>
      </c>
      <c r="BB25" s="199" t="str">
        <f ca="1">+IF(X25=0," ",+MAX(+WORKDAY.INTL(+TODAY(),+CUM!AH25/+VLOOKUP(BB$1,POSTE!$B:$H,7,FALSE),,CONGÉ!$C$2:$C$80),+WORKDAY.INTL(AR25,+CUM!X25/+VLOOKUP(BB$1,POSTE!$B:$H,7,FALSE),,CONGÉ!$C$2:$C$80)))</f>
        <v xml:space="preserve"> </v>
      </c>
      <c r="BC25" s="199" t="str">
        <f ca="1">+IF(Y25=0," ",+MAX(+WORKDAY.INTL(+TODAY(),+CUM!AI25/+VLOOKUP(BC$1,POSTE!$B:$H,7,FALSE),,CONGÉ!$C$2:$C$80),+WORKDAY.INTL(AS25,+CUM!Y25/+VLOOKUP(BC$1,POSTE!$B:$H,7,FALSE),,CONGÉ!$C$2:$C$80)))</f>
        <v xml:space="preserve"> </v>
      </c>
      <c r="BD25" s="199" t="str">
        <f ca="1">+IF(Z25=0," ",+MAX(+WORKDAY.INTL(+TODAY(),+CUM!AJ25/+VLOOKUP(BD$1,POSTE!$B:$H,7,FALSE),,CONGÉ!$C$2:$C$80),+WORKDAY.INTL(AT25,+CUM!Z25/+VLOOKUP(BD$1,POSTE!$B:$H,7,FALSE),,CONGÉ!$C$2:$C$80)))</f>
        <v xml:space="preserve"> </v>
      </c>
      <c r="BE25" s="199" t="str">
        <f ca="1">+IF(AA25=0," ",+MAX(+WORKDAY.INTL(+TODAY(),+CUM!AK25/+VLOOKUP(BE$1,POSTE!$B:$H,7,FALSE),,CONGÉ!$C$2:$C$80),+WORKDAY.INTL(AU25,+CUM!AA25/+VLOOKUP(BE$1,POSTE!$B:$H,7,FALSE),,CONGÉ!$C$2:$C$80)))</f>
        <v xml:space="preserve"> </v>
      </c>
      <c r="BF25" s="200" t="str">
        <f ca="1">+IF(AB25=0," ",+MAX(+WORKDAY.INTL(+TODAY(),+CUM!AL25/+VLOOKUP(BF$1,POSTE!$B:$H,7,FALSE),,CONGÉ!$C$2:$C$80),+WORKDAY.INTL(AV25,+CUM!AB25/+VLOOKUP(BF$1,POSTE!$B:$H,7,FALSE),,CONGÉ!$C$2:$C$80)))</f>
        <v xml:space="preserve"> </v>
      </c>
      <c r="BG25" s="96" t="str">
        <f t="shared" ca="1" si="19"/>
        <v xml:space="preserve"> </v>
      </c>
      <c r="BH25" s="96" t="str">
        <f t="shared" ca="1" si="20"/>
        <v xml:space="preserve"> </v>
      </c>
      <c r="BI25" s="26">
        <f>+IF($I25="oui",+VLOOKUP($A25,DATA!$A:$AH,DATA!$AH$3,FALSE),0)</f>
        <v>0</v>
      </c>
      <c r="BJ25" s="27" t="str">
        <f t="shared" si="4"/>
        <v xml:space="preserve"> </v>
      </c>
      <c r="BK25" s="46" t="str">
        <f>+IF(BI25&gt;0,+MAX((BL$4:BL24),BH25),"")</f>
        <v/>
      </c>
      <c r="BL25" s="46" t="str">
        <f>+IF(BI25&gt;0,+MAX((BL$4:BL24),+WORKDAY.INTL(BK25,+BI25/8,,CONGÉ!$C$2:$C$73)),"")</f>
        <v/>
      </c>
      <c r="BM25" s="175" t="str">
        <f t="shared" ca="1" si="5"/>
        <v xml:space="preserve"> </v>
      </c>
      <c r="BN25" s="176" t="str">
        <f t="shared" si="6"/>
        <v xml:space="preserve"> </v>
      </c>
      <c r="BO25" s="48" t="str">
        <f t="shared" ca="1" si="7"/>
        <v xml:space="preserve"> </v>
      </c>
      <c r="BP25" s="97" t="str">
        <f>+IF(C25=" "," ",+(((AF25*POSTE!$H$5)+(CUM!AG25*POSTE!$H$4))/(POSTE!$H$4*POSTE!$H$5*2)))</f>
        <v xml:space="preserve"> </v>
      </c>
      <c r="BQ25" s="98" t="str">
        <f ca="1">+IFERROR(+WORKDAY.INTL(BO25,BP25,,CONGÉ!C$4:C$72)," ")</f>
        <v xml:space="preserve"> </v>
      </c>
      <c r="BR25" s="99" t="str">
        <f ca="1">+IFERROR(+MAX(AY$4:AY25)-BQ25," ")</f>
        <v xml:space="preserve"> </v>
      </c>
      <c r="BS25" s="180" t="str">
        <f>+IF(T25=0," ",+DATEDIF(+MAX(AW$4:AW24),AM25,"D"))</f>
        <v xml:space="preserve"> </v>
      </c>
      <c r="BT25" s="181" t="str">
        <f>+IF(U25=0," ",+DATEDIF(+MAX(AX$4:AX24),AN25,"D"))</f>
        <v xml:space="preserve"> </v>
      </c>
      <c r="BU25" s="181" t="str">
        <f>+IF(AND(V25=0,W25=0)," ",+DATEDIF(+MAX(AY$4:AY24),AO25,"D"))</f>
        <v xml:space="preserve"> </v>
      </c>
      <c r="BV25" s="181" t="str">
        <f>+IF(V25=0," ",+DATEDIF(+MAX(AZ$4:AZ24),AP25,"D"))</f>
        <v xml:space="preserve"> </v>
      </c>
      <c r="BW25" s="181" t="str">
        <f>+IF(W25=0," ",+DATEDIF(+MAX(BA$4:BA24),AQ25,"D"))</f>
        <v xml:space="preserve"> </v>
      </c>
      <c r="BX25" s="181" t="str">
        <f>+IF(X25=0," ",+DATEDIF(+MAX(BB$4:BB24),AR25,"D"))</f>
        <v xml:space="preserve"> </v>
      </c>
      <c r="BY25" s="181" t="str">
        <f>+IF(Y25=0," ",+DATEDIF(+MAX(BC$4:BC24),AS25,"D"))</f>
        <v xml:space="preserve"> </v>
      </c>
      <c r="BZ25" s="181" t="str">
        <f>+IF(Z25=0," ",+DATEDIF(+MAX(BD$4:BD24),AT25,"D"))</f>
        <v xml:space="preserve"> </v>
      </c>
      <c r="CA25" s="181" t="str">
        <f>+IF(AA25=0," ",+DATEDIF(+MAX(BE$4:BE24),AU25,"D"))</f>
        <v xml:space="preserve"> </v>
      </c>
      <c r="CB25" s="182" t="str">
        <f>+IF(AB25=0," ",+DATEDIF(+MAX(BF$4:BF24),AV25,"D"))</f>
        <v xml:space="preserve"> </v>
      </c>
    </row>
    <row r="26" spans="1:80" x14ac:dyDescent="0.25">
      <c r="A26" s="104" t="str">
        <f>+IFERROR(+IF(+VLOOKUP(+ROW()-ROW($A$4),DATA!A:D,4,FALSE)=" "," ",+ROW()-ROW($A$4))," ")</f>
        <v xml:space="preserve"> </v>
      </c>
      <c r="B26" s="195" t="str">
        <f>+IFERROR(+VLOOKUP($A26,DATA!$A:$C,1,FALSE)-VLOOKUP($A26,DATA!$A:$C,3,FALSE)," ")</f>
        <v xml:space="preserve"> </v>
      </c>
      <c r="C26" s="17" t="str">
        <f>+IF($A26=" "," ",+VLOOKUP($A26,DATA!$A:$AG,DATA!$D$3,FALSE))</f>
        <v xml:space="preserve"> </v>
      </c>
      <c r="D26" s="17" t="str">
        <f>+IF($A26=" "," ",+VLOOKUP($A26,DATA!$A:$AG,DATA!$E$3,FALSE))</f>
        <v xml:space="preserve"> </v>
      </c>
      <c r="E26" s="17" t="str">
        <f>+IF($A26=" "," ",+VLOOKUP($A26,DATA!$A:$AG,DATA!$F$3,FALSE))</f>
        <v xml:space="preserve"> </v>
      </c>
      <c r="F26" s="191" t="str">
        <f>+IF($A26=" "," ",+VLOOKUP($A26,DATA!$A:$AG,DATA!$G$3,FALSE))</f>
        <v xml:space="preserve"> </v>
      </c>
      <c r="G26" s="31" t="str">
        <f>+IFERROR(+VLOOKUP($A26,DATA!$A:$AG,DATA!$M$3,FALSE)," ")</f>
        <v xml:space="preserve"> </v>
      </c>
      <c r="H26" s="31" t="str">
        <f>+IFERROR(+IF(+VLOOKUP($A26,DATA!$A:$AG,DATA!$N$3,FALSE)=0," ",+VLOOKUP($A26,DATA!$A:$AG,DATA!$N$3,FALSE))," ")</f>
        <v xml:space="preserve"> </v>
      </c>
      <c r="I26" s="18" t="str">
        <f>+IF($A26=" "," ",+VLOOKUP($A26,DATA!$A:$AG,DATA!$O$3,FALSE))</f>
        <v xml:space="preserve"> </v>
      </c>
      <c r="J26" s="26">
        <f>+IF($I26="oui",+VLOOKUP($A26,DATA!$A:$AG,DATA!$P$3,FALSE),0)</f>
        <v>0</v>
      </c>
      <c r="K26" s="27">
        <f>+IF($I26="oui",+VLOOKUP($A26,DATA!$A:$AG,DATA!$R$3,FALSE),0)</f>
        <v>0</v>
      </c>
      <c r="L26" s="27">
        <f>+IF($I26="oui",+VLOOKUP($A26,DATA!$A:$AG,DATA!$T$3,FALSE),0)</f>
        <v>0</v>
      </c>
      <c r="M26" s="27">
        <f>+IF($I26="oui",+VLOOKUP($A26,DATA!$A:$AG,DATA!$V$3,FALSE),0)</f>
        <v>0</v>
      </c>
      <c r="N26" s="27">
        <f>+IF($I26="oui",+VLOOKUP($A26,DATA!$A:$AG,DATA!$X$3,FALSE),0)</f>
        <v>0</v>
      </c>
      <c r="O26" s="27">
        <f>+IF($I26="oui",+VLOOKUP($A26,DATA!$A:$AG,DATA!$Z$3,FALSE),0)</f>
        <v>0</v>
      </c>
      <c r="P26" s="27">
        <f>+IF($I26="oui",+VLOOKUP($A26,DATA!$A:$AG,DATA!$AB$3,FALSE),0)</f>
        <v>0</v>
      </c>
      <c r="Q26" s="27">
        <f>+IF($I26="oui",+VLOOKUP($A26,DATA!$A:$AG,DATA!$AD$3,FALSE),0)</f>
        <v>0</v>
      </c>
      <c r="R26" s="28">
        <f>+IF($I26="oui",+VLOOKUP($A26,DATA!$A:$AG,DATA!$AF$3,FALSE),0)</f>
        <v>0</v>
      </c>
      <c r="S26" s="94">
        <f t="shared" si="8"/>
        <v>0</v>
      </c>
      <c r="T26" s="20">
        <f>+IF($I26="oui",+VLOOKUP($A26,DATA!$A:$AG,DATA!$Q$3,FALSE),0)</f>
        <v>0</v>
      </c>
      <c r="U26" s="21">
        <f>+IF($I26="oui",+VLOOKUP($A26,DATA!$A:$AG,DATA!$S$3,FALSE),0)</f>
        <v>0</v>
      </c>
      <c r="V26" s="21">
        <f>+IF($I26="oui",+VLOOKUP($A26,DATA!$A:$AG,DATA!$U$3,FALSE),0)</f>
        <v>0</v>
      </c>
      <c r="W26" s="21">
        <f>+IF($I26="oui",+VLOOKUP($A26,DATA!$A:$AG,DATA!$W$3,FALSE),0)</f>
        <v>0</v>
      </c>
      <c r="X26" s="21">
        <f>+IF($I26="oui",+VLOOKUP($A26,DATA!$A:$AG,DATA!$Y$3,FALSE),0)</f>
        <v>0</v>
      </c>
      <c r="Y26" s="21">
        <f>+IF($I26="oui",+VLOOKUP($A26,DATA!$A:$AG,DATA!$AA$3,FALSE),0)</f>
        <v>0</v>
      </c>
      <c r="Z26" s="21">
        <f>+IF($I26="oui",+VLOOKUP($A26,DATA!$A:$AG,DATA!$AC$3,FALSE),0)</f>
        <v>0</v>
      </c>
      <c r="AA26" s="21">
        <f>+IF($I26="oui",+VLOOKUP($A26,DATA!$A:$AG,DATA!$AE$3,FALSE),0)</f>
        <v>0</v>
      </c>
      <c r="AB26" s="22">
        <f>+IF($I26="oui",+VLOOKUP($A26,DATA!$A:$AG,DATA!$AG$3,FALSE),0)</f>
        <v>0</v>
      </c>
      <c r="AC26" s="95">
        <f t="shared" si="9"/>
        <v>0</v>
      </c>
      <c r="AD26" s="26" t="str">
        <f t="shared" si="10"/>
        <v xml:space="preserve"> </v>
      </c>
      <c r="AE26" s="27" t="str">
        <f t="shared" si="11"/>
        <v xml:space="preserve"> </v>
      </c>
      <c r="AF26" s="27" t="str">
        <f t="shared" si="12"/>
        <v xml:space="preserve"> </v>
      </c>
      <c r="AG26" s="27" t="str">
        <f t="shared" si="13"/>
        <v xml:space="preserve"> </v>
      </c>
      <c r="AH26" s="27" t="str">
        <f t="shared" si="14"/>
        <v xml:space="preserve"> </v>
      </c>
      <c r="AI26" s="27" t="str">
        <f t="shared" si="15"/>
        <v xml:space="preserve"> </v>
      </c>
      <c r="AJ26" s="27" t="str">
        <f t="shared" si="16"/>
        <v xml:space="preserve"> </v>
      </c>
      <c r="AK26" s="27" t="str">
        <f t="shared" si="17"/>
        <v xml:space="preserve"> </v>
      </c>
      <c r="AL26" s="28" t="str">
        <f t="shared" si="18"/>
        <v xml:space="preserve"> </v>
      </c>
      <c r="AM26" s="44" t="str">
        <f ca="1">+IF(T26=0," ",IF($H26=" ",+MAX(TODAY(),AW$4:AW25,$G26),+MAX(TODAY(),AW$4:AW25,$H26)))</f>
        <v xml:space="preserve"> </v>
      </c>
      <c r="AN26" s="31" t="str">
        <f ca="1">+IF(U26=0," ",IF($H26=" ",+MAX(TODAY(),AX$4:AX25,$G26),+MAX(TODAY(),AX$4:AX25,$H26)))</f>
        <v xml:space="preserve"> </v>
      </c>
      <c r="AO26" s="31" t="str">
        <f ca="1">+IF(AND(V26=0,W26=0)," ",IF($H26=" ",+MAX(TODAY(),AY$4:AY25,$G26),+MAX(TODAY(),AY$4:AY25,$H26)))</f>
        <v xml:space="preserve"> </v>
      </c>
      <c r="AP26" s="31" t="str">
        <f ca="1">+IF(V26=0," ",IF($H26=" ",+MAX(TODAY(),AZ$4:AZ25,$G26),+MAX(TODAY(),AZ$4:AZ25,$H26)))</f>
        <v xml:space="preserve"> </v>
      </c>
      <c r="AQ26" s="31" t="str">
        <f ca="1">+IF(W26=0," ",IF($H26=" ",+MAX(TODAY(),BA$4:BA25,$G26),+MAX(TODAY(),BA$4:BA25,$H26)))</f>
        <v xml:space="preserve"> </v>
      </c>
      <c r="AR26" s="31" t="str">
        <f ca="1">+IF(X26=0," ",IF($H26=" ",+MAX(TODAY(),BB$4:BB25,$G26),+MAX(TODAY(),BB$4:BB25,$H26)))</f>
        <v xml:space="preserve"> </v>
      </c>
      <c r="AS26" s="31" t="str">
        <f ca="1">+IF(Y26=0," ",IF($H26=" ",+MAX(TODAY(),BC$4:BC25,$G26),+MAX(TODAY(),BC$4:BC25,$H26)))</f>
        <v xml:space="preserve"> </v>
      </c>
      <c r="AT26" s="31" t="str">
        <f ca="1">+IF(Z26=0," ",IF($H26=" ",+MAX(TODAY(),BD$4:BD25,$G26),+MAX(TODAY(),BD$4:BD25,$H26)))</f>
        <v xml:space="preserve"> </v>
      </c>
      <c r="AU26" s="31" t="str">
        <f ca="1">+IF(AA26=0," ",IF($H26=" ",+MAX(TODAY(),BE$4:BE25,$G26),+MAX(TODAY(),BE$4:BE25,$H26)))</f>
        <v xml:space="preserve"> </v>
      </c>
      <c r="AV26" s="45" t="str">
        <f ca="1">+IF(AB26=0," ",IF($H26=" ",+MAX(TODAY(),BF$4:BF25,$G26),+MAX(TODAY(),BF$4:BF25,$H26)))</f>
        <v xml:space="preserve"> </v>
      </c>
      <c r="AW26" s="48" t="str">
        <f ca="1">+IF(T26=0," ",+MAX(+WORKDAY.INTL(+TODAY(),+CUM!AD26/+VLOOKUP(AW$1,POSTE!$B:$H,7,FALSE),,CONGÉ!$C$2:$C$80),+WORKDAY.INTL(AM26,+CUM!T26/+VLOOKUP(AW$1,POSTE!$B:$H,7,FALSE),,CONGÉ!$C$2:$C$80)))</f>
        <v xml:space="preserve"> </v>
      </c>
      <c r="AX26" s="199" t="str">
        <f ca="1">+IF(U26=0," ",+MAX(+WORKDAY.INTL(+TODAY(),+CUM!AE26/+VLOOKUP(AX$1,POSTE!$B:$H,7,FALSE),,CONGÉ!$C$2:$C$80),+WORKDAY.INTL(AN26,+CUM!U26/+VLOOKUP(AX$1,POSTE!$B:$H,7,FALSE),,CONGÉ!$C$2:$C$80)))</f>
        <v xml:space="preserve"> </v>
      </c>
      <c r="AY26" s="199" t="str">
        <f ca="1">+IF(AND(V26=0,W26=0)," ",+MAX(+WORKDAY.INTL(+TODAY(),+(((AF26*POSTE!$H$5)+(CUM!AG26*POSTE!$H$4))/(POSTE!$H$4*POSTE!$H$5*2)),,CONGÉ!$C$2:$C$80),+WORKDAY.INTL(AO26,+(((V26*POSTE!$H$5)+(CUM!W26*POSTE!$H$4))/(POSTE!$H$4*POSTE!$H$5*2)),,CONGÉ!$C$2:$C$80)))</f>
        <v xml:space="preserve"> </v>
      </c>
      <c r="AZ26" s="199" t="str">
        <f ca="1">+IF(V26=0," ",+MAX(+WORKDAY.INTL(+TODAY(),+CUM!AF26/+VLOOKUP(AZ$1,POSTE!$B:$H,7,FALSE),,CONGÉ!$C$2:$C$80),+WORKDAY.INTL(AP26,+CUM!V26/+VLOOKUP(AZ$1,POSTE!$B:$H,7,FALSE),,CONGÉ!$C$2:$C$80)))</f>
        <v xml:space="preserve"> </v>
      </c>
      <c r="BA26" s="199" t="str">
        <f ca="1">+IF(W26=0," ",+MAX(+WORKDAY.INTL(+TODAY(),+CUM!AG26/+VLOOKUP(BA$1,POSTE!$B:$H,7,FALSE),,CONGÉ!$C$2:$C$80),+WORKDAY.INTL(AQ26,+CUM!W26/+VLOOKUP(BA$1,POSTE!$B:$H,7,FALSE),,CONGÉ!$C$2:$C$80)))</f>
        <v xml:space="preserve"> </v>
      </c>
      <c r="BB26" s="199" t="str">
        <f ca="1">+IF(X26=0," ",+MAX(+WORKDAY.INTL(+TODAY(),+CUM!AH26/+VLOOKUP(BB$1,POSTE!$B:$H,7,FALSE),,CONGÉ!$C$2:$C$80),+WORKDAY.INTL(AR26,+CUM!X26/+VLOOKUP(BB$1,POSTE!$B:$H,7,FALSE),,CONGÉ!$C$2:$C$80)))</f>
        <v xml:space="preserve"> </v>
      </c>
      <c r="BC26" s="199" t="str">
        <f ca="1">+IF(Y26=0," ",+MAX(+WORKDAY.INTL(+TODAY(),+CUM!AI26/+VLOOKUP(BC$1,POSTE!$B:$H,7,FALSE),,CONGÉ!$C$2:$C$80),+WORKDAY.INTL(AS26,+CUM!Y26/+VLOOKUP(BC$1,POSTE!$B:$H,7,FALSE),,CONGÉ!$C$2:$C$80)))</f>
        <v xml:space="preserve"> </v>
      </c>
      <c r="BD26" s="199" t="str">
        <f ca="1">+IF(Z26=0," ",+MAX(+WORKDAY.INTL(+TODAY(),+CUM!AJ26/+VLOOKUP(BD$1,POSTE!$B:$H,7,FALSE),,CONGÉ!$C$2:$C$80),+WORKDAY.INTL(AT26,+CUM!Z26/+VLOOKUP(BD$1,POSTE!$B:$H,7,FALSE),,CONGÉ!$C$2:$C$80)))</f>
        <v xml:space="preserve"> </v>
      </c>
      <c r="BE26" s="199" t="str">
        <f ca="1">+IF(AA26=0," ",+MAX(+WORKDAY.INTL(+TODAY(),+CUM!AK26/+VLOOKUP(BE$1,POSTE!$B:$H,7,FALSE),,CONGÉ!$C$2:$C$80),+WORKDAY.INTL(AU26,+CUM!AA26/+VLOOKUP(BE$1,POSTE!$B:$H,7,FALSE),,CONGÉ!$C$2:$C$80)))</f>
        <v xml:space="preserve"> </v>
      </c>
      <c r="BF26" s="200" t="str">
        <f ca="1">+IF(AB26=0," ",+MAX(+WORKDAY.INTL(+TODAY(),+CUM!AL26/+VLOOKUP(BF$1,POSTE!$B:$H,7,FALSE),,CONGÉ!$C$2:$C$80),+WORKDAY.INTL(AV26,+CUM!AB26/+VLOOKUP(BF$1,POSTE!$B:$H,7,FALSE),,CONGÉ!$C$2:$C$80)))</f>
        <v xml:space="preserve"> </v>
      </c>
      <c r="BG26" s="96" t="str">
        <f t="shared" ca="1" si="19"/>
        <v xml:space="preserve"> </v>
      </c>
      <c r="BH26" s="96" t="str">
        <f t="shared" ca="1" si="20"/>
        <v xml:space="preserve"> </v>
      </c>
      <c r="BI26" s="26">
        <f>+IF($I26="oui",+VLOOKUP($A26,DATA!$A:$AH,DATA!$AH$3,FALSE),0)</f>
        <v>0</v>
      </c>
      <c r="BJ26" s="27" t="str">
        <f t="shared" si="4"/>
        <v xml:space="preserve"> </v>
      </c>
      <c r="BK26" s="46" t="str">
        <f>+IF(BI26&gt;0,+MAX((BL$4:BL25),BH26),"")</f>
        <v/>
      </c>
      <c r="BL26" s="46" t="str">
        <f>+IF(BI26&gt;0,+MAX((BL$4:BL25),+WORKDAY.INTL(BK26,+BI26/8,,CONGÉ!$C$2:$C$73)),"")</f>
        <v/>
      </c>
      <c r="BM26" s="175" t="str">
        <f t="shared" ca="1" si="5"/>
        <v xml:space="preserve"> </v>
      </c>
      <c r="BN26" s="176" t="str">
        <f t="shared" si="6"/>
        <v xml:space="preserve"> </v>
      </c>
      <c r="BO26" s="48" t="str">
        <f t="shared" ca="1" si="7"/>
        <v xml:space="preserve"> </v>
      </c>
      <c r="BP26" s="97" t="str">
        <f>+IF(C26=" "," ",+(((AF26*POSTE!$H$5)+(CUM!AG26*POSTE!$H$4))/(POSTE!$H$4*POSTE!$H$5*2)))</f>
        <v xml:space="preserve"> </v>
      </c>
      <c r="BQ26" s="98" t="str">
        <f ca="1">+IFERROR(+WORKDAY.INTL(BO26,BP26,,CONGÉ!C$4:C$72)," ")</f>
        <v xml:space="preserve"> </v>
      </c>
      <c r="BR26" s="99" t="str">
        <f ca="1">+IFERROR(+MAX(AY$4:AY26)-BQ26," ")</f>
        <v xml:space="preserve"> </v>
      </c>
      <c r="BS26" s="180" t="str">
        <f>+IF(T26=0," ",+DATEDIF(+MAX(AW$4:AW25),AM26,"D"))</f>
        <v xml:space="preserve"> </v>
      </c>
      <c r="BT26" s="181" t="str">
        <f>+IF(U26=0," ",+DATEDIF(+MAX(AX$4:AX25),AN26,"D"))</f>
        <v xml:space="preserve"> </v>
      </c>
      <c r="BU26" s="181" t="str">
        <f>+IF(AND(V26=0,W26=0)," ",+DATEDIF(+MAX(AY$4:AY25),AO26,"D"))</f>
        <v xml:space="preserve"> </v>
      </c>
      <c r="BV26" s="181" t="str">
        <f>+IF(V26=0," ",+DATEDIF(+MAX(AZ$4:AZ25),AP26,"D"))</f>
        <v xml:space="preserve"> </v>
      </c>
      <c r="BW26" s="181" t="str">
        <f>+IF(W26=0," ",+DATEDIF(+MAX(BA$4:BA25),AQ26,"D"))</f>
        <v xml:space="preserve"> </v>
      </c>
      <c r="BX26" s="181" t="str">
        <f>+IF(X26=0," ",+DATEDIF(+MAX(BB$4:BB25),AR26,"D"))</f>
        <v xml:space="preserve"> </v>
      </c>
      <c r="BY26" s="181" t="str">
        <f>+IF(Y26=0," ",+DATEDIF(+MAX(BC$4:BC25),AS26,"D"))</f>
        <v xml:space="preserve"> </v>
      </c>
      <c r="BZ26" s="181" t="str">
        <f>+IF(Z26=0," ",+DATEDIF(+MAX(BD$4:BD25),AT26,"D"))</f>
        <v xml:space="preserve"> </v>
      </c>
      <c r="CA26" s="181" t="str">
        <f>+IF(AA26=0," ",+DATEDIF(+MAX(BE$4:BE25),AU26,"D"))</f>
        <v xml:space="preserve"> </v>
      </c>
      <c r="CB26" s="182" t="str">
        <f>+IF(AB26=0," ",+DATEDIF(+MAX(BF$4:BF25),AV26,"D"))</f>
        <v xml:space="preserve"> </v>
      </c>
    </row>
    <row r="27" spans="1:80" x14ac:dyDescent="0.25">
      <c r="A27" s="104" t="str">
        <f>+IFERROR(+IF(+VLOOKUP(+ROW()-ROW($A$4),DATA!A:D,4,FALSE)=" "," ",+ROW()-ROW($A$4))," ")</f>
        <v xml:space="preserve"> </v>
      </c>
      <c r="B27" s="195" t="str">
        <f>+IFERROR(+VLOOKUP($A27,DATA!$A:$C,1,FALSE)-VLOOKUP($A27,DATA!$A:$C,3,FALSE)," ")</f>
        <v xml:space="preserve"> </v>
      </c>
      <c r="C27" s="17" t="str">
        <f>+IF($A27=" "," ",+VLOOKUP($A27,DATA!$A:$AG,DATA!$D$3,FALSE))</f>
        <v xml:space="preserve"> </v>
      </c>
      <c r="D27" s="17" t="str">
        <f>+IF($A27=" "," ",+VLOOKUP($A27,DATA!$A:$AG,DATA!$E$3,FALSE))</f>
        <v xml:space="preserve"> </v>
      </c>
      <c r="E27" s="17" t="str">
        <f>+IF($A27=" "," ",+VLOOKUP($A27,DATA!$A:$AG,DATA!$F$3,FALSE))</f>
        <v xml:space="preserve"> </v>
      </c>
      <c r="F27" s="191" t="str">
        <f>+IF($A27=" "," ",+VLOOKUP($A27,DATA!$A:$AG,DATA!$G$3,FALSE))</f>
        <v xml:space="preserve"> </v>
      </c>
      <c r="G27" s="31" t="str">
        <f>+IFERROR(+VLOOKUP($A27,DATA!$A:$AG,DATA!$M$3,FALSE)," ")</f>
        <v xml:space="preserve"> </v>
      </c>
      <c r="H27" s="31" t="str">
        <f>+IFERROR(+IF(+VLOOKUP($A27,DATA!$A:$AG,DATA!$N$3,FALSE)=0," ",+VLOOKUP($A27,DATA!$A:$AG,DATA!$N$3,FALSE))," ")</f>
        <v xml:space="preserve"> </v>
      </c>
      <c r="I27" s="18" t="str">
        <f>+IF($A27=" "," ",+VLOOKUP($A27,DATA!$A:$AG,DATA!$O$3,FALSE))</f>
        <v xml:space="preserve"> </v>
      </c>
      <c r="J27" s="26">
        <f>+IF($I27="oui",+VLOOKUP($A27,DATA!$A:$AG,DATA!$P$3,FALSE),0)</f>
        <v>0</v>
      </c>
      <c r="K27" s="27">
        <f>+IF($I27="oui",+VLOOKUP($A27,DATA!$A:$AG,DATA!$R$3,FALSE),0)</f>
        <v>0</v>
      </c>
      <c r="L27" s="27">
        <f>+IF($I27="oui",+VLOOKUP($A27,DATA!$A:$AG,DATA!$T$3,FALSE),0)</f>
        <v>0</v>
      </c>
      <c r="M27" s="27">
        <f>+IF($I27="oui",+VLOOKUP($A27,DATA!$A:$AG,DATA!$V$3,FALSE),0)</f>
        <v>0</v>
      </c>
      <c r="N27" s="27">
        <f>+IF($I27="oui",+VLOOKUP($A27,DATA!$A:$AG,DATA!$X$3,FALSE),0)</f>
        <v>0</v>
      </c>
      <c r="O27" s="27">
        <f>+IF($I27="oui",+VLOOKUP($A27,DATA!$A:$AG,DATA!$Z$3,FALSE),0)</f>
        <v>0</v>
      </c>
      <c r="P27" s="27">
        <f>+IF($I27="oui",+VLOOKUP($A27,DATA!$A:$AG,DATA!$AB$3,FALSE),0)</f>
        <v>0</v>
      </c>
      <c r="Q27" s="27">
        <f>+IF($I27="oui",+VLOOKUP($A27,DATA!$A:$AG,DATA!$AD$3,FALSE),0)</f>
        <v>0</v>
      </c>
      <c r="R27" s="28">
        <f>+IF($I27="oui",+VLOOKUP($A27,DATA!$A:$AG,DATA!$AF$3,FALSE),0)</f>
        <v>0</v>
      </c>
      <c r="S27" s="94">
        <f t="shared" si="8"/>
        <v>0</v>
      </c>
      <c r="T27" s="20">
        <f>+IF($I27="oui",+VLOOKUP($A27,DATA!$A:$AG,DATA!$Q$3,FALSE),0)</f>
        <v>0</v>
      </c>
      <c r="U27" s="21">
        <f>+IF($I27="oui",+VLOOKUP($A27,DATA!$A:$AG,DATA!$S$3,FALSE),0)</f>
        <v>0</v>
      </c>
      <c r="V27" s="21">
        <f>+IF($I27="oui",+VLOOKUP($A27,DATA!$A:$AG,DATA!$U$3,FALSE),0)</f>
        <v>0</v>
      </c>
      <c r="W27" s="21">
        <f>+IF($I27="oui",+VLOOKUP($A27,DATA!$A:$AG,DATA!$W$3,FALSE),0)</f>
        <v>0</v>
      </c>
      <c r="X27" s="21">
        <f>+IF($I27="oui",+VLOOKUP($A27,DATA!$A:$AG,DATA!$Y$3,FALSE),0)</f>
        <v>0</v>
      </c>
      <c r="Y27" s="21">
        <f>+IF($I27="oui",+VLOOKUP($A27,DATA!$A:$AG,DATA!$AA$3,FALSE),0)</f>
        <v>0</v>
      </c>
      <c r="Z27" s="21">
        <f>+IF($I27="oui",+VLOOKUP($A27,DATA!$A:$AG,DATA!$AC$3,FALSE),0)</f>
        <v>0</v>
      </c>
      <c r="AA27" s="21">
        <f>+IF($I27="oui",+VLOOKUP($A27,DATA!$A:$AG,DATA!$AE$3,FALSE),0)</f>
        <v>0</v>
      </c>
      <c r="AB27" s="22">
        <f>+IF($I27="oui",+VLOOKUP($A27,DATA!$A:$AG,DATA!$AG$3,FALSE),0)</f>
        <v>0</v>
      </c>
      <c r="AC27" s="95">
        <f t="shared" si="9"/>
        <v>0</v>
      </c>
      <c r="AD27" s="26" t="str">
        <f t="shared" si="10"/>
        <v xml:space="preserve"> </v>
      </c>
      <c r="AE27" s="27" t="str">
        <f t="shared" si="11"/>
        <v xml:space="preserve"> </v>
      </c>
      <c r="AF27" s="27" t="str">
        <f t="shared" si="12"/>
        <v xml:space="preserve"> </v>
      </c>
      <c r="AG27" s="27" t="str">
        <f t="shared" si="13"/>
        <v xml:space="preserve"> </v>
      </c>
      <c r="AH27" s="27" t="str">
        <f t="shared" si="14"/>
        <v xml:space="preserve"> </v>
      </c>
      <c r="AI27" s="27" t="str">
        <f t="shared" si="15"/>
        <v xml:space="preserve"> </v>
      </c>
      <c r="AJ27" s="27" t="str">
        <f t="shared" si="16"/>
        <v xml:space="preserve"> </v>
      </c>
      <c r="AK27" s="27" t="str">
        <f t="shared" si="17"/>
        <v xml:space="preserve"> </v>
      </c>
      <c r="AL27" s="28" t="str">
        <f t="shared" si="18"/>
        <v xml:space="preserve"> </v>
      </c>
      <c r="AM27" s="44" t="str">
        <f ca="1">+IF(T27=0," ",IF($H27=" ",+MAX(TODAY(),AW$4:AW26,$G27),+MAX(TODAY(),AW$4:AW26,$H27)))</f>
        <v xml:space="preserve"> </v>
      </c>
      <c r="AN27" s="31" t="str">
        <f ca="1">+IF(U27=0," ",IF($H27=" ",+MAX(TODAY(),AX$4:AX26,$G27),+MAX(TODAY(),AX$4:AX26,$H27)))</f>
        <v xml:space="preserve"> </v>
      </c>
      <c r="AO27" s="31" t="str">
        <f ca="1">+IF(AND(V27=0,W27=0)," ",IF($H27=" ",+MAX(TODAY(),AY$4:AY26,$G27),+MAX(TODAY(),AY$4:AY26,$H27)))</f>
        <v xml:space="preserve"> </v>
      </c>
      <c r="AP27" s="31" t="str">
        <f ca="1">+IF(V27=0," ",IF($H27=" ",+MAX(TODAY(),AZ$4:AZ26,$G27),+MAX(TODAY(),AZ$4:AZ26,$H27)))</f>
        <v xml:space="preserve"> </v>
      </c>
      <c r="AQ27" s="31" t="str">
        <f ca="1">+IF(W27=0," ",IF($H27=" ",+MAX(TODAY(),BA$4:BA26,$G27),+MAX(TODAY(),BA$4:BA26,$H27)))</f>
        <v xml:space="preserve"> </v>
      </c>
      <c r="AR27" s="31" t="str">
        <f ca="1">+IF(X27=0," ",IF($H27=" ",+MAX(TODAY(),BB$4:BB26,$G27),+MAX(TODAY(),BB$4:BB26,$H27)))</f>
        <v xml:space="preserve"> </v>
      </c>
      <c r="AS27" s="31" t="str">
        <f ca="1">+IF(Y27=0," ",IF($H27=" ",+MAX(TODAY(),BC$4:BC26,$G27),+MAX(TODAY(),BC$4:BC26,$H27)))</f>
        <v xml:space="preserve"> </v>
      </c>
      <c r="AT27" s="31" t="str">
        <f ca="1">+IF(Z27=0," ",IF($H27=" ",+MAX(TODAY(),BD$4:BD26,$G27),+MAX(TODAY(),BD$4:BD26,$H27)))</f>
        <v xml:space="preserve"> </v>
      </c>
      <c r="AU27" s="31" t="str">
        <f ca="1">+IF(AA27=0," ",IF($H27=" ",+MAX(TODAY(),BE$4:BE26,$G27),+MAX(TODAY(),BE$4:BE26,$H27)))</f>
        <v xml:space="preserve"> </v>
      </c>
      <c r="AV27" s="45" t="str">
        <f ca="1">+IF(AB27=0," ",IF($H27=" ",+MAX(TODAY(),BF$4:BF26,$G27),+MAX(TODAY(),BF$4:BF26,$H27)))</f>
        <v xml:space="preserve"> </v>
      </c>
      <c r="AW27" s="48" t="str">
        <f ca="1">+IF(T27=0," ",+MAX(+WORKDAY.INTL(+TODAY(),+CUM!AD27/+VLOOKUP(AW$1,POSTE!$B:$H,7,FALSE),,CONGÉ!$C$2:$C$80),+WORKDAY.INTL(AM27,+CUM!T27/+VLOOKUP(AW$1,POSTE!$B:$H,7,FALSE),,CONGÉ!$C$2:$C$80)))</f>
        <v xml:space="preserve"> </v>
      </c>
      <c r="AX27" s="199" t="str">
        <f ca="1">+IF(U27=0," ",+MAX(+WORKDAY.INTL(+TODAY(),+CUM!AE27/+VLOOKUP(AX$1,POSTE!$B:$H,7,FALSE),,CONGÉ!$C$2:$C$80),+WORKDAY.INTL(AN27,+CUM!U27/+VLOOKUP(AX$1,POSTE!$B:$H,7,FALSE),,CONGÉ!$C$2:$C$80)))</f>
        <v xml:space="preserve"> </v>
      </c>
      <c r="AY27" s="199" t="str">
        <f ca="1">+IF(AND(V27=0,W27=0)," ",+MAX(+WORKDAY.INTL(+TODAY(),+(((AF27*POSTE!$H$5)+(CUM!AG27*POSTE!$H$4))/(POSTE!$H$4*POSTE!$H$5*2)),,CONGÉ!$C$2:$C$80),+WORKDAY.INTL(AO27,+(((V27*POSTE!$H$5)+(CUM!W27*POSTE!$H$4))/(POSTE!$H$4*POSTE!$H$5*2)),,CONGÉ!$C$2:$C$80)))</f>
        <v xml:space="preserve"> </v>
      </c>
      <c r="AZ27" s="199" t="str">
        <f ca="1">+IF(V27=0," ",+MAX(+WORKDAY.INTL(+TODAY(),+CUM!AF27/+VLOOKUP(AZ$1,POSTE!$B:$H,7,FALSE),,CONGÉ!$C$2:$C$80),+WORKDAY.INTL(AP27,+CUM!V27/+VLOOKUP(AZ$1,POSTE!$B:$H,7,FALSE),,CONGÉ!$C$2:$C$80)))</f>
        <v xml:space="preserve"> </v>
      </c>
      <c r="BA27" s="199" t="str">
        <f ca="1">+IF(W27=0," ",+MAX(+WORKDAY.INTL(+TODAY(),+CUM!AG27/+VLOOKUP(BA$1,POSTE!$B:$H,7,FALSE),,CONGÉ!$C$2:$C$80),+WORKDAY.INTL(AQ27,+CUM!W27/+VLOOKUP(BA$1,POSTE!$B:$H,7,FALSE),,CONGÉ!$C$2:$C$80)))</f>
        <v xml:space="preserve"> </v>
      </c>
      <c r="BB27" s="199" t="str">
        <f ca="1">+IF(X27=0," ",+MAX(+WORKDAY.INTL(+TODAY(),+CUM!AH27/+VLOOKUP(BB$1,POSTE!$B:$H,7,FALSE),,CONGÉ!$C$2:$C$80),+WORKDAY.INTL(AR27,+CUM!X27/+VLOOKUP(BB$1,POSTE!$B:$H,7,FALSE),,CONGÉ!$C$2:$C$80)))</f>
        <v xml:space="preserve"> </v>
      </c>
      <c r="BC27" s="199" t="str">
        <f ca="1">+IF(Y27=0," ",+MAX(+WORKDAY.INTL(+TODAY(),+CUM!AI27/+VLOOKUP(BC$1,POSTE!$B:$H,7,FALSE),,CONGÉ!$C$2:$C$80),+WORKDAY.INTL(AS27,+CUM!Y27/+VLOOKUP(BC$1,POSTE!$B:$H,7,FALSE),,CONGÉ!$C$2:$C$80)))</f>
        <v xml:space="preserve"> </v>
      </c>
      <c r="BD27" s="199" t="str">
        <f ca="1">+IF(Z27=0," ",+MAX(+WORKDAY.INTL(+TODAY(),+CUM!AJ27/+VLOOKUP(BD$1,POSTE!$B:$H,7,FALSE),,CONGÉ!$C$2:$C$80),+WORKDAY.INTL(AT27,+CUM!Z27/+VLOOKUP(BD$1,POSTE!$B:$H,7,FALSE),,CONGÉ!$C$2:$C$80)))</f>
        <v xml:space="preserve"> </v>
      </c>
      <c r="BE27" s="199" t="str">
        <f ca="1">+IF(AA27=0," ",+MAX(+WORKDAY.INTL(+TODAY(),+CUM!AK27/+VLOOKUP(BE$1,POSTE!$B:$H,7,FALSE),,CONGÉ!$C$2:$C$80),+WORKDAY.INTL(AU27,+CUM!AA27/+VLOOKUP(BE$1,POSTE!$B:$H,7,FALSE),,CONGÉ!$C$2:$C$80)))</f>
        <v xml:space="preserve"> </v>
      </c>
      <c r="BF27" s="200" t="str">
        <f ca="1">+IF(AB27=0," ",+MAX(+WORKDAY.INTL(+TODAY(),+CUM!AL27/+VLOOKUP(BF$1,POSTE!$B:$H,7,FALSE),,CONGÉ!$C$2:$C$80),+WORKDAY.INTL(AV27,+CUM!AB27/+VLOOKUP(BF$1,POSTE!$B:$H,7,FALSE),,CONGÉ!$C$2:$C$80)))</f>
        <v xml:space="preserve"> </v>
      </c>
      <c r="BG27" s="96" t="str">
        <f t="shared" ca="1" si="19"/>
        <v xml:space="preserve"> </v>
      </c>
      <c r="BH27" s="96" t="str">
        <f t="shared" ca="1" si="20"/>
        <v xml:space="preserve"> </v>
      </c>
      <c r="BI27" s="26">
        <f>+IF($I27="oui",+VLOOKUP($A27,DATA!$A:$AH,DATA!$AH$3,FALSE),0)</f>
        <v>0</v>
      </c>
      <c r="BJ27" s="27" t="str">
        <f t="shared" si="4"/>
        <v xml:space="preserve"> </v>
      </c>
      <c r="BK27" s="46" t="str">
        <f>+IF(BI27&gt;0,+MAX((BL$4:BL26),BH27),"")</f>
        <v/>
      </c>
      <c r="BL27" s="46" t="str">
        <f>+IF(BI27&gt;0,+MAX((BL$4:BL26),+WORKDAY.INTL(BK27,+BI27/8,,CONGÉ!$C$2:$C$73)),"")</f>
        <v/>
      </c>
      <c r="BM27" s="175" t="str">
        <f t="shared" ca="1" si="5"/>
        <v xml:space="preserve"> </v>
      </c>
      <c r="BN27" s="176" t="str">
        <f t="shared" si="6"/>
        <v xml:space="preserve"> </v>
      </c>
      <c r="BO27" s="48" t="str">
        <f t="shared" ca="1" si="7"/>
        <v xml:space="preserve"> </v>
      </c>
      <c r="BP27" s="97" t="str">
        <f>+IF(C27=" "," ",+(((AF27*POSTE!$H$5)+(CUM!AG27*POSTE!$H$4))/(POSTE!$H$4*POSTE!$H$5*2)))</f>
        <v xml:space="preserve"> </v>
      </c>
      <c r="BQ27" s="98" t="str">
        <f ca="1">+IFERROR(+WORKDAY.INTL(BO27,BP27,,CONGÉ!C$4:C$72)," ")</f>
        <v xml:space="preserve"> </v>
      </c>
      <c r="BR27" s="99" t="str">
        <f ca="1">+IFERROR(+MAX(AY$4:AY27)-BQ27," ")</f>
        <v xml:space="preserve"> </v>
      </c>
      <c r="BS27" s="180" t="str">
        <f>+IF(T27=0," ",+DATEDIF(+MAX(AW$4:AW26),AM27,"D"))</f>
        <v xml:space="preserve"> </v>
      </c>
      <c r="BT27" s="181" t="str">
        <f>+IF(U27=0," ",+DATEDIF(+MAX(AX$4:AX26),AN27,"D"))</f>
        <v xml:space="preserve"> </v>
      </c>
      <c r="BU27" s="181" t="str">
        <f>+IF(AND(V27=0,W27=0)," ",+DATEDIF(+MAX(AY$4:AY26),AO27,"D"))</f>
        <v xml:space="preserve"> </v>
      </c>
      <c r="BV27" s="181" t="str">
        <f>+IF(V27=0," ",+DATEDIF(+MAX(AZ$4:AZ26),AP27,"D"))</f>
        <v xml:space="preserve"> </v>
      </c>
      <c r="BW27" s="181" t="str">
        <f>+IF(W27=0," ",+DATEDIF(+MAX(BA$4:BA26),AQ27,"D"))</f>
        <v xml:space="preserve"> </v>
      </c>
      <c r="BX27" s="181" t="str">
        <f>+IF(X27=0," ",+DATEDIF(+MAX(BB$4:BB26),AR27,"D"))</f>
        <v xml:space="preserve"> </v>
      </c>
      <c r="BY27" s="181" t="str">
        <f>+IF(Y27=0," ",+DATEDIF(+MAX(BC$4:BC26),AS27,"D"))</f>
        <v xml:space="preserve"> </v>
      </c>
      <c r="BZ27" s="181" t="str">
        <f>+IF(Z27=0," ",+DATEDIF(+MAX(BD$4:BD26),AT27,"D"))</f>
        <v xml:space="preserve"> </v>
      </c>
      <c r="CA27" s="181" t="str">
        <f>+IF(AA27=0," ",+DATEDIF(+MAX(BE$4:BE26),AU27,"D"))</f>
        <v xml:space="preserve"> </v>
      </c>
      <c r="CB27" s="182" t="str">
        <f>+IF(AB27=0," ",+DATEDIF(+MAX(BF$4:BF26),AV27,"D"))</f>
        <v xml:space="preserve"> </v>
      </c>
    </row>
    <row r="28" spans="1:80" x14ac:dyDescent="0.25">
      <c r="A28" s="104" t="str">
        <f>+IFERROR(+IF(+VLOOKUP(+ROW()-ROW($A$4),DATA!A:D,4,FALSE)=" "," ",+ROW()-ROW($A$4))," ")</f>
        <v xml:space="preserve"> </v>
      </c>
      <c r="B28" s="195" t="str">
        <f>+IFERROR(+VLOOKUP($A28,DATA!$A:$C,1,FALSE)-VLOOKUP($A28,DATA!$A:$C,3,FALSE)," ")</f>
        <v xml:space="preserve"> </v>
      </c>
      <c r="C28" s="17" t="str">
        <f>+IF($A28=" "," ",+VLOOKUP($A28,DATA!$A:$AG,DATA!$D$3,FALSE))</f>
        <v xml:space="preserve"> </v>
      </c>
      <c r="D28" s="17" t="str">
        <f>+IF($A28=" "," ",+VLOOKUP($A28,DATA!$A:$AG,DATA!$E$3,FALSE))</f>
        <v xml:space="preserve"> </v>
      </c>
      <c r="E28" s="17" t="str">
        <f>+IF($A28=" "," ",+VLOOKUP($A28,DATA!$A:$AG,DATA!$F$3,FALSE))</f>
        <v xml:space="preserve"> </v>
      </c>
      <c r="F28" s="191" t="str">
        <f>+IF($A28=" "," ",+VLOOKUP($A28,DATA!$A:$AG,DATA!$G$3,FALSE))</f>
        <v xml:space="preserve"> </v>
      </c>
      <c r="G28" s="31" t="str">
        <f>+IFERROR(+VLOOKUP($A28,DATA!$A:$AG,DATA!$M$3,FALSE)," ")</f>
        <v xml:space="preserve"> </v>
      </c>
      <c r="H28" s="31" t="str">
        <f>+IFERROR(+IF(+VLOOKUP($A28,DATA!$A:$AG,DATA!$N$3,FALSE)=0," ",+VLOOKUP($A28,DATA!$A:$AG,DATA!$N$3,FALSE))," ")</f>
        <v xml:space="preserve"> </v>
      </c>
      <c r="I28" s="18" t="str">
        <f>+IF($A28=" "," ",+VLOOKUP($A28,DATA!$A:$AG,DATA!$O$3,FALSE))</f>
        <v xml:space="preserve"> </v>
      </c>
      <c r="J28" s="26">
        <f>+IF($I28="oui",+VLOOKUP($A28,DATA!$A:$AG,DATA!$P$3,FALSE),0)</f>
        <v>0</v>
      </c>
      <c r="K28" s="27">
        <f>+IF($I28="oui",+VLOOKUP($A28,DATA!$A:$AG,DATA!$R$3,FALSE),0)</f>
        <v>0</v>
      </c>
      <c r="L28" s="27">
        <f>+IF($I28="oui",+VLOOKUP($A28,DATA!$A:$AG,DATA!$T$3,FALSE),0)</f>
        <v>0</v>
      </c>
      <c r="M28" s="27">
        <f>+IF($I28="oui",+VLOOKUP($A28,DATA!$A:$AG,DATA!$V$3,FALSE),0)</f>
        <v>0</v>
      </c>
      <c r="N28" s="27">
        <f>+IF($I28="oui",+VLOOKUP($A28,DATA!$A:$AG,DATA!$X$3,FALSE),0)</f>
        <v>0</v>
      </c>
      <c r="O28" s="27">
        <f>+IF($I28="oui",+VLOOKUP($A28,DATA!$A:$AG,DATA!$Z$3,FALSE),0)</f>
        <v>0</v>
      </c>
      <c r="P28" s="27">
        <f>+IF($I28="oui",+VLOOKUP($A28,DATA!$A:$AG,DATA!$AB$3,FALSE),0)</f>
        <v>0</v>
      </c>
      <c r="Q28" s="27">
        <f>+IF($I28="oui",+VLOOKUP($A28,DATA!$A:$AG,DATA!$AD$3,FALSE),0)</f>
        <v>0</v>
      </c>
      <c r="R28" s="28">
        <f>+IF($I28="oui",+VLOOKUP($A28,DATA!$A:$AG,DATA!$AF$3,FALSE),0)</f>
        <v>0</v>
      </c>
      <c r="S28" s="94">
        <f t="shared" si="8"/>
        <v>0</v>
      </c>
      <c r="T28" s="20">
        <f>+IF($I28="oui",+VLOOKUP($A28,DATA!$A:$AG,DATA!$Q$3,FALSE),0)</f>
        <v>0</v>
      </c>
      <c r="U28" s="21">
        <f>+IF($I28="oui",+VLOOKUP($A28,DATA!$A:$AG,DATA!$S$3,FALSE),0)</f>
        <v>0</v>
      </c>
      <c r="V28" s="21">
        <f>+IF($I28="oui",+VLOOKUP($A28,DATA!$A:$AG,DATA!$U$3,FALSE),0)</f>
        <v>0</v>
      </c>
      <c r="W28" s="21">
        <f>+IF($I28="oui",+VLOOKUP($A28,DATA!$A:$AG,DATA!$W$3,FALSE),0)</f>
        <v>0</v>
      </c>
      <c r="X28" s="21">
        <f>+IF($I28="oui",+VLOOKUP($A28,DATA!$A:$AG,DATA!$Y$3,FALSE),0)</f>
        <v>0</v>
      </c>
      <c r="Y28" s="21">
        <f>+IF($I28="oui",+VLOOKUP($A28,DATA!$A:$AG,DATA!$AA$3,FALSE),0)</f>
        <v>0</v>
      </c>
      <c r="Z28" s="21">
        <f>+IF($I28="oui",+VLOOKUP($A28,DATA!$A:$AG,DATA!$AC$3,FALSE),0)</f>
        <v>0</v>
      </c>
      <c r="AA28" s="21">
        <f>+IF($I28="oui",+VLOOKUP($A28,DATA!$A:$AG,DATA!$AE$3,FALSE),0)</f>
        <v>0</v>
      </c>
      <c r="AB28" s="22">
        <f>+IF($I28="oui",+VLOOKUP($A28,DATA!$A:$AG,DATA!$AG$3,FALSE),0)</f>
        <v>0</v>
      </c>
      <c r="AC28" s="95">
        <f t="shared" si="9"/>
        <v>0</v>
      </c>
      <c r="AD28" s="26" t="str">
        <f t="shared" si="10"/>
        <v xml:space="preserve"> </v>
      </c>
      <c r="AE28" s="27" t="str">
        <f t="shared" si="11"/>
        <v xml:space="preserve"> </v>
      </c>
      <c r="AF28" s="27" t="str">
        <f t="shared" si="12"/>
        <v xml:space="preserve"> </v>
      </c>
      <c r="AG28" s="27" t="str">
        <f t="shared" si="13"/>
        <v xml:space="preserve"> </v>
      </c>
      <c r="AH28" s="27" t="str">
        <f t="shared" si="14"/>
        <v xml:space="preserve"> </v>
      </c>
      <c r="AI28" s="27" t="str">
        <f t="shared" si="15"/>
        <v xml:space="preserve"> </v>
      </c>
      <c r="AJ28" s="27" t="str">
        <f t="shared" si="16"/>
        <v xml:space="preserve"> </v>
      </c>
      <c r="AK28" s="27" t="str">
        <f t="shared" si="17"/>
        <v xml:space="preserve"> </v>
      </c>
      <c r="AL28" s="28" t="str">
        <f t="shared" si="18"/>
        <v xml:space="preserve"> </v>
      </c>
      <c r="AM28" s="44" t="str">
        <f ca="1">+IF(T28=0," ",IF($H28=" ",+MAX(TODAY(),AW$4:AW27,$G28),+MAX(TODAY(),AW$4:AW27,$H28)))</f>
        <v xml:space="preserve"> </v>
      </c>
      <c r="AN28" s="31" t="str">
        <f ca="1">+IF(U28=0," ",IF($H28=" ",+MAX(TODAY(),AX$4:AX27,$G28),+MAX(TODAY(),AX$4:AX27,$H28)))</f>
        <v xml:space="preserve"> </v>
      </c>
      <c r="AO28" s="31" t="str">
        <f ca="1">+IF(AND(V28=0,W28=0)," ",IF($H28=" ",+MAX(TODAY(),AY$4:AY27,$G28),+MAX(TODAY(),AY$4:AY27,$H28)))</f>
        <v xml:space="preserve"> </v>
      </c>
      <c r="AP28" s="31" t="str">
        <f ca="1">+IF(V28=0," ",IF($H28=" ",+MAX(TODAY(),AZ$4:AZ27,$G28),+MAX(TODAY(),AZ$4:AZ27,$H28)))</f>
        <v xml:space="preserve"> </v>
      </c>
      <c r="AQ28" s="31" t="str">
        <f ca="1">+IF(W28=0," ",IF($H28=" ",+MAX(TODAY(),BA$4:BA27,$G28),+MAX(TODAY(),BA$4:BA27,$H28)))</f>
        <v xml:space="preserve"> </v>
      </c>
      <c r="AR28" s="31" t="str">
        <f ca="1">+IF(X28=0," ",IF($H28=" ",+MAX(TODAY(),BB$4:BB27,$G28),+MAX(TODAY(),BB$4:BB27,$H28)))</f>
        <v xml:space="preserve"> </v>
      </c>
      <c r="AS28" s="31" t="str">
        <f ca="1">+IF(Y28=0," ",IF($H28=" ",+MAX(TODAY(),BC$4:BC27,$G28),+MAX(TODAY(),BC$4:BC27,$H28)))</f>
        <v xml:space="preserve"> </v>
      </c>
      <c r="AT28" s="31" t="str">
        <f ca="1">+IF(Z28=0," ",IF($H28=" ",+MAX(TODAY(),BD$4:BD27,$G28),+MAX(TODAY(),BD$4:BD27,$H28)))</f>
        <v xml:space="preserve"> </v>
      </c>
      <c r="AU28" s="31" t="str">
        <f ca="1">+IF(AA28=0," ",IF($H28=" ",+MAX(TODAY(),BE$4:BE27,$G28),+MAX(TODAY(),BE$4:BE27,$H28)))</f>
        <v xml:space="preserve"> </v>
      </c>
      <c r="AV28" s="45" t="str">
        <f ca="1">+IF(AB28=0," ",IF($H28=" ",+MAX(TODAY(),BF$4:BF27,$G28),+MAX(TODAY(),BF$4:BF27,$H28)))</f>
        <v xml:space="preserve"> </v>
      </c>
      <c r="AW28" s="48" t="str">
        <f ca="1">+IF(T28=0," ",+MAX(+WORKDAY.INTL(+TODAY(),+CUM!AD28/+VLOOKUP(AW$1,POSTE!$B:$H,7,FALSE),,CONGÉ!$C$2:$C$80),+WORKDAY.INTL(AM28,+CUM!T28/+VLOOKUP(AW$1,POSTE!$B:$H,7,FALSE),,CONGÉ!$C$2:$C$80)))</f>
        <v xml:space="preserve"> </v>
      </c>
      <c r="AX28" s="199" t="str">
        <f ca="1">+IF(U28=0," ",+MAX(+WORKDAY.INTL(+TODAY(),+CUM!AE28/+VLOOKUP(AX$1,POSTE!$B:$H,7,FALSE),,CONGÉ!$C$2:$C$80),+WORKDAY.INTL(AN28,+CUM!U28/+VLOOKUP(AX$1,POSTE!$B:$H,7,FALSE),,CONGÉ!$C$2:$C$80)))</f>
        <v xml:space="preserve"> </v>
      </c>
      <c r="AY28" s="199" t="str">
        <f ca="1">+IF(AND(V28=0,W28=0)," ",+MAX(+WORKDAY.INTL(+TODAY(),+(((AF28*POSTE!$H$5)+(CUM!AG28*POSTE!$H$4))/(POSTE!$H$4*POSTE!$H$5*2)),,CONGÉ!$C$2:$C$80),+WORKDAY.INTL(AO28,+(((V28*POSTE!$H$5)+(CUM!W28*POSTE!$H$4))/(POSTE!$H$4*POSTE!$H$5*2)),,CONGÉ!$C$2:$C$80)))</f>
        <v xml:space="preserve"> </v>
      </c>
      <c r="AZ28" s="199" t="str">
        <f ca="1">+IF(V28=0," ",+MAX(+WORKDAY.INTL(+TODAY(),+CUM!AF28/+VLOOKUP(AZ$1,POSTE!$B:$H,7,FALSE),,CONGÉ!$C$2:$C$80),+WORKDAY.INTL(AP28,+CUM!V28/+VLOOKUP(AZ$1,POSTE!$B:$H,7,FALSE),,CONGÉ!$C$2:$C$80)))</f>
        <v xml:space="preserve"> </v>
      </c>
      <c r="BA28" s="199" t="str">
        <f ca="1">+IF(W28=0," ",+MAX(+WORKDAY.INTL(+TODAY(),+CUM!AG28/+VLOOKUP(BA$1,POSTE!$B:$H,7,FALSE),,CONGÉ!$C$2:$C$80),+WORKDAY.INTL(AQ28,+CUM!W28/+VLOOKUP(BA$1,POSTE!$B:$H,7,FALSE),,CONGÉ!$C$2:$C$80)))</f>
        <v xml:space="preserve"> </v>
      </c>
      <c r="BB28" s="199" t="str">
        <f ca="1">+IF(X28=0," ",+MAX(+WORKDAY.INTL(+TODAY(),+CUM!AH28/+VLOOKUP(BB$1,POSTE!$B:$H,7,FALSE),,CONGÉ!$C$2:$C$80),+WORKDAY.INTL(AR28,+CUM!X28/+VLOOKUP(BB$1,POSTE!$B:$H,7,FALSE),,CONGÉ!$C$2:$C$80)))</f>
        <v xml:space="preserve"> </v>
      </c>
      <c r="BC28" s="199" t="str">
        <f ca="1">+IF(Y28=0," ",+MAX(+WORKDAY.INTL(+TODAY(),+CUM!AI28/+VLOOKUP(BC$1,POSTE!$B:$H,7,FALSE),,CONGÉ!$C$2:$C$80),+WORKDAY.INTL(AS28,+CUM!Y28/+VLOOKUP(BC$1,POSTE!$B:$H,7,FALSE),,CONGÉ!$C$2:$C$80)))</f>
        <v xml:space="preserve"> </v>
      </c>
      <c r="BD28" s="199" t="str">
        <f ca="1">+IF(Z28=0," ",+MAX(+WORKDAY.INTL(+TODAY(),+CUM!AJ28/+VLOOKUP(BD$1,POSTE!$B:$H,7,FALSE),,CONGÉ!$C$2:$C$80),+WORKDAY.INTL(AT28,+CUM!Z28/+VLOOKUP(BD$1,POSTE!$B:$H,7,FALSE),,CONGÉ!$C$2:$C$80)))</f>
        <v xml:space="preserve"> </v>
      </c>
      <c r="BE28" s="199" t="str">
        <f ca="1">+IF(AA28=0," ",+MAX(+WORKDAY.INTL(+TODAY(),+CUM!AK28/+VLOOKUP(BE$1,POSTE!$B:$H,7,FALSE),,CONGÉ!$C$2:$C$80),+WORKDAY.INTL(AU28,+CUM!AA28/+VLOOKUP(BE$1,POSTE!$B:$H,7,FALSE),,CONGÉ!$C$2:$C$80)))</f>
        <v xml:space="preserve"> </v>
      </c>
      <c r="BF28" s="200" t="str">
        <f ca="1">+IF(AB28=0," ",+MAX(+WORKDAY.INTL(+TODAY(),+CUM!AL28/+VLOOKUP(BF$1,POSTE!$B:$H,7,FALSE),,CONGÉ!$C$2:$C$80),+WORKDAY.INTL(AV28,+CUM!AB28/+VLOOKUP(BF$1,POSTE!$B:$H,7,FALSE),,CONGÉ!$C$2:$C$80)))</f>
        <v xml:space="preserve"> </v>
      </c>
      <c r="BG28" s="96" t="str">
        <f t="shared" ca="1" si="19"/>
        <v xml:space="preserve"> </v>
      </c>
      <c r="BH28" s="96" t="str">
        <f t="shared" ca="1" si="20"/>
        <v xml:space="preserve"> </v>
      </c>
      <c r="BI28" s="26">
        <f>+IF($I28="oui",+VLOOKUP($A28,DATA!$A:$AH,DATA!$AH$3,FALSE),0)</f>
        <v>0</v>
      </c>
      <c r="BJ28" s="27" t="str">
        <f t="shared" si="4"/>
        <v xml:space="preserve"> </v>
      </c>
      <c r="BK28" s="46" t="str">
        <f>+IF(BI28&gt;0,+MAX((BL$4:BL27),BH28),"")</f>
        <v/>
      </c>
      <c r="BL28" s="46" t="str">
        <f>+IF(BI28&gt;0,+MAX((BL$4:BL27),+WORKDAY.INTL(BK28,+BI28/8,,CONGÉ!$C$2:$C$73)),"")</f>
        <v/>
      </c>
      <c r="BM28" s="175" t="str">
        <f t="shared" ca="1" si="5"/>
        <v xml:space="preserve"> </v>
      </c>
      <c r="BN28" s="176" t="str">
        <f t="shared" si="6"/>
        <v xml:space="preserve"> </v>
      </c>
      <c r="BO28" s="48" t="str">
        <f t="shared" ca="1" si="7"/>
        <v xml:space="preserve"> </v>
      </c>
      <c r="BP28" s="97" t="str">
        <f>+IF(C28=" "," ",+(((AF28*POSTE!$H$5)+(CUM!AG28*POSTE!$H$4))/(POSTE!$H$4*POSTE!$H$5*2)))</f>
        <v xml:space="preserve"> </v>
      </c>
      <c r="BQ28" s="98" t="str">
        <f ca="1">+IFERROR(+WORKDAY.INTL(BO28,BP28,,CONGÉ!C$4:C$72)," ")</f>
        <v xml:space="preserve"> </v>
      </c>
      <c r="BR28" s="99" t="str">
        <f ca="1">+IFERROR(+MAX(AY$4:AY28)-BQ28," ")</f>
        <v xml:space="preserve"> </v>
      </c>
      <c r="BS28" s="180" t="str">
        <f>+IF(T28=0," ",+DATEDIF(+MAX(AW$4:AW27),AM28,"D"))</f>
        <v xml:space="preserve"> </v>
      </c>
      <c r="BT28" s="181" t="str">
        <f>+IF(U28=0," ",+DATEDIF(+MAX(AX$4:AX27),AN28,"D"))</f>
        <v xml:space="preserve"> </v>
      </c>
      <c r="BU28" s="181" t="str">
        <f>+IF(AND(V28=0,W28=0)," ",+DATEDIF(+MAX(AY$4:AY27),AO28,"D"))</f>
        <v xml:space="preserve"> </v>
      </c>
      <c r="BV28" s="181" t="str">
        <f>+IF(V28=0," ",+DATEDIF(+MAX(AZ$4:AZ27),AP28,"D"))</f>
        <v xml:space="preserve"> </v>
      </c>
      <c r="BW28" s="181" t="str">
        <f>+IF(W28=0," ",+DATEDIF(+MAX(BA$4:BA27),AQ28,"D"))</f>
        <v xml:space="preserve"> </v>
      </c>
      <c r="BX28" s="181" t="str">
        <f>+IF(X28=0," ",+DATEDIF(+MAX(BB$4:BB27),AR28,"D"))</f>
        <v xml:space="preserve"> </v>
      </c>
      <c r="BY28" s="181" t="str">
        <f>+IF(Y28=0," ",+DATEDIF(+MAX(BC$4:BC27),AS28,"D"))</f>
        <v xml:space="preserve"> </v>
      </c>
      <c r="BZ28" s="181" t="str">
        <f>+IF(Z28=0," ",+DATEDIF(+MAX(BD$4:BD27),AT28,"D"))</f>
        <v xml:space="preserve"> </v>
      </c>
      <c r="CA28" s="181" t="str">
        <f>+IF(AA28=0," ",+DATEDIF(+MAX(BE$4:BE27),AU28,"D"))</f>
        <v xml:space="preserve"> </v>
      </c>
      <c r="CB28" s="182" t="str">
        <f>+IF(AB28=0," ",+DATEDIF(+MAX(BF$4:BF27),AV28,"D"))</f>
        <v xml:space="preserve"> </v>
      </c>
    </row>
    <row r="29" spans="1:80" x14ac:dyDescent="0.25">
      <c r="A29" s="104" t="str">
        <f>+IFERROR(+IF(+VLOOKUP(+ROW()-ROW($A$4),DATA!A:D,4,FALSE)=" "," ",+ROW()-ROW($A$4))," ")</f>
        <v xml:space="preserve"> </v>
      </c>
      <c r="B29" s="195" t="str">
        <f>+IFERROR(+VLOOKUP($A29,DATA!$A:$C,1,FALSE)-VLOOKUP($A29,DATA!$A:$C,3,FALSE)," ")</f>
        <v xml:space="preserve"> </v>
      </c>
      <c r="C29" s="17" t="str">
        <f>+IF($A29=" "," ",+VLOOKUP($A29,DATA!$A:$AG,DATA!$D$3,FALSE))</f>
        <v xml:space="preserve"> </v>
      </c>
      <c r="D29" s="17" t="str">
        <f>+IF($A29=" "," ",+VLOOKUP($A29,DATA!$A:$AG,DATA!$E$3,FALSE))</f>
        <v xml:space="preserve"> </v>
      </c>
      <c r="E29" s="17" t="str">
        <f>+IF($A29=" "," ",+VLOOKUP($A29,DATA!$A:$AG,DATA!$F$3,FALSE))</f>
        <v xml:space="preserve"> </v>
      </c>
      <c r="F29" s="191" t="str">
        <f>+IF($A29=" "," ",+VLOOKUP($A29,DATA!$A:$AG,DATA!$G$3,FALSE))</f>
        <v xml:space="preserve"> </v>
      </c>
      <c r="G29" s="31" t="str">
        <f>+IFERROR(+VLOOKUP($A29,DATA!$A:$AG,DATA!$M$3,FALSE)," ")</f>
        <v xml:space="preserve"> </v>
      </c>
      <c r="H29" s="31" t="str">
        <f>+IFERROR(+IF(+VLOOKUP($A29,DATA!$A:$AG,DATA!$N$3,FALSE)=0," ",+VLOOKUP($A29,DATA!$A:$AG,DATA!$N$3,FALSE))," ")</f>
        <v xml:space="preserve"> </v>
      </c>
      <c r="I29" s="18" t="str">
        <f>+IF($A29=" "," ",+VLOOKUP($A29,DATA!$A:$AG,DATA!$O$3,FALSE))</f>
        <v xml:space="preserve"> </v>
      </c>
      <c r="J29" s="26">
        <f>+IF($I29="oui",+VLOOKUP($A29,DATA!$A:$AG,DATA!$P$3,FALSE),0)</f>
        <v>0</v>
      </c>
      <c r="K29" s="27">
        <f>+IF($I29="oui",+VLOOKUP($A29,DATA!$A:$AG,DATA!$R$3,FALSE),0)</f>
        <v>0</v>
      </c>
      <c r="L29" s="27">
        <f>+IF($I29="oui",+VLOOKUP($A29,DATA!$A:$AG,DATA!$T$3,FALSE),0)</f>
        <v>0</v>
      </c>
      <c r="M29" s="27">
        <f>+IF($I29="oui",+VLOOKUP($A29,DATA!$A:$AG,DATA!$V$3,FALSE),0)</f>
        <v>0</v>
      </c>
      <c r="N29" s="27">
        <f>+IF($I29="oui",+VLOOKUP($A29,DATA!$A:$AG,DATA!$X$3,FALSE),0)</f>
        <v>0</v>
      </c>
      <c r="O29" s="27">
        <f>+IF($I29="oui",+VLOOKUP($A29,DATA!$A:$AG,DATA!$Z$3,FALSE),0)</f>
        <v>0</v>
      </c>
      <c r="P29" s="27">
        <f>+IF($I29="oui",+VLOOKUP($A29,DATA!$A:$AG,DATA!$AB$3,FALSE),0)</f>
        <v>0</v>
      </c>
      <c r="Q29" s="27">
        <f>+IF($I29="oui",+VLOOKUP($A29,DATA!$A:$AG,DATA!$AD$3,FALSE),0)</f>
        <v>0</v>
      </c>
      <c r="R29" s="28">
        <f>+IF($I29="oui",+VLOOKUP($A29,DATA!$A:$AG,DATA!$AF$3,FALSE),0)</f>
        <v>0</v>
      </c>
      <c r="S29" s="94">
        <f t="shared" si="8"/>
        <v>0</v>
      </c>
      <c r="T29" s="20">
        <f>+IF($I29="oui",+VLOOKUP($A29,DATA!$A:$AG,DATA!$Q$3,FALSE),0)</f>
        <v>0</v>
      </c>
      <c r="U29" s="21">
        <f>+IF($I29="oui",+VLOOKUP($A29,DATA!$A:$AG,DATA!$S$3,FALSE),0)</f>
        <v>0</v>
      </c>
      <c r="V29" s="21">
        <f>+IF($I29="oui",+VLOOKUP($A29,DATA!$A:$AG,DATA!$U$3,FALSE),0)</f>
        <v>0</v>
      </c>
      <c r="W29" s="21">
        <f>+IF($I29="oui",+VLOOKUP($A29,DATA!$A:$AG,DATA!$W$3,FALSE),0)</f>
        <v>0</v>
      </c>
      <c r="X29" s="21">
        <f>+IF($I29="oui",+VLOOKUP($A29,DATA!$A:$AG,DATA!$Y$3,FALSE),0)</f>
        <v>0</v>
      </c>
      <c r="Y29" s="21">
        <f>+IF($I29="oui",+VLOOKUP($A29,DATA!$A:$AG,DATA!$AA$3,FALSE),0)</f>
        <v>0</v>
      </c>
      <c r="Z29" s="21">
        <f>+IF($I29="oui",+VLOOKUP($A29,DATA!$A:$AG,DATA!$AC$3,FALSE),0)</f>
        <v>0</v>
      </c>
      <c r="AA29" s="21">
        <f>+IF($I29="oui",+VLOOKUP($A29,DATA!$A:$AG,DATA!$AE$3,FALSE),0)</f>
        <v>0</v>
      </c>
      <c r="AB29" s="22">
        <f>+IF($I29="oui",+VLOOKUP($A29,DATA!$A:$AG,DATA!$AG$3,FALSE),0)</f>
        <v>0</v>
      </c>
      <c r="AC29" s="95">
        <f t="shared" si="9"/>
        <v>0</v>
      </c>
      <c r="AD29" s="26" t="str">
        <f t="shared" si="10"/>
        <v xml:space="preserve"> </v>
      </c>
      <c r="AE29" s="27" t="str">
        <f t="shared" si="11"/>
        <v xml:space="preserve"> </v>
      </c>
      <c r="AF29" s="27" t="str">
        <f t="shared" si="12"/>
        <v xml:space="preserve"> </v>
      </c>
      <c r="AG29" s="27" t="str">
        <f t="shared" si="13"/>
        <v xml:space="preserve"> </v>
      </c>
      <c r="AH29" s="27" t="str">
        <f t="shared" si="14"/>
        <v xml:space="preserve"> </v>
      </c>
      <c r="AI29" s="27" t="str">
        <f t="shared" si="15"/>
        <v xml:space="preserve"> </v>
      </c>
      <c r="AJ29" s="27" t="str">
        <f t="shared" si="16"/>
        <v xml:space="preserve"> </v>
      </c>
      <c r="AK29" s="27" t="str">
        <f t="shared" si="17"/>
        <v xml:space="preserve"> </v>
      </c>
      <c r="AL29" s="28" t="str">
        <f t="shared" si="18"/>
        <v xml:space="preserve"> </v>
      </c>
      <c r="AM29" s="44" t="str">
        <f ca="1">+IF(T29=0," ",IF($H29=" ",+MAX(TODAY(),AW$4:AW28,$G29),+MAX(TODAY(),AW$4:AW28,$H29)))</f>
        <v xml:space="preserve"> </v>
      </c>
      <c r="AN29" s="31" t="str">
        <f ca="1">+IF(U29=0," ",IF($H29=" ",+MAX(TODAY(),AX$4:AX28,$G29),+MAX(TODAY(),AX$4:AX28,$H29)))</f>
        <v xml:space="preserve"> </v>
      </c>
      <c r="AO29" s="31" t="str">
        <f ca="1">+IF(AND(V29=0,W29=0)," ",IF($H29=" ",+MAX(TODAY(),AY$4:AY28,$G29),+MAX(TODAY(),AY$4:AY28,$H29)))</f>
        <v xml:space="preserve"> </v>
      </c>
      <c r="AP29" s="31" t="str">
        <f ca="1">+IF(V29=0," ",IF($H29=" ",+MAX(TODAY(),AZ$4:AZ28,$G29),+MAX(TODAY(),AZ$4:AZ28,$H29)))</f>
        <v xml:space="preserve"> </v>
      </c>
      <c r="AQ29" s="31" t="str">
        <f ca="1">+IF(W29=0," ",IF($H29=" ",+MAX(TODAY(),BA$4:BA28,$G29),+MAX(TODAY(),BA$4:BA28,$H29)))</f>
        <v xml:space="preserve"> </v>
      </c>
      <c r="AR29" s="31" t="str">
        <f ca="1">+IF(X29=0," ",IF($H29=" ",+MAX(TODAY(),BB$4:BB28,$G29),+MAX(TODAY(),BB$4:BB28,$H29)))</f>
        <v xml:space="preserve"> </v>
      </c>
      <c r="AS29" s="31" t="str">
        <f ca="1">+IF(Y29=0," ",IF($H29=" ",+MAX(TODAY(),BC$4:BC28,$G29),+MAX(TODAY(),BC$4:BC28,$H29)))</f>
        <v xml:space="preserve"> </v>
      </c>
      <c r="AT29" s="31" t="str">
        <f ca="1">+IF(Z29=0," ",IF($H29=" ",+MAX(TODAY(),BD$4:BD28,$G29),+MAX(TODAY(),BD$4:BD28,$H29)))</f>
        <v xml:space="preserve"> </v>
      </c>
      <c r="AU29" s="31" t="str">
        <f ca="1">+IF(AA29=0," ",IF($H29=" ",+MAX(TODAY(),BE$4:BE28,$G29),+MAX(TODAY(),BE$4:BE28,$H29)))</f>
        <v xml:space="preserve"> </v>
      </c>
      <c r="AV29" s="45" t="str">
        <f ca="1">+IF(AB29=0," ",IF($H29=" ",+MAX(TODAY(),BF$4:BF28,$G29),+MAX(TODAY(),BF$4:BF28,$H29)))</f>
        <v xml:space="preserve"> </v>
      </c>
      <c r="AW29" s="48" t="str">
        <f ca="1">+IF(T29=0," ",+MAX(+WORKDAY.INTL(+TODAY(),+CUM!AD29/+VLOOKUP(AW$1,POSTE!$B:$H,7,FALSE),,CONGÉ!$C$2:$C$80),+WORKDAY.INTL(AM29,+CUM!T29/+VLOOKUP(AW$1,POSTE!$B:$H,7,FALSE),,CONGÉ!$C$2:$C$80)))</f>
        <v xml:space="preserve"> </v>
      </c>
      <c r="AX29" s="199" t="str">
        <f ca="1">+IF(U29=0," ",+MAX(+WORKDAY.INTL(+TODAY(),+CUM!AE29/+VLOOKUP(AX$1,POSTE!$B:$H,7,FALSE),,CONGÉ!$C$2:$C$80),+WORKDAY.INTL(AN29,+CUM!U29/+VLOOKUP(AX$1,POSTE!$B:$H,7,FALSE),,CONGÉ!$C$2:$C$80)))</f>
        <v xml:space="preserve"> </v>
      </c>
      <c r="AY29" s="199" t="str">
        <f ca="1">+IF(AND(V29=0,W29=0)," ",+MAX(+WORKDAY.INTL(+TODAY(),+(((AF29*POSTE!$H$5)+(CUM!AG29*POSTE!$H$4))/(POSTE!$H$4*POSTE!$H$5*2)),,CONGÉ!$C$2:$C$80),+WORKDAY.INTL(AO29,+(((V29*POSTE!$H$5)+(CUM!W29*POSTE!$H$4))/(POSTE!$H$4*POSTE!$H$5*2)),,CONGÉ!$C$2:$C$80)))</f>
        <v xml:space="preserve"> </v>
      </c>
      <c r="AZ29" s="199" t="str">
        <f ca="1">+IF(V29=0," ",+MAX(+WORKDAY.INTL(+TODAY(),+CUM!AF29/+VLOOKUP(AZ$1,POSTE!$B:$H,7,FALSE),,CONGÉ!$C$2:$C$80),+WORKDAY.INTL(AP29,+CUM!V29/+VLOOKUP(AZ$1,POSTE!$B:$H,7,FALSE),,CONGÉ!$C$2:$C$80)))</f>
        <v xml:space="preserve"> </v>
      </c>
      <c r="BA29" s="199" t="str">
        <f ca="1">+IF(W29=0," ",+MAX(+WORKDAY.INTL(+TODAY(),+CUM!AG29/+VLOOKUP(BA$1,POSTE!$B:$H,7,FALSE),,CONGÉ!$C$2:$C$80),+WORKDAY.INTL(AQ29,+CUM!W29/+VLOOKUP(BA$1,POSTE!$B:$H,7,FALSE),,CONGÉ!$C$2:$C$80)))</f>
        <v xml:space="preserve"> </v>
      </c>
      <c r="BB29" s="199" t="str">
        <f ca="1">+IF(X29=0," ",+MAX(+WORKDAY.INTL(+TODAY(),+CUM!AH29/+VLOOKUP(BB$1,POSTE!$B:$H,7,FALSE),,CONGÉ!$C$2:$C$80),+WORKDAY.INTL(AR29,+CUM!X29/+VLOOKUP(BB$1,POSTE!$B:$H,7,FALSE),,CONGÉ!$C$2:$C$80)))</f>
        <v xml:space="preserve"> </v>
      </c>
      <c r="BC29" s="199" t="str">
        <f ca="1">+IF(Y29=0," ",+MAX(+WORKDAY.INTL(+TODAY(),+CUM!AI29/+VLOOKUP(BC$1,POSTE!$B:$H,7,FALSE),,CONGÉ!$C$2:$C$80),+WORKDAY.INTL(AS29,+CUM!Y29/+VLOOKUP(BC$1,POSTE!$B:$H,7,FALSE),,CONGÉ!$C$2:$C$80)))</f>
        <v xml:space="preserve"> </v>
      </c>
      <c r="BD29" s="199" t="str">
        <f ca="1">+IF(Z29=0," ",+MAX(+WORKDAY.INTL(+TODAY(),+CUM!AJ29/+VLOOKUP(BD$1,POSTE!$B:$H,7,FALSE),,CONGÉ!$C$2:$C$80),+WORKDAY.INTL(AT29,+CUM!Z29/+VLOOKUP(BD$1,POSTE!$B:$H,7,FALSE),,CONGÉ!$C$2:$C$80)))</f>
        <v xml:space="preserve"> </v>
      </c>
      <c r="BE29" s="199" t="str">
        <f ca="1">+IF(AA29=0," ",+MAX(+WORKDAY.INTL(+TODAY(),+CUM!AK29/+VLOOKUP(BE$1,POSTE!$B:$H,7,FALSE),,CONGÉ!$C$2:$C$80),+WORKDAY.INTL(AU29,+CUM!AA29/+VLOOKUP(BE$1,POSTE!$B:$H,7,FALSE),,CONGÉ!$C$2:$C$80)))</f>
        <v xml:space="preserve"> </v>
      </c>
      <c r="BF29" s="200" t="str">
        <f ca="1">+IF(AB29=0," ",+MAX(+WORKDAY.INTL(+TODAY(),+CUM!AL29/+VLOOKUP(BF$1,POSTE!$B:$H,7,FALSE),,CONGÉ!$C$2:$C$80),+WORKDAY.INTL(AV29,+CUM!AB29/+VLOOKUP(BF$1,POSTE!$B:$H,7,FALSE),,CONGÉ!$C$2:$C$80)))</f>
        <v xml:space="preserve"> </v>
      </c>
      <c r="BG29" s="96" t="str">
        <f t="shared" ca="1" si="19"/>
        <v xml:space="preserve"> </v>
      </c>
      <c r="BH29" s="96" t="str">
        <f t="shared" ca="1" si="20"/>
        <v xml:space="preserve"> </v>
      </c>
      <c r="BI29" s="26">
        <f>+IF($I29="oui",+VLOOKUP($A29,DATA!$A:$AH,DATA!$AH$3,FALSE),0)</f>
        <v>0</v>
      </c>
      <c r="BJ29" s="27" t="str">
        <f t="shared" si="4"/>
        <v xml:space="preserve"> </v>
      </c>
      <c r="BK29" s="46" t="str">
        <f>+IF(BI29&gt;0,+MAX((BL$4:BL28),BH29),"")</f>
        <v/>
      </c>
      <c r="BL29" s="46" t="str">
        <f>+IF(BI29&gt;0,+MAX((BL$4:BL28),+WORKDAY.INTL(BK29,+BI29/8,,CONGÉ!$C$2:$C$73)),"")</f>
        <v/>
      </c>
      <c r="BM29" s="175" t="str">
        <f t="shared" ca="1" si="5"/>
        <v xml:space="preserve"> </v>
      </c>
      <c r="BN29" s="176" t="str">
        <f t="shared" si="6"/>
        <v xml:space="preserve"> </v>
      </c>
      <c r="BO29" s="48" t="str">
        <f t="shared" ca="1" si="7"/>
        <v xml:space="preserve"> </v>
      </c>
      <c r="BP29" s="97" t="str">
        <f>+IF(C29=" "," ",+(((AF29*POSTE!$H$5)+(CUM!AG29*POSTE!$H$4))/(POSTE!$H$4*POSTE!$H$5*2)))</f>
        <v xml:space="preserve"> </v>
      </c>
      <c r="BQ29" s="98" t="str">
        <f ca="1">+IFERROR(+WORKDAY.INTL(BO29,BP29,,CONGÉ!C$4:C$72)," ")</f>
        <v xml:space="preserve"> </v>
      </c>
      <c r="BR29" s="99" t="str">
        <f ca="1">+IFERROR(+MAX(AY$4:AY29)-BQ29," ")</f>
        <v xml:space="preserve"> </v>
      </c>
      <c r="BS29" s="180" t="str">
        <f>+IF(T29=0," ",+DATEDIF(+MAX(AW$4:AW28),AM29,"D"))</f>
        <v xml:space="preserve"> </v>
      </c>
      <c r="BT29" s="181" t="str">
        <f>+IF(U29=0," ",+DATEDIF(+MAX(AX$4:AX28),AN29,"D"))</f>
        <v xml:space="preserve"> </v>
      </c>
      <c r="BU29" s="181" t="str">
        <f>+IF(AND(V29=0,W29=0)," ",+DATEDIF(+MAX(AY$4:AY28),AO29,"D"))</f>
        <v xml:space="preserve"> </v>
      </c>
      <c r="BV29" s="181" t="str">
        <f>+IF(V29=0," ",+DATEDIF(+MAX(AZ$4:AZ28),AP29,"D"))</f>
        <v xml:space="preserve"> </v>
      </c>
      <c r="BW29" s="181" t="str">
        <f>+IF(W29=0," ",+DATEDIF(+MAX(BA$4:BA28),AQ29,"D"))</f>
        <v xml:space="preserve"> </v>
      </c>
      <c r="BX29" s="181" t="str">
        <f>+IF(X29=0," ",+DATEDIF(+MAX(BB$4:BB28),AR29,"D"))</f>
        <v xml:space="preserve"> </v>
      </c>
      <c r="BY29" s="181" t="str">
        <f>+IF(Y29=0," ",+DATEDIF(+MAX(BC$4:BC28),AS29,"D"))</f>
        <v xml:space="preserve"> </v>
      </c>
      <c r="BZ29" s="181" t="str">
        <f>+IF(Z29=0," ",+DATEDIF(+MAX(BD$4:BD28),AT29,"D"))</f>
        <v xml:space="preserve"> </v>
      </c>
      <c r="CA29" s="181" t="str">
        <f>+IF(AA29=0," ",+DATEDIF(+MAX(BE$4:BE28),AU29,"D"))</f>
        <v xml:space="preserve"> </v>
      </c>
      <c r="CB29" s="182" t="str">
        <f>+IF(AB29=0," ",+DATEDIF(+MAX(BF$4:BF28),AV29,"D"))</f>
        <v xml:space="preserve"> </v>
      </c>
    </row>
    <row r="30" spans="1:80" x14ac:dyDescent="0.25">
      <c r="A30" s="104" t="str">
        <f>+IFERROR(+IF(+VLOOKUP(+ROW()-ROW($A$4),DATA!A:D,4,FALSE)=" "," ",+ROW()-ROW($A$4))," ")</f>
        <v xml:space="preserve"> </v>
      </c>
      <c r="B30" s="195" t="str">
        <f>+IFERROR(+VLOOKUP($A30,DATA!$A:$C,1,FALSE)-VLOOKUP($A30,DATA!$A:$C,3,FALSE)," ")</f>
        <v xml:space="preserve"> </v>
      </c>
      <c r="C30" s="17" t="str">
        <f>+IF($A30=" "," ",+VLOOKUP($A30,DATA!$A:$AG,DATA!$D$3,FALSE))</f>
        <v xml:space="preserve"> </v>
      </c>
      <c r="D30" s="17" t="str">
        <f>+IF($A30=" "," ",+VLOOKUP($A30,DATA!$A:$AG,DATA!$E$3,FALSE))</f>
        <v xml:space="preserve"> </v>
      </c>
      <c r="E30" s="17" t="str">
        <f>+IF($A30=" "," ",+VLOOKUP($A30,DATA!$A:$AG,DATA!$F$3,FALSE))</f>
        <v xml:space="preserve"> </v>
      </c>
      <c r="F30" s="191" t="str">
        <f>+IF($A30=" "," ",+VLOOKUP($A30,DATA!$A:$AG,DATA!$G$3,FALSE))</f>
        <v xml:space="preserve"> </v>
      </c>
      <c r="G30" s="31" t="str">
        <f>+IFERROR(+VLOOKUP($A30,DATA!$A:$AG,DATA!$M$3,FALSE)," ")</f>
        <v xml:space="preserve"> </v>
      </c>
      <c r="H30" s="31" t="str">
        <f>+IFERROR(+IF(+VLOOKUP($A30,DATA!$A:$AG,DATA!$N$3,FALSE)=0," ",+VLOOKUP($A30,DATA!$A:$AG,DATA!$N$3,FALSE))," ")</f>
        <v xml:space="preserve"> </v>
      </c>
      <c r="I30" s="18" t="str">
        <f>+IF($A30=" "," ",+VLOOKUP($A30,DATA!$A:$AG,DATA!$O$3,FALSE))</f>
        <v xml:space="preserve"> </v>
      </c>
      <c r="J30" s="26">
        <f>+IF($I30="oui",+VLOOKUP($A30,DATA!$A:$AG,DATA!$P$3,FALSE),0)</f>
        <v>0</v>
      </c>
      <c r="K30" s="27">
        <f>+IF($I30="oui",+VLOOKUP($A30,DATA!$A:$AG,DATA!$R$3,FALSE),0)</f>
        <v>0</v>
      </c>
      <c r="L30" s="27">
        <f>+IF($I30="oui",+VLOOKUP($A30,DATA!$A:$AG,DATA!$T$3,FALSE),0)</f>
        <v>0</v>
      </c>
      <c r="M30" s="27">
        <f>+IF($I30="oui",+VLOOKUP($A30,DATA!$A:$AG,DATA!$V$3,FALSE),0)</f>
        <v>0</v>
      </c>
      <c r="N30" s="27">
        <f>+IF($I30="oui",+VLOOKUP($A30,DATA!$A:$AG,DATA!$X$3,FALSE),0)</f>
        <v>0</v>
      </c>
      <c r="O30" s="27">
        <f>+IF($I30="oui",+VLOOKUP($A30,DATA!$A:$AG,DATA!$Z$3,FALSE),0)</f>
        <v>0</v>
      </c>
      <c r="P30" s="27">
        <f>+IF($I30="oui",+VLOOKUP($A30,DATA!$A:$AG,DATA!$AB$3,FALSE),0)</f>
        <v>0</v>
      </c>
      <c r="Q30" s="27">
        <f>+IF($I30="oui",+VLOOKUP($A30,DATA!$A:$AG,DATA!$AD$3,FALSE),0)</f>
        <v>0</v>
      </c>
      <c r="R30" s="28">
        <f>+IF($I30="oui",+VLOOKUP($A30,DATA!$A:$AG,DATA!$AF$3,FALSE),0)</f>
        <v>0</v>
      </c>
      <c r="S30" s="94">
        <f t="shared" si="8"/>
        <v>0</v>
      </c>
      <c r="T30" s="20">
        <f>+IF($I30="oui",+VLOOKUP($A30,DATA!$A:$AG,DATA!$Q$3,FALSE),0)</f>
        <v>0</v>
      </c>
      <c r="U30" s="21">
        <f>+IF($I30="oui",+VLOOKUP($A30,DATA!$A:$AG,DATA!$S$3,FALSE),0)</f>
        <v>0</v>
      </c>
      <c r="V30" s="21">
        <f>+IF($I30="oui",+VLOOKUP($A30,DATA!$A:$AG,DATA!$U$3,FALSE),0)</f>
        <v>0</v>
      </c>
      <c r="W30" s="21">
        <f>+IF($I30="oui",+VLOOKUP($A30,DATA!$A:$AG,DATA!$W$3,FALSE),0)</f>
        <v>0</v>
      </c>
      <c r="X30" s="21">
        <f>+IF($I30="oui",+VLOOKUP($A30,DATA!$A:$AG,DATA!$Y$3,FALSE),0)</f>
        <v>0</v>
      </c>
      <c r="Y30" s="21">
        <f>+IF($I30="oui",+VLOOKUP($A30,DATA!$A:$AG,DATA!$AA$3,FALSE),0)</f>
        <v>0</v>
      </c>
      <c r="Z30" s="21">
        <f>+IF($I30="oui",+VLOOKUP($A30,DATA!$A:$AG,DATA!$AC$3,FALSE),0)</f>
        <v>0</v>
      </c>
      <c r="AA30" s="21">
        <f>+IF($I30="oui",+VLOOKUP($A30,DATA!$A:$AG,DATA!$AE$3,FALSE),0)</f>
        <v>0</v>
      </c>
      <c r="AB30" s="22">
        <f>+IF($I30="oui",+VLOOKUP($A30,DATA!$A:$AG,DATA!$AG$3,FALSE),0)</f>
        <v>0</v>
      </c>
      <c r="AC30" s="95">
        <f t="shared" si="9"/>
        <v>0</v>
      </c>
      <c r="AD30" s="26" t="str">
        <f t="shared" si="10"/>
        <v xml:space="preserve"> </v>
      </c>
      <c r="AE30" s="27" t="str">
        <f t="shared" si="11"/>
        <v xml:space="preserve"> </v>
      </c>
      <c r="AF30" s="27" t="str">
        <f t="shared" si="12"/>
        <v xml:space="preserve"> </v>
      </c>
      <c r="AG30" s="27" t="str">
        <f t="shared" si="13"/>
        <v xml:space="preserve"> </v>
      </c>
      <c r="AH30" s="27" t="str">
        <f t="shared" si="14"/>
        <v xml:space="preserve"> </v>
      </c>
      <c r="AI30" s="27" t="str">
        <f t="shared" si="15"/>
        <v xml:space="preserve"> </v>
      </c>
      <c r="AJ30" s="27" t="str">
        <f t="shared" si="16"/>
        <v xml:space="preserve"> </v>
      </c>
      <c r="AK30" s="27" t="str">
        <f t="shared" si="17"/>
        <v xml:space="preserve"> </v>
      </c>
      <c r="AL30" s="28" t="str">
        <f t="shared" si="18"/>
        <v xml:space="preserve"> </v>
      </c>
      <c r="AM30" s="44" t="str">
        <f ca="1">+IF(T30=0," ",IF($H30=" ",+MAX(TODAY(),AW$4:AW29,$G30),+MAX(TODAY(),AW$4:AW29,$H30)))</f>
        <v xml:space="preserve"> </v>
      </c>
      <c r="AN30" s="31" t="str">
        <f ca="1">+IF(U30=0," ",IF($H30=" ",+MAX(TODAY(),AX$4:AX29,$G30),+MAX(TODAY(),AX$4:AX29,$H30)))</f>
        <v xml:space="preserve"> </v>
      </c>
      <c r="AO30" s="31" t="str">
        <f ca="1">+IF(AND(V30=0,W30=0)," ",IF($H30=" ",+MAX(TODAY(),AY$4:AY29,$G30),+MAX(TODAY(),AY$4:AY29,$H30)))</f>
        <v xml:space="preserve"> </v>
      </c>
      <c r="AP30" s="31" t="str">
        <f ca="1">+IF(V30=0," ",IF($H30=" ",+MAX(TODAY(),AZ$4:AZ29,$G30),+MAX(TODAY(),AZ$4:AZ29,$H30)))</f>
        <v xml:space="preserve"> </v>
      </c>
      <c r="AQ30" s="31" t="str">
        <f ca="1">+IF(W30=0," ",IF($H30=" ",+MAX(TODAY(),BA$4:BA29,$G30),+MAX(TODAY(),BA$4:BA29,$H30)))</f>
        <v xml:space="preserve"> </v>
      </c>
      <c r="AR30" s="31" t="str">
        <f ca="1">+IF(X30=0," ",IF($H30=" ",+MAX(TODAY(),BB$4:BB29,$G30),+MAX(TODAY(),BB$4:BB29,$H30)))</f>
        <v xml:space="preserve"> </v>
      </c>
      <c r="AS30" s="31" t="str">
        <f ca="1">+IF(Y30=0," ",IF($H30=" ",+MAX(TODAY(),BC$4:BC29,$G30),+MAX(TODAY(),BC$4:BC29,$H30)))</f>
        <v xml:space="preserve"> </v>
      </c>
      <c r="AT30" s="31" t="str">
        <f ca="1">+IF(Z30=0," ",IF($H30=" ",+MAX(TODAY(),BD$4:BD29,$G30),+MAX(TODAY(),BD$4:BD29,$H30)))</f>
        <v xml:space="preserve"> </v>
      </c>
      <c r="AU30" s="31" t="str">
        <f ca="1">+IF(AA30=0," ",IF($H30=" ",+MAX(TODAY(),BE$4:BE29,$G30),+MAX(TODAY(),BE$4:BE29,$H30)))</f>
        <v xml:space="preserve"> </v>
      </c>
      <c r="AV30" s="45" t="str">
        <f ca="1">+IF(AB30=0," ",IF($H30=" ",+MAX(TODAY(),BF$4:BF29,$G30),+MAX(TODAY(),BF$4:BF29,$H30)))</f>
        <v xml:space="preserve"> </v>
      </c>
      <c r="AW30" s="48" t="str">
        <f ca="1">+IF(T30=0," ",+MAX(+WORKDAY.INTL(+TODAY(),+CUM!AD30/+VLOOKUP(AW$1,POSTE!$B:$H,7,FALSE),,CONGÉ!$C$2:$C$80),+WORKDAY.INTL(AM30,+CUM!T30/+VLOOKUP(AW$1,POSTE!$B:$H,7,FALSE),,CONGÉ!$C$2:$C$80)))</f>
        <v xml:space="preserve"> </v>
      </c>
      <c r="AX30" s="199" t="str">
        <f ca="1">+IF(U30=0," ",+MAX(+WORKDAY.INTL(+TODAY(),+CUM!AE30/+VLOOKUP(AX$1,POSTE!$B:$H,7,FALSE),,CONGÉ!$C$2:$C$80),+WORKDAY.INTL(AN30,+CUM!U30/+VLOOKUP(AX$1,POSTE!$B:$H,7,FALSE),,CONGÉ!$C$2:$C$80)))</f>
        <v xml:space="preserve"> </v>
      </c>
      <c r="AY30" s="199" t="str">
        <f ca="1">+IF(AND(V30=0,W30=0)," ",+MAX(+WORKDAY.INTL(+TODAY(),+(((AF30*POSTE!$H$5)+(CUM!AG30*POSTE!$H$4))/(POSTE!$H$4*POSTE!$H$5*2)),,CONGÉ!$C$2:$C$80),+WORKDAY.INTL(AO30,+(((V30*POSTE!$H$5)+(CUM!W30*POSTE!$H$4))/(POSTE!$H$4*POSTE!$H$5*2)),,CONGÉ!$C$2:$C$80)))</f>
        <v xml:space="preserve"> </v>
      </c>
      <c r="AZ30" s="199" t="str">
        <f ca="1">+IF(V30=0," ",+MAX(+WORKDAY.INTL(+TODAY(),+CUM!AF30/+VLOOKUP(AZ$1,POSTE!$B:$H,7,FALSE),,CONGÉ!$C$2:$C$80),+WORKDAY.INTL(AP30,+CUM!V30/+VLOOKUP(AZ$1,POSTE!$B:$H,7,FALSE),,CONGÉ!$C$2:$C$80)))</f>
        <v xml:space="preserve"> </v>
      </c>
      <c r="BA30" s="199" t="str">
        <f ca="1">+IF(W30=0," ",+MAX(+WORKDAY.INTL(+TODAY(),+CUM!AG30/+VLOOKUP(BA$1,POSTE!$B:$H,7,FALSE),,CONGÉ!$C$2:$C$80),+WORKDAY.INTL(AQ30,+CUM!W30/+VLOOKUP(BA$1,POSTE!$B:$H,7,FALSE),,CONGÉ!$C$2:$C$80)))</f>
        <v xml:space="preserve"> </v>
      </c>
      <c r="BB30" s="199" t="str">
        <f ca="1">+IF(X30=0," ",+MAX(+WORKDAY.INTL(+TODAY(),+CUM!AH30/+VLOOKUP(BB$1,POSTE!$B:$H,7,FALSE),,CONGÉ!$C$2:$C$80),+WORKDAY.INTL(AR30,+CUM!X30/+VLOOKUP(BB$1,POSTE!$B:$H,7,FALSE),,CONGÉ!$C$2:$C$80)))</f>
        <v xml:space="preserve"> </v>
      </c>
      <c r="BC30" s="199" t="str">
        <f ca="1">+IF(Y30=0," ",+MAX(+WORKDAY.INTL(+TODAY(),+CUM!AI30/+VLOOKUP(BC$1,POSTE!$B:$H,7,FALSE),,CONGÉ!$C$2:$C$80),+WORKDAY.INTL(AS30,+CUM!Y30/+VLOOKUP(BC$1,POSTE!$B:$H,7,FALSE),,CONGÉ!$C$2:$C$80)))</f>
        <v xml:space="preserve"> </v>
      </c>
      <c r="BD30" s="199" t="str">
        <f ca="1">+IF(Z30=0," ",+MAX(+WORKDAY.INTL(+TODAY(),+CUM!AJ30/+VLOOKUP(BD$1,POSTE!$B:$H,7,FALSE),,CONGÉ!$C$2:$C$80),+WORKDAY.INTL(AT30,+CUM!Z30/+VLOOKUP(BD$1,POSTE!$B:$H,7,FALSE),,CONGÉ!$C$2:$C$80)))</f>
        <v xml:space="preserve"> </v>
      </c>
      <c r="BE30" s="199" t="str">
        <f ca="1">+IF(AA30=0," ",+MAX(+WORKDAY.INTL(+TODAY(),+CUM!AK30/+VLOOKUP(BE$1,POSTE!$B:$H,7,FALSE),,CONGÉ!$C$2:$C$80),+WORKDAY.INTL(AU30,+CUM!AA30/+VLOOKUP(BE$1,POSTE!$B:$H,7,FALSE),,CONGÉ!$C$2:$C$80)))</f>
        <v xml:space="preserve"> </v>
      </c>
      <c r="BF30" s="200" t="str">
        <f ca="1">+IF(AB30=0," ",+MAX(+WORKDAY.INTL(+TODAY(),+CUM!AL30/+VLOOKUP(BF$1,POSTE!$B:$H,7,FALSE),,CONGÉ!$C$2:$C$80),+WORKDAY.INTL(AV30,+CUM!AB30/+VLOOKUP(BF$1,POSTE!$B:$H,7,FALSE),,CONGÉ!$C$2:$C$80)))</f>
        <v xml:space="preserve"> </v>
      </c>
      <c r="BG30" s="96" t="str">
        <f t="shared" ca="1" si="19"/>
        <v xml:space="preserve"> </v>
      </c>
      <c r="BH30" s="96" t="str">
        <f t="shared" ca="1" si="20"/>
        <v xml:space="preserve"> </v>
      </c>
      <c r="BI30" s="26">
        <f>+IF($I30="oui",+VLOOKUP($A30,DATA!$A:$AH,DATA!$AH$3,FALSE),0)</f>
        <v>0</v>
      </c>
      <c r="BJ30" s="27" t="str">
        <f t="shared" si="4"/>
        <v xml:space="preserve"> </v>
      </c>
      <c r="BK30" s="46" t="str">
        <f>+IF(BI30&gt;0,+MAX((BL$4:BL29),BH30),"")</f>
        <v/>
      </c>
      <c r="BL30" s="46" t="str">
        <f>+IF(BI30&gt;0,+MAX((BL$4:BL29),+WORKDAY.INTL(BK30,+BI30/8,,CONGÉ!$C$2:$C$73)),"")</f>
        <v/>
      </c>
      <c r="BM30" s="175" t="str">
        <f t="shared" ca="1" si="5"/>
        <v xml:space="preserve"> </v>
      </c>
      <c r="BN30" s="176" t="str">
        <f t="shared" si="6"/>
        <v xml:space="preserve"> </v>
      </c>
      <c r="BO30" s="48" t="str">
        <f t="shared" ca="1" si="7"/>
        <v xml:space="preserve"> </v>
      </c>
      <c r="BP30" s="97" t="str">
        <f>+IF(C30=" "," ",+(((AF30*POSTE!$H$5)+(CUM!AG30*POSTE!$H$4))/(POSTE!$H$4*POSTE!$H$5*2)))</f>
        <v xml:space="preserve"> </v>
      </c>
      <c r="BQ30" s="98" t="str">
        <f ca="1">+IFERROR(+WORKDAY.INTL(BO30,BP30,,CONGÉ!C$4:C$72)," ")</f>
        <v xml:space="preserve"> </v>
      </c>
      <c r="BR30" s="99" t="str">
        <f ca="1">+IFERROR(+MAX(AY$4:AY30)-BQ30," ")</f>
        <v xml:space="preserve"> </v>
      </c>
      <c r="BS30" s="180" t="str">
        <f>+IF(T30=0," ",+DATEDIF(+MAX(AW$4:AW29),AM30,"D"))</f>
        <v xml:space="preserve"> </v>
      </c>
      <c r="BT30" s="181" t="str">
        <f>+IF(U30=0," ",+DATEDIF(+MAX(AX$4:AX29),AN30,"D"))</f>
        <v xml:space="preserve"> </v>
      </c>
      <c r="BU30" s="181" t="str">
        <f>+IF(AND(V30=0,W30=0)," ",+DATEDIF(+MAX(AY$4:AY29),AO30,"D"))</f>
        <v xml:space="preserve"> </v>
      </c>
      <c r="BV30" s="181" t="str">
        <f>+IF(V30=0," ",+DATEDIF(+MAX(AZ$4:AZ29),AP30,"D"))</f>
        <v xml:space="preserve"> </v>
      </c>
      <c r="BW30" s="181" t="str">
        <f>+IF(W30=0," ",+DATEDIF(+MAX(BA$4:BA29),AQ30,"D"))</f>
        <v xml:space="preserve"> </v>
      </c>
      <c r="BX30" s="181" t="str">
        <f>+IF(X30=0," ",+DATEDIF(+MAX(BB$4:BB29),AR30,"D"))</f>
        <v xml:space="preserve"> </v>
      </c>
      <c r="BY30" s="181" t="str">
        <f>+IF(Y30=0," ",+DATEDIF(+MAX(BC$4:BC29),AS30,"D"))</f>
        <v xml:space="preserve"> </v>
      </c>
      <c r="BZ30" s="181" t="str">
        <f>+IF(Z30=0," ",+DATEDIF(+MAX(BD$4:BD29),AT30,"D"))</f>
        <v xml:space="preserve"> </v>
      </c>
      <c r="CA30" s="181" t="str">
        <f>+IF(AA30=0," ",+DATEDIF(+MAX(BE$4:BE29),AU30,"D"))</f>
        <v xml:space="preserve"> </v>
      </c>
      <c r="CB30" s="182" t="str">
        <f>+IF(AB30=0," ",+DATEDIF(+MAX(BF$4:BF29),AV30,"D"))</f>
        <v xml:space="preserve"> </v>
      </c>
    </row>
    <row r="31" spans="1:80" x14ac:dyDescent="0.25">
      <c r="A31" s="104" t="str">
        <f>+IFERROR(+IF(+VLOOKUP(+ROW()-ROW($A$4),DATA!A:D,4,FALSE)=" "," ",+ROW()-ROW($A$4))," ")</f>
        <v xml:space="preserve"> </v>
      </c>
      <c r="B31" s="195" t="str">
        <f>+IFERROR(+VLOOKUP($A31,DATA!$A:$C,1,FALSE)-VLOOKUP($A31,DATA!$A:$C,3,FALSE)," ")</f>
        <v xml:space="preserve"> </v>
      </c>
      <c r="C31" s="17" t="str">
        <f>+IF($A31=" "," ",+VLOOKUP($A31,DATA!$A:$AG,DATA!$D$3,FALSE))</f>
        <v xml:space="preserve"> </v>
      </c>
      <c r="D31" s="17" t="str">
        <f>+IF($A31=" "," ",+VLOOKUP($A31,DATA!$A:$AG,DATA!$E$3,FALSE))</f>
        <v xml:space="preserve"> </v>
      </c>
      <c r="E31" s="17" t="str">
        <f>+IF($A31=" "," ",+VLOOKUP($A31,DATA!$A:$AG,DATA!$F$3,FALSE))</f>
        <v xml:space="preserve"> </v>
      </c>
      <c r="F31" s="191" t="str">
        <f>+IF($A31=" "," ",+VLOOKUP($A31,DATA!$A:$AG,DATA!$G$3,FALSE))</f>
        <v xml:space="preserve"> </v>
      </c>
      <c r="G31" s="31" t="str">
        <f>+IFERROR(+VLOOKUP($A31,DATA!$A:$AG,DATA!$M$3,FALSE)," ")</f>
        <v xml:space="preserve"> </v>
      </c>
      <c r="H31" s="31" t="str">
        <f>+IFERROR(+IF(+VLOOKUP($A31,DATA!$A:$AG,DATA!$N$3,FALSE)=0," ",+VLOOKUP($A31,DATA!$A:$AG,DATA!$N$3,FALSE))," ")</f>
        <v xml:space="preserve"> </v>
      </c>
      <c r="I31" s="18" t="str">
        <f>+IF($A31=" "," ",+VLOOKUP($A31,DATA!$A:$AG,DATA!$O$3,FALSE))</f>
        <v xml:space="preserve"> </v>
      </c>
      <c r="J31" s="26">
        <f>+IF($I31="oui",+VLOOKUP($A31,DATA!$A:$AG,DATA!$P$3,FALSE),0)</f>
        <v>0</v>
      </c>
      <c r="K31" s="27">
        <f>+IF($I31="oui",+VLOOKUP($A31,DATA!$A:$AG,DATA!$R$3,FALSE),0)</f>
        <v>0</v>
      </c>
      <c r="L31" s="27">
        <f>+IF($I31="oui",+VLOOKUP($A31,DATA!$A:$AG,DATA!$T$3,FALSE),0)</f>
        <v>0</v>
      </c>
      <c r="M31" s="27">
        <f>+IF($I31="oui",+VLOOKUP($A31,DATA!$A:$AG,DATA!$V$3,FALSE),0)</f>
        <v>0</v>
      </c>
      <c r="N31" s="27">
        <f>+IF($I31="oui",+VLOOKUP($A31,DATA!$A:$AG,DATA!$X$3,FALSE),0)</f>
        <v>0</v>
      </c>
      <c r="O31" s="27">
        <f>+IF($I31="oui",+VLOOKUP($A31,DATA!$A:$AG,DATA!$Z$3,FALSE),0)</f>
        <v>0</v>
      </c>
      <c r="P31" s="27">
        <f>+IF($I31="oui",+VLOOKUP($A31,DATA!$A:$AG,DATA!$AB$3,FALSE),0)</f>
        <v>0</v>
      </c>
      <c r="Q31" s="27">
        <f>+IF($I31="oui",+VLOOKUP($A31,DATA!$A:$AG,DATA!$AD$3,FALSE),0)</f>
        <v>0</v>
      </c>
      <c r="R31" s="28">
        <f>+IF($I31="oui",+VLOOKUP($A31,DATA!$A:$AG,DATA!$AF$3,FALSE),0)</f>
        <v>0</v>
      </c>
      <c r="S31" s="94">
        <f t="shared" si="8"/>
        <v>0</v>
      </c>
      <c r="T31" s="20">
        <f>+IF($I31="oui",+VLOOKUP($A31,DATA!$A:$AG,DATA!$Q$3,FALSE),0)</f>
        <v>0</v>
      </c>
      <c r="U31" s="21">
        <f>+IF($I31="oui",+VLOOKUP($A31,DATA!$A:$AG,DATA!$S$3,FALSE),0)</f>
        <v>0</v>
      </c>
      <c r="V31" s="21">
        <f>+IF($I31="oui",+VLOOKUP($A31,DATA!$A:$AG,DATA!$U$3,FALSE),0)</f>
        <v>0</v>
      </c>
      <c r="W31" s="21">
        <f>+IF($I31="oui",+VLOOKUP($A31,DATA!$A:$AG,DATA!$W$3,FALSE),0)</f>
        <v>0</v>
      </c>
      <c r="X31" s="21">
        <f>+IF($I31="oui",+VLOOKUP($A31,DATA!$A:$AG,DATA!$Y$3,FALSE),0)</f>
        <v>0</v>
      </c>
      <c r="Y31" s="21">
        <f>+IF($I31="oui",+VLOOKUP($A31,DATA!$A:$AG,DATA!$AA$3,FALSE),0)</f>
        <v>0</v>
      </c>
      <c r="Z31" s="21">
        <f>+IF($I31="oui",+VLOOKUP($A31,DATA!$A:$AG,DATA!$AC$3,FALSE),0)</f>
        <v>0</v>
      </c>
      <c r="AA31" s="21">
        <f>+IF($I31="oui",+VLOOKUP($A31,DATA!$A:$AG,DATA!$AE$3,FALSE),0)</f>
        <v>0</v>
      </c>
      <c r="AB31" s="22">
        <f>+IF($I31="oui",+VLOOKUP($A31,DATA!$A:$AG,DATA!$AG$3,FALSE),0)</f>
        <v>0</v>
      </c>
      <c r="AC31" s="95">
        <f t="shared" si="9"/>
        <v>0</v>
      </c>
      <c r="AD31" s="26" t="str">
        <f t="shared" si="10"/>
        <v xml:space="preserve"> </v>
      </c>
      <c r="AE31" s="27" t="str">
        <f t="shared" si="11"/>
        <v xml:space="preserve"> </v>
      </c>
      <c r="AF31" s="27" t="str">
        <f t="shared" si="12"/>
        <v xml:space="preserve"> </v>
      </c>
      <c r="AG31" s="27" t="str">
        <f t="shared" si="13"/>
        <v xml:space="preserve"> </v>
      </c>
      <c r="AH31" s="27" t="str">
        <f t="shared" si="14"/>
        <v xml:space="preserve"> </v>
      </c>
      <c r="AI31" s="27" t="str">
        <f t="shared" si="15"/>
        <v xml:space="preserve"> </v>
      </c>
      <c r="AJ31" s="27" t="str">
        <f t="shared" si="16"/>
        <v xml:space="preserve"> </v>
      </c>
      <c r="AK31" s="27" t="str">
        <f t="shared" si="17"/>
        <v xml:space="preserve"> </v>
      </c>
      <c r="AL31" s="28" t="str">
        <f t="shared" si="18"/>
        <v xml:space="preserve"> </v>
      </c>
      <c r="AM31" s="44" t="str">
        <f ca="1">+IF(T31=0," ",IF($H31=" ",+MAX(TODAY(),AW$4:AW30,$G31),+MAX(TODAY(),AW$4:AW30,$H31)))</f>
        <v xml:space="preserve"> </v>
      </c>
      <c r="AN31" s="31" t="str">
        <f ca="1">+IF(U31=0," ",IF($H31=" ",+MAX(TODAY(),AX$4:AX30,$G31),+MAX(TODAY(),AX$4:AX30,$H31)))</f>
        <v xml:space="preserve"> </v>
      </c>
      <c r="AO31" s="31" t="str">
        <f ca="1">+IF(AND(V31=0,W31=0)," ",IF($H31=" ",+MAX(TODAY(),AY$4:AY30,$G31),+MAX(TODAY(),AY$4:AY30,$H31)))</f>
        <v xml:space="preserve"> </v>
      </c>
      <c r="AP31" s="31" t="str">
        <f ca="1">+IF(V31=0," ",IF($H31=" ",+MAX(TODAY(),AZ$4:AZ30,$G31),+MAX(TODAY(),AZ$4:AZ30,$H31)))</f>
        <v xml:space="preserve"> </v>
      </c>
      <c r="AQ31" s="31" t="str">
        <f ca="1">+IF(W31=0," ",IF($H31=" ",+MAX(TODAY(),BA$4:BA30,$G31),+MAX(TODAY(),BA$4:BA30,$H31)))</f>
        <v xml:space="preserve"> </v>
      </c>
      <c r="AR31" s="31" t="str">
        <f ca="1">+IF(X31=0," ",IF($H31=" ",+MAX(TODAY(),BB$4:BB30,$G31),+MAX(TODAY(),BB$4:BB30,$H31)))</f>
        <v xml:space="preserve"> </v>
      </c>
      <c r="AS31" s="31" t="str">
        <f ca="1">+IF(Y31=0," ",IF($H31=" ",+MAX(TODAY(),BC$4:BC30,$G31),+MAX(TODAY(),BC$4:BC30,$H31)))</f>
        <v xml:space="preserve"> </v>
      </c>
      <c r="AT31" s="31" t="str">
        <f ca="1">+IF(Z31=0," ",IF($H31=" ",+MAX(TODAY(),BD$4:BD30,$G31),+MAX(TODAY(),BD$4:BD30,$H31)))</f>
        <v xml:space="preserve"> </v>
      </c>
      <c r="AU31" s="31" t="str">
        <f ca="1">+IF(AA31=0," ",IF($H31=" ",+MAX(TODAY(),BE$4:BE30,$G31),+MAX(TODAY(),BE$4:BE30,$H31)))</f>
        <v xml:space="preserve"> </v>
      </c>
      <c r="AV31" s="45" t="str">
        <f ca="1">+IF(AB31=0," ",IF($H31=" ",+MAX(TODAY(),BF$4:BF30,$G31),+MAX(TODAY(),BF$4:BF30,$H31)))</f>
        <v xml:space="preserve"> </v>
      </c>
      <c r="AW31" s="48" t="str">
        <f ca="1">+IF(T31=0," ",+MAX(+WORKDAY.INTL(+TODAY(),+CUM!AD31/+VLOOKUP(AW$1,POSTE!$B:$H,7,FALSE),,CONGÉ!$C$2:$C$80),+WORKDAY.INTL(AM31,+CUM!T31/+VLOOKUP(AW$1,POSTE!$B:$H,7,FALSE),,CONGÉ!$C$2:$C$80)))</f>
        <v xml:space="preserve"> </v>
      </c>
      <c r="AX31" s="199" t="str">
        <f ca="1">+IF(U31=0," ",+MAX(+WORKDAY.INTL(+TODAY(),+CUM!AE31/+VLOOKUP(AX$1,POSTE!$B:$H,7,FALSE),,CONGÉ!$C$2:$C$80),+WORKDAY.INTL(AN31,+CUM!U31/+VLOOKUP(AX$1,POSTE!$B:$H,7,FALSE),,CONGÉ!$C$2:$C$80)))</f>
        <v xml:space="preserve"> </v>
      </c>
      <c r="AY31" s="199" t="str">
        <f ca="1">+IF(AND(V31=0,W31=0)," ",+MAX(+WORKDAY.INTL(+TODAY(),+(((AF31*POSTE!$H$5)+(CUM!AG31*POSTE!$H$4))/(POSTE!$H$4*POSTE!$H$5*2)),,CONGÉ!$C$2:$C$80),+WORKDAY.INTL(AO31,+(((V31*POSTE!$H$5)+(CUM!W31*POSTE!$H$4))/(POSTE!$H$4*POSTE!$H$5*2)),,CONGÉ!$C$2:$C$80)))</f>
        <v xml:space="preserve"> </v>
      </c>
      <c r="AZ31" s="199" t="str">
        <f ca="1">+IF(V31=0," ",+MAX(+WORKDAY.INTL(+TODAY(),+CUM!AF31/+VLOOKUP(AZ$1,POSTE!$B:$H,7,FALSE),,CONGÉ!$C$2:$C$80),+WORKDAY.INTL(AP31,+CUM!V31/+VLOOKUP(AZ$1,POSTE!$B:$H,7,FALSE),,CONGÉ!$C$2:$C$80)))</f>
        <v xml:space="preserve"> </v>
      </c>
      <c r="BA31" s="199" t="str">
        <f ca="1">+IF(W31=0," ",+MAX(+WORKDAY.INTL(+TODAY(),+CUM!AG31/+VLOOKUP(BA$1,POSTE!$B:$H,7,FALSE),,CONGÉ!$C$2:$C$80),+WORKDAY.INTL(AQ31,+CUM!W31/+VLOOKUP(BA$1,POSTE!$B:$H,7,FALSE),,CONGÉ!$C$2:$C$80)))</f>
        <v xml:space="preserve"> </v>
      </c>
      <c r="BB31" s="199" t="str">
        <f ca="1">+IF(X31=0," ",+MAX(+WORKDAY.INTL(+TODAY(),+CUM!AH31/+VLOOKUP(BB$1,POSTE!$B:$H,7,FALSE),,CONGÉ!$C$2:$C$80),+WORKDAY.INTL(AR31,+CUM!X31/+VLOOKUP(BB$1,POSTE!$B:$H,7,FALSE),,CONGÉ!$C$2:$C$80)))</f>
        <v xml:space="preserve"> </v>
      </c>
      <c r="BC31" s="199" t="str">
        <f ca="1">+IF(Y31=0," ",+MAX(+WORKDAY.INTL(+TODAY(),+CUM!AI31/+VLOOKUP(BC$1,POSTE!$B:$H,7,FALSE),,CONGÉ!$C$2:$C$80),+WORKDAY.INTL(AS31,+CUM!Y31/+VLOOKUP(BC$1,POSTE!$B:$H,7,FALSE),,CONGÉ!$C$2:$C$80)))</f>
        <v xml:space="preserve"> </v>
      </c>
      <c r="BD31" s="199" t="str">
        <f ca="1">+IF(Z31=0," ",+MAX(+WORKDAY.INTL(+TODAY(),+CUM!AJ31/+VLOOKUP(BD$1,POSTE!$B:$H,7,FALSE),,CONGÉ!$C$2:$C$80),+WORKDAY.INTL(AT31,+CUM!Z31/+VLOOKUP(BD$1,POSTE!$B:$H,7,FALSE),,CONGÉ!$C$2:$C$80)))</f>
        <v xml:space="preserve"> </v>
      </c>
      <c r="BE31" s="199" t="str">
        <f ca="1">+IF(AA31=0," ",+MAX(+WORKDAY.INTL(+TODAY(),+CUM!AK31/+VLOOKUP(BE$1,POSTE!$B:$H,7,FALSE),,CONGÉ!$C$2:$C$80),+WORKDAY.INTL(AU31,+CUM!AA31/+VLOOKUP(BE$1,POSTE!$B:$H,7,FALSE),,CONGÉ!$C$2:$C$80)))</f>
        <v xml:space="preserve"> </v>
      </c>
      <c r="BF31" s="200" t="str">
        <f ca="1">+IF(AB31=0," ",+MAX(+WORKDAY.INTL(+TODAY(),+CUM!AL31/+VLOOKUP(BF$1,POSTE!$B:$H,7,FALSE),,CONGÉ!$C$2:$C$80),+WORKDAY.INTL(AV31,+CUM!AB31/+VLOOKUP(BF$1,POSTE!$B:$H,7,FALSE),,CONGÉ!$C$2:$C$80)))</f>
        <v xml:space="preserve"> </v>
      </c>
      <c r="BG31" s="96" t="str">
        <f t="shared" ca="1" si="19"/>
        <v xml:space="preserve"> </v>
      </c>
      <c r="BH31" s="96" t="str">
        <f t="shared" ca="1" si="20"/>
        <v xml:space="preserve"> </v>
      </c>
      <c r="BI31" s="26">
        <f>+IF($I31="oui",+VLOOKUP($A31,DATA!$A:$AH,DATA!$AH$3,FALSE),0)</f>
        <v>0</v>
      </c>
      <c r="BJ31" s="27" t="str">
        <f t="shared" si="4"/>
        <v xml:space="preserve"> </v>
      </c>
      <c r="BK31" s="46" t="str">
        <f>+IF(BI31&gt;0,+MAX((BL$4:BL30),BH31),"")</f>
        <v/>
      </c>
      <c r="BL31" s="46" t="str">
        <f>+IF(BI31&gt;0,+MAX((BL$4:BL30),+WORKDAY.INTL(BK31,+BI31/8,,CONGÉ!$C$2:$C$73)),"")</f>
        <v/>
      </c>
      <c r="BM31" s="175" t="str">
        <f t="shared" ca="1" si="5"/>
        <v xml:space="preserve"> </v>
      </c>
      <c r="BN31" s="176" t="str">
        <f t="shared" si="6"/>
        <v xml:space="preserve"> </v>
      </c>
      <c r="BO31" s="48" t="str">
        <f t="shared" ca="1" si="7"/>
        <v xml:space="preserve"> </v>
      </c>
      <c r="BP31" s="97" t="str">
        <f>+IF(C31=" "," ",+(((AF31*POSTE!$H$5)+(CUM!AG31*POSTE!$H$4))/(POSTE!$H$4*POSTE!$H$5*2)))</f>
        <v xml:space="preserve"> </v>
      </c>
      <c r="BQ31" s="98" t="str">
        <f ca="1">+IFERROR(+WORKDAY.INTL(BO31,BP31,,CONGÉ!C$4:C$72)," ")</f>
        <v xml:space="preserve"> </v>
      </c>
      <c r="BR31" s="99" t="str">
        <f ca="1">+IFERROR(+MAX(AY$4:AY31)-BQ31," ")</f>
        <v xml:space="preserve"> </v>
      </c>
      <c r="BS31" s="180" t="str">
        <f>+IF(T31=0," ",+DATEDIF(+MAX(AW$4:AW30),AM31,"D"))</f>
        <v xml:space="preserve"> </v>
      </c>
      <c r="BT31" s="181" t="str">
        <f>+IF(U31=0," ",+DATEDIF(+MAX(AX$4:AX30),AN31,"D"))</f>
        <v xml:space="preserve"> </v>
      </c>
      <c r="BU31" s="181" t="str">
        <f>+IF(AND(V31=0,W31=0)," ",+DATEDIF(+MAX(AY$4:AY30),AO31,"D"))</f>
        <v xml:space="preserve"> </v>
      </c>
      <c r="BV31" s="181" t="str">
        <f>+IF(V31=0," ",+DATEDIF(+MAX(AZ$4:AZ30),AP31,"D"))</f>
        <v xml:space="preserve"> </v>
      </c>
      <c r="BW31" s="181" t="str">
        <f>+IF(W31=0," ",+DATEDIF(+MAX(BA$4:BA30),AQ31,"D"))</f>
        <v xml:space="preserve"> </v>
      </c>
      <c r="BX31" s="181" t="str">
        <f>+IF(X31=0," ",+DATEDIF(+MAX(BB$4:BB30),AR31,"D"))</f>
        <v xml:space="preserve"> </v>
      </c>
      <c r="BY31" s="181" t="str">
        <f>+IF(Y31=0," ",+DATEDIF(+MAX(BC$4:BC30),AS31,"D"))</f>
        <v xml:space="preserve"> </v>
      </c>
      <c r="BZ31" s="181" t="str">
        <f>+IF(Z31=0," ",+DATEDIF(+MAX(BD$4:BD30),AT31,"D"))</f>
        <v xml:space="preserve"> </v>
      </c>
      <c r="CA31" s="181" t="str">
        <f>+IF(AA31=0," ",+DATEDIF(+MAX(BE$4:BE30),AU31,"D"))</f>
        <v xml:space="preserve"> </v>
      </c>
      <c r="CB31" s="182" t="str">
        <f>+IF(AB31=0," ",+DATEDIF(+MAX(BF$4:BF30),AV31,"D"))</f>
        <v xml:space="preserve"> </v>
      </c>
    </row>
    <row r="32" spans="1:80" x14ac:dyDescent="0.25">
      <c r="A32" s="104" t="str">
        <f>+IFERROR(+IF(+VLOOKUP(+ROW()-ROW($A$4),DATA!A:D,4,FALSE)=" "," ",+ROW()-ROW($A$4))," ")</f>
        <v xml:space="preserve"> </v>
      </c>
      <c r="B32" s="195" t="str">
        <f>+IFERROR(+VLOOKUP($A32,DATA!$A:$C,1,FALSE)-VLOOKUP($A32,DATA!$A:$C,3,FALSE)," ")</f>
        <v xml:space="preserve"> </v>
      </c>
      <c r="C32" s="17" t="str">
        <f>+IF($A32=" "," ",+VLOOKUP($A32,DATA!$A:$AG,DATA!$D$3,FALSE))</f>
        <v xml:space="preserve"> </v>
      </c>
      <c r="D32" s="17" t="str">
        <f>+IF($A32=" "," ",+VLOOKUP($A32,DATA!$A:$AG,DATA!$E$3,FALSE))</f>
        <v xml:space="preserve"> </v>
      </c>
      <c r="E32" s="17" t="str">
        <f>+IF($A32=" "," ",+VLOOKUP($A32,DATA!$A:$AG,DATA!$F$3,FALSE))</f>
        <v xml:space="preserve"> </v>
      </c>
      <c r="F32" s="191" t="str">
        <f>+IF($A32=" "," ",+VLOOKUP($A32,DATA!$A:$AG,DATA!$G$3,FALSE))</f>
        <v xml:space="preserve"> </v>
      </c>
      <c r="G32" s="31" t="str">
        <f>+IFERROR(+VLOOKUP($A32,DATA!$A:$AG,DATA!$M$3,FALSE)," ")</f>
        <v xml:space="preserve"> </v>
      </c>
      <c r="H32" s="31" t="str">
        <f>+IFERROR(+IF(+VLOOKUP($A32,DATA!$A:$AG,DATA!$N$3,FALSE)=0," ",+VLOOKUP($A32,DATA!$A:$AG,DATA!$N$3,FALSE))," ")</f>
        <v xml:space="preserve"> </v>
      </c>
      <c r="I32" s="18" t="str">
        <f>+IF($A32=" "," ",+VLOOKUP($A32,DATA!$A:$AG,DATA!$O$3,FALSE))</f>
        <v xml:space="preserve"> </v>
      </c>
      <c r="J32" s="26">
        <f>+IF($I32="oui",+VLOOKUP($A32,DATA!$A:$AG,DATA!$P$3,FALSE),0)</f>
        <v>0</v>
      </c>
      <c r="K32" s="27">
        <f>+IF($I32="oui",+VLOOKUP($A32,DATA!$A:$AG,DATA!$R$3,FALSE),0)</f>
        <v>0</v>
      </c>
      <c r="L32" s="27">
        <f>+IF($I32="oui",+VLOOKUP($A32,DATA!$A:$AG,DATA!$T$3,FALSE),0)</f>
        <v>0</v>
      </c>
      <c r="M32" s="27">
        <f>+IF($I32="oui",+VLOOKUP($A32,DATA!$A:$AG,DATA!$V$3,FALSE),0)</f>
        <v>0</v>
      </c>
      <c r="N32" s="27">
        <f>+IF($I32="oui",+VLOOKUP($A32,DATA!$A:$AG,DATA!$X$3,FALSE),0)</f>
        <v>0</v>
      </c>
      <c r="O32" s="27">
        <f>+IF($I32="oui",+VLOOKUP($A32,DATA!$A:$AG,DATA!$Z$3,FALSE),0)</f>
        <v>0</v>
      </c>
      <c r="P32" s="27">
        <f>+IF($I32="oui",+VLOOKUP($A32,DATA!$A:$AG,DATA!$AB$3,FALSE),0)</f>
        <v>0</v>
      </c>
      <c r="Q32" s="27">
        <f>+IF($I32="oui",+VLOOKUP($A32,DATA!$A:$AG,DATA!$AD$3,FALSE),0)</f>
        <v>0</v>
      </c>
      <c r="R32" s="28">
        <f>+IF($I32="oui",+VLOOKUP($A32,DATA!$A:$AG,DATA!$AF$3,FALSE),0)</f>
        <v>0</v>
      </c>
      <c r="S32" s="94">
        <f t="shared" si="8"/>
        <v>0</v>
      </c>
      <c r="T32" s="20">
        <f>+IF($I32="oui",+VLOOKUP($A32,DATA!$A:$AG,DATA!$Q$3,FALSE),0)</f>
        <v>0</v>
      </c>
      <c r="U32" s="21">
        <f>+IF($I32="oui",+VLOOKUP($A32,DATA!$A:$AG,DATA!$S$3,FALSE),0)</f>
        <v>0</v>
      </c>
      <c r="V32" s="21">
        <f>+IF($I32="oui",+VLOOKUP($A32,DATA!$A:$AG,DATA!$U$3,FALSE),0)</f>
        <v>0</v>
      </c>
      <c r="W32" s="21">
        <f>+IF($I32="oui",+VLOOKUP($A32,DATA!$A:$AG,DATA!$W$3,FALSE),0)</f>
        <v>0</v>
      </c>
      <c r="X32" s="21">
        <f>+IF($I32="oui",+VLOOKUP($A32,DATA!$A:$AG,DATA!$Y$3,FALSE),0)</f>
        <v>0</v>
      </c>
      <c r="Y32" s="21">
        <f>+IF($I32="oui",+VLOOKUP($A32,DATA!$A:$AG,DATA!$AA$3,FALSE),0)</f>
        <v>0</v>
      </c>
      <c r="Z32" s="21">
        <f>+IF($I32="oui",+VLOOKUP($A32,DATA!$A:$AG,DATA!$AC$3,FALSE),0)</f>
        <v>0</v>
      </c>
      <c r="AA32" s="21">
        <f>+IF($I32="oui",+VLOOKUP($A32,DATA!$A:$AG,DATA!$AE$3,FALSE),0)</f>
        <v>0</v>
      </c>
      <c r="AB32" s="22">
        <f>+IF($I32="oui",+VLOOKUP($A32,DATA!$A:$AG,DATA!$AG$3,FALSE),0)</f>
        <v>0</v>
      </c>
      <c r="AC32" s="95">
        <f t="shared" si="9"/>
        <v>0</v>
      </c>
      <c r="AD32" s="26" t="str">
        <f t="shared" si="10"/>
        <v xml:space="preserve"> </v>
      </c>
      <c r="AE32" s="27" t="str">
        <f t="shared" si="11"/>
        <v xml:space="preserve"> </v>
      </c>
      <c r="AF32" s="27" t="str">
        <f t="shared" si="12"/>
        <v xml:space="preserve"> </v>
      </c>
      <c r="AG32" s="27" t="str">
        <f t="shared" si="13"/>
        <v xml:space="preserve"> </v>
      </c>
      <c r="AH32" s="27" t="str">
        <f t="shared" si="14"/>
        <v xml:space="preserve"> </v>
      </c>
      <c r="AI32" s="27" t="str">
        <f t="shared" si="15"/>
        <v xml:space="preserve"> </v>
      </c>
      <c r="AJ32" s="27" t="str">
        <f t="shared" si="16"/>
        <v xml:space="preserve"> </v>
      </c>
      <c r="AK32" s="27" t="str">
        <f t="shared" si="17"/>
        <v xml:space="preserve"> </v>
      </c>
      <c r="AL32" s="28" t="str">
        <f t="shared" si="18"/>
        <v xml:space="preserve"> </v>
      </c>
      <c r="AM32" s="44" t="str">
        <f ca="1">+IF(T32=0," ",IF($H32=" ",+MAX(TODAY(),AW$4:AW31,$G32),+MAX(TODAY(),AW$4:AW31,$H32)))</f>
        <v xml:space="preserve"> </v>
      </c>
      <c r="AN32" s="31" t="str">
        <f ca="1">+IF(U32=0," ",IF($H32=" ",+MAX(TODAY(),AX$4:AX31,$G32),+MAX(TODAY(),AX$4:AX31,$H32)))</f>
        <v xml:space="preserve"> </v>
      </c>
      <c r="AO32" s="31" t="str">
        <f ca="1">+IF(AND(V32=0,W32=0)," ",IF($H32=" ",+MAX(TODAY(),AY$4:AY31,$G32),+MAX(TODAY(),AY$4:AY31,$H32)))</f>
        <v xml:space="preserve"> </v>
      </c>
      <c r="AP32" s="31" t="str">
        <f ca="1">+IF(V32=0," ",IF($H32=" ",+MAX(TODAY(),AZ$4:AZ31,$G32),+MAX(TODAY(),AZ$4:AZ31,$H32)))</f>
        <v xml:space="preserve"> </v>
      </c>
      <c r="AQ32" s="31" t="str">
        <f ca="1">+IF(W32=0," ",IF($H32=" ",+MAX(TODAY(),BA$4:BA31,$G32),+MAX(TODAY(),BA$4:BA31,$H32)))</f>
        <v xml:space="preserve"> </v>
      </c>
      <c r="AR32" s="31" t="str">
        <f ca="1">+IF(X32=0," ",IF($H32=" ",+MAX(TODAY(),BB$4:BB31,$G32),+MAX(TODAY(),BB$4:BB31,$H32)))</f>
        <v xml:space="preserve"> </v>
      </c>
      <c r="AS32" s="31" t="str">
        <f ca="1">+IF(Y32=0," ",IF($H32=" ",+MAX(TODAY(),BC$4:BC31,$G32),+MAX(TODAY(),BC$4:BC31,$H32)))</f>
        <v xml:space="preserve"> </v>
      </c>
      <c r="AT32" s="31" t="str">
        <f ca="1">+IF(Z32=0," ",IF($H32=" ",+MAX(TODAY(),BD$4:BD31,$G32),+MAX(TODAY(),BD$4:BD31,$H32)))</f>
        <v xml:space="preserve"> </v>
      </c>
      <c r="AU32" s="31" t="str">
        <f ca="1">+IF(AA32=0," ",IF($H32=" ",+MAX(TODAY(),BE$4:BE31,$G32),+MAX(TODAY(),BE$4:BE31,$H32)))</f>
        <v xml:space="preserve"> </v>
      </c>
      <c r="AV32" s="45" t="str">
        <f ca="1">+IF(AB32=0," ",IF($H32=" ",+MAX(TODAY(),BF$4:BF31,$G32),+MAX(TODAY(),BF$4:BF31,$H32)))</f>
        <v xml:space="preserve"> </v>
      </c>
      <c r="AW32" s="48" t="str">
        <f ca="1">+IF(T32=0," ",+MAX(+WORKDAY.INTL(+TODAY(),+CUM!AD32/+VLOOKUP(AW$1,POSTE!$B:$H,7,FALSE),,CONGÉ!$C$2:$C$80),+WORKDAY.INTL(AM32,+CUM!T32/+VLOOKUP(AW$1,POSTE!$B:$H,7,FALSE),,CONGÉ!$C$2:$C$80)))</f>
        <v xml:space="preserve"> </v>
      </c>
      <c r="AX32" s="199" t="str">
        <f ca="1">+IF(U32=0," ",+MAX(+WORKDAY.INTL(+TODAY(),+CUM!AE32/+VLOOKUP(AX$1,POSTE!$B:$H,7,FALSE),,CONGÉ!$C$2:$C$80),+WORKDAY.INTL(AN32,+CUM!U32/+VLOOKUP(AX$1,POSTE!$B:$H,7,FALSE),,CONGÉ!$C$2:$C$80)))</f>
        <v xml:space="preserve"> </v>
      </c>
      <c r="AY32" s="199" t="str">
        <f ca="1">+IF(AND(V32=0,W32=0)," ",+MAX(+WORKDAY.INTL(+TODAY(),+(((AF32*POSTE!$H$5)+(CUM!AG32*POSTE!$H$4))/(POSTE!$H$4*POSTE!$H$5*2)),,CONGÉ!$C$2:$C$80),+WORKDAY.INTL(AO32,+(((V32*POSTE!$H$5)+(CUM!W32*POSTE!$H$4))/(POSTE!$H$4*POSTE!$H$5*2)),,CONGÉ!$C$2:$C$80)))</f>
        <v xml:space="preserve"> </v>
      </c>
      <c r="AZ32" s="199" t="str">
        <f ca="1">+IF(V32=0," ",+MAX(+WORKDAY.INTL(+TODAY(),+CUM!AF32/+VLOOKUP(AZ$1,POSTE!$B:$H,7,FALSE),,CONGÉ!$C$2:$C$80),+WORKDAY.INTL(AP32,+CUM!V32/+VLOOKUP(AZ$1,POSTE!$B:$H,7,FALSE),,CONGÉ!$C$2:$C$80)))</f>
        <v xml:space="preserve"> </v>
      </c>
      <c r="BA32" s="199" t="str">
        <f ca="1">+IF(W32=0," ",+MAX(+WORKDAY.INTL(+TODAY(),+CUM!AG32/+VLOOKUP(BA$1,POSTE!$B:$H,7,FALSE),,CONGÉ!$C$2:$C$80),+WORKDAY.INTL(AQ32,+CUM!W32/+VLOOKUP(BA$1,POSTE!$B:$H,7,FALSE),,CONGÉ!$C$2:$C$80)))</f>
        <v xml:space="preserve"> </v>
      </c>
      <c r="BB32" s="199" t="str">
        <f ca="1">+IF(X32=0," ",+MAX(+WORKDAY.INTL(+TODAY(),+CUM!AH32/+VLOOKUP(BB$1,POSTE!$B:$H,7,FALSE),,CONGÉ!$C$2:$C$80),+WORKDAY.INTL(AR32,+CUM!X32/+VLOOKUP(BB$1,POSTE!$B:$H,7,FALSE),,CONGÉ!$C$2:$C$80)))</f>
        <v xml:space="preserve"> </v>
      </c>
      <c r="BC32" s="199" t="str">
        <f ca="1">+IF(Y32=0," ",+MAX(+WORKDAY.INTL(+TODAY(),+CUM!AI32/+VLOOKUP(BC$1,POSTE!$B:$H,7,FALSE),,CONGÉ!$C$2:$C$80),+WORKDAY.INTL(AS32,+CUM!Y32/+VLOOKUP(BC$1,POSTE!$B:$H,7,FALSE),,CONGÉ!$C$2:$C$80)))</f>
        <v xml:space="preserve"> </v>
      </c>
      <c r="BD32" s="199" t="str">
        <f ca="1">+IF(Z32=0," ",+MAX(+WORKDAY.INTL(+TODAY(),+CUM!AJ32/+VLOOKUP(BD$1,POSTE!$B:$H,7,FALSE),,CONGÉ!$C$2:$C$80),+WORKDAY.INTL(AT32,+CUM!Z32/+VLOOKUP(BD$1,POSTE!$B:$H,7,FALSE),,CONGÉ!$C$2:$C$80)))</f>
        <v xml:space="preserve"> </v>
      </c>
      <c r="BE32" s="199" t="str">
        <f ca="1">+IF(AA32=0," ",+MAX(+WORKDAY.INTL(+TODAY(),+CUM!AK32/+VLOOKUP(BE$1,POSTE!$B:$H,7,FALSE),,CONGÉ!$C$2:$C$80),+WORKDAY.INTL(AU32,+CUM!AA32/+VLOOKUP(BE$1,POSTE!$B:$H,7,FALSE),,CONGÉ!$C$2:$C$80)))</f>
        <v xml:space="preserve"> </v>
      </c>
      <c r="BF32" s="200" t="str">
        <f ca="1">+IF(AB32=0," ",+MAX(+WORKDAY.INTL(+TODAY(),+CUM!AL32/+VLOOKUP(BF$1,POSTE!$B:$H,7,FALSE),,CONGÉ!$C$2:$C$80),+WORKDAY.INTL(AV32,+CUM!AB32/+VLOOKUP(BF$1,POSTE!$B:$H,7,FALSE),,CONGÉ!$C$2:$C$80)))</f>
        <v xml:space="preserve"> </v>
      </c>
      <c r="BG32" s="96" t="str">
        <f t="shared" ca="1" si="19"/>
        <v xml:space="preserve"> </v>
      </c>
      <c r="BH32" s="96" t="str">
        <f t="shared" ca="1" si="20"/>
        <v xml:space="preserve"> </v>
      </c>
      <c r="BI32" s="26">
        <f>+IF($I32="oui",+VLOOKUP($A32,DATA!$A:$AH,DATA!$AH$3,FALSE),0)</f>
        <v>0</v>
      </c>
      <c r="BJ32" s="27" t="str">
        <f t="shared" si="4"/>
        <v xml:space="preserve"> </v>
      </c>
      <c r="BK32" s="46" t="str">
        <f>+IF(BI32&gt;0,+MAX((BL$4:BL31),BH32),"")</f>
        <v/>
      </c>
      <c r="BL32" s="46" t="str">
        <f>+IF(BI32&gt;0,+MAX((BL$4:BL31),+WORKDAY.INTL(BK32,+BI32/8,,CONGÉ!$C$2:$C$73)),"")</f>
        <v/>
      </c>
      <c r="BM32" s="175" t="str">
        <f t="shared" ca="1" si="5"/>
        <v xml:space="preserve"> </v>
      </c>
      <c r="BN32" s="176" t="str">
        <f t="shared" si="6"/>
        <v xml:space="preserve"> </v>
      </c>
      <c r="BO32" s="48" t="str">
        <f t="shared" ca="1" si="7"/>
        <v xml:space="preserve"> </v>
      </c>
      <c r="BP32" s="97" t="str">
        <f>+IF(C32=" "," ",+(((AF32*POSTE!$H$5)+(CUM!AG32*POSTE!$H$4))/(POSTE!$H$4*POSTE!$H$5*2)))</f>
        <v xml:space="preserve"> </v>
      </c>
      <c r="BQ32" s="98" t="str">
        <f ca="1">+IFERROR(+WORKDAY.INTL(BO32,BP32,,CONGÉ!C$4:C$72)," ")</f>
        <v xml:space="preserve"> </v>
      </c>
      <c r="BR32" s="99" t="str">
        <f ca="1">+IFERROR(+MAX(AY$4:AY32)-BQ32," ")</f>
        <v xml:space="preserve"> </v>
      </c>
      <c r="BS32" s="180" t="str">
        <f>+IF(T32=0," ",+DATEDIF(+MAX(AW$4:AW31),AM32,"D"))</f>
        <v xml:space="preserve"> </v>
      </c>
      <c r="BT32" s="181" t="str">
        <f>+IF(U32=0," ",+DATEDIF(+MAX(AX$4:AX31),AN32,"D"))</f>
        <v xml:space="preserve"> </v>
      </c>
      <c r="BU32" s="181" t="str">
        <f>+IF(AND(V32=0,W32=0)," ",+DATEDIF(+MAX(AY$4:AY31),AO32,"D"))</f>
        <v xml:space="preserve"> </v>
      </c>
      <c r="BV32" s="181" t="str">
        <f>+IF(V32=0," ",+DATEDIF(+MAX(AZ$4:AZ31),AP32,"D"))</f>
        <v xml:space="preserve"> </v>
      </c>
      <c r="BW32" s="181" t="str">
        <f>+IF(W32=0," ",+DATEDIF(+MAX(BA$4:BA31),AQ32,"D"))</f>
        <v xml:space="preserve"> </v>
      </c>
      <c r="BX32" s="181" t="str">
        <f>+IF(X32=0," ",+DATEDIF(+MAX(BB$4:BB31),AR32,"D"))</f>
        <v xml:space="preserve"> </v>
      </c>
      <c r="BY32" s="181" t="str">
        <f>+IF(Y32=0," ",+DATEDIF(+MAX(BC$4:BC31),AS32,"D"))</f>
        <v xml:space="preserve"> </v>
      </c>
      <c r="BZ32" s="181" t="str">
        <f>+IF(Z32=0," ",+DATEDIF(+MAX(BD$4:BD31),AT32,"D"))</f>
        <v xml:space="preserve"> </v>
      </c>
      <c r="CA32" s="181" t="str">
        <f>+IF(AA32=0," ",+DATEDIF(+MAX(BE$4:BE31),AU32,"D"))</f>
        <v xml:space="preserve"> </v>
      </c>
      <c r="CB32" s="182" t="str">
        <f>+IF(AB32=0," ",+DATEDIF(+MAX(BF$4:BF31),AV32,"D"))</f>
        <v xml:space="preserve"> </v>
      </c>
    </row>
    <row r="33" spans="1:80" x14ac:dyDescent="0.25">
      <c r="A33" s="104" t="str">
        <f>+IFERROR(+IF(+VLOOKUP(+ROW()-ROW($A$4),DATA!A:D,4,FALSE)=" "," ",+ROW()-ROW($A$4))," ")</f>
        <v xml:space="preserve"> </v>
      </c>
      <c r="B33" s="195" t="str">
        <f>+IFERROR(+VLOOKUP($A33,DATA!$A:$C,1,FALSE)-VLOOKUP($A33,DATA!$A:$C,3,FALSE)," ")</f>
        <v xml:space="preserve"> </v>
      </c>
      <c r="C33" s="17" t="str">
        <f>+IF($A33=" "," ",+VLOOKUP($A33,DATA!$A:$AG,DATA!$D$3,FALSE))</f>
        <v xml:space="preserve"> </v>
      </c>
      <c r="D33" s="17" t="str">
        <f>+IF($A33=" "," ",+VLOOKUP($A33,DATA!$A:$AG,DATA!$E$3,FALSE))</f>
        <v xml:space="preserve"> </v>
      </c>
      <c r="E33" s="17" t="str">
        <f>+IF($A33=" "," ",+VLOOKUP($A33,DATA!$A:$AG,DATA!$F$3,FALSE))</f>
        <v xml:space="preserve"> </v>
      </c>
      <c r="F33" s="191" t="str">
        <f>+IF($A33=" "," ",+VLOOKUP($A33,DATA!$A:$AG,DATA!$G$3,FALSE))</f>
        <v xml:space="preserve"> </v>
      </c>
      <c r="G33" s="31" t="str">
        <f>+IFERROR(+VLOOKUP($A33,DATA!$A:$AG,DATA!$M$3,FALSE)," ")</f>
        <v xml:space="preserve"> </v>
      </c>
      <c r="H33" s="31" t="str">
        <f>+IFERROR(+IF(+VLOOKUP($A33,DATA!$A:$AG,DATA!$N$3,FALSE)=0," ",+VLOOKUP($A33,DATA!$A:$AG,DATA!$N$3,FALSE))," ")</f>
        <v xml:space="preserve"> </v>
      </c>
      <c r="I33" s="18" t="str">
        <f>+IF($A33=" "," ",+VLOOKUP($A33,DATA!$A:$AG,DATA!$O$3,FALSE))</f>
        <v xml:space="preserve"> </v>
      </c>
      <c r="J33" s="26">
        <f>+IF($I33="oui",+VLOOKUP($A33,DATA!$A:$AG,DATA!$P$3,FALSE),0)</f>
        <v>0</v>
      </c>
      <c r="K33" s="27">
        <f>+IF($I33="oui",+VLOOKUP($A33,DATA!$A:$AG,DATA!$R$3,FALSE),0)</f>
        <v>0</v>
      </c>
      <c r="L33" s="27">
        <f>+IF($I33="oui",+VLOOKUP($A33,DATA!$A:$AG,DATA!$T$3,FALSE),0)</f>
        <v>0</v>
      </c>
      <c r="M33" s="27">
        <f>+IF($I33="oui",+VLOOKUP($A33,DATA!$A:$AG,DATA!$V$3,FALSE),0)</f>
        <v>0</v>
      </c>
      <c r="N33" s="27">
        <f>+IF($I33="oui",+VLOOKUP($A33,DATA!$A:$AG,DATA!$X$3,FALSE),0)</f>
        <v>0</v>
      </c>
      <c r="O33" s="27">
        <f>+IF($I33="oui",+VLOOKUP($A33,DATA!$A:$AG,DATA!$Z$3,FALSE),0)</f>
        <v>0</v>
      </c>
      <c r="P33" s="27">
        <f>+IF($I33="oui",+VLOOKUP($A33,DATA!$A:$AG,DATA!$AB$3,FALSE),0)</f>
        <v>0</v>
      </c>
      <c r="Q33" s="27">
        <f>+IF($I33="oui",+VLOOKUP($A33,DATA!$A:$AG,DATA!$AD$3,FALSE),0)</f>
        <v>0</v>
      </c>
      <c r="R33" s="28">
        <f>+IF($I33="oui",+VLOOKUP($A33,DATA!$A:$AG,DATA!$AF$3,FALSE),0)</f>
        <v>0</v>
      </c>
      <c r="S33" s="94">
        <f t="shared" si="8"/>
        <v>0</v>
      </c>
      <c r="T33" s="20">
        <f>+IF($I33="oui",+VLOOKUP($A33,DATA!$A:$AG,DATA!$Q$3,FALSE),0)</f>
        <v>0</v>
      </c>
      <c r="U33" s="21">
        <f>+IF($I33="oui",+VLOOKUP($A33,DATA!$A:$AG,DATA!$S$3,FALSE),0)</f>
        <v>0</v>
      </c>
      <c r="V33" s="21">
        <f>+IF($I33="oui",+VLOOKUP($A33,DATA!$A:$AG,DATA!$U$3,FALSE),0)</f>
        <v>0</v>
      </c>
      <c r="W33" s="21">
        <f>+IF($I33="oui",+VLOOKUP($A33,DATA!$A:$AG,DATA!$W$3,FALSE),0)</f>
        <v>0</v>
      </c>
      <c r="X33" s="21">
        <f>+IF($I33="oui",+VLOOKUP($A33,DATA!$A:$AG,DATA!$Y$3,FALSE),0)</f>
        <v>0</v>
      </c>
      <c r="Y33" s="21">
        <f>+IF($I33="oui",+VLOOKUP($A33,DATA!$A:$AG,DATA!$AA$3,FALSE),0)</f>
        <v>0</v>
      </c>
      <c r="Z33" s="21">
        <f>+IF($I33="oui",+VLOOKUP($A33,DATA!$A:$AG,DATA!$AC$3,FALSE),0)</f>
        <v>0</v>
      </c>
      <c r="AA33" s="21">
        <f>+IF($I33="oui",+VLOOKUP($A33,DATA!$A:$AG,DATA!$AE$3,FALSE),0)</f>
        <v>0</v>
      </c>
      <c r="AB33" s="22">
        <f>+IF($I33="oui",+VLOOKUP($A33,DATA!$A:$AG,DATA!$AG$3,FALSE),0)</f>
        <v>0</v>
      </c>
      <c r="AC33" s="95">
        <f t="shared" si="9"/>
        <v>0</v>
      </c>
      <c r="AD33" s="26" t="str">
        <f t="shared" si="10"/>
        <v xml:space="preserve"> </v>
      </c>
      <c r="AE33" s="27" t="str">
        <f t="shared" si="11"/>
        <v xml:space="preserve"> </v>
      </c>
      <c r="AF33" s="27" t="str">
        <f t="shared" si="12"/>
        <v xml:space="preserve"> </v>
      </c>
      <c r="AG33" s="27" t="str">
        <f t="shared" si="13"/>
        <v xml:space="preserve"> </v>
      </c>
      <c r="AH33" s="27" t="str">
        <f t="shared" si="14"/>
        <v xml:space="preserve"> </v>
      </c>
      <c r="AI33" s="27" t="str">
        <f t="shared" si="15"/>
        <v xml:space="preserve"> </v>
      </c>
      <c r="AJ33" s="27" t="str">
        <f t="shared" si="16"/>
        <v xml:space="preserve"> </v>
      </c>
      <c r="AK33" s="27" t="str">
        <f t="shared" si="17"/>
        <v xml:space="preserve"> </v>
      </c>
      <c r="AL33" s="28" t="str">
        <f t="shared" si="18"/>
        <v xml:space="preserve"> </v>
      </c>
      <c r="AM33" s="44" t="str">
        <f ca="1">+IF(T33=0," ",IF($H33=" ",+MAX(TODAY(),AW$4:AW32,$G33),+MAX(TODAY(),AW$4:AW32,$H33)))</f>
        <v xml:space="preserve"> </v>
      </c>
      <c r="AN33" s="31" t="str">
        <f ca="1">+IF(U33=0," ",IF($H33=" ",+MAX(TODAY(),AX$4:AX32,$G33),+MAX(TODAY(),AX$4:AX32,$H33)))</f>
        <v xml:space="preserve"> </v>
      </c>
      <c r="AO33" s="31" t="str">
        <f ca="1">+IF(AND(V33=0,W33=0)," ",IF($H33=" ",+MAX(TODAY(),AY$4:AY32,$G33),+MAX(TODAY(),AY$4:AY32,$H33)))</f>
        <v xml:space="preserve"> </v>
      </c>
      <c r="AP33" s="31" t="str">
        <f ca="1">+IF(V33=0," ",IF($H33=" ",+MAX(TODAY(),AZ$4:AZ32,$G33),+MAX(TODAY(),AZ$4:AZ32,$H33)))</f>
        <v xml:space="preserve"> </v>
      </c>
      <c r="AQ33" s="31" t="str">
        <f ca="1">+IF(W33=0," ",IF($H33=" ",+MAX(TODAY(),BA$4:BA32,$G33),+MAX(TODAY(),BA$4:BA32,$H33)))</f>
        <v xml:space="preserve"> </v>
      </c>
      <c r="AR33" s="31" t="str">
        <f ca="1">+IF(X33=0," ",IF($H33=" ",+MAX(TODAY(),BB$4:BB32,$G33),+MAX(TODAY(),BB$4:BB32,$H33)))</f>
        <v xml:space="preserve"> </v>
      </c>
      <c r="AS33" s="31" t="str">
        <f ca="1">+IF(Y33=0," ",IF($H33=" ",+MAX(TODAY(),BC$4:BC32,$G33),+MAX(TODAY(),BC$4:BC32,$H33)))</f>
        <v xml:space="preserve"> </v>
      </c>
      <c r="AT33" s="31" t="str">
        <f ca="1">+IF(Z33=0," ",IF($H33=" ",+MAX(TODAY(),BD$4:BD32,$G33),+MAX(TODAY(),BD$4:BD32,$H33)))</f>
        <v xml:space="preserve"> </v>
      </c>
      <c r="AU33" s="31" t="str">
        <f ca="1">+IF(AA33=0," ",IF($H33=" ",+MAX(TODAY(),BE$4:BE32,$G33),+MAX(TODAY(),BE$4:BE32,$H33)))</f>
        <v xml:space="preserve"> </v>
      </c>
      <c r="AV33" s="45" t="str">
        <f ca="1">+IF(AB33=0," ",IF($H33=" ",+MAX(TODAY(),BF$4:BF32,$G33),+MAX(TODAY(),BF$4:BF32,$H33)))</f>
        <v xml:space="preserve"> </v>
      </c>
      <c r="AW33" s="48" t="str">
        <f ca="1">+IF(T33=0," ",+MAX(+WORKDAY.INTL(+TODAY(),+CUM!AD33/+VLOOKUP(AW$1,POSTE!$B:$H,7,FALSE),,CONGÉ!$C$2:$C$80),+WORKDAY.INTL(AM33,+CUM!T33/+VLOOKUP(AW$1,POSTE!$B:$H,7,FALSE),,CONGÉ!$C$2:$C$80)))</f>
        <v xml:space="preserve"> </v>
      </c>
      <c r="AX33" s="199" t="str">
        <f ca="1">+IF(U33=0," ",+MAX(+WORKDAY.INTL(+TODAY(),+CUM!AE33/+VLOOKUP(AX$1,POSTE!$B:$H,7,FALSE),,CONGÉ!$C$2:$C$80),+WORKDAY.INTL(AN33,+CUM!U33/+VLOOKUP(AX$1,POSTE!$B:$H,7,FALSE),,CONGÉ!$C$2:$C$80)))</f>
        <v xml:space="preserve"> </v>
      </c>
      <c r="AY33" s="199" t="str">
        <f ca="1">+IF(AND(V33=0,W33=0)," ",+MAX(+WORKDAY.INTL(+TODAY(),+(((AF33*POSTE!$H$5)+(CUM!AG33*POSTE!$H$4))/(POSTE!$H$4*POSTE!$H$5*2)),,CONGÉ!$C$2:$C$80),+WORKDAY.INTL(AO33,+(((V33*POSTE!$H$5)+(CUM!W33*POSTE!$H$4))/(POSTE!$H$4*POSTE!$H$5*2)),,CONGÉ!$C$2:$C$80)))</f>
        <v xml:space="preserve"> </v>
      </c>
      <c r="AZ33" s="199" t="str">
        <f ca="1">+IF(V33=0," ",+MAX(+WORKDAY.INTL(+TODAY(),+CUM!AF33/+VLOOKUP(AZ$1,POSTE!$B:$H,7,FALSE),,CONGÉ!$C$2:$C$80),+WORKDAY.INTL(AP33,+CUM!V33/+VLOOKUP(AZ$1,POSTE!$B:$H,7,FALSE),,CONGÉ!$C$2:$C$80)))</f>
        <v xml:space="preserve"> </v>
      </c>
      <c r="BA33" s="199" t="str">
        <f ca="1">+IF(W33=0," ",+MAX(+WORKDAY.INTL(+TODAY(),+CUM!AG33/+VLOOKUP(BA$1,POSTE!$B:$H,7,FALSE),,CONGÉ!$C$2:$C$80),+WORKDAY.INTL(AQ33,+CUM!W33/+VLOOKUP(BA$1,POSTE!$B:$H,7,FALSE),,CONGÉ!$C$2:$C$80)))</f>
        <v xml:space="preserve"> </v>
      </c>
      <c r="BB33" s="199" t="str">
        <f ca="1">+IF(X33=0," ",+MAX(+WORKDAY.INTL(+TODAY(),+CUM!AH33/+VLOOKUP(BB$1,POSTE!$B:$H,7,FALSE),,CONGÉ!$C$2:$C$80),+WORKDAY.INTL(AR33,+CUM!X33/+VLOOKUP(BB$1,POSTE!$B:$H,7,FALSE),,CONGÉ!$C$2:$C$80)))</f>
        <v xml:space="preserve"> </v>
      </c>
      <c r="BC33" s="199" t="str">
        <f ca="1">+IF(Y33=0," ",+MAX(+WORKDAY.INTL(+TODAY(),+CUM!AI33/+VLOOKUP(BC$1,POSTE!$B:$H,7,FALSE),,CONGÉ!$C$2:$C$80),+WORKDAY.INTL(AS33,+CUM!Y33/+VLOOKUP(BC$1,POSTE!$B:$H,7,FALSE),,CONGÉ!$C$2:$C$80)))</f>
        <v xml:space="preserve"> </v>
      </c>
      <c r="BD33" s="199" t="str">
        <f ca="1">+IF(Z33=0," ",+MAX(+WORKDAY.INTL(+TODAY(),+CUM!AJ33/+VLOOKUP(BD$1,POSTE!$B:$H,7,FALSE),,CONGÉ!$C$2:$C$80),+WORKDAY.INTL(AT33,+CUM!Z33/+VLOOKUP(BD$1,POSTE!$B:$H,7,FALSE),,CONGÉ!$C$2:$C$80)))</f>
        <v xml:space="preserve"> </v>
      </c>
      <c r="BE33" s="199" t="str">
        <f ca="1">+IF(AA33=0," ",+MAX(+WORKDAY.INTL(+TODAY(),+CUM!AK33/+VLOOKUP(BE$1,POSTE!$B:$H,7,FALSE),,CONGÉ!$C$2:$C$80),+WORKDAY.INTL(AU33,+CUM!AA33/+VLOOKUP(BE$1,POSTE!$B:$H,7,FALSE),,CONGÉ!$C$2:$C$80)))</f>
        <v xml:space="preserve"> </v>
      </c>
      <c r="BF33" s="200" t="str">
        <f ca="1">+IF(AB33=0," ",+MAX(+WORKDAY.INTL(+TODAY(),+CUM!AL33/+VLOOKUP(BF$1,POSTE!$B:$H,7,FALSE),,CONGÉ!$C$2:$C$80),+WORKDAY.INTL(AV33,+CUM!AB33/+VLOOKUP(BF$1,POSTE!$B:$H,7,FALSE),,CONGÉ!$C$2:$C$80)))</f>
        <v xml:space="preserve"> </v>
      </c>
      <c r="BG33" s="96" t="str">
        <f t="shared" ca="1" si="19"/>
        <v xml:space="preserve"> </v>
      </c>
      <c r="BH33" s="96" t="str">
        <f t="shared" ca="1" si="20"/>
        <v xml:space="preserve"> </v>
      </c>
      <c r="BI33" s="26">
        <f>+IF($I33="oui",+VLOOKUP($A33,DATA!$A:$AH,DATA!$AH$3,FALSE),0)</f>
        <v>0</v>
      </c>
      <c r="BJ33" s="27" t="str">
        <f t="shared" si="4"/>
        <v xml:space="preserve"> </v>
      </c>
      <c r="BK33" s="46" t="str">
        <f>+IF(BI33&gt;0,+MAX((BL$4:BL32),BH33),"")</f>
        <v/>
      </c>
      <c r="BL33" s="46" t="str">
        <f>+IF(BI33&gt;0,+MAX((BL$4:BL32),+WORKDAY.INTL(BK33,+BI33/8,,CONGÉ!$C$2:$C$73)),"")</f>
        <v/>
      </c>
      <c r="BM33" s="175" t="str">
        <f t="shared" ca="1" si="5"/>
        <v xml:space="preserve"> </v>
      </c>
      <c r="BN33" s="176" t="str">
        <f t="shared" si="6"/>
        <v xml:space="preserve"> </v>
      </c>
      <c r="BO33" s="48" t="str">
        <f t="shared" ca="1" si="7"/>
        <v xml:space="preserve"> </v>
      </c>
      <c r="BP33" s="97" t="str">
        <f>+IF(C33=" "," ",+(((AF33*POSTE!$H$5)+(CUM!AG33*POSTE!$H$4))/(POSTE!$H$4*POSTE!$H$5*2)))</f>
        <v xml:space="preserve"> </v>
      </c>
      <c r="BQ33" s="98" t="str">
        <f ca="1">+IFERROR(+WORKDAY.INTL(BO33,BP33,,CONGÉ!C$4:C$72)," ")</f>
        <v xml:space="preserve"> </v>
      </c>
      <c r="BR33" s="99" t="str">
        <f ca="1">+IFERROR(+MAX(AY$4:AY33)-BQ33," ")</f>
        <v xml:space="preserve"> </v>
      </c>
      <c r="BS33" s="180" t="str">
        <f>+IF(T33=0," ",+DATEDIF(+MAX(AW$4:AW32),AM33,"D"))</f>
        <v xml:space="preserve"> </v>
      </c>
      <c r="BT33" s="181" t="str">
        <f>+IF(U33=0," ",+DATEDIF(+MAX(AX$4:AX32),AN33,"D"))</f>
        <v xml:space="preserve"> </v>
      </c>
      <c r="BU33" s="181" t="str">
        <f>+IF(AND(V33=0,W33=0)," ",+DATEDIF(+MAX(AY$4:AY32),AO33,"D"))</f>
        <v xml:space="preserve"> </v>
      </c>
      <c r="BV33" s="181" t="str">
        <f>+IF(V33=0," ",+DATEDIF(+MAX(AZ$4:AZ32),AP33,"D"))</f>
        <v xml:space="preserve"> </v>
      </c>
      <c r="BW33" s="181" t="str">
        <f>+IF(W33=0," ",+DATEDIF(+MAX(BA$4:BA32),AQ33,"D"))</f>
        <v xml:space="preserve"> </v>
      </c>
      <c r="BX33" s="181" t="str">
        <f>+IF(X33=0," ",+DATEDIF(+MAX(BB$4:BB32),AR33,"D"))</f>
        <v xml:space="preserve"> </v>
      </c>
      <c r="BY33" s="181" t="str">
        <f>+IF(Y33=0," ",+DATEDIF(+MAX(BC$4:BC32),AS33,"D"))</f>
        <v xml:space="preserve"> </v>
      </c>
      <c r="BZ33" s="181" t="str">
        <f>+IF(Z33=0," ",+DATEDIF(+MAX(BD$4:BD32),AT33,"D"))</f>
        <v xml:space="preserve"> </v>
      </c>
      <c r="CA33" s="181" t="str">
        <f>+IF(AA33=0," ",+DATEDIF(+MAX(BE$4:BE32),AU33,"D"))</f>
        <v xml:space="preserve"> </v>
      </c>
      <c r="CB33" s="182" t="str">
        <f>+IF(AB33=0," ",+DATEDIF(+MAX(BF$4:BF32),AV33,"D"))</f>
        <v xml:space="preserve"> </v>
      </c>
    </row>
    <row r="34" spans="1:80" x14ac:dyDescent="0.25">
      <c r="A34" s="104" t="str">
        <f>+IFERROR(+IF(+VLOOKUP(+ROW()-ROW($A$4),DATA!A:D,4,FALSE)=" "," ",+ROW()-ROW($A$4))," ")</f>
        <v xml:space="preserve"> </v>
      </c>
      <c r="B34" s="195" t="str">
        <f>+IFERROR(+VLOOKUP($A34,DATA!$A:$C,1,FALSE)-VLOOKUP($A34,DATA!$A:$C,3,FALSE)," ")</f>
        <v xml:space="preserve"> </v>
      </c>
      <c r="C34" s="17" t="str">
        <f>+IF($A34=" "," ",+VLOOKUP($A34,DATA!$A:$AG,DATA!$D$3,FALSE))</f>
        <v xml:space="preserve"> </v>
      </c>
      <c r="D34" s="17" t="str">
        <f>+IF($A34=" "," ",+VLOOKUP($A34,DATA!$A:$AG,DATA!$E$3,FALSE))</f>
        <v xml:space="preserve"> </v>
      </c>
      <c r="E34" s="17" t="str">
        <f>+IF($A34=" "," ",+VLOOKUP($A34,DATA!$A:$AG,DATA!$F$3,FALSE))</f>
        <v xml:space="preserve"> </v>
      </c>
      <c r="F34" s="191" t="str">
        <f>+IF($A34=" "," ",+VLOOKUP($A34,DATA!$A:$AG,DATA!$G$3,FALSE))</f>
        <v xml:space="preserve"> </v>
      </c>
      <c r="G34" s="31" t="str">
        <f>+IFERROR(+VLOOKUP($A34,DATA!$A:$AG,DATA!$M$3,FALSE)," ")</f>
        <v xml:space="preserve"> </v>
      </c>
      <c r="H34" s="31" t="str">
        <f>+IFERROR(+IF(+VLOOKUP($A34,DATA!$A:$AG,DATA!$N$3,FALSE)=0," ",+VLOOKUP($A34,DATA!$A:$AG,DATA!$N$3,FALSE))," ")</f>
        <v xml:space="preserve"> </v>
      </c>
      <c r="I34" s="18" t="str">
        <f>+IF($A34=" "," ",+VLOOKUP($A34,DATA!$A:$AG,DATA!$O$3,FALSE))</f>
        <v xml:space="preserve"> </v>
      </c>
      <c r="J34" s="26">
        <f>+IF($I34="oui",+VLOOKUP($A34,DATA!$A:$AG,DATA!$P$3,FALSE),0)</f>
        <v>0</v>
      </c>
      <c r="K34" s="27">
        <f>+IF($I34="oui",+VLOOKUP($A34,DATA!$A:$AG,DATA!$R$3,FALSE),0)</f>
        <v>0</v>
      </c>
      <c r="L34" s="27">
        <f>+IF($I34="oui",+VLOOKUP($A34,DATA!$A:$AG,DATA!$T$3,FALSE),0)</f>
        <v>0</v>
      </c>
      <c r="M34" s="27">
        <f>+IF($I34="oui",+VLOOKUP($A34,DATA!$A:$AG,DATA!$V$3,FALSE),0)</f>
        <v>0</v>
      </c>
      <c r="N34" s="27">
        <f>+IF($I34="oui",+VLOOKUP($A34,DATA!$A:$AG,DATA!$X$3,FALSE),0)</f>
        <v>0</v>
      </c>
      <c r="O34" s="27">
        <f>+IF($I34="oui",+VLOOKUP($A34,DATA!$A:$AG,DATA!$Z$3,FALSE),0)</f>
        <v>0</v>
      </c>
      <c r="P34" s="27">
        <f>+IF($I34="oui",+VLOOKUP($A34,DATA!$A:$AG,DATA!$AB$3,FALSE),0)</f>
        <v>0</v>
      </c>
      <c r="Q34" s="27">
        <f>+IF($I34="oui",+VLOOKUP($A34,DATA!$A:$AG,DATA!$AD$3,FALSE),0)</f>
        <v>0</v>
      </c>
      <c r="R34" s="28">
        <f>+IF($I34="oui",+VLOOKUP($A34,DATA!$A:$AG,DATA!$AF$3,FALSE),0)</f>
        <v>0</v>
      </c>
      <c r="S34" s="94">
        <f t="shared" si="8"/>
        <v>0</v>
      </c>
      <c r="T34" s="20">
        <f>+IF($I34="oui",+VLOOKUP($A34,DATA!$A:$AG,DATA!$Q$3,FALSE),0)</f>
        <v>0</v>
      </c>
      <c r="U34" s="21">
        <f>+IF($I34="oui",+VLOOKUP($A34,DATA!$A:$AG,DATA!$S$3,FALSE),0)</f>
        <v>0</v>
      </c>
      <c r="V34" s="21">
        <f>+IF($I34="oui",+VLOOKUP($A34,DATA!$A:$AG,DATA!$U$3,FALSE),0)</f>
        <v>0</v>
      </c>
      <c r="W34" s="21">
        <f>+IF($I34="oui",+VLOOKUP($A34,DATA!$A:$AG,DATA!$W$3,FALSE),0)</f>
        <v>0</v>
      </c>
      <c r="X34" s="21">
        <f>+IF($I34="oui",+VLOOKUP($A34,DATA!$A:$AG,DATA!$Y$3,FALSE),0)</f>
        <v>0</v>
      </c>
      <c r="Y34" s="21">
        <f>+IF($I34="oui",+VLOOKUP($A34,DATA!$A:$AG,DATA!$AA$3,FALSE),0)</f>
        <v>0</v>
      </c>
      <c r="Z34" s="21">
        <f>+IF($I34="oui",+VLOOKUP($A34,DATA!$A:$AG,DATA!$AC$3,FALSE),0)</f>
        <v>0</v>
      </c>
      <c r="AA34" s="21">
        <f>+IF($I34="oui",+VLOOKUP($A34,DATA!$A:$AG,DATA!$AE$3,FALSE),0)</f>
        <v>0</v>
      </c>
      <c r="AB34" s="22">
        <f>+IF($I34="oui",+VLOOKUP($A34,DATA!$A:$AG,DATA!$AG$3,FALSE),0)</f>
        <v>0</v>
      </c>
      <c r="AC34" s="95">
        <f t="shared" si="9"/>
        <v>0</v>
      </c>
      <c r="AD34" s="26" t="str">
        <f t="shared" si="10"/>
        <v xml:space="preserve"> </v>
      </c>
      <c r="AE34" s="27" t="str">
        <f t="shared" si="11"/>
        <v xml:space="preserve"> </v>
      </c>
      <c r="AF34" s="27" t="str">
        <f t="shared" si="12"/>
        <v xml:space="preserve"> </v>
      </c>
      <c r="AG34" s="27" t="str">
        <f t="shared" si="13"/>
        <v xml:space="preserve"> </v>
      </c>
      <c r="AH34" s="27" t="str">
        <f t="shared" si="14"/>
        <v xml:space="preserve"> </v>
      </c>
      <c r="AI34" s="27" t="str">
        <f t="shared" si="15"/>
        <v xml:space="preserve"> </v>
      </c>
      <c r="AJ34" s="27" t="str">
        <f t="shared" si="16"/>
        <v xml:space="preserve"> </v>
      </c>
      <c r="AK34" s="27" t="str">
        <f t="shared" si="17"/>
        <v xml:space="preserve"> </v>
      </c>
      <c r="AL34" s="28" t="str">
        <f t="shared" si="18"/>
        <v xml:space="preserve"> </v>
      </c>
      <c r="AM34" s="44" t="str">
        <f ca="1">+IF(T34=0," ",IF($H34=" ",+MAX(TODAY(),AW$4:AW33,$G34),+MAX(TODAY(),AW$4:AW33,$H34)))</f>
        <v xml:space="preserve"> </v>
      </c>
      <c r="AN34" s="31" t="str">
        <f ca="1">+IF(U34=0," ",IF($H34=" ",+MAX(TODAY(),AX$4:AX33,$G34),+MAX(TODAY(),AX$4:AX33,$H34)))</f>
        <v xml:space="preserve"> </v>
      </c>
      <c r="AO34" s="31" t="str">
        <f ca="1">+IF(AND(V34=0,W34=0)," ",IF($H34=" ",+MAX(TODAY(),AY$4:AY33,$G34),+MAX(TODAY(),AY$4:AY33,$H34)))</f>
        <v xml:space="preserve"> </v>
      </c>
      <c r="AP34" s="31" t="str">
        <f ca="1">+IF(V34=0," ",IF($H34=" ",+MAX(TODAY(),AZ$4:AZ33,$G34),+MAX(TODAY(),AZ$4:AZ33,$H34)))</f>
        <v xml:space="preserve"> </v>
      </c>
      <c r="AQ34" s="31" t="str">
        <f ca="1">+IF(W34=0," ",IF($H34=" ",+MAX(TODAY(),BA$4:BA33,$G34),+MAX(TODAY(),BA$4:BA33,$H34)))</f>
        <v xml:space="preserve"> </v>
      </c>
      <c r="AR34" s="31" t="str">
        <f ca="1">+IF(X34=0," ",IF($H34=" ",+MAX(TODAY(),BB$4:BB33,$G34),+MAX(TODAY(),BB$4:BB33,$H34)))</f>
        <v xml:space="preserve"> </v>
      </c>
      <c r="AS34" s="31" t="str">
        <f ca="1">+IF(Y34=0," ",IF($H34=" ",+MAX(TODAY(),BC$4:BC33,$G34),+MAX(TODAY(),BC$4:BC33,$H34)))</f>
        <v xml:space="preserve"> </v>
      </c>
      <c r="AT34" s="31" t="str">
        <f ca="1">+IF(Z34=0," ",IF($H34=" ",+MAX(TODAY(),BD$4:BD33,$G34),+MAX(TODAY(),BD$4:BD33,$H34)))</f>
        <v xml:space="preserve"> </v>
      </c>
      <c r="AU34" s="31" t="str">
        <f ca="1">+IF(AA34=0," ",IF($H34=" ",+MAX(TODAY(),BE$4:BE33,$G34),+MAX(TODAY(),BE$4:BE33,$H34)))</f>
        <v xml:space="preserve"> </v>
      </c>
      <c r="AV34" s="45" t="str">
        <f ca="1">+IF(AB34=0," ",IF($H34=" ",+MAX(TODAY(),BF$4:BF33,$G34),+MAX(TODAY(),BF$4:BF33,$H34)))</f>
        <v xml:space="preserve"> </v>
      </c>
      <c r="AW34" s="48" t="str">
        <f ca="1">+IF(T34=0," ",+MAX(+WORKDAY.INTL(+TODAY(),+CUM!AD34/+VLOOKUP(AW$1,POSTE!$B:$H,7,FALSE),,CONGÉ!$C$2:$C$80),+WORKDAY.INTL(AM34,+CUM!T34/+VLOOKUP(AW$1,POSTE!$B:$H,7,FALSE),,CONGÉ!$C$2:$C$80)))</f>
        <v xml:space="preserve"> </v>
      </c>
      <c r="AX34" s="199" t="str">
        <f ca="1">+IF(U34=0," ",+MAX(+WORKDAY.INTL(+TODAY(),+CUM!AE34/+VLOOKUP(AX$1,POSTE!$B:$H,7,FALSE),,CONGÉ!$C$2:$C$80),+WORKDAY.INTL(AN34,+CUM!U34/+VLOOKUP(AX$1,POSTE!$B:$H,7,FALSE),,CONGÉ!$C$2:$C$80)))</f>
        <v xml:space="preserve"> </v>
      </c>
      <c r="AY34" s="199" t="str">
        <f ca="1">+IF(AND(V34=0,W34=0)," ",+MAX(+WORKDAY.INTL(+TODAY(),+(((AF34*POSTE!$H$5)+(CUM!AG34*POSTE!$H$4))/(POSTE!$H$4*POSTE!$H$5*2)),,CONGÉ!$C$2:$C$80),+WORKDAY.INTL(AO34,+(((V34*POSTE!$H$5)+(CUM!W34*POSTE!$H$4))/(POSTE!$H$4*POSTE!$H$5*2)),,CONGÉ!$C$2:$C$80)))</f>
        <v xml:space="preserve"> </v>
      </c>
      <c r="AZ34" s="199" t="str">
        <f ca="1">+IF(V34=0," ",+MAX(+WORKDAY.INTL(+TODAY(),+CUM!AF34/+VLOOKUP(AZ$1,POSTE!$B:$H,7,FALSE),,CONGÉ!$C$2:$C$80),+WORKDAY.INTL(AP34,+CUM!V34/+VLOOKUP(AZ$1,POSTE!$B:$H,7,FALSE),,CONGÉ!$C$2:$C$80)))</f>
        <v xml:space="preserve"> </v>
      </c>
      <c r="BA34" s="199" t="str">
        <f ca="1">+IF(W34=0," ",+MAX(+WORKDAY.INTL(+TODAY(),+CUM!AG34/+VLOOKUP(BA$1,POSTE!$B:$H,7,FALSE),,CONGÉ!$C$2:$C$80),+WORKDAY.INTL(AQ34,+CUM!W34/+VLOOKUP(BA$1,POSTE!$B:$H,7,FALSE),,CONGÉ!$C$2:$C$80)))</f>
        <v xml:space="preserve"> </v>
      </c>
      <c r="BB34" s="199" t="str">
        <f ca="1">+IF(X34=0," ",+MAX(+WORKDAY.INTL(+TODAY(),+CUM!AH34/+VLOOKUP(BB$1,POSTE!$B:$H,7,FALSE),,CONGÉ!$C$2:$C$80),+WORKDAY.INTL(AR34,+CUM!X34/+VLOOKUP(BB$1,POSTE!$B:$H,7,FALSE),,CONGÉ!$C$2:$C$80)))</f>
        <v xml:space="preserve"> </v>
      </c>
      <c r="BC34" s="199" t="str">
        <f ca="1">+IF(Y34=0," ",+MAX(+WORKDAY.INTL(+TODAY(),+CUM!AI34/+VLOOKUP(BC$1,POSTE!$B:$H,7,FALSE),,CONGÉ!$C$2:$C$80),+WORKDAY.INTL(AS34,+CUM!Y34/+VLOOKUP(BC$1,POSTE!$B:$H,7,FALSE),,CONGÉ!$C$2:$C$80)))</f>
        <v xml:space="preserve"> </v>
      </c>
      <c r="BD34" s="199" t="str">
        <f ca="1">+IF(Z34=0," ",+MAX(+WORKDAY.INTL(+TODAY(),+CUM!AJ34/+VLOOKUP(BD$1,POSTE!$B:$H,7,FALSE),,CONGÉ!$C$2:$C$80),+WORKDAY.INTL(AT34,+CUM!Z34/+VLOOKUP(BD$1,POSTE!$B:$H,7,FALSE),,CONGÉ!$C$2:$C$80)))</f>
        <v xml:space="preserve"> </v>
      </c>
      <c r="BE34" s="199" t="str">
        <f ca="1">+IF(AA34=0," ",+MAX(+WORKDAY.INTL(+TODAY(),+CUM!AK34/+VLOOKUP(BE$1,POSTE!$B:$H,7,FALSE),,CONGÉ!$C$2:$C$80),+WORKDAY.INTL(AU34,+CUM!AA34/+VLOOKUP(BE$1,POSTE!$B:$H,7,FALSE),,CONGÉ!$C$2:$C$80)))</f>
        <v xml:space="preserve"> </v>
      </c>
      <c r="BF34" s="200" t="str">
        <f ca="1">+IF(AB34=0," ",+MAX(+WORKDAY.INTL(+TODAY(),+CUM!AL34/+VLOOKUP(BF$1,POSTE!$B:$H,7,FALSE),,CONGÉ!$C$2:$C$80),+WORKDAY.INTL(AV34,+CUM!AB34/+VLOOKUP(BF$1,POSTE!$B:$H,7,FALSE),,CONGÉ!$C$2:$C$80)))</f>
        <v xml:space="preserve"> </v>
      </c>
      <c r="BG34" s="96" t="str">
        <f t="shared" ca="1" si="19"/>
        <v xml:space="preserve"> </v>
      </c>
      <c r="BH34" s="96" t="str">
        <f t="shared" ca="1" si="20"/>
        <v xml:space="preserve"> </v>
      </c>
      <c r="BI34" s="26">
        <f>+IF($I34="oui",+VLOOKUP($A34,DATA!$A:$AH,DATA!$AH$3,FALSE),0)</f>
        <v>0</v>
      </c>
      <c r="BJ34" s="27" t="str">
        <f t="shared" si="4"/>
        <v xml:space="preserve"> </v>
      </c>
      <c r="BK34" s="46" t="str">
        <f>+IF(BI34&gt;0,+MAX((BL$4:BL33),BH34),"")</f>
        <v/>
      </c>
      <c r="BL34" s="46" t="str">
        <f>+IF(BI34&gt;0,+MAX((BL$4:BL33),+WORKDAY.INTL(BK34,+BI34/8,,CONGÉ!$C$2:$C$73)),"")</f>
        <v/>
      </c>
      <c r="BM34" s="175" t="str">
        <f t="shared" ca="1" si="5"/>
        <v xml:space="preserve"> </v>
      </c>
      <c r="BN34" s="176" t="str">
        <f t="shared" si="6"/>
        <v xml:space="preserve"> </v>
      </c>
      <c r="BO34" s="48" t="str">
        <f t="shared" ca="1" si="7"/>
        <v xml:space="preserve"> </v>
      </c>
      <c r="BP34" s="97" t="str">
        <f>+IF(C34=" "," ",+(((AF34*POSTE!$H$5)+(CUM!AG34*POSTE!$H$4))/(POSTE!$H$4*POSTE!$H$5*2)))</f>
        <v xml:space="preserve"> </v>
      </c>
      <c r="BQ34" s="98" t="str">
        <f ca="1">+IFERROR(+WORKDAY.INTL(BO34,BP34,,CONGÉ!C$4:C$72)," ")</f>
        <v xml:space="preserve"> </v>
      </c>
      <c r="BR34" s="99" t="str">
        <f ca="1">+IFERROR(+MAX(AY$4:AY34)-BQ34," ")</f>
        <v xml:space="preserve"> </v>
      </c>
      <c r="BS34" s="180" t="str">
        <f>+IF(T34=0," ",+DATEDIF(+MAX(AW$4:AW33),AM34,"D"))</f>
        <v xml:space="preserve"> </v>
      </c>
      <c r="BT34" s="181" t="str">
        <f>+IF(U34=0," ",+DATEDIF(+MAX(AX$4:AX33),AN34,"D"))</f>
        <v xml:space="preserve"> </v>
      </c>
      <c r="BU34" s="181" t="str">
        <f>+IF(AND(V34=0,W34=0)," ",+DATEDIF(+MAX(AY$4:AY33),AO34,"D"))</f>
        <v xml:space="preserve"> </v>
      </c>
      <c r="BV34" s="181" t="str">
        <f>+IF(V34=0," ",+DATEDIF(+MAX(AZ$4:AZ33),AP34,"D"))</f>
        <v xml:space="preserve"> </v>
      </c>
      <c r="BW34" s="181" t="str">
        <f>+IF(W34=0," ",+DATEDIF(+MAX(BA$4:BA33),AQ34,"D"))</f>
        <v xml:space="preserve"> </v>
      </c>
      <c r="BX34" s="181" t="str">
        <f>+IF(X34=0," ",+DATEDIF(+MAX(BB$4:BB33),AR34,"D"))</f>
        <v xml:space="preserve"> </v>
      </c>
      <c r="BY34" s="181" t="str">
        <f>+IF(Y34=0," ",+DATEDIF(+MAX(BC$4:BC33),AS34,"D"))</f>
        <v xml:space="preserve"> </v>
      </c>
      <c r="BZ34" s="181" t="str">
        <f>+IF(Z34=0," ",+DATEDIF(+MAX(BD$4:BD33),AT34,"D"))</f>
        <v xml:space="preserve"> </v>
      </c>
      <c r="CA34" s="181" t="str">
        <f>+IF(AA34=0," ",+DATEDIF(+MAX(BE$4:BE33),AU34,"D"))</f>
        <v xml:space="preserve"> </v>
      </c>
      <c r="CB34" s="182" t="str">
        <f>+IF(AB34=0," ",+DATEDIF(+MAX(BF$4:BF33),AV34,"D"))</f>
        <v xml:space="preserve"> </v>
      </c>
    </row>
    <row r="35" spans="1:80" x14ac:dyDescent="0.25">
      <c r="A35" s="104" t="str">
        <f>+IFERROR(+IF(+VLOOKUP(+ROW()-ROW($A$4),DATA!A:D,4,FALSE)=" "," ",+ROW()-ROW($A$4))," ")</f>
        <v xml:space="preserve"> </v>
      </c>
      <c r="B35" s="195" t="str">
        <f>+IFERROR(+VLOOKUP($A35,DATA!$A:$C,1,FALSE)-VLOOKUP($A35,DATA!$A:$C,3,FALSE)," ")</f>
        <v xml:space="preserve"> </v>
      </c>
      <c r="C35" s="17" t="str">
        <f>+IF($A35=" "," ",+VLOOKUP($A35,DATA!$A:$AG,DATA!$D$3,FALSE))</f>
        <v xml:space="preserve"> </v>
      </c>
      <c r="D35" s="17" t="str">
        <f>+IF($A35=" "," ",+VLOOKUP($A35,DATA!$A:$AG,DATA!$E$3,FALSE))</f>
        <v xml:space="preserve"> </v>
      </c>
      <c r="E35" s="17" t="str">
        <f>+IF($A35=" "," ",+VLOOKUP($A35,DATA!$A:$AG,DATA!$F$3,FALSE))</f>
        <v xml:space="preserve"> </v>
      </c>
      <c r="F35" s="191" t="str">
        <f>+IF($A35=" "," ",+VLOOKUP($A35,DATA!$A:$AG,DATA!$G$3,FALSE))</f>
        <v xml:space="preserve"> </v>
      </c>
      <c r="G35" s="31" t="str">
        <f>+IFERROR(+VLOOKUP($A35,DATA!$A:$AG,DATA!$M$3,FALSE)," ")</f>
        <v xml:space="preserve"> </v>
      </c>
      <c r="H35" s="31" t="str">
        <f>+IFERROR(+IF(+VLOOKUP($A35,DATA!$A:$AG,DATA!$N$3,FALSE)=0," ",+VLOOKUP($A35,DATA!$A:$AG,DATA!$N$3,FALSE))," ")</f>
        <v xml:space="preserve"> </v>
      </c>
      <c r="I35" s="18" t="str">
        <f>+IF($A35=" "," ",+VLOOKUP($A35,DATA!$A:$AG,DATA!$O$3,FALSE))</f>
        <v xml:space="preserve"> </v>
      </c>
      <c r="J35" s="26">
        <f>+IF($I35="oui",+VLOOKUP($A35,DATA!$A:$AG,DATA!$P$3,FALSE),0)</f>
        <v>0</v>
      </c>
      <c r="K35" s="27">
        <f>+IF($I35="oui",+VLOOKUP($A35,DATA!$A:$AG,DATA!$R$3,FALSE),0)</f>
        <v>0</v>
      </c>
      <c r="L35" s="27">
        <f>+IF($I35="oui",+VLOOKUP($A35,DATA!$A:$AG,DATA!$T$3,FALSE),0)</f>
        <v>0</v>
      </c>
      <c r="M35" s="27">
        <f>+IF($I35="oui",+VLOOKUP($A35,DATA!$A:$AG,DATA!$V$3,FALSE),0)</f>
        <v>0</v>
      </c>
      <c r="N35" s="27">
        <f>+IF($I35="oui",+VLOOKUP($A35,DATA!$A:$AG,DATA!$X$3,FALSE),0)</f>
        <v>0</v>
      </c>
      <c r="O35" s="27">
        <f>+IF($I35="oui",+VLOOKUP($A35,DATA!$A:$AG,DATA!$Z$3,FALSE),0)</f>
        <v>0</v>
      </c>
      <c r="P35" s="27">
        <f>+IF($I35="oui",+VLOOKUP($A35,DATA!$A:$AG,DATA!$AB$3,FALSE),0)</f>
        <v>0</v>
      </c>
      <c r="Q35" s="27">
        <f>+IF($I35="oui",+VLOOKUP($A35,DATA!$A:$AG,DATA!$AD$3,FALSE),0)</f>
        <v>0</v>
      </c>
      <c r="R35" s="28">
        <f>+IF($I35="oui",+VLOOKUP($A35,DATA!$A:$AG,DATA!$AF$3,FALSE),0)</f>
        <v>0</v>
      </c>
      <c r="S35" s="94">
        <f t="shared" si="8"/>
        <v>0</v>
      </c>
      <c r="T35" s="20">
        <f>+IF($I35="oui",+VLOOKUP($A35,DATA!$A:$AG,DATA!$Q$3,FALSE),0)</f>
        <v>0</v>
      </c>
      <c r="U35" s="21">
        <f>+IF($I35="oui",+VLOOKUP($A35,DATA!$A:$AG,DATA!$S$3,FALSE),0)</f>
        <v>0</v>
      </c>
      <c r="V35" s="21">
        <f>+IF($I35="oui",+VLOOKUP($A35,DATA!$A:$AG,DATA!$U$3,FALSE),0)</f>
        <v>0</v>
      </c>
      <c r="W35" s="21">
        <f>+IF($I35="oui",+VLOOKUP($A35,DATA!$A:$AG,DATA!$W$3,FALSE),0)</f>
        <v>0</v>
      </c>
      <c r="X35" s="21">
        <f>+IF($I35="oui",+VLOOKUP($A35,DATA!$A:$AG,DATA!$Y$3,FALSE),0)</f>
        <v>0</v>
      </c>
      <c r="Y35" s="21">
        <f>+IF($I35="oui",+VLOOKUP($A35,DATA!$A:$AG,DATA!$AA$3,FALSE),0)</f>
        <v>0</v>
      </c>
      <c r="Z35" s="21">
        <f>+IF($I35="oui",+VLOOKUP($A35,DATA!$A:$AG,DATA!$AC$3,FALSE),0)</f>
        <v>0</v>
      </c>
      <c r="AA35" s="21">
        <f>+IF($I35="oui",+VLOOKUP($A35,DATA!$A:$AG,DATA!$AE$3,FALSE),0)</f>
        <v>0</v>
      </c>
      <c r="AB35" s="22">
        <f>+IF($I35="oui",+VLOOKUP($A35,DATA!$A:$AG,DATA!$AG$3,FALSE),0)</f>
        <v>0</v>
      </c>
      <c r="AC35" s="95">
        <f t="shared" si="9"/>
        <v>0</v>
      </c>
      <c r="AD35" s="26" t="str">
        <f t="shared" si="10"/>
        <v xml:space="preserve"> </v>
      </c>
      <c r="AE35" s="27" t="str">
        <f t="shared" si="11"/>
        <v xml:space="preserve"> </v>
      </c>
      <c r="AF35" s="27" t="str">
        <f t="shared" si="12"/>
        <v xml:space="preserve"> </v>
      </c>
      <c r="AG35" s="27" t="str">
        <f t="shared" si="13"/>
        <v xml:space="preserve"> </v>
      </c>
      <c r="AH35" s="27" t="str">
        <f t="shared" si="14"/>
        <v xml:space="preserve"> </v>
      </c>
      <c r="AI35" s="27" t="str">
        <f t="shared" si="15"/>
        <v xml:space="preserve"> </v>
      </c>
      <c r="AJ35" s="27" t="str">
        <f t="shared" si="16"/>
        <v xml:space="preserve"> </v>
      </c>
      <c r="AK35" s="27" t="str">
        <f t="shared" si="17"/>
        <v xml:space="preserve"> </v>
      </c>
      <c r="AL35" s="28" t="str">
        <f t="shared" si="18"/>
        <v xml:space="preserve"> </v>
      </c>
      <c r="AM35" s="44" t="str">
        <f ca="1">+IF(T35=0," ",IF($H35=" ",+MAX(TODAY(),AW$4:AW34,$G35),+MAX(TODAY(),AW$4:AW34,$H35)))</f>
        <v xml:space="preserve"> </v>
      </c>
      <c r="AN35" s="31" t="str">
        <f ca="1">+IF(U35=0," ",IF($H35=" ",+MAX(TODAY(),AX$4:AX34,$G35),+MAX(TODAY(),AX$4:AX34,$H35)))</f>
        <v xml:space="preserve"> </v>
      </c>
      <c r="AO35" s="31" t="str">
        <f ca="1">+IF(AND(V35=0,W35=0)," ",IF($H35=" ",+MAX(TODAY(),AY$4:AY34,$G35),+MAX(TODAY(),AY$4:AY34,$H35)))</f>
        <v xml:space="preserve"> </v>
      </c>
      <c r="AP35" s="31" t="str">
        <f ca="1">+IF(V35=0," ",IF($H35=" ",+MAX(TODAY(),AZ$4:AZ34,$G35),+MAX(TODAY(),AZ$4:AZ34,$H35)))</f>
        <v xml:space="preserve"> </v>
      </c>
      <c r="AQ35" s="31" t="str">
        <f ca="1">+IF(W35=0," ",IF($H35=" ",+MAX(TODAY(),BA$4:BA34,$G35),+MAX(TODAY(),BA$4:BA34,$H35)))</f>
        <v xml:space="preserve"> </v>
      </c>
      <c r="AR35" s="31" t="str">
        <f ca="1">+IF(X35=0," ",IF($H35=" ",+MAX(TODAY(),BB$4:BB34,$G35),+MAX(TODAY(),BB$4:BB34,$H35)))</f>
        <v xml:space="preserve"> </v>
      </c>
      <c r="AS35" s="31" t="str">
        <f ca="1">+IF(Y35=0," ",IF($H35=" ",+MAX(TODAY(),BC$4:BC34,$G35),+MAX(TODAY(),BC$4:BC34,$H35)))</f>
        <v xml:space="preserve"> </v>
      </c>
      <c r="AT35" s="31" t="str">
        <f ca="1">+IF(Z35=0," ",IF($H35=" ",+MAX(TODAY(),BD$4:BD34,$G35),+MAX(TODAY(),BD$4:BD34,$H35)))</f>
        <v xml:space="preserve"> </v>
      </c>
      <c r="AU35" s="31" t="str">
        <f ca="1">+IF(AA35=0," ",IF($H35=" ",+MAX(TODAY(),BE$4:BE34,$G35),+MAX(TODAY(),BE$4:BE34,$H35)))</f>
        <v xml:space="preserve"> </v>
      </c>
      <c r="AV35" s="45" t="str">
        <f ca="1">+IF(AB35=0," ",IF($H35=" ",+MAX(TODAY(),BF$4:BF34,$G35),+MAX(TODAY(),BF$4:BF34,$H35)))</f>
        <v xml:space="preserve"> </v>
      </c>
      <c r="AW35" s="48" t="str">
        <f ca="1">+IF(T35=0," ",+MAX(+WORKDAY.INTL(+TODAY(),+CUM!AD35/+VLOOKUP(AW$1,POSTE!$B:$H,7,FALSE),,CONGÉ!$C$2:$C$80),+WORKDAY.INTL(AM35,+CUM!T35/+VLOOKUP(AW$1,POSTE!$B:$H,7,FALSE),,CONGÉ!$C$2:$C$80)))</f>
        <v xml:space="preserve"> </v>
      </c>
      <c r="AX35" s="199" t="str">
        <f ca="1">+IF(U35=0," ",+MAX(+WORKDAY.INTL(+TODAY(),+CUM!AE35/+VLOOKUP(AX$1,POSTE!$B:$H,7,FALSE),,CONGÉ!$C$2:$C$80),+WORKDAY.INTL(AN35,+CUM!U35/+VLOOKUP(AX$1,POSTE!$B:$H,7,FALSE),,CONGÉ!$C$2:$C$80)))</f>
        <v xml:space="preserve"> </v>
      </c>
      <c r="AY35" s="199" t="str">
        <f ca="1">+IF(AND(V35=0,W35=0)," ",+MAX(+WORKDAY.INTL(+TODAY(),+(((AF35*POSTE!$H$5)+(CUM!AG35*POSTE!$H$4))/(POSTE!$H$4*POSTE!$H$5*2)),,CONGÉ!$C$2:$C$80),+WORKDAY.INTL(AO35,+(((V35*POSTE!$H$5)+(CUM!W35*POSTE!$H$4))/(POSTE!$H$4*POSTE!$H$5*2)),,CONGÉ!$C$2:$C$80)))</f>
        <v xml:space="preserve"> </v>
      </c>
      <c r="AZ35" s="199" t="str">
        <f ca="1">+IF(V35=0," ",+MAX(+WORKDAY.INTL(+TODAY(),+CUM!AF35/+VLOOKUP(AZ$1,POSTE!$B:$H,7,FALSE),,CONGÉ!$C$2:$C$80),+WORKDAY.INTL(AP35,+CUM!V35/+VLOOKUP(AZ$1,POSTE!$B:$H,7,FALSE),,CONGÉ!$C$2:$C$80)))</f>
        <v xml:space="preserve"> </v>
      </c>
      <c r="BA35" s="199" t="str">
        <f ca="1">+IF(W35=0," ",+MAX(+WORKDAY.INTL(+TODAY(),+CUM!AG35/+VLOOKUP(BA$1,POSTE!$B:$H,7,FALSE),,CONGÉ!$C$2:$C$80),+WORKDAY.INTL(AQ35,+CUM!W35/+VLOOKUP(BA$1,POSTE!$B:$H,7,FALSE),,CONGÉ!$C$2:$C$80)))</f>
        <v xml:space="preserve"> </v>
      </c>
      <c r="BB35" s="199" t="str">
        <f ca="1">+IF(X35=0," ",+MAX(+WORKDAY.INTL(+TODAY(),+CUM!AH35/+VLOOKUP(BB$1,POSTE!$B:$H,7,FALSE),,CONGÉ!$C$2:$C$80),+WORKDAY.INTL(AR35,+CUM!X35/+VLOOKUP(BB$1,POSTE!$B:$H,7,FALSE),,CONGÉ!$C$2:$C$80)))</f>
        <v xml:space="preserve"> </v>
      </c>
      <c r="BC35" s="199" t="str">
        <f ca="1">+IF(Y35=0," ",+MAX(+WORKDAY.INTL(+TODAY(),+CUM!AI35/+VLOOKUP(BC$1,POSTE!$B:$H,7,FALSE),,CONGÉ!$C$2:$C$80),+WORKDAY.INTL(AS35,+CUM!Y35/+VLOOKUP(BC$1,POSTE!$B:$H,7,FALSE),,CONGÉ!$C$2:$C$80)))</f>
        <v xml:space="preserve"> </v>
      </c>
      <c r="BD35" s="199" t="str">
        <f ca="1">+IF(Z35=0," ",+MAX(+WORKDAY.INTL(+TODAY(),+CUM!AJ35/+VLOOKUP(BD$1,POSTE!$B:$H,7,FALSE),,CONGÉ!$C$2:$C$80),+WORKDAY.INTL(AT35,+CUM!Z35/+VLOOKUP(BD$1,POSTE!$B:$H,7,FALSE),,CONGÉ!$C$2:$C$80)))</f>
        <v xml:space="preserve"> </v>
      </c>
      <c r="BE35" s="199" t="str">
        <f ca="1">+IF(AA35=0," ",+MAX(+WORKDAY.INTL(+TODAY(),+CUM!AK35/+VLOOKUP(BE$1,POSTE!$B:$H,7,FALSE),,CONGÉ!$C$2:$C$80),+WORKDAY.INTL(AU35,+CUM!AA35/+VLOOKUP(BE$1,POSTE!$B:$H,7,FALSE),,CONGÉ!$C$2:$C$80)))</f>
        <v xml:space="preserve"> </v>
      </c>
      <c r="BF35" s="200" t="str">
        <f ca="1">+IF(AB35=0," ",+MAX(+WORKDAY.INTL(+TODAY(),+CUM!AL35/+VLOOKUP(BF$1,POSTE!$B:$H,7,FALSE),,CONGÉ!$C$2:$C$80),+WORKDAY.INTL(AV35,+CUM!AB35/+VLOOKUP(BF$1,POSTE!$B:$H,7,FALSE),,CONGÉ!$C$2:$C$80)))</f>
        <v xml:space="preserve"> </v>
      </c>
      <c r="BG35" s="96" t="str">
        <f t="shared" ca="1" si="19"/>
        <v xml:space="preserve"> </v>
      </c>
      <c r="BH35" s="96" t="str">
        <f t="shared" ca="1" si="20"/>
        <v xml:space="preserve"> </v>
      </c>
      <c r="BI35" s="26">
        <f>+IF($I35="oui",+VLOOKUP($A35,DATA!$A:$AH,DATA!$AH$3,FALSE),0)</f>
        <v>0</v>
      </c>
      <c r="BJ35" s="27" t="str">
        <f t="shared" si="4"/>
        <v xml:space="preserve"> </v>
      </c>
      <c r="BK35" s="46" t="str">
        <f>+IF(BI35&gt;0,+MAX((BL$4:BL34),BH35),"")</f>
        <v/>
      </c>
      <c r="BL35" s="46" t="str">
        <f>+IF(BI35&gt;0,+MAX((BL$4:BL34),+WORKDAY.INTL(BK35,+BI35/8,,CONGÉ!$C$2:$C$73)),"")</f>
        <v/>
      </c>
      <c r="BM35" s="175" t="str">
        <f t="shared" ca="1" si="5"/>
        <v xml:space="preserve"> </v>
      </c>
      <c r="BN35" s="176" t="str">
        <f t="shared" si="6"/>
        <v xml:space="preserve"> </v>
      </c>
      <c r="BO35" s="48" t="str">
        <f t="shared" ca="1" si="7"/>
        <v xml:space="preserve"> </v>
      </c>
      <c r="BP35" s="97" t="str">
        <f>+IF(C35=" "," ",+(((AF35*POSTE!$H$5)+(CUM!AG35*POSTE!$H$4))/(POSTE!$H$4*POSTE!$H$5*2)))</f>
        <v xml:space="preserve"> </v>
      </c>
      <c r="BQ35" s="98" t="str">
        <f ca="1">+IFERROR(+WORKDAY.INTL(BO35,BP35,,CONGÉ!C$4:C$72)," ")</f>
        <v xml:space="preserve"> </v>
      </c>
      <c r="BR35" s="99" t="str">
        <f ca="1">+IFERROR(+MAX(AY$4:AY35)-BQ35," ")</f>
        <v xml:space="preserve"> </v>
      </c>
      <c r="BS35" s="180" t="str">
        <f>+IF(T35=0," ",+DATEDIF(+MAX(AW$4:AW34),AM35,"D"))</f>
        <v xml:space="preserve"> </v>
      </c>
      <c r="BT35" s="181" t="str">
        <f>+IF(U35=0," ",+DATEDIF(+MAX(AX$4:AX34),AN35,"D"))</f>
        <v xml:space="preserve"> </v>
      </c>
      <c r="BU35" s="181" t="str">
        <f>+IF(AND(V35=0,W35=0)," ",+DATEDIF(+MAX(AY$4:AY34),AO35,"D"))</f>
        <v xml:space="preserve"> </v>
      </c>
      <c r="BV35" s="181" t="str">
        <f>+IF(V35=0," ",+DATEDIF(+MAX(AZ$4:AZ34),AP35,"D"))</f>
        <v xml:space="preserve"> </v>
      </c>
      <c r="BW35" s="181" t="str">
        <f>+IF(W35=0," ",+DATEDIF(+MAX(BA$4:BA34),AQ35,"D"))</f>
        <v xml:space="preserve"> </v>
      </c>
      <c r="BX35" s="181" t="str">
        <f>+IF(X35=0," ",+DATEDIF(+MAX(BB$4:BB34),AR35,"D"))</f>
        <v xml:space="preserve"> </v>
      </c>
      <c r="BY35" s="181" t="str">
        <f>+IF(Y35=0," ",+DATEDIF(+MAX(BC$4:BC34),AS35,"D"))</f>
        <v xml:space="preserve"> </v>
      </c>
      <c r="BZ35" s="181" t="str">
        <f>+IF(Z35=0," ",+DATEDIF(+MAX(BD$4:BD34),AT35,"D"))</f>
        <v xml:space="preserve"> </v>
      </c>
      <c r="CA35" s="181" t="str">
        <f>+IF(AA35=0," ",+DATEDIF(+MAX(BE$4:BE34),AU35,"D"))</f>
        <v xml:space="preserve"> </v>
      </c>
      <c r="CB35" s="182" t="str">
        <f>+IF(AB35=0," ",+DATEDIF(+MAX(BF$4:BF34),AV35,"D"))</f>
        <v xml:space="preserve"> </v>
      </c>
    </row>
    <row r="36" spans="1:80" x14ac:dyDescent="0.25">
      <c r="A36" s="104" t="str">
        <f>+IFERROR(+IF(+VLOOKUP(+ROW()-ROW($A$4),DATA!A:D,4,FALSE)=" "," ",+ROW()-ROW($A$4))," ")</f>
        <v xml:space="preserve"> </v>
      </c>
      <c r="B36" s="195" t="str">
        <f>+IFERROR(+VLOOKUP($A36,DATA!$A:$C,1,FALSE)-VLOOKUP($A36,DATA!$A:$C,3,FALSE)," ")</f>
        <v xml:space="preserve"> </v>
      </c>
      <c r="C36" s="17" t="str">
        <f>+IF($A36=" "," ",+VLOOKUP($A36,DATA!$A:$AG,DATA!$D$3,FALSE))</f>
        <v xml:space="preserve"> </v>
      </c>
      <c r="D36" s="17" t="str">
        <f>+IF($A36=" "," ",+VLOOKUP($A36,DATA!$A:$AG,DATA!$E$3,FALSE))</f>
        <v xml:space="preserve"> </v>
      </c>
      <c r="E36" s="17" t="str">
        <f>+IF($A36=" "," ",+VLOOKUP($A36,DATA!$A:$AG,DATA!$F$3,FALSE))</f>
        <v xml:space="preserve"> </v>
      </c>
      <c r="F36" s="191" t="str">
        <f>+IF($A36=" "," ",+VLOOKUP($A36,DATA!$A:$AG,DATA!$G$3,FALSE))</f>
        <v xml:space="preserve"> </v>
      </c>
      <c r="G36" s="31" t="str">
        <f>+IFERROR(+VLOOKUP($A36,DATA!$A:$AG,DATA!$M$3,FALSE)," ")</f>
        <v xml:space="preserve"> </v>
      </c>
      <c r="H36" s="31" t="str">
        <f>+IFERROR(+IF(+VLOOKUP($A36,DATA!$A:$AG,DATA!$N$3,FALSE)=0," ",+VLOOKUP($A36,DATA!$A:$AG,DATA!$N$3,FALSE))," ")</f>
        <v xml:space="preserve"> </v>
      </c>
      <c r="I36" s="18" t="str">
        <f>+IF($A36=" "," ",+VLOOKUP($A36,DATA!$A:$AG,DATA!$O$3,FALSE))</f>
        <v xml:space="preserve"> </v>
      </c>
      <c r="J36" s="26">
        <f>+IF($I36="oui",+VLOOKUP($A36,DATA!$A:$AG,DATA!$P$3,FALSE),0)</f>
        <v>0</v>
      </c>
      <c r="K36" s="27">
        <f>+IF($I36="oui",+VLOOKUP($A36,DATA!$A:$AG,DATA!$R$3,FALSE),0)</f>
        <v>0</v>
      </c>
      <c r="L36" s="27">
        <f>+IF($I36="oui",+VLOOKUP($A36,DATA!$A:$AG,DATA!$T$3,FALSE),0)</f>
        <v>0</v>
      </c>
      <c r="M36" s="27">
        <f>+IF($I36="oui",+VLOOKUP($A36,DATA!$A:$AG,DATA!$V$3,FALSE),0)</f>
        <v>0</v>
      </c>
      <c r="N36" s="27">
        <f>+IF($I36="oui",+VLOOKUP($A36,DATA!$A:$AG,DATA!$X$3,FALSE),0)</f>
        <v>0</v>
      </c>
      <c r="O36" s="27">
        <f>+IF($I36="oui",+VLOOKUP($A36,DATA!$A:$AG,DATA!$Z$3,FALSE),0)</f>
        <v>0</v>
      </c>
      <c r="P36" s="27">
        <f>+IF($I36="oui",+VLOOKUP($A36,DATA!$A:$AG,DATA!$AB$3,FALSE),0)</f>
        <v>0</v>
      </c>
      <c r="Q36" s="27">
        <f>+IF($I36="oui",+VLOOKUP($A36,DATA!$A:$AG,DATA!$AD$3,FALSE),0)</f>
        <v>0</v>
      </c>
      <c r="R36" s="28">
        <f>+IF($I36="oui",+VLOOKUP($A36,DATA!$A:$AG,DATA!$AF$3,FALSE),0)</f>
        <v>0</v>
      </c>
      <c r="S36" s="94">
        <f t="shared" si="8"/>
        <v>0</v>
      </c>
      <c r="T36" s="20">
        <f>+IF($I36="oui",+VLOOKUP($A36,DATA!$A:$AG,DATA!$Q$3,FALSE),0)</f>
        <v>0</v>
      </c>
      <c r="U36" s="21">
        <f>+IF($I36="oui",+VLOOKUP($A36,DATA!$A:$AG,DATA!$S$3,FALSE),0)</f>
        <v>0</v>
      </c>
      <c r="V36" s="21">
        <f>+IF($I36="oui",+VLOOKUP($A36,DATA!$A:$AG,DATA!$U$3,FALSE),0)</f>
        <v>0</v>
      </c>
      <c r="W36" s="21">
        <f>+IF($I36="oui",+VLOOKUP($A36,DATA!$A:$AG,DATA!$W$3,FALSE),0)</f>
        <v>0</v>
      </c>
      <c r="X36" s="21">
        <f>+IF($I36="oui",+VLOOKUP($A36,DATA!$A:$AG,DATA!$Y$3,FALSE),0)</f>
        <v>0</v>
      </c>
      <c r="Y36" s="21">
        <f>+IF($I36="oui",+VLOOKUP($A36,DATA!$A:$AG,DATA!$AA$3,FALSE),0)</f>
        <v>0</v>
      </c>
      <c r="Z36" s="21">
        <f>+IF($I36="oui",+VLOOKUP($A36,DATA!$A:$AG,DATA!$AC$3,FALSE),0)</f>
        <v>0</v>
      </c>
      <c r="AA36" s="21">
        <f>+IF($I36="oui",+VLOOKUP($A36,DATA!$A:$AG,DATA!$AE$3,FALSE),0)</f>
        <v>0</v>
      </c>
      <c r="AB36" s="22">
        <f>+IF($I36="oui",+VLOOKUP($A36,DATA!$A:$AG,DATA!$AG$3,FALSE),0)</f>
        <v>0</v>
      </c>
      <c r="AC36" s="95">
        <f t="shared" si="9"/>
        <v>0</v>
      </c>
      <c r="AD36" s="26" t="str">
        <f t="shared" si="10"/>
        <v xml:space="preserve"> </v>
      </c>
      <c r="AE36" s="27" t="str">
        <f t="shared" si="11"/>
        <v xml:space="preserve"> </v>
      </c>
      <c r="AF36" s="27" t="str">
        <f t="shared" si="12"/>
        <v xml:space="preserve"> </v>
      </c>
      <c r="AG36" s="27" t="str">
        <f t="shared" si="13"/>
        <v xml:space="preserve"> </v>
      </c>
      <c r="AH36" s="27" t="str">
        <f t="shared" si="14"/>
        <v xml:space="preserve"> </v>
      </c>
      <c r="AI36" s="27" t="str">
        <f t="shared" si="15"/>
        <v xml:space="preserve"> </v>
      </c>
      <c r="AJ36" s="27" t="str">
        <f t="shared" si="16"/>
        <v xml:space="preserve"> </v>
      </c>
      <c r="AK36" s="27" t="str">
        <f t="shared" si="17"/>
        <v xml:space="preserve"> </v>
      </c>
      <c r="AL36" s="28" t="str">
        <f t="shared" si="18"/>
        <v xml:space="preserve"> </v>
      </c>
      <c r="AM36" s="44" t="str">
        <f ca="1">+IF(T36=0," ",IF($H36=" ",+MAX(TODAY(),AW$4:AW35,$G36),+MAX(TODAY(),AW$4:AW35,$H36)))</f>
        <v xml:space="preserve"> </v>
      </c>
      <c r="AN36" s="31" t="str">
        <f ca="1">+IF(U36=0," ",IF($H36=" ",+MAX(TODAY(),AX$4:AX35,$G36),+MAX(TODAY(),AX$4:AX35,$H36)))</f>
        <v xml:space="preserve"> </v>
      </c>
      <c r="AO36" s="31" t="str">
        <f ca="1">+IF(AND(V36=0,W36=0)," ",IF($H36=" ",+MAX(TODAY(),AY$4:AY35,$G36),+MAX(TODAY(),AY$4:AY35,$H36)))</f>
        <v xml:space="preserve"> </v>
      </c>
      <c r="AP36" s="31" t="str">
        <f ca="1">+IF(V36=0," ",IF($H36=" ",+MAX(TODAY(),AZ$4:AZ35,$G36),+MAX(TODAY(),AZ$4:AZ35,$H36)))</f>
        <v xml:space="preserve"> </v>
      </c>
      <c r="AQ36" s="31" t="str">
        <f ca="1">+IF(W36=0," ",IF($H36=" ",+MAX(TODAY(),BA$4:BA35,$G36),+MAX(TODAY(),BA$4:BA35,$H36)))</f>
        <v xml:space="preserve"> </v>
      </c>
      <c r="AR36" s="31" t="str">
        <f ca="1">+IF(X36=0," ",IF($H36=" ",+MAX(TODAY(),BB$4:BB35,$G36),+MAX(TODAY(),BB$4:BB35,$H36)))</f>
        <v xml:space="preserve"> </v>
      </c>
      <c r="AS36" s="31" t="str">
        <f ca="1">+IF(Y36=0," ",IF($H36=" ",+MAX(TODAY(),BC$4:BC35,$G36),+MAX(TODAY(),BC$4:BC35,$H36)))</f>
        <v xml:space="preserve"> </v>
      </c>
      <c r="AT36" s="31" t="str">
        <f ca="1">+IF(Z36=0," ",IF($H36=" ",+MAX(TODAY(),BD$4:BD35,$G36),+MAX(TODAY(),BD$4:BD35,$H36)))</f>
        <v xml:space="preserve"> </v>
      </c>
      <c r="AU36" s="31" t="str">
        <f ca="1">+IF(AA36=0," ",IF($H36=" ",+MAX(TODAY(),BE$4:BE35,$G36),+MAX(TODAY(),BE$4:BE35,$H36)))</f>
        <v xml:space="preserve"> </v>
      </c>
      <c r="AV36" s="45" t="str">
        <f ca="1">+IF(AB36=0," ",IF($H36=" ",+MAX(TODAY(),BF$4:BF35,$G36),+MAX(TODAY(),BF$4:BF35,$H36)))</f>
        <v xml:space="preserve"> </v>
      </c>
      <c r="AW36" s="48" t="str">
        <f ca="1">+IF(T36=0," ",+MAX(+WORKDAY.INTL(+TODAY(),+CUM!AD36/+VLOOKUP(AW$1,POSTE!$B:$H,7,FALSE),,CONGÉ!$C$2:$C$80),+WORKDAY.INTL(AM36,+CUM!T36/+VLOOKUP(AW$1,POSTE!$B:$H,7,FALSE),,CONGÉ!$C$2:$C$80)))</f>
        <v xml:space="preserve"> </v>
      </c>
      <c r="AX36" s="199" t="str">
        <f ca="1">+IF(U36=0," ",+MAX(+WORKDAY.INTL(+TODAY(),+CUM!AE36/+VLOOKUP(AX$1,POSTE!$B:$H,7,FALSE),,CONGÉ!$C$2:$C$80),+WORKDAY.INTL(AN36,+CUM!U36/+VLOOKUP(AX$1,POSTE!$B:$H,7,FALSE),,CONGÉ!$C$2:$C$80)))</f>
        <v xml:space="preserve"> </v>
      </c>
      <c r="AY36" s="199" t="str">
        <f ca="1">+IF(AND(V36=0,W36=0)," ",+MAX(+WORKDAY.INTL(+TODAY(),+(((AF36*POSTE!$H$5)+(CUM!AG36*POSTE!$H$4))/(POSTE!$H$4*POSTE!$H$5*2)),,CONGÉ!$C$2:$C$80),+WORKDAY.INTL(AO36,+(((V36*POSTE!$H$5)+(CUM!W36*POSTE!$H$4))/(POSTE!$H$4*POSTE!$H$5*2)),,CONGÉ!$C$2:$C$80)))</f>
        <v xml:space="preserve"> </v>
      </c>
      <c r="AZ36" s="199" t="str">
        <f ca="1">+IF(V36=0," ",+MAX(+WORKDAY.INTL(+TODAY(),+CUM!AF36/+VLOOKUP(AZ$1,POSTE!$B:$H,7,FALSE),,CONGÉ!$C$2:$C$80),+WORKDAY.INTL(AP36,+CUM!V36/+VLOOKUP(AZ$1,POSTE!$B:$H,7,FALSE),,CONGÉ!$C$2:$C$80)))</f>
        <v xml:space="preserve"> </v>
      </c>
      <c r="BA36" s="199" t="str">
        <f ca="1">+IF(W36=0," ",+MAX(+WORKDAY.INTL(+TODAY(),+CUM!AG36/+VLOOKUP(BA$1,POSTE!$B:$H,7,FALSE),,CONGÉ!$C$2:$C$80),+WORKDAY.INTL(AQ36,+CUM!W36/+VLOOKUP(BA$1,POSTE!$B:$H,7,FALSE),,CONGÉ!$C$2:$C$80)))</f>
        <v xml:space="preserve"> </v>
      </c>
      <c r="BB36" s="199" t="str">
        <f ca="1">+IF(X36=0," ",+MAX(+WORKDAY.INTL(+TODAY(),+CUM!AH36/+VLOOKUP(BB$1,POSTE!$B:$H,7,FALSE),,CONGÉ!$C$2:$C$80),+WORKDAY.INTL(AR36,+CUM!X36/+VLOOKUP(BB$1,POSTE!$B:$H,7,FALSE),,CONGÉ!$C$2:$C$80)))</f>
        <v xml:space="preserve"> </v>
      </c>
      <c r="BC36" s="199" t="str">
        <f ca="1">+IF(Y36=0," ",+MAX(+WORKDAY.INTL(+TODAY(),+CUM!AI36/+VLOOKUP(BC$1,POSTE!$B:$H,7,FALSE),,CONGÉ!$C$2:$C$80),+WORKDAY.INTL(AS36,+CUM!Y36/+VLOOKUP(BC$1,POSTE!$B:$H,7,FALSE),,CONGÉ!$C$2:$C$80)))</f>
        <v xml:space="preserve"> </v>
      </c>
      <c r="BD36" s="199" t="str">
        <f ca="1">+IF(Z36=0," ",+MAX(+WORKDAY.INTL(+TODAY(),+CUM!AJ36/+VLOOKUP(BD$1,POSTE!$B:$H,7,FALSE),,CONGÉ!$C$2:$C$80),+WORKDAY.INTL(AT36,+CUM!Z36/+VLOOKUP(BD$1,POSTE!$B:$H,7,FALSE),,CONGÉ!$C$2:$C$80)))</f>
        <v xml:space="preserve"> </v>
      </c>
      <c r="BE36" s="199" t="str">
        <f ca="1">+IF(AA36=0," ",+MAX(+WORKDAY.INTL(+TODAY(),+CUM!AK36/+VLOOKUP(BE$1,POSTE!$B:$H,7,FALSE),,CONGÉ!$C$2:$C$80),+WORKDAY.INTL(AU36,+CUM!AA36/+VLOOKUP(BE$1,POSTE!$B:$H,7,FALSE),,CONGÉ!$C$2:$C$80)))</f>
        <v xml:space="preserve"> </v>
      </c>
      <c r="BF36" s="200" t="str">
        <f ca="1">+IF(AB36=0," ",+MAX(+WORKDAY.INTL(+TODAY(),+CUM!AL36/+VLOOKUP(BF$1,POSTE!$B:$H,7,FALSE),,CONGÉ!$C$2:$C$80),+WORKDAY.INTL(AV36,+CUM!AB36/+VLOOKUP(BF$1,POSTE!$B:$H,7,FALSE),,CONGÉ!$C$2:$C$80)))</f>
        <v xml:space="preserve"> </v>
      </c>
      <c r="BG36" s="96" t="str">
        <f t="shared" ca="1" si="19"/>
        <v xml:space="preserve"> </v>
      </c>
      <c r="BH36" s="96" t="str">
        <f t="shared" ca="1" si="20"/>
        <v xml:space="preserve"> </v>
      </c>
      <c r="BI36" s="26">
        <f>+IF($I36="oui",+VLOOKUP($A36,DATA!$A:$AH,DATA!$AH$3,FALSE),0)</f>
        <v>0</v>
      </c>
      <c r="BJ36" s="27" t="str">
        <f t="shared" si="4"/>
        <v xml:space="preserve"> </v>
      </c>
      <c r="BK36" s="46" t="str">
        <f>+IF(BI36&gt;0,+MAX((BL$4:BL35),BH36),"")</f>
        <v/>
      </c>
      <c r="BL36" s="46" t="str">
        <f>+IF(BI36&gt;0,+MAX((BL$4:BL35),+WORKDAY.INTL(BK36,+BI36/8,,CONGÉ!$C$2:$C$73)),"")</f>
        <v/>
      </c>
      <c r="BM36" s="175" t="str">
        <f t="shared" ca="1" si="5"/>
        <v xml:space="preserve"> </v>
      </c>
      <c r="BN36" s="176" t="str">
        <f t="shared" si="6"/>
        <v xml:space="preserve"> </v>
      </c>
      <c r="BO36" s="48" t="str">
        <f t="shared" ca="1" si="7"/>
        <v xml:space="preserve"> </v>
      </c>
      <c r="BP36" s="97" t="str">
        <f>+IF(C36=" "," ",+(((AF36*POSTE!$H$5)+(CUM!AG36*POSTE!$H$4))/(POSTE!$H$4*POSTE!$H$5*2)))</f>
        <v xml:space="preserve"> </v>
      </c>
      <c r="BQ36" s="98" t="str">
        <f ca="1">+IFERROR(+WORKDAY.INTL(BO36,BP36,,CONGÉ!C$4:C$72)," ")</f>
        <v xml:space="preserve"> </v>
      </c>
      <c r="BR36" s="99" t="str">
        <f ca="1">+IFERROR(+MAX(AY$4:AY36)-BQ36," ")</f>
        <v xml:space="preserve"> </v>
      </c>
      <c r="BS36" s="180" t="str">
        <f>+IF(T36=0," ",+DATEDIF(+MAX(AW$4:AW35),AM36,"D"))</f>
        <v xml:space="preserve"> </v>
      </c>
      <c r="BT36" s="181" t="str">
        <f>+IF(U36=0," ",+DATEDIF(+MAX(AX$4:AX35),AN36,"D"))</f>
        <v xml:space="preserve"> </v>
      </c>
      <c r="BU36" s="181" t="str">
        <f>+IF(AND(V36=0,W36=0)," ",+DATEDIF(+MAX(AY$4:AY35),AO36,"D"))</f>
        <v xml:space="preserve"> </v>
      </c>
      <c r="BV36" s="181" t="str">
        <f>+IF(V36=0," ",+DATEDIF(+MAX(AZ$4:AZ35),AP36,"D"))</f>
        <v xml:space="preserve"> </v>
      </c>
      <c r="BW36" s="181" t="str">
        <f>+IF(W36=0," ",+DATEDIF(+MAX(BA$4:BA35),AQ36,"D"))</f>
        <v xml:space="preserve"> </v>
      </c>
      <c r="BX36" s="181" t="str">
        <f>+IF(X36=0," ",+DATEDIF(+MAX(BB$4:BB35),AR36,"D"))</f>
        <v xml:space="preserve"> </v>
      </c>
      <c r="BY36" s="181" t="str">
        <f>+IF(Y36=0," ",+DATEDIF(+MAX(BC$4:BC35),AS36,"D"))</f>
        <v xml:space="preserve"> </v>
      </c>
      <c r="BZ36" s="181" t="str">
        <f>+IF(Z36=0," ",+DATEDIF(+MAX(BD$4:BD35),AT36,"D"))</f>
        <v xml:space="preserve"> </v>
      </c>
      <c r="CA36" s="181" t="str">
        <f>+IF(AA36=0," ",+DATEDIF(+MAX(BE$4:BE35),AU36,"D"))</f>
        <v xml:space="preserve"> </v>
      </c>
      <c r="CB36" s="182" t="str">
        <f>+IF(AB36=0," ",+DATEDIF(+MAX(BF$4:BF35),AV36,"D"))</f>
        <v xml:space="preserve"> </v>
      </c>
    </row>
    <row r="37" spans="1:80" x14ac:dyDescent="0.25">
      <c r="A37" s="104" t="str">
        <f>+IFERROR(+IF(+VLOOKUP(+ROW()-ROW($A$4),DATA!A:D,4,FALSE)=" "," ",+ROW()-ROW($A$4))," ")</f>
        <v xml:space="preserve"> </v>
      </c>
      <c r="B37" s="195" t="str">
        <f>+IFERROR(+VLOOKUP($A37,DATA!$A:$C,1,FALSE)-VLOOKUP($A37,DATA!$A:$C,3,FALSE)," ")</f>
        <v xml:space="preserve"> </v>
      </c>
      <c r="C37" s="17" t="str">
        <f>+IF($A37=" "," ",+VLOOKUP($A37,DATA!$A:$AG,DATA!$D$3,FALSE))</f>
        <v xml:space="preserve"> </v>
      </c>
      <c r="D37" s="17" t="str">
        <f>+IF($A37=" "," ",+VLOOKUP($A37,DATA!$A:$AG,DATA!$E$3,FALSE))</f>
        <v xml:space="preserve"> </v>
      </c>
      <c r="E37" s="17" t="str">
        <f>+IF($A37=" "," ",+VLOOKUP($A37,DATA!$A:$AG,DATA!$F$3,FALSE))</f>
        <v xml:space="preserve"> </v>
      </c>
      <c r="F37" s="191" t="str">
        <f>+IF($A37=" "," ",+VLOOKUP($A37,DATA!$A:$AG,DATA!$G$3,FALSE))</f>
        <v xml:space="preserve"> </v>
      </c>
      <c r="G37" s="31" t="str">
        <f>+IFERROR(+VLOOKUP($A37,DATA!$A:$AG,DATA!$M$3,FALSE)," ")</f>
        <v xml:space="preserve"> </v>
      </c>
      <c r="H37" s="31" t="str">
        <f>+IFERROR(+IF(+VLOOKUP($A37,DATA!$A:$AG,DATA!$N$3,FALSE)=0," ",+VLOOKUP($A37,DATA!$A:$AG,DATA!$N$3,FALSE))," ")</f>
        <v xml:space="preserve"> </v>
      </c>
      <c r="I37" s="18" t="str">
        <f>+IF($A37=" "," ",+VLOOKUP($A37,DATA!$A:$AG,DATA!$O$3,FALSE))</f>
        <v xml:space="preserve"> </v>
      </c>
      <c r="J37" s="26">
        <f>+IF($I37="oui",+VLOOKUP($A37,DATA!$A:$AG,DATA!$P$3,FALSE),0)</f>
        <v>0</v>
      </c>
      <c r="K37" s="27">
        <f>+IF($I37="oui",+VLOOKUP($A37,DATA!$A:$AG,DATA!$R$3,FALSE),0)</f>
        <v>0</v>
      </c>
      <c r="L37" s="27">
        <f>+IF($I37="oui",+VLOOKUP($A37,DATA!$A:$AG,DATA!$T$3,FALSE),0)</f>
        <v>0</v>
      </c>
      <c r="M37" s="27">
        <f>+IF($I37="oui",+VLOOKUP($A37,DATA!$A:$AG,DATA!$V$3,FALSE),0)</f>
        <v>0</v>
      </c>
      <c r="N37" s="27">
        <f>+IF($I37="oui",+VLOOKUP($A37,DATA!$A:$AG,DATA!$X$3,FALSE),0)</f>
        <v>0</v>
      </c>
      <c r="O37" s="27">
        <f>+IF($I37="oui",+VLOOKUP($A37,DATA!$A:$AG,DATA!$Z$3,FALSE),0)</f>
        <v>0</v>
      </c>
      <c r="P37" s="27">
        <f>+IF($I37="oui",+VLOOKUP($A37,DATA!$A:$AG,DATA!$AB$3,FALSE),0)</f>
        <v>0</v>
      </c>
      <c r="Q37" s="27">
        <f>+IF($I37="oui",+VLOOKUP($A37,DATA!$A:$AG,DATA!$AD$3,FALSE),0)</f>
        <v>0</v>
      </c>
      <c r="R37" s="28">
        <f>+IF($I37="oui",+VLOOKUP($A37,DATA!$A:$AG,DATA!$AF$3,FALSE),0)</f>
        <v>0</v>
      </c>
      <c r="S37" s="94">
        <f t="shared" si="8"/>
        <v>0</v>
      </c>
      <c r="T37" s="20">
        <f>+IF($I37="oui",+VLOOKUP($A37,DATA!$A:$AG,DATA!$Q$3,FALSE),0)</f>
        <v>0</v>
      </c>
      <c r="U37" s="21">
        <f>+IF($I37="oui",+VLOOKUP($A37,DATA!$A:$AG,DATA!$S$3,FALSE),0)</f>
        <v>0</v>
      </c>
      <c r="V37" s="21">
        <f>+IF($I37="oui",+VLOOKUP($A37,DATA!$A:$AG,DATA!$U$3,FALSE),0)</f>
        <v>0</v>
      </c>
      <c r="W37" s="21">
        <f>+IF($I37="oui",+VLOOKUP($A37,DATA!$A:$AG,DATA!$W$3,FALSE),0)</f>
        <v>0</v>
      </c>
      <c r="X37" s="21">
        <f>+IF($I37="oui",+VLOOKUP($A37,DATA!$A:$AG,DATA!$Y$3,FALSE),0)</f>
        <v>0</v>
      </c>
      <c r="Y37" s="21">
        <f>+IF($I37="oui",+VLOOKUP($A37,DATA!$A:$AG,DATA!$AA$3,FALSE),0)</f>
        <v>0</v>
      </c>
      <c r="Z37" s="21">
        <f>+IF($I37="oui",+VLOOKUP($A37,DATA!$A:$AG,DATA!$AC$3,FALSE),0)</f>
        <v>0</v>
      </c>
      <c r="AA37" s="21">
        <f>+IF($I37="oui",+VLOOKUP($A37,DATA!$A:$AG,DATA!$AE$3,FALSE),0)</f>
        <v>0</v>
      </c>
      <c r="AB37" s="22">
        <f>+IF($I37="oui",+VLOOKUP($A37,DATA!$A:$AG,DATA!$AG$3,FALSE),0)</f>
        <v>0</v>
      </c>
      <c r="AC37" s="95">
        <f t="shared" si="9"/>
        <v>0</v>
      </c>
      <c r="AD37" s="26" t="str">
        <f t="shared" si="10"/>
        <v xml:space="preserve"> </v>
      </c>
      <c r="AE37" s="27" t="str">
        <f t="shared" si="11"/>
        <v xml:space="preserve"> </v>
      </c>
      <c r="AF37" s="27" t="str">
        <f t="shared" si="12"/>
        <v xml:space="preserve"> </v>
      </c>
      <c r="AG37" s="27" t="str">
        <f t="shared" si="13"/>
        <v xml:space="preserve"> </v>
      </c>
      <c r="AH37" s="27" t="str">
        <f t="shared" si="14"/>
        <v xml:space="preserve"> </v>
      </c>
      <c r="AI37" s="27" t="str">
        <f t="shared" si="15"/>
        <v xml:space="preserve"> </v>
      </c>
      <c r="AJ37" s="27" t="str">
        <f t="shared" si="16"/>
        <v xml:space="preserve"> </v>
      </c>
      <c r="AK37" s="27" t="str">
        <f t="shared" si="17"/>
        <v xml:space="preserve"> </v>
      </c>
      <c r="AL37" s="28" t="str">
        <f t="shared" si="18"/>
        <v xml:space="preserve"> </v>
      </c>
      <c r="AM37" s="44" t="str">
        <f ca="1">+IF(T37=0," ",IF($H37=" ",+MAX(TODAY(),AW$4:AW36,$G37),+MAX(TODAY(),AW$4:AW36,$H37)))</f>
        <v xml:space="preserve"> </v>
      </c>
      <c r="AN37" s="31" t="str">
        <f ca="1">+IF(U37=0," ",IF($H37=" ",+MAX(TODAY(),AX$4:AX36,$G37),+MAX(TODAY(),AX$4:AX36,$H37)))</f>
        <v xml:space="preserve"> </v>
      </c>
      <c r="AO37" s="31" t="str">
        <f ca="1">+IF(AND(V37=0,W37=0)," ",IF($H37=" ",+MAX(TODAY(),AY$4:AY36,$G37),+MAX(TODAY(),AY$4:AY36,$H37)))</f>
        <v xml:space="preserve"> </v>
      </c>
      <c r="AP37" s="31" t="str">
        <f ca="1">+IF(V37=0," ",IF($H37=" ",+MAX(TODAY(),AZ$4:AZ36,$G37),+MAX(TODAY(),AZ$4:AZ36,$H37)))</f>
        <v xml:space="preserve"> </v>
      </c>
      <c r="AQ37" s="31" t="str">
        <f ca="1">+IF(W37=0," ",IF($H37=" ",+MAX(TODAY(),BA$4:BA36,$G37),+MAX(TODAY(),BA$4:BA36,$H37)))</f>
        <v xml:space="preserve"> </v>
      </c>
      <c r="AR37" s="31" t="str">
        <f ca="1">+IF(X37=0," ",IF($H37=" ",+MAX(TODAY(),BB$4:BB36,$G37),+MAX(TODAY(),BB$4:BB36,$H37)))</f>
        <v xml:space="preserve"> </v>
      </c>
      <c r="AS37" s="31" t="str">
        <f ca="1">+IF(Y37=0," ",IF($H37=" ",+MAX(TODAY(),BC$4:BC36,$G37),+MAX(TODAY(),BC$4:BC36,$H37)))</f>
        <v xml:space="preserve"> </v>
      </c>
      <c r="AT37" s="31" t="str">
        <f ca="1">+IF(Z37=0," ",IF($H37=" ",+MAX(TODAY(),BD$4:BD36,$G37),+MAX(TODAY(),BD$4:BD36,$H37)))</f>
        <v xml:space="preserve"> </v>
      </c>
      <c r="AU37" s="31" t="str">
        <f ca="1">+IF(AA37=0," ",IF($H37=" ",+MAX(TODAY(),BE$4:BE36,$G37),+MAX(TODAY(),BE$4:BE36,$H37)))</f>
        <v xml:space="preserve"> </v>
      </c>
      <c r="AV37" s="45" t="str">
        <f ca="1">+IF(AB37=0," ",IF($H37=" ",+MAX(TODAY(),BF$4:BF36,$G37),+MAX(TODAY(),BF$4:BF36,$H37)))</f>
        <v xml:space="preserve"> </v>
      </c>
      <c r="AW37" s="48" t="str">
        <f ca="1">+IF(T37=0," ",+MAX(+WORKDAY.INTL(+TODAY(),+CUM!AD37/+VLOOKUP(AW$1,POSTE!$B:$H,7,FALSE),,CONGÉ!$C$2:$C$80),+WORKDAY.INTL(AM37,+CUM!T37/+VLOOKUP(AW$1,POSTE!$B:$H,7,FALSE),,CONGÉ!$C$2:$C$80)))</f>
        <v xml:space="preserve"> </v>
      </c>
      <c r="AX37" s="199" t="str">
        <f ca="1">+IF(U37=0," ",+MAX(+WORKDAY.INTL(+TODAY(),+CUM!AE37/+VLOOKUP(AX$1,POSTE!$B:$H,7,FALSE),,CONGÉ!$C$2:$C$80),+WORKDAY.INTL(AN37,+CUM!U37/+VLOOKUP(AX$1,POSTE!$B:$H,7,FALSE),,CONGÉ!$C$2:$C$80)))</f>
        <v xml:space="preserve"> </v>
      </c>
      <c r="AY37" s="199" t="str">
        <f ca="1">+IF(AND(V37=0,W37=0)," ",+MAX(+WORKDAY.INTL(+TODAY(),+(((AF37*POSTE!$H$5)+(CUM!AG37*POSTE!$H$4))/(POSTE!$H$4*POSTE!$H$5*2)),,CONGÉ!$C$2:$C$80),+WORKDAY.INTL(AO37,+(((V37*POSTE!$H$5)+(CUM!W37*POSTE!$H$4))/(POSTE!$H$4*POSTE!$H$5*2)),,CONGÉ!$C$2:$C$80)))</f>
        <v xml:space="preserve"> </v>
      </c>
      <c r="AZ37" s="199" t="str">
        <f ca="1">+IF(V37=0," ",+MAX(+WORKDAY.INTL(+TODAY(),+CUM!AF37/+VLOOKUP(AZ$1,POSTE!$B:$H,7,FALSE),,CONGÉ!$C$2:$C$80),+WORKDAY.INTL(AP37,+CUM!V37/+VLOOKUP(AZ$1,POSTE!$B:$H,7,FALSE),,CONGÉ!$C$2:$C$80)))</f>
        <v xml:space="preserve"> </v>
      </c>
      <c r="BA37" s="199" t="str">
        <f ca="1">+IF(W37=0," ",+MAX(+WORKDAY.INTL(+TODAY(),+CUM!AG37/+VLOOKUP(BA$1,POSTE!$B:$H,7,FALSE),,CONGÉ!$C$2:$C$80),+WORKDAY.INTL(AQ37,+CUM!W37/+VLOOKUP(BA$1,POSTE!$B:$H,7,FALSE),,CONGÉ!$C$2:$C$80)))</f>
        <v xml:space="preserve"> </v>
      </c>
      <c r="BB37" s="199" t="str">
        <f ca="1">+IF(X37=0," ",+MAX(+WORKDAY.INTL(+TODAY(),+CUM!AH37/+VLOOKUP(BB$1,POSTE!$B:$H,7,FALSE),,CONGÉ!$C$2:$C$80),+WORKDAY.INTL(AR37,+CUM!X37/+VLOOKUP(BB$1,POSTE!$B:$H,7,FALSE),,CONGÉ!$C$2:$C$80)))</f>
        <v xml:space="preserve"> </v>
      </c>
      <c r="BC37" s="199" t="str">
        <f ca="1">+IF(Y37=0," ",+MAX(+WORKDAY.INTL(+TODAY(),+CUM!AI37/+VLOOKUP(BC$1,POSTE!$B:$H,7,FALSE),,CONGÉ!$C$2:$C$80),+WORKDAY.INTL(AS37,+CUM!Y37/+VLOOKUP(BC$1,POSTE!$B:$H,7,FALSE),,CONGÉ!$C$2:$C$80)))</f>
        <v xml:space="preserve"> </v>
      </c>
      <c r="BD37" s="199" t="str">
        <f ca="1">+IF(Z37=0," ",+MAX(+WORKDAY.INTL(+TODAY(),+CUM!AJ37/+VLOOKUP(BD$1,POSTE!$B:$H,7,FALSE),,CONGÉ!$C$2:$C$80),+WORKDAY.INTL(AT37,+CUM!Z37/+VLOOKUP(BD$1,POSTE!$B:$H,7,FALSE),,CONGÉ!$C$2:$C$80)))</f>
        <v xml:space="preserve"> </v>
      </c>
      <c r="BE37" s="199" t="str">
        <f ca="1">+IF(AA37=0," ",+MAX(+WORKDAY.INTL(+TODAY(),+CUM!AK37/+VLOOKUP(BE$1,POSTE!$B:$H,7,FALSE),,CONGÉ!$C$2:$C$80),+WORKDAY.INTL(AU37,+CUM!AA37/+VLOOKUP(BE$1,POSTE!$B:$H,7,FALSE),,CONGÉ!$C$2:$C$80)))</f>
        <v xml:space="preserve"> </v>
      </c>
      <c r="BF37" s="200" t="str">
        <f ca="1">+IF(AB37=0," ",+MAX(+WORKDAY.INTL(+TODAY(),+CUM!AL37/+VLOOKUP(BF$1,POSTE!$B:$H,7,FALSE),,CONGÉ!$C$2:$C$80),+WORKDAY.INTL(AV37,+CUM!AB37/+VLOOKUP(BF$1,POSTE!$B:$H,7,FALSE),,CONGÉ!$C$2:$C$80)))</f>
        <v xml:space="preserve"> </v>
      </c>
      <c r="BG37" s="96" t="str">
        <f t="shared" ca="1" si="19"/>
        <v xml:space="preserve"> </v>
      </c>
      <c r="BH37" s="96" t="str">
        <f t="shared" ca="1" si="20"/>
        <v xml:space="preserve"> </v>
      </c>
      <c r="BI37" s="26">
        <f>+IF($I37="oui",+VLOOKUP($A37,DATA!$A:$AH,DATA!$AH$3,FALSE),0)</f>
        <v>0</v>
      </c>
      <c r="BJ37" s="27" t="str">
        <f t="shared" ref="BJ37:BJ68" si="21">+IF(C37=" "," ",+BJ36+BI37)</f>
        <v xml:space="preserve"> </v>
      </c>
      <c r="BK37" s="46" t="str">
        <f>+IF(BI37&gt;0,+MAX((BL$4:BL36),BH37),"")</f>
        <v/>
      </c>
      <c r="BL37" s="46" t="str">
        <f>+IF(BI37&gt;0,+MAX((BL$4:BL36),+WORKDAY.INTL(BK37,+BI37/8,,CONGÉ!$C$2:$C$73)),"")</f>
        <v/>
      </c>
      <c r="BM37" s="175" t="str">
        <f t="shared" ref="BM37:BM68" ca="1" si="22">+IF(BI37=0,+IFERROR(+EDATE(BH37,1)," "),+EDATE(BL37,1))</f>
        <v xml:space="preserve"> </v>
      </c>
      <c r="BN37" s="176" t="str">
        <f t="shared" ref="BN37:BN69" si="23">+IF(C37=" "," ",+AF37+AG37)</f>
        <v xml:space="preserve"> </v>
      </c>
      <c r="BO37" s="48" t="str">
        <f t="shared" ref="BO37:BO69" ca="1" si="24">+IF(C37=" "," ",+TODAY())</f>
        <v xml:space="preserve"> </v>
      </c>
      <c r="BP37" s="97" t="str">
        <f>+IF(C37=" "," ",+(((AF37*POSTE!$H$5)+(CUM!AG37*POSTE!$H$4))/(POSTE!$H$4*POSTE!$H$5*2)))</f>
        <v xml:space="preserve"> </v>
      </c>
      <c r="BQ37" s="98" t="str">
        <f ca="1">+IFERROR(+WORKDAY.INTL(BO37,BP37,,CONGÉ!C$4:C$72)," ")</f>
        <v xml:space="preserve"> </v>
      </c>
      <c r="BR37" s="99" t="str">
        <f ca="1">+IFERROR(+MAX(AY$4:AY37)-BQ37," ")</f>
        <v xml:space="preserve"> </v>
      </c>
      <c r="BS37" s="180" t="str">
        <f>+IF(T37=0," ",+DATEDIF(+MAX(AW$4:AW36),AM37,"D"))</f>
        <v xml:space="preserve"> </v>
      </c>
      <c r="BT37" s="181" t="str">
        <f>+IF(U37=0," ",+DATEDIF(+MAX(AX$4:AX36),AN37,"D"))</f>
        <v xml:space="preserve"> </v>
      </c>
      <c r="BU37" s="181" t="str">
        <f>+IF(AND(V37=0,W37=0)," ",+DATEDIF(+MAX(AY$4:AY36),AO37,"D"))</f>
        <v xml:space="preserve"> </v>
      </c>
      <c r="BV37" s="181" t="str">
        <f>+IF(V37=0," ",+DATEDIF(+MAX(AZ$4:AZ36),AP37,"D"))</f>
        <v xml:space="preserve"> </v>
      </c>
      <c r="BW37" s="181" t="str">
        <f>+IF(W37=0," ",+DATEDIF(+MAX(BA$4:BA36),AQ37,"D"))</f>
        <v xml:space="preserve"> </v>
      </c>
      <c r="BX37" s="181" t="str">
        <f>+IF(X37=0," ",+DATEDIF(+MAX(BB$4:BB36),AR37,"D"))</f>
        <v xml:space="preserve"> </v>
      </c>
      <c r="BY37" s="181" t="str">
        <f>+IF(Y37=0," ",+DATEDIF(+MAX(BC$4:BC36),AS37,"D"))</f>
        <v xml:space="preserve"> </v>
      </c>
      <c r="BZ37" s="181" t="str">
        <f>+IF(Z37=0," ",+DATEDIF(+MAX(BD$4:BD36),AT37,"D"))</f>
        <v xml:space="preserve"> </v>
      </c>
      <c r="CA37" s="181" t="str">
        <f>+IF(AA37=0," ",+DATEDIF(+MAX(BE$4:BE36),AU37,"D"))</f>
        <v xml:space="preserve"> </v>
      </c>
      <c r="CB37" s="182" t="str">
        <f>+IF(AB37=0," ",+DATEDIF(+MAX(BF$4:BF36),AV37,"D"))</f>
        <v xml:space="preserve"> </v>
      </c>
    </row>
    <row r="38" spans="1:80" x14ac:dyDescent="0.25">
      <c r="A38" s="104" t="str">
        <f>+IFERROR(+IF(+VLOOKUP(+ROW()-ROW($A$4),DATA!A:D,4,FALSE)=" "," ",+ROW()-ROW($A$4))," ")</f>
        <v xml:space="preserve"> </v>
      </c>
      <c r="B38" s="195" t="str">
        <f>+IFERROR(+VLOOKUP($A38,DATA!$A:$C,1,FALSE)-VLOOKUP($A38,DATA!$A:$C,3,FALSE)," ")</f>
        <v xml:space="preserve"> </v>
      </c>
      <c r="C38" s="17" t="str">
        <f>+IF($A38=" "," ",+VLOOKUP($A38,DATA!$A:$AG,DATA!$D$3,FALSE))</f>
        <v xml:space="preserve"> </v>
      </c>
      <c r="D38" s="17" t="str">
        <f>+IF($A38=" "," ",+VLOOKUP($A38,DATA!$A:$AG,DATA!$E$3,FALSE))</f>
        <v xml:space="preserve"> </v>
      </c>
      <c r="E38" s="17" t="str">
        <f>+IF($A38=" "," ",+VLOOKUP($A38,DATA!$A:$AG,DATA!$F$3,FALSE))</f>
        <v xml:space="preserve"> </v>
      </c>
      <c r="F38" s="191" t="str">
        <f>+IF($A38=" "," ",+VLOOKUP($A38,DATA!$A:$AG,DATA!$G$3,FALSE))</f>
        <v xml:space="preserve"> </v>
      </c>
      <c r="G38" s="31" t="str">
        <f>+IFERROR(+VLOOKUP($A38,DATA!$A:$AG,DATA!$M$3,FALSE)," ")</f>
        <v xml:space="preserve"> </v>
      </c>
      <c r="H38" s="31" t="str">
        <f>+IFERROR(+IF(+VLOOKUP($A38,DATA!$A:$AG,DATA!$N$3,FALSE)=0," ",+VLOOKUP($A38,DATA!$A:$AG,DATA!$N$3,FALSE))," ")</f>
        <v xml:space="preserve"> </v>
      </c>
      <c r="I38" s="18" t="str">
        <f>+IF($A38=" "," ",+VLOOKUP($A38,DATA!$A:$AG,DATA!$O$3,FALSE))</f>
        <v xml:space="preserve"> </v>
      </c>
      <c r="J38" s="26">
        <f>+IF($I38="oui",+VLOOKUP($A38,DATA!$A:$AG,DATA!$P$3,FALSE),0)</f>
        <v>0</v>
      </c>
      <c r="K38" s="27">
        <f>+IF($I38="oui",+VLOOKUP($A38,DATA!$A:$AG,DATA!$R$3,FALSE),0)</f>
        <v>0</v>
      </c>
      <c r="L38" s="27">
        <f>+IF($I38="oui",+VLOOKUP($A38,DATA!$A:$AG,DATA!$T$3,FALSE),0)</f>
        <v>0</v>
      </c>
      <c r="M38" s="27">
        <f>+IF($I38="oui",+VLOOKUP($A38,DATA!$A:$AG,DATA!$V$3,FALSE),0)</f>
        <v>0</v>
      </c>
      <c r="N38" s="27">
        <f>+IF($I38="oui",+VLOOKUP($A38,DATA!$A:$AG,DATA!$X$3,FALSE),0)</f>
        <v>0</v>
      </c>
      <c r="O38" s="27">
        <f>+IF($I38="oui",+VLOOKUP($A38,DATA!$A:$AG,DATA!$Z$3,FALSE),0)</f>
        <v>0</v>
      </c>
      <c r="P38" s="27">
        <f>+IF($I38="oui",+VLOOKUP($A38,DATA!$A:$AG,DATA!$AB$3,FALSE),0)</f>
        <v>0</v>
      </c>
      <c r="Q38" s="27">
        <f>+IF($I38="oui",+VLOOKUP($A38,DATA!$A:$AG,DATA!$AD$3,FALSE),0)</f>
        <v>0</v>
      </c>
      <c r="R38" s="28">
        <f>+IF($I38="oui",+VLOOKUP($A38,DATA!$A:$AG,DATA!$AF$3,FALSE),0)</f>
        <v>0</v>
      </c>
      <c r="S38" s="94">
        <f t="shared" si="8"/>
        <v>0</v>
      </c>
      <c r="T38" s="20">
        <f>+IF($I38="oui",+VLOOKUP($A38,DATA!$A:$AG,DATA!$Q$3,FALSE),0)</f>
        <v>0</v>
      </c>
      <c r="U38" s="21">
        <f>+IF($I38="oui",+VLOOKUP($A38,DATA!$A:$AG,DATA!$S$3,FALSE),0)</f>
        <v>0</v>
      </c>
      <c r="V38" s="21">
        <f>+IF($I38="oui",+VLOOKUP($A38,DATA!$A:$AG,DATA!$U$3,FALSE),0)</f>
        <v>0</v>
      </c>
      <c r="W38" s="21">
        <f>+IF($I38="oui",+VLOOKUP($A38,DATA!$A:$AG,DATA!$W$3,FALSE),0)</f>
        <v>0</v>
      </c>
      <c r="X38" s="21">
        <f>+IF($I38="oui",+VLOOKUP($A38,DATA!$A:$AG,DATA!$Y$3,FALSE),0)</f>
        <v>0</v>
      </c>
      <c r="Y38" s="21">
        <f>+IF($I38="oui",+VLOOKUP($A38,DATA!$A:$AG,DATA!$AA$3,FALSE),0)</f>
        <v>0</v>
      </c>
      <c r="Z38" s="21">
        <f>+IF($I38="oui",+VLOOKUP($A38,DATA!$A:$AG,DATA!$AC$3,FALSE),0)</f>
        <v>0</v>
      </c>
      <c r="AA38" s="21">
        <f>+IF($I38="oui",+VLOOKUP($A38,DATA!$A:$AG,DATA!$AE$3,FALSE),0)</f>
        <v>0</v>
      </c>
      <c r="AB38" s="22">
        <f>+IF($I38="oui",+VLOOKUP($A38,DATA!$A:$AG,DATA!$AG$3,FALSE),0)</f>
        <v>0</v>
      </c>
      <c r="AC38" s="95">
        <f t="shared" si="9"/>
        <v>0</v>
      </c>
      <c r="AD38" s="26" t="str">
        <f t="shared" si="10"/>
        <v xml:space="preserve"> </v>
      </c>
      <c r="AE38" s="27" t="str">
        <f t="shared" si="11"/>
        <v xml:space="preserve"> </v>
      </c>
      <c r="AF38" s="27" t="str">
        <f t="shared" si="12"/>
        <v xml:space="preserve"> </v>
      </c>
      <c r="AG38" s="27" t="str">
        <f t="shared" si="13"/>
        <v xml:space="preserve"> </v>
      </c>
      <c r="AH38" s="27" t="str">
        <f t="shared" si="14"/>
        <v xml:space="preserve"> </v>
      </c>
      <c r="AI38" s="27" t="str">
        <f t="shared" si="15"/>
        <v xml:space="preserve"> </v>
      </c>
      <c r="AJ38" s="27" t="str">
        <f t="shared" si="16"/>
        <v xml:space="preserve"> </v>
      </c>
      <c r="AK38" s="27" t="str">
        <f t="shared" si="17"/>
        <v xml:space="preserve"> </v>
      </c>
      <c r="AL38" s="28" t="str">
        <f t="shared" si="18"/>
        <v xml:space="preserve"> </v>
      </c>
      <c r="AM38" s="44" t="str">
        <f ca="1">+IF(T38=0," ",IF($H38=" ",+MAX(TODAY(),AW$4:AW37,$G38),+MAX(TODAY(),AW$4:AW37,$H38)))</f>
        <v xml:space="preserve"> </v>
      </c>
      <c r="AN38" s="31" t="str">
        <f ca="1">+IF(U38=0," ",IF($H38=" ",+MAX(TODAY(),AX$4:AX37,$G38),+MAX(TODAY(),AX$4:AX37,$H38)))</f>
        <v xml:space="preserve"> </v>
      </c>
      <c r="AO38" s="31" t="str">
        <f ca="1">+IF(AND(V38=0,W38=0)," ",IF($H38=" ",+MAX(TODAY(),AY$4:AY37,$G38),+MAX(TODAY(),AY$4:AY37,$H38)))</f>
        <v xml:space="preserve"> </v>
      </c>
      <c r="AP38" s="31" t="str">
        <f ca="1">+IF(V38=0," ",IF($H38=" ",+MAX(TODAY(),AZ$4:AZ37,$G38),+MAX(TODAY(),AZ$4:AZ37,$H38)))</f>
        <v xml:space="preserve"> </v>
      </c>
      <c r="AQ38" s="31" t="str">
        <f ca="1">+IF(W38=0," ",IF($H38=" ",+MAX(TODAY(),BA$4:BA37,$G38),+MAX(TODAY(),BA$4:BA37,$H38)))</f>
        <v xml:space="preserve"> </v>
      </c>
      <c r="AR38" s="31" t="str">
        <f ca="1">+IF(X38=0," ",IF($H38=" ",+MAX(TODAY(),BB$4:BB37,$G38),+MAX(TODAY(),BB$4:BB37,$H38)))</f>
        <v xml:space="preserve"> </v>
      </c>
      <c r="AS38" s="31" t="str">
        <f ca="1">+IF(Y38=0," ",IF($H38=" ",+MAX(TODAY(),BC$4:BC37,$G38),+MAX(TODAY(),BC$4:BC37,$H38)))</f>
        <v xml:space="preserve"> </v>
      </c>
      <c r="AT38" s="31" t="str">
        <f ca="1">+IF(Z38=0," ",IF($H38=" ",+MAX(TODAY(),BD$4:BD37,$G38),+MAX(TODAY(),BD$4:BD37,$H38)))</f>
        <v xml:space="preserve"> </v>
      </c>
      <c r="AU38" s="31" t="str">
        <f ca="1">+IF(AA38=0," ",IF($H38=" ",+MAX(TODAY(),BE$4:BE37,$G38),+MAX(TODAY(),BE$4:BE37,$H38)))</f>
        <v xml:space="preserve"> </v>
      </c>
      <c r="AV38" s="45" t="str">
        <f ca="1">+IF(AB38=0," ",IF($H38=" ",+MAX(TODAY(),BF$4:BF37,$G38),+MAX(TODAY(),BF$4:BF37,$H38)))</f>
        <v xml:space="preserve"> </v>
      </c>
      <c r="AW38" s="48" t="str">
        <f ca="1">+IF(T38=0," ",+MAX(+WORKDAY.INTL(+TODAY(),+CUM!AD38/+VLOOKUP(AW$1,POSTE!$B:$H,7,FALSE),,CONGÉ!$C$2:$C$80),+WORKDAY.INTL(AM38,+CUM!T38/+VLOOKUP(AW$1,POSTE!$B:$H,7,FALSE),,CONGÉ!$C$2:$C$80)))</f>
        <v xml:space="preserve"> </v>
      </c>
      <c r="AX38" s="199" t="str">
        <f ca="1">+IF(U38=0," ",+MAX(+WORKDAY.INTL(+TODAY(),+CUM!AE38/+VLOOKUP(AX$1,POSTE!$B:$H,7,FALSE),,CONGÉ!$C$2:$C$80),+WORKDAY.INTL(AN38,+CUM!U38/+VLOOKUP(AX$1,POSTE!$B:$H,7,FALSE),,CONGÉ!$C$2:$C$80)))</f>
        <v xml:space="preserve"> </v>
      </c>
      <c r="AY38" s="199" t="str">
        <f ca="1">+IF(AND(V38=0,W38=0)," ",+MAX(+WORKDAY.INTL(+TODAY(),+(((AF38*POSTE!$H$5)+(CUM!AG38*POSTE!$H$4))/(POSTE!$H$4*POSTE!$H$5*2)),,CONGÉ!$C$2:$C$80),+WORKDAY.INTL(AO38,+(((V38*POSTE!$H$5)+(CUM!W38*POSTE!$H$4))/(POSTE!$H$4*POSTE!$H$5*2)),,CONGÉ!$C$2:$C$80)))</f>
        <v xml:space="preserve"> </v>
      </c>
      <c r="AZ38" s="199" t="str">
        <f ca="1">+IF(V38=0," ",+MAX(+WORKDAY.INTL(+TODAY(),+CUM!AF38/+VLOOKUP(AZ$1,POSTE!$B:$H,7,FALSE),,CONGÉ!$C$2:$C$80),+WORKDAY.INTL(AP38,+CUM!V38/+VLOOKUP(AZ$1,POSTE!$B:$H,7,FALSE),,CONGÉ!$C$2:$C$80)))</f>
        <v xml:space="preserve"> </v>
      </c>
      <c r="BA38" s="199" t="str">
        <f ca="1">+IF(W38=0," ",+MAX(+WORKDAY.INTL(+TODAY(),+CUM!AG38/+VLOOKUP(BA$1,POSTE!$B:$H,7,FALSE),,CONGÉ!$C$2:$C$80),+WORKDAY.INTL(AQ38,+CUM!W38/+VLOOKUP(BA$1,POSTE!$B:$H,7,FALSE),,CONGÉ!$C$2:$C$80)))</f>
        <v xml:space="preserve"> </v>
      </c>
      <c r="BB38" s="199" t="str">
        <f ca="1">+IF(X38=0," ",+MAX(+WORKDAY.INTL(+TODAY(),+CUM!AH38/+VLOOKUP(BB$1,POSTE!$B:$H,7,FALSE),,CONGÉ!$C$2:$C$80),+WORKDAY.INTL(AR38,+CUM!X38/+VLOOKUP(BB$1,POSTE!$B:$H,7,FALSE),,CONGÉ!$C$2:$C$80)))</f>
        <v xml:space="preserve"> </v>
      </c>
      <c r="BC38" s="199" t="str">
        <f ca="1">+IF(Y38=0," ",+MAX(+WORKDAY.INTL(+TODAY(),+CUM!AI38/+VLOOKUP(BC$1,POSTE!$B:$H,7,FALSE),,CONGÉ!$C$2:$C$80),+WORKDAY.INTL(AS38,+CUM!Y38/+VLOOKUP(BC$1,POSTE!$B:$H,7,FALSE),,CONGÉ!$C$2:$C$80)))</f>
        <v xml:space="preserve"> </v>
      </c>
      <c r="BD38" s="199" t="str">
        <f ca="1">+IF(Z38=0," ",+MAX(+WORKDAY.INTL(+TODAY(),+CUM!AJ38/+VLOOKUP(BD$1,POSTE!$B:$H,7,FALSE),,CONGÉ!$C$2:$C$80),+WORKDAY.INTL(AT38,+CUM!Z38/+VLOOKUP(BD$1,POSTE!$B:$H,7,FALSE),,CONGÉ!$C$2:$C$80)))</f>
        <v xml:space="preserve"> </v>
      </c>
      <c r="BE38" s="199" t="str">
        <f ca="1">+IF(AA38=0," ",+MAX(+WORKDAY.INTL(+TODAY(),+CUM!AK38/+VLOOKUP(BE$1,POSTE!$B:$H,7,FALSE),,CONGÉ!$C$2:$C$80),+WORKDAY.INTL(AU38,+CUM!AA38/+VLOOKUP(BE$1,POSTE!$B:$H,7,FALSE),,CONGÉ!$C$2:$C$80)))</f>
        <v xml:space="preserve"> </v>
      </c>
      <c r="BF38" s="200" t="str">
        <f ca="1">+IF(AB38=0," ",+MAX(+WORKDAY.INTL(+TODAY(),+CUM!AL38/+VLOOKUP(BF$1,POSTE!$B:$H,7,FALSE),,CONGÉ!$C$2:$C$80),+WORKDAY.INTL(AV38,+CUM!AB38/+VLOOKUP(BF$1,POSTE!$B:$H,7,FALSE),,CONGÉ!$C$2:$C$80)))</f>
        <v xml:space="preserve"> </v>
      </c>
      <c r="BG38" s="96" t="str">
        <f t="shared" ca="1" si="19"/>
        <v xml:space="preserve"> </v>
      </c>
      <c r="BH38" s="96" t="str">
        <f t="shared" ca="1" si="20"/>
        <v xml:space="preserve"> </v>
      </c>
      <c r="BI38" s="26">
        <f>+IF($I38="oui",+VLOOKUP($A38,DATA!$A:$AH,DATA!$AH$3,FALSE),0)</f>
        <v>0</v>
      </c>
      <c r="BJ38" s="27" t="str">
        <f t="shared" si="21"/>
        <v xml:space="preserve"> </v>
      </c>
      <c r="BK38" s="46" t="str">
        <f>+IF(BI38&gt;0,+MAX((BL$4:BL37),BH38),"")</f>
        <v/>
      </c>
      <c r="BL38" s="46" t="str">
        <f>+IF(BI38&gt;0,+MAX((BL$4:BL37),+WORKDAY.INTL(BK38,+BI38/8,,CONGÉ!$C$2:$C$73)),"")</f>
        <v/>
      </c>
      <c r="BM38" s="175" t="str">
        <f t="shared" ca="1" si="22"/>
        <v xml:space="preserve"> </v>
      </c>
      <c r="BN38" s="176" t="str">
        <f t="shared" si="23"/>
        <v xml:space="preserve"> </v>
      </c>
      <c r="BO38" s="48" t="str">
        <f t="shared" ca="1" si="24"/>
        <v xml:space="preserve"> </v>
      </c>
      <c r="BP38" s="97" t="str">
        <f>+IF(C38=" "," ",+(((AF38*POSTE!$H$5)+(CUM!AG38*POSTE!$H$4))/(POSTE!$H$4*POSTE!$H$5*2)))</f>
        <v xml:space="preserve"> </v>
      </c>
      <c r="BQ38" s="98" t="str">
        <f ca="1">+IFERROR(+WORKDAY.INTL(BO38,BP38,,CONGÉ!C$4:C$72)," ")</f>
        <v xml:space="preserve"> </v>
      </c>
      <c r="BR38" s="99" t="str">
        <f ca="1">+IFERROR(+MAX(AY$4:AY38)-BQ38," ")</f>
        <v xml:space="preserve"> </v>
      </c>
      <c r="BS38" s="180" t="str">
        <f>+IF(T38=0," ",+DATEDIF(+MAX(AW$4:AW37),AM38,"D"))</f>
        <v xml:space="preserve"> </v>
      </c>
      <c r="BT38" s="181" t="str">
        <f>+IF(U38=0," ",+DATEDIF(+MAX(AX$4:AX37),AN38,"D"))</f>
        <v xml:space="preserve"> </v>
      </c>
      <c r="BU38" s="181" t="str">
        <f>+IF(AND(V38=0,W38=0)," ",+DATEDIF(+MAX(AY$4:AY37),AO38,"D"))</f>
        <v xml:space="preserve"> </v>
      </c>
      <c r="BV38" s="181" t="str">
        <f>+IF(V38=0," ",+DATEDIF(+MAX(AZ$4:AZ37),AP38,"D"))</f>
        <v xml:space="preserve"> </v>
      </c>
      <c r="BW38" s="181" t="str">
        <f>+IF(W38=0," ",+DATEDIF(+MAX(BA$4:BA37),AQ38,"D"))</f>
        <v xml:space="preserve"> </v>
      </c>
      <c r="BX38" s="181" t="str">
        <f>+IF(X38=0," ",+DATEDIF(+MAX(BB$4:BB37),AR38,"D"))</f>
        <v xml:space="preserve"> </v>
      </c>
      <c r="BY38" s="181" t="str">
        <f>+IF(Y38=0," ",+DATEDIF(+MAX(BC$4:BC37),AS38,"D"))</f>
        <v xml:space="preserve"> </v>
      </c>
      <c r="BZ38" s="181" t="str">
        <f>+IF(Z38=0," ",+DATEDIF(+MAX(BD$4:BD37),AT38,"D"))</f>
        <v xml:space="preserve"> </v>
      </c>
      <c r="CA38" s="181" t="str">
        <f>+IF(AA38=0," ",+DATEDIF(+MAX(BE$4:BE37),AU38,"D"))</f>
        <v xml:space="preserve"> </v>
      </c>
      <c r="CB38" s="182" t="str">
        <f>+IF(AB38=0," ",+DATEDIF(+MAX(BF$4:BF37),AV38,"D"))</f>
        <v xml:space="preserve"> </v>
      </c>
    </row>
    <row r="39" spans="1:80" x14ac:dyDescent="0.25">
      <c r="A39" s="104" t="str">
        <f>+IFERROR(+IF(+VLOOKUP(+ROW()-ROW($A$4),DATA!A:D,4,FALSE)=" "," ",+ROW()-ROW($A$4))," ")</f>
        <v xml:space="preserve"> </v>
      </c>
      <c r="B39" s="195" t="str">
        <f>+IFERROR(+VLOOKUP($A39,DATA!$A:$C,1,FALSE)-VLOOKUP($A39,DATA!$A:$C,3,FALSE)," ")</f>
        <v xml:space="preserve"> </v>
      </c>
      <c r="C39" s="17" t="str">
        <f>+IF($A39=" "," ",+VLOOKUP($A39,DATA!$A:$AG,DATA!$D$3,FALSE))</f>
        <v xml:space="preserve"> </v>
      </c>
      <c r="D39" s="17" t="str">
        <f>+IF($A39=" "," ",+VLOOKUP($A39,DATA!$A:$AG,DATA!$E$3,FALSE))</f>
        <v xml:space="preserve"> </v>
      </c>
      <c r="E39" s="17" t="str">
        <f>+IF($A39=" "," ",+VLOOKUP($A39,DATA!$A:$AG,DATA!$F$3,FALSE))</f>
        <v xml:space="preserve"> </v>
      </c>
      <c r="F39" s="191" t="str">
        <f>+IF($A39=" "," ",+VLOOKUP($A39,DATA!$A:$AG,DATA!$G$3,FALSE))</f>
        <v xml:space="preserve"> </v>
      </c>
      <c r="G39" s="31" t="str">
        <f>+IFERROR(+VLOOKUP($A39,DATA!$A:$AG,DATA!$M$3,FALSE)," ")</f>
        <v xml:space="preserve"> </v>
      </c>
      <c r="H39" s="31" t="str">
        <f>+IFERROR(+IF(+VLOOKUP($A39,DATA!$A:$AG,DATA!$N$3,FALSE)=0," ",+VLOOKUP($A39,DATA!$A:$AG,DATA!$N$3,FALSE))," ")</f>
        <v xml:space="preserve"> </v>
      </c>
      <c r="I39" s="18" t="str">
        <f>+IF($A39=" "," ",+VLOOKUP($A39,DATA!$A:$AG,DATA!$O$3,FALSE))</f>
        <v xml:space="preserve"> </v>
      </c>
      <c r="J39" s="26">
        <f>+IF($I39="oui",+VLOOKUP($A39,DATA!$A:$AG,DATA!$P$3,FALSE),0)</f>
        <v>0</v>
      </c>
      <c r="K39" s="27">
        <f>+IF($I39="oui",+VLOOKUP($A39,DATA!$A:$AG,DATA!$R$3,FALSE),0)</f>
        <v>0</v>
      </c>
      <c r="L39" s="27">
        <f>+IF($I39="oui",+VLOOKUP($A39,DATA!$A:$AG,DATA!$T$3,FALSE),0)</f>
        <v>0</v>
      </c>
      <c r="M39" s="27">
        <f>+IF($I39="oui",+VLOOKUP($A39,DATA!$A:$AG,DATA!$V$3,FALSE),0)</f>
        <v>0</v>
      </c>
      <c r="N39" s="27">
        <f>+IF($I39="oui",+VLOOKUP($A39,DATA!$A:$AG,DATA!$X$3,FALSE),0)</f>
        <v>0</v>
      </c>
      <c r="O39" s="27">
        <f>+IF($I39="oui",+VLOOKUP($A39,DATA!$A:$AG,DATA!$Z$3,FALSE),0)</f>
        <v>0</v>
      </c>
      <c r="P39" s="27">
        <f>+IF($I39="oui",+VLOOKUP($A39,DATA!$A:$AG,DATA!$AB$3,FALSE),0)</f>
        <v>0</v>
      </c>
      <c r="Q39" s="27">
        <f>+IF($I39="oui",+VLOOKUP($A39,DATA!$A:$AG,DATA!$AD$3,FALSE),0)</f>
        <v>0</v>
      </c>
      <c r="R39" s="28">
        <f>+IF($I39="oui",+VLOOKUP($A39,DATA!$A:$AG,DATA!$AF$3,FALSE),0)</f>
        <v>0</v>
      </c>
      <c r="S39" s="94">
        <f t="shared" si="8"/>
        <v>0</v>
      </c>
      <c r="T39" s="20">
        <f>+IF($I39="oui",+VLOOKUP($A39,DATA!$A:$AG,DATA!$Q$3,FALSE),0)</f>
        <v>0</v>
      </c>
      <c r="U39" s="21">
        <f>+IF($I39="oui",+VLOOKUP($A39,DATA!$A:$AG,DATA!$S$3,FALSE),0)</f>
        <v>0</v>
      </c>
      <c r="V39" s="21">
        <f>+IF($I39="oui",+VLOOKUP($A39,DATA!$A:$AG,DATA!$U$3,FALSE),0)</f>
        <v>0</v>
      </c>
      <c r="W39" s="21">
        <f>+IF($I39="oui",+VLOOKUP($A39,DATA!$A:$AG,DATA!$W$3,FALSE),0)</f>
        <v>0</v>
      </c>
      <c r="X39" s="21">
        <f>+IF($I39="oui",+VLOOKUP($A39,DATA!$A:$AG,DATA!$Y$3,FALSE),0)</f>
        <v>0</v>
      </c>
      <c r="Y39" s="21">
        <f>+IF($I39="oui",+VLOOKUP($A39,DATA!$A:$AG,DATA!$AA$3,FALSE),0)</f>
        <v>0</v>
      </c>
      <c r="Z39" s="21">
        <f>+IF($I39="oui",+VLOOKUP($A39,DATA!$A:$AG,DATA!$AC$3,FALSE),0)</f>
        <v>0</v>
      </c>
      <c r="AA39" s="21">
        <f>+IF($I39="oui",+VLOOKUP($A39,DATA!$A:$AG,DATA!$AE$3,FALSE),0)</f>
        <v>0</v>
      </c>
      <c r="AB39" s="22">
        <f>+IF($I39="oui",+VLOOKUP($A39,DATA!$A:$AG,DATA!$AG$3,FALSE),0)</f>
        <v>0</v>
      </c>
      <c r="AC39" s="95">
        <f t="shared" si="9"/>
        <v>0</v>
      </c>
      <c r="AD39" s="26" t="str">
        <f t="shared" si="10"/>
        <v xml:space="preserve"> </v>
      </c>
      <c r="AE39" s="27" t="str">
        <f t="shared" si="11"/>
        <v xml:space="preserve"> </v>
      </c>
      <c r="AF39" s="27" t="str">
        <f t="shared" si="12"/>
        <v xml:space="preserve"> </v>
      </c>
      <c r="AG39" s="27" t="str">
        <f t="shared" si="13"/>
        <v xml:space="preserve"> </v>
      </c>
      <c r="AH39" s="27" t="str">
        <f t="shared" si="14"/>
        <v xml:space="preserve"> </v>
      </c>
      <c r="AI39" s="27" t="str">
        <f t="shared" si="15"/>
        <v xml:space="preserve"> </v>
      </c>
      <c r="AJ39" s="27" t="str">
        <f t="shared" si="16"/>
        <v xml:space="preserve"> </v>
      </c>
      <c r="AK39" s="27" t="str">
        <f t="shared" si="17"/>
        <v xml:space="preserve"> </v>
      </c>
      <c r="AL39" s="28" t="str">
        <f t="shared" si="18"/>
        <v xml:space="preserve"> </v>
      </c>
      <c r="AM39" s="44" t="str">
        <f ca="1">+IF(T39=0," ",IF($H39=" ",+MAX(TODAY(),AW$4:AW38,$G39),+MAX(TODAY(),AW$4:AW38,$H39)))</f>
        <v xml:space="preserve"> </v>
      </c>
      <c r="AN39" s="31" t="str">
        <f ca="1">+IF(U39=0," ",IF($H39=" ",+MAX(TODAY(),AX$4:AX38,$G39),+MAX(TODAY(),AX$4:AX38,$H39)))</f>
        <v xml:space="preserve"> </v>
      </c>
      <c r="AO39" s="31" t="str">
        <f ca="1">+IF(AND(V39=0,W39=0)," ",IF($H39=" ",+MAX(TODAY(),AY$4:AY38,$G39),+MAX(TODAY(),AY$4:AY38,$H39)))</f>
        <v xml:space="preserve"> </v>
      </c>
      <c r="AP39" s="31" t="str">
        <f ca="1">+IF(V39=0," ",IF($H39=" ",+MAX(TODAY(),AZ$4:AZ38,$G39),+MAX(TODAY(),AZ$4:AZ38,$H39)))</f>
        <v xml:space="preserve"> </v>
      </c>
      <c r="AQ39" s="31" t="str">
        <f ca="1">+IF(W39=0," ",IF($H39=" ",+MAX(TODAY(),BA$4:BA38,$G39),+MAX(TODAY(),BA$4:BA38,$H39)))</f>
        <v xml:space="preserve"> </v>
      </c>
      <c r="AR39" s="31" t="str">
        <f ca="1">+IF(X39=0," ",IF($H39=" ",+MAX(TODAY(),BB$4:BB38,$G39),+MAX(TODAY(),BB$4:BB38,$H39)))</f>
        <v xml:space="preserve"> </v>
      </c>
      <c r="AS39" s="31" t="str">
        <f ca="1">+IF(Y39=0," ",IF($H39=" ",+MAX(TODAY(),BC$4:BC38,$G39),+MAX(TODAY(),BC$4:BC38,$H39)))</f>
        <v xml:space="preserve"> </v>
      </c>
      <c r="AT39" s="31" t="str">
        <f ca="1">+IF(Z39=0," ",IF($H39=" ",+MAX(TODAY(),BD$4:BD38,$G39),+MAX(TODAY(),BD$4:BD38,$H39)))</f>
        <v xml:space="preserve"> </v>
      </c>
      <c r="AU39" s="31" t="str">
        <f ca="1">+IF(AA39=0," ",IF($H39=" ",+MAX(TODAY(),BE$4:BE38,$G39),+MAX(TODAY(),BE$4:BE38,$H39)))</f>
        <v xml:space="preserve"> </v>
      </c>
      <c r="AV39" s="45" t="str">
        <f ca="1">+IF(AB39=0," ",IF($H39=" ",+MAX(TODAY(),BF$4:BF38,$G39),+MAX(TODAY(),BF$4:BF38,$H39)))</f>
        <v xml:space="preserve"> </v>
      </c>
      <c r="AW39" s="48" t="str">
        <f ca="1">+IF(T39=0," ",+MAX(+WORKDAY.INTL(+TODAY(),+CUM!AD39/+VLOOKUP(AW$1,POSTE!$B:$H,7,FALSE),,CONGÉ!$C$2:$C$80),+WORKDAY.INTL(AM39,+CUM!T39/+VLOOKUP(AW$1,POSTE!$B:$H,7,FALSE),,CONGÉ!$C$2:$C$80)))</f>
        <v xml:space="preserve"> </v>
      </c>
      <c r="AX39" s="199" t="str">
        <f ca="1">+IF(U39=0," ",+MAX(+WORKDAY.INTL(+TODAY(),+CUM!AE39/+VLOOKUP(AX$1,POSTE!$B:$H,7,FALSE),,CONGÉ!$C$2:$C$80),+WORKDAY.INTL(AN39,+CUM!U39/+VLOOKUP(AX$1,POSTE!$B:$H,7,FALSE),,CONGÉ!$C$2:$C$80)))</f>
        <v xml:space="preserve"> </v>
      </c>
      <c r="AY39" s="199" t="str">
        <f ca="1">+IF(AND(V39=0,W39=0)," ",+MAX(+WORKDAY.INTL(+TODAY(),+(((AF39*POSTE!$H$5)+(CUM!AG39*POSTE!$H$4))/(POSTE!$H$4*POSTE!$H$5*2)),,CONGÉ!$C$2:$C$80),+WORKDAY.INTL(AO39,+(((V39*POSTE!$H$5)+(CUM!W39*POSTE!$H$4))/(POSTE!$H$4*POSTE!$H$5*2)),,CONGÉ!$C$2:$C$80)))</f>
        <v xml:space="preserve"> </v>
      </c>
      <c r="AZ39" s="199" t="str">
        <f ca="1">+IF(V39=0," ",+MAX(+WORKDAY.INTL(+TODAY(),+CUM!AF39/+VLOOKUP(AZ$1,POSTE!$B:$H,7,FALSE),,CONGÉ!$C$2:$C$80),+WORKDAY.INTL(AP39,+CUM!V39/+VLOOKUP(AZ$1,POSTE!$B:$H,7,FALSE),,CONGÉ!$C$2:$C$80)))</f>
        <v xml:space="preserve"> </v>
      </c>
      <c r="BA39" s="199" t="str">
        <f ca="1">+IF(W39=0," ",+MAX(+WORKDAY.INTL(+TODAY(),+CUM!AG39/+VLOOKUP(BA$1,POSTE!$B:$H,7,FALSE),,CONGÉ!$C$2:$C$80),+WORKDAY.INTL(AQ39,+CUM!W39/+VLOOKUP(BA$1,POSTE!$B:$H,7,FALSE),,CONGÉ!$C$2:$C$80)))</f>
        <v xml:space="preserve"> </v>
      </c>
      <c r="BB39" s="199" t="str">
        <f ca="1">+IF(X39=0," ",+MAX(+WORKDAY.INTL(+TODAY(),+CUM!AH39/+VLOOKUP(BB$1,POSTE!$B:$H,7,FALSE),,CONGÉ!$C$2:$C$80),+WORKDAY.INTL(AR39,+CUM!X39/+VLOOKUP(BB$1,POSTE!$B:$H,7,FALSE),,CONGÉ!$C$2:$C$80)))</f>
        <v xml:space="preserve"> </v>
      </c>
      <c r="BC39" s="199" t="str">
        <f ca="1">+IF(Y39=0," ",+MAX(+WORKDAY.INTL(+TODAY(),+CUM!AI39/+VLOOKUP(BC$1,POSTE!$B:$H,7,FALSE),,CONGÉ!$C$2:$C$80),+WORKDAY.INTL(AS39,+CUM!Y39/+VLOOKUP(BC$1,POSTE!$B:$H,7,FALSE),,CONGÉ!$C$2:$C$80)))</f>
        <v xml:space="preserve"> </v>
      </c>
      <c r="BD39" s="199" t="str">
        <f ca="1">+IF(Z39=0," ",+MAX(+WORKDAY.INTL(+TODAY(),+CUM!AJ39/+VLOOKUP(BD$1,POSTE!$B:$H,7,FALSE),,CONGÉ!$C$2:$C$80),+WORKDAY.INTL(AT39,+CUM!Z39/+VLOOKUP(BD$1,POSTE!$B:$H,7,FALSE),,CONGÉ!$C$2:$C$80)))</f>
        <v xml:space="preserve"> </v>
      </c>
      <c r="BE39" s="199" t="str">
        <f ca="1">+IF(AA39=0," ",+MAX(+WORKDAY.INTL(+TODAY(),+CUM!AK39/+VLOOKUP(BE$1,POSTE!$B:$H,7,FALSE),,CONGÉ!$C$2:$C$80),+WORKDAY.INTL(AU39,+CUM!AA39/+VLOOKUP(BE$1,POSTE!$B:$H,7,FALSE),,CONGÉ!$C$2:$C$80)))</f>
        <v xml:space="preserve"> </v>
      </c>
      <c r="BF39" s="200" t="str">
        <f ca="1">+IF(AB39=0," ",+MAX(+WORKDAY.INTL(+TODAY(),+CUM!AL39/+VLOOKUP(BF$1,POSTE!$B:$H,7,FALSE),,CONGÉ!$C$2:$C$80),+WORKDAY.INTL(AV39,+CUM!AB39/+VLOOKUP(BF$1,POSTE!$B:$H,7,FALSE),,CONGÉ!$C$2:$C$80)))</f>
        <v xml:space="preserve"> </v>
      </c>
      <c r="BG39" s="96" t="str">
        <f t="shared" ca="1" si="19"/>
        <v xml:space="preserve"> </v>
      </c>
      <c r="BH39" s="96" t="str">
        <f t="shared" ca="1" si="20"/>
        <v xml:space="preserve"> </v>
      </c>
      <c r="BI39" s="26">
        <f>+IF($I39="oui",+VLOOKUP($A39,DATA!$A:$AH,DATA!$AH$3,FALSE),0)</f>
        <v>0</v>
      </c>
      <c r="BJ39" s="27" t="str">
        <f t="shared" si="21"/>
        <v xml:space="preserve"> </v>
      </c>
      <c r="BK39" s="46" t="str">
        <f>+IF(BI39&gt;0,+MAX((BL$4:BL38),BH39),"")</f>
        <v/>
      </c>
      <c r="BL39" s="46" t="str">
        <f>+IF(BI39&gt;0,+MAX((BL$4:BL38),+WORKDAY.INTL(BK39,+BI39/8,,CONGÉ!$C$2:$C$73)),"")</f>
        <v/>
      </c>
      <c r="BM39" s="175" t="str">
        <f t="shared" ca="1" si="22"/>
        <v xml:space="preserve"> </v>
      </c>
      <c r="BN39" s="176" t="str">
        <f t="shared" si="23"/>
        <v xml:space="preserve"> </v>
      </c>
      <c r="BO39" s="48" t="str">
        <f t="shared" ca="1" si="24"/>
        <v xml:space="preserve"> </v>
      </c>
      <c r="BP39" s="97" t="str">
        <f>+IF(C39=" "," ",+(((AF39*POSTE!$H$5)+(CUM!AG39*POSTE!$H$4))/(POSTE!$H$4*POSTE!$H$5*2)))</f>
        <v xml:space="preserve"> </v>
      </c>
      <c r="BQ39" s="98" t="str">
        <f ca="1">+IFERROR(+WORKDAY.INTL(BO39,BP39,,CONGÉ!C$4:C$72)," ")</f>
        <v xml:space="preserve"> </v>
      </c>
      <c r="BR39" s="99" t="str">
        <f ca="1">+IFERROR(+MAX(AY$4:AY39)-BQ39," ")</f>
        <v xml:space="preserve"> </v>
      </c>
      <c r="BS39" s="180" t="str">
        <f>+IF(T39=0," ",+DATEDIF(+MAX(AW$4:AW38),AM39,"D"))</f>
        <v xml:space="preserve"> </v>
      </c>
      <c r="BT39" s="181" t="str">
        <f>+IF(U39=0," ",+DATEDIF(+MAX(AX$4:AX38),AN39,"D"))</f>
        <v xml:space="preserve"> </v>
      </c>
      <c r="BU39" s="181" t="str">
        <f>+IF(AND(V39=0,W39=0)," ",+DATEDIF(+MAX(AY$4:AY38),AO39,"D"))</f>
        <v xml:space="preserve"> </v>
      </c>
      <c r="BV39" s="181" t="str">
        <f>+IF(V39=0," ",+DATEDIF(+MAX(AZ$4:AZ38),AP39,"D"))</f>
        <v xml:space="preserve"> </v>
      </c>
      <c r="BW39" s="181" t="str">
        <f>+IF(W39=0," ",+DATEDIF(+MAX(BA$4:BA38),AQ39,"D"))</f>
        <v xml:space="preserve"> </v>
      </c>
      <c r="BX39" s="181" t="str">
        <f>+IF(X39=0," ",+DATEDIF(+MAX(BB$4:BB38),AR39,"D"))</f>
        <v xml:space="preserve"> </v>
      </c>
      <c r="BY39" s="181" t="str">
        <f>+IF(Y39=0," ",+DATEDIF(+MAX(BC$4:BC38),AS39,"D"))</f>
        <v xml:space="preserve"> </v>
      </c>
      <c r="BZ39" s="181" t="str">
        <f>+IF(Z39=0," ",+DATEDIF(+MAX(BD$4:BD38),AT39,"D"))</f>
        <v xml:space="preserve"> </v>
      </c>
      <c r="CA39" s="181" t="str">
        <f>+IF(AA39=0," ",+DATEDIF(+MAX(BE$4:BE38),AU39,"D"))</f>
        <v xml:space="preserve"> </v>
      </c>
      <c r="CB39" s="182" t="str">
        <f>+IF(AB39=0," ",+DATEDIF(+MAX(BF$4:BF38),AV39,"D"))</f>
        <v xml:space="preserve"> </v>
      </c>
    </row>
    <row r="40" spans="1:80" x14ac:dyDescent="0.25">
      <c r="A40" s="104" t="str">
        <f>+IFERROR(+IF(+VLOOKUP(+ROW()-ROW($A$4),DATA!A:D,4,FALSE)=" "," ",+ROW()-ROW($A$4))," ")</f>
        <v xml:space="preserve"> </v>
      </c>
      <c r="B40" s="195" t="str">
        <f>+IFERROR(+VLOOKUP($A40,DATA!$A:$C,1,FALSE)-VLOOKUP($A40,DATA!$A:$C,3,FALSE)," ")</f>
        <v xml:space="preserve"> </v>
      </c>
      <c r="C40" s="17" t="str">
        <f>+IF($A40=" "," ",+VLOOKUP($A40,DATA!$A:$AG,DATA!$D$3,FALSE))</f>
        <v xml:space="preserve"> </v>
      </c>
      <c r="D40" s="17" t="str">
        <f>+IF($A40=" "," ",+VLOOKUP($A40,DATA!$A:$AG,DATA!$E$3,FALSE))</f>
        <v xml:space="preserve"> </v>
      </c>
      <c r="E40" s="17" t="str">
        <f>+IF($A40=" "," ",+VLOOKUP($A40,DATA!$A:$AG,DATA!$F$3,FALSE))</f>
        <v xml:space="preserve"> </v>
      </c>
      <c r="F40" s="191" t="str">
        <f>+IF($A40=" "," ",+VLOOKUP($A40,DATA!$A:$AG,DATA!$G$3,FALSE))</f>
        <v xml:space="preserve"> </v>
      </c>
      <c r="G40" s="31" t="str">
        <f>+IFERROR(+VLOOKUP($A40,DATA!$A:$AG,DATA!$M$3,FALSE)," ")</f>
        <v xml:space="preserve"> </v>
      </c>
      <c r="H40" s="31" t="str">
        <f>+IFERROR(+IF(+VLOOKUP($A40,DATA!$A:$AG,DATA!$N$3,FALSE)=0," ",+VLOOKUP($A40,DATA!$A:$AG,DATA!$N$3,FALSE))," ")</f>
        <v xml:space="preserve"> </v>
      </c>
      <c r="I40" s="18" t="str">
        <f>+IF($A40=" "," ",+VLOOKUP($A40,DATA!$A:$AG,DATA!$O$3,FALSE))</f>
        <v xml:space="preserve"> </v>
      </c>
      <c r="J40" s="26">
        <f>+IF($I40="oui",+VLOOKUP($A40,DATA!$A:$AG,DATA!$P$3,FALSE),0)</f>
        <v>0</v>
      </c>
      <c r="K40" s="27">
        <f>+IF($I40="oui",+VLOOKUP($A40,DATA!$A:$AG,DATA!$R$3,FALSE),0)</f>
        <v>0</v>
      </c>
      <c r="L40" s="27">
        <f>+IF($I40="oui",+VLOOKUP($A40,DATA!$A:$AG,DATA!$T$3,FALSE),0)</f>
        <v>0</v>
      </c>
      <c r="M40" s="27">
        <f>+IF($I40="oui",+VLOOKUP($A40,DATA!$A:$AG,DATA!$V$3,FALSE),0)</f>
        <v>0</v>
      </c>
      <c r="N40" s="27">
        <f>+IF($I40="oui",+VLOOKUP($A40,DATA!$A:$AG,DATA!$X$3,FALSE),0)</f>
        <v>0</v>
      </c>
      <c r="O40" s="27">
        <f>+IF($I40="oui",+VLOOKUP($A40,DATA!$A:$AG,DATA!$Z$3,FALSE),0)</f>
        <v>0</v>
      </c>
      <c r="P40" s="27">
        <f>+IF($I40="oui",+VLOOKUP($A40,DATA!$A:$AG,DATA!$AB$3,FALSE),0)</f>
        <v>0</v>
      </c>
      <c r="Q40" s="27">
        <f>+IF($I40="oui",+VLOOKUP($A40,DATA!$A:$AG,DATA!$AD$3,FALSE),0)</f>
        <v>0</v>
      </c>
      <c r="R40" s="28">
        <f>+IF($I40="oui",+VLOOKUP($A40,DATA!$A:$AG,DATA!$AF$3,FALSE),0)</f>
        <v>0</v>
      </c>
      <c r="S40" s="94">
        <f t="shared" si="8"/>
        <v>0</v>
      </c>
      <c r="T40" s="20">
        <f>+IF($I40="oui",+VLOOKUP($A40,DATA!$A:$AG,DATA!$Q$3,FALSE),0)</f>
        <v>0</v>
      </c>
      <c r="U40" s="21">
        <f>+IF($I40="oui",+VLOOKUP($A40,DATA!$A:$AG,DATA!$S$3,FALSE),0)</f>
        <v>0</v>
      </c>
      <c r="V40" s="21">
        <f>+IF($I40="oui",+VLOOKUP($A40,DATA!$A:$AG,DATA!$U$3,FALSE),0)</f>
        <v>0</v>
      </c>
      <c r="W40" s="21">
        <f>+IF($I40="oui",+VLOOKUP($A40,DATA!$A:$AG,DATA!$W$3,FALSE),0)</f>
        <v>0</v>
      </c>
      <c r="X40" s="21">
        <f>+IF($I40="oui",+VLOOKUP($A40,DATA!$A:$AG,DATA!$Y$3,FALSE),0)</f>
        <v>0</v>
      </c>
      <c r="Y40" s="21">
        <f>+IF($I40="oui",+VLOOKUP($A40,DATA!$A:$AG,DATA!$AA$3,FALSE),0)</f>
        <v>0</v>
      </c>
      <c r="Z40" s="21">
        <f>+IF($I40="oui",+VLOOKUP($A40,DATA!$A:$AG,DATA!$AC$3,FALSE),0)</f>
        <v>0</v>
      </c>
      <c r="AA40" s="21">
        <f>+IF($I40="oui",+VLOOKUP($A40,DATA!$A:$AG,DATA!$AE$3,FALSE),0)</f>
        <v>0</v>
      </c>
      <c r="AB40" s="22">
        <f>+IF($I40="oui",+VLOOKUP($A40,DATA!$A:$AG,DATA!$AG$3,FALSE),0)</f>
        <v>0</v>
      </c>
      <c r="AC40" s="95">
        <f t="shared" si="9"/>
        <v>0</v>
      </c>
      <c r="AD40" s="26" t="str">
        <f t="shared" si="10"/>
        <v xml:space="preserve"> </v>
      </c>
      <c r="AE40" s="27" t="str">
        <f t="shared" si="11"/>
        <v xml:space="preserve"> </v>
      </c>
      <c r="AF40" s="27" t="str">
        <f t="shared" si="12"/>
        <v xml:space="preserve"> </v>
      </c>
      <c r="AG40" s="27" t="str">
        <f t="shared" si="13"/>
        <v xml:space="preserve"> </v>
      </c>
      <c r="AH40" s="27" t="str">
        <f t="shared" si="14"/>
        <v xml:space="preserve"> </v>
      </c>
      <c r="AI40" s="27" t="str">
        <f t="shared" si="15"/>
        <v xml:space="preserve"> </v>
      </c>
      <c r="AJ40" s="27" t="str">
        <f t="shared" si="16"/>
        <v xml:space="preserve"> </v>
      </c>
      <c r="AK40" s="27" t="str">
        <f t="shared" si="17"/>
        <v xml:space="preserve"> </v>
      </c>
      <c r="AL40" s="28" t="str">
        <f t="shared" si="18"/>
        <v xml:space="preserve"> </v>
      </c>
      <c r="AM40" s="44" t="str">
        <f ca="1">+IF(T40=0," ",IF($H40=" ",+MAX(TODAY(),AW$4:AW39,$G40),+MAX(TODAY(),AW$4:AW39,$H40)))</f>
        <v xml:space="preserve"> </v>
      </c>
      <c r="AN40" s="31" t="str">
        <f ca="1">+IF(U40=0," ",IF($H40=" ",+MAX(TODAY(),AX$4:AX39,$G40),+MAX(TODAY(),AX$4:AX39,$H40)))</f>
        <v xml:space="preserve"> </v>
      </c>
      <c r="AO40" s="31" t="str">
        <f ca="1">+IF(AND(V40=0,W40=0)," ",IF($H40=" ",+MAX(TODAY(),AY$4:AY39,$G40),+MAX(TODAY(),AY$4:AY39,$H40)))</f>
        <v xml:space="preserve"> </v>
      </c>
      <c r="AP40" s="31" t="str">
        <f ca="1">+IF(V40=0," ",IF($H40=" ",+MAX(TODAY(),AZ$4:AZ39,$G40),+MAX(TODAY(),AZ$4:AZ39,$H40)))</f>
        <v xml:space="preserve"> </v>
      </c>
      <c r="AQ40" s="31" t="str">
        <f ca="1">+IF(W40=0," ",IF($H40=" ",+MAX(TODAY(),BA$4:BA39,$G40),+MAX(TODAY(),BA$4:BA39,$H40)))</f>
        <v xml:space="preserve"> </v>
      </c>
      <c r="AR40" s="31" t="str">
        <f ca="1">+IF(X40=0," ",IF($H40=" ",+MAX(TODAY(),BB$4:BB39,$G40),+MAX(TODAY(),BB$4:BB39,$H40)))</f>
        <v xml:space="preserve"> </v>
      </c>
      <c r="AS40" s="31" t="str">
        <f ca="1">+IF(Y40=0," ",IF($H40=" ",+MAX(TODAY(),BC$4:BC39,$G40),+MAX(TODAY(),BC$4:BC39,$H40)))</f>
        <v xml:space="preserve"> </v>
      </c>
      <c r="AT40" s="31" t="str">
        <f ca="1">+IF(Z40=0," ",IF($H40=" ",+MAX(TODAY(),BD$4:BD39,$G40),+MAX(TODAY(),BD$4:BD39,$H40)))</f>
        <v xml:space="preserve"> </v>
      </c>
      <c r="AU40" s="31" t="str">
        <f ca="1">+IF(AA40=0," ",IF($H40=" ",+MAX(TODAY(),BE$4:BE39,$G40),+MAX(TODAY(),BE$4:BE39,$H40)))</f>
        <v xml:space="preserve"> </v>
      </c>
      <c r="AV40" s="45" t="str">
        <f ca="1">+IF(AB40=0," ",IF($H40=" ",+MAX(TODAY(),BF$4:BF39,$G40),+MAX(TODAY(),BF$4:BF39,$H40)))</f>
        <v xml:space="preserve"> </v>
      </c>
      <c r="AW40" s="48" t="str">
        <f ca="1">+IF(T40=0," ",+MAX(+WORKDAY.INTL(+TODAY(),+CUM!AD40/+VLOOKUP(AW$1,POSTE!$B:$H,7,FALSE),,CONGÉ!$C$2:$C$80),+WORKDAY.INTL(AM40,+CUM!T40/+VLOOKUP(AW$1,POSTE!$B:$H,7,FALSE),,CONGÉ!$C$2:$C$80)))</f>
        <v xml:space="preserve"> </v>
      </c>
      <c r="AX40" s="199" t="str">
        <f ca="1">+IF(U40=0," ",+MAX(+WORKDAY.INTL(+TODAY(),+CUM!AE40/+VLOOKUP(AX$1,POSTE!$B:$H,7,FALSE),,CONGÉ!$C$2:$C$80),+WORKDAY.INTL(AN40,+CUM!U40/+VLOOKUP(AX$1,POSTE!$B:$H,7,FALSE),,CONGÉ!$C$2:$C$80)))</f>
        <v xml:space="preserve"> </v>
      </c>
      <c r="AY40" s="199" t="str">
        <f ca="1">+IF(AND(V40=0,W40=0)," ",+MAX(+WORKDAY.INTL(+TODAY(),+(((AF40*POSTE!$H$5)+(CUM!AG40*POSTE!$H$4))/(POSTE!$H$4*POSTE!$H$5*2)),,CONGÉ!$C$2:$C$80),+WORKDAY.INTL(AO40,+(((V40*POSTE!$H$5)+(CUM!W40*POSTE!$H$4))/(POSTE!$H$4*POSTE!$H$5*2)),,CONGÉ!$C$2:$C$80)))</f>
        <v xml:space="preserve"> </v>
      </c>
      <c r="AZ40" s="199" t="str">
        <f ca="1">+IF(V40=0," ",+MAX(+WORKDAY.INTL(+TODAY(),+CUM!AF40/+VLOOKUP(AZ$1,POSTE!$B:$H,7,FALSE),,CONGÉ!$C$2:$C$80),+WORKDAY.INTL(AP40,+CUM!V40/+VLOOKUP(AZ$1,POSTE!$B:$H,7,FALSE),,CONGÉ!$C$2:$C$80)))</f>
        <v xml:space="preserve"> </v>
      </c>
      <c r="BA40" s="199" t="str">
        <f ca="1">+IF(W40=0," ",+MAX(+WORKDAY.INTL(+TODAY(),+CUM!AG40/+VLOOKUP(BA$1,POSTE!$B:$H,7,FALSE),,CONGÉ!$C$2:$C$80),+WORKDAY.INTL(AQ40,+CUM!W40/+VLOOKUP(BA$1,POSTE!$B:$H,7,FALSE),,CONGÉ!$C$2:$C$80)))</f>
        <v xml:space="preserve"> </v>
      </c>
      <c r="BB40" s="199" t="str">
        <f ca="1">+IF(X40=0," ",+MAX(+WORKDAY.INTL(+TODAY(),+CUM!AH40/+VLOOKUP(BB$1,POSTE!$B:$H,7,FALSE),,CONGÉ!$C$2:$C$80),+WORKDAY.INTL(AR40,+CUM!X40/+VLOOKUP(BB$1,POSTE!$B:$H,7,FALSE),,CONGÉ!$C$2:$C$80)))</f>
        <v xml:space="preserve"> </v>
      </c>
      <c r="BC40" s="199" t="str">
        <f ca="1">+IF(Y40=0," ",+MAX(+WORKDAY.INTL(+TODAY(),+CUM!AI40/+VLOOKUP(BC$1,POSTE!$B:$H,7,FALSE),,CONGÉ!$C$2:$C$80),+WORKDAY.INTL(AS40,+CUM!Y40/+VLOOKUP(BC$1,POSTE!$B:$H,7,FALSE),,CONGÉ!$C$2:$C$80)))</f>
        <v xml:space="preserve"> </v>
      </c>
      <c r="BD40" s="199" t="str">
        <f ca="1">+IF(Z40=0," ",+MAX(+WORKDAY.INTL(+TODAY(),+CUM!AJ40/+VLOOKUP(BD$1,POSTE!$B:$H,7,FALSE),,CONGÉ!$C$2:$C$80),+WORKDAY.INTL(AT40,+CUM!Z40/+VLOOKUP(BD$1,POSTE!$B:$H,7,FALSE),,CONGÉ!$C$2:$C$80)))</f>
        <v xml:space="preserve"> </v>
      </c>
      <c r="BE40" s="199" t="str">
        <f ca="1">+IF(AA40=0," ",+MAX(+WORKDAY.INTL(+TODAY(),+CUM!AK40/+VLOOKUP(BE$1,POSTE!$B:$H,7,FALSE),,CONGÉ!$C$2:$C$80),+WORKDAY.INTL(AU40,+CUM!AA40/+VLOOKUP(BE$1,POSTE!$B:$H,7,FALSE),,CONGÉ!$C$2:$C$80)))</f>
        <v xml:space="preserve"> </v>
      </c>
      <c r="BF40" s="200" t="str">
        <f ca="1">+IF(AB40=0," ",+MAX(+WORKDAY.INTL(+TODAY(),+CUM!AL40/+VLOOKUP(BF$1,POSTE!$B:$H,7,FALSE),,CONGÉ!$C$2:$C$80),+WORKDAY.INTL(AV40,+CUM!AB40/+VLOOKUP(BF$1,POSTE!$B:$H,7,FALSE),,CONGÉ!$C$2:$C$80)))</f>
        <v xml:space="preserve"> </v>
      </c>
      <c r="BG40" s="96" t="str">
        <f t="shared" ca="1" si="19"/>
        <v xml:space="preserve"> </v>
      </c>
      <c r="BH40" s="96" t="str">
        <f t="shared" ca="1" si="20"/>
        <v xml:space="preserve"> </v>
      </c>
      <c r="BI40" s="26">
        <f>+IF($I40="oui",+VLOOKUP($A40,DATA!$A:$AH,DATA!$AH$3,FALSE),0)</f>
        <v>0</v>
      </c>
      <c r="BJ40" s="27" t="str">
        <f t="shared" si="21"/>
        <v xml:space="preserve"> </v>
      </c>
      <c r="BK40" s="46" t="str">
        <f>+IF(BI40&gt;0,+MAX((BL$4:BL39),BH40),"")</f>
        <v/>
      </c>
      <c r="BL40" s="46" t="str">
        <f>+IF(BI40&gt;0,+MAX((BL$4:BL39),+WORKDAY.INTL(BK40,+BI40/8,,CONGÉ!$C$2:$C$73)),"")</f>
        <v/>
      </c>
      <c r="BM40" s="175" t="str">
        <f t="shared" ca="1" si="22"/>
        <v xml:space="preserve"> </v>
      </c>
      <c r="BN40" s="176" t="str">
        <f t="shared" si="23"/>
        <v xml:space="preserve"> </v>
      </c>
      <c r="BO40" s="48" t="str">
        <f t="shared" ca="1" si="24"/>
        <v xml:space="preserve"> </v>
      </c>
      <c r="BP40" s="97" t="str">
        <f>+IF(C40=" "," ",+(((AF40*POSTE!$H$5)+(CUM!AG40*POSTE!$H$4))/(POSTE!$H$4*POSTE!$H$5*2)))</f>
        <v xml:space="preserve"> </v>
      </c>
      <c r="BQ40" s="98" t="str">
        <f ca="1">+IFERROR(+WORKDAY.INTL(BO40,BP40,,CONGÉ!C$4:C$72)," ")</f>
        <v xml:space="preserve"> </v>
      </c>
      <c r="BR40" s="99" t="str">
        <f ca="1">+IFERROR(+MAX(AY$4:AY40)-BQ40," ")</f>
        <v xml:space="preserve"> </v>
      </c>
      <c r="BS40" s="180" t="str">
        <f>+IF(T40=0," ",+DATEDIF(+MAX(AW$4:AW39),AM40,"D"))</f>
        <v xml:space="preserve"> </v>
      </c>
      <c r="BT40" s="181" t="str">
        <f>+IF(U40=0," ",+DATEDIF(+MAX(AX$4:AX39),AN40,"D"))</f>
        <v xml:space="preserve"> </v>
      </c>
      <c r="BU40" s="181" t="str">
        <f>+IF(AND(V40=0,W40=0)," ",+DATEDIF(+MAX(AY$4:AY39),AO40,"D"))</f>
        <v xml:space="preserve"> </v>
      </c>
      <c r="BV40" s="181" t="str">
        <f>+IF(V40=0," ",+DATEDIF(+MAX(AZ$4:AZ39),AP40,"D"))</f>
        <v xml:space="preserve"> </v>
      </c>
      <c r="BW40" s="181" t="str">
        <f>+IF(W40=0," ",+DATEDIF(+MAX(BA$4:BA39),AQ40,"D"))</f>
        <v xml:space="preserve"> </v>
      </c>
      <c r="BX40" s="181" t="str">
        <f>+IF(X40=0," ",+DATEDIF(+MAX(BB$4:BB39),AR40,"D"))</f>
        <v xml:space="preserve"> </v>
      </c>
      <c r="BY40" s="181" t="str">
        <f>+IF(Y40=0," ",+DATEDIF(+MAX(BC$4:BC39),AS40,"D"))</f>
        <v xml:space="preserve"> </v>
      </c>
      <c r="BZ40" s="181" t="str">
        <f>+IF(Z40=0," ",+DATEDIF(+MAX(BD$4:BD39),AT40,"D"))</f>
        <v xml:space="preserve"> </v>
      </c>
      <c r="CA40" s="181" t="str">
        <f>+IF(AA40=0," ",+DATEDIF(+MAX(BE$4:BE39),AU40,"D"))</f>
        <v xml:space="preserve"> </v>
      </c>
      <c r="CB40" s="182" t="str">
        <f>+IF(AB40=0," ",+DATEDIF(+MAX(BF$4:BF39),AV40,"D"))</f>
        <v xml:space="preserve"> </v>
      </c>
    </row>
    <row r="41" spans="1:80" x14ac:dyDescent="0.25">
      <c r="A41" s="104" t="str">
        <f>+IFERROR(+IF(+VLOOKUP(+ROW()-ROW($A$4),DATA!A:D,4,FALSE)=" "," ",+ROW()-ROW($A$4))," ")</f>
        <v xml:space="preserve"> </v>
      </c>
      <c r="B41" s="195" t="str">
        <f>+IFERROR(+VLOOKUP($A41,DATA!$A:$C,1,FALSE)-VLOOKUP($A41,DATA!$A:$C,3,FALSE)," ")</f>
        <v xml:space="preserve"> </v>
      </c>
      <c r="C41" s="17" t="str">
        <f>+IF($A41=" "," ",+VLOOKUP($A41,DATA!$A:$AG,DATA!$D$3,FALSE))</f>
        <v xml:space="preserve"> </v>
      </c>
      <c r="D41" s="17" t="str">
        <f>+IF($A41=" "," ",+VLOOKUP($A41,DATA!$A:$AG,DATA!$E$3,FALSE))</f>
        <v xml:space="preserve"> </v>
      </c>
      <c r="E41" s="17" t="str">
        <f>+IF($A41=" "," ",+VLOOKUP($A41,DATA!$A:$AG,DATA!$F$3,FALSE))</f>
        <v xml:space="preserve"> </v>
      </c>
      <c r="F41" s="191" t="str">
        <f>+IF($A41=" "," ",+VLOOKUP($A41,DATA!$A:$AG,DATA!$G$3,FALSE))</f>
        <v xml:space="preserve"> </v>
      </c>
      <c r="G41" s="31" t="str">
        <f>+IFERROR(+VLOOKUP($A41,DATA!$A:$AG,DATA!$M$3,FALSE)," ")</f>
        <v xml:space="preserve"> </v>
      </c>
      <c r="H41" s="31" t="str">
        <f>+IFERROR(+IF(+VLOOKUP($A41,DATA!$A:$AG,DATA!$N$3,FALSE)=0," ",+VLOOKUP($A41,DATA!$A:$AG,DATA!$N$3,FALSE))," ")</f>
        <v xml:space="preserve"> </v>
      </c>
      <c r="I41" s="18" t="str">
        <f>+IF($A41=" "," ",+VLOOKUP($A41,DATA!$A:$AG,DATA!$O$3,FALSE))</f>
        <v xml:space="preserve"> </v>
      </c>
      <c r="J41" s="26">
        <f>+IF($I41="oui",+VLOOKUP($A41,DATA!$A:$AG,DATA!$P$3,FALSE),0)</f>
        <v>0</v>
      </c>
      <c r="K41" s="27">
        <f>+IF($I41="oui",+VLOOKUP($A41,DATA!$A:$AG,DATA!$R$3,FALSE),0)</f>
        <v>0</v>
      </c>
      <c r="L41" s="27">
        <f>+IF($I41="oui",+VLOOKUP($A41,DATA!$A:$AG,DATA!$T$3,FALSE),0)</f>
        <v>0</v>
      </c>
      <c r="M41" s="27">
        <f>+IF($I41="oui",+VLOOKUP($A41,DATA!$A:$AG,DATA!$V$3,FALSE),0)</f>
        <v>0</v>
      </c>
      <c r="N41" s="27">
        <f>+IF($I41="oui",+VLOOKUP($A41,DATA!$A:$AG,DATA!$X$3,FALSE),0)</f>
        <v>0</v>
      </c>
      <c r="O41" s="27">
        <f>+IF($I41="oui",+VLOOKUP($A41,DATA!$A:$AG,DATA!$Z$3,FALSE),0)</f>
        <v>0</v>
      </c>
      <c r="P41" s="27">
        <f>+IF($I41="oui",+VLOOKUP($A41,DATA!$A:$AG,DATA!$AB$3,FALSE),0)</f>
        <v>0</v>
      </c>
      <c r="Q41" s="27">
        <f>+IF($I41="oui",+VLOOKUP($A41,DATA!$A:$AG,DATA!$AD$3,FALSE),0)</f>
        <v>0</v>
      </c>
      <c r="R41" s="28">
        <f>+IF($I41="oui",+VLOOKUP($A41,DATA!$A:$AG,DATA!$AF$3,FALSE),0)</f>
        <v>0</v>
      </c>
      <c r="S41" s="94">
        <f t="shared" si="8"/>
        <v>0</v>
      </c>
      <c r="T41" s="20">
        <f>+IF($I41="oui",+VLOOKUP($A41,DATA!$A:$AG,DATA!$Q$3,FALSE),0)</f>
        <v>0</v>
      </c>
      <c r="U41" s="21">
        <f>+IF($I41="oui",+VLOOKUP($A41,DATA!$A:$AG,DATA!$S$3,FALSE),0)</f>
        <v>0</v>
      </c>
      <c r="V41" s="21">
        <f>+IF($I41="oui",+VLOOKUP($A41,DATA!$A:$AG,DATA!$U$3,FALSE),0)</f>
        <v>0</v>
      </c>
      <c r="W41" s="21">
        <f>+IF($I41="oui",+VLOOKUP($A41,DATA!$A:$AG,DATA!$W$3,FALSE),0)</f>
        <v>0</v>
      </c>
      <c r="X41" s="21">
        <f>+IF($I41="oui",+VLOOKUP($A41,DATA!$A:$AG,DATA!$Y$3,FALSE),0)</f>
        <v>0</v>
      </c>
      <c r="Y41" s="21">
        <f>+IF($I41="oui",+VLOOKUP($A41,DATA!$A:$AG,DATA!$AA$3,FALSE),0)</f>
        <v>0</v>
      </c>
      <c r="Z41" s="21">
        <f>+IF($I41="oui",+VLOOKUP($A41,DATA!$A:$AG,DATA!$AC$3,FALSE),0)</f>
        <v>0</v>
      </c>
      <c r="AA41" s="21">
        <f>+IF($I41="oui",+VLOOKUP($A41,DATA!$A:$AG,DATA!$AE$3,FALSE),0)</f>
        <v>0</v>
      </c>
      <c r="AB41" s="22">
        <f>+IF($I41="oui",+VLOOKUP($A41,DATA!$A:$AG,DATA!$AG$3,FALSE),0)</f>
        <v>0</v>
      </c>
      <c r="AC41" s="95">
        <f t="shared" si="9"/>
        <v>0</v>
      </c>
      <c r="AD41" s="26" t="str">
        <f t="shared" si="10"/>
        <v xml:space="preserve"> </v>
      </c>
      <c r="AE41" s="27" t="str">
        <f t="shared" si="11"/>
        <v xml:space="preserve"> </v>
      </c>
      <c r="AF41" s="27" t="str">
        <f t="shared" si="12"/>
        <v xml:space="preserve"> </v>
      </c>
      <c r="AG41" s="27" t="str">
        <f t="shared" si="13"/>
        <v xml:space="preserve"> </v>
      </c>
      <c r="AH41" s="27" t="str">
        <f t="shared" si="14"/>
        <v xml:space="preserve"> </v>
      </c>
      <c r="AI41" s="27" t="str">
        <f t="shared" si="15"/>
        <v xml:space="preserve"> </v>
      </c>
      <c r="AJ41" s="27" t="str">
        <f t="shared" si="16"/>
        <v xml:space="preserve"> </v>
      </c>
      <c r="AK41" s="27" t="str">
        <f t="shared" si="17"/>
        <v xml:space="preserve"> </v>
      </c>
      <c r="AL41" s="28" t="str">
        <f t="shared" si="18"/>
        <v xml:space="preserve"> </v>
      </c>
      <c r="AM41" s="44" t="str">
        <f ca="1">+IF(T41=0," ",IF($H41=" ",+MAX(TODAY(),AW$4:AW40,$G41),+MAX(TODAY(),AW$4:AW40,$H41)))</f>
        <v xml:space="preserve"> </v>
      </c>
      <c r="AN41" s="31" t="str">
        <f ca="1">+IF(U41=0," ",IF($H41=" ",+MAX(TODAY(),AX$4:AX40,$G41),+MAX(TODAY(),AX$4:AX40,$H41)))</f>
        <v xml:space="preserve"> </v>
      </c>
      <c r="AO41" s="31" t="str">
        <f ca="1">+IF(AND(V41=0,W41=0)," ",IF($H41=" ",+MAX(TODAY(),AY$4:AY40,$G41),+MAX(TODAY(),AY$4:AY40,$H41)))</f>
        <v xml:space="preserve"> </v>
      </c>
      <c r="AP41" s="31" t="str">
        <f ca="1">+IF(V41=0," ",IF($H41=" ",+MAX(TODAY(),AZ$4:AZ40,$G41),+MAX(TODAY(),AZ$4:AZ40,$H41)))</f>
        <v xml:space="preserve"> </v>
      </c>
      <c r="AQ41" s="31" t="str">
        <f ca="1">+IF(W41=0," ",IF($H41=" ",+MAX(TODAY(),BA$4:BA40,$G41),+MAX(TODAY(),BA$4:BA40,$H41)))</f>
        <v xml:space="preserve"> </v>
      </c>
      <c r="AR41" s="31" t="str">
        <f ca="1">+IF(X41=0," ",IF($H41=" ",+MAX(TODAY(),BB$4:BB40,$G41),+MAX(TODAY(),BB$4:BB40,$H41)))</f>
        <v xml:space="preserve"> </v>
      </c>
      <c r="AS41" s="31" t="str">
        <f ca="1">+IF(Y41=0," ",IF($H41=" ",+MAX(TODAY(),BC$4:BC40,$G41),+MAX(TODAY(),BC$4:BC40,$H41)))</f>
        <v xml:space="preserve"> </v>
      </c>
      <c r="AT41" s="31" t="str">
        <f ca="1">+IF(Z41=0," ",IF($H41=" ",+MAX(TODAY(),BD$4:BD40,$G41),+MAX(TODAY(),BD$4:BD40,$H41)))</f>
        <v xml:space="preserve"> </v>
      </c>
      <c r="AU41" s="31" t="str">
        <f ca="1">+IF(AA41=0," ",IF($H41=" ",+MAX(TODAY(),BE$4:BE40,$G41),+MAX(TODAY(),BE$4:BE40,$H41)))</f>
        <v xml:space="preserve"> </v>
      </c>
      <c r="AV41" s="45" t="str">
        <f ca="1">+IF(AB41=0," ",IF($H41=" ",+MAX(TODAY(),BF$4:BF40,$G41),+MAX(TODAY(),BF$4:BF40,$H41)))</f>
        <v xml:space="preserve"> </v>
      </c>
      <c r="AW41" s="48" t="str">
        <f ca="1">+IF(T41=0," ",+MAX(+WORKDAY.INTL(+TODAY(),+CUM!AD41/+VLOOKUP(AW$1,POSTE!$B:$H,7,FALSE),,CONGÉ!$C$2:$C$80),+WORKDAY.INTL(AM41,+CUM!T41/+VLOOKUP(AW$1,POSTE!$B:$H,7,FALSE),,CONGÉ!$C$2:$C$80)))</f>
        <v xml:space="preserve"> </v>
      </c>
      <c r="AX41" s="199" t="str">
        <f ca="1">+IF(U41=0," ",+MAX(+WORKDAY.INTL(+TODAY(),+CUM!AE41/+VLOOKUP(AX$1,POSTE!$B:$H,7,FALSE),,CONGÉ!$C$2:$C$80),+WORKDAY.INTL(AN41,+CUM!U41/+VLOOKUP(AX$1,POSTE!$B:$H,7,FALSE),,CONGÉ!$C$2:$C$80)))</f>
        <v xml:space="preserve"> </v>
      </c>
      <c r="AY41" s="199" t="str">
        <f ca="1">+IF(AND(V41=0,W41=0)," ",+MAX(+WORKDAY.INTL(+TODAY(),+(((AF41*POSTE!$H$5)+(CUM!AG41*POSTE!$H$4))/(POSTE!$H$4*POSTE!$H$5*2)),,CONGÉ!$C$2:$C$80),+WORKDAY.INTL(AO41,+(((V41*POSTE!$H$5)+(CUM!W41*POSTE!$H$4))/(POSTE!$H$4*POSTE!$H$5*2)),,CONGÉ!$C$2:$C$80)))</f>
        <v xml:space="preserve"> </v>
      </c>
      <c r="AZ41" s="199" t="str">
        <f ca="1">+IF(V41=0," ",+MAX(+WORKDAY.INTL(+TODAY(),+CUM!AF41/+VLOOKUP(AZ$1,POSTE!$B:$H,7,FALSE),,CONGÉ!$C$2:$C$80),+WORKDAY.INTL(AP41,+CUM!V41/+VLOOKUP(AZ$1,POSTE!$B:$H,7,FALSE),,CONGÉ!$C$2:$C$80)))</f>
        <v xml:space="preserve"> </v>
      </c>
      <c r="BA41" s="199" t="str">
        <f ca="1">+IF(W41=0," ",+MAX(+WORKDAY.INTL(+TODAY(),+CUM!AG41/+VLOOKUP(BA$1,POSTE!$B:$H,7,FALSE),,CONGÉ!$C$2:$C$80),+WORKDAY.INTL(AQ41,+CUM!W41/+VLOOKUP(BA$1,POSTE!$B:$H,7,FALSE),,CONGÉ!$C$2:$C$80)))</f>
        <v xml:space="preserve"> </v>
      </c>
      <c r="BB41" s="199" t="str">
        <f ca="1">+IF(X41=0," ",+MAX(+WORKDAY.INTL(+TODAY(),+CUM!AH41/+VLOOKUP(BB$1,POSTE!$B:$H,7,FALSE),,CONGÉ!$C$2:$C$80),+WORKDAY.INTL(AR41,+CUM!X41/+VLOOKUP(BB$1,POSTE!$B:$H,7,FALSE),,CONGÉ!$C$2:$C$80)))</f>
        <v xml:space="preserve"> </v>
      </c>
      <c r="BC41" s="199" t="str">
        <f ca="1">+IF(Y41=0," ",+MAX(+WORKDAY.INTL(+TODAY(),+CUM!AI41/+VLOOKUP(BC$1,POSTE!$B:$H,7,FALSE),,CONGÉ!$C$2:$C$80),+WORKDAY.INTL(AS41,+CUM!Y41/+VLOOKUP(BC$1,POSTE!$B:$H,7,FALSE),,CONGÉ!$C$2:$C$80)))</f>
        <v xml:space="preserve"> </v>
      </c>
      <c r="BD41" s="199" t="str">
        <f ca="1">+IF(Z41=0," ",+MAX(+WORKDAY.INTL(+TODAY(),+CUM!AJ41/+VLOOKUP(BD$1,POSTE!$B:$H,7,FALSE),,CONGÉ!$C$2:$C$80),+WORKDAY.INTL(AT41,+CUM!Z41/+VLOOKUP(BD$1,POSTE!$B:$H,7,FALSE),,CONGÉ!$C$2:$C$80)))</f>
        <v xml:space="preserve"> </v>
      </c>
      <c r="BE41" s="199" t="str">
        <f ca="1">+IF(AA41=0," ",+MAX(+WORKDAY.INTL(+TODAY(),+CUM!AK41/+VLOOKUP(BE$1,POSTE!$B:$H,7,FALSE),,CONGÉ!$C$2:$C$80),+WORKDAY.INTL(AU41,+CUM!AA41/+VLOOKUP(BE$1,POSTE!$B:$H,7,FALSE),,CONGÉ!$C$2:$C$80)))</f>
        <v xml:space="preserve"> </v>
      </c>
      <c r="BF41" s="200" t="str">
        <f ca="1">+IF(AB41=0," ",+MAX(+WORKDAY.INTL(+TODAY(),+CUM!AL41/+VLOOKUP(BF$1,POSTE!$B:$H,7,FALSE),,CONGÉ!$C$2:$C$80),+WORKDAY.INTL(AV41,+CUM!AB41/+VLOOKUP(BF$1,POSTE!$B:$H,7,FALSE),,CONGÉ!$C$2:$C$80)))</f>
        <v xml:space="preserve"> </v>
      </c>
      <c r="BG41" s="96" t="str">
        <f t="shared" ca="1" si="19"/>
        <v xml:space="preserve"> </v>
      </c>
      <c r="BH41" s="96" t="str">
        <f t="shared" ca="1" si="20"/>
        <v xml:space="preserve"> </v>
      </c>
      <c r="BI41" s="26">
        <f>+IF($I41="oui",+VLOOKUP($A41,DATA!$A:$AH,DATA!$AH$3,FALSE),0)</f>
        <v>0</v>
      </c>
      <c r="BJ41" s="27" t="str">
        <f t="shared" si="21"/>
        <v xml:space="preserve"> </v>
      </c>
      <c r="BK41" s="46" t="str">
        <f>+IF(BI41&gt;0,+MAX((BL$4:BL40),BH41),"")</f>
        <v/>
      </c>
      <c r="BL41" s="46" t="str">
        <f>+IF(BI41&gt;0,+MAX((BL$4:BL40),+WORKDAY.INTL(BK41,+BI41/8,,CONGÉ!$C$2:$C$73)),"")</f>
        <v/>
      </c>
      <c r="BM41" s="175" t="str">
        <f t="shared" ca="1" si="22"/>
        <v xml:space="preserve"> </v>
      </c>
      <c r="BN41" s="176" t="str">
        <f t="shared" si="23"/>
        <v xml:space="preserve"> </v>
      </c>
      <c r="BO41" s="48" t="str">
        <f t="shared" ca="1" si="24"/>
        <v xml:space="preserve"> </v>
      </c>
      <c r="BP41" s="97" t="str">
        <f>+IF(C41=" "," ",+(((AF41*POSTE!$H$5)+(CUM!AG41*POSTE!$H$4))/(POSTE!$H$4*POSTE!$H$5*2)))</f>
        <v xml:space="preserve"> </v>
      </c>
      <c r="BQ41" s="98" t="str">
        <f ca="1">+IFERROR(+WORKDAY.INTL(BO41,BP41,,CONGÉ!C$4:C$72)," ")</f>
        <v xml:space="preserve"> </v>
      </c>
      <c r="BR41" s="99" t="str">
        <f ca="1">+IFERROR(+MAX(AY$4:AY41)-BQ41," ")</f>
        <v xml:space="preserve"> </v>
      </c>
      <c r="BS41" s="180" t="str">
        <f>+IF(T41=0," ",+DATEDIF(+MAX(AW$4:AW40),AM41,"D"))</f>
        <v xml:space="preserve"> </v>
      </c>
      <c r="BT41" s="181" t="str">
        <f>+IF(U41=0," ",+DATEDIF(+MAX(AX$4:AX40),AN41,"D"))</f>
        <v xml:space="preserve"> </v>
      </c>
      <c r="BU41" s="181" t="str">
        <f>+IF(AND(V41=0,W41=0)," ",+DATEDIF(+MAX(AY$4:AY40),AO41,"D"))</f>
        <v xml:space="preserve"> </v>
      </c>
      <c r="BV41" s="181" t="str">
        <f>+IF(V41=0," ",+DATEDIF(+MAX(AZ$4:AZ40),AP41,"D"))</f>
        <v xml:space="preserve"> </v>
      </c>
      <c r="BW41" s="181" t="str">
        <f>+IF(W41=0," ",+DATEDIF(+MAX(BA$4:BA40),AQ41,"D"))</f>
        <v xml:space="preserve"> </v>
      </c>
      <c r="BX41" s="181" t="str">
        <f>+IF(X41=0," ",+DATEDIF(+MAX(BB$4:BB40),AR41,"D"))</f>
        <v xml:space="preserve"> </v>
      </c>
      <c r="BY41" s="181" t="str">
        <f>+IF(Y41=0," ",+DATEDIF(+MAX(BC$4:BC40),AS41,"D"))</f>
        <v xml:space="preserve"> </v>
      </c>
      <c r="BZ41" s="181" t="str">
        <f>+IF(Z41=0," ",+DATEDIF(+MAX(BD$4:BD40),AT41,"D"))</f>
        <v xml:space="preserve"> </v>
      </c>
      <c r="CA41" s="181" t="str">
        <f>+IF(AA41=0," ",+DATEDIF(+MAX(BE$4:BE40),AU41,"D"))</f>
        <v xml:space="preserve"> </v>
      </c>
      <c r="CB41" s="182" t="str">
        <f>+IF(AB41=0," ",+DATEDIF(+MAX(BF$4:BF40),AV41,"D"))</f>
        <v xml:space="preserve"> </v>
      </c>
    </row>
    <row r="42" spans="1:80" x14ac:dyDescent="0.25">
      <c r="A42" s="104" t="str">
        <f>+IFERROR(+IF(+VLOOKUP(+ROW()-ROW($A$4),DATA!A:D,4,FALSE)=" "," ",+ROW()-ROW($A$4))," ")</f>
        <v xml:space="preserve"> </v>
      </c>
      <c r="B42" s="195" t="str">
        <f>+IFERROR(+VLOOKUP($A42,DATA!$A:$C,1,FALSE)-VLOOKUP($A42,DATA!$A:$C,3,FALSE)," ")</f>
        <v xml:space="preserve"> </v>
      </c>
      <c r="C42" s="17" t="str">
        <f>+IF($A42=" "," ",+VLOOKUP($A42,DATA!$A:$AG,DATA!$D$3,FALSE))</f>
        <v xml:space="preserve"> </v>
      </c>
      <c r="D42" s="17" t="str">
        <f>+IF($A42=" "," ",+VLOOKUP($A42,DATA!$A:$AG,DATA!$E$3,FALSE))</f>
        <v xml:space="preserve"> </v>
      </c>
      <c r="E42" s="17" t="str">
        <f>+IF($A42=" "," ",+VLOOKUP($A42,DATA!$A:$AG,DATA!$F$3,FALSE))</f>
        <v xml:space="preserve"> </v>
      </c>
      <c r="F42" s="191" t="str">
        <f>+IF($A42=" "," ",+VLOOKUP($A42,DATA!$A:$AG,DATA!$G$3,FALSE))</f>
        <v xml:space="preserve"> </v>
      </c>
      <c r="G42" s="31" t="str">
        <f>+IFERROR(+VLOOKUP($A42,DATA!$A:$AG,DATA!$M$3,FALSE)," ")</f>
        <v xml:space="preserve"> </v>
      </c>
      <c r="H42" s="31" t="str">
        <f>+IFERROR(+IF(+VLOOKUP($A42,DATA!$A:$AG,DATA!$N$3,FALSE)=0," ",+VLOOKUP($A42,DATA!$A:$AG,DATA!$N$3,FALSE))," ")</f>
        <v xml:space="preserve"> </v>
      </c>
      <c r="I42" s="18" t="str">
        <f>+IF($A42=" "," ",+VLOOKUP($A42,DATA!$A:$AG,DATA!$O$3,FALSE))</f>
        <v xml:space="preserve"> </v>
      </c>
      <c r="J42" s="26">
        <f>+IF($I42="oui",+VLOOKUP($A42,DATA!$A:$AG,DATA!$P$3,FALSE),0)</f>
        <v>0</v>
      </c>
      <c r="K42" s="27">
        <f>+IF($I42="oui",+VLOOKUP($A42,DATA!$A:$AG,DATA!$R$3,FALSE),0)</f>
        <v>0</v>
      </c>
      <c r="L42" s="27">
        <f>+IF($I42="oui",+VLOOKUP($A42,DATA!$A:$AG,DATA!$T$3,FALSE),0)</f>
        <v>0</v>
      </c>
      <c r="M42" s="27">
        <f>+IF($I42="oui",+VLOOKUP($A42,DATA!$A:$AG,DATA!$V$3,FALSE),0)</f>
        <v>0</v>
      </c>
      <c r="N42" s="27">
        <f>+IF($I42="oui",+VLOOKUP($A42,DATA!$A:$AG,DATA!$X$3,FALSE),0)</f>
        <v>0</v>
      </c>
      <c r="O42" s="27">
        <f>+IF($I42="oui",+VLOOKUP($A42,DATA!$A:$AG,DATA!$Z$3,FALSE),0)</f>
        <v>0</v>
      </c>
      <c r="P42" s="27">
        <f>+IF($I42="oui",+VLOOKUP($A42,DATA!$A:$AG,DATA!$AB$3,FALSE),0)</f>
        <v>0</v>
      </c>
      <c r="Q42" s="27">
        <f>+IF($I42="oui",+VLOOKUP($A42,DATA!$A:$AG,DATA!$AD$3,FALSE),0)</f>
        <v>0</v>
      </c>
      <c r="R42" s="28">
        <f>+IF($I42="oui",+VLOOKUP($A42,DATA!$A:$AG,DATA!$AF$3,FALSE),0)</f>
        <v>0</v>
      </c>
      <c r="S42" s="94">
        <f t="shared" si="8"/>
        <v>0</v>
      </c>
      <c r="T42" s="20">
        <f>+IF($I42="oui",+VLOOKUP($A42,DATA!$A:$AG,DATA!$Q$3,FALSE),0)</f>
        <v>0</v>
      </c>
      <c r="U42" s="21">
        <f>+IF($I42="oui",+VLOOKUP($A42,DATA!$A:$AG,DATA!$S$3,FALSE),0)</f>
        <v>0</v>
      </c>
      <c r="V42" s="21">
        <f>+IF($I42="oui",+VLOOKUP($A42,DATA!$A:$AG,DATA!$U$3,FALSE),0)</f>
        <v>0</v>
      </c>
      <c r="W42" s="21">
        <f>+IF($I42="oui",+VLOOKUP($A42,DATA!$A:$AG,DATA!$W$3,FALSE),0)</f>
        <v>0</v>
      </c>
      <c r="X42" s="21">
        <f>+IF($I42="oui",+VLOOKUP($A42,DATA!$A:$AG,DATA!$Y$3,FALSE),0)</f>
        <v>0</v>
      </c>
      <c r="Y42" s="21">
        <f>+IF($I42="oui",+VLOOKUP($A42,DATA!$A:$AG,DATA!$AA$3,FALSE),0)</f>
        <v>0</v>
      </c>
      <c r="Z42" s="21">
        <f>+IF($I42="oui",+VLOOKUP($A42,DATA!$A:$AG,DATA!$AC$3,FALSE),0)</f>
        <v>0</v>
      </c>
      <c r="AA42" s="21">
        <f>+IF($I42="oui",+VLOOKUP($A42,DATA!$A:$AG,DATA!$AE$3,FALSE),0)</f>
        <v>0</v>
      </c>
      <c r="AB42" s="22">
        <f>+IF($I42="oui",+VLOOKUP($A42,DATA!$A:$AG,DATA!$AG$3,FALSE),0)</f>
        <v>0</v>
      </c>
      <c r="AC42" s="95">
        <f t="shared" si="9"/>
        <v>0</v>
      </c>
      <c r="AD42" s="26" t="str">
        <f t="shared" si="10"/>
        <v xml:space="preserve"> </v>
      </c>
      <c r="AE42" s="27" t="str">
        <f t="shared" si="11"/>
        <v xml:space="preserve"> </v>
      </c>
      <c r="AF42" s="27" t="str">
        <f t="shared" si="12"/>
        <v xml:space="preserve"> </v>
      </c>
      <c r="AG42" s="27" t="str">
        <f t="shared" si="13"/>
        <v xml:space="preserve"> </v>
      </c>
      <c r="AH42" s="27" t="str">
        <f t="shared" si="14"/>
        <v xml:space="preserve"> </v>
      </c>
      <c r="AI42" s="27" t="str">
        <f t="shared" si="15"/>
        <v xml:space="preserve"> </v>
      </c>
      <c r="AJ42" s="27" t="str">
        <f t="shared" si="16"/>
        <v xml:space="preserve"> </v>
      </c>
      <c r="AK42" s="27" t="str">
        <f t="shared" si="17"/>
        <v xml:space="preserve"> </v>
      </c>
      <c r="AL42" s="28" t="str">
        <f t="shared" si="18"/>
        <v xml:space="preserve"> </v>
      </c>
      <c r="AM42" s="44" t="str">
        <f ca="1">+IF(T42=0," ",IF($H42=" ",+MAX(TODAY(),AW$4:AW41,$G42),+MAX(TODAY(),AW$4:AW41,$H42)))</f>
        <v xml:space="preserve"> </v>
      </c>
      <c r="AN42" s="31" t="str">
        <f ca="1">+IF(U42=0," ",IF($H42=" ",+MAX(TODAY(),AX$4:AX41,$G42),+MAX(TODAY(),AX$4:AX41,$H42)))</f>
        <v xml:space="preserve"> </v>
      </c>
      <c r="AO42" s="31" t="str">
        <f ca="1">+IF(AND(V42=0,W42=0)," ",IF($H42=" ",+MAX(TODAY(),AY$4:AY41,$G42),+MAX(TODAY(),AY$4:AY41,$H42)))</f>
        <v xml:space="preserve"> </v>
      </c>
      <c r="AP42" s="31" t="str">
        <f ca="1">+IF(V42=0," ",IF($H42=" ",+MAX(TODAY(),AZ$4:AZ41,$G42),+MAX(TODAY(),AZ$4:AZ41,$H42)))</f>
        <v xml:space="preserve"> </v>
      </c>
      <c r="AQ42" s="31" t="str">
        <f ca="1">+IF(W42=0," ",IF($H42=" ",+MAX(TODAY(),BA$4:BA41,$G42),+MAX(TODAY(),BA$4:BA41,$H42)))</f>
        <v xml:space="preserve"> </v>
      </c>
      <c r="AR42" s="31" t="str">
        <f ca="1">+IF(X42=0," ",IF($H42=" ",+MAX(TODAY(),BB$4:BB41,$G42),+MAX(TODAY(),BB$4:BB41,$H42)))</f>
        <v xml:space="preserve"> </v>
      </c>
      <c r="AS42" s="31" t="str">
        <f ca="1">+IF(Y42=0," ",IF($H42=" ",+MAX(TODAY(),BC$4:BC41,$G42),+MAX(TODAY(),BC$4:BC41,$H42)))</f>
        <v xml:space="preserve"> </v>
      </c>
      <c r="AT42" s="31" t="str">
        <f ca="1">+IF(Z42=0," ",IF($H42=" ",+MAX(TODAY(),BD$4:BD41,$G42),+MAX(TODAY(),BD$4:BD41,$H42)))</f>
        <v xml:space="preserve"> </v>
      </c>
      <c r="AU42" s="31" t="str">
        <f ca="1">+IF(AA42=0," ",IF($H42=" ",+MAX(TODAY(),BE$4:BE41,$G42),+MAX(TODAY(),BE$4:BE41,$H42)))</f>
        <v xml:space="preserve"> </v>
      </c>
      <c r="AV42" s="45" t="str">
        <f ca="1">+IF(AB42=0," ",IF($H42=" ",+MAX(TODAY(),BF$4:BF41,$G42),+MAX(TODAY(),BF$4:BF41,$H42)))</f>
        <v xml:space="preserve"> </v>
      </c>
      <c r="AW42" s="48" t="str">
        <f ca="1">+IF(T42=0," ",+MAX(+WORKDAY.INTL(+TODAY(),+CUM!AD42/+VLOOKUP(AW$1,POSTE!$B:$H,7,FALSE),,CONGÉ!$C$2:$C$80),+WORKDAY.INTL(AM42,+CUM!T42/+VLOOKUP(AW$1,POSTE!$B:$H,7,FALSE),,CONGÉ!$C$2:$C$80)))</f>
        <v xml:space="preserve"> </v>
      </c>
      <c r="AX42" s="199" t="str">
        <f ca="1">+IF(U42=0," ",+MAX(+WORKDAY.INTL(+TODAY(),+CUM!AE42/+VLOOKUP(AX$1,POSTE!$B:$H,7,FALSE),,CONGÉ!$C$2:$C$80),+WORKDAY.INTL(AN42,+CUM!U42/+VLOOKUP(AX$1,POSTE!$B:$H,7,FALSE),,CONGÉ!$C$2:$C$80)))</f>
        <v xml:space="preserve"> </v>
      </c>
      <c r="AY42" s="199" t="str">
        <f ca="1">+IF(AND(V42=0,W42=0)," ",+MAX(+WORKDAY.INTL(+TODAY(),+(((AF42*POSTE!$H$5)+(CUM!AG42*POSTE!$H$4))/(POSTE!$H$4*POSTE!$H$5*2)),,CONGÉ!$C$2:$C$80),+WORKDAY.INTL(AO42,+(((V42*POSTE!$H$5)+(CUM!W42*POSTE!$H$4))/(POSTE!$H$4*POSTE!$H$5*2)),,CONGÉ!$C$2:$C$80)))</f>
        <v xml:space="preserve"> </v>
      </c>
      <c r="AZ42" s="199" t="str">
        <f ca="1">+IF(V42=0," ",+MAX(+WORKDAY.INTL(+TODAY(),+CUM!AF42/+VLOOKUP(AZ$1,POSTE!$B:$H,7,FALSE),,CONGÉ!$C$2:$C$80),+WORKDAY.INTL(AP42,+CUM!V42/+VLOOKUP(AZ$1,POSTE!$B:$H,7,FALSE),,CONGÉ!$C$2:$C$80)))</f>
        <v xml:space="preserve"> </v>
      </c>
      <c r="BA42" s="199" t="str">
        <f ca="1">+IF(W42=0," ",+MAX(+WORKDAY.INTL(+TODAY(),+CUM!AG42/+VLOOKUP(BA$1,POSTE!$B:$H,7,FALSE),,CONGÉ!$C$2:$C$80),+WORKDAY.INTL(AQ42,+CUM!W42/+VLOOKUP(BA$1,POSTE!$B:$H,7,FALSE),,CONGÉ!$C$2:$C$80)))</f>
        <v xml:space="preserve"> </v>
      </c>
      <c r="BB42" s="199" t="str">
        <f ca="1">+IF(X42=0," ",+MAX(+WORKDAY.INTL(+TODAY(),+CUM!AH42/+VLOOKUP(BB$1,POSTE!$B:$H,7,FALSE),,CONGÉ!$C$2:$C$80),+WORKDAY.INTL(AR42,+CUM!X42/+VLOOKUP(BB$1,POSTE!$B:$H,7,FALSE),,CONGÉ!$C$2:$C$80)))</f>
        <v xml:space="preserve"> </v>
      </c>
      <c r="BC42" s="199" t="str">
        <f ca="1">+IF(Y42=0," ",+MAX(+WORKDAY.INTL(+TODAY(),+CUM!AI42/+VLOOKUP(BC$1,POSTE!$B:$H,7,FALSE),,CONGÉ!$C$2:$C$80),+WORKDAY.INTL(AS42,+CUM!Y42/+VLOOKUP(BC$1,POSTE!$B:$H,7,FALSE),,CONGÉ!$C$2:$C$80)))</f>
        <v xml:space="preserve"> </v>
      </c>
      <c r="BD42" s="199" t="str">
        <f ca="1">+IF(Z42=0," ",+MAX(+WORKDAY.INTL(+TODAY(),+CUM!AJ42/+VLOOKUP(BD$1,POSTE!$B:$H,7,FALSE),,CONGÉ!$C$2:$C$80),+WORKDAY.INTL(AT42,+CUM!Z42/+VLOOKUP(BD$1,POSTE!$B:$H,7,FALSE),,CONGÉ!$C$2:$C$80)))</f>
        <v xml:space="preserve"> </v>
      </c>
      <c r="BE42" s="199" t="str">
        <f ca="1">+IF(AA42=0," ",+MAX(+WORKDAY.INTL(+TODAY(),+CUM!AK42/+VLOOKUP(BE$1,POSTE!$B:$H,7,FALSE),,CONGÉ!$C$2:$C$80),+WORKDAY.INTL(AU42,+CUM!AA42/+VLOOKUP(BE$1,POSTE!$B:$H,7,FALSE),,CONGÉ!$C$2:$C$80)))</f>
        <v xml:space="preserve"> </v>
      </c>
      <c r="BF42" s="200" t="str">
        <f ca="1">+IF(AB42=0," ",+MAX(+WORKDAY.INTL(+TODAY(),+CUM!AL42/+VLOOKUP(BF$1,POSTE!$B:$H,7,FALSE),,CONGÉ!$C$2:$C$80),+WORKDAY.INTL(AV42,+CUM!AB42/+VLOOKUP(BF$1,POSTE!$B:$H,7,FALSE),,CONGÉ!$C$2:$C$80)))</f>
        <v xml:space="preserve"> </v>
      </c>
      <c r="BG42" s="96" t="str">
        <f t="shared" ca="1" si="19"/>
        <v xml:space="preserve"> </v>
      </c>
      <c r="BH42" s="96" t="str">
        <f t="shared" ca="1" si="20"/>
        <v xml:space="preserve"> </v>
      </c>
      <c r="BI42" s="26">
        <f>+IF($I42="oui",+VLOOKUP($A42,DATA!$A:$AH,DATA!$AH$3,FALSE),0)</f>
        <v>0</v>
      </c>
      <c r="BJ42" s="27" t="str">
        <f t="shared" si="21"/>
        <v xml:space="preserve"> </v>
      </c>
      <c r="BK42" s="46" t="str">
        <f>+IF(BI42&gt;0,+MAX((BL$4:BL41),BH42),"")</f>
        <v/>
      </c>
      <c r="BL42" s="46" t="str">
        <f>+IF(BI42&gt;0,+MAX((BL$4:BL41),+WORKDAY.INTL(BK42,+BI42/8,,CONGÉ!$C$2:$C$73)),"")</f>
        <v/>
      </c>
      <c r="BM42" s="175" t="str">
        <f t="shared" ca="1" si="22"/>
        <v xml:space="preserve"> </v>
      </c>
      <c r="BN42" s="176" t="str">
        <f t="shared" si="23"/>
        <v xml:space="preserve"> </v>
      </c>
      <c r="BO42" s="48" t="str">
        <f t="shared" ca="1" si="24"/>
        <v xml:space="preserve"> </v>
      </c>
      <c r="BP42" s="97" t="str">
        <f>+IF(C42=" "," ",+(((AF42*POSTE!$H$5)+(CUM!AG42*POSTE!$H$4))/(POSTE!$H$4*POSTE!$H$5*2)))</f>
        <v xml:space="preserve"> </v>
      </c>
      <c r="BQ42" s="98" t="str">
        <f ca="1">+IFERROR(+WORKDAY.INTL(BO42,BP42,,CONGÉ!C$4:C$72)," ")</f>
        <v xml:space="preserve"> </v>
      </c>
      <c r="BR42" s="99" t="str">
        <f ca="1">+IFERROR(+MAX(AY$4:AY42)-BQ42," ")</f>
        <v xml:space="preserve"> </v>
      </c>
      <c r="BS42" s="180" t="str">
        <f>+IF(T42=0," ",+DATEDIF(+MAX(AW$4:AW41),AM42,"D"))</f>
        <v xml:space="preserve"> </v>
      </c>
      <c r="BT42" s="181" t="str">
        <f>+IF(U42=0," ",+DATEDIF(+MAX(AX$4:AX41),AN42,"D"))</f>
        <v xml:space="preserve"> </v>
      </c>
      <c r="BU42" s="181" t="str">
        <f>+IF(AND(V42=0,W42=0)," ",+DATEDIF(+MAX(AY$4:AY41),AO42,"D"))</f>
        <v xml:space="preserve"> </v>
      </c>
      <c r="BV42" s="181" t="str">
        <f>+IF(V42=0," ",+DATEDIF(+MAX(AZ$4:AZ41),AP42,"D"))</f>
        <v xml:space="preserve"> </v>
      </c>
      <c r="BW42" s="181" t="str">
        <f>+IF(W42=0," ",+DATEDIF(+MAX(BA$4:BA41),AQ42,"D"))</f>
        <v xml:space="preserve"> </v>
      </c>
      <c r="BX42" s="181" t="str">
        <f>+IF(X42=0," ",+DATEDIF(+MAX(BB$4:BB41),AR42,"D"))</f>
        <v xml:space="preserve"> </v>
      </c>
      <c r="BY42" s="181" t="str">
        <f>+IF(Y42=0," ",+DATEDIF(+MAX(BC$4:BC41),AS42,"D"))</f>
        <v xml:space="preserve"> </v>
      </c>
      <c r="BZ42" s="181" t="str">
        <f>+IF(Z42=0," ",+DATEDIF(+MAX(BD$4:BD41),AT42,"D"))</f>
        <v xml:space="preserve"> </v>
      </c>
      <c r="CA42" s="181" t="str">
        <f>+IF(AA42=0," ",+DATEDIF(+MAX(BE$4:BE41),AU42,"D"))</f>
        <v xml:space="preserve"> </v>
      </c>
      <c r="CB42" s="182" t="str">
        <f>+IF(AB42=0," ",+DATEDIF(+MAX(BF$4:BF41),AV42,"D"))</f>
        <v xml:space="preserve"> </v>
      </c>
    </row>
    <row r="43" spans="1:80" x14ac:dyDescent="0.25">
      <c r="A43" s="104" t="str">
        <f>+IFERROR(+IF(+VLOOKUP(+ROW()-ROW($A$4),DATA!A:D,4,FALSE)=" "," ",+ROW()-ROW($A$4))," ")</f>
        <v xml:space="preserve"> </v>
      </c>
      <c r="B43" s="195" t="str">
        <f>+IFERROR(+VLOOKUP($A43,DATA!$A:$C,1,FALSE)-VLOOKUP($A43,DATA!$A:$C,3,FALSE)," ")</f>
        <v xml:space="preserve"> </v>
      </c>
      <c r="C43" s="17" t="str">
        <f>+IF($A43=" "," ",+VLOOKUP($A43,DATA!$A:$AG,DATA!$D$3,FALSE))</f>
        <v xml:space="preserve"> </v>
      </c>
      <c r="D43" s="17" t="str">
        <f>+IF($A43=" "," ",+VLOOKUP($A43,DATA!$A:$AG,DATA!$E$3,FALSE))</f>
        <v xml:space="preserve"> </v>
      </c>
      <c r="E43" s="17" t="str">
        <f>+IF($A43=" "," ",+VLOOKUP($A43,DATA!$A:$AG,DATA!$F$3,FALSE))</f>
        <v xml:space="preserve"> </v>
      </c>
      <c r="F43" s="191" t="str">
        <f>+IF($A43=" "," ",+VLOOKUP($A43,DATA!$A:$AG,DATA!$G$3,FALSE))</f>
        <v xml:space="preserve"> </v>
      </c>
      <c r="G43" s="31" t="str">
        <f>+IFERROR(+VLOOKUP($A43,DATA!$A:$AG,DATA!$M$3,FALSE)," ")</f>
        <v xml:space="preserve"> </v>
      </c>
      <c r="H43" s="31" t="str">
        <f>+IFERROR(+IF(+VLOOKUP($A43,DATA!$A:$AG,DATA!$N$3,FALSE)=0," ",+VLOOKUP($A43,DATA!$A:$AG,DATA!$N$3,FALSE))," ")</f>
        <v xml:space="preserve"> </v>
      </c>
      <c r="I43" s="18" t="str">
        <f>+IF($A43=" "," ",+VLOOKUP($A43,DATA!$A:$AG,DATA!$O$3,FALSE))</f>
        <v xml:space="preserve"> </v>
      </c>
      <c r="J43" s="26">
        <f>+IF($I43="oui",+VLOOKUP($A43,DATA!$A:$AG,DATA!$P$3,FALSE),0)</f>
        <v>0</v>
      </c>
      <c r="K43" s="27">
        <f>+IF($I43="oui",+VLOOKUP($A43,DATA!$A:$AG,DATA!$R$3,FALSE),0)</f>
        <v>0</v>
      </c>
      <c r="L43" s="27">
        <f>+IF($I43="oui",+VLOOKUP($A43,DATA!$A:$AG,DATA!$T$3,FALSE),0)</f>
        <v>0</v>
      </c>
      <c r="M43" s="27">
        <f>+IF($I43="oui",+VLOOKUP($A43,DATA!$A:$AG,DATA!$V$3,FALSE),0)</f>
        <v>0</v>
      </c>
      <c r="N43" s="27">
        <f>+IF($I43="oui",+VLOOKUP($A43,DATA!$A:$AG,DATA!$X$3,FALSE),0)</f>
        <v>0</v>
      </c>
      <c r="O43" s="27">
        <f>+IF($I43="oui",+VLOOKUP($A43,DATA!$A:$AG,DATA!$Z$3,FALSE),0)</f>
        <v>0</v>
      </c>
      <c r="P43" s="27">
        <f>+IF($I43="oui",+VLOOKUP($A43,DATA!$A:$AG,DATA!$AB$3,FALSE),0)</f>
        <v>0</v>
      </c>
      <c r="Q43" s="27">
        <f>+IF($I43="oui",+VLOOKUP($A43,DATA!$A:$AG,DATA!$AD$3,FALSE),0)</f>
        <v>0</v>
      </c>
      <c r="R43" s="28">
        <f>+IF($I43="oui",+VLOOKUP($A43,DATA!$A:$AG,DATA!$AF$3,FALSE),0)</f>
        <v>0</v>
      </c>
      <c r="S43" s="94">
        <f t="shared" si="8"/>
        <v>0</v>
      </c>
      <c r="T43" s="20">
        <f>+IF($I43="oui",+VLOOKUP($A43,DATA!$A:$AG,DATA!$Q$3,FALSE),0)</f>
        <v>0</v>
      </c>
      <c r="U43" s="21">
        <f>+IF($I43="oui",+VLOOKUP($A43,DATA!$A:$AG,DATA!$S$3,FALSE),0)</f>
        <v>0</v>
      </c>
      <c r="V43" s="21">
        <f>+IF($I43="oui",+VLOOKUP($A43,DATA!$A:$AG,DATA!$U$3,FALSE),0)</f>
        <v>0</v>
      </c>
      <c r="W43" s="21">
        <f>+IF($I43="oui",+VLOOKUP($A43,DATA!$A:$AG,DATA!$W$3,FALSE),0)</f>
        <v>0</v>
      </c>
      <c r="X43" s="21">
        <f>+IF($I43="oui",+VLOOKUP($A43,DATA!$A:$AG,DATA!$Y$3,FALSE),0)</f>
        <v>0</v>
      </c>
      <c r="Y43" s="21">
        <f>+IF($I43="oui",+VLOOKUP($A43,DATA!$A:$AG,DATA!$AA$3,FALSE),0)</f>
        <v>0</v>
      </c>
      <c r="Z43" s="21">
        <f>+IF($I43="oui",+VLOOKUP($A43,DATA!$A:$AG,DATA!$AC$3,FALSE),0)</f>
        <v>0</v>
      </c>
      <c r="AA43" s="21">
        <f>+IF($I43="oui",+VLOOKUP($A43,DATA!$A:$AG,DATA!$AE$3,FALSE),0)</f>
        <v>0</v>
      </c>
      <c r="AB43" s="22">
        <f>+IF($I43="oui",+VLOOKUP($A43,DATA!$A:$AG,DATA!$AG$3,FALSE),0)</f>
        <v>0</v>
      </c>
      <c r="AC43" s="95">
        <f t="shared" si="9"/>
        <v>0</v>
      </c>
      <c r="AD43" s="26" t="str">
        <f t="shared" si="10"/>
        <v xml:space="preserve"> </v>
      </c>
      <c r="AE43" s="27" t="str">
        <f t="shared" si="11"/>
        <v xml:space="preserve"> </v>
      </c>
      <c r="AF43" s="27" t="str">
        <f t="shared" si="12"/>
        <v xml:space="preserve"> </v>
      </c>
      <c r="AG43" s="27" t="str">
        <f t="shared" si="13"/>
        <v xml:space="preserve"> </v>
      </c>
      <c r="AH43" s="27" t="str">
        <f t="shared" si="14"/>
        <v xml:space="preserve"> </v>
      </c>
      <c r="AI43" s="27" t="str">
        <f t="shared" si="15"/>
        <v xml:space="preserve"> </v>
      </c>
      <c r="AJ43" s="27" t="str">
        <f t="shared" si="16"/>
        <v xml:space="preserve"> </v>
      </c>
      <c r="AK43" s="27" t="str">
        <f t="shared" si="17"/>
        <v xml:space="preserve"> </v>
      </c>
      <c r="AL43" s="28" t="str">
        <f t="shared" si="18"/>
        <v xml:space="preserve"> </v>
      </c>
      <c r="AM43" s="44" t="str">
        <f ca="1">+IF(T43=0," ",IF($H43=" ",+MAX(TODAY(),AW$4:AW42,$G43),+MAX(TODAY(),AW$4:AW42,$H43)))</f>
        <v xml:space="preserve"> </v>
      </c>
      <c r="AN43" s="31" t="str">
        <f ca="1">+IF(U43=0," ",IF($H43=" ",+MAX(TODAY(),AX$4:AX42,$G43),+MAX(TODAY(),AX$4:AX42,$H43)))</f>
        <v xml:space="preserve"> </v>
      </c>
      <c r="AO43" s="31" t="str">
        <f ca="1">+IF(AND(V43=0,W43=0)," ",IF($H43=" ",+MAX(TODAY(),AY$4:AY42,$G43),+MAX(TODAY(),AY$4:AY42,$H43)))</f>
        <v xml:space="preserve"> </v>
      </c>
      <c r="AP43" s="31" t="str">
        <f ca="1">+IF(V43=0," ",IF($H43=" ",+MAX(TODAY(),AZ$4:AZ42,$G43),+MAX(TODAY(),AZ$4:AZ42,$H43)))</f>
        <v xml:space="preserve"> </v>
      </c>
      <c r="AQ43" s="31" t="str">
        <f ca="1">+IF(W43=0," ",IF($H43=" ",+MAX(TODAY(),BA$4:BA42,$G43),+MAX(TODAY(),BA$4:BA42,$H43)))</f>
        <v xml:space="preserve"> </v>
      </c>
      <c r="AR43" s="31" t="str">
        <f ca="1">+IF(X43=0," ",IF($H43=" ",+MAX(TODAY(),BB$4:BB42,$G43),+MAX(TODAY(),BB$4:BB42,$H43)))</f>
        <v xml:space="preserve"> </v>
      </c>
      <c r="AS43" s="31" t="str">
        <f ca="1">+IF(Y43=0," ",IF($H43=" ",+MAX(TODAY(),BC$4:BC42,$G43),+MAX(TODAY(),BC$4:BC42,$H43)))</f>
        <v xml:space="preserve"> </v>
      </c>
      <c r="AT43" s="31" t="str">
        <f ca="1">+IF(Z43=0," ",IF($H43=" ",+MAX(TODAY(),BD$4:BD42,$G43),+MAX(TODAY(),BD$4:BD42,$H43)))</f>
        <v xml:space="preserve"> </v>
      </c>
      <c r="AU43" s="31" t="str">
        <f ca="1">+IF(AA43=0," ",IF($H43=" ",+MAX(TODAY(),BE$4:BE42,$G43),+MAX(TODAY(),BE$4:BE42,$H43)))</f>
        <v xml:space="preserve"> </v>
      </c>
      <c r="AV43" s="45" t="str">
        <f ca="1">+IF(AB43=0," ",IF($H43=" ",+MAX(TODAY(),BF$4:BF42,$G43),+MAX(TODAY(),BF$4:BF42,$H43)))</f>
        <v xml:space="preserve"> </v>
      </c>
      <c r="AW43" s="48" t="str">
        <f ca="1">+IF(T43=0," ",+MAX(+WORKDAY.INTL(+TODAY(),+CUM!AD43/+VLOOKUP(AW$1,POSTE!$B:$H,7,FALSE),,CONGÉ!$C$2:$C$80),+WORKDAY.INTL(AM43,+CUM!T43/+VLOOKUP(AW$1,POSTE!$B:$H,7,FALSE),,CONGÉ!$C$2:$C$80)))</f>
        <v xml:space="preserve"> </v>
      </c>
      <c r="AX43" s="199" t="str">
        <f ca="1">+IF(U43=0," ",+MAX(+WORKDAY.INTL(+TODAY(),+CUM!AE43/+VLOOKUP(AX$1,POSTE!$B:$H,7,FALSE),,CONGÉ!$C$2:$C$80),+WORKDAY.INTL(AN43,+CUM!U43/+VLOOKUP(AX$1,POSTE!$B:$H,7,FALSE),,CONGÉ!$C$2:$C$80)))</f>
        <v xml:space="preserve"> </v>
      </c>
      <c r="AY43" s="199" t="str">
        <f ca="1">+IF(AND(V43=0,W43=0)," ",+MAX(+WORKDAY.INTL(+TODAY(),+(((AF43*POSTE!$H$5)+(CUM!AG43*POSTE!$H$4))/(POSTE!$H$4*POSTE!$H$5*2)),,CONGÉ!$C$2:$C$80),+WORKDAY.INTL(AO43,+(((V43*POSTE!$H$5)+(CUM!W43*POSTE!$H$4))/(POSTE!$H$4*POSTE!$H$5*2)),,CONGÉ!$C$2:$C$80)))</f>
        <v xml:space="preserve"> </v>
      </c>
      <c r="AZ43" s="199" t="str">
        <f ca="1">+IF(V43=0," ",+MAX(+WORKDAY.INTL(+TODAY(),+CUM!AF43/+VLOOKUP(AZ$1,POSTE!$B:$H,7,FALSE),,CONGÉ!$C$2:$C$80),+WORKDAY.INTL(AP43,+CUM!V43/+VLOOKUP(AZ$1,POSTE!$B:$H,7,FALSE),,CONGÉ!$C$2:$C$80)))</f>
        <v xml:space="preserve"> </v>
      </c>
      <c r="BA43" s="199" t="str">
        <f ca="1">+IF(W43=0," ",+MAX(+WORKDAY.INTL(+TODAY(),+CUM!AG43/+VLOOKUP(BA$1,POSTE!$B:$H,7,FALSE),,CONGÉ!$C$2:$C$80),+WORKDAY.INTL(AQ43,+CUM!W43/+VLOOKUP(BA$1,POSTE!$B:$H,7,FALSE),,CONGÉ!$C$2:$C$80)))</f>
        <v xml:space="preserve"> </v>
      </c>
      <c r="BB43" s="199" t="str">
        <f ca="1">+IF(X43=0," ",+MAX(+WORKDAY.INTL(+TODAY(),+CUM!AH43/+VLOOKUP(BB$1,POSTE!$B:$H,7,FALSE),,CONGÉ!$C$2:$C$80),+WORKDAY.INTL(AR43,+CUM!X43/+VLOOKUP(BB$1,POSTE!$B:$H,7,FALSE),,CONGÉ!$C$2:$C$80)))</f>
        <v xml:space="preserve"> </v>
      </c>
      <c r="BC43" s="199" t="str">
        <f ca="1">+IF(Y43=0," ",+MAX(+WORKDAY.INTL(+TODAY(),+CUM!AI43/+VLOOKUP(BC$1,POSTE!$B:$H,7,FALSE),,CONGÉ!$C$2:$C$80),+WORKDAY.INTL(AS43,+CUM!Y43/+VLOOKUP(BC$1,POSTE!$B:$H,7,FALSE),,CONGÉ!$C$2:$C$80)))</f>
        <v xml:space="preserve"> </v>
      </c>
      <c r="BD43" s="199" t="str">
        <f ca="1">+IF(Z43=0," ",+MAX(+WORKDAY.INTL(+TODAY(),+CUM!AJ43/+VLOOKUP(BD$1,POSTE!$B:$H,7,FALSE),,CONGÉ!$C$2:$C$80),+WORKDAY.INTL(AT43,+CUM!Z43/+VLOOKUP(BD$1,POSTE!$B:$H,7,FALSE),,CONGÉ!$C$2:$C$80)))</f>
        <v xml:space="preserve"> </v>
      </c>
      <c r="BE43" s="199" t="str">
        <f ca="1">+IF(AA43=0," ",+MAX(+WORKDAY.INTL(+TODAY(),+CUM!AK43/+VLOOKUP(BE$1,POSTE!$B:$H,7,FALSE),,CONGÉ!$C$2:$C$80),+WORKDAY.INTL(AU43,+CUM!AA43/+VLOOKUP(BE$1,POSTE!$B:$H,7,FALSE),,CONGÉ!$C$2:$C$80)))</f>
        <v xml:space="preserve"> </v>
      </c>
      <c r="BF43" s="200" t="str">
        <f ca="1">+IF(AB43=0," ",+MAX(+WORKDAY.INTL(+TODAY(),+CUM!AL43/+VLOOKUP(BF$1,POSTE!$B:$H,7,FALSE),,CONGÉ!$C$2:$C$80),+WORKDAY.INTL(AV43,+CUM!AB43/+VLOOKUP(BF$1,POSTE!$B:$H,7,FALSE),,CONGÉ!$C$2:$C$80)))</f>
        <v xml:space="preserve"> </v>
      </c>
      <c r="BG43" s="96" t="str">
        <f t="shared" ca="1" si="19"/>
        <v xml:space="preserve"> </v>
      </c>
      <c r="BH43" s="96" t="str">
        <f t="shared" ca="1" si="20"/>
        <v xml:space="preserve"> </v>
      </c>
      <c r="BI43" s="26">
        <f>+IF($I43="oui",+VLOOKUP($A43,DATA!$A:$AH,DATA!$AH$3,FALSE),0)</f>
        <v>0</v>
      </c>
      <c r="BJ43" s="27" t="str">
        <f t="shared" si="21"/>
        <v xml:space="preserve"> </v>
      </c>
      <c r="BK43" s="46" t="str">
        <f>+IF(BI43&gt;0,+MAX((BL$4:BL42),BH43),"")</f>
        <v/>
      </c>
      <c r="BL43" s="46" t="str">
        <f>+IF(BI43&gt;0,+MAX((BL$4:BL42),+WORKDAY.INTL(BK43,+BI43/8,,CONGÉ!$C$2:$C$73)),"")</f>
        <v/>
      </c>
      <c r="BM43" s="175" t="str">
        <f t="shared" ca="1" si="22"/>
        <v xml:space="preserve"> </v>
      </c>
      <c r="BN43" s="176" t="str">
        <f t="shared" si="23"/>
        <v xml:space="preserve"> </v>
      </c>
      <c r="BO43" s="48" t="str">
        <f t="shared" ca="1" si="24"/>
        <v xml:space="preserve"> </v>
      </c>
      <c r="BP43" s="97" t="str">
        <f>+IF(C43=" "," ",+(((AF43*POSTE!$H$5)+(CUM!AG43*POSTE!$H$4))/(POSTE!$H$4*POSTE!$H$5*2)))</f>
        <v xml:space="preserve"> </v>
      </c>
      <c r="BQ43" s="98" t="str">
        <f ca="1">+IFERROR(+WORKDAY.INTL(BO43,BP43,,CONGÉ!C$4:C$72)," ")</f>
        <v xml:space="preserve"> </v>
      </c>
      <c r="BR43" s="99" t="str">
        <f ca="1">+IFERROR(+MAX(AY$4:AY43)-BQ43," ")</f>
        <v xml:space="preserve"> </v>
      </c>
      <c r="BS43" s="180" t="str">
        <f>+IF(T43=0," ",+DATEDIF(+MAX(AW$4:AW42),AM43,"D"))</f>
        <v xml:space="preserve"> </v>
      </c>
      <c r="BT43" s="181" t="str">
        <f>+IF(U43=0," ",+DATEDIF(+MAX(AX$4:AX42),AN43,"D"))</f>
        <v xml:space="preserve"> </v>
      </c>
      <c r="BU43" s="181" t="str">
        <f>+IF(AND(V43=0,W43=0)," ",+DATEDIF(+MAX(AY$4:AY42),AO43,"D"))</f>
        <v xml:space="preserve"> </v>
      </c>
      <c r="BV43" s="181" t="str">
        <f>+IF(V43=0," ",+DATEDIF(+MAX(AZ$4:AZ42),AP43,"D"))</f>
        <v xml:space="preserve"> </v>
      </c>
      <c r="BW43" s="181" t="str">
        <f>+IF(W43=0," ",+DATEDIF(+MAX(BA$4:BA42),AQ43,"D"))</f>
        <v xml:space="preserve"> </v>
      </c>
      <c r="BX43" s="181" t="str">
        <f>+IF(X43=0," ",+DATEDIF(+MAX(BB$4:BB42),AR43,"D"))</f>
        <v xml:space="preserve"> </v>
      </c>
      <c r="BY43" s="181" t="str">
        <f>+IF(Y43=0," ",+DATEDIF(+MAX(BC$4:BC42),AS43,"D"))</f>
        <v xml:space="preserve"> </v>
      </c>
      <c r="BZ43" s="181" t="str">
        <f>+IF(Z43=0," ",+DATEDIF(+MAX(BD$4:BD42),AT43,"D"))</f>
        <v xml:space="preserve"> </v>
      </c>
      <c r="CA43" s="181" t="str">
        <f>+IF(AA43=0," ",+DATEDIF(+MAX(BE$4:BE42),AU43,"D"))</f>
        <v xml:space="preserve"> </v>
      </c>
      <c r="CB43" s="182" t="str">
        <f>+IF(AB43=0," ",+DATEDIF(+MAX(BF$4:BF42),AV43,"D"))</f>
        <v xml:space="preserve"> </v>
      </c>
    </row>
    <row r="44" spans="1:80" x14ac:dyDescent="0.25">
      <c r="A44" s="104" t="str">
        <f>+IFERROR(+IF(+VLOOKUP(+ROW()-ROW($A$4),DATA!A:D,4,FALSE)=" "," ",+ROW()-ROW($A$4))," ")</f>
        <v xml:space="preserve"> </v>
      </c>
      <c r="B44" s="195" t="str">
        <f>+IFERROR(+VLOOKUP($A44,DATA!$A:$C,1,FALSE)-VLOOKUP($A44,DATA!$A:$C,3,FALSE)," ")</f>
        <v xml:space="preserve"> </v>
      </c>
      <c r="C44" s="17" t="str">
        <f>+IF($A44=" "," ",+VLOOKUP($A44,DATA!$A:$AG,DATA!$D$3,FALSE))</f>
        <v xml:space="preserve"> </v>
      </c>
      <c r="D44" s="17" t="str">
        <f>+IF($A44=" "," ",+VLOOKUP($A44,DATA!$A:$AG,DATA!$E$3,FALSE))</f>
        <v xml:space="preserve"> </v>
      </c>
      <c r="E44" s="17" t="str">
        <f>+IF($A44=" "," ",+VLOOKUP($A44,DATA!$A:$AG,DATA!$F$3,FALSE))</f>
        <v xml:space="preserve"> </v>
      </c>
      <c r="F44" s="191" t="str">
        <f>+IF($A44=" "," ",+VLOOKUP($A44,DATA!$A:$AG,DATA!$G$3,FALSE))</f>
        <v xml:space="preserve"> </v>
      </c>
      <c r="G44" s="31" t="str">
        <f>+IFERROR(+VLOOKUP($A44,DATA!$A:$AG,DATA!$M$3,FALSE)," ")</f>
        <v xml:space="preserve"> </v>
      </c>
      <c r="H44" s="31" t="str">
        <f>+IFERROR(+IF(+VLOOKUP($A44,DATA!$A:$AG,DATA!$N$3,FALSE)=0," ",+VLOOKUP($A44,DATA!$A:$AG,DATA!$N$3,FALSE))," ")</f>
        <v xml:space="preserve"> </v>
      </c>
      <c r="I44" s="18" t="str">
        <f>+IF($A44=" "," ",+VLOOKUP($A44,DATA!$A:$AG,DATA!$O$3,FALSE))</f>
        <v xml:space="preserve"> </v>
      </c>
      <c r="J44" s="26">
        <f>+IF($I44="oui",+VLOOKUP($A44,DATA!$A:$AG,DATA!$P$3,FALSE),0)</f>
        <v>0</v>
      </c>
      <c r="K44" s="27">
        <f>+IF($I44="oui",+VLOOKUP($A44,DATA!$A:$AG,DATA!$R$3,FALSE),0)</f>
        <v>0</v>
      </c>
      <c r="L44" s="27">
        <f>+IF($I44="oui",+VLOOKUP($A44,DATA!$A:$AG,DATA!$T$3,FALSE),0)</f>
        <v>0</v>
      </c>
      <c r="M44" s="27">
        <f>+IF($I44="oui",+VLOOKUP($A44,DATA!$A:$AG,DATA!$V$3,FALSE),0)</f>
        <v>0</v>
      </c>
      <c r="N44" s="27">
        <f>+IF($I44="oui",+VLOOKUP($A44,DATA!$A:$AG,DATA!$X$3,FALSE),0)</f>
        <v>0</v>
      </c>
      <c r="O44" s="27">
        <f>+IF($I44="oui",+VLOOKUP($A44,DATA!$A:$AG,DATA!$Z$3,FALSE),0)</f>
        <v>0</v>
      </c>
      <c r="P44" s="27">
        <f>+IF($I44="oui",+VLOOKUP($A44,DATA!$A:$AG,DATA!$AB$3,FALSE),0)</f>
        <v>0</v>
      </c>
      <c r="Q44" s="27">
        <f>+IF($I44="oui",+VLOOKUP($A44,DATA!$A:$AG,DATA!$AD$3,FALSE),0)</f>
        <v>0</v>
      </c>
      <c r="R44" s="28">
        <f>+IF($I44="oui",+VLOOKUP($A44,DATA!$A:$AG,DATA!$AF$3,FALSE),0)</f>
        <v>0</v>
      </c>
      <c r="S44" s="94">
        <f t="shared" si="8"/>
        <v>0</v>
      </c>
      <c r="T44" s="20">
        <f>+IF($I44="oui",+VLOOKUP($A44,DATA!$A:$AG,DATA!$Q$3,FALSE),0)</f>
        <v>0</v>
      </c>
      <c r="U44" s="21">
        <f>+IF($I44="oui",+VLOOKUP($A44,DATA!$A:$AG,DATA!$S$3,FALSE),0)</f>
        <v>0</v>
      </c>
      <c r="V44" s="21">
        <f>+IF($I44="oui",+VLOOKUP($A44,DATA!$A:$AG,DATA!$U$3,FALSE),0)</f>
        <v>0</v>
      </c>
      <c r="W44" s="21">
        <f>+IF($I44="oui",+VLOOKUP($A44,DATA!$A:$AG,DATA!$W$3,FALSE),0)</f>
        <v>0</v>
      </c>
      <c r="X44" s="21">
        <f>+IF($I44="oui",+VLOOKUP($A44,DATA!$A:$AG,DATA!$Y$3,FALSE),0)</f>
        <v>0</v>
      </c>
      <c r="Y44" s="21">
        <f>+IF($I44="oui",+VLOOKUP($A44,DATA!$A:$AG,DATA!$AA$3,FALSE),0)</f>
        <v>0</v>
      </c>
      <c r="Z44" s="21">
        <f>+IF($I44="oui",+VLOOKUP($A44,DATA!$A:$AG,DATA!$AC$3,FALSE),0)</f>
        <v>0</v>
      </c>
      <c r="AA44" s="21">
        <f>+IF($I44="oui",+VLOOKUP($A44,DATA!$A:$AG,DATA!$AE$3,FALSE),0)</f>
        <v>0</v>
      </c>
      <c r="AB44" s="22">
        <f>+IF($I44="oui",+VLOOKUP($A44,DATA!$A:$AG,DATA!$AG$3,FALSE),0)</f>
        <v>0</v>
      </c>
      <c r="AC44" s="95">
        <f t="shared" si="9"/>
        <v>0</v>
      </c>
      <c r="AD44" s="26" t="str">
        <f t="shared" si="10"/>
        <v xml:space="preserve"> </v>
      </c>
      <c r="AE44" s="27" t="str">
        <f t="shared" si="11"/>
        <v xml:space="preserve"> </v>
      </c>
      <c r="AF44" s="27" t="str">
        <f t="shared" si="12"/>
        <v xml:space="preserve"> </v>
      </c>
      <c r="AG44" s="27" t="str">
        <f t="shared" si="13"/>
        <v xml:space="preserve"> </v>
      </c>
      <c r="AH44" s="27" t="str">
        <f t="shared" si="14"/>
        <v xml:space="preserve"> </v>
      </c>
      <c r="AI44" s="27" t="str">
        <f t="shared" si="15"/>
        <v xml:space="preserve"> </v>
      </c>
      <c r="AJ44" s="27" t="str">
        <f t="shared" si="16"/>
        <v xml:space="preserve"> </v>
      </c>
      <c r="AK44" s="27" t="str">
        <f t="shared" si="17"/>
        <v xml:space="preserve"> </v>
      </c>
      <c r="AL44" s="28" t="str">
        <f t="shared" si="18"/>
        <v xml:space="preserve"> </v>
      </c>
      <c r="AM44" s="44" t="str">
        <f ca="1">+IF(T44=0," ",IF($H44=" ",+MAX(TODAY(),AW$4:AW43,$G44),+MAX(TODAY(),AW$4:AW43,$H44)))</f>
        <v xml:space="preserve"> </v>
      </c>
      <c r="AN44" s="31" t="str">
        <f ca="1">+IF(U44=0," ",IF($H44=" ",+MAX(TODAY(),AX$4:AX43,$G44),+MAX(TODAY(),AX$4:AX43,$H44)))</f>
        <v xml:space="preserve"> </v>
      </c>
      <c r="AO44" s="31" t="str">
        <f ca="1">+IF(AND(V44=0,W44=0)," ",IF($H44=" ",+MAX(TODAY(),AY$4:AY43,$G44),+MAX(TODAY(),AY$4:AY43,$H44)))</f>
        <v xml:space="preserve"> </v>
      </c>
      <c r="AP44" s="31" t="str">
        <f ca="1">+IF(V44=0," ",IF($H44=" ",+MAX(TODAY(),AZ$4:AZ43,$G44),+MAX(TODAY(),AZ$4:AZ43,$H44)))</f>
        <v xml:space="preserve"> </v>
      </c>
      <c r="AQ44" s="31" t="str">
        <f ca="1">+IF(W44=0," ",IF($H44=" ",+MAX(TODAY(),BA$4:BA43,$G44),+MAX(TODAY(),BA$4:BA43,$H44)))</f>
        <v xml:space="preserve"> </v>
      </c>
      <c r="AR44" s="31" t="str">
        <f ca="1">+IF(X44=0," ",IF($H44=" ",+MAX(TODAY(),BB$4:BB43,$G44),+MAX(TODAY(),BB$4:BB43,$H44)))</f>
        <v xml:space="preserve"> </v>
      </c>
      <c r="AS44" s="31" t="str">
        <f ca="1">+IF(Y44=0," ",IF($H44=" ",+MAX(TODAY(),BC$4:BC43,$G44),+MAX(TODAY(),BC$4:BC43,$H44)))</f>
        <v xml:space="preserve"> </v>
      </c>
      <c r="AT44" s="31" t="str">
        <f ca="1">+IF(Z44=0," ",IF($H44=" ",+MAX(TODAY(),BD$4:BD43,$G44),+MAX(TODAY(),BD$4:BD43,$H44)))</f>
        <v xml:space="preserve"> </v>
      </c>
      <c r="AU44" s="31" t="str">
        <f ca="1">+IF(AA44=0," ",IF($H44=" ",+MAX(TODAY(),BE$4:BE43,$G44),+MAX(TODAY(),BE$4:BE43,$H44)))</f>
        <v xml:space="preserve"> </v>
      </c>
      <c r="AV44" s="45" t="str">
        <f ca="1">+IF(AB44=0," ",IF($H44=" ",+MAX(TODAY(),BF$4:BF43,$G44),+MAX(TODAY(),BF$4:BF43,$H44)))</f>
        <v xml:space="preserve"> </v>
      </c>
      <c r="AW44" s="48" t="str">
        <f ca="1">+IF(T44=0," ",+MAX(+WORKDAY.INTL(+TODAY(),+CUM!AD44/+VLOOKUP(AW$1,POSTE!$B:$H,7,FALSE),,CONGÉ!$C$2:$C$80),+WORKDAY.INTL(AM44,+CUM!T44/+VLOOKUP(AW$1,POSTE!$B:$H,7,FALSE),,CONGÉ!$C$2:$C$80)))</f>
        <v xml:space="preserve"> </v>
      </c>
      <c r="AX44" s="199" t="str">
        <f ca="1">+IF(U44=0," ",+MAX(+WORKDAY.INTL(+TODAY(),+CUM!AE44/+VLOOKUP(AX$1,POSTE!$B:$H,7,FALSE),,CONGÉ!$C$2:$C$80),+WORKDAY.INTL(AN44,+CUM!U44/+VLOOKUP(AX$1,POSTE!$B:$H,7,FALSE),,CONGÉ!$C$2:$C$80)))</f>
        <v xml:space="preserve"> </v>
      </c>
      <c r="AY44" s="199" t="str">
        <f ca="1">+IF(AND(V44=0,W44=0)," ",+MAX(+WORKDAY.INTL(+TODAY(),+(((AF44*POSTE!$H$5)+(CUM!AG44*POSTE!$H$4))/(POSTE!$H$4*POSTE!$H$5*2)),,CONGÉ!$C$2:$C$80),+WORKDAY.INTL(AO44,+(((V44*POSTE!$H$5)+(CUM!W44*POSTE!$H$4))/(POSTE!$H$4*POSTE!$H$5*2)),,CONGÉ!$C$2:$C$80)))</f>
        <v xml:space="preserve"> </v>
      </c>
      <c r="AZ44" s="199" t="str">
        <f ca="1">+IF(V44=0," ",+MAX(+WORKDAY.INTL(+TODAY(),+CUM!AF44/+VLOOKUP(AZ$1,POSTE!$B:$H,7,FALSE),,CONGÉ!$C$2:$C$80),+WORKDAY.INTL(AP44,+CUM!V44/+VLOOKUP(AZ$1,POSTE!$B:$H,7,FALSE),,CONGÉ!$C$2:$C$80)))</f>
        <v xml:space="preserve"> </v>
      </c>
      <c r="BA44" s="199" t="str">
        <f ca="1">+IF(W44=0," ",+MAX(+WORKDAY.INTL(+TODAY(),+CUM!AG44/+VLOOKUP(BA$1,POSTE!$B:$H,7,FALSE),,CONGÉ!$C$2:$C$80),+WORKDAY.INTL(AQ44,+CUM!W44/+VLOOKUP(BA$1,POSTE!$B:$H,7,FALSE),,CONGÉ!$C$2:$C$80)))</f>
        <v xml:space="preserve"> </v>
      </c>
      <c r="BB44" s="199" t="str">
        <f ca="1">+IF(X44=0," ",+MAX(+WORKDAY.INTL(+TODAY(),+CUM!AH44/+VLOOKUP(BB$1,POSTE!$B:$H,7,FALSE),,CONGÉ!$C$2:$C$80),+WORKDAY.INTL(AR44,+CUM!X44/+VLOOKUP(BB$1,POSTE!$B:$H,7,FALSE),,CONGÉ!$C$2:$C$80)))</f>
        <v xml:space="preserve"> </v>
      </c>
      <c r="BC44" s="199" t="str">
        <f ca="1">+IF(Y44=0," ",+MAX(+WORKDAY.INTL(+TODAY(),+CUM!AI44/+VLOOKUP(BC$1,POSTE!$B:$H,7,FALSE),,CONGÉ!$C$2:$C$80),+WORKDAY.INTL(AS44,+CUM!Y44/+VLOOKUP(BC$1,POSTE!$B:$H,7,FALSE),,CONGÉ!$C$2:$C$80)))</f>
        <v xml:space="preserve"> </v>
      </c>
      <c r="BD44" s="199" t="str">
        <f ca="1">+IF(Z44=0," ",+MAX(+WORKDAY.INTL(+TODAY(),+CUM!AJ44/+VLOOKUP(BD$1,POSTE!$B:$H,7,FALSE),,CONGÉ!$C$2:$C$80),+WORKDAY.INTL(AT44,+CUM!Z44/+VLOOKUP(BD$1,POSTE!$B:$H,7,FALSE),,CONGÉ!$C$2:$C$80)))</f>
        <v xml:space="preserve"> </v>
      </c>
      <c r="BE44" s="199" t="str">
        <f ca="1">+IF(AA44=0," ",+MAX(+WORKDAY.INTL(+TODAY(),+CUM!AK44/+VLOOKUP(BE$1,POSTE!$B:$H,7,FALSE),,CONGÉ!$C$2:$C$80),+WORKDAY.INTL(AU44,+CUM!AA44/+VLOOKUP(BE$1,POSTE!$B:$H,7,FALSE),,CONGÉ!$C$2:$C$80)))</f>
        <v xml:space="preserve"> </v>
      </c>
      <c r="BF44" s="200" t="str">
        <f ca="1">+IF(AB44=0," ",+MAX(+WORKDAY.INTL(+TODAY(),+CUM!AL44/+VLOOKUP(BF$1,POSTE!$B:$H,7,FALSE),,CONGÉ!$C$2:$C$80),+WORKDAY.INTL(AV44,+CUM!AB44/+VLOOKUP(BF$1,POSTE!$B:$H,7,FALSE),,CONGÉ!$C$2:$C$80)))</f>
        <v xml:space="preserve"> </v>
      </c>
      <c r="BG44" s="96" t="str">
        <f t="shared" ca="1" si="19"/>
        <v xml:space="preserve"> </v>
      </c>
      <c r="BH44" s="96" t="str">
        <f t="shared" ca="1" si="20"/>
        <v xml:space="preserve"> </v>
      </c>
      <c r="BI44" s="26">
        <f>+IF($I44="oui",+VLOOKUP($A44,DATA!$A:$AH,DATA!$AH$3,FALSE),0)</f>
        <v>0</v>
      </c>
      <c r="BJ44" s="27" t="str">
        <f t="shared" si="21"/>
        <v xml:space="preserve"> </v>
      </c>
      <c r="BK44" s="46" t="str">
        <f>+IF(BI44&gt;0,+MAX((BL$4:BL43),BH44),"")</f>
        <v/>
      </c>
      <c r="BL44" s="46" t="str">
        <f>+IF(BI44&gt;0,+MAX((BL$4:BL43),+WORKDAY.INTL(BK44,+BI44/8,,CONGÉ!$C$2:$C$73)),"")</f>
        <v/>
      </c>
      <c r="BM44" s="175" t="str">
        <f t="shared" ca="1" si="22"/>
        <v xml:space="preserve"> </v>
      </c>
      <c r="BN44" s="176" t="str">
        <f t="shared" si="23"/>
        <v xml:space="preserve"> </v>
      </c>
      <c r="BO44" s="48" t="str">
        <f t="shared" ca="1" si="24"/>
        <v xml:space="preserve"> </v>
      </c>
      <c r="BP44" s="97" t="str">
        <f>+IF(C44=" "," ",+(((AF44*POSTE!$H$5)+(CUM!AG44*POSTE!$H$4))/(POSTE!$H$4*POSTE!$H$5*2)))</f>
        <v xml:space="preserve"> </v>
      </c>
      <c r="BQ44" s="98" t="str">
        <f ca="1">+IFERROR(+WORKDAY.INTL(BO44,BP44,,CONGÉ!C$4:C$72)," ")</f>
        <v xml:space="preserve"> </v>
      </c>
      <c r="BR44" s="99" t="str">
        <f ca="1">+IFERROR(+MAX(AY$4:AY44)-BQ44," ")</f>
        <v xml:space="preserve"> </v>
      </c>
      <c r="BS44" s="180" t="str">
        <f>+IF(T44=0," ",+DATEDIF(+MAX(AW$4:AW43),AM44,"D"))</f>
        <v xml:space="preserve"> </v>
      </c>
      <c r="BT44" s="181" t="str">
        <f>+IF(U44=0," ",+DATEDIF(+MAX(AX$4:AX43),AN44,"D"))</f>
        <v xml:space="preserve"> </v>
      </c>
      <c r="BU44" s="181" t="str">
        <f>+IF(AND(V44=0,W44=0)," ",+DATEDIF(+MAX(AY$4:AY43),AO44,"D"))</f>
        <v xml:space="preserve"> </v>
      </c>
      <c r="BV44" s="181" t="str">
        <f>+IF(V44=0," ",+DATEDIF(+MAX(AZ$4:AZ43),AP44,"D"))</f>
        <v xml:space="preserve"> </v>
      </c>
      <c r="BW44" s="181" t="str">
        <f>+IF(W44=0," ",+DATEDIF(+MAX(BA$4:BA43),AQ44,"D"))</f>
        <v xml:space="preserve"> </v>
      </c>
      <c r="BX44" s="181" t="str">
        <f>+IF(X44=0," ",+DATEDIF(+MAX(BB$4:BB43),AR44,"D"))</f>
        <v xml:space="preserve"> </v>
      </c>
      <c r="BY44" s="181" t="str">
        <f>+IF(Y44=0," ",+DATEDIF(+MAX(BC$4:BC43),AS44,"D"))</f>
        <v xml:space="preserve"> </v>
      </c>
      <c r="BZ44" s="181" t="str">
        <f>+IF(Z44=0," ",+DATEDIF(+MAX(BD$4:BD43),AT44,"D"))</f>
        <v xml:space="preserve"> </v>
      </c>
      <c r="CA44" s="181" t="str">
        <f>+IF(AA44=0," ",+DATEDIF(+MAX(BE$4:BE43),AU44,"D"))</f>
        <v xml:space="preserve"> </v>
      </c>
      <c r="CB44" s="182" t="str">
        <f>+IF(AB44=0," ",+DATEDIF(+MAX(BF$4:BF43),AV44,"D"))</f>
        <v xml:space="preserve"> </v>
      </c>
    </row>
    <row r="45" spans="1:80" x14ac:dyDescent="0.25">
      <c r="A45" s="104" t="str">
        <f>+IFERROR(+IF(+VLOOKUP(+ROW()-ROW($A$4),DATA!A:D,4,FALSE)=" "," ",+ROW()-ROW($A$4))," ")</f>
        <v xml:space="preserve"> </v>
      </c>
      <c r="B45" s="195" t="str">
        <f>+IFERROR(+VLOOKUP($A45,DATA!$A:$C,1,FALSE)-VLOOKUP($A45,DATA!$A:$C,3,FALSE)," ")</f>
        <v xml:space="preserve"> </v>
      </c>
      <c r="C45" s="17" t="str">
        <f>+IF($A45=" "," ",+VLOOKUP($A45,DATA!$A:$AG,DATA!$D$3,FALSE))</f>
        <v xml:space="preserve"> </v>
      </c>
      <c r="D45" s="17" t="str">
        <f>+IF($A45=" "," ",+VLOOKUP($A45,DATA!$A:$AG,DATA!$E$3,FALSE))</f>
        <v xml:space="preserve"> </v>
      </c>
      <c r="E45" s="17" t="str">
        <f>+IF($A45=" "," ",+VLOOKUP($A45,DATA!$A:$AG,DATA!$F$3,FALSE))</f>
        <v xml:space="preserve"> </v>
      </c>
      <c r="F45" s="191" t="str">
        <f>+IF($A45=" "," ",+VLOOKUP($A45,DATA!$A:$AG,DATA!$G$3,FALSE))</f>
        <v xml:space="preserve"> </v>
      </c>
      <c r="G45" s="31" t="str">
        <f>+IFERROR(+VLOOKUP($A45,DATA!$A:$AG,DATA!$M$3,FALSE)," ")</f>
        <v xml:space="preserve"> </v>
      </c>
      <c r="H45" s="31" t="str">
        <f>+IFERROR(+IF(+VLOOKUP($A45,DATA!$A:$AG,DATA!$N$3,FALSE)=0," ",+VLOOKUP($A45,DATA!$A:$AG,DATA!$N$3,FALSE))," ")</f>
        <v xml:space="preserve"> </v>
      </c>
      <c r="I45" s="18" t="str">
        <f>+IF($A45=" "," ",+VLOOKUP($A45,DATA!$A:$AG,DATA!$O$3,FALSE))</f>
        <v xml:space="preserve"> </v>
      </c>
      <c r="J45" s="26">
        <f>+IF($I45="oui",+VLOOKUP($A45,DATA!$A:$AG,DATA!$P$3,FALSE),0)</f>
        <v>0</v>
      </c>
      <c r="K45" s="27">
        <f>+IF($I45="oui",+VLOOKUP($A45,DATA!$A:$AG,DATA!$R$3,FALSE),0)</f>
        <v>0</v>
      </c>
      <c r="L45" s="27">
        <f>+IF($I45="oui",+VLOOKUP($A45,DATA!$A:$AG,DATA!$T$3,FALSE),0)</f>
        <v>0</v>
      </c>
      <c r="M45" s="27">
        <f>+IF($I45="oui",+VLOOKUP($A45,DATA!$A:$AG,DATA!$V$3,FALSE),0)</f>
        <v>0</v>
      </c>
      <c r="N45" s="27">
        <f>+IF($I45="oui",+VLOOKUP($A45,DATA!$A:$AG,DATA!$X$3,FALSE),0)</f>
        <v>0</v>
      </c>
      <c r="O45" s="27">
        <f>+IF($I45="oui",+VLOOKUP($A45,DATA!$A:$AG,DATA!$Z$3,FALSE),0)</f>
        <v>0</v>
      </c>
      <c r="P45" s="27">
        <f>+IF($I45="oui",+VLOOKUP($A45,DATA!$A:$AG,DATA!$AB$3,FALSE),0)</f>
        <v>0</v>
      </c>
      <c r="Q45" s="27">
        <f>+IF($I45="oui",+VLOOKUP($A45,DATA!$A:$AG,DATA!$AD$3,FALSE),0)</f>
        <v>0</v>
      </c>
      <c r="R45" s="28">
        <f>+IF($I45="oui",+VLOOKUP($A45,DATA!$A:$AG,DATA!$AF$3,FALSE),0)</f>
        <v>0</v>
      </c>
      <c r="S45" s="94">
        <f t="shared" si="8"/>
        <v>0</v>
      </c>
      <c r="T45" s="20">
        <f>+IF($I45="oui",+VLOOKUP($A45,DATA!$A:$AG,DATA!$Q$3,FALSE),0)</f>
        <v>0</v>
      </c>
      <c r="U45" s="21">
        <f>+IF($I45="oui",+VLOOKUP($A45,DATA!$A:$AG,DATA!$S$3,FALSE),0)</f>
        <v>0</v>
      </c>
      <c r="V45" s="21">
        <f>+IF($I45="oui",+VLOOKUP($A45,DATA!$A:$AG,DATA!$U$3,FALSE),0)</f>
        <v>0</v>
      </c>
      <c r="W45" s="21">
        <f>+IF($I45="oui",+VLOOKUP($A45,DATA!$A:$AG,DATA!$W$3,FALSE),0)</f>
        <v>0</v>
      </c>
      <c r="X45" s="21">
        <f>+IF($I45="oui",+VLOOKUP($A45,DATA!$A:$AG,DATA!$Y$3,FALSE),0)</f>
        <v>0</v>
      </c>
      <c r="Y45" s="21">
        <f>+IF($I45="oui",+VLOOKUP($A45,DATA!$A:$AG,DATA!$AA$3,FALSE),0)</f>
        <v>0</v>
      </c>
      <c r="Z45" s="21">
        <f>+IF($I45="oui",+VLOOKUP($A45,DATA!$A:$AG,DATA!$AC$3,FALSE),0)</f>
        <v>0</v>
      </c>
      <c r="AA45" s="21">
        <f>+IF($I45="oui",+VLOOKUP($A45,DATA!$A:$AG,DATA!$AE$3,FALSE),0)</f>
        <v>0</v>
      </c>
      <c r="AB45" s="22">
        <f>+IF($I45="oui",+VLOOKUP($A45,DATA!$A:$AG,DATA!$AG$3,FALSE),0)</f>
        <v>0</v>
      </c>
      <c r="AC45" s="95">
        <f t="shared" si="9"/>
        <v>0</v>
      </c>
      <c r="AD45" s="26" t="str">
        <f t="shared" si="10"/>
        <v xml:space="preserve"> </v>
      </c>
      <c r="AE45" s="27" t="str">
        <f t="shared" si="11"/>
        <v xml:space="preserve"> </v>
      </c>
      <c r="AF45" s="27" t="str">
        <f t="shared" si="12"/>
        <v xml:space="preserve"> </v>
      </c>
      <c r="AG45" s="27" t="str">
        <f t="shared" si="13"/>
        <v xml:space="preserve"> </v>
      </c>
      <c r="AH45" s="27" t="str">
        <f t="shared" si="14"/>
        <v xml:space="preserve"> </v>
      </c>
      <c r="AI45" s="27" t="str">
        <f t="shared" si="15"/>
        <v xml:space="preserve"> </v>
      </c>
      <c r="AJ45" s="27" t="str">
        <f t="shared" si="16"/>
        <v xml:space="preserve"> </v>
      </c>
      <c r="AK45" s="27" t="str">
        <f t="shared" si="17"/>
        <v xml:space="preserve"> </v>
      </c>
      <c r="AL45" s="28" t="str">
        <f t="shared" si="18"/>
        <v xml:space="preserve"> </v>
      </c>
      <c r="AM45" s="44" t="str">
        <f ca="1">+IF(T45=0," ",IF($H45=" ",+MAX(TODAY(),AW$4:AW44,$G45),+MAX(TODAY(),AW$4:AW44,$H45)))</f>
        <v xml:space="preserve"> </v>
      </c>
      <c r="AN45" s="31" t="str">
        <f ca="1">+IF(U45=0," ",IF($H45=" ",+MAX(TODAY(),AX$4:AX44,$G45),+MAX(TODAY(),AX$4:AX44,$H45)))</f>
        <v xml:space="preserve"> </v>
      </c>
      <c r="AO45" s="31" t="str">
        <f ca="1">+IF(AND(V45=0,W45=0)," ",IF($H45=" ",+MAX(TODAY(),AY$4:AY44,$G45),+MAX(TODAY(),AY$4:AY44,$H45)))</f>
        <v xml:space="preserve"> </v>
      </c>
      <c r="AP45" s="31" t="str">
        <f ca="1">+IF(V45=0," ",IF($H45=" ",+MAX(TODAY(),AZ$4:AZ44,$G45),+MAX(TODAY(),AZ$4:AZ44,$H45)))</f>
        <v xml:space="preserve"> </v>
      </c>
      <c r="AQ45" s="31" t="str">
        <f ca="1">+IF(W45=0," ",IF($H45=" ",+MAX(TODAY(),BA$4:BA44,$G45),+MAX(TODAY(),BA$4:BA44,$H45)))</f>
        <v xml:space="preserve"> </v>
      </c>
      <c r="AR45" s="31" t="str">
        <f ca="1">+IF(X45=0," ",IF($H45=" ",+MAX(TODAY(),BB$4:BB44,$G45),+MAX(TODAY(),BB$4:BB44,$H45)))</f>
        <v xml:space="preserve"> </v>
      </c>
      <c r="AS45" s="31" t="str">
        <f ca="1">+IF(Y45=0," ",IF($H45=" ",+MAX(TODAY(),BC$4:BC44,$G45),+MAX(TODAY(),BC$4:BC44,$H45)))</f>
        <v xml:space="preserve"> </v>
      </c>
      <c r="AT45" s="31" t="str">
        <f ca="1">+IF(Z45=0," ",IF($H45=" ",+MAX(TODAY(),BD$4:BD44,$G45),+MAX(TODAY(),BD$4:BD44,$H45)))</f>
        <v xml:space="preserve"> </v>
      </c>
      <c r="AU45" s="31" t="str">
        <f ca="1">+IF(AA45=0," ",IF($H45=" ",+MAX(TODAY(),BE$4:BE44,$G45),+MAX(TODAY(),BE$4:BE44,$H45)))</f>
        <v xml:space="preserve"> </v>
      </c>
      <c r="AV45" s="45" t="str">
        <f ca="1">+IF(AB45=0," ",IF($H45=" ",+MAX(TODAY(),BF$4:BF44,$G45),+MAX(TODAY(),BF$4:BF44,$H45)))</f>
        <v xml:space="preserve"> </v>
      </c>
      <c r="AW45" s="48" t="str">
        <f ca="1">+IF(T45=0," ",+MAX(+WORKDAY.INTL(+TODAY(),+CUM!AD45/+VLOOKUP(AW$1,POSTE!$B:$H,7,FALSE),,CONGÉ!$C$2:$C$80),+WORKDAY.INTL(AM45,+CUM!T45/+VLOOKUP(AW$1,POSTE!$B:$H,7,FALSE),,CONGÉ!$C$2:$C$80)))</f>
        <v xml:space="preserve"> </v>
      </c>
      <c r="AX45" s="199" t="str">
        <f ca="1">+IF(U45=0," ",+MAX(+WORKDAY.INTL(+TODAY(),+CUM!AE45/+VLOOKUP(AX$1,POSTE!$B:$H,7,FALSE),,CONGÉ!$C$2:$C$80),+WORKDAY.INTL(AN45,+CUM!U45/+VLOOKUP(AX$1,POSTE!$B:$H,7,FALSE),,CONGÉ!$C$2:$C$80)))</f>
        <v xml:space="preserve"> </v>
      </c>
      <c r="AY45" s="199" t="str">
        <f ca="1">+IF(AND(V45=0,W45=0)," ",+MAX(+WORKDAY.INTL(+TODAY(),+(((AF45*POSTE!$H$5)+(CUM!AG45*POSTE!$H$4))/(POSTE!$H$4*POSTE!$H$5*2)),,CONGÉ!$C$2:$C$80),+WORKDAY.INTL(AO45,+(((V45*POSTE!$H$5)+(CUM!W45*POSTE!$H$4))/(POSTE!$H$4*POSTE!$H$5*2)),,CONGÉ!$C$2:$C$80)))</f>
        <v xml:space="preserve"> </v>
      </c>
      <c r="AZ45" s="199" t="str">
        <f ca="1">+IF(V45=0," ",+MAX(+WORKDAY.INTL(+TODAY(),+CUM!AF45/+VLOOKUP(AZ$1,POSTE!$B:$H,7,FALSE),,CONGÉ!$C$2:$C$80),+WORKDAY.INTL(AP45,+CUM!V45/+VLOOKUP(AZ$1,POSTE!$B:$H,7,FALSE),,CONGÉ!$C$2:$C$80)))</f>
        <v xml:space="preserve"> </v>
      </c>
      <c r="BA45" s="199" t="str">
        <f ca="1">+IF(W45=0," ",+MAX(+WORKDAY.INTL(+TODAY(),+CUM!AG45/+VLOOKUP(BA$1,POSTE!$B:$H,7,FALSE),,CONGÉ!$C$2:$C$80),+WORKDAY.INTL(AQ45,+CUM!W45/+VLOOKUP(BA$1,POSTE!$B:$H,7,FALSE),,CONGÉ!$C$2:$C$80)))</f>
        <v xml:space="preserve"> </v>
      </c>
      <c r="BB45" s="199" t="str">
        <f ca="1">+IF(X45=0," ",+MAX(+WORKDAY.INTL(+TODAY(),+CUM!AH45/+VLOOKUP(BB$1,POSTE!$B:$H,7,FALSE),,CONGÉ!$C$2:$C$80),+WORKDAY.INTL(AR45,+CUM!X45/+VLOOKUP(BB$1,POSTE!$B:$H,7,FALSE),,CONGÉ!$C$2:$C$80)))</f>
        <v xml:space="preserve"> </v>
      </c>
      <c r="BC45" s="199" t="str">
        <f ca="1">+IF(Y45=0," ",+MAX(+WORKDAY.INTL(+TODAY(),+CUM!AI45/+VLOOKUP(BC$1,POSTE!$B:$H,7,FALSE),,CONGÉ!$C$2:$C$80),+WORKDAY.INTL(AS45,+CUM!Y45/+VLOOKUP(BC$1,POSTE!$B:$H,7,FALSE),,CONGÉ!$C$2:$C$80)))</f>
        <v xml:space="preserve"> </v>
      </c>
      <c r="BD45" s="199" t="str">
        <f ca="1">+IF(Z45=0," ",+MAX(+WORKDAY.INTL(+TODAY(),+CUM!AJ45/+VLOOKUP(BD$1,POSTE!$B:$H,7,FALSE),,CONGÉ!$C$2:$C$80),+WORKDAY.INTL(AT45,+CUM!Z45/+VLOOKUP(BD$1,POSTE!$B:$H,7,FALSE),,CONGÉ!$C$2:$C$80)))</f>
        <v xml:space="preserve"> </v>
      </c>
      <c r="BE45" s="199" t="str">
        <f ca="1">+IF(AA45=0," ",+MAX(+WORKDAY.INTL(+TODAY(),+CUM!AK45/+VLOOKUP(BE$1,POSTE!$B:$H,7,FALSE),,CONGÉ!$C$2:$C$80),+WORKDAY.INTL(AU45,+CUM!AA45/+VLOOKUP(BE$1,POSTE!$B:$H,7,FALSE),,CONGÉ!$C$2:$C$80)))</f>
        <v xml:space="preserve"> </v>
      </c>
      <c r="BF45" s="200" t="str">
        <f ca="1">+IF(AB45=0," ",+MAX(+WORKDAY.INTL(+TODAY(),+CUM!AL45/+VLOOKUP(BF$1,POSTE!$B:$H,7,FALSE),,CONGÉ!$C$2:$C$80),+WORKDAY.INTL(AV45,+CUM!AB45/+VLOOKUP(BF$1,POSTE!$B:$H,7,FALSE),,CONGÉ!$C$2:$C$80)))</f>
        <v xml:space="preserve"> </v>
      </c>
      <c r="BG45" s="96" t="str">
        <f t="shared" ca="1" si="19"/>
        <v xml:space="preserve"> </v>
      </c>
      <c r="BH45" s="96" t="str">
        <f t="shared" ca="1" si="20"/>
        <v xml:space="preserve"> </v>
      </c>
      <c r="BI45" s="26">
        <f>+IF($I45="oui",+VLOOKUP($A45,DATA!$A:$AH,DATA!$AH$3,FALSE),0)</f>
        <v>0</v>
      </c>
      <c r="BJ45" s="27" t="str">
        <f t="shared" si="21"/>
        <v xml:space="preserve"> </v>
      </c>
      <c r="BK45" s="46" t="str">
        <f>+IF(BI45&gt;0,+MAX((BL$4:BL44),BH45),"")</f>
        <v/>
      </c>
      <c r="BL45" s="46" t="str">
        <f>+IF(BI45&gt;0,+MAX((BL$4:BL44),+WORKDAY.INTL(BK45,+BI45/8,,CONGÉ!$C$2:$C$73)),"")</f>
        <v/>
      </c>
      <c r="BM45" s="175" t="str">
        <f t="shared" ca="1" si="22"/>
        <v xml:space="preserve"> </v>
      </c>
      <c r="BN45" s="176" t="str">
        <f t="shared" si="23"/>
        <v xml:space="preserve"> </v>
      </c>
      <c r="BO45" s="48" t="str">
        <f t="shared" ca="1" si="24"/>
        <v xml:space="preserve"> </v>
      </c>
      <c r="BP45" s="97" t="str">
        <f>+IF(C45=" "," ",+(((AF45*POSTE!$H$5)+(CUM!AG45*POSTE!$H$4))/(POSTE!$H$4*POSTE!$H$5*2)))</f>
        <v xml:space="preserve"> </v>
      </c>
      <c r="BQ45" s="98" t="str">
        <f ca="1">+IFERROR(+WORKDAY.INTL(BO45,BP45,,CONGÉ!C$4:C$72)," ")</f>
        <v xml:space="preserve"> </v>
      </c>
      <c r="BR45" s="99" t="str">
        <f ca="1">+IFERROR(+MAX(AY$4:AY45)-BQ45," ")</f>
        <v xml:space="preserve"> </v>
      </c>
      <c r="BS45" s="180" t="str">
        <f>+IF(T45=0," ",+DATEDIF(+MAX(AW$4:AW44),AM45,"D"))</f>
        <v xml:space="preserve"> </v>
      </c>
      <c r="BT45" s="181" t="str">
        <f>+IF(U45=0," ",+DATEDIF(+MAX(AX$4:AX44),AN45,"D"))</f>
        <v xml:space="preserve"> </v>
      </c>
      <c r="BU45" s="181" t="str">
        <f>+IF(AND(V45=0,W45=0)," ",+DATEDIF(+MAX(AY$4:AY44),AO45,"D"))</f>
        <v xml:space="preserve"> </v>
      </c>
      <c r="BV45" s="181" t="str">
        <f>+IF(V45=0," ",+DATEDIF(+MAX(AZ$4:AZ44),AP45,"D"))</f>
        <v xml:space="preserve"> </v>
      </c>
      <c r="BW45" s="181" t="str">
        <f>+IF(W45=0," ",+DATEDIF(+MAX(BA$4:BA44),AQ45,"D"))</f>
        <v xml:space="preserve"> </v>
      </c>
      <c r="BX45" s="181" t="str">
        <f>+IF(X45=0," ",+DATEDIF(+MAX(BB$4:BB44),AR45,"D"))</f>
        <v xml:space="preserve"> </v>
      </c>
      <c r="BY45" s="181" t="str">
        <f>+IF(Y45=0," ",+DATEDIF(+MAX(BC$4:BC44),AS45,"D"))</f>
        <v xml:space="preserve"> </v>
      </c>
      <c r="BZ45" s="181" t="str">
        <f>+IF(Z45=0," ",+DATEDIF(+MAX(BD$4:BD44),AT45,"D"))</f>
        <v xml:space="preserve"> </v>
      </c>
      <c r="CA45" s="181" t="str">
        <f>+IF(AA45=0," ",+DATEDIF(+MAX(BE$4:BE44),AU45,"D"))</f>
        <v xml:space="preserve"> </v>
      </c>
      <c r="CB45" s="182" t="str">
        <f>+IF(AB45=0," ",+DATEDIF(+MAX(BF$4:BF44),AV45,"D"))</f>
        <v xml:space="preserve"> </v>
      </c>
    </row>
    <row r="46" spans="1:80" x14ac:dyDescent="0.25">
      <c r="A46" s="104" t="str">
        <f>+IFERROR(+IF(+VLOOKUP(+ROW()-ROW($A$4),DATA!A:D,4,FALSE)=" "," ",+ROW()-ROW($A$4))," ")</f>
        <v xml:space="preserve"> </v>
      </c>
      <c r="B46" s="195" t="str">
        <f>+IFERROR(+VLOOKUP($A46,DATA!$A:$C,1,FALSE)-VLOOKUP($A46,DATA!$A:$C,3,FALSE)," ")</f>
        <v xml:space="preserve"> </v>
      </c>
      <c r="C46" s="17" t="str">
        <f>+IF($A46=" "," ",+VLOOKUP($A46,DATA!$A:$AG,DATA!$D$3,FALSE))</f>
        <v xml:space="preserve"> </v>
      </c>
      <c r="D46" s="17" t="str">
        <f>+IF($A46=" "," ",+VLOOKUP($A46,DATA!$A:$AG,DATA!$E$3,FALSE))</f>
        <v xml:space="preserve"> </v>
      </c>
      <c r="E46" s="17" t="str">
        <f>+IF($A46=" "," ",+VLOOKUP($A46,DATA!$A:$AG,DATA!$F$3,FALSE))</f>
        <v xml:space="preserve"> </v>
      </c>
      <c r="F46" s="191" t="str">
        <f>+IF($A46=" "," ",+VLOOKUP($A46,DATA!$A:$AG,DATA!$G$3,FALSE))</f>
        <v xml:space="preserve"> </v>
      </c>
      <c r="G46" s="31" t="str">
        <f>+IFERROR(+VLOOKUP($A46,DATA!$A:$AG,DATA!$M$3,FALSE)," ")</f>
        <v xml:space="preserve"> </v>
      </c>
      <c r="H46" s="31" t="str">
        <f>+IFERROR(+IF(+VLOOKUP($A46,DATA!$A:$AG,DATA!$N$3,FALSE)=0," ",+VLOOKUP($A46,DATA!$A:$AG,DATA!$N$3,FALSE))," ")</f>
        <v xml:space="preserve"> </v>
      </c>
      <c r="I46" s="18" t="str">
        <f>+IF($A46=" "," ",+VLOOKUP($A46,DATA!$A:$AG,DATA!$O$3,FALSE))</f>
        <v xml:space="preserve"> </v>
      </c>
      <c r="J46" s="26">
        <f>+IF($I46="oui",+VLOOKUP($A46,DATA!$A:$AG,DATA!$P$3,FALSE),0)</f>
        <v>0</v>
      </c>
      <c r="K46" s="27">
        <f>+IF($I46="oui",+VLOOKUP($A46,DATA!$A:$AG,DATA!$R$3,FALSE),0)</f>
        <v>0</v>
      </c>
      <c r="L46" s="27">
        <f>+IF($I46="oui",+VLOOKUP($A46,DATA!$A:$AG,DATA!$T$3,FALSE),0)</f>
        <v>0</v>
      </c>
      <c r="M46" s="27">
        <f>+IF($I46="oui",+VLOOKUP($A46,DATA!$A:$AG,DATA!$V$3,FALSE),0)</f>
        <v>0</v>
      </c>
      <c r="N46" s="27">
        <f>+IF($I46="oui",+VLOOKUP($A46,DATA!$A:$AG,DATA!$X$3,FALSE),0)</f>
        <v>0</v>
      </c>
      <c r="O46" s="27">
        <f>+IF($I46="oui",+VLOOKUP($A46,DATA!$A:$AG,DATA!$Z$3,FALSE),0)</f>
        <v>0</v>
      </c>
      <c r="P46" s="27">
        <f>+IF($I46="oui",+VLOOKUP($A46,DATA!$A:$AG,DATA!$AB$3,FALSE),0)</f>
        <v>0</v>
      </c>
      <c r="Q46" s="27">
        <f>+IF($I46="oui",+VLOOKUP($A46,DATA!$A:$AG,DATA!$AD$3,FALSE),0)</f>
        <v>0</v>
      </c>
      <c r="R46" s="28">
        <f>+IF($I46="oui",+VLOOKUP($A46,DATA!$A:$AG,DATA!$AF$3,FALSE),0)</f>
        <v>0</v>
      </c>
      <c r="S46" s="94">
        <f t="shared" si="8"/>
        <v>0</v>
      </c>
      <c r="T46" s="20">
        <f>+IF($I46="oui",+VLOOKUP($A46,DATA!$A:$AG,DATA!$Q$3,FALSE),0)</f>
        <v>0</v>
      </c>
      <c r="U46" s="21">
        <f>+IF($I46="oui",+VLOOKUP($A46,DATA!$A:$AG,DATA!$S$3,FALSE),0)</f>
        <v>0</v>
      </c>
      <c r="V46" s="21">
        <f>+IF($I46="oui",+VLOOKUP($A46,DATA!$A:$AG,DATA!$U$3,FALSE),0)</f>
        <v>0</v>
      </c>
      <c r="W46" s="21">
        <f>+IF($I46="oui",+VLOOKUP($A46,DATA!$A:$AG,DATA!$W$3,FALSE),0)</f>
        <v>0</v>
      </c>
      <c r="X46" s="21">
        <f>+IF($I46="oui",+VLOOKUP($A46,DATA!$A:$AG,DATA!$Y$3,FALSE),0)</f>
        <v>0</v>
      </c>
      <c r="Y46" s="21">
        <f>+IF($I46="oui",+VLOOKUP($A46,DATA!$A:$AG,DATA!$AA$3,FALSE),0)</f>
        <v>0</v>
      </c>
      <c r="Z46" s="21">
        <f>+IF($I46="oui",+VLOOKUP($A46,DATA!$A:$AG,DATA!$AC$3,FALSE),0)</f>
        <v>0</v>
      </c>
      <c r="AA46" s="21">
        <f>+IF($I46="oui",+VLOOKUP($A46,DATA!$A:$AG,DATA!$AE$3,FALSE),0)</f>
        <v>0</v>
      </c>
      <c r="AB46" s="22">
        <f>+IF($I46="oui",+VLOOKUP($A46,DATA!$A:$AG,DATA!$AG$3,FALSE),0)</f>
        <v>0</v>
      </c>
      <c r="AC46" s="95">
        <f t="shared" si="9"/>
        <v>0</v>
      </c>
      <c r="AD46" s="26" t="str">
        <f t="shared" si="10"/>
        <v xml:space="preserve"> </v>
      </c>
      <c r="AE46" s="27" t="str">
        <f t="shared" si="11"/>
        <v xml:space="preserve"> </v>
      </c>
      <c r="AF46" s="27" t="str">
        <f t="shared" si="12"/>
        <v xml:space="preserve"> </v>
      </c>
      <c r="AG46" s="27" t="str">
        <f t="shared" si="13"/>
        <v xml:space="preserve"> </v>
      </c>
      <c r="AH46" s="27" t="str">
        <f t="shared" si="14"/>
        <v xml:space="preserve"> </v>
      </c>
      <c r="AI46" s="27" t="str">
        <f t="shared" si="15"/>
        <v xml:space="preserve"> </v>
      </c>
      <c r="AJ46" s="27" t="str">
        <f t="shared" si="16"/>
        <v xml:space="preserve"> </v>
      </c>
      <c r="AK46" s="27" t="str">
        <f t="shared" si="17"/>
        <v xml:space="preserve"> </v>
      </c>
      <c r="AL46" s="28" t="str">
        <f t="shared" si="18"/>
        <v xml:space="preserve"> </v>
      </c>
      <c r="AM46" s="44" t="str">
        <f ca="1">+IF(T46=0," ",IF($H46=" ",+MAX(TODAY(),AW$4:AW45,$G46),+MAX(TODAY(),AW$4:AW45,$H46)))</f>
        <v xml:space="preserve"> </v>
      </c>
      <c r="AN46" s="31" t="str">
        <f ca="1">+IF(U46=0," ",IF($H46=" ",+MAX(TODAY(),AX$4:AX45,$G46),+MAX(TODAY(),AX$4:AX45,$H46)))</f>
        <v xml:space="preserve"> </v>
      </c>
      <c r="AO46" s="31" t="str">
        <f ca="1">+IF(AND(V46=0,W46=0)," ",IF($H46=" ",+MAX(TODAY(),AY$4:AY45,$G46),+MAX(TODAY(),AY$4:AY45,$H46)))</f>
        <v xml:space="preserve"> </v>
      </c>
      <c r="AP46" s="31" t="str">
        <f ca="1">+IF(V46=0," ",IF($H46=" ",+MAX(TODAY(),AZ$4:AZ45,$G46),+MAX(TODAY(),AZ$4:AZ45,$H46)))</f>
        <v xml:space="preserve"> </v>
      </c>
      <c r="AQ46" s="31" t="str">
        <f ca="1">+IF(W46=0," ",IF($H46=" ",+MAX(TODAY(),BA$4:BA45,$G46),+MAX(TODAY(),BA$4:BA45,$H46)))</f>
        <v xml:space="preserve"> </v>
      </c>
      <c r="AR46" s="31" t="str">
        <f ca="1">+IF(X46=0," ",IF($H46=" ",+MAX(TODAY(),BB$4:BB45,$G46),+MAX(TODAY(),BB$4:BB45,$H46)))</f>
        <v xml:space="preserve"> </v>
      </c>
      <c r="AS46" s="31" t="str">
        <f ca="1">+IF(Y46=0," ",IF($H46=" ",+MAX(TODAY(),BC$4:BC45,$G46),+MAX(TODAY(),BC$4:BC45,$H46)))</f>
        <v xml:space="preserve"> </v>
      </c>
      <c r="AT46" s="31" t="str">
        <f ca="1">+IF(Z46=0," ",IF($H46=" ",+MAX(TODAY(),BD$4:BD45,$G46),+MAX(TODAY(),BD$4:BD45,$H46)))</f>
        <v xml:space="preserve"> </v>
      </c>
      <c r="AU46" s="31" t="str">
        <f ca="1">+IF(AA46=0," ",IF($H46=" ",+MAX(TODAY(),BE$4:BE45,$G46),+MAX(TODAY(),BE$4:BE45,$H46)))</f>
        <v xml:space="preserve"> </v>
      </c>
      <c r="AV46" s="45" t="str">
        <f ca="1">+IF(AB46=0," ",IF($H46=" ",+MAX(TODAY(),BF$4:BF45,$G46),+MAX(TODAY(),BF$4:BF45,$H46)))</f>
        <v xml:space="preserve"> </v>
      </c>
      <c r="AW46" s="48" t="str">
        <f ca="1">+IF(T46=0," ",+MAX(+WORKDAY.INTL(+TODAY(),+CUM!AD46/+VLOOKUP(AW$1,POSTE!$B:$H,7,FALSE),,CONGÉ!$C$2:$C$80),+WORKDAY.INTL(AM46,+CUM!T46/+VLOOKUP(AW$1,POSTE!$B:$H,7,FALSE),,CONGÉ!$C$2:$C$80)))</f>
        <v xml:space="preserve"> </v>
      </c>
      <c r="AX46" s="199" t="str">
        <f ca="1">+IF(U46=0," ",+MAX(+WORKDAY.INTL(+TODAY(),+CUM!AE46/+VLOOKUP(AX$1,POSTE!$B:$H,7,FALSE),,CONGÉ!$C$2:$C$80),+WORKDAY.INTL(AN46,+CUM!U46/+VLOOKUP(AX$1,POSTE!$B:$H,7,FALSE),,CONGÉ!$C$2:$C$80)))</f>
        <v xml:space="preserve"> </v>
      </c>
      <c r="AY46" s="199" t="str">
        <f ca="1">+IF(AND(V46=0,W46=0)," ",+MAX(+WORKDAY.INTL(+TODAY(),+(((AF46*POSTE!$H$5)+(CUM!AG46*POSTE!$H$4))/(POSTE!$H$4*POSTE!$H$5*2)),,CONGÉ!$C$2:$C$80),+WORKDAY.INTL(AO46,+(((V46*POSTE!$H$5)+(CUM!W46*POSTE!$H$4))/(POSTE!$H$4*POSTE!$H$5*2)),,CONGÉ!$C$2:$C$80)))</f>
        <v xml:space="preserve"> </v>
      </c>
      <c r="AZ46" s="199" t="str">
        <f ca="1">+IF(V46=0," ",+MAX(+WORKDAY.INTL(+TODAY(),+CUM!AF46/+VLOOKUP(AZ$1,POSTE!$B:$H,7,FALSE),,CONGÉ!$C$2:$C$80),+WORKDAY.INTL(AP46,+CUM!V46/+VLOOKUP(AZ$1,POSTE!$B:$H,7,FALSE),,CONGÉ!$C$2:$C$80)))</f>
        <v xml:space="preserve"> </v>
      </c>
      <c r="BA46" s="199" t="str">
        <f ca="1">+IF(W46=0," ",+MAX(+WORKDAY.INTL(+TODAY(),+CUM!AG46/+VLOOKUP(BA$1,POSTE!$B:$H,7,FALSE),,CONGÉ!$C$2:$C$80),+WORKDAY.INTL(AQ46,+CUM!W46/+VLOOKUP(BA$1,POSTE!$B:$H,7,FALSE),,CONGÉ!$C$2:$C$80)))</f>
        <v xml:space="preserve"> </v>
      </c>
      <c r="BB46" s="199" t="str">
        <f ca="1">+IF(X46=0," ",+MAX(+WORKDAY.INTL(+TODAY(),+CUM!AH46/+VLOOKUP(BB$1,POSTE!$B:$H,7,FALSE),,CONGÉ!$C$2:$C$80),+WORKDAY.INTL(AR46,+CUM!X46/+VLOOKUP(BB$1,POSTE!$B:$H,7,FALSE),,CONGÉ!$C$2:$C$80)))</f>
        <v xml:space="preserve"> </v>
      </c>
      <c r="BC46" s="199" t="str">
        <f ca="1">+IF(Y46=0," ",+MAX(+WORKDAY.INTL(+TODAY(),+CUM!AI46/+VLOOKUP(BC$1,POSTE!$B:$H,7,FALSE),,CONGÉ!$C$2:$C$80),+WORKDAY.INTL(AS46,+CUM!Y46/+VLOOKUP(BC$1,POSTE!$B:$H,7,FALSE),,CONGÉ!$C$2:$C$80)))</f>
        <v xml:space="preserve"> </v>
      </c>
      <c r="BD46" s="199" t="str">
        <f ca="1">+IF(Z46=0," ",+MAX(+WORKDAY.INTL(+TODAY(),+CUM!AJ46/+VLOOKUP(BD$1,POSTE!$B:$H,7,FALSE),,CONGÉ!$C$2:$C$80),+WORKDAY.INTL(AT46,+CUM!Z46/+VLOOKUP(BD$1,POSTE!$B:$H,7,FALSE),,CONGÉ!$C$2:$C$80)))</f>
        <v xml:space="preserve"> </v>
      </c>
      <c r="BE46" s="199" t="str">
        <f ca="1">+IF(AA46=0," ",+MAX(+WORKDAY.INTL(+TODAY(),+CUM!AK46/+VLOOKUP(BE$1,POSTE!$B:$H,7,FALSE),,CONGÉ!$C$2:$C$80),+WORKDAY.INTL(AU46,+CUM!AA46/+VLOOKUP(BE$1,POSTE!$B:$H,7,FALSE),,CONGÉ!$C$2:$C$80)))</f>
        <v xml:space="preserve"> </v>
      </c>
      <c r="BF46" s="200" t="str">
        <f ca="1">+IF(AB46=0," ",+MAX(+WORKDAY.INTL(+TODAY(),+CUM!AL46/+VLOOKUP(BF$1,POSTE!$B:$H,7,FALSE),,CONGÉ!$C$2:$C$80),+WORKDAY.INTL(AV46,+CUM!AB46/+VLOOKUP(BF$1,POSTE!$B:$H,7,FALSE),,CONGÉ!$C$2:$C$80)))</f>
        <v xml:space="preserve"> </v>
      </c>
      <c r="BG46" s="96" t="str">
        <f t="shared" ca="1" si="19"/>
        <v xml:space="preserve"> </v>
      </c>
      <c r="BH46" s="96" t="str">
        <f t="shared" ca="1" si="20"/>
        <v xml:space="preserve"> </v>
      </c>
      <c r="BI46" s="26">
        <f>+IF($I46="oui",+VLOOKUP($A46,DATA!$A:$AH,DATA!$AH$3,FALSE),0)</f>
        <v>0</v>
      </c>
      <c r="BJ46" s="27" t="str">
        <f t="shared" si="21"/>
        <v xml:space="preserve"> </v>
      </c>
      <c r="BK46" s="46" t="str">
        <f>+IF(BI46&gt;0,+MAX((BL$4:BL45),BH46),"")</f>
        <v/>
      </c>
      <c r="BL46" s="46" t="str">
        <f>+IF(BI46&gt;0,+MAX((BL$4:BL45),+WORKDAY.INTL(BK46,+BI46/8,,CONGÉ!$C$2:$C$73)),"")</f>
        <v/>
      </c>
      <c r="BM46" s="175" t="str">
        <f t="shared" ca="1" si="22"/>
        <v xml:space="preserve"> </v>
      </c>
      <c r="BN46" s="176" t="str">
        <f t="shared" si="23"/>
        <v xml:space="preserve"> </v>
      </c>
      <c r="BO46" s="48" t="str">
        <f t="shared" ca="1" si="24"/>
        <v xml:space="preserve"> </v>
      </c>
      <c r="BP46" s="97" t="str">
        <f>+IF(C46=" "," ",+(((AF46*POSTE!$H$5)+(CUM!AG46*POSTE!$H$4))/(POSTE!$H$4*POSTE!$H$5*2)))</f>
        <v xml:space="preserve"> </v>
      </c>
      <c r="BQ46" s="98" t="str">
        <f ca="1">+IFERROR(+WORKDAY.INTL(BO46,BP46,,CONGÉ!C$4:C$72)," ")</f>
        <v xml:space="preserve"> </v>
      </c>
      <c r="BR46" s="99" t="str">
        <f ca="1">+IFERROR(+MAX(AY$4:AY46)-BQ46," ")</f>
        <v xml:space="preserve"> </v>
      </c>
      <c r="BS46" s="180" t="str">
        <f>+IF(T46=0," ",+DATEDIF(+MAX(AW$4:AW45),AM46,"D"))</f>
        <v xml:space="preserve"> </v>
      </c>
      <c r="BT46" s="181" t="str">
        <f>+IF(U46=0," ",+DATEDIF(+MAX(AX$4:AX45),AN46,"D"))</f>
        <v xml:space="preserve"> </v>
      </c>
      <c r="BU46" s="181" t="str">
        <f>+IF(AND(V46=0,W46=0)," ",+DATEDIF(+MAX(AY$4:AY45),AO46,"D"))</f>
        <v xml:space="preserve"> </v>
      </c>
      <c r="BV46" s="181" t="str">
        <f>+IF(V46=0," ",+DATEDIF(+MAX(AZ$4:AZ45),AP46,"D"))</f>
        <v xml:space="preserve"> </v>
      </c>
      <c r="BW46" s="181" t="str">
        <f>+IF(W46=0," ",+DATEDIF(+MAX(BA$4:BA45),AQ46,"D"))</f>
        <v xml:space="preserve"> </v>
      </c>
      <c r="BX46" s="181" t="str">
        <f>+IF(X46=0," ",+DATEDIF(+MAX(BB$4:BB45),AR46,"D"))</f>
        <v xml:space="preserve"> </v>
      </c>
      <c r="BY46" s="181" t="str">
        <f>+IF(Y46=0," ",+DATEDIF(+MAX(BC$4:BC45),AS46,"D"))</f>
        <v xml:space="preserve"> </v>
      </c>
      <c r="BZ46" s="181" t="str">
        <f>+IF(Z46=0," ",+DATEDIF(+MAX(BD$4:BD45),AT46,"D"))</f>
        <v xml:space="preserve"> </v>
      </c>
      <c r="CA46" s="181" t="str">
        <f>+IF(AA46=0," ",+DATEDIF(+MAX(BE$4:BE45),AU46,"D"))</f>
        <v xml:space="preserve"> </v>
      </c>
      <c r="CB46" s="182" t="str">
        <f>+IF(AB46=0," ",+DATEDIF(+MAX(BF$4:BF45),AV46,"D"))</f>
        <v xml:space="preserve"> </v>
      </c>
    </row>
    <row r="47" spans="1:80" x14ac:dyDescent="0.25">
      <c r="A47" s="104" t="str">
        <f>+IFERROR(+IF(+VLOOKUP(+ROW()-ROW($A$4),DATA!A:D,4,FALSE)=" "," ",+ROW()-ROW($A$4))," ")</f>
        <v xml:space="preserve"> </v>
      </c>
      <c r="B47" s="195" t="str">
        <f>+IFERROR(+VLOOKUP($A47,DATA!$A:$C,1,FALSE)-VLOOKUP($A47,DATA!$A:$C,3,FALSE)," ")</f>
        <v xml:space="preserve"> </v>
      </c>
      <c r="C47" s="17" t="str">
        <f>+IF($A47=" "," ",+VLOOKUP($A47,DATA!$A:$AG,DATA!$D$3,FALSE))</f>
        <v xml:space="preserve"> </v>
      </c>
      <c r="D47" s="17" t="str">
        <f>+IF($A47=" "," ",+VLOOKUP($A47,DATA!$A:$AG,DATA!$E$3,FALSE))</f>
        <v xml:space="preserve"> </v>
      </c>
      <c r="E47" s="17" t="str">
        <f>+IF($A47=" "," ",+VLOOKUP($A47,DATA!$A:$AG,DATA!$F$3,FALSE))</f>
        <v xml:space="preserve"> </v>
      </c>
      <c r="F47" s="191" t="str">
        <f>+IF($A47=" "," ",+VLOOKUP($A47,DATA!$A:$AG,DATA!$G$3,FALSE))</f>
        <v xml:space="preserve"> </v>
      </c>
      <c r="G47" s="31" t="str">
        <f>+IFERROR(+VLOOKUP($A47,DATA!$A:$AG,DATA!$M$3,FALSE)," ")</f>
        <v xml:space="preserve"> </v>
      </c>
      <c r="H47" s="31" t="str">
        <f>+IFERROR(+IF(+VLOOKUP($A47,DATA!$A:$AG,DATA!$N$3,FALSE)=0," ",+VLOOKUP($A47,DATA!$A:$AG,DATA!$N$3,FALSE))," ")</f>
        <v xml:space="preserve"> </v>
      </c>
      <c r="I47" s="18" t="str">
        <f>+IF($A47=" "," ",+VLOOKUP($A47,DATA!$A:$AG,DATA!$O$3,FALSE))</f>
        <v xml:space="preserve"> </v>
      </c>
      <c r="J47" s="26">
        <f>+IF($I47="oui",+VLOOKUP($A47,DATA!$A:$AG,DATA!$P$3,FALSE),0)</f>
        <v>0</v>
      </c>
      <c r="K47" s="27">
        <f>+IF($I47="oui",+VLOOKUP($A47,DATA!$A:$AG,DATA!$R$3,FALSE),0)</f>
        <v>0</v>
      </c>
      <c r="L47" s="27">
        <f>+IF($I47="oui",+VLOOKUP($A47,DATA!$A:$AG,DATA!$T$3,FALSE),0)</f>
        <v>0</v>
      </c>
      <c r="M47" s="27">
        <f>+IF($I47="oui",+VLOOKUP($A47,DATA!$A:$AG,DATA!$V$3,FALSE),0)</f>
        <v>0</v>
      </c>
      <c r="N47" s="27">
        <f>+IF($I47="oui",+VLOOKUP($A47,DATA!$A:$AG,DATA!$X$3,FALSE),0)</f>
        <v>0</v>
      </c>
      <c r="O47" s="27">
        <f>+IF($I47="oui",+VLOOKUP($A47,DATA!$A:$AG,DATA!$Z$3,FALSE),0)</f>
        <v>0</v>
      </c>
      <c r="P47" s="27">
        <f>+IF($I47="oui",+VLOOKUP($A47,DATA!$A:$AG,DATA!$AB$3,FALSE),0)</f>
        <v>0</v>
      </c>
      <c r="Q47" s="27">
        <f>+IF($I47="oui",+VLOOKUP($A47,DATA!$A:$AG,DATA!$AD$3,FALSE),0)</f>
        <v>0</v>
      </c>
      <c r="R47" s="28">
        <f>+IF($I47="oui",+VLOOKUP($A47,DATA!$A:$AG,DATA!$AF$3,FALSE),0)</f>
        <v>0</v>
      </c>
      <c r="S47" s="94">
        <f t="shared" si="8"/>
        <v>0</v>
      </c>
      <c r="T47" s="20">
        <f>+IF($I47="oui",+VLOOKUP($A47,DATA!$A:$AG,DATA!$Q$3,FALSE),0)</f>
        <v>0</v>
      </c>
      <c r="U47" s="21">
        <f>+IF($I47="oui",+VLOOKUP($A47,DATA!$A:$AG,DATA!$S$3,FALSE),0)</f>
        <v>0</v>
      </c>
      <c r="V47" s="21">
        <f>+IF($I47="oui",+VLOOKUP($A47,DATA!$A:$AG,DATA!$U$3,FALSE),0)</f>
        <v>0</v>
      </c>
      <c r="W47" s="21">
        <f>+IF($I47="oui",+VLOOKUP($A47,DATA!$A:$AG,DATA!$W$3,FALSE),0)</f>
        <v>0</v>
      </c>
      <c r="X47" s="21">
        <f>+IF($I47="oui",+VLOOKUP($A47,DATA!$A:$AG,DATA!$Y$3,FALSE),0)</f>
        <v>0</v>
      </c>
      <c r="Y47" s="21">
        <f>+IF($I47="oui",+VLOOKUP($A47,DATA!$A:$AG,DATA!$AA$3,FALSE),0)</f>
        <v>0</v>
      </c>
      <c r="Z47" s="21">
        <f>+IF($I47="oui",+VLOOKUP($A47,DATA!$A:$AG,DATA!$AC$3,FALSE),0)</f>
        <v>0</v>
      </c>
      <c r="AA47" s="21">
        <f>+IF($I47="oui",+VLOOKUP($A47,DATA!$A:$AG,DATA!$AE$3,FALSE),0)</f>
        <v>0</v>
      </c>
      <c r="AB47" s="22">
        <f>+IF($I47="oui",+VLOOKUP($A47,DATA!$A:$AG,DATA!$AG$3,FALSE),0)</f>
        <v>0</v>
      </c>
      <c r="AC47" s="95">
        <f t="shared" si="9"/>
        <v>0</v>
      </c>
      <c r="AD47" s="26" t="str">
        <f t="shared" si="10"/>
        <v xml:space="preserve"> </v>
      </c>
      <c r="AE47" s="27" t="str">
        <f t="shared" si="11"/>
        <v xml:space="preserve"> </v>
      </c>
      <c r="AF47" s="27" t="str">
        <f t="shared" si="12"/>
        <v xml:space="preserve"> </v>
      </c>
      <c r="AG47" s="27" t="str">
        <f t="shared" si="13"/>
        <v xml:space="preserve"> </v>
      </c>
      <c r="AH47" s="27" t="str">
        <f t="shared" si="14"/>
        <v xml:space="preserve"> </v>
      </c>
      <c r="AI47" s="27" t="str">
        <f t="shared" si="15"/>
        <v xml:space="preserve"> </v>
      </c>
      <c r="AJ47" s="27" t="str">
        <f t="shared" si="16"/>
        <v xml:space="preserve"> </v>
      </c>
      <c r="AK47" s="27" t="str">
        <f t="shared" si="17"/>
        <v xml:space="preserve"> </v>
      </c>
      <c r="AL47" s="28" t="str">
        <f t="shared" si="18"/>
        <v xml:space="preserve"> </v>
      </c>
      <c r="AM47" s="44" t="str">
        <f ca="1">+IF(T47=0," ",IF($H47=" ",+MAX(TODAY(),AW$4:AW46,$G47),+MAX(TODAY(),AW$4:AW46,$H47)))</f>
        <v xml:space="preserve"> </v>
      </c>
      <c r="AN47" s="31" t="str">
        <f ca="1">+IF(U47=0," ",IF($H47=" ",+MAX(TODAY(),AX$4:AX46,$G47),+MAX(TODAY(),AX$4:AX46,$H47)))</f>
        <v xml:space="preserve"> </v>
      </c>
      <c r="AO47" s="31" t="str">
        <f ca="1">+IF(AND(V47=0,W47=0)," ",IF($H47=" ",+MAX(TODAY(),AY$4:AY46,$G47),+MAX(TODAY(),AY$4:AY46,$H47)))</f>
        <v xml:space="preserve"> </v>
      </c>
      <c r="AP47" s="31" t="str">
        <f ca="1">+IF(V47=0," ",IF($H47=" ",+MAX(TODAY(),AZ$4:AZ46,$G47),+MAX(TODAY(),AZ$4:AZ46,$H47)))</f>
        <v xml:space="preserve"> </v>
      </c>
      <c r="AQ47" s="31" t="str">
        <f ca="1">+IF(W47=0," ",IF($H47=" ",+MAX(TODAY(),BA$4:BA46,$G47),+MAX(TODAY(),BA$4:BA46,$H47)))</f>
        <v xml:space="preserve"> </v>
      </c>
      <c r="AR47" s="31" t="str">
        <f ca="1">+IF(X47=0," ",IF($H47=" ",+MAX(TODAY(),BB$4:BB46,$G47),+MAX(TODAY(),BB$4:BB46,$H47)))</f>
        <v xml:space="preserve"> </v>
      </c>
      <c r="AS47" s="31" t="str">
        <f ca="1">+IF(Y47=0," ",IF($H47=" ",+MAX(TODAY(),BC$4:BC46,$G47),+MAX(TODAY(),BC$4:BC46,$H47)))</f>
        <v xml:space="preserve"> </v>
      </c>
      <c r="AT47" s="31" t="str">
        <f ca="1">+IF(Z47=0," ",IF($H47=" ",+MAX(TODAY(),BD$4:BD46,$G47),+MAX(TODAY(),BD$4:BD46,$H47)))</f>
        <v xml:space="preserve"> </v>
      </c>
      <c r="AU47" s="31" t="str">
        <f ca="1">+IF(AA47=0," ",IF($H47=" ",+MAX(TODAY(),BE$4:BE46,$G47),+MAX(TODAY(),BE$4:BE46,$H47)))</f>
        <v xml:space="preserve"> </v>
      </c>
      <c r="AV47" s="45" t="str">
        <f ca="1">+IF(AB47=0," ",IF($H47=" ",+MAX(TODAY(),BF$4:BF46,$G47),+MAX(TODAY(),BF$4:BF46,$H47)))</f>
        <v xml:space="preserve"> </v>
      </c>
      <c r="AW47" s="48" t="str">
        <f ca="1">+IF(T47=0," ",+MAX(+WORKDAY.INTL(+TODAY(),+CUM!AD47/+VLOOKUP(AW$1,POSTE!$B:$H,7,FALSE),,CONGÉ!$C$2:$C$80),+WORKDAY.INTL(AM47,+CUM!T47/+VLOOKUP(AW$1,POSTE!$B:$H,7,FALSE),,CONGÉ!$C$2:$C$80)))</f>
        <v xml:space="preserve"> </v>
      </c>
      <c r="AX47" s="199" t="str">
        <f ca="1">+IF(U47=0," ",+MAX(+WORKDAY.INTL(+TODAY(),+CUM!AE47/+VLOOKUP(AX$1,POSTE!$B:$H,7,FALSE),,CONGÉ!$C$2:$C$80),+WORKDAY.INTL(AN47,+CUM!U47/+VLOOKUP(AX$1,POSTE!$B:$H,7,FALSE),,CONGÉ!$C$2:$C$80)))</f>
        <v xml:space="preserve"> </v>
      </c>
      <c r="AY47" s="199" t="str">
        <f ca="1">+IF(AND(V47=0,W47=0)," ",+MAX(+WORKDAY.INTL(+TODAY(),+(((AF47*POSTE!$H$5)+(CUM!AG47*POSTE!$H$4))/(POSTE!$H$4*POSTE!$H$5*2)),,CONGÉ!$C$2:$C$80),+WORKDAY.INTL(AO47,+(((V47*POSTE!$H$5)+(CUM!W47*POSTE!$H$4))/(POSTE!$H$4*POSTE!$H$5*2)),,CONGÉ!$C$2:$C$80)))</f>
        <v xml:space="preserve"> </v>
      </c>
      <c r="AZ47" s="199" t="str">
        <f ca="1">+IF(V47=0," ",+MAX(+WORKDAY.INTL(+TODAY(),+CUM!AF47/+VLOOKUP(AZ$1,POSTE!$B:$H,7,FALSE),,CONGÉ!$C$2:$C$80),+WORKDAY.INTL(AP47,+CUM!V47/+VLOOKUP(AZ$1,POSTE!$B:$H,7,FALSE),,CONGÉ!$C$2:$C$80)))</f>
        <v xml:space="preserve"> </v>
      </c>
      <c r="BA47" s="199" t="str">
        <f ca="1">+IF(W47=0," ",+MAX(+WORKDAY.INTL(+TODAY(),+CUM!AG47/+VLOOKUP(BA$1,POSTE!$B:$H,7,FALSE),,CONGÉ!$C$2:$C$80),+WORKDAY.INTL(AQ47,+CUM!W47/+VLOOKUP(BA$1,POSTE!$B:$H,7,FALSE),,CONGÉ!$C$2:$C$80)))</f>
        <v xml:space="preserve"> </v>
      </c>
      <c r="BB47" s="199" t="str">
        <f ca="1">+IF(X47=0," ",+MAX(+WORKDAY.INTL(+TODAY(),+CUM!AH47/+VLOOKUP(BB$1,POSTE!$B:$H,7,FALSE),,CONGÉ!$C$2:$C$80),+WORKDAY.INTL(AR47,+CUM!X47/+VLOOKUP(BB$1,POSTE!$B:$H,7,FALSE),,CONGÉ!$C$2:$C$80)))</f>
        <v xml:space="preserve"> </v>
      </c>
      <c r="BC47" s="199" t="str">
        <f ca="1">+IF(Y47=0," ",+MAX(+WORKDAY.INTL(+TODAY(),+CUM!AI47/+VLOOKUP(BC$1,POSTE!$B:$H,7,FALSE),,CONGÉ!$C$2:$C$80),+WORKDAY.INTL(AS47,+CUM!Y47/+VLOOKUP(BC$1,POSTE!$B:$H,7,FALSE),,CONGÉ!$C$2:$C$80)))</f>
        <v xml:space="preserve"> </v>
      </c>
      <c r="BD47" s="199" t="str">
        <f ca="1">+IF(Z47=0," ",+MAX(+WORKDAY.INTL(+TODAY(),+CUM!AJ47/+VLOOKUP(BD$1,POSTE!$B:$H,7,FALSE),,CONGÉ!$C$2:$C$80),+WORKDAY.INTL(AT47,+CUM!Z47/+VLOOKUP(BD$1,POSTE!$B:$H,7,FALSE),,CONGÉ!$C$2:$C$80)))</f>
        <v xml:space="preserve"> </v>
      </c>
      <c r="BE47" s="199" t="str">
        <f ca="1">+IF(AA47=0," ",+MAX(+WORKDAY.INTL(+TODAY(),+CUM!AK47/+VLOOKUP(BE$1,POSTE!$B:$H,7,FALSE),,CONGÉ!$C$2:$C$80),+WORKDAY.INTL(AU47,+CUM!AA47/+VLOOKUP(BE$1,POSTE!$B:$H,7,FALSE),,CONGÉ!$C$2:$C$80)))</f>
        <v xml:space="preserve"> </v>
      </c>
      <c r="BF47" s="200" t="str">
        <f ca="1">+IF(AB47=0," ",+MAX(+WORKDAY.INTL(+TODAY(),+CUM!AL47/+VLOOKUP(BF$1,POSTE!$B:$H,7,FALSE),,CONGÉ!$C$2:$C$80),+WORKDAY.INTL(AV47,+CUM!AB47/+VLOOKUP(BF$1,POSTE!$B:$H,7,FALSE),,CONGÉ!$C$2:$C$80)))</f>
        <v xml:space="preserve"> </v>
      </c>
      <c r="BG47" s="96" t="str">
        <f t="shared" ca="1" si="19"/>
        <v xml:space="preserve"> </v>
      </c>
      <c r="BH47" s="96" t="str">
        <f t="shared" ca="1" si="20"/>
        <v xml:space="preserve"> </v>
      </c>
      <c r="BI47" s="26">
        <f>+IF($I47="oui",+VLOOKUP($A47,DATA!$A:$AH,DATA!$AH$3,FALSE),0)</f>
        <v>0</v>
      </c>
      <c r="BJ47" s="27" t="str">
        <f t="shared" si="21"/>
        <v xml:space="preserve"> </v>
      </c>
      <c r="BK47" s="46" t="str">
        <f>+IF(BI47&gt;0,+MAX((BL$4:BL46),BH47),"")</f>
        <v/>
      </c>
      <c r="BL47" s="46" t="str">
        <f>+IF(BI47&gt;0,+MAX((BL$4:BL46),+WORKDAY.INTL(BK47,+BI47/8,,CONGÉ!$C$2:$C$73)),"")</f>
        <v/>
      </c>
      <c r="BM47" s="175" t="str">
        <f t="shared" ca="1" si="22"/>
        <v xml:space="preserve"> </v>
      </c>
      <c r="BN47" s="176" t="str">
        <f t="shared" si="23"/>
        <v xml:space="preserve"> </v>
      </c>
      <c r="BO47" s="48" t="str">
        <f t="shared" ca="1" si="24"/>
        <v xml:space="preserve"> </v>
      </c>
      <c r="BP47" s="97" t="str">
        <f>+IF(C47=" "," ",+(((AF47*POSTE!$H$5)+(CUM!AG47*POSTE!$H$4))/(POSTE!$H$4*POSTE!$H$5*2)))</f>
        <v xml:space="preserve"> </v>
      </c>
      <c r="BQ47" s="98" t="str">
        <f ca="1">+IFERROR(+WORKDAY.INTL(BO47,BP47,,CONGÉ!C$4:C$72)," ")</f>
        <v xml:space="preserve"> </v>
      </c>
      <c r="BR47" s="99" t="str">
        <f ca="1">+IFERROR(+MAX(AY$4:AY47)-BQ47," ")</f>
        <v xml:space="preserve"> </v>
      </c>
      <c r="BS47" s="180" t="str">
        <f>+IF(T47=0," ",+DATEDIF(+MAX(AW$4:AW46),AM47,"D"))</f>
        <v xml:space="preserve"> </v>
      </c>
      <c r="BT47" s="181" t="str">
        <f>+IF(U47=0," ",+DATEDIF(+MAX(AX$4:AX46),AN47,"D"))</f>
        <v xml:space="preserve"> </v>
      </c>
      <c r="BU47" s="181" t="str">
        <f>+IF(AND(V47=0,W47=0)," ",+DATEDIF(+MAX(AY$4:AY46),AO47,"D"))</f>
        <v xml:space="preserve"> </v>
      </c>
      <c r="BV47" s="181" t="str">
        <f>+IF(V47=0," ",+DATEDIF(+MAX(AZ$4:AZ46),AP47,"D"))</f>
        <v xml:space="preserve"> </v>
      </c>
      <c r="BW47" s="181" t="str">
        <f>+IF(W47=0," ",+DATEDIF(+MAX(BA$4:BA46),AQ47,"D"))</f>
        <v xml:space="preserve"> </v>
      </c>
      <c r="BX47" s="181" t="str">
        <f>+IF(X47=0," ",+DATEDIF(+MAX(BB$4:BB46),AR47,"D"))</f>
        <v xml:space="preserve"> </v>
      </c>
      <c r="BY47" s="181" t="str">
        <f>+IF(Y47=0," ",+DATEDIF(+MAX(BC$4:BC46),AS47,"D"))</f>
        <v xml:space="preserve"> </v>
      </c>
      <c r="BZ47" s="181" t="str">
        <f>+IF(Z47=0," ",+DATEDIF(+MAX(BD$4:BD46),AT47,"D"))</f>
        <v xml:space="preserve"> </v>
      </c>
      <c r="CA47" s="181" t="str">
        <f>+IF(AA47=0," ",+DATEDIF(+MAX(BE$4:BE46),AU47,"D"))</f>
        <v xml:space="preserve"> </v>
      </c>
      <c r="CB47" s="182" t="str">
        <f>+IF(AB47=0," ",+DATEDIF(+MAX(BF$4:BF46),AV47,"D"))</f>
        <v xml:space="preserve"> </v>
      </c>
    </row>
    <row r="48" spans="1:80" x14ac:dyDescent="0.25">
      <c r="A48" s="104" t="str">
        <f>+IFERROR(+IF(+VLOOKUP(+ROW()-ROW($A$4),DATA!A:D,4,FALSE)=" "," ",+ROW()-ROW($A$4))," ")</f>
        <v xml:space="preserve"> </v>
      </c>
      <c r="B48" s="195" t="str">
        <f>+IFERROR(+VLOOKUP($A48,DATA!$A:$C,1,FALSE)-VLOOKUP($A48,DATA!$A:$C,3,FALSE)," ")</f>
        <v xml:space="preserve"> </v>
      </c>
      <c r="C48" s="17" t="str">
        <f>+IF($A48=" "," ",+VLOOKUP($A48,DATA!$A:$AG,DATA!$D$3,FALSE))</f>
        <v xml:space="preserve"> </v>
      </c>
      <c r="D48" s="17" t="str">
        <f>+IF($A48=" "," ",+VLOOKUP($A48,DATA!$A:$AG,DATA!$E$3,FALSE))</f>
        <v xml:space="preserve"> </v>
      </c>
      <c r="E48" s="17" t="str">
        <f>+IF($A48=" "," ",+VLOOKUP($A48,DATA!$A:$AG,DATA!$F$3,FALSE))</f>
        <v xml:space="preserve"> </v>
      </c>
      <c r="F48" s="191" t="str">
        <f>+IF($A48=" "," ",+VLOOKUP($A48,DATA!$A:$AG,DATA!$G$3,FALSE))</f>
        <v xml:space="preserve"> </v>
      </c>
      <c r="G48" s="31" t="str">
        <f>+IFERROR(+VLOOKUP($A48,DATA!$A:$AG,DATA!$M$3,FALSE)," ")</f>
        <v xml:space="preserve"> </v>
      </c>
      <c r="H48" s="31" t="str">
        <f>+IFERROR(+IF(+VLOOKUP($A48,DATA!$A:$AG,DATA!$N$3,FALSE)=0," ",+VLOOKUP($A48,DATA!$A:$AG,DATA!$N$3,FALSE))," ")</f>
        <v xml:space="preserve"> </v>
      </c>
      <c r="I48" s="18" t="str">
        <f>+IF($A48=" "," ",+VLOOKUP($A48,DATA!$A:$AG,DATA!$O$3,FALSE))</f>
        <v xml:space="preserve"> </v>
      </c>
      <c r="J48" s="26">
        <f>+IF($I48="oui",+VLOOKUP($A48,DATA!$A:$AG,DATA!$P$3,FALSE),0)</f>
        <v>0</v>
      </c>
      <c r="K48" s="27">
        <f>+IF($I48="oui",+VLOOKUP($A48,DATA!$A:$AG,DATA!$R$3,FALSE),0)</f>
        <v>0</v>
      </c>
      <c r="L48" s="27">
        <f>+IF($I48="oui",+VLOOKUP($A48,DATA!$A:$AG,DATA!$T$3,FALSE),0)</f>
        <v>0</v>
      </c>
      <c r="M48" s="27">
        <f>+IF($I48="oui",+VLOOKUP($A48,DATA!$A:$AG,DATA!$V$3,FALSE),0)</f>
        <v>0</v>
      </c>
      <c r="N48" s="27">
        <f>+IF($I48="oui",+VLOOKUP($A48,DATA!$A:$AG,DATA!$X$3,FALSE),0)</f>
        <v>0</v>
      </c>
      <c r="O48" s="27">
        <f>+IF($I48="oui",+VLOOKUP($A48,DATA!$A:$AG,DATA!$Z$3,FALSE),0)</f>
        <v>0</v>
      </c>
      <c r="P48" s="27">
        <f>+IF($I48="oui",+VLOOKUP($A48,DATA!$A:$AG,DATA!$AB$3,FALSE),0)</f>
        <v>0</v>
      </c>
      <c r="Q48" s="27">
        <f>+IF($I48="oui",+VLOOKUP($A48,DATA!$A:$AG,DATA!$AD$3,FALSE),0)</f>
        <v>0</v>
      </c>
      <c r="R48" s="28">
        <f>+IF($I48="oui",+VLOOKUP($A48,DATA!$A:$AG,DATA!$AF$3,FALSE),0)</f>
        <v>0</v>
      </c>
      <c r="S48" s="94">
        <f t="shared" si="8"/>
        <v>0</v>
      </c>
      <c r="T48" s="20">
        <f>+IF($I48="oui",+VLOOKUP($A48,DATA!$A:$AG,DATA!$Q$3,FALSE),0)</f>
        <v>0</v>
      </c>
      <c r="U48" s="21">
        <f>+IF($I48="oui",+VLOOKUP($A48,DATA!$A:$AG,DATA!$S$3,FALSE),0)</f>
        <v>0</v>
      </c>
      <c r="V48" s="21">
        <f>+IF($I48="oui",+VLOOKUP($A48,DATA!$A:$AG,DATA!$U$3,FALSE),0)</f>
        <v>0</v>
      </c>
      <c r="W48" s="21">
        <f>+IF($I48="oui",+VLOOKUP($A48,DATA!$A:$AG,DATA!$W$3,FALSE),0)</f>
        <v>0</v>
      </c>
      <c r="X48" s="21">
        <f>+IF($I48="oui",+VLOOKUP($A48,DATA!$A:$AG,DATA!$Y$3,FALSE),0)</f>
        <v>0</v>
      </c>
      <c r="Y48" s="21">
        <f>+IF($I48="oui",+VLOOKUP($A48,DATA!$A:$AG,DATA!$AA$3,FALSE),0)</f>
        <v>0</v>
      </c>
      <c r="Z48" s="21">
        <f>+IF($I48="oui",+VLOOKUP($A48,DATA!$A:$AG,DATA!$AC$3,FALSE),0)</f>
        <v>0</v>
      </c>
      <c r="AA48" s="21">
        <f>+IF($I48="oui",+VLOOKUP($A48,DATA!$A:$AG,DATA!$AE$3,FALSE),0)</f>
        <v>0</v>
      </c>
      <c r="AB48" s="22">
        <f>+IF($I48="oui",+VLOOKUP($A48,DATA!$A:$AG,DATA!$AG$3,FALSE),0)</f>
        <v>0</v>
      </c>
      <c r="AC48" s="95">
        <f t="shared" si="9"/>
        <v>0</v>
      </c>
      <c r="AD48" s="26" t="str">
        <f t="shared" si="10"/>
        <v xml:space="preserve"> </v>
      </c>
      <c r="AE48" s="27" t="str">
        <f t="shared" si="11"/>
        <v xml:space="preserve"> </v>
      </c>
      <c r="AF48" s="27" t="str">
        <f t="shared" si="12"/>
        <v xml:space="preserve"> </v>
      </c>
      <c r="AG48" s="27" t="str">
        <f t="shared" si="13"/>
        <v xml:space="preserve"> </v>
      </c>
      <c r="AH48" s="27" t="str">
        <f t="shared" si="14"/>
        <v xml:space="preserve"> </v>
      </c>
      <c r="AI48" s="27" t="str">
        <f t="shared" si="15"/>
        <v xml:space="preserve"> </v>
      </c>
      <c r="AJ48" s="27" t="str">
        <f t="shared" si="16"/>
        <v xml:space="preserve"> </v>
      </c>
      <c r="AK48" s="27" t="str">
        <f t="shared" si="17"/>
        <v xml:space="preserve"> </v>
      </c>
      <c r="AL48" s="28" t="str">
        <f t="shared" si="18"/>
        <v xml:space="preserve"> </v>
      </c>
      <c r="AM48" s="44" t="str">
        <f ca="1">+IF(T48=0," ",IF($H48=" ",+MAX(TODAY(),AW$4:AW47,$G48),+MAX(TODAY(),AW$4:AW47,$H48)))</f>
        <v xml:space="preserve"> </v>
      </c>
      <c r="AN48" s="31" t="str">
        <f ca="1">+IF(U48=0," ",IF($H48=" ",+MAX(TODAY(),AX$4:AX47,$G48),+MAX(TODAY(),AX$4:AX47,$H48)))</f>
        <v xml:space="preserve"> </v>
      </c>
      <c r="AO48" s="31" t="str">
        <f ca="1">+IF(AND(V48=0,W48=0)," ",IF($H48=" ",+MAX(TODAY(),AY$4:AY47,$G48),+MAX(TODAY(),AY$4:AY47,$H48)))</f>
        <v xml:space="preserve"> </v>
      </c>
      <c r="AP48" s="31" t="str">
        <f ca="1">+IF(V48=0," ",IF($H48=" ",+MAX(TODAY(),AZ$4:AZ47,$G48),+MAX(TODAY(),AZ$4:AZ47,$H48)))</f>
        <v xml:space="preserve"> </v>
      </c>
      <c r="AQ48" s="31" t="str">
        <f ca="1">+IF(W48=0," ",IF($H48=" ",+MAX(TODAY(),BA$4:BA47,$G48),+MAX(TODAY(),BA$4:BA47,$H48)))</f>
        <v xml:space="preserve"> </v>
      </c>
      <c r="AR48" s="31" t="str">
        <f ca="1">+IF(X48=0," ",IF($H48=" ",+MAX(TODAY(),BB$4:BB47,$G48),+MAX(TODAY(),BB$4:BB47,$H48)))</f>
        <v xml:space="preserve"> </v>
      </c>
      <c r="AS48" s="31" t="str">
        <f ca="1">+IF(Y48=0," ",IF($H48=" ",+MAX(TODAY(),BC$4:BC47,$G48),+MAX(TODAY(),BC$4:BC47,$H48)))</f>
        <v xml:space="preserve"> </v>
      </c>
      <c r="AT48" s="31" t="str">
        <f ca="1">+IF(Z48=0," ",IF($H48=" ",+MAX(TODAY(),BD$4:BD47,$G48),+MAX(TODAY(),BD$4:BD47,$H48)))</f>
        <v xml:space="preserve"> </v>
      </c>
      <c r="AU48" s="31" t="str">
        <f ca="1">+IF(AA48=0," ",IF($H48=" ",+MAX(TODAY(),BE$4:BE47,$G48),+MAX(TODAY(),BE$4:BE47,$H48)))</f>
        <v xml:space="preserve"> </v>
      </c>
      <c r="AV48" s="45" t="str">
        <f ca="1">+IF(AB48=0," ",IF($H48=" ",+MAX(TODAY(),BF$4:BF47,$G48),+MAX(TODAY(),BF$4:BF47,$H48)))</f>
        <v xml:space="preserve"> </v>
      </c>
      <c r="AW48" s="48" t="str">
        <f ca="1">+IF(T48=0," ",+MAX(+WORKDAY.INTL(+TODAY(),+CUM!AD48/+VLOOKUP(AW$1,POSTE!$B:$H,7,FALSE),,CONGÉ!$C$2:$C$80),+WORKDAY.INTL(AM48,+CUM!T48/+VLOOKUP(AW$1,POSTE!$B:$H,7,FALSE),,CONGÉ!$C$2:$C$80)))</f>
        <v xml:space="preserve"> </v>
      </c>
      <c r="AX48" s="199" t="str">
        <f ca="1">+IF(U48=0," ",+MAX(+WORKDAY.INTL(+TODAY(),+CUM!AE48/+VLOOKUP(AX$1,POSTE!$B:$H,7,FALSE),,CONGÉ!$C$2:$C$80),+WORKDAY.INTL(AN48,+CUM!U48/+VLOOKUP(AX$1,POSTE!$B:$H,7,FALSE),,CONGÉ!$C$2:$C$80)))</f>
        <v xml:space="preserve"> </v>
      </c>
      <c r="AY48" s="199" t="str">
        <f ca="1">+IF(AND(V48=0,W48=0)," ",+MAX(+WORKDAY.INTL(+TODAY(),+(((AF48*POSTE!$H$5)+(CUM!AG48*POSTE!$H$4))/(POSTE!$H$4*POSTE!$H$5*2)),,CONGÉ!$C$2:$C$80),+WORKDAY.INTL(AO48,+(((V48*POSTE!$H$5)+(CUM!W48*POSTE!$H$4))/(POSTE!$H$4*POSTE!$H$5*2)),,CONGÉ!$C$2:$C$80)))</f>
        <v xml:space="preserve"> </v>
      </c>
      <c r="AZ48" s="199" t="str">
        <f ca="1">+IF(V48=0," ",+MAX(+WORKDAY.INTL(+TODAY(),+CUM!AF48/+VLOOKUP(AZ$1,POSTE!$B:$H,7,FALSE),,CONGÉ!$C$2:$C$80),+WORKDAY.INTL(AP48,+CUM!V48/+VLOOKUP(AZ$1,POSTE!$B:$H,7,FALSE),,CONGÉ!$C$2:$C$80)))</f>
        <v xml:space="preserve"> </v>
      </c>
      <c r="BA48" s="199" t="str">
        <f ca="1">+IF(W48=0," ",+MAX(+WORKDAY.INTL(+TODAY(),+CUM!AG48/+VLOOKUP(BA$1,POSTE!$B:$H,7,FALSE),,CONGÉ!$C$2:$C$80),+WORKDAY.INTL(AQ48,+CUM!W48/+VLOOKUP(BA$1,POSTE!$B:$H,7,FALSE),,CONGÉ!$C$2:$C$80)))</f>
        <v xml:space="preserve"> </v>
      </c>
      <c r="BB48" s="199" t="str">
        <f ca="1">+IF(X48=0," ",+MAX(+WORKDAY.INTL(+TODAY(),+CUM!AH48/+VLOOKUP(BB$1,POSTE!$B:$H,7,FALSE),,CONGÉ!$C$2:$C$80),+WORKDAY.INTL(AR48,+CUM!X48/+VLOOKUP(BB$1,POSTE!$B:$H,7,FALSE),,CONGÉ!$C$2:$C$80)))</f>
        <v xml:space="preserve"> </v>
      </c>
      <c r="BC48" s="199" t="str">
        <f ca="1">+IF(Y48=0," ",+MAX(+WORKDAY.INTL(+TODAY(),+CUM!AI48/+VLOOKUP(BC$1,POSTE!$B:$H,7,FALSE),,CONGÉ!$C$2:$C$80),+WORKDAY.INTL(AS48,+CUM!Y48/+VLOOKUP(BC$1,POSTE!$B:$H,7,FALSE),,CONGÉ!$C$2:$C$80)))</f>
        <v xml:space="preserve"> </v>
      </c>
      <c r="BD48" s="199" t="str">
        <f ca="1">+IF(Z48=0," ",+MAX(+WORKDAY.INTL(+TODAY(),+CUM!AJ48/+VLOOKUP(BD$1,POSTE!$B:$H,7,FALSE),,CONGÉ!$C$2:$C$80),+WORKDAY.INTL(AT48,+CUM!Z48/+VLOOKUP(BD$1,POSTE!$B:$H,7,FALSE),,CONGÉ!$C$2:$C$80)))</f>
        <v xml:space="preserve"> </v>
      </c>
      <c r="BE48" s="199" t="str">
        <f ca="1">+IF(AA48=0," ",+MAX(+WORKDAY.INTL(+TODAY(),+CUM!AK48/+VLOOKUP(BE$1,POSTE!$B:$H,7,FALSE),,CONGÉ!$C$2:$C$80),+WORKDAY.INTL(AU48,+CUM!AA48/+VLOOKUP(BE$1,POSTE!$B:$H,7,FALSE),,CONGÉ!$C$2:$C$80)))</f>
        <v xml:space="preserve"> </v>
      </c>
      <c r="BF48" s="200" t="str">
        <f ca="1">+IF(AB48=0," ",+MAX(+WORKDAY.INTL(+TODAY(),+CUM!AL48/+VLOOKUP(BF$1,POSTE!$B:$H,7,FALSE),,CONGÉ!$C$2:$C$80),+WORKDAY.INTL(AV48,+CUM!AB48/+VLOOKUP(BF$1,POSTE!$B:$H,7,FALSE),,CONGÉ!$C$2:$C$80)))</f>
        <v xml:space="preserve"> </v>
      </c>
      <c r="BG48" s="96" t="str">
        <f t="shared" ca="1" si="19"/>
        <v xml:space="preserve"> </v>
      </c>
      <c r="BH48" s="96" t="str">
        <f t="shared" ca="1" si="20"/>
        <v xml:space="preserve"> </v>
      </c>
      <c r="BI48" s="26">
        <f>+IF($I48="oui",+VLOOKUP($A48,DATA!$A:$AH,DATA!$AH$3,FALSE),0)</f>
        <v>0</v>
      </c>
      <c r="BJ48" s="27" t="str">
        <f t="shared" si="21"/>
        <v xml:space="preserve"> </v>
      </c>
      <c r="BK48" s="46" t="str">
        <f>+IF(BI48&gt;0,+MAX((BL$4:BL47),BH48),"")</f>
        <v/>
      </c>
      <c r="BL48" s="46" t="str">
        <f>+IF(BI48&gt;0,+MAX((BL$4:BL47),+WORKDAY.INTL(BK48,+BI48/8,,CONGÉ!$C$2:$C$73)),"")</f>
        <v/>
      </c>
      <c r="BM48" s="175" t="str">
        <f t="shared" ca="1" si="22"/>
        <v xml:space="preserve"> </v>
      </c>
      <c r="BN48" s="176" t="str">
        <f t="shared" si="23"/>
        <v xml:space="preserve"> </v>
      </c>
      <c r="BO48" s="48" t="str">
        <f t="shared" ca="1" si="24"/>
        <v xml:space="preserve"> </v>
      </c>
      <c r="BP48" s="97" t="str">
        <f>+IF(C48=" "," ",+(((AF48*POSTE!$H$5)+(CUM!AG48*POSTE!$H$4))/(POSTE!$H$4*POSTE!$H$5*2)))</f>
        <v xml:space="preserve"> </v>
      </c>
      <c r="BQ48" s="98" t="str">
        <f ca="1">+IFERROR(+WORKDAY.INTL(BO48,BP48,,CONGÉ!C$4:C$72)," ")</f>
        <v xml:space="preserve"> </v>
      </c>
      <c r="BR48" s="99" t="str">
        <f ca="1">+IFERROR(+MAX(AY$4:AY48)-BQ48," ")</f>
        <v xml:space="preserve"> </v>
      </c>
      <c r="BS48" s="180" t="str">
        <f>+IF(T48=0," ",+DATEDIF(+MAX(AW$4:AW47),AM48,"D"))</f>
        <v xml:space="preserve"> </v>
      </c>
      <c r="BT48" s="181" t="str">
        <f>+IF(U48=0," ",+DATEDIF(+MAX(AX$4:AX47),AN48,"D"))</f>
        <v xml:space="preserve"> </v>
      </c>
      <c r="BU48" s="181" t="str">
        <f>+IF(AND(V48=0,W48=0)," ",+DATEDIF(+MAX(AY$4:AY47),AO48,"D"))</f>
        <v xml:space="preserve"> </v>
      </c>
      <c r="BV48" s="181" t="str">
        <f>+IF(V48=0," ",+DATEDIF(+MAX(AZ$4:AZ47),AP48,"D"))</f>
        <v xml:space="preserve"> </v>
      </c>
      <c r="BW48" s="181" t="str">
        <f>+IF(W48=0," ",+DATEDIF(+MAX(BA$4:BA47),AQ48,"D"))</f>
        <v xml:space="preserve"> </v>
      </c>
      <c r="BX48" s="181" t="str">
        <f>+IF(X48=0," ",+DATEDIF(+MAX(BB$4:BB47),AR48,"D"))</f>
        <v xml:space="preserve"> </v>
      </c>
      <c r="BY48" s="181" t="str">
        <f>+IF(Y48=0," ",+DATEDIF(+MAX(BC$4:BC47),AS48,"D"))</f>
        <v xml:space="preserve"> </v>
      </c>
      <c r="BZ48" s="181" t="str">
        <f>+IF(Z48=0," ",+DATEDIF(+MAX(BD$4:BD47),AT48,"D"))</f>
        <v xml:space="preserve"> </v>
      </c>
      <c r="CA48" s="181" t="str">
        <f>+IF(AA48=0," ",+DATEDIF(+MAX(BE$4:BE47),AU48,"D"))</f>
        <v xml:space="preserve"> </v>
      </c>
      <c r="CB48" s="182" t="str">
        <f>+IF(AB48=0," ",+DATEDIF(+MAX(BF$4:BF47),AV48,"D"))</f>
        <v xml:space="preserve"> </v>
      </c>
    </row>
    <row r="49" spans="1:80" x14ac:dyDescent="0.25">
      <c r="A49" s="104" t="str">
        <f>+IFERROR(+IF(+VLOOKUP(+ROW()-ROW($A$4),DATA!A:D,4,FALSE)=" "," ",+ROW()-ROW($A$4))," ")</f>
        <v xml:space="preserve"> </v>
      </c>
      <c r="B49" s="195" t="str">
        <f>+IFERROR(+VLOOKUP($A49,DATA!$A:$C,1,FALSE)-VLOOKUP($A49,DATA!$A:$C,3,FALSE)," ")</f>
        <v xml:space="preserve"> </v>
      </c>
      <c r="C49" s="17" t="str">
        <f>+IF($A49=" "," ",+VLOOKUP($A49,DATA!$A:$AG,DATA!$D$3,FALSE))</f>
        <v xml:space="preserve"> </v>
      </c>
      <c r="D49" s="17" t="str">
        <f>+IF($A49=" "," ",+VLOOKUP($A49,DATA!$A:$AG,DATA!$E$3,FALSE))</f>
        <v xml:space="preserve"> </v>
      </c>
      <c r="E49" s="17" t="str">
        <f>+IF($A49=" "," ",+VLOOKUP($A49,DATA!$A:$AG,DATA!$F$3,FALSE))</f>
        <v xml:space="preserve"> </v>
      </c>
      <c r="F49" s="191" t="str">
        <f>+IF($A49=" "," ",+VLOOKUP($A49,DATA!$A:$AG,DATA!$G$3,FALSE))</f>
        <v xml:space="preserve"> </v>
      </c>
      <c r="G49" s="31" t="str">
        <f>+IFERROR(+VLOOKUP($A49,DATA!$A:$AG,DATA!$M$3,FALSE)," ")</f>
        <v xml:space="preserve"> </v>
      </c>
      <c r="H49" s="31" t="str">
        <f>+IFERROR(+IF(+VLOOKUP($A49,DATA!$A:$AG,DATA!$N$3,FALSE)=0," ",+VLOOKUP($A49,DATA!$A:$AG,DATA!$N$3,FALSE))," ")</f>
        <v xml:space="preserve"> </v>
      </c>
      <c r="I49" s="18" t="str">
        <f>+IF($A49=" "," ",+VLOOKUP($A49,DATA!$A:$AG,DATA!$O$3,FALSE))</f>
        <v xml:space="preserve"> </v>
      </c>
      <c r="J49" s="26">
        <f>+IF($I49="oui",+VLOOKUP($A49,DATA!$A:$AG,DATA!$P$3,FALSE),0)</f>
        <v>0</v>
      </c>
      <c r="K49" s="27">
        <f>+IF($I49="oui",+VLOOKUP($A49,DATA!$A:$AG,DATA!$R$3,FALSE),0)</f>
        <v>0</v>
      </c>
      <c r="L49" s="27">
        <f>+IF($I49="oui",+VLOOKUP($A49,DATA!$A:$AG,DATA!$T$3,FALSE),0)</f>
        <v>0</v>
      </c>
      <c r="M49" s="27">
        <f>+IF($I49="oui",+VLOOKUP($A49,DATA!$A:$AG,DATA!$V$3,FALSE),0)</f>
        <v>0</v>
      </c>
      <c r="N49" s="27">
        <f>+IF($I49="oui",+VLOOKUP($A49,DATA!$A:$AG,DATA!$X$3,FALSE),0)</f>
        <v>0</v>
      </c>
      <c r="O49" s="27">
        <f>+IF($I49="oui",+VLOOKUP($A49,DATA!$A:$AG,DATA!$Z$3,FALSE),0)</f>
        <v>0</v>
      </c>
      <c r="P49" s="27">
        <f>+IF($I49="oui",+VLOOKUP($A49,DATA!$A:$AG,DATA!$AB$3,FALSE),0)</f>
        <v>0</v>
      </c>
      <c r="Q49" s="27">
        <f>+IF($I49="oui",+VLOOKUP($A49,DATA!$A:$AG,DATA!$AD$3,FALSE),0)</f>
        <v>0</v>
      </c>
      <c r="R49" s="28">
        <f>+IF($I49="oui",+VLOOKUP($A49,DATA!$A:$AG,DATA!$AF$3,FALSE),0)</f>
        <v>0</v>
      </c>
      <c r="S49" s="94">
        <f t="shared" si="8"/>
        <v>0</v>
      </c>
      <c r="T49" s="20">
        <f>+IF($I49="oui",+VLOOKUP($A49,DATA!$A:$AG,DATA!$Q$3,FALSE),0)</f>
        <v>0</v>
      </c>
      <c r="U49" s="21">
        <f>+IF($I49="oui",+VLOOKUP($A49,DATA!$A:$AG,DATA!$S$3,FALSE),0)</f>
        <v>0</v>
      </c>
      <c r="V49" s="21">
        <f>+IF($I49="oui",+VLOOKUP($A49,DATA!$A:$AG,DATA!$U$3,FALSE),0)</f>
        <v>0</v>
      </c>
      <c r="W49" s="21">
        <f>+IF($I49="oui",+VLOOKUP($A49,DATA!$A:$AG,DATA!$W$3,FALSE),0)</f>
        <v>0</v>
      </c>
      <c r="X49" s="21">
        <f>+IF($I49="oui",+VLOOKUP($A49,DATA!$A:$AG,DATA!$Y$3,FALSE),0)</f>
        <v>0</v>
      </c>
      <c r="Y49" s="21">
        <f>+IF($I49="oui",+VLOOKUP($A49,DATA!$A:$AG,DATA!$AA$3,FALSE),0)</f>
        <v>0</v>
      </c>
      <c r="Z49" s="21">
        <f>+IF($I49="oui",+VLOOKUP($A49,DATA!$A:$AG,DATA!$AC$3,FALSE),0)</f>
        <v>0</v>
      </c>
      <c r="AA49" s="21">
        <f>+IF($I49="oui",+VLOOKUP($A49,DATA!$A:$AG,DATA!$AE$3,FALSE),0)</f>
        <v>0</v>
      </c>
      <c r="AB49" s="22">
        <f>+IF($I49="oui",+VLOOKUP($A49,DATA!$A:$AG,DATA!$AG$3,FALSE),0)</f>
        <v>0</v>
      </c>
      <c r="AC49" s="95">
        <f t="shared" si="9"/>
        <v>0</v>
      </c>
      <c r="AD49" s="26" t="str">
        <f t="shared" si="10"/>
        <v xml:space="preserve"> </v>
      </c>
      <c r="AE49" s="27" t="str">
        <f t="shared" si="11"/>
        <v xml:space="preserve"> </v>
      </c>
      <c r="AF49" s="27" t="str">
        <f t="shared" si="12"/>
        <v xml:space="preserve"> </v>
      </c>
      <c r="AG49" s="27" t="str">
        <f t="shared" si="13"/>
        <v xml:space="preserve"> </v>
      </c>
      <c r="AH49" s="27" t="str">
        <f t="shared" si="14"/>
        <v xml:space="preserve"> </v>
      </c>
      <c r="AI49" s="27" t="str">
        <f t="shared" si="15"/>
        <v xml:space="preserve"> </v>
      </c>
      <c r="AJ49" s="27" t="str">
        <f t="shared" si="16"/>
        <v xml:space="preserve"> </v>
      </c>
      <c r="AK49" s="27" t="str">
        <f t="shared" si="17"/>
        <v xml:space="preserve"> </v>
      </c>
      <c r="AL49" s="28" t="str">
        <f t="shared" si="18"/>
        <v xml:space="preserve"> </v>
      </c>
      <c r="AM49" s="44" t="str">
        <f ca="1">+IF(T49=0," ",IF($H49=" ",+MAX(TODAY(),AW$4:AW48,$G49),+MAX(TODAY(),AW$4:AW48,$H49)))</f>
        <v xml:space="preserve"> </v>
      </c>
      <c r="AN49" s="31" t="str">
        <f ca="1">+IF(U49=0," ",IF($H49=" ",+MAX(TODAY(),AX$4:AX48,$G49),+MAX(TODAY(),AX$4:AX48,$H49)))</f>
        <v xml:space="preserve"> </v>
      </c>
      <c r="AO49" s="31" t="str">
        <f ca="1">+IF(AND(V49=0,W49=0)," ",IF($H49=" ",+MAX(TODAY(),AY$4:AY48,$G49),+MAX(TODAY(),AY$4:AY48,$H49)))</f>
        <v xml:space="preserve"> </v>
      </c>
      <c r="AP49" s="31" t="str">
        <f ca="1">+IF(V49=0," ",IF($H49=" ",+MAX(TODAY(),AZ$4:AZ48,$G49),+MAX(TODAY(),AZ$4:AZ48,$H49)))</f>
        <v xml:space="preserve"> </v>
      </c>
      <c r="AQ49" s="31" t="str">
        <f ca="1">+IF(W49=0," ",IF($H49=" ",+MAX(TODAY(),BA$4:BA48,$G49),+MAX(TODAY(),BA$4:BA48,$H49)))</f>
        <v xml:space="preserve"> </v>
      </c>
      <c r="AR49" s="31" t="str">
        <f ca="1">+IF(X49=0," ",IF($H49=" ",+MAX(TODAY(),BB$4:BB48,$G49),+MAX(TODAY(),BB$4:BB48,$H49)))</f>
        <v xml:space="preserve"> </v>
      </c>
      <c r="AS49" s="31" t="str">
        <f ca="1">+IF(Y49=0," ",IF($H49=" ",+MAX(TODAY(),BC$4:BC48,$G49),+MAX(TODAY(),BC$4:BC48,$H49)))</f>
        <v xml:space="preserve"> </v>
      </c>
      <c r="AT49" s="31" t="str">
        <f ca="1">+IF(Z49=0," ",IF($H49=" ",+MAX(TODAY(),BD$4:BD48,$G49),+MAX(TODAY(),BD$4:BD48,$H49)))</f>
        <v xml:space="preserve"> </v>
      </c>
      <c r="AU49" s="31" t="str">
        <f ca="1">+IF(AA49=0," ",IF($H49=" ",+MAX(TODAY(),BE$4:BE48,$G49),+MAX(TODAY(),BE$4:BE48,$H49)))</f>
        <v xml:space="preserve"> </v>
      </c>
      <c r="AV49" s="45" t="str">
        <f ca="1">+IF(AB49=0," ",IF($H49=" ",+MAX(TODAY(),BF$4:BF48,$G49),+MAX(TODAY(),BF$4:BF48,$H49)))</f>
        <v xml:space="preserve"> </v>
      </c>
      <c r="AW49" s="48" t="str">
        <f ca="1">+IF(T49=0," ",+MAX(+WORKDAY.INTL(+TODAY(),+CUM!AD49/+VLOOKUP(AW$1,POSTE!$B:$H,7,FALSE),,CONGÉ!$C$2:$C$80),+WORKDAY.INTL(AM49,+CUM!T49/+VLOOKUP(AW$1,POSTE!$B:$H,7,FALSE),,CONGÉ!$C$2:$C$80)))</f>
        <v xml:space="preserve"> </v>
      </c>
      <c r="AX49" s="199" t="str">
        <f ca="1">+IF(U49=0," ",+MAX(+WORKDAY.INTL(+TODAY(),+CUM!AE49/+VLOOKUP(AX$1,POSTE!$B:$H,7,FALSE),,CONGÉ!$C$2:$C$80),+WORKDAY.INTL(AN49,+CUM!U49/+VLOOKUP(AX$1,POSTE!$B:$H,7,FALSE),,CONGÉ!$C$2:$C$80)))</f>
        <v xml:space="preserve"> </v>
      </c>
      <c r="AY49" s="199" t="str">
        <f ca="1">+IF(AND(V49=0,W49=0)," ",+MAX(+WORKDAY.INTL(+TODAY(),+(((AF49*POSTE!$H$5)+(CUM!AG49*POSTE!$H$4))/(POSTE!$H$4*POSTE!$H$5*2)),,CONGÉ!$C$2:$C$80),+WORKDAY.INTL(AO49,+(((V49*POSTE!$H$5)+(CUM!W49*POSTE!$H$4))/(POSTE!$H$4*POSTE!$H$5*2)),,CONGÉ!$C$2:$C$80)))</f>
        <v xml:space="preserve"> </v>
      </c>
      <c r="AZ49" s="199" t="str">
        <f ca="1">+IF(V49=0," ",+MAX(+WORKDAY.INTL(+TODAY(),+CUM!AF49/+VLOOKUP(AZ$1,POSTE!$B:$H,7,FALSE),,CONGÉ!$C$2:$C$80),+WORKDAY.INTL(AP49,+CUM!V49/+VLOOKUP(AZ$1,POSTE!$B:$H,7,FALSE),,CONGÉ!$C$2:$C$80)))</f>
        <v xml:space="preserve"> </v>
      </c>
      <c r="BA49" s="199" t="str">
        <f ca="1">+IF(W49=0," ",+MAX(+WORKDAY.INTL(+TODAY(),+CUM!AG49/+VLOOKUP(BA$1,POSTE!$B:$H,7,FALSE),,CONGÉ!$C$2:$C$80),+WORKDAY.INTL(AQ49,+CUM!W49/+VLOOKUP(BA$1,POSTE!$B:$H,7,FALSE),,CONGÉ!$C$2:$C$80)))</f>
        <v xml:space="preserve"> </v>
      </c>
      <c r="BB49" s="199" t="str">
        <f ca="1">+IF(X49=0," ",+MAX(+WORKDAY.INTL(+TODAY(),+CUM!AH49/+VLOOKUP(BB$1,POSTE!$B:$H,7,FALSE),,CONGÉ!$C$2:$C$80),+WORKDAY.INTL(AR49,+CUM!X49/+VLOOKUP(BB$1,POSTE!$B:$H,7,FALSE),,CONGÉ!$C$2:$C$80)))</f>
        <v xml:space="preserve"> </v>
      </c>
      <c r="BC49" s="199" t="str">
        <f ca="1">+IF(Y49=0," ",+MAX(+WORKDAY.INTL(+TODAY(),+CUM!AI49/+VLOOKUP(BC$1,POSTE!$B:$H,7,FALSE),,CONGÉ!$C$2:$C$80),+WORKDAY.INTL(AS49,+CUM!Y49/+VLOOKUP(BC$1,POSTE!$B:$H,7,FALSE),,CONGÉ!$C$2:$C$80)))</f>
        <v xml:space="preserve"> </v>
      </c>
      <c r="BD49" s="199" t="str">
        <f ca="1">+IF(Z49=0," ",+MAX(+WORKDAY.INTL(+TODAY(),+CUM!AJ49/+VLOOKUP(BD$1,POSTE!$B:$H,7,FALSE),,CONGÉ!$C$2:$C$80),+WORKDAY.INTL(AT49,+CUM!Z49/+VLOOKUP(BD$1,POSTE!$B:$H,7,FALSE),,CONGÉ!$C$2:$C$80)))</f>
        <v xml:space="preserve"> </v>
      </c>
      <c r="BE49" s="199" t="str">
        <f ca="1">+IF(AA49=0," ",+MAX(+WORKDAY.INTL(+TODAY(),+CUM!AK49/+VLOOKUP(BE$1,POSTE!$B:$H,7,FALSE),,CONGÉ!$C$2:$C$80),+WORKDAY.INTL(AU49,+CUM!AA49/+VLOOKUP(BE$1,POSTE!$B:$H,7,FALSE),,CONGÉ!$C$2:$C$80)))</f>
        <v xml:space="preserve"> </v>
      </c>
      <c r="BF49" s="200" t="str">
        <f ca="1">+IF(AB49=0," ",+MAX(+WORKDAY.INTL(+TODAY(),+CUM!AL49/+VLOOKUP(BF$1,POSTE!$B:$H,7,FALSE),,CONGÉ!$C$2:$C$80),+WORKDAY.INTL(AV49,+CUM!AB49/+VLOOKUP(BF$1,POSTE!$B:$H,7,FALSE),,CONGÉ!$C$2:$C$80)))</f>
        <v xml:space="preserve"> </v>
      </c>
      <c r="BG49" s="96" t="str">
        <f t="shared" ca="1" si="19"/>
        <v xml:space="preserve"> </v>
      </c>
      <c r="BH49" s="96" t="str">
        <f t="shared" ca="1" si="20"/>
        <v xml:space="preserve"> </v>
      </c>
      <c r="BI49" s="26">
        <f>+IF($I49="oui",+VLOOKUP($A49,DATA!$A:$AH,DATA!$AH$3,FALSE),0)</f>
        <v>0</v>
      </c>
      <c r="BJ49" s="27" t="str">
        <f t="shared" si="21"/>
        <v xml:space="preserve"> </v>
      </c>
      <c r="BK49" s="46" t="str">
        <f>+IF(BI49&gt;0,+MAX((BL$4:BL48),BH49),"")</f>
        <v/>
      </c>
      <c r="BL49" s="46" t="str">
        <f>+IF(BI49&gt;0,+MAX((BL$4:BL48),+WORKDAY.INTL(BK49,+BI49/8,,CONGÉ!$C$2:$C$73)),"")</f>
        <v/>
      </c>
      <c r="BM49" s="175" t="str">
        <f t="shared" ca="1" si="22"/>
        <v xml:space="preserve"> </v>
      </c>
      <c r="BN49" s="176" t="str">
        <f t="shared" si="23"/>
        <v xml:space="preserve"> </v>
      </c>
      <c r="BO49" s="48" t="str">
        <f t="shared" ca="1" si="24"/>
        <v xml:space="preserve"> </v>
      </c>
      <c r="BP49" s="97" t="str">
        <f>+IF(C49=" "," ",+(((AF49*POSTE!$H$5)+(CUM!AG49*POSTE!$H$4))/(POSTE!$H$4*POSTE!$H$5*2)))</f>
        <v xml:space="preserve"> </v>
      </c>
      <c r="BQ49" s="98" t="str">
        <f ca="1">+IFERROR(+WORKDAY.INTL(BO49,BP49,,CONGÉ!C$4:C$72)," ")</f>
        <v xml:space="preserve"> </v>
      </c>
      <c r="BR49" s="99" t="str">
        <f ca="1">+IFERROR(+MAX(AY$4:AY49)-BQ49," ")</f>
        <v xml:space="preserve"> </v>
      </c>
      <c r="BS49" s="180" t="str">
        <f>+IF(T49=0," ",+DATEDIF(+MAX(AW$4:AW48),AM49,"D"))</f>
        <v xml:space="preserve"> </v>
      </c>
      <c r="BT49" s="181" t="str">
        <f>+IF(U49=0," ",+DATEDIF(+MAX(AX$4:AX48),AN49,"D"))</f>
        <v xml:space="preserve"> </v>
      </c>
      <c r="BU49" s="181" t="str">
        <f>+IF(AND(V49=0,W49=0)," ",+DATEDIF(+MAX(AY$4:AY48),AO49,"D"))</f>
        <v xml:space="preserve"> </v>
      </c>
      <c r="BV49" s="181" t="str">
        <f>+IF(V49=0," ",+DATEDIF(+MAX(AZ$4:AZ48),AP49,"D"))</f>
        <v xml:space="preserve"> </v>
      </c>
      <c r="BW49" s="181" t="str">
        <f>+IF(W49=0," ",+DATEDIF(+MAX(BA$4:BA48),AQ49,"D"))</f>
        <v xml:space="preserve"> </v>
      </c>
      <c r="BX49" s="181" t="str">
        <f>+IF(X49=0," ",+DATEDIF(+MAX(BB$4:BB48),AR49,"D"))</f>
        <v xml:space="preserve"> </v>
      </c>
      <c r="BY49" s="181" t="str">
        <f>+IF(Y49=0," ",+DATEDIF(+MAX(BC$4:BC48),AS49,"D"))</f>
        <v xml:space="preserve"> </v>
      </c>
      <c r="BZ49" s="181" t="str">
        <f>+IF(Z49=0," ",+DATEDIF(+MAX(BD$4:BD48),AT49,"D"))</f>
        <v xml:space="preserve"> </v>
      </c>
      <c r="CA49" s="181" t="str">
        <f>+IF(AA49=0," ",+DATEDIF(+MAX(BE$4:BE48),AU49,"D"))</f>
        <v xml:space="preserve"> </v>
      </c>
      <c r="CB49" s="182" t="str">
        <f>+IF(AB49=0," ",+DATEDIF(+MAX(BF$4:BF48),AV49,"D"))</f>
        <v xml:space="preserve"> </v>
      </c>
    </row>
    <row r="50" spans="1:80" x14ac:dyDescent="0.25">
      <c r="A50" s="104" t="str">
        <f>+IFERROR(+IF(+VLOOKUP(+ROW()-ROW($A$4),DATA!A:D,4,FALSE)=" "," ",+ROW()-ROW($A$4))," ")</f>
        <v xml:space="preserve"> </v>
      </c>
      <c r="B50" s="195" t="str">
        <f>+IFERROR(+VLOOKUP($A50,DATA!$A:$C,1,FALSE)-VLOOKUP($A50,DATA!$A:$C,3,FALSE)," ")</f>
        <v xml:space="preserve"> </v>
      </c>
      <c r="C50" s="17" t="str">
        <f>+IF($A50=" "," ",+VLOOKUP($A50,DATA!$A:$AG,DATA!$D$3,FALSE))</f>
        <v xml:space="preserve"> </v>
      </c>
      <c r="D50" s="17" t="str">
        <f>+IF($A50=" "," ",+VLOOKUP($A50,DATA!$A:$AG,DATA!$E$3,FALSE))</f>
        <v xml:space="preserve"> </v>
      </c>
      <c r="E50" s="17" t="str">
        <f>+IF($A50=" "," ",+VLOOKUP($A50,DATA!$A:$AG,DATA!$F$3,FALSE))</f>
        <v xml:space="preserve"> </v>
      </c>
      <c r="F50" s="191" t="str">
        <f>+IF($A50=" "," ",+VLOOKUP($A50,DATA!$A:$AG,DATA!$G$3,FALSE))</f>
        <v xml:space="preserve"> </v>
      </c>
      <c r="G50" s="31" t="str">
        <f>+IFERROR(+VLOOKUP($A50,DATA!$A:$AG,DATA!$M$3,FALSE)," ")</f>
        <v xml:space="preserve"> </v>
      </c>
      <c r="H50" s="31" t="str">
        <f>+IFERROR(+IF(+VLOOKUP($A50,DATA!$A:$AG,DATA!$N$3,FALSE)=0," ",+VLOOKUP($A50,DATA!$A:$AG,DATA!$N$3,FALSE))," ")</f>
        <v xml:space="preserve"> </v>
      </c>
      <c r="I50" s="18" t="str">
        <f>+IF($A50=" "," ",+VLOOKUP($A50,DATA!$A:$AG,DATA!$O$3,FALSE))</f>
        <v xml:space="preserve"> </v>
      </c>
      <c r="J50" s="26">
        <f>+IF($I50="oui",+VLOOKUP($A50,DATA!$A:$AG,DATA!$P$3,FALSE),0)</f>
        <v>0</v>
      </c>
      <c r="K50" s="27">
        <f>+IF($I50="oui",+VLOOKUP($A50,DATA!$A:$AG,DATA!$R$3,FALSE),0)</f>
        <v>0</v>
      </c>
      <c r="L50" s="27">
        <f>+IF($I50="oui",+VLOOKUP($A50,DATA!$A:$AG,DATA!$T$3,FALSE),0)</f>
        <v>0</v>
      </c>
      <c r="M50" s="27">
        <f>+IF($I50="oui",+VLOOKUP($A50,DATA!$A:$AG,DATA!$V$3,FALSE),0)</f>
        <v>0</v>
      </c>
      <c r="N50" s="27">
        <f>+IF($I50="oui",+VLOOKUP($A50,DATA!$A:$AG,DATA!$X$3,FALSE),0)</f>
        <v>0</v>
      </c>
      <c r="O50" s="27">
        <f>+IF($I50="oui",+VLOOKUP($A50,DATA!$A:$AG,DATA!$Z$3,FALSE),0)</f>
        <v>0</v>
      </c>
      <c r="P50" s="27">
        <f>+IF($I50="oui",+VLOOKUP($A50,DATA!$A:$AG,DATA!$AB$3,FALSE),0)</f>
        <v>0</v>
      </c>
      <c r="Q50" s="27">
        <f>+IF($I50="oui",+VLOOKUP($A50,DATA!$A:$AG,DATA!$AD$3,FALSE),0)</f>
        <v>0</v>
      </c>
      <c r="R50" s="28">
        <f>+IF($I50="oui",+VLOOKUP($A50,DATA!$A:$AG,DATA!$AF$3,FALSE),0)</f>
        <v>0</v>
      </c>
      <c r="S50" s="94">
        <f t="shared" si="8"/>
        <v>0</v>
      </c>
      <c r="T50" s="20">
        <f>+IF($I50="oui",+VLOOKUP($A50,DATA!$A:$AG,DATA!$Q$3,FALSE),0)</f>
        <v>0</v>
      </c>
      <c r="U50" s="21">
        <f>+IF($I50="oui",+VLOOKUP($A50,DATA!$A:$AG,DATA!$S$3,FALSE),0)</f>
        <v>0</v>
      </c>
      <c r="V50" s="21">
        <f>+IF($I50="oui",+VLOOKUP($A50,DATA!$A:$AG,DATA!$U$3,FALSE),0)</f>
        <v>0</v>
      </c>
      <c r="W50" s="21">
        <f>+IF($I50="oui",+VLOOKUP($A50,DATA!$A:$AG,DATA!$W$3,FALSE),0)</f>
        <v>0</v>
      </c>
      <c r="X50" s="21">
        <f>+IF($I50="oui",+VLOOKUP($A50,DATA!$A:$AG,DATA!$Y$3,FALSE),0)</f>
        <v>0</v>
      </c>
      <c r="Y50" s="21">
        <f>+IF($I50="oui",+VLOOKUP($A50,DATA!$A:$AG,DATA!$AA$3,FALSE),0)</f>
        <v>0</v>
      </c>
      <c r="Z50" s="21">
        <f>+IF($I50="oui",+VLOOKUP($A50,DATA!$A:$AG,DATA!$AC$3,FALSE),0)</f>
        <v>0</v>
      </c>
      <c r="AA50" s="21">
        <f>+IF($I50="oui",+VLOOKUP($A50,DATA!$A:$AG,DATA!$AE$3,FALSE),0)</f>
        <v>0</v>
      </c>
      <c r="AB50" s="22">
        <f>+IF($I50="oui",+VLOOKUP($A50,DATA!$A:$AG,DATA!$AG$3,FALSE),0)</f>
        <v>0</v>
      </c>
      <c r="AC50" s="95">
        <f t="shared" si="9"/>
        <v>0</v>
      </c>
      <c r="AD50" s="26" t="str">
        <f t="shared" si="10"/>
        <v xml:space="preserve"> </v>
      </c>
      <c r="AE50" s="27" t="str">
        <f t="shared" si="11"/>
        <v xml:space="preserve"> </v>
      </c>
      <c r="AF50" s="27" t="str">
        <f t="shared" si="12"/>
        <v xml:space="preserve"> </v>
      </c>
      <c r="AG50" s="27" t="str">
        <f t="shared" si="13"/>
        <v xml:space="preserve"> </v>
      </c>
      <c r="AH50" s="27" t="str">
        <f t="shared" si="14"/>
        <v xml:space="preserve"> </v>
      </c>
      <c r="AI50" s="27" t="str">
        <f t="shared" si="15"/>
        <v xml:space="preserve"> </v>
      </c>
      <c r="AJ50" s="27" t="str">
        <f t="shared" si="16"/>
        <v xml:space="preserve"> </v>
      </c>
      <c r="AK50" s="27" t="str">
        <f t="shared" si="17"/>
        <v xml:space="preserve"> </v>
      </c>
      <c r="AL50" s="28" t="str">
        <f t="shared" si="18"/>
        <v xml:space="preserve"> </v>
      </c>
      <c r="AM50" s="44" t="str">
        <f ca="1">+IF(T50=0," ",IF($H50=" ",+MAX(TODAY(),AW$4:AW49,$G50),+MAX(TODAY(),AW$4:AW49,$H50)))</f>
        <v xml:space="preserve"> </v>
      </c>
      <c r="AN50" s="31" t="str">
        <f ca="1">+IF(U50=0," ",IF($H50=" ",+MAX(TODAY(),AX$4:AX49,$G50),+MAX(TODAY(),AX$4:AX49,$H50)))</f>
        <v xml:space="preserve"> </v>
      </c>
      <c r="AO50" s="31" t="str">
        <f ca="1">+IF(AND(V50=0,W50=0)," ",IF($H50=" ",+MAX(TODAY(),AY$4:AY49,$G50),+MAX(TODAY(),AY$4:AY49,$H50)))</f>
        <v xml:space="preserve"> </v>
      </c>
      <c r="AP50" s="31" t="str">
        <f ca="1">+IF(V50=0," ",IF($H50=" ",+MAX(TODAY(),AZ$4:AZ49,$G50),+MAX(TODAY(),AZ$4:AZ49,$H50)))</f>
        <v xml:space="preserve"> </v>
      </c>
      <c r="AQ50" s="31" t="str">
        <f ca="1">+IF(W50=0," ",IF($H50=" ",+MAX(TODAY(),BA$4:BA49,$G50),+MAX(TODAY(),BA$4:BA49,$H50)))</f>
        <v xml:space="preserve"> </v>
      </c>
      <c r="AR50" s="31" t="str">
        <f ca="1">+IF(X50=0," ",IF($H50=" ",+MAX(TODAY(),BB$4:BB49,$G50),+MAX(TODAY(),BB$4:BB49,$H50)))</f>
        <v xml:space="preserve"> </v>
      </c>
      <c r="AS50" s="31" t="str">
        <f ca="1">+IF(Y50=0," ",IF($H50=" ",+MAX(TODAY(),BC$4:BC49,$G50),+MAX(TODAY(),BC$4:BC49,$H50)))</f>
        <v xml:space="preserve"> </v>
      </c>
      <c r="AT50" s="31" t="str">
        <f ca="1">+IF(Z50=0," ",IF($H50=" ",+MAX(TODAY(),BD$4:BD49,$G50),+MAX(TODAY(),BD$4:BD49,$H50)))</f>
        <v xml:space="preserve"> </v>
      </c>
      <c r="AU50" s="31" t="str">
        <f ca="1">+IF(AA50=0," ",IF($H50=" ",+MAX(TODAY(),BE$4:BE49,$G50),+MAX(TODAY(),BE$4:BE49,$H50)))</f>
        <v xml:space="preserve"> </v>
      </c>
      <c r="AV50" s="45" t="str">
        <f ca="1">+IF(AB50=0," ",IF($H50=" ",+MAX(TODAY(),BF$4:BF49,$G50),+MAX(TODAY(),BF$4:BF49,$H50)))</f>
        <v xml:space="preserve"> </v>
      </c>
      <c r="AW50" s="48" t="str">
        <f ca="1">+IF(T50=0," ",+MAX(+WORKDAY.INTL(+TODAY(),+CUM!AD50/+VLOOKUP(AW$1,POSTE!$B:$H,7,FALSE),,CONGÉ!$C$2:$C$80),+WORKDAY.INTL(AM50,+CUM!T50/+VLOOKUP(AW$1,POSTE!$B:$H,7,FALSE),,CONGÉ!$C$2:$C$80)))</f>
        <v xml:space="preserve"> </v>
      </c>
      <c r="AX50" s="199" t="str">
        <f ca="1">+IF(U50=0," ",+MAX(+WORKDAY.INTL(+TODAY(),+CUM!AE50/+VLOOKUP(AX$1,POSTE!$B:$H,7,FALSE),,CONGÉ!$C$2:$C$80),+WORKDAY.INTL(AN50,+CUM!U50/+VLOOKUP(AX$1,POSTE!$B:$H,7,FALSE),,CONGÉ!$C$2:$C$80)))</f>
        <v xml:space="preserve"> </v>
      </c>
      <c r="AY50" s="199" t="str">
        <f ca="1">+IF(AND(V50=0,W50=0)," ",+MAX(+WORKDAY.INTL(+TODAY(),+(((AF50*POSTE!$H$5)+(CUM!AG50*POSTE!$H$4))/(POSTE!$H$4*POSTE!$H$5*2)),,CONGÉ!$C$2:$C$80),+WORKDAY.INTL(AO50,+(((V50*POSTE!$H$5)+(CUM!W50*POSTE!$H$4))/(POSTE!$H$4*POSTE!$H$5*2)),,CONGÉ!$C$2:$C$80)))</f>
        <v xml:space="preserve"> </v>
      </c>
      <c r="AZ50" s="199" t="str">
        <f ca="1">+IF(V50=0," ",+MAX(+WORKDAY.INTL(+TODAY(),+CUM!AF50/+VLOOKUP(AZ$1,POSTE!$B:$H,7,FALSE),,CONGÉ!$C$2:$C$80),+WORKDAY.INTL(AP50,+CUM!V50/+VLOOKUP(AZ$1,POSTE!$B:$H,7,FALSE),,CONGÉ!$C$2:$C$80)))</f>
        <v xml:space="preserve"> </v>
      </c>
      <c r="BA50" s="199" t="str">
        <f ca="1">+IF(W50=0," ",+MAX(+WORKDAY.INTL(+TODAY(),+CUM!AG50/+VLOOKUP(BA$1,POSTE!$B:$H,7,FALSE),,CONGÉ!$C$2:$C$80),+WORKDAY.INTL(AQ50,+CUM!W50/+VLOOKUP(BA$1,POSTE!$B:$H,7,FALSE),,CONGÉ!$C$2:$C$80)))</f>
        <v xml:space="preserve"> </v>
      </c>
      <c r="BB50" s="199" t="str">
        <f ca="1">+IF(X50=0," ",+MAX(+WORKDAY.INTL(+TODAY(),+CUM!AH50/+VLOOKUP(BB$1,POSTE!$B:$H,7,FALSE),,CONGÉ!$C$2:$C$80),+WORKDAY.INTL(AR50,+CUM!X50/+VLOOKUP(BB$1,POSTE!$B:$H,7,FALSE),,CONGÉ!$C$2:$C$80)))</f>
        <v xml:space="preserve"> </v>
      </c>
      <c r="BC50" s="199" t="str">
        <f ca="1">+IF(Y50=0," ",+MAX(+WORKDAY.INTL(+TODAY(),+CUM!AI50/+VLOOKUP(BC$1,POSTE!$B:$H,7,FALSE),,CONGÉ!$C$2:$C$80),+WORKDAY.INTL(AS50,+CUM!Y50/+VLOOKUP(BC$1,POSTE!$B:$H,7,FALSE),,CONGÉ!$C$2:$C$80)))</f>
        <v xml:space="preserve"> </v>
      </c>
      <c r="BD50" s="199" t="str">
        <f ca="1">+IF(Z50=0," ",+MAX(+WORKDAY.INTL(+TODAY(),+CUM!AJ50/+VLOOKUP(BD$1,POSTE!$B:$H,7,FALSE),,CONGÉ!$C$2:$C$80),+WORKDAY.INTL(AT50,+CUM!Z50/+VLOOKUP(BD$1,POSTE!$B:$H,7,FALSE),,CONGÉ!$C$2:$C$80)))</f>
        <v xml:space="preserve"> </v>
      </c>
      <c r="BE50" s="199" t="str">
        <f ca="1">+IF(AA50=0," ",+MAX(+WORKDAY.INTL(+TODAY(),+CUM!AK50/+VLOOKUP(BE$1,POSTE!$B:$H,7,FALSE),,CONGÉ!$C$2:$C$80),+WORKDAY.INTL(AU50,+CUM!AA50/+VLOOKUP(BE$1,POSTE!$B:$H,7,FALSE),,CONGÉ!$C$2:$C$80)))</f>
        <v xml:space="preserve"> </v>
      </c>
      <c r="BF50" s="200" t="str">
        <f ca="1">+IF(AB50=0," ",+MAX(+WORKDAY.INTL(+TODAY(),+CUM!AL50/+VLOOKUP(BF$1,POSTE!$B:$H,7,FALSE),,CONGÉ!$C$2:$C$80),+WORKDAY.INTL(AV50,+CUM!AB50/+VLOOKUP(BF$1,POSTE!$B:$H,7,FALSE),,CONGÉ!$C$2:$C$80)))</f>
        <v xml:space="preserve"> </v>
      </c>
      <c r="BG50" s="96" t="str">
        <f t="shared" ca="1" si="19"/>
        <v xml:space="preserve"> </v>
      </c>
      <c r="BH50" s="96" t="str">
        <f t="shared" ca="1" si="20"/>
        <v xml:space="preserve"> </v>
      </c>
      <c r="BI50" s="26">
        <f>+IF($I50="oui",+VLOOKUP($A50,DATA!$A:$AH,DATA!$AH$3,FALSE),0)</f>
        <v>0</v>
      </c>
      <c r="BJ50" s="27" t="str">
        <f t="shared" si="21"/>
        <v xml:space="preserve"> </v>
      </c>
      <c r="BK50" s="46" t="str">
        <f>+IF(BI50&gt;0,+MAX((BL$4:BL49),BH50),"")</f>
        <v/>
      </c>
      <c r="BL50" s="46" t="str">
        <f>+IF(BI50&gt;0,+MAX((BL$4:BL49),+WORKDAY.INTL(BK50,+BI50/8,,CONGÉ!$C$2:$C$73)),"")</f>
        <v/>
      </c>
      <c r="BM50" s="175" t="str">
        <f t="shared" ca="1" si="22"/>
        <v xml:space="preserve"> </v>
      </c>
      <c r="BN50" s="176" t="str">
        <f t="shared" si="23"/>
        <v xml:space="preserve"> </v>
      </c>
      <c r="BO50" s="48" t="str">
        <f t="shared" ca="1" si="24"/>
        <v xml:space="preserve"> </v>
      </c>
      <c r="BP50" s="97" t="str">
        <f>+IF(C50=" "," ",+(((AF50*POSTE!$H$5)+(CUM!AG50*POSTE!$H$4))/(POSTE!$H$4*POSTE!$H$5*2)))</f>
        <v xml:space="preserve"> </v>
      </c>
      <c r="BQ50" s="98" t="str">
        <f ca="1">+IFERROR(+WORKDAY.INTL(BO50,BP50,,CONGÉ!C$4:C$72)," ")</f>
        <v xml:space="preserve"> </v>
      </c>
      <c r="BR50" s="99" t="str">
        <f ca="1">+IFERROR(+MAX(AY$4:AY50)-BQ50," ")</f>
        <v xml:space="preserve"> </v>
      </c>
      <c r="BS50" s="180" t="str">
        <f>+IF(T50=0," ",+DATEDIF(+MAX(AW$4:AW49),AM50,"D"))</f>
        <v xml:space="preserve"> </v>
      </c>
      <c r="BT50" s="181" t="str">
        <f>+IF(U50=0," ",+DATEDIF(+MAX(AX$4:AX49),AN50,"D"))</f>
        <v xml:space="preserve"> </v>
      </c>
      <c r="BU50" s="181" t="str">
        <f>+IF(AND(V50=0,W50=0)," ",+DATEDIF(+MAX(AY$4:AY49),AO50,"D"))</f>
        <v xml:space="preserve"> </v>
      </c>
      <c r="BV50" s="181" t="str">
        <f>+IF(V50=0," ",+DATEDIF(+MAX(AZ$4:AZ49),AP50,"D"))</f>
        <v xml:space="preserve"> </v>
      </c>
      <c r="BW50" s="181" t="str">
        <f>+IF(W50=0," ",+DATEDIF(+MAX(BA$4:BA49),AQ50,"D"))</f>
        <v xml:space="preserve"> </v>
      </c>
      <c r="BX50" s="181" t="str">
        <f>+IF(X50=0," ",+DATEDIF(+MAX(BB$4:BB49),AR50,"D"))</f>
        <v xml:space="preserve"> </v>
      </c>
      <c r="BY50" s="181" t="str">
        <f>+IF(Y50=0," ",+DATEDIF(+MAX(BC$4:BC49),AS50,"D"))</f>
        <v xml:space="preserve"> </v>
      </c>
      <c r="BZ50" s="181" t="str">
        <f>+IF(Z50=0," ",+DATEDIF(+MAX(BD$4:BD49),AT50,"D"))</f>
        <v xml:space="preserve"> </v>
      </c>
      <c r="CA50" s="181" t="str">
        <f>+IF(AA50=0," ",+DATEDIF(+MAX(BE$4:BE49),AU50,"D"))</f>
        <v xml:space="preserve"> </v>
      </c>
      <c r="CB50" s="182" t="str">
        <f>+IF(AB50=0," ",+DATEDIF(+MAX(BF$4:BF49),AV50,"D"))</f>
        <v xml:space="preserve"> </v>
      </c>
    </row>
    <row r="51" spans="1:80" x14ac:dyDescent="0.25">
      <c r="A51" s="104" t="str">
        <f>+IFERROR(+IF(+VLOOKUP(+ROW()-ROW($A$4),DATA!A:D,4,FALSE)=" "," ",+ROW()-ROW($A$4))," ")</f>
        <v xml:space="preserve"> </v>
      </c>
      <c r="B51" s="195" t="str">
        <f>+IFERROR(+VLOOKUP($A51,DATA!$A:$C,1,FALSE)-VLOOKUP($A51,DATA!$A:$C,3,FALSE)," ")</f>
        <v xml:space="preserve"> </v>
      </c>
      <c r="C51" s="17" t="str">
        <f>+IF($A51=" "," ",+VLOOKUP($A51,DATA!$A:$AG,DATA!$D$3,FALSE))</f>
        <v xml:space="preserve"> </v>
      </c>
      <c r="D51" s="17" t="str">
        <f>+IF($A51=" "," ",+VLOOKUP($A51,DATA!$A:$AG,DATA!$E$3,FALSE))</f>
        <v xml:space="preserve"> </v>
      </c>
      <c r="E51" s="17" t="str">
        <f>+IF($A51=" "," ",+VLOOKUP($A51,DATA!$A:$AG,DATA!$F$3,FALSE))</f>
        <v xml:space="preserve"> </v>
      </c>
      <c r="F51" s="191" t="str">
        <f>+IF($A51=" "," ",+VLOOKUP($A51,DATA!$A:$AG,DATA!$G$3,FALSE))</f>
        <v xml:space="preserve"> </v>
      </c>
      <c r="G51" s="31" t="str">
        <f>+IFERROR(+VLOOKUP($A51,DATA!$A:$AG,DATA!$M$3,FALSE)," ")</f>
        <v xml:space="preserve"> </v>
      </c>
      <c r="H51" s="31" t="str">
        <f>+IFERROR(+IF(+VLOOKUP($A51,DATA!$A:$AG,DATA!$N$3,FALSE)=0," ",+VLOOKUP($A51,DATA!$A:$AG,DATA!$N$3,FALSE))," ")</f>
        <v xml:space="preserve"> </v>
      </c>
      <c r="I51" s="18" t="str">
        <f>+IF($A51=" "," ",+VLOOKUP($A51,DATA!$A:$AG,DATA!$O$3,FALSE))</f>
        <v xml:space="preserve"> </v>
      </c>
      <c r="J51" s="26">
        <f>+IF($I51="oui",+VLOOKUP($A51,DATA!$A:$AG,DATA!$P$3,FALSE),0)</f>
        <v>0</v>
      </c>
      <c r="K51" s="27">
        <f>+IF($I51="oui",+VLOOKUP($A51,DATA!$A:$AG,DATA!$R$3,FALSE),0)</f>
        <v>0</v>
      </c>
      <c r="L51" s="27">
        <f>+IF($I51="oui",+VLOOKUP($A51,DATA!$A:$AG,DATA!$T$3,FALSE),0)</f>
        <v>0</v>
      </c>
      <c r="M51" s="27">
        <f>+IF($I51="oui",+VLOOKUP($A51,DATA!$A:$AG,DATA!$V$3,FALSE),0)</f>
        <v>0</v>
      </c>
      <c r="N51" s="27">
        <f>+IF($I51="oui",+VLOOKUP($A51,DATA!$A:$AG,DATA!$X$3,FALSE),0)</f>
        <v>0</v>
      </c>
      <c r="O51" s="27">
        <f>+IF($I51="oui",+VLOOKUP($A51,DATA!$A:$AG,DATA!$Z$3,FALSE),0)</f>
        <v>0</v>
      </c>
      <c r="P51" s="27">
        <f>+IF($I51="oui",+VLOOKUP($A51,DATA!$A:$AG,DATA!$AB$3,FALSE),0)</f>
        <v>0</v>
      </c>
      <c r="Q51" s="27">
        <f>+IF($I51="oui",+VLOOKUP($A51,DATA!$A:$AG,DATA!$AD$3,FALSE),0)</f>
        <v>0</v>
      </c>
      <c r="R51" s="28">
        <f>+IF($I51="oui",+VLOOKUP($A51,DATA!$A:$AG,DATA!$AF$3,FALSE),0)</f>
        <v>0</v>
      </c>
      <c r="S51" s="94">
        <f t="shared" si="8"/>
        <v>0</v>
      </c>
      <c r="T51" s="20">
        <f>+IF($I51="oui",+VLOOKUP($A51,DATA!$A:$AG,DATA!$Q$3,FALSE),0)</f>
        <v>0</v>
      </c>
      <c r="U51" s="21">
        <f>+IF($I51="oui",+VLOOKUP($A51,DATA!$A:$AG,DATA!$S$3,FALSE),0)</f>
        <v>0</v>
      </c>
      <c r="V51" s="21">
        <f>+IF($I51="oui",+VLOOKUP($A51,DATA!$A:$AG,DATA!$U$3,FALSE),0)</f>
        <v>0</v>
      </c>
      <c r="W51" s="21">
        <f>+IF($I51="oui",+VLOOKUP($A51,DATA!$A:$AG,DATA!$W$3,FALSE),0)</f>
        <v>0</v>
      </c>
      <c r="X51" s="21">
        <f>+IF($I51="oui",+VLOOKUP($A51,DATA!$A:$AG,DATA!$Y$3,FALSE),0)</f>
        <v>0</v>
      </c>
      <c r="Y51" s="21">
        <f>+IF($I51="oui",+VLOOKUP($A51,DATA!$A:$AG,DATA!$AA$3,FALSE),0)</f>
        <v>0</v>
      </c>
      <c r="Z51" s="21">
        <f>+IF($I51="oui",+VLOOKUP($A51,DATA!$A:$AG,DATA!$AC$3,FALSE),0)</f>
        <v>0</v>
      </c>
      <c r="AA51" s="21">
        <f>+IF($I51="oui",+VLOOKUP($A51,DATA!$A:$AG,DATA!$AE$3,FALSE),0)</f>
        <v>0</v>
      </c>
      <c r="AB51" s="22">
        <f>+IF($I51="oui",+VLOOKUP($A51,DATA!$A:$AG,DATA!$AG$3,FALSE),0)</f>
        <v>0</v>
      </c>
      <c r="AC51" s="95">
        <f t="shared" si="9"/>
        <v>0</v>
      </c>
      <c r="AD51" s="26" t="str">
        <f t="shared" si="10"/>
        <v xml:space="preserve"> </v>
      </c>
      <c r="AE51" s="27" t="str">
        <f t="shared" si="11"/>
        <v xml:space="preserve"> </v>
      </c>
      <c r="AF51" s="27" t="str">
        <f t="shared" si="12"/>
        <v xml:space="preserve"> </v>
      </c>
      <c r="AG51" s="27" t="str">
        <f t="shared" si="13"/>
        <v xml:space="preserve"> </v>
      </c>
      <c r="AH51" s="27" t="str">
        <f t="shared" si="14"/>
        <v xml:space="preserve"> </v>
      </c>
      <c r="AI51" s="27" t="str">
        <f t="shared" si="15"/>
        <v xml:space="preserve"> </v>
      </c>
      <c r="AJ51" s="27" t="str">
        <f t="shared" si="16"/>
        <v xml:space="preserve"> </v>
      </c>
      <c r="AK51" s="27" t="str">
        <f t="shared" si="17"/>
        <v xml:space="preserve"> </v>
      </c>
      <c r="AL51" s="28" t="str">
        <f t="shared" si="18"/>
        <v xml:space="preserve"> </v>
      </c>
      <c r="AM51" s="44" t="str">
        <f ca="1">+IF(T51=0," ",IF($H51=" ",+MAX(TODAY(),AW$4:AW50,$G51),+MAX(TODAY(),AW$4:AW50,$H51)))</f>
        <v xml:space="preserve"> </v>
      </c>
      <c r="AN51" s="31" t="str">
        <f ca="1">+IF(U51=0," ",IF($H51=" ",+MAX(TODAY(),AX$4:AX50,$G51),+MAX(TODAY(),AX$4:AX50,$H51)))</f>
        <v xml:space="preserve"> </v>
      </c>
      <c r="AO51" s="31" t="str">
        <f ca="1">+IF(AND(V51=0,W51=0)," ",IF($H51=" ",+MAX(TODAY(),AY$4:AY50,$G51),+MAX(TODAY(),AY$4:AY50,$H51)))</f>
        <v xml:space="preserve"> </v>
      </c>
      <c r="AP51" s="31" t="str">
        <f ca="1">+IF(V51=0," ",IF($H51=" ",+MAX(TODAY(),AZ$4:AZ50,$G51),+MAX(TODAY(),AZ$4:AZ50,$H51)))</f>
        <v xml:space="preserve"> </v>
      </c>
      <c r="AQ51" s="31" t="str">
        <f ca="1">+IF(W51=0," ",IF($H51=" ",+MAX(TODAY(),BA$4:BA50,$G51),+MAX(TODAY(),BA$4:BA50,$H51)))</f>
        <v xml:space="preserve"> </v>
      </c>
      <c r="AR51" s="31" t="str">
        <f ca="1">+IF(X51=0," ",IF($H51=" ",+MAX(TODAY(),BB$4:BB50,$G51),+MAX(TODAY(),BB$4:BB50,$H51)))</f>
        <v xml:space="preserve"> </v>
      </c>
      <c r="AS51" s="31" t="str">
        <f ca="1">+IF(Y51=0," ",IF($H51=" ",+MAX(TODAY(),BC$4:BC50,$G51),+MAX(TODAY(),BC$4:BC50,$H51)))</f>
        <v xml:space="preserve"> </v>
      </c>
      <c r="AT51" s="31" t="str">
        <f ca="1">+IF(Z51=0," ",IF($H51=" ",+MAX(TODAY(),BD$4:BD50,$G51),+MAX(TODAY(),BD$4:BD50,$H51)))</f>
        <v xml:space="preserve"> </v>
      </c>
      <c r="AU51" s="31" t="str">
        <f ca="1">+IF(AA51=0," ",IF($H51=" ",+MAX(TODAY(),BE$4:BE50,$G51),+MAX(TODAY(),BE$4:BE50,$H51)))</f>
        <v xml:space="preserve"> </v>
      </c>
      <c r="AV51" s="45" t="str">
        <f ca="1">+IF(AB51=0," ",IF($H51=" ",+MAX(TODAY(),BF$4:BF50,$G51),+MAX(TODAY(),BF$4:BF50,$H51)))</f>
        <v xml:space="preserve"> </v>
      </c>
      <c r="AW51" s="48" t="str">
        <f ca="1">+IF(T51=0," ",+MAX(+WORKDAY.INTL(+TODAY(),+CUM!AD51/+VLOOKUP(AW$1,POSTE!$B:$H,7,FALSE),,CONGÉ!$C$2:$C$80),+WORKDAY.INTL(AM51,+CUM!T51/+VLOOKUP(AW$1,POSTE!$B:$H,7,FALSE),,CONGÉ!$C$2:$C$80)))</f>
        <v xml:space="preserve"> </v>
      </c>
      <c r="AX51" s="199" t="str">
        <f ca="1">+IF(U51=0," ",+MAX(+WORKDAY.INTL(+TODAY(),+CUM!AE51/+VLOOKUP(AX$1,POSTE!$B:$H,7,FALSE),,CONGÉ!$C$2:$C$80),+WORKDAY.INTL(AN51,+CUM!U51/+VLOOKUP(AX$1,POSTE!$B:$H,7,FALSE),,CONGÉ!$C$2:$C$80)))</f>
        <v xml:space="preserve"> </v>
      </c>
      <c r="AY51" s="199" t="str">
        <f ca="1">+IF(AND(V51=0,W51=0)," ",+MAX(+WORKDAY.INTL(+TODAY(),+(((AF51*POSTE!$H$5)+(CUM!AG51*POSTE!$H$4))/(POSTE!$H$4*POSTE!$H$5*2)),,CONGÉ!$C$2:$C$80),+WORKDAY.INTL(AO51,+(((V51*POSTE!$H$5)+(CUM!W51*POSTE!$H$4))/(POSTE!$H$4*POSTE!$H$5*2)),,CONGÉ!$C$2:$C$80)))</f>
        <v xml:space="preserve"> </v>
      </c>
      <c r="AZ51" s="199" t="str">
        <f ca="1">+IF(V51=0," ",+MAX(+WORKDAY.INTL(+TODAY(),+CUM!AF51/+VLOOKUP(AZ$1,POSTE!$B:$H,7,FALSE),,CONGÉ!$C$2:$C$80),+WORKDAY.INTL(AP51,+CUM!V51/+VLOOKUP(AZ$1,POSTE!$B:$H,7,FALSE),,CONGÉ!$C$2:$C$80)))</f>
        <v xml:space="preserve"> </v>
      </c>
      <c r="BA51" s="199" t="str">
        <f ca="1">+IF(W51=0," ",+MAX(+WORKDAY.INTL(+TODAY(),+CUM!AG51/+VLOOKUP(BA$1,POSTE!$B:$H,7,FALSE),,CONGÉ!$C$2:$C$80),+WORKDAY.INTL(AQ51,+CUM!W51/+VLOOKUP(BA$1,POSTE!$B:$H,7,FALSE),,CONGÉ!$C$2:$C$80)))</f>
        <v xml:space="preserve"> </v>
      </c>
      <c r="BB51" s="199" t="str">
        <f ca="1">+IF(X51=0," ",+MAX(+WORKDAY.INTL(+TODAY(),+CUM!AH51/+VLOOKUP(BB$1,POSTE!$B:$H,7,FALSE),,CONGÉ!$C$2:$C$80),+WORKDAY.INTL(AR51,+CUM!X51/+VLOOKUP(BB$1,POSTE!$B:$H,7,FALSE),,CONGÉ!$C$2:$C$80)))</f>
        <v xml:space="preserve"> </v>
      </c>
      <c r="BC51" s="199" t="str">
        <f ca="1">+IF(Y51=0," ",+MAX(+WORKDAY.INTL(+TODAY(),+CUM!AI51/+VLOOKUP(BC$1,POSTE!$B:$H,7,FALSE),,CONGÉ!$C$2:$C$80),+WORKDAY.INTL(AS51,+CUM!Y51/+VLOOKUP(BC$1,POSTE!$B:$H,7,FALSE),,CONGÉ!$C$2:$C$80)))</f>
        <v xml:space="preserve"> </v>
      </c>
      <c r="BD51" s="199" t="str">
        <f ca="1">+IF(Z51=0," ",+MAX(+WORKDAY.INTL(+TODAY(),+CUM!AJ51/+VLOOKUP(BD$1,POSTE!$B:$H,7,FALSE),,CONGÉ!$C$2:$C$80),+WORKDAY.INTL(AT51,+CUM!Z51/+VLOOKUP(BD$1,POSTE!$B:$H,7,FALSE),,CONGÉ!$C$2:$C$80)))</f>
        <v xml:space="preserve"> </v>
      </c>
      <c r="BE51" s="199" t="str">
        <f ca="1">+IF(AA51=0," ",+MAX(+WORKDAY.INTL(+TODAY(),+CUM!AK51/+VLOOKUP(BE$1,POSTE!$B:$H,7,FALSE),,CONGÉ!$C$2:$C$80),+WORKDAY.INTL(AU51,+CUM!AA51/+VLOOKUP(BE$1,POSTE!$B:$H,7,FALSE),,CONGÉ!$C$2:$C$80)))</f>
        <v xml:space="preserve"> </v>
      </c>
      <c r="BF51" s="200" t="str">
        <f ca="1">+IF(AB51=0," ",+MAX(+WORKDAY.INTL(+TODAY(),+CUM!AL51/+VLOOKUP(BF$1,POSTE!$B:$H,7,FALSE),,CONGÉ!$C$2:$C$80),+WORKDAY.INTL(AV51,+CUM!AB51/+VLOOKUP(BF$1,POSTE!$B:$H,7,FALSE),,CONGÉ!$C$2:$C$80)))</f>
        <v xml:space="preserve"> </v>
      </c>
      <c r="BG51" s="96" t="str">
        <f t="shared" ca="1" si="19"/>
        <v xml:space="preserve"> </v>
      </c>
      <c r="BH51" s="96" t="str">
        <f t="shared" ca="1" si="20"/>
        <v xml:space="preserve"> </v>
      </c>
      <c r="BI51" s="26">
        <f>+IF($I51="oui",+VLOOKUP($A51,DATA!$A:$AH,DATA!$AH$3,FALSE),0)</f>
        <v>0</v>
      </c>
      <c r="BJ51" s="27" t="str">
        <f t="shared" si="21"/>
        <v xml:space="preserve"> </v>
      </c>
      <c r="BK51" s="46" t="str">
        <f>+IF(BI51&gt;0,+MAX((BL$4:BL50),BH51),"")</f>
        <v/>
      </c>
      <c r="BL51" s="46" t="str">
        <f>+IF(BI51&gt;0,+MAX((BL$4:BL50),+WORKDAY.INTL(BK51,+BI51/8,,CONGÉ!$C$2:$C$73)),"")</f>
        <v/>
      </c>
      <c r="BM51" s="175" t="str">
        <f t="shared" ca="1" si="22"/>
        <v xml:space="preserve"> </v>
      </c>
      <c r="BN51" s="176" t="str">
        <f t="shared" si="23"/>
        <v xml:space="preserve"> </v>
      </c>
      <c r="BO51" s="48" t="str">
        <f t="shared" ca="1" si="24"/>
        <v xml:space="preserve"> </v>
      </c>
      <c r="BP51" s="97" t="str">
        <f>+IF(C51=" "," ",+(((AF51*POSTE!$H$5)+(CUM!AG51*POSTE!$H$4))/(POSTE!$H$4*POSTE!$H$5*2)))</f>
        <v xml:space="preserve"> </v>
      </c>
      <c r="BQ51" s="98" t="str">
        <f ca="1">+IFERROR(+WORKDAY.INTL(BO51,BP51,,CONGÉ!C$4:C$72)," ")</f>
        <v xml:space="preserve"> </v>
      </c>
      <c r="BR51" s="99" t="str">
        <f ca="1">+IFERROR(+MAX(AY$4:AY51)-BQ51," ")</f>
        <v xml:space="preserve"> </v>
      </c>
      <c r="BS51" s="180" t="str">
        <f>+IF(T51=0," ",+DATEDIF(+MAX(AW$4:AW50),AM51,"D"))</f>
        <v xml:space="preserve"> </v>
      </c>
      <c r="BT51" s="181" t="str">
        <f>+IF(U51=0," ",+DATEDIF(+MAX(AX$4:AX50),AN51,"D"))</f>
        <v xml:space="preserve"> </v>
      </c>
      <c r="BU51" s="181" t="str">
        <f>+IF(AND(V51=0,W51=0)," ",+DATEDIF(+MAX(AY$4:AY50),AO51,"D"))</f>
        <v xml:space="preserve"> </v>
      </c>
      <c r="BV51" s="181" t="str">
        <f>+IF(V51=0," ",+DATEDIF(+MAX(AZ$4:AZ50),AP51,"D"))</f>
        <v xml:space="preserve"> </v>
      </c>
      <c r="BW51" s="181" t="str">
        <f>+IF(W51=0," ",+DATEDIF(+MAX(BA$4:BA50),AQ51,"D"))</f>
        <v xml:space="preserve"> </v>
      </c>
      <c r="BX51" s="181" t="str">
        <f>+IF(X51=0," ",+DATEDIF(+MAX(BB$4:BB50),AR51,"D"))</f>
        <v xml:space="preserve"> </v>
      </c>
      <c r="BY51" s="181" t="str">
        <f>+IF(Y51=0," ",+DATEDIF(+MAX(BC$4:BC50),AS51,"D"))</f>
        <v xml:space="preserve"> </v>
      </c>
      <c r="BZ51" s="181" t="str">
        <f>+IF(Z51=0," ",+DATEDIF(+MAX(BD$4:BD50),AT51,"D"))</f>
        <v xml:space="preserve"> </v>
      </c>
      <c r="CA51" s="181" t="str">
        <f>+IF(AA51=0," ",+DATEDIF(+MAX(BE$4:BE50),AU51,"D"))</f>
        <v xml:space="preserve"> </v>
      </c>
      <c r="CB51" s="182" t="str">
        <f>+IF(AB51=0," ",+DATEDIF(+MAX(BF$4:BF50),AV51,"D"))</f>
        <v xml:space="preserve"> </v>
      </c>
    </row>
    <row r="52" spans="1:80" x14ac:dyDescent="0.25">
      <c r="A52" s="104" t="str">
        <f>+IFERROR(+IF(+VLOOKUP(+ROW()-ROW($A$4),DATA!A:D,4,FALSE)=" "," ",+ROW()-ROW($A$4))," ")</f>
        <v xml:space="preserve"> </v>
      </c>
      <c r="B52" s="195" t="str">
        <f>+IFERROR(+VLOOKUP($A52,DATA!$A:$C,1,FALSE)-VLOOKUP($A52,DATA!$A:$C,3,FALSE)," ")</f>
        <v xml:space="preserve"> </v>
      </c>
      <c r="C52" s="17" t="str">
        <f>+IF($A52=" "," ",+VLOOKUP($A52,DATA!$A:$AG,DATA!$D$3,FALSE))</f>
        <v xml:space="preserve"> </v>
      </c>
      <c r="D52" s="17" t="str">
        <f>+IF($A52=" "," ",+VLOOKUP($A52,DATA!$A:$AG,DATA!$E$3,FALSE))</f>
        <v xml:space="preserve"> </v>
      </c>
      <c r="E52" s="17" t="str">
        <f>+IF($A52=" "," ",+VLOOKUP($A52,DATA!$A:$AG,DATA!$F$3,FALSE))</f>
        <v xml:space="preserve"> </v>
      </c>
      <c r="F52" s="191" t="str">
        <f>+IF($A52=" "," ",+VLOOKUP($A52,DATA!$A:$AG,DATA!$G$3,FALSE))</f>
        <v xml:space="preserve"> </v>
      </c>
      <c r="G52" s="31" t="str">
        <f>+IFERROR(+VLOOKUP($A52,DATA!$A:$AG,DATA!$M$3,FALSE)," ")</f>
        <v xml:space="preserve"> </v>
      </c>
      <c r="H52" s="31" t="str">
        <f>+IFERROR(+IF(+VLOOKUP($A52,DATA!$A:$AG,DATA!$N$3,FALSE)=0," ",+VLOOKUP($A52,DATA!$A:$AG,DATA!$N$3,FALSE))," ")</f>
        <v xml:space="preserve"> </v>
      </c>
      <c r="I52" s="18" t="str">
        <f>+IF($A52=" "," ",+VLOOKUP($A52,DATA!$A:$AG,DATA!$O$3,FALSE))</f>
        <v xml:space="preserve"> </v>
      </c>
      <c r="J52" s="26">
        <f>+IF($I52="oui",+VLOOKUP($A52,DATA!$A:$AG,DATA!$P$3,FALSE),0)</f>
        <v>0</v>
      </c>
      <c r="K52" s="27">
        <f>+IF($I52="oui",+VLOOKUP($A52,DATA!$A:$AG,DATA!$R$3,FALSE),0)</f>
        <v>0</v>
      </c>
      <c r="L52" s="27">
        <f>+IF($I52="oui",+VLOOKUP($A52,DATA!$A:$AG,DATA!$T$3,FALSE),0)</f>
        <v>0</v>
      </c>
      <c r="M52" s="27">
        <f>+IF($I52="oui",+VLOOKUP($A52,DATA!$A:$AG,DATA!$V$3,FALSE),0)</f>
        <v>0</v>
      </c>
      <c r="N52" s="27">
        <f>+IF($I52="oui",+VLOOKUP($A52,DATA!$A:$AG,DATA!$X$3,FALSE),0)</f>
        <v>0</v>
      </c>
      <c r="O52" s="27">
        <f>+IF($I52="oui",+VLOOKUP($A52,DATA!$A:$AG,DATA!$Z$3,FALSE),0)</f>
        <v>0</v>
      </c>
      <c r="P52" s="27">
        <f>+IF($I52="oui",+VLOOKUP($A52,DATA!$A:$AG,DATA!$AB$3,FALSE),0)</f>
        <v>0</v>
      </c>
      <c r="Q52" s="27">
        <f>+IF($I52="oui",+VLOOKUP($A52,DATA!$A:$AG,DATA!$AD$3,FALSE),0)</f>
        <v>0</v>
      </c>
      <c r="R52" s="28">
        <f>+IF($I52="oui",+VLOOKUP($A52,DATA!$A:$AG,DATA!$AF$3,FALSE),0)</f>
        <v>0</v>
      </c>
      <c r="S52" s="94">
        <f t="shared" si="8"/>
        <v>0</v>
      </c>
      <c r="T52" s="20">
        <f>+IF($I52="oui",+VLOOKUP($A52,DATA!$A:$AG,DATA!$Q$3,FALSE),0)</f>
        <v>0</v>
      </c>
      <c r="U52" s="21">
        <f>+IF($I52="oui",+VLOOKUP($A52,DATA!$A:$AG,DATA!$S$3,FALSE),0)</f>
        <v>0</v>
      </c>
      <c r="V52" s="21">
        <f>+IF($I52="oui",+VLOOKUP($A52,DATA!$A:$AG,DATA!$U$3,FALSE),0)</f>
        <v>0</v>
      </c>
      <c r="W52" s="21">
        <f>+IF($I52="oui",+VLOOKUP($A52,DATA!$A:$AG,DATA!$W$3,FALSE),0)</f>
        <v>0</v>
      </c>
      <c r="X52" s="21">
        <f>+IF($I52="oui",+VLOOKUP($A52,DATA!$A:$AG,DATA!$Y$3,FALSE),0)</f>
        <v>0</v>
      </c>
      <c r="Y52" s="21">
        <f>+IF($I52="oui",+VLOOKUP($A52,DATA!$A:$AG,DATA!$AA$3,FALSE),0)</f>
        <v>0</v>
      </c>
      <c r="Z52" s="21">
        <f>+IF($I52="oui",+VLOOKUP($A52,DATA!$A:$AG,DATA!$AC$3,FALSE),0)</f>
        <v>0</v>
      </c>
      <c r="AA52" s="21">
        <f>+IF($I52="oui",+VLOOKUP($A52,DATA!$A:$AG,DATA!$AE$3,FALSE),0)</f>
        <v>0</v>
      </c>
      <c r="AB52" s="22">
        <f>+IF($I52="oui",+VLOOKUP($A52,DATA!$A:$AG,DATA!$AG$3,FALSE),0)</f>
        <v>0</v>
      </c>
      <c r="AC52" s="95">
        <f t="shared" si="9"/>
        <v>0</v>
      </c>
      <c r="AD52" s="26" t="str">
        <f t="shared" si="10"/>
        <v xml:space="preserve"> </v>
      </c>
      <c r="AE52" s="27" t="str">
        <f t="shared" si="11"/>
        <v xml:space="preserve"> </v>
      </c>
      <c r="AF52" s="27" t="str">
        <f t="shared" si="12"/>
        <v xml:space="preserve"> </v>
      </c>
      <c r="AG52" s="27" t="str">
        <f t="shared" si="13"/>
        <v xml:space="preserve"> </v>
      </c>
      <c r="AH52" s="27" t="str">
        <f t="shared" si="14"/>
        <v xml:space="preserve"> </v>
      </c>
      <c r="AI52" s="27" t="str">
        <f t="shared" si="15"/>
        <v xml:space="preserve"> </v>
      </c>
      <c r="AJ52" s="27" t="str">
        <f t="shared" si="16"/>
        <v xml:space="preserve"> </v>
      </c>
      <c r="AK52" s="27" t="str">
        <f t="shared" si="17"/>
        <v xml:space="preserve"> </v>
      </c>
      <c r="AL52" s="28" t="str">
        <f t="shared" si="18"/>
        <v xml:space="preserve"> </v>
      </c>
      <c r="AM52" s="44" t="str">
        <f ca="1">+IF(T52=0," ",IF($H52=" ",+MAX(TODAY(),AW$4:AW51,$G52),+MAX(TODAY(),AW$4:AW51,$H52)))</f>
        <v xml:space="preserve"> </v>
      </c>
      <c r="AN52" s="31" t="str">
        <f ca="1">+IF(U52=0," ",IF($H52=" ",+MAX(TODAY(),AX$4:AX51,$G52),+MAX(TODAY(),AX$4:AX51,$H52)))</f>
        <v xml:space="preserve"> </v>
      </c>
      <c r="AO52" s="31" t="str">
        <f ca="1">+IF(AND(V52=0,W52=0)," ",IF($H52=" ",+MAX(TODAY(),AY$4:AY51,$G52),+MAX(TODAY(),AY$4:AY51,$H52)))</f>
        <v xml:space="preserve"> </v>
      </c>
      <c r="AP52" s="31" t="str">
        <f ca="1">+IF(V52=0," ",IF($H52=" ",+MAX(TODAY(),AZ$4:AZ51,$G52),+MAX(TODAY(),AZ$4:AZ51,$H52)))</f>
        <v xml:space="preserve"> </v>
      </c>
      <c r="AQ52" s="31" t="str">
        <f ca="1">+IF(W52=0," ",IF($H52=" ",+MAX(TODAY(),BA$4:BA51,$G52),+MAX(TODAY(),BA$4:BA51,$H52)))</f>
        <v xml:space="preserve"> </v>
      </c>
      <c r="AR52" s="31" t="str">
        <f ca="1">+IF(X52=0," ",IF($H52=" ",+MAX(TODAY(),BB$4:BB51,$G52),+MAX(TODAY(),BB$4:BB51,$H52)))</f>
        <v xml:space="preserve"> </v>
      </c>
      <c r="AS52" s="31" t="str">
        <f ca="1">+IF(Y52=0," ",IF($H52=" ",+MAX(TODAY(),BC$4:BC51,$G52),+MAX(TODAY(),BC$4:BC51,$H52)))</f>
        <v xml:space="preserve"> </v>
      </c>
      <c r="AT52" s="31" t="str">
        <f ca="1">+IF(Z52=0," ",IF($H52=" ",+MAX(TODAY(),BD$4:BD51,$G52),+MAX(TODAY(),BD$4:BD51,$H52)))</f>
        <v xml:space="preserve"> </v>
      </c>
      <c r="AU52" s="31" t="str">
        <f ca="1">+IF(AA52=0," ",IF($H52=" ",+MAX(TODAY(),BE$4:BE51,$G52),+MAX(TODAY(),BE$4:BE51,$H52)))</f>
        <v xml:space="preserve"> </v>
      </c>
      <c r="AV52" s="45" t="str">
        <f ca="1">+IF(AB52=0," ",IF($H52=" ",+MAX(TODAY(),BF$4:BF51,$G52),+MAX(TODAY(),BF$4:BF51,$H52)))</f>
        <v xml:space="preserve"> </v>
      </c>
      <c r="AW52" s="48" t="str">
        <f ca="1">+IF(T52=0," ",+MAX(+WORKDAY.INTL(+TODAY(),+CUM!AD52/+VLOOKUP(AW$1,POSTE!$B:$H,7,FALSE),,CONGÉ!$C$2:$C$80),+WORKDAY.INTL(AM52,+CUM!T52/+VLOOKUP(AW$1,POSTE!$B:$H,7,FALSE),,CONGÉ!$C$2:$C$80)))</f>
        <v xml:space="preserve"> </v>
      </c>
      <c r="AX52" s="199" t="str">
        <f ca="1">+IF(U52=0," ",+MAX(+WORKDAY.INTL(+TODAY(),+CUM!AE52/+VLOOKUP(AX$1,POSTE!$B:$H,7,FALSE),,CONGÉ!$C$2:$C$80),+WORKDAY.INTL(AN52,+CUM!U52/+VLOOKUP(AX$1,POSTE!$B:$H,7,FALSE),,CONGÉ!$C$2:$C$80)))</f>
        <v xml:space="preserve"> </v>
      </c>
      <c r="AY52" s="199" t="str">
        <f ca="1">+IF(AND(V52=0,W52=0)," ",+MAX(+WORKDAY.INTL(+TODAY(),+(((AF52*POSTE!$H$5)+(CUM!AG52*POSTE!$H$4))/(POSTE!$H$4*POSTE!$H$5*2)),,CONGÉ!$C$2:$C$80),+WORKDAY.INTL(AO52,+(((V52*POSTE!$H$5)+(CUM!W52*POSTE!$H$4))/(POSTE!$H$4*POSTE!$H$5*2)),,CONGÉ!$C$2:$C$80)))</f>
        <v xml:space="preserve"> </v>
      </c>
      <c r="AZ52" s="199" t="str">
        <f ca="1">+IF(V52=0," ",+MAX(+WORKDAY.INTL(+TODAY(),+CUM!AF52/+VLOOKUP(AZ$1,POSTE!$B:$H,7,FALSE),,CONGÉ!$C$2:$C$80),+WORKDAY.INTL(AP52,+CUM!V52/+VLOOKUP(AZ$1,POSTE!$B:$H,7,FALSE),,CONGÉ!$C$2:$C$80)))</f>
        <v xml:space="preserve"> </v>
      </c>
      <c r="BA52" s="199" t="str">
        <f ca="1">+IF(W52=0," ",+MAX(+WORKDAY.INTL(+TODAY(),+CUM!AG52/+VLOOKUP(BA$1,POSTE!$B:$H,7,FALSE),,CONGÉ!$C$2:$C$80),+WORKDAY.INTL(AQ52,+CUM!W52/+VLOOKUP(BA$1,POSTE!$B:$H,7,FALSE),,CONGÉ!$C$2:$C$80)))</f>
        <v xml:space="preserve"> </v>
      </c>
      <c r="BB52" s="199" t="str">
        <f ca="1">+IF(X52=0," ",+MAX(+WORKDAY.INTL(+TODAY(),+CUM!AH52/+VLOOKUP(BB$1,POSTE!$B:$H,7,FALSE),,CONGÉ!$C$2:$C$80),+WORKDAY.INTL(AR52,+CUM!X52/+VLOOKUP(BB$1,POSTE!$B:$H,7,FALSE),,CONGÉ!$C$2:$C$80)))</f>
        <v xml:space="preserve"> </v>
      </c>
      <c r="BC52" s="199" t="str">
        <f ca="1">+IF(Y52=0," ",+MAX(+WORKDAY.INTL(+TODAY(),+CUM!AI52/+VLOOKUP(BC$1,POSTE!$B:$H,7,FALSE),,CONGÉ!$C$2:$C$80),+WORKDAY.INTL(AS52,+CUM!Y52/+VLOOKUP(BC$1,POSTE!$B:$H,7,FALSE),,CONGÉ!$C$2:$C$80)))</f>
        <v xml:space="preserve"> </v>
      </c>
      <c r="BD52" s="199" t="str">
        <f ca="1">+IF(Z52=0," ",+MAX(+WORKDAY.INTL(+TODAY(),+CUM!AJ52/+VLOOKUP(BD$1,POSTE!$B:$H,7,FALSE),,CONGÉ!$C$2:$C$80),+WORKDAY.INTL(AT52,+CUM!Z52/+VLOOKUP(BD$1,POSTE!$B:$H,7,FALSE),,CONGÉ!$C$2:$C$80)))</f>
        <v xml:space="preserve"> </v>
      </c>
      <c r="BE52" s="199" t="str">
        <f ca="1">+IF(AA52=0," ",+MAX(+WORKDAY.INTL(+TODAY(),+CUM!AK52/+VLOOKUP(BE$1,POSTE!$B:$H,7,FALSE),,CONGÉ!$C$2:$C$80),+WORKDAY.INTL(AU52,+CUM!AA52/+VLOOKUP(BE$1,POSTE!$B:$H,7,FALSE),,CONGÉ!$C$2:$C$80)))</f>
        <v xml:space="preserve"> </v>
      </c>
      <c r="BF52" s="200" t="str">
        <f ca="1">+IF(AB52=0," ",+MAX(+WORKDAY.INTL(+TODAY(),+CUM!AL52/+VLOOKUP(BF$1,POSTE!$B:$H,7,FALSE),,CONGÉ!$C$2:$C$80),+WORKDAY.INTL(AV52,+CUM!AB52/+VLOOKUP(BF$1,POSTE!$B:$H,7,FALSE),,CONGÉ!$C$2:$C$80)))</f>
        <v xml:space="preserve"> </v>
      </c>
      <c r="BG52" s="96" t="str">
        <f t="shared" ca="1" si="19"/>
        <v xml:space="preserve"> </v>
      </c>
      <c r="BH52" s="96" t="str">
        <f t="shared" ca="1" si="20"/>
        <v xml:space="preserve"> </v>
      </c>
      <c r="BI52" s="26">
        <f>+IF($I52="oui",+VLOOKUP($A52,DATA!$A:$AH,DATA!$AH$3,FALSE),0)</f>
        <v>0</v>
      </c>
      <c r="BJ52" s="27" t="str">
        <f t="shared" si="21"/>
        <v xml:space="preserve"> </v>
      </c>
      <c r="BK52" s="46" t="str">
        <f>+IF(BI52&gt;0,+MAX((BL$4:BL51),BH52),"")</f>
        <v/>
      </c>
      <c r="BL52" s="46" t="str">
        <f>+IF(BI52&gt;0,+MAX((BL$4:BL51),+WORKDAY.INTL(BK52,+BI52/8,,CONGÉ!$C$2:$C$73)),"")</f>
        <v/>
      </c>
      <c r="BM52" s="175" t="str">
        <f t="shared" ca="1" si="22"/>
        <v xml:space="preserve"> </v>
      </c>
      <c r="BN52" s="176" t="str">
        <f t="shared" si="23"/>
        <v xml:space="preserve"> </v>
      </c>
      <c r="BO52" s="48" t="str">
        <f t="shared" ca="1" si="24"/>
        <v xml:space="preserve"> </v>
      </c>
      <c r="BP52" s="97" t="str">
        <f>+IF(C52=" "," ",+(((AF52*POSTE!$H$5)+(CUM!AG52*POSTE!$H$4))/(POSTE!$H$4*POSTE!$H$5*2)))</f>
        <v xml:space="preserve"> </v>
      </c>
      <c r="BQ52" s="98" t="str">
        <f ca="1">+IFERROR(+WORKDAY.INTL(BO52,BP52,,CONGÉ!C$4:C$72)," ")</f>
        <v xml:space="preserve"> </v>
      </c>
      <c r="BR52" s="99" t="str">
        <f ca="1">+IFERROR(+MAX(AY$4:AY52)-BQ52," ")</f>
        <v xml:space="preserve"> </v>
      </c>
      <c r="BS52" s="180" t="str">
        <f>+IF(T52=0," ",+DATEDIF(+MAX(AW$4:AW51),AM52,"D"))</f>
        <v xml:space="preserve"> </v>
      </c>
      <c r="BT52" s="181" t="str">
        <f>+IF(U52=0," ",+DATEDIF(+MAX(AX$4:AX51),AN52,"D"))</f>
        <v xml:space="preserve"> </v>
      </c>
      <c r="BU52" s="181" t="str">
        <f>+IF(AND(V52=0,W52=0)," ",+DATEDIF(+MAX(AY$4:AY51),AO52,"D"))</f>
        <v xml:space="preserve"> </v>
      </c>
      <c r="BV52" s="181" t="str">
        <f>+IF(V52=0," ",+DATEDIF(+MAX(AZ$4:AZ51),AP52,"D"))</f>
        <v xml:space="preserve"> </v>
      </c>
      <c r="BW52" s="181" t="str">
        <f>+IF(W52=0," ",+DATEDIF(+MAX(BA$4:BA51),AQ52,"D"))</f>
        <v xml:space="preserve"> </v>
      </c>
      <c r="BX52" s="181" t="str">
        <f>+IF(X52=0," ",+DATEDIF(+MAX(BB$4:BB51),AR52,"D"))</f>
        <v xml:space="preserve"> </v>
      </c>
      <c r="BY52" s="181" t="str">
        <f>+IF(Y52=0," ",+DATEDIF(+MAX(BC$4:BC51),AS52,"D"))</f>
        <v xml:space="preserve"> </v>
      </c>
      <c r="BZ52" s="181" t="str">
        <f>+IF(Z52=0," ",+DATEDIF(+MAX(BD$4:BD51),AT52,"D"))</f>
        <v xml:space="preserve"> </v>
      </c>
      <c r="CA52" s="181" t="str">
        <f>+IF(AA52=0," ",+DATEDIF(+MAX(BE$4:BE51),AU52,"D"))</f>
        <v xml:space="preserve"> </v>
      </c>
      <c r="CB52" s="182" t="str">
        <f>+IF(AB52=0," ",+DATEDIF(+MAX(BF$4:BF51),AV52,"D"))</f>
        <v xml:space="preserve"> </v>
      </c>
    </row>
    <row r="53" spans="1:80" x14ac:dyDescent="0.25">
      <c r="A53" s="104" t="str">
        <f>+IFERROR(+IF(+VLOOKUP(+ROW()-ROW($A$4),DATA!A:D,4,FALSE)=" "," ",+ROW()-ROW($A$4))," ")</f>
        <v xml:space="preserve"> </v>
      </c>
      <c r="B53" s="195" t="str">
        <f>+IFERROR(+VLOOKUP($A53,DATA!$A:$C,1,FALSE)-VLOOKUP($A53,DATA!$A:$C,3,FALSE)," ")</f>
        <v xml:space="preserve"> </v>
      </c>
      <c r="C53" s="17" t="str">
        <f>+IF($A53=" "," ",+VLOOKUP($A53,DATA!$A:$AG,DATA!$D$3,FALSE))</f>
        <v xml:space="preserve"> </v>
      </c>
      <c r="D53" s="17" t="str">
        <f>+IF($A53=" "," ",+VLOOKUP($A53,DATA!$A:$AG,DATA!$E$3,FALSE))</f>
        <v xml:space="preserve"> </v>
      </c>
      <c r="E53" s="17" t="str">
        <f>+IF($A53=" "," ",+VLOOKUP($A53,DATA!$A:$AG,DATA!$F$3,FALSE))</f>
        <v xml:space="preserve"> </v>
      </c>
      <c r="F53" s="191" t="str">
        <f>+IF($A53=" "," ",+VLOOKUP($A53,DATA!$A:$AG,DATA!$G$3,FALSE))</f>
        <v xml:space="preserve"> </v>
      </c>
      <c r="G53" s="31" t="str">
        <f>+IFERROR(+VLOOKUP($A53,DATA!$A:$AG,DATA!$M$3,FALSE)," ")</f>
        <v xml:space="preserve"> </v>
      </c>
      <c r="H53" s="31" t="str">
        <f>+IFERROR(+IF(+VLOOKUP($A53,DATA!$A:$AG,DATA!$N$3,FALSE)=0," ",+VLOOKUP($A53,DATA!$A:$AG,DATA!$N$3,FALSE))," ")</f>
        <v xml:space="preserve"> </v>
      </c>
      <c r="I53" s="18" t="str">
        <f>+IF($A53=" "," ",+VLOOKUP($A53,DATA!$A:$AG,DATA!$O$3,FALSE))</f>
        <v xml:space="preserve"> </v>
      </c>
      <c r="J53" s="26">
        <f>+IF($I53="oui",+VLOOKUP($A53,DATA!$A:$AG,DATA!$P$3,FALSE),0)</f>
        <v>0</v>
      </c>
      <c r="K53" s="27">
        <f>+IF($I53="oui",+VLOOKUP($A53,DATA!$A:$AG,DATA!$R$3,FALSE),0)</f>
        <v>0</v>
      </c>
      <c r="L53" s="27">
        <f>+IF($I53="oui",+VLOOKUP($A53,DATA!$A:$AG,DATA!$T$3,FALSE),0)</f>
        <v>0</v>
      </c>
      <c r="M53" s="27">
        <f>+IF($I53="oui",+VLOOKUP($A53,DATA!$A:$AG,DATA!$V$3,FALSE),0)</f>
        <v>0</v>
      </c>
      <c r="N53" s="27">
        <f>+IF($I53="oui",+VLOOKUP($A53,DATA!$A:$AG,DATA!$X$3,FALSE),0)</f>
        <v>0</v>
      </c>
      <c r="O53" s="27">
        <f>+IF($I53="oui",+VLOOKUP($A53,DATA!$A:$AG,DATA!$Z$3,FALSE),0)</f>
        <v>0</v>
      </c>
      <c r="P53" s="27">
        <f>+IF($I53="oui",+VLOOKUP($A53,DATA!$A:$AG,DATA!$AB$3,FALSE),0)</f>
        <v>0</v>
      </c>
      <c r="Q53" s="27">
        <f>+IF($I53="oui",+VLOOKUP($A53,DATA!$A:$AG,DATA!$AD$3,FALSE),0)</f>
        <v>0</v>
      </c>
      <c r="R53" s="28">
        <f>+IF($I53="oui",+VLOOKUP($A53,DATA!$A:$AG,DATA!$AF$3,FALSE),0)</f>
        <v>0</v>
      </c>
      <c r="S53" s="94">
        <f t="shared" si="8"/>
        <v>0</v>
      </c>
      <c r="T53" s="20">
        <f>+IF($I53="oui",+VLOOKUP($A53,DATA!$A:$AG,DATA!$Q$3,FALSE),0)</f>
        <v>0</v>
      </c>
      <c r="U53" s="21">
        <f>+IF($I53="oui",+VLOOKUP($A53,DATA!$A:$AG,DATA!$S$3,FALSE),0)</f>
        <v>0</v>
      </c>
      <c r="V53" s="21">
        <f>+IF($I53="oui",+VLOOKUP($A53,DATA!$A:$AG,DATA!$U$3,FALSE),0)</f>
        <v>0</v>
      </c>
      <c r="W53" s="21">
        <f>+IF($I53="oui",+VLOOKUP($A53,DATA!$A:$AG,DATA!$W$3,FALSE),0)</f>
        <v>0</v>
      </c>
      <c r="X53" s="21">
        <f>+IF($I53="oui",+VLOOKUP($A53,DATA!$A:$AG,DATA!$Y$3,FALSE),0)</f>
        <v>0</v>
      </c>
      <c r="Y53" s="21">
        <f>+IF($I53="oui",+VLOOKUP($A53,DATA!$A:$AG,DATA!$AA$3,FALSE),0)</f>
        <v>0</v>
      </c>
      <c r="Z53" s="21">
        <f>+IF($I53="oui",+VLOOKUP($A53,DATA!$A:$AG,DATA!$AC$3,FALSE),0)</f>
        <v>0</v>
      </c>
      <c r="AA53" s="21">
        <f>+IF($I53="oui",+VLOOKUP($A53,DATA!$A:$AG,DATA!$AE$3,FALSE),0)</f>
        <v>0</v>
      </c>
      <c r="AB53" s="22">
        <f>+IF($I53="oui",+VLOOKUP($A53,DATA!$A:$AG,DATA!$AG$3,FALSE),0)</f>
        <v>0</v>
      </c>
      <c r="AC53" s="95">
        <f t="shared" si="9"/>
        <v>0</v>
      </c>
      <c r="AD53" s="26" t="str">
        <f t="shared" si="10"/>
        <v xml:space="preserve"> </v>
      </c>
      <c r="AE53" s="27" t="str">
        <f t="shared" si="11"/>
        <v xml:space="preserve"> </v>
      </c>
      <c r="AF53" s="27" t="str">
        <f t="shared" si="12"/>
        <v xml:space="preserve"> </v>
      </c>
      <c r="AG53" s="27" t="str">
        <f t="shared" si="13"/>
        <v xml:space="preserve"> </v>
      </c>
      <c r="AH53" s="27" t="str">
        <f t="shared" si="14"/>
        <v xml:space="preserve"> </v>
      </c>
      <c r="AI53" s="27" t="str">
        <f t="shared" si="15"/>
        <v xml:space="preserve"> </v>
      </c>
      <c r="AJ53" s="27" t="str">
        <f t="shared" si="16"/>
        <v xml:space="preserve"> </v>
      </c>
      <c r="AK53" s="27" t="str">
        <f t="shared" si="17"/>
        <v xml:space="preserve"> </v>
      </c>
      <c r="AL53" s="28" t="str">
        <f t="shared" si="18"/>
        <v xml:space="preserve"> </v>
      </c>
      <c r="AM53" s="44" t="str">
        <f ca="1">+IF(T53=0," ",IF($H53=" ",+MAX(TODAY(),AW$4:AW52,$G53),+MAX(TODAY(),AW$4:AW52,$H53)))</f>
        <v xml:space="preserve"> </v>
      </c>
      <c r="AN53" s="31" t="str">
        <f ca="1">+IF(U53=0," ",IF($H53=" ",+MAX(TODAY(),AX$4:AX52,$G53),+MAX(TODAY(),AX$4:AX52,$H53)))</f>
        <v xml:space="preserve"> </v>
      </c>
      <c r="AO53" s="31" t="str">
        <f ca="1">+IF(AND(V53=0,W53=0)," ",IF($H53=" ",+MAX(TODAY(),AY$4:AY52,$G53),+MAX(TODAY(),AY$4:AY52,$H53)))</f>
        <v xml:space="preserve"> </v>
      </c>
      <c r="AP53" s="31" t="str">
        <f ca="1">+IF(V53=0," ",IF($H53=" ",+MAX(TODAY(),AZ$4:AZ52,$G53),+MAX(TODAY(),AZ$4:AZ52,$H53)))</f>
        <v xml:space="preserve"> </v>
      </c>
      <c r="AQ53" s="31" t="str">
        <f ca="1">+IF(W53=0," ",IF($H53=" ",+MAX(TODAY(),BA$4:BA52,$G53),+MAX(TODAY(),BA$4:BA52,$H53)))</f>
        <v xml:space="preserve"> </v>
      </c>
      <c r="AR53" s="31" t="str">
        <f ca="1">+IF(X53=0," ",IF($H53=" ",+MAX(TODAY(),BB$4:BB52,$G53),+MAX(TODAY(),BB$4:BB52,$H53)))</f>
        <v xml:space="preserve"> </v>
      </c>
      <c r="AS53" s="31" t="str">
        <f ca="1">+IF(Y53=0," ",IF($H53=" ",+MAX(TODAY(),BC$4:BC52,$G53),+MAX(TODAY(),BC$4:BC52,$H53)))</f>
        <v xml:space="preserve"> </v>
      </c>
      <c r="AT53" s="31" t="str">
        <f ca="1">+IF(Z53=0," ",IF($H53=" ",+MAX(TODAY(),BD$4:BD52,$G53),+MAX(TODAY(),BD$4:BD52,$H53)))</f>
        <v xml:space="preserve"> </v>
      </c>
      <c r="AU53" s="31" t="str">
        <f ca="1">+IF(AA53=0," ",IF($H53=" ",+MAX(TODAY(),BE$4:BE52,$G53),+MAX(TODAY(),BE$4:BE52,$H53)))</f>
        <v xml:space="preserve"> </v>
      </c>
      <c r="AV53" s="45" t="str">
        <f ca="1">+IF(AB53=0," ",IF($H53=" ",+MAX(TODAY(),BF$4:BF52,$G53),+MAX(TODAY(),BF$4:BF52,$H53)))</f>
        <v xml:space="preserve"> </v>
      </c>
      <c r="AW53" s="48" t="str">
        <f ca="1">+IF(T53=0," ",+MAX(+WORKDAY.INTL(+TODAY(),+CUM!AD53/+VLOOKUP(AW$1,POSTE!$B:$H,7,FALSE),,CONGÉ!$C$2:$C$80),+WORKDAY.INTL(AM53,+CUM!T53/+VLOOKUP(AW$1,POSTE!$B:$H,7,FALSE),,CONGÉ!$C$2:$C$80)))</f>
        <v xml:space="preserve"> </v>
      </c>
      <c r="AX53" s="199" t="str">
        <f ca="1">+IF(U53=0," ",+MAX(+WORKDAY.INTL(+TODAY(),+CUM!AE53/+VLOOKUP(AX$1,POSTE!$B:$H,7,FALSE),,CONGÉ!$C$2:$C$80),+WORKDAY.INTL(AN53,+CUM!U53/+VLOOKUP(AX$1,POSTE!$B:$H,7,FALSE),,CONGÉ!$C$2:$C$80)))</f>
        <v xml:space="preserve"> </v>
      </c>
      <c r="AY53" s="199" t="str">
        <f ca="1">+IF(AND(V53=0,W53=0)," ",+MAX(+WORKDAY.INTL(+TODAY(),+(((AF53*POSTE!$H$5)+(CUM!AG53*POSTE!$H$4))/(POSTE!$H$4*POSTE!$H$5*2)),,CONGÉ!$C$2:$C$80),+WORKDAY.INTL(AO53,+(((V53*POSTE!$H$5)+(CUM!W53*POSTE!$H$4))/(POSTE!$H$4*POSTE!$H$5*2)),,CONGÉ!$C$2:$C$80)))</f>
        <v xml:space="preserve"> </v>
      </c>
      <c r="AZ53" s="199" t="str">
        <f ca="1">+IF(V53=0," ",+MAX(+WORKDAY.INTL(+TODAY(),+CUM!AF53/+VLOOKUP(AZ$1,POSTE!$B:$H,7,FALSE),,CONGÉ!$C$2:$C$80),+WORKDAY.INTL(AP53,+CUM!V53/+VLOOKUP(AZ$1,POSTE!$B:$H,7,FALSE),,CONGÉ!$C$2:$C$80)))</f>
        <v xml:space="preserve"> </v>
      </c>
      <c r="BA53" s="199" t="str">
        <f ca="1">+IF(W53=0," ",+MAX(+WORKDAY.INTL(+TODAY(),+CUM!AG53/+VLOOKUP(BA$1,POSTE!$B:$H,7,FALSE),,CONGÉ!$C$2:$C$80),+WORKDAY.INTL(AQ53,+CUM!W53/+VLOOKUP(BA$1,POSTE!$B:$H,7,FALSE),,CONGÉ!$C$2:$C$80)))</f>
        <v xml:space="preserve"> </v>
      </c>
      <c r="BB53" s="199" t="str">
        <f ca="1">+IF(X53=0," ",+MAX(+WORKDAY.INTL(+TODAY(),+CUM!AH53/+VLOOKUP(BB$1,POSTE!$B:$H,7,FALSE),,CONGÉ!$C$2:$C$80),+WORKDAY.INTL(AR53,+CUM!X53/+VLOOKUP(BB$1,POSTE!$B:$H,7,FALSE),,CONGÉ!$C$2:$C$80)))</f>
        <v xml:space="preserve"> </v>
      </c>
      <c r="BC53" s="199" t="str">
        <f ca="1">+IF(Y53=0," ",+MAX(+WORKDAY.INTL(+TODAY(),+CUM!AI53/+VLOOKUP(BC$1,POSTE!$B:$H,7,FALSE),,CONGÉ!$C$2:$C$80),+WORKDAY.INTL(AS53,+CUM!Y53/+VLOOKUP(BC$1,POSTE!$B:$H,7,FALSE),,CONGÉ!$C$2:$C$80)))</f>
        <v xml:space="preserve"> </v>
      </c>
      <c r="BD53" s="199" t="str">
        <f ca="1">+IF(Z53=0," ",+MAX(+WORKDAY.INTL(+TODAY(),+CUM!AJ53/+VLOOKUP(BD$1,POSTE!$B:$H,7,FALSE),,CONGÉ!$C$2:$C$80),+WORKDAY.INTL(AT53,+CUM!Z53/+VLOOKUP(BD$1,POSTE!$B:$H,7,FALSE),,CONGÉ!$C$2:$C$80)))</f>
        <v xml:space="preserve"> </v>
      </c>
      <c r="BE53" s="199" t="str">
        <f ca="1">+IF(AA53=0," ",+MAX(+WORKDAY.INTL(+TODAY(),+CUM!AK53/+VLOOKUP(BE$1,POSTE!$B:$H,7,FALSE),,CONGÉ!$C$2:$C$80),+WORKDAY.INTL(AU53,+CUM!AA53/+VLOOKUP(BE$1,POSTE!$B:$H,7,FALSE),,CONGÉ!$C$2:$C$80)))</f>
        <v xml:space="preserve"> </v>
      </c>
      <c r="BF53" s="200" t="str">
        <f ca="1">+IF(AB53=0," ",+MAX(+WORKDAY.INTL(+TODAY(),+CUM!AL53/+VLOOKUP(BF$1,POSTE!$B:$H,7,FALSE),,CONGÉ!$C$2:$C$80),+WORKDAY.INTL(AV53,+CUM!AB53/+VLOOKUP(BF$1,POSTE!$B:$H,7,FALSE),,CONGÉ!$C$2:$C$80)))</f>
        <v xml:space="preserve"> </v>
      </c>
      <c r="BG53" s="96" t="str">
        <f t="shared" ca="1" si="19"/>
        <v xml:space="preserve"> </v>
      </c>
      <c r="BH53" s="96" t="str">
        <f t="shared" ca="1" si="20"/>
        <v xml:space="preserve"> </v>
      </c>
      <c r="BI53" s="26">
        <f>+IF($I53="oui",+VLOOKUP($A53,DATA!$A:$AH,DATA!$AH$3,FALSE),0)</f>
        <v>0</v>
      </c>
      <c r="BJ53" s="27" t="str">
        <f t="shared" si="21"/>
        <v xml:space="preserve"> </v>
      </c>
      <c r="BK53" s="46" t="str">
        <f>+IF(BI53&gt;0,+MAX((BL$4:BL52),BH53),"")</f>
        <v/>
      </c>
      <c r="BL53" s="46" t="str">
        <f>+IF(BI53&gt;0,+MAX((BL$4:BL52),+WORKDAY.INTL(BK53,+BI53/8,,CONGÉ!$C$2:$C$73)),"")</f>
        <v/>
      </c>
      <c r="BM53" s="175" t="str">
        <f t="shared" ca="1" si="22"/>
        <v xml:space="preserve"> </v>
      </c>
      <c r="BN53" s="176" t="str">
        <f t="shared" si="23"/>
        <v xml:space="preserve"> </v>
      </c>
      <c r="BO53" s="48" t="str">
        <f t="shared" ca="1" si="24"/>
        <v xml:space="preserve"> </v>
      </c>
      <c r="BP53" s="97" t="str">
        <f>+IF(C53=" "," ",+(((AF53*POSTE!$H$5)+(CUM!AG53*POSTE!$H$4))/(POSTE!$H$4*POSTE!$H$5*2)))</f>
        <v xml:space="preserve"> </v>
      </c>
      <c r="BQ53" s="98" t="str">
        <f ca="1">+IFERROR(+WORKDAY.INTL(BO53,BP53,,CONGÉ!C$4:C$72)," ")</f>
        <v xml:space="preserve"> </v>
      </c>
      <c r="BR53" s="99" t="str">
        <f ca="1">+IFERROR(+MAX(AY$4:AY53)-BQ53," ")</f>
        <v xml:space="preserve"> </v>
      </c>
      <c r="BS53" s="180" t="str">
        <f>+IF(T53=0," ",+DATEDIF(+MAX(AW$4:AW52),AM53,"D"))</f>
        <v xml:space="preserve"> </v>
      </c>
      <c r="BT53" s="181" t="str">
        <f>+IF(U53=0," ",+DATEDIF(+MAX(AX$4:AX52),AN53,"D"))</f>
        <v xml:space="preserve"> </v>
      </c>
      <c r="BU53" s="181" t="str">
        <f>+IF(AND(V53=0,W53=0)," ",+DATEDIF(+MAX(AY$4:AY52),AO53,"D"))</f>
        <v xml:space="preserve"> </v>
      </c>
      <c r="BV53" s="181" t="str">
        <f>+IF(V53=0," ",+DATEDIF(+MAX(AZ$4:AZ52),AP53,"D"))</f>
        <v xml:space="preserve"> </v>
      </c>
      <c r="BW53" s="181" t="str">
        <f>+IF(W53=0," ",+DATEDIF(+MAX(BA$4:BA52),AQ53,"D"))</f>
        <v xml:space="preserve"> </v>
      </c>
      <c r="BX53" s="181" t="str">
        <f>+IF(X53=0," ",+DATEDIF(+MAX(BB$4:BB52),AR53,"D"))</f>
        <v xml:space="preserve"> </v>
      </c>
      <c r="BY53" s="181" t="str">
        <f>+IF(Y53=0," ",+DATEDIF(+MAX(BC$4:BC52),AS53,"D"))</f>
        <v xml:space="preserve"> </v>
      </c>
      <c r="BZ53" s="181" t="str">
        <f>+IF(Z53=0," ",+DATEDIF(+MAX(BD$4:BD52),AT53,"D"))</f>
        <v xml:space="preserve"> </v>
      </c>
      <c r="CA53" s="181" t="str">
        <f>+IF(AA53=0," ",+DATEDIF(+MAX(BE$4:BE52),AU53,"D"))</f>
        <v xml:space="preserve"> </v>
      </c>
      <c r="CB53" s="182" t="str">
        <f>+IF(AB53=0," ",+DATEDIF(+MAX(BF$4:BF52),AV53,"D"))</f>
        <v xml:space="preserve"> </v>
      </c>
    </row>
    <row r="54" spans="1:80" x14ac:dyDescent="0.25">
      <c r="A54" s="104" t="str">
        <f>+IFERROR(+IF(+VLOOKUP(+ROW()-ROW($A$4),DATA!A:D,4,FALSE)=" "," ",+ROW()-ROW($A$4))," ")</f>
        <v xml:space="preserve"> </v>
      </c>
      <c r="B54" s="195" t="str">
        <f>+IFERROR(+VLOOKUP($A54,DATA!$A:$C,1,FALSE)-VLOOKUP($A54,DATA!$A:$C,3,FALSE)," ")</f>
        <v xml:space="preserve"> </v>
      </c>
      <c r="C54" s="17" t="str">
        <f>+IF($A54=" "," ",+VLOOKUP($A54,DATA!$A:$AG,DATA!$D$3,FALSE))</f>
        <v xml:space="preserve"> </v>
      </c>
      <c r="D54" s="17" t="str">
        <f>+IF($A54=" "," ",+VLOOKUP($A54,DATA!$A:$AG,DATA!$E$3,FALSE))</f>
        <v xml:space="preserve"> </v>
      </c>
      <c r="E54" s="17" t="str">
        <f>+IF($A54=" "," ",+VLOOKUP($A54,DATA!$A:$AG,DATA!$F$3,FALSE))</f>
        <v xml:space="preserve"> </v>
      </c>
      <c r="F54" s="191" t="str">
        <f>+IF($A54=" "," ",+VLOOKUP($A54,DATA!$A:$AG,DATA!$G$3,FALSE))</f>
        <v xml:space="preserve"> </v>
      </c>
      <c r="G54" s="31" t="str">
        <f>+IFERROR(+VLOOKUP($A54,DATA!$A:$AG,DATA!$M$3,FALSE)," ")</f>
        <v xml:space="preserve"> </v>
      </c>
      <c r="H54" s="31" t="str">
        <f>+IFERROR(+IF(+VLOOKUP($A54,DATA!$A:$AG,DATA!$N$3,FALSE)=0," ",+VLOOKUP($A54,DATA!$A:$AG,DATA!$N$3,FALSE))," ")</f>
        <v xml:space="preserve"> </v>
      </c>
      <c r="I54" s="18" t="str">
        <f>+IF($A54=" "," ",+VLOOKUP($A54,DATA!$A:$AG,DATA!$O$3,FALSE))</f>
        <v xml:space="preserve"> </v>
      </c>
      <c r="J54" s="26">
        <f>+IF($I54="oui",+VLOOKUP($A54,DATA!$A:$AG,DATA!$P$3,FALSE),0)</f>
        <v>0</v>
      </c>
      <c r="K54" s="27">
        <f>+IF($I54="oui",+VLOOKUP($A54,DATA!$A:$AG,DATA!$R$3,FALSE),0)</f>
        <v>0</v>
      </c>
      <c r="L54" s="27">
        <f>+IF($I54="oui",+VLOOKUP($A54,DATA!$A:$AG,DATA!$T$3,FALSE),0)</f>
        <v>0</v>
      </c>
      <c r="M54" s="27">
        <f>+IF($I54="oui",+VLOOKUP($A54,DATA!$A:$AG,DATA!$V$3,FALSE),0)</f>
        <v>0</v>
      </c>
      <c r="N54" s="27">
        <f>+IF($I54="oui",+VLOOKUP($A54,DATA!$A:$AG,DATA!$X$3,FALSE),0)</f>
        <v>0</v>
      </c>
      <c r="O54" s="27">
        <f>+IF($I54="oui",+VLOOKUP($A54,DATA!$A:$AG,DATA!$Z$3,FALSE),0)</f>
        <v>0</v>
      </c>
      <c r="P54" s="27">
        <f>+IF($I54="oui",+VLOOKUP($A54,DATA!$A:$AG,DATA!$AB$3,FALSE),0)</f>
        <v>0</v>
      </c>
      <c r="Q54" s="27">
        <f>+IF($I54="oui",+VLOOKUP($A54,DATA!$A:$AG,DATA!$AD$3,FALSE),0)</f>
        <v>0</v>
      </c>
      <c r="R54" s="28">
        <f>+IF($I54="oui",+VLOOKUP($A54,DATA!$A:$AG,DATA!$AF$3,FALSE),0)</f>
        <v>0</v>
      </c>
      <c r="S54" s="94">
        <f t="shared" si="8"/>
        <v>0</v>
      </c>
      <c r="T54" s="20">
        <f>+IF($I54="oui",+VLOOKUP($A54,DATA!$A:$AG,DATA!$Q$3,FALSE),0)</f>
        <v>0</v>
      </c>
      <c r="U54" s="21">
        <f>+IF($I54="oui",+VLOOKUP($A54,DATA!$A:$AG,DATA!$S$3,FALSE),0)</f>
        <v>0</v>
      </c>
      <c r="V54" s="21">
        <f>+IF($I54="oui",+VLOOKUP($A54,DATA!$A:$AG,DATA!$U$3,FALSE),0)</f>
        <v>0</v>
      </c>
      <c r="W54" s="21">
        <f>+IF($I54="oui",+VLOOKUP($A54,DATA!$A:$AG,DATA!$W$3,FALSE),0)</f>
        <v>0</v>
      </c>
      <c r="X54" s="21">
        <f>+IF($I54="oui",+VLOOKUP($A54,DATA!$A:$AG,DATA!$Y$3,FALSE),0)</f>
        <v>0</v>
      </c>
      <c r="Y54" s="21">
        <f>+IF($I54="oui",+VLOOKUP($A54,DATA!$A:$AG,DATA!$AA$3,FALSE),0)</f>
        <v>0</v>
      </c>
      <c r="Z54" s="21">
        <f>+IF($I54="oui",+VLOOKUP($A54,DATA!$A:$AG,DATA!$AC$3,FALSE),0)</f>
        <v>0</v>
      </c>
      <c r="AA54" s="21">
        <f>+IF($I54="oui",+VLOOKUP($A54,DATA!$A:$AG,DATA!$AE$3,FALSE),0)</f>
        <v>0</v>
      </c>
      <c r="AB54" s="22">
        <f>+IF($I54="oui",+VLOOKUP($A54,DATA!$A:$AG,DATA!$AG$3,FALSE),0)</f>
        <v>0</v>
      </c>
      <c r="AC54" s="95">
        <f t="shared" si="9"/>
        <v>0</v>
      </c>
      <c r="AD54" s="26" t="str">
        <f t="shared" si="10"/>
        <v xml:space="preserve"> </v>
      </c>
      <c r="AE54" s="27" t="str">
        <f t="shared" si="11"/>
        <v xml:space="preserve"> </v>
      </c>
      <c r="AF54" s="27" t="str">
        <f t="shared" si="12"/>
        <v xml:space="preserve"> </v>
      </c>
      <c r="AG54" s="27" t="str">
        <f t="shared" si="13"/>
        <v xml:space="preserve"> </v>
      </c>
      <c r="AH54" s="27" t="str">
        <f t="shared" si="14"/>
        <v xml:space="preserve"> </v>
      </c>
      <c r="AI54" s="27" t="str">
        <f t="shared" si="15"/>
        <v xml:space="preserve"> </v>
      </c>
      <c r="AJ54" s="27" t="str">
        <f t="shared" si="16"/>
        <v xml:space="preserve"> </v>
      </c>
      <c r="AK54" s="27" t="str">
        <f t="shared" si="17"/>
        <v xml:space="preserve"> </v>
      </c>
      <c r="AL54" s="28" t="str">
        <f t="shared" si="18"/>
        <v xml:space="preserve"> </v>
      </c>
      <c r="AM54" s="44" t="str">
        <f ca="1">+IF(T54=0," ",IF($H54=" ",+MAX(TODAY(),AW$4:AW53,$G54),+MAX(TODAY(),AW$4:AW53,$H54)))</f>
        <v xml:space="preserve"> </v>
      </c>
      <c r="AN54" s="31" t="str">
        <f ca="1">+IF(U54=0," ",IF($H54=" ",+MAX(TODAY(),AX$4:AX53,$G54),+MAX(TODAY(),AX$4:AX53,$H54)))</f>
        <v xml:space="preserve"> </v>
      </c>
      <c r="AO54" s="31" t="str">
        <f ca="1">+IF(AND(V54=0,W54=0)," ",IF($H54=" ",+MAX(TODAY(),AY$4:AY53,$G54),+MAX(TODAY(),AY$4:AY53,$H54)))</f>
        <v xml:space="preserve"> </v>
      </c>
      <c r="AP54" s="31" t="str">
        <f ca="1">+IF(V54=0," ",IF($H54=" ",+MAX(TODAY(),AZ$4:AZ53,$G54),+MAX(TODAY(),AZ$4:AZ53,$H54)))</f>
        <v xml:space="preserve"> </v>
      </c>
      <c r="AQ54" s="31" t="str">
        <f ca="1">+IF(W54=0," ",IF($H54=" ",+MAX(TODAY(),BA$4:BA53,$G54),+MAX(TODAY(),BA$4:BA53,$H54)))</f>
        <v xml:space="preserve"> </v>
      </c>
      <c r="AR54" s="31" t="str">
        <f ca="1">+IF(X54=0," ",IF($H54=" ",+MAX(TODAY(),BB$4:BB53,$G54),+MAX(TODAY(),BB$4:BB53,$H54)))</f>
        <v xml:space="preserve"> </v>
      </c>
      <c r="AS54" s="31" t="str">
        <f ca="1">+IF(Y54=0," ",IF($H54=" ",+MAX(TODAY(),BC$4:BC53,$G54),+MAX(TODAY(),BC$4:BC53,$H54)))</f>
        <v xml:space="preserve"> </v>
      </c>
      <c r="AT54" s="31" t="str">
        <f ca="1">+IF(Z54=0," ",IF($H54=" ",+MAX(TODAY(),BD$4:BD53,$G54),+MAX(TODAY(),BD$4:BD53,$H54)))</f>
        <v xml:space="preserve"> </v>
      </c>
      <c r="AU54" s="31" t="str">
        <f ca="1">+IF(AA54=0," ",IF($H54=" ",+MAX(TODAY(),BE$4:BE53,$G54),+MAX(TODAY(),BE$4:BE53,$H54)))</f>
        <v xml:space="preserve"> </v>
      </c>
      <c r="AV54" s="45" t="str">
        <f ca="1">+IF(AB54=0," ",IF($H54=" ",+MAX(TODAY(),BF$4:BF53,$G54),+MAX(TODAY(),BF$4:BF53,$H54)))</f>
        <v xml:space="preserve"> </v>
      </c>
      <c r="AW54" s="48" t="str">
        <f ca="1">+IF(T54=0," ",+MAX(+WORKDAY.INTL(+TODAY(),+CUM!AD54/+VLOOKUP(AW$1,POSTE!$B:$H,7,FALSE),,CONGÉ!$C$2:$C$80),+WORKDAY.INTL(AM54,+CUM!T54/+VLOOKUP(AW$1,POSTE!$B:$H,7,FALSE),,CONGÉ!$C$2:$C$80)))</f>
        <v xml:space="preserve"> </v>
      </c>
      <c r="AX54" s="199" t="str">
        <f ca="1">+IF(U54=0," ",+MAX(+WORKDAY.INTL(+TODAY(),+CUM!AE54/+VLOOKUP(AX$1,POSTE!$B:$H,7,FALSE),,CONGÉ!$C$2:$C$80),+WORKDAY.INTL(AN54,+CUM!U54/+VLOOKUP(AX$1,POSTE!$B:$H,7,FALSE),,CONGÉ!$C$2:$C$80)))</f>
        <v xml:space="preserve"> </v>
      </c>
      <c r="AY54" s="199" t="str">
        <f ca="1">+IF(AND(V54=0,W54=0)," ",+MAX(+WORKDAY.INTL(+TODAY(),+(((AF54*POSTE!$H$5)+(CUM!AG54*POSTE!$H$4))/(POSTE!$H$4*POSTE!$H$5*2)),,CONGÉ!$C$2:$C$80),+WORKDAY.INTL(AO54,+(((V54*POSTE!$H$5)+(CUM!W54*POSTE!$H$4))/(POSTE!$H$4*POSTE!$H$5*2)),,CONGÉ!$C$2:$C$80)))</f>
        <v xml:space="preserve"> </v>
      </c>
      <c r="AZ54" s="199" t="str">
        <f ca="1">+IF(V54=0," ",+MAX(+WORKDAY.INTL(+TODAY(),+CUM!AF54/+VLOOKUP(AZ$1,POSTE!$B:$H,7,FALSE),,CONGÉ!$C$2:$C$80),+WORKDAY.INTL(AP54,+CUM!V54/+VLOOKUP(AZ$1,POSTE!$B:$H,7,FALSE),,CONGÉ!$C$2:$C$80)))</f>
        <v xml:space="preserve"> </v>
      </c>
      <c r="BA54" s="199" t="str">
        <f ca="1">+IF(W54=0," ",+MAX(+WORKDAY.INTL(+TODAY(),+CUM!AG54/+VLOOKUP(BA$1,POSTE!$B:$H,7,FALSE),,CONGÉ!$C$2:$C$80),+WORKDAY.INTL(AQ54,+CUM!W54/+VLOOKUP(BA$1,POSTE!$B:$H,7,FALSE),,CONGÉ!$C$2:$C$80)))</f>
        <v xml:space="preserve"> </v>
      </c>
      <c r="BB54" s="199" t="str">
        <f ca="1">+IF(X54=0," ",+MAX(+WORKDAY.INTL(+TODAY(),+CUM!AH54/+VLOOKUP(BB$1,POSTE!$B:$H,7,FALSE),,CONGÉ!$C$2:$C$80),+WORKDAY.INTL(AR54,+CUM!X54/+VLOOKUP(BB$1,POSTE!$B:$H,7,FALSE),,CONGÉ!$C$2:$C$80)))</f>
        <v xml:space="preserve"> </v>
      </c>
      <c r="BC54" s="199" t="str">
        <f ca="1">+IF(Y54=0," ",+MAX(+WORKDAY.INTL(+TODAY(),+CUM!AI54/+VLOOKUP(BC$1,POSTE!$B:$H,7,FALSE),,CONGÉ!$C$2:$C$80),+WORKDAY.INTL(AS54,+CUM!Y54/+VLOOKUP(BC$1,POSTE!$B:$H,7,FALSE),,CONGÉ!$C$2:$C$80)))</f>
        <v xml:space="preserve"> </v>
      </c>
      <c r="BD54" s="199" t="str">
        <f ca="1">+IF(Z54=0," ",+MAX(+WORKDAY.INTL(+TODAY(),+CUM!AJ54/+VLOOKUP(BD$1,POSTE!$B:$H,7,FALSE),,CONGÉ!$C$2:$C$80),+WORKDAY.INTL(AT54,+CUM!Z54/+VLOOKUP(BD$1,POSTE!$B:$H,7,FALSE),,CONGÉ!$C$2:$C$80)))</f>
        <v xml:space="preserve"> </v>
      </c>
      <c r="BE54" s="199" t="str">
        <f ca="1">+IF(AA54=0," ",+MAX(+WORKDAY.INTL(+TODAY(),+CUM!AK54/+VLOOKUP(BE$1,POSTE!$B:$H,7,FALSE),,CONGÉ!$C$2:$C$80),+WORKDAY.INTL(AU54,+CUM!AA54/+VLOOKUP(BE$1,POSTE!$B:$H,7,FALSE),,CONGÉ!$C$2:$C$80)))</f>
        <v xml:space="preserve"> </v>
      </c>
      <c r="BF54" s="200" t="str">
        <f ca="1">+IF(AB54=0," ",+MAX(+WORKDAY.INTL(+TODAY(),+CUM!AL54/+VLOOKUP(BF$1,POSTE!$B:$H,7,FALSE),,CONGÉ!$C$2:$C$80),+WORKDAY.INTL(AV54,+CUM!AB54/+VLOOKUP(BF$1,POSTE!$B:$H,7,FALSE),,CONGÉ!$C$2:$C$80)))</f>
        <v xml:space="preserve"> </v>
      </c>
      <c r="BG54" s="96" t="str">
        <f t="shared" ca="1" si="19"/>
        <v xml:space="preserve"> </v>
      </c>
      <c r="BH54" s="96" t="str">
        <f t="shared" ca="1" si="20"/>
        <v xml:space="preserve"> </v>
      </c>
      <c r="BI54" s="26">
        <f>+IF($I54="oui",+VLOOKUP($A54,DATA!$A:$AH,DATA!$AH$3,FALSE),0)</f>
        <v>0</v>
      </c>
      <c r="BJ54" s="27" t="str">
        <f t="shared" si="21"/>
        <v xml:space="preserve"> </v>
      </c>
      <c r="BK54" s="46" t="str">
        <f>+IF(BI54&gt;0,+MAX((BL$4:BL53),BH54),"")</f>
        <v/>
      </c>
      <c r="BL54" s="46" t="str">
        <f>+IF(BI54&gt;0,+MAX((BL$4:BL53),+WORKDAY.INTL(BK54,+BI54/8,,CONGÉ!$C$2:$C$73)),"")</f>
        <v/>
      </c>
      <c r="BM54" s="175" t="str">
        <f t="shared" ca="1" si="22"/>
        <v xml:space="preserve"> </v>
      </c>
      <c r="BN54" s="176" t="str">
        <f t="shared" si="23"/>
        <v xml:space="preserve"> </v>
      </c>
      <c r="BO54" s="48" t="str">
        <f t="shared" ca="1" si="24"/>
        <v xml:space="preserve"> </v>
      </c>
      <c r="BP54" s="97" t="str">
        <f>+IF(C54=" "," ",+(((AF54*POSTE!$H$5)+(CUM!AG54*POSTE!$H$4))/(POSTE!$H$4*POSTE!$H$5*2)))</f>
        <v xml:space="preserve"> </v>
      </c>
      <c r="BQ54" s="98" t="str">
        <f ca="1">+IFERROR(+WORKDAY.INTL(BO54,BP54,,CONGÉ!C$4:C$72)," ")</f>
        <v xml:space="preserve"> </v>
      </c>
      <c r="BR54" s="99" t="str">
        <f ca="1">+IFERROR(+MAX(AY$4:AY54)-BQ54," ")</f>
        <v xml:space="preserve"> </v>
      </c>
      <c r="BS54" s="180" t="str">
        <f>+IF(T54=0," ",+DATEDIF(+MAX(AW$4:AW53),AM54,"D"))</f>
        <v xml:space="preserve"> </v>
      </c>
      <c r="BT54" s="181" t="str">
        <f>+IF(U54=0," ",+DATEDIF(+MAX(AX$4:AX53),AN54,"D"))</f>
        <v xml:space="preserve"> </v>
      </c>
      <c r="BU54" s="181" t="str">
        <f>+IF(AND(V54=0,W54=0)," ",+DATEDIF(+MAX(AY$4:AY53),AO54,"D"))</f>
        <v xml:space="preserve"> </v>
      </c>
      <c r="BV54" s="181" t="str">
        <f>+IF(V54=0," ",+DATEDIF(+MAX(AZ$4:AZ53),AP54,"D"))</f>
        <v xml:space="preserve"> </v>
      </c>
      <c r="BW54" s="181" t="str">
        <f>+IF(W54=0," ",+DATEDIF(+MAX(BA$4:BA53),AQ54,"D"))</f>
        <v xml:space="preserve"> </v>
      </c>
      <c r="BX54" s="181" t="str">
        <f>+IF(X54=0," ",+DATEDIF(+MAX(BB$4:BB53),AR54,"D"))</f>
        <v xml:space="preserve"> </v>
      </c>
      <c r="BY54" s="181" t="str">
        <f>+IF(Y54=0," ",+DATEDIF(+MAX(BC$4:BC53),AS54,"D"))</f>
        <v xml:space="preserve"> </v>
      </c>
      <c r="BZ54" s="181" t="str">
        <f>+IF(Z54=0," ",+DATEDIF(+MAX(BD$4:BD53),AT54,"D"))</f>
        <v xml:space="preserve"> </v>
      </c>
      <c r="CA54" s="181" t="str">
        <f>+IF(AA54=0," ",+DATEDIF(+MAX(BE$4:BE53),AU54,"D"))</f>
        <v xml:space="preserve"> </v>
      </c>
      <c r="CB54" s="182" t="str">
        <f>+IF(AB54=0," ",+DATEDIF(+MAX(BF$4:BF53),AV54,"D"))</f>
        <v xml:space="preserve"> </v>
      </c>
    </row>
    <row r="55" spans="1:80" x14ac:dyDescent="0.25">
      <c r="A55" s="104" t="str">
        <f>+IFERROR(+IF(+VLOOKUP(+ROW()-ROW($A$4),DATA!A:D,4,FALSE)=" "," ",+ROW()-ROW($A$4))," ")</f>
        <v xml:space="preserve"> </v>
      </c>
      <c r="B55" s="195" t="str">
        <f>+IFERROR(+VLOOKUP($A55,DATA!$A:$C,1,FALSE)-VLOOKUP($A55,DATA!$A:$C,3,FALSE)," ")</f>
        <v xml:space="preserve"> </v>
      </c>
      <c r="C55" s="17" t="str">
        <f>+IF($A55=" "," ",+VLOOKUP($A55,DATA!$A:$AG,DATA!$D$3,FALSE))</f>
        <v xml:space="preserve"> </v>
      </c>
      <c r="D55" s="17" t="str">
        <f>+IF($A55=" "," ",+VLOOKUP($A55,DATA!$A:$AG,DATA!$E$3,FALSE))</f>
        <v xml:space="preserve"> </v>
      </c>
      <c r="E55" s="17" t="str">
        <f>+IF($A55=" "," ",+VLOOKUP($A55,DATA!$A:$AG,DATA!$F$3,FALSE))</f>
        <v xml:space="preserve"> </v>
      </c>
      <c r="F55" s="191" t="str">
        <f>+IF($A55=" "," ",+VLOOKUP($A55,DATA!$A:$AG,DATA!$G$3,FALSE))</f>
        <v xml:space="preserve"> </v>
      </c>
      <c r="G55" s="31" t="str">
        <f>+IFERROR(+VLOOKUP($A55,DATA!$A:$AG,DATA!$M$3,FALSE)," ")</f>
        <v xml:space="preserve"> </v>
      </c>
      <c r="H55" s="31" t="str">
        <f>+IFERROR(+IF(+VLOOKUP($A55,DATA!$A:$AG,DATA!$N$3,FALSE)=0," ",+VLOOKUP($A55,DATA!$A:$AG,DATA!$N$3,FALSE))," ")</f>
        <v xml:space="preserve"> </v>
      </c>
      <c r="I55" s="18" t="str">
        <f>+IF($A55=" "," ",+VLOOKUP($A55,DATA!$A:$AG,DATA!$O$3,FALSE))</f>
        <v xml:space="preserve"> </v>
      </c>
      <c r="J55" s="26">
        <f>+IF($I55="oui",+VLOOKUP($A55,DATA!$A:$AG,DATA!$P$3,FALSE),0)</f>
        <v>0</v>
      </c>
      <c r="K55" s="27">
        <f>+IF($I55="oui",+VLOOKUP($A55,DATA!$A:$AG,DATA!$R$3,FALSE),0)</f>
        <v>0</v>
      </c>
      <c r="L55" s="27">
        <f>+IF($I55="oui",+VLOOKUP($A55,DATA!$A:$AG,DATA!$T$3,FALSE),0)</f>
        <v>0</v>
      </c>
      <c r="M55" s="27">
        <f>+IF($I55="oui",+VLOOKUP($A55,DATA!$A:$AG,DATA!$V$3,FALSE),0)</f>
        <v>0</v>
      </c>
      <c r="N55" s="27">
        <f>+IF($I55="oui",+VLOOKUP($A55,DATA!$A:$AG,DATA!$X$3,FALSE),0)</f>
        <v>0</v>
      </c>
      <c r="O55" s="27">
        <f>+IF($I55="oui",+VLOOKUP($A55,DATA!$A:$AG,DATA!$Z$3,FALSE),0)</f>
        <v>0</v>
      </c>
      <c r="P55" s="27">
        <f>+IF($I55="oui",+VLOOKUP($A55,DATA!$A:$AG,DATA!$AB$3,FALSE),0)</f>
        <v>0</v>
      </c>
      <c r="Q55" s="27">
        <f>+IF($I55="oui",+VLOOKUP($A55,DATA!$A:$AG,DATA!$AD$3,FALSE),0)</f>
        <v>0</v>
      </c>
      <c r="R55" s="28">
        <f>+IF($I55="oui",+VLOOKUP($A55,DATA!$A:$AG,DATA!$AF$3,FALSE),0)</f>
        <v>0</v>
      </c>
      <c r="S55" s="94">
        <f t="shared" si="8"/>
        <v>0</v>
      </c>
      <c r="T55" s="20">
        <f>+IF($I55="oui",+VLOOKUP($A55,DATA!$A:$AG,DATA!$Q$3,FALSE),0)</f>
        <v>0</v>
      </c>
      <c r="U55" s="21">
        <f>+IF($I55="oui",+VLOOKUP($A55,DATA!$A:$AG,DATA!$S$3,FALSE),0)</f>
        <v>0</v>
      </c>
      <c r="V55" s="21">
        <f>+IF($I55="oui",+VLOOKUP($A55,DATA!$A:$AG,DATA!$U$3,FALSE),0)</f>
        <v>0</v>
      </c>
      <c r="W55" s="21">
        <f>+IF($I55="oui",+VLOOKUP($A55,DATA!$A:$AG,DATA!$W$3,FALSE),0)</f>
        <v>0</v>
      </c>
      <c r="X55" s="21">
        <f>+IF($I55="oui",+VLOOKUP($A55,DATA!$A:$AG,DATA!$Y$3,FALSE),0)</f>
        <v>0</v>
      </c>
      <c r="Y55" s="21">
        <f>+IF($I55="oui",+VLOOKUP($A55,DATA!$A:$AG,DATA!$AA$3,FALSE),0)</f>
        <v>0</v>
      </c>
      <c r="Z55" s="21">
        <f>+IF($I55="oui",+VLOOKUP($A55,DATA!$A:$AG,DATA!$AC$3,FALSE),0)</f>
        <v>0</v>
      </c>
      <c r="AA55" s="21">
        <f>+IF($I55="oui",+VLOOKUP($A55,DATA!$A:$AG,DATA!$AE$3,FALSE),0)</f>
        <v>0</v>
      </c>
      <c r="AB55" s="22">
        <f>+IF($I55="oui",+VLOOKUP($A55,DATA!$A:$AG,DATA!$AG$3,FALSE),0)</f>
        <v>0</v>
      </c>
      <c r="AC55" s="95">
        <f t="shared" si="9"/>
        <v>0</v>
      </c>
      <c r="AD55" s="26" t="str">
        <f t="shared" si="10"/>
        <v xml:space="preserve"> </v>
      </c>
      <c r="AE55" s="27" t="str">
        <f t="shared" si="11"/>
        <v xml:space="preserve"> </v>
      </c>
      <c r="AF55" s="27" t="str">
        <f t="shared" si="12"/>
        <v xml:space="preserve"> </v>
      </c>
      <c r="AG55" s="27" t="str">
        <f t="shared" si="13"/>
        <v xml:space="preserve"> </v>
      </c>
      <c r="AH55" s="27" t="str">
        <f t="shared" si="14"/>
        <v xml:space="preserve"> </v>
      </c>
      <c r="AI55" s="27" t="str">
        <f t="shared" si="15"/>
        <v xml:space="preserve"> </v>
      </c>
      <c r="AJ55" s="27" t="str">
        <f t="shared" si="16"/>
        <v xml:space="preserve"> </v>
      </c>
      <c r="AK55" s="27" t="str">
        <f t="shared" si="17"/>
        <v xml:space="preserve"> </v>
      </c>
      <c r="AL55" s="28" t="str">
        <f t="shared" si="18"/>
        <v xml:space="preserve"> </v>
      </c>
      <c r="AM55" s="44" t="str">
        <f ca="1">+IF(T55=0," ",IF($H55=" ",+MAX(TODAY(),AW$4:AW54,$G55),+MAX(TODAY(),AW$4:AW54,$H55)))</f>
        <v xml:space="preserve"> </v>
      </c>
      <c r="AN55" s="31" t="str">
        <f ca="1">+IF(U55=0," ",IF($H55=" ",+MAX(TODAY(),AX$4:AX54,$G55),+MAX(TODAY(),AX$4:AX54,$H55)))</f>
        <v xml:space="preserve"> </v>
      </c>
      <c r="AO55" s="31" t="str">
        <f ca="1">+IF(AND(V55=0,W55=0)," ",IF($H55=" ",+MAX(TODAY(),AY$4:AY54,$G55),+MAX(TODAY(),AY$4:AY54,$H55)))</f>
        <v xml:space="preserve"> </v>
      </c>
      <c r="AP55" s="31" t="str">
        <f ca="1">+IF(V55=0," ",IF($H55=" ",+MAX(TODAY(),AZ$4:AZ54,$G55),+MAX(TODAY(),AZ$4:AZ54,$H55)))</f>
        <v xml:space="preserve"> </v>
      </c>
      <c r="AQ55" s="31" t="str">
        <f ca="1">+IF(W55=0," ",IF($H55=" ",+MAX(TODAY(),BA$4:BA54,$G55),+MAX(TODAY(),BA$4:BA54,$H55)))</f>
        <v xml:space="preserve"> </v>
      </c>
      <c r="AR55" s="31" t="str">
        <f ca="1">+IF(X55=0," ",IF($H55=" ",+MAX(TODAY(),BB$4:BB54,$G55),+MAX(TODAY(),BB$4:BB54,$H55)))</f>
        <v xml:space="preserve"> </v>
      </c>
      <c r="AS55" s="31" t="str">
        <f ca="1">+IF(Y55=0," ",IF($H55=" ",+MAX(TODAY(),BC$4:BC54,$G55),+MAX(TODAY(),BC$4:BC54,$H55)))</f>
        <v xml:space="preserve"> </v>
      </c>
      <c r="AT55" s="31" t="str">
        <f ca="1">+IF(Z55=0," ",IF($H55=" ",+MAX(TODAY(),BD$4:BD54,$G55),+MAX(TODAY(),BD$4:BD54,$H55)))</f>
        <v xml:space="preserve"> </v>
      </c>
      <c r="AU55" s="31" t="str">
        <f ca="1">+IF(AA55=0," ",IF($H55=" ",+MAX(TODAY(),BE$4:BE54,$G55),+MAX(TODAY(),BE$4:BE54,$H55)))</f>
        <v xml:space="preserve"> </v>
      </c>
      <c r="AV55" s="45" t="str">
        <f ca="1">+IF(AB55=0," ",IF($H55=" ",+MAX(TODAY(),BF$4:BF54,$G55),+MAX(TODAY(),BF$4:BF54,$H55)))</f>
        <v xml:space="preserve"> </v>
      </c>
      <c r="AW55" s="48" t="str">
        <f ca="1">+IF(T55=0," ",+MAX(+WORKDAY.INTL(+TODAY(),+CUM!AD55/+VLOOKUP(AW$1,POSTE!$B:$H,7,FALSE),,CONGÉ!$C$2:$C$80),+WORKDAY.INTL(AM55,+CUM!T55/+VLOOKUP(AW$1,POSTE!$B:$H,7,FALSE),,CONGÉ!$C$2:$C$80)))</f>
        <v xml:space="preserve"> </v>
      </c>
      <c r="AX55" s="199" t="str">
        <f ca="1">+IF(U55=0," ",+MAX(+WORKDAY.INTL(+TODAY(),+CUM!AE55/+VLOOKUP(AX$1,POSTE!$B:$H,7,FALSE),,CONGÉ!$C$2:$C$80),+WORKDAY.INTL(AN55,+CUM!U55/+VLOOKUP(AX$1,POSTE!$B:$H,7,FALSE),,CONGÉ!$C$2:$C$80)))</f>
        <v xml:space="preserve"> </v>
      </c>
      <c r="AY55" s="199" t="str">
        <f ca="1">+IF(AND(V55=0,W55=0)," ",+MAX(+WORKDAY.INTL(+TODAY(),+(((AF55*POSTE!$H$5)+(CUM!AG55*POSTE!$H$4))/(POSTE!$H$4*POSTE!$H$5*2)),,CONGÉ!$C$2:$C$80),+WORKDAY.INTL(AO55,+(((V55*POSTE!$H$5)+(CUM!W55*POSTE!$H$4))/(POSTE!$H$4*POSTE!$H$5*2)),,CONGÉ!$C$2:$C$80)))</f>
        <v xml:space="preserve"> </v>
      </c>
      <c r="AZ55" s="199" t="str">
        <f ca="1">+IF(V55=0," ",+MAX(+WORKDAY.INTL(+TODAY(),+CUM!AF55/+VLOOKUP(AZ$1,POSTE!$B:$H,7,FALSE),,CONGÉ!$C$2:$C$80),+WORKDAY.INTL(AP55,+CUM!V55/+VLOOKUP(AZ$1,POSTE!$B:$H,7,FALSE),,CONGÉ!$C$2:$C$80)))</f>
        <v xml:space="preserve"> </v>
      </c>
      <c r="BA55" s="199" t="str">
        <f ca="1">+IF(W55=0," ",+MAX(+WORKDAY.INTL(+TODAY(),+CUM!AG55/+VLOOKUP(BA$1,POSTE!$B:$H,7,FALSE),,CONGÉ!$C$2:$C$80),+WORKDAY.INTL(AQ55,+CUM!W55/+VLOOKUP(BA$1,POSTE!$B:$H,7,FALSE),,CONGÉ!$C$2:$C$80)))</f>
        <v xml:space="preserve"> </v>
      </c>
      <c r="BB55" s="199" t="str">
        <f ca="1">+IF(X55=0," ",+MAX(+WORKDAY.INTL(+TODAY(),+CUM!AH55/+VLOOKUP(BB$1,POSTE!$B:$H,7,FALSE),,CONGÉ!$C$2:$C$80),+WORKDAY.INTL(AR55,+CUM!X55/+VLOOKUP(BB$1,POSTE!$B:$H,7,FALSE),,CONGÉ!$C$2:$C$80)))</f>
        <v xml:space="preserve"> </v>
      </c>
      <c r="BC55" s="199" t="str">
        <f ca="1">+IF(Y55=0," ",+MAX(+WORKDAY.INTL(+TODAY(),+CUM!AI55/+VLOOKUP(BC$1,POSTE!$B:$H,7,FALSE),,CONGÉ!$C$2:$C$80),+WORKDAY.INTL(AS55,+CUM!Y55/+VLOOKUP(BC$1,POSTE!$B:$H,7,FALSE),,CONGÉ!$C$2:$C$80)))</f>
        <v xml:space="preserve"> </v>
      </c>
      <c r="BD55" s="199" t="str">
        <f ca="1">+IF(Z55=0," ",+MAX(+WORKDAY.INTL(+TODAY(),+CUM!AJ55/+VLOOKUP(BD$1,POSTE!$B:$H,7,FALSE),,CONGÉ!$C$2:$C$80),+WORKDAY.INTL(AT55,+CUM!Z55/+VLOOKUP(BD$1,POSTE!$B:$H,7,FALSE),,CONGÉ!$C$2:$C$80)))</f>
        <v xml:space="preserve"> </v>
      </c>
      <c r="BE55" s="199" t="str">
        <f ca="1">+IF(AA55=0," ",+MAX(+WORKDAY.INTL(+TODAY(),+CUM!AK55/+VLOOKUP(BE$1,POSTE!$B:$H,7,FALSE),,CONGÉ!$C$2:$C$80),+WORKDAY.INTL(AU55,+CUM!AA55/+VLOOKUP(BE$1,POSTE!$B:$H,7,FALSE),,CONGÉ!$C$2:$C$80)))</f>
        <v xml:space="preserve"> </v>
      </c>
      <c r="BF55" s="200" t="str">
        <f ca="1">+IF(AB55=0," ",+MAX(+WORKDAY.INTL(+TODAY(),+CUM!AL55/+VLOOKUP(BF$1,POSTE!$B:$H,7,FALSE),,CONGÉ!$C$2:$C$80),+WORKDAY.INTL(AV55,+CUM!AB55/+VLOOKUP(BF$1,POSTE!$B:$H,7,FALSE),,CONGÉ!$C$2:$C$80)))</f>
        <v xml:space="preserve"> </v>
      </c>
      <c r="BG55" s="96" t="str">
        <f t="shared" ca="1" si="19"/>
        <v xml:space="preserve"> </v>
      </c>
      <c r="BH55" s="96" t="str">
        <f t="shared" ca="1" si="20"/>
        <v xml:space="preserve"> </v>
      </c>
      <c r="BI55" s="26">
        <f>+IF($I55="oui",+VLOOKUP($A55,DATA!$A:$AH,DATA!$AH$3,FALSE),0)</f>
        <v>0</v>
      </c>
      <c r="BJ55" s="27" t="str">
        <f t="shared" si="21"/>
        <v xml:space="preserve"> </v>
      </c>
      <c r="BK55" s="46" t="str">
        <f>+IF(BI55&gt;0,+MAX((BL$4:BL54),BH55),"")</f>
        <v/>
      </c>
      <c r="BL55" s="46" t="str">
        <f>+IF(BI55&gt;0,+MAX((BL$4:BL54),+WORKDAY.INTL(BK55,+BI55/8,,CONGÉ!$C$2:$C$73)),"")</f>
        <v/>
      </c>
      <c r="BM55" s="175" t="str">
        <f t="shared" ca="1" si="22"/>
        <v xml:space="preserve"> </v>
      </c>
      <c r="BN55" s="176" t="str">
        <f t="shared" si="23"/>
        <v xml:space="preserve"> </v>
      </c>
      <c r="BO55" s="48" t="str">
        <f t="shared" ca="1" si="24"/>
        <v xml:space="preserve"> </v>
      </c>
      <c r="BP55" s="97" t="str">
        <f>+IF(C55=" "," ",+(((AF55*POSTE!$H$5)+(CUM!AG55*POSTE!$H$4))/(POSTE!$H$4*POSTE!$H$5*2)))</f>
        <v xml:space="preserve"> </v>
      </c>
      <c r="BQ55" s="98" t="str">
        <f ca="1">+IFERROR(+WORKDAY.INTL(BO55,BP55,,CONGÉ!C$4:C$72)," ")</f>
        <v xml:space="preserve"> </v>
      </c>
      <c r="BR55" s="99" t="str">
        <f ca="1">+IFERROR(+MAX(AY$4:AY55)-BQ55," ")</f>
        <v xml:space="preserve"> </v>
      </c>
      <c r="BS55" s="180" t="str">
        <f>+IF(T55=0," ",+DATEDIF(+MAX(AW$4:AW54),AM55,"D"))</f>
        <v xml:space="preserve"> </v>
      </c>
      <c r="BT55" s="181" t="str">
        <f>+IF(U55=0," ",+DATEDIF(+MAX(AX$4:AX54),AN55,"D"))</f>
        <v xml:space="preserve"> </v>
      </c>
      <c r="BU55" s="181" t="str">
        <f>+IF(AND(V55=0,W55=0)," ",+DATEDIF(+MAX(AY$4:AY54),AO55,"D"))</f>
        <v xml:space="preserve"> </v>
      </c>
      <c r="BV55" s="181" t="str">
        <f>+IF(V55=0," ",+DATEDIF(+MAX(AZ$4:AZ54),AP55,"D"))</f>
        <v xml:space="preserve"> </v>
      </c>
      <c r="BW55" s="181" t="str">
        <f>+IF(W55=0," ",+DATEDIF(+MAX(BA$4:BA54),AQ55,"D"))</f>
        <v xml:space="preserve"> </v>
      </c>
      <c r="BX55" s="181" t="str">
        <f>+IF(X55=0," ",+DATEDIF(+MAX(BB$4:BB54),AR55,"D"))</f>
        <v xml:space="preserve"> </v>
      </c>
      <c r="BY55" s="181" t="str">
        <f>+IF(Y55=0," ",+DATEDIF(+MAX(BC$4:BC54),AS55,"D"))</f>
        <v xml:space="preserve"> </v>
      </c>
      <c r="BZ55" s="181" t="str">
        <f>+IF(Z55=0," ",+DATEDIF(+MAX(BD$4:BD54),AT55,"D"))</f>
        <v xml:space="preserve"> </v>
      </c>
      <c r="CA55" s="181" t="str">
        <f>+IF(AA55=0," ",+DATEDIF(+MAX(BE$4:BE54),AU55,"D"))</f>
        <v xml:space="preserve"> </v>
      </c>
      <c r="CB55" s="182" t="str">
        <f>+IF(AB55=0," ",+DATEDIF(+MAX(BF$4:BF54),AV55,"D"))</f>
        <v xml:space="preserve"> </v>
      </c>
    </row>
    <row r="56" spans="1:80" x14ac:dyDescent="0.25">
      <c r="A56" s="104" t="str">
        <f>+IFERROR(+IF(+VLOOKUP(+ROW()-ROW($A$4),DATA!A:D,4,FALSE)=" "," ",+ROW()-ROW($A$4))," ")</f>
        <v xml:space="preserve"> </v>
      </c>
      <c r="B56" s="195" t="str">
        <f>+IFERROR(+VLOOKUP($A56,DATA!$A:$C,1,FALSE)-VLOOKUP($A56,DATA!$A:$C,3,FALSE)," ")</f>
        <v xml:space="preserve"> </v>
      </c>
      <c r="C56" s="17" t="str">
        <f>+IF($A56=" "," ",+VLOOKUP($A56,DATA!$A:$AG,DATA!$D$3,FALSE))</f>
        <v xml:space="preserve"> </v>
      </c>
      <c r="D56" s="17" t="str">
        <f>+IF($A56=" "," ",+VLOOKUP($A56,DATA!$A:$AG,DATA!$E$3,FALSE))</f>
        <v xml:space="preserve"> </v>
      </c>
      <c r="E56" s="17" t="str">
        <f>+IF($A56=" "," ",+VLOOKUP($A56,DATA!$A:$AG,DATA!$F$3,FALSE))</f>
        <v xml:space="preserve"> </v>
      </c>
      <c r="F56" s="191" t="str">
        <f>+IF($A56=" "," ",+VLOOKUP($A56,DATA!$A:$AG,DATA!$G$3,FALSE))</f>
        <v xml:space="preserve"> </v>
      </c>
      <c r="G56" s="31" t="str">
        <f>+IFERROR(+VLOOKUP($A56,DATA!$A:$AG,DATA!$M$3,FALSE)," ")</f>
        <v xml:space="preserve"> </v>
      </c>
      <c r="H56" s="31" t="str">
        <f>+IFERROR(+IF(+VLOOKUP($A56,DATA!$A:$AG,DATA!$N$3,FALSE)=0," ",+VLOOKUP($A56,DATA!$A:$AG,DATA!$N$3,FALSE))," ")</f>
        <v xml:space="preserve"> </v>
      </c>
      <c r="I56" s="18" t="str">
        <f>+IF($A56=" "," ",+VLOOKUP($A56,DATA!$A:$AG,DATA!$O$3,FALSE))</f>
        <v xml:space="preserve"> </v>
      </c>
      <c r="J56" s="26">
        <f>+IF($I56="oui",+VLOOKUP($A56,DATA!$A:$AG,DATA!$P$3,FALSE),0)</f>
        <v>0</v>
      </c>
      <c r="K56" s="27">
        <f>+IF($I56="oui",+VLOOKUP($A56,DATA!$A:$AG,DATA!$R$3,FALSE),0)</f>
        <v>0</v>
      </c>
      <c r="L56" s="27">
        <f>+IF($I56="oui",+VLOOKUP($A56,DATA!$A:$AG,DATA!$T$3,FALSE),0)</f>
        <v>0</v>
      </c>
      <c r="M56" s="27">
        <f>+IF($I56="oui",+VLOOKUP($A56,DATA!$A:$AG,DATA!$V$3,FALSE),0)</f>
        <v>0</v>
      </c>
      <c r="N56" s="27">
        <f>+IF($I56="oui",+VLOOKUP($A56,DATA!$A:$AG,DATA!$X$3,FALSE),0)</f>
        <v>0</v>
      </c>
      <c r="O56" s="27">
        <f>+IF($I56="oui",+VLOOKUP($A56,DATA!$A:$AG,DATA!$Z$3,FALSE),0)</f>
        <v>0</v>
      </c>
      <c r="P56" s="27">
        <f>+IF($I56="oui",+VLOOKUP($A56,DATA!$A:$AG,DATA!$AB$3,FALSE),0)</f>
        <v>0</v>
      </c>
      <c r="Q56" s="27">
        <f>+IF($I56="oui",+VLOOKUP($A56,DATA!$A:$AG,DATA!$AD$3,FALSE),0)</f>
        <v>0</v>
      </c>
      <c r="R56" s="28">
        <f>+IF($I56="oui",+VLOOKUP($A56,DATA!$A:$AG,DATA!$AF$3,FALSE),0)</f>
        <v>0</v>
      </c>
      <c r="S56" s="94">
        <f t="shared" si="8"/>
        <v>0</v>
      </c>
      <c r="T56" s="20">
        <f>+IF($I56="oui",+VLOOKUP($A56,DATA!$A:$AG,DATA!$Q$3,FALSE),0)</f>
        <v>0</v>
      </c>
      <c r="U56" s="21">
        <f>+IF($I56="oui",+VLOOKUP($A56,DATA!$A:$AG,DATA!$S$3,FALSE),0)</f>
        <v>0</v>
      </c>
      <c r="V56" s="21">
        <f>+IF($I56="oui",+VLOOKUP($A56,DATA!$A:$AG,DATA!$U$3,FALSE),0)</f>
        <v>0</v>
      </c>
      <c r="W56" s="21">
        <f>+IF($I56="oui",+VLOOKUP($A56,DATA!$A:$AG,DATA!$W$3,FALSE),0)</f>
        <v>0</v>
      </c>
      <c r="X56" s="21">
        <f>+IF($I56="oui",+VLOOKUP($A56,DATA!$A:$AG,DATA!$Y$3,FALSE),0)</f>
        <v>0</v>
      </c>
      <c r="Y56" s="21">
        <f>+IF($I56="oui",+VLOOKUP($A56,DATA!$A:$AG,DATA!$AA$3,FALSE),0)</f>
        <v>0</v>
      </c>
      <c r="Z56" s="21">
        <f>+IF($I56="oui",+VLOOKUP($A56,DATA!$A:$AG,DATA!$AC$3,FALSE),0)</f>
        <v>0</v>
      </c>
      <c r="AA56" s="21">
        <f>+IF($I56="oui",+VLOOKUP($A56,DATA!$A:$AG,DATA!$AE$3,FALSE),0)</f>
        <v>0</v>
      </c>
      <c r="AB56" s="22">
        <f>+IF($I56="oui",+VLOOKUP($A56,DATA!$A:$AG,DATA!$AG$3,FALSE),0)</f>
        <v>0</v>
      </c>
      <c r="AC56" s="95">
        <f t="shared" si="9"/>
        <v>0</v>
      </c>
      <c r="AD56" s="26" t="str">
        <f t="shared" si="10"/>
        <v xml:space="preserve"> </v>
      </c>
      <c r="AE56" s="27" t="str">
        <f t="shared" si="11"/>
        <v xml:space="preserve"> </v>
      </c>
      <c r="AF56" s="27" t="str">
        <f t="shared" si="12"/>
        <v xml:space="preserve"> </v>
      </c>
      <c r="AG56" s="27" t="str">
        <f t="shared" si="13"/>
        <v xml:space="preserve"> </v>
      </c>
      <c r="AH56" s="27" t="str">
        <f t="shared" si="14"/>
        <v xml:space="preserve"> </v>
      </c>
      <c r="AI56" s="27" t="str">
        <f t="shared" si="15"/>
        <v xml:space="preserve"> </v>
      </c>
      <c r="AJ56" s="27" t="str">
        <f t="shared" si="16"/>
        <v xml:space="preserve"> </v>
      </c>
      <c r="AK56" s="27" t="str">
        <f t="shared" si="17"/>
        <v xml:space="preserve"> </v>
      </c>
      <c r="AL56" s="28" t="str">
        <f t="shared" si="18"/>
        <v xml:space="preserve"> </v>
      </c>
      <c r="AM56" s="44" t="str">
        <f ca="1">+IF(T56=0," ",IF($H56=" ",+MAX(TODAY(),AW$4:AW55,$G56),+MAX(TODAY(),AW$4:AW55,$H56)))</f>
        <v xml:space="preserve"> </v>
      </c>
      <c r="AN56" s="31" t="str">
        <f ca="1">+IF(U56=0," ",IF($H56=" ",+MAX(TODAY(),AX$4:AX55,$G56),+MAX(TODAY(),AX$4:AX55,$H56)))</f>
        <v xml:space="preserve"> </v>
      </c>
      <c r="AO56" s="31" t="str">
        <f ca="1">+IF(AND(V56=0,W56=0)," ",IF($H56=" ",+MAX(TODAY(),AY$4:AY55,$G56),+MAX(TODAY(),AY$4:AY55,$H56)))</f>
        <v xml:space="preserve"> </v>
      </c>
      <c r="AP56" s="31" t="str">
        <f ca="1">+IF(V56=0," ",IF($H56=" ",+MAX(TODAY(),AZ$4:AZ55,$G56),+MAX(TODAY(),AZ$4:AZ55,$H56)))</f>
        <v xml:space="preserve"> </v>
      </c>
      <c r="AQ56" s="31" t="str">
        <f ca="1">+IF(W56=0," ",IF($H56=" ",+MAX(TODAY(),BA$4:BA55,$G56),+MAX(TODAY(),BA$4:BA55,$H56)))</f>
        <v xml:space="preserve"> </v>
      </c>
      <c r="AR56" s="31" t="str">
        <f ca="1">+IF(X56=0," ",IF($H56=" ",+MAX(TODAY(),BB$4:BB55,$G56),+MAX(TODAY(),BB$4:BB55,$H56)))</f>
        <v xml:space="preserve"> </v>
      </c>
      <c r="AS56" s="31" t="str">
        <f ca="1">+IF(Y56=0," ",IF($H56=" ",+MAX(TODAY(),BC$4:BC55,$G56),+MAX(TODAY(),BC$4:BC55,$H56)))</f>
        <v xml:space="preserve"> </v>
      </c>
      <c r="AT56" s="31" t="str">
        <f ca="1">+IF(Z56=0," ",IF($H56=" ",+MAX(TODAY(),BD$4:BD55,$G56),+MAX(TODAY(),BD$4:BD55,$H56)))</f>
        <v xml:space="preserve"> </v>
      </c>
      <c r="AU56" s="31" t="str">
        <f ca="1">+IF(AA56=0," ",IF($H56=" ",+MAX(TODAY(),BE$4:BE55,$G56),+MAX(TODAY(),BE$4:BE55,$H56)))</f>
        <v xml:space="preserve"> </v>
      </c>
      <c r="AV56" s="45" t="str">
        <f ca="1">+IF(AB56=0," ",IF($H56=" ",+MAX(TODAY(),BF$4:BF55,$G56),+MAX(TODAY(),BF$4:BF55,$H56)))</f>
        <v xml:space="preserve"> </v>
      </c>
      <c r="AW56" s="48" t="str">
        <f ca="1">+IF(T56=0," ",+MAX(+WORKDAY.INTL(+TODAY(),+CUM!AD56/+VLOOKUP(AW$1,POSTE!$B:$H,7,FALSE),,CONGÉ!$C$2:$C$80),+WORKDAY.INTL(AM56,+CUM!T56/+VLOOKUP(AW$1,POSTE!$B:$H,7,FALSE),,CONGÉ!$C$2:$C$80)))</f>
        <v xml:space="preserve"> </v>
      </c>
      <c r="AX56" s="199" t="str">
        <f ca="1">+IF(U56=0," ",+MAX(+WORKDAY.INTL(+TODAY(),+CUM!AE56/+VLOOKUP(AX$1,POSTE!$B:$H,7,FALSE),,CONGÉ!$C$2:$C$80),+WORKDAY.INTL(AN56,+CUM!U56/+VLOOKUP(AX$1,POSTE!$B:$H,7,FALSE),,CONGÉ!$C$2:$C$80)))</f>
        <v xml:space="preserve"> </v>
      </c>
      <c r="AY56" s="199" t="str">
        <f ca="1">+IF(AND(V56=0,W56=0)," ",+MAX(+WORKDAY.INTL(+TODAY(),+(((AF56*POSTE!$H$5)+(CUM!AG56*POSTE!$H$4))/(POSTE!$H$4*POSTE!$H$5*2)),,CONGÉ!$C$2:$C$80),+WORKDAY.INTL(AO56,+(((V56*POSTE!$H$5)+(CUM!W56*POSTE!$H$4))/(POSTE!$H$4*POSTE!$H$5*2)),,CONGÉ!$C$2:$C$80)))</f>
        <v xml:space="preserve"> </v>
      </c>
      <c r="AZ56" s="199" t="str">
        <f ca="1">+IF(V56=0," ",+MAX(+WORKDAY.INTL(+TODAY(),+CUM!AF56/+VLOOKUP(AZ$1,POSTE!$B:$H,7,FALSE),,CONGÉ!$C$2:$C$80),+WORKDAY.INTL(AP56,+CUM!V56/+VLOOKUP(AZ$1,POSTE!$B:$H,7,FALSE),,CONGÉ!$C$2:$C$80)))</f>
        <v xml:space="preserve"> </v>
      </c>
      <c r="BA56" s="199" t="str">
        <f ca="1">+IF(W56=0," ",+MAX(+WORKDAY.INTL(+TODAY(),+CUM!AG56/+VLOOKUP(BA$1,POSTE!$B:$H,7,FALSE),,CONGÉ!$C$2:$C$80),+WORKDAY.INTL(AQ56,+CUM!W56/+VLOOKUP(BA$1,POSTE!$B:$H,7,FALSE),,CONGÉ!$C$2:$C$80)))</f>
        <v xml:space="preserve"> </v>
      </c>
      <c r="BB56" s="199" t="str">
        <f ca="1">+IF(X56=0," ",+MAX(+WORKDAY.INTL(+TODAY(),+CUM!AH56/+VLOOKUP(BB$1,POSTE!$B:$H,7,FALSE),,CONGÉ!$C$2:$C$80),+WORKDAY.INTL(AR56,+CUM!X56/+VLOOKUP(BB$1,POSTE!$B:$H,7,FALSE),,CONGÉ!$C$2:$C$80)))</f>
        <v xml:space="preserve"> </v>
      </c>
      <c r="BC56" s="199" t="str">
        <f ca="1">+IF(Y56=0," ",+MAX(+WORKDAY.INTL(+TODAY(),+CUM!AI56/+VLOOKUP(BC$1,POSTE!$B:$H,7,FALSE),,CONGÉ!$C$2:$C$80),+WORKDAY.INTL(AS56,+CUM!Y56/+VLOOKUP(BC$1,POSTE!$B:$H,7,FALSE),,CONGÉ!$C$2:$C$80)))</f>
        <v xml:space="preserve"> </v>
      </c>
      <c r="BD56" s="199" t="str">
        <f ca="1">+IF(Z56=0," ",+MAX(+WORKDAY.INTL(+TODAY(),+CUM!AJ56/+VLOOKUP(BD$1,POSTE!$B:$H,7,FALSE),,CONGÉ!$C$2:$C$80),+WORKDAY.INTL(AT56,+CUM!Z56/+VLOOKUP(BD$1,POSTE!$B:$H,7,FALSE),,CONGÉ!$C$2:$C$80)))</f>
        <v xml:space="preserve"> </v>
      </c>
      <c r="BE56" s="199" t="str">
        <f ca="1">+IF(AA56=0," ",+MAX(+WORKDAY.INTL(+TODAY(),+CUM!AK56/+VLOOKUP(BE$1,POSTE!$B:$H,7,FALSE),,CONGÉ!$C$2:$C$80),+WORKDAY.INTL(AU56,+CUM!AA56/+VLOOKUP(BE$1,POSTE!$B:$H,7,FALSE),,CONGÉ!$C$2:$C$80)))</f>
        <v xml:space="preserve"> </v>
      </c>
      <c r="BF56" s="200" t="str">
        <f ca="1">+IF(AB56=0," ",+MAX(+WORKDAY.INTL(+TODAY(),+CUM!AL56/+VLOOKUP(BF$1,POSTE!$B:$H,7,FALSE),,CONGÉ!$C$2:$C$80),+WORKDAY.INTL(AV56,+CUM!AB56/+VLOOKUP(BF$1,POSTE!$B:$H,7,FALSE),,CONGÉ!$C$2:$C$80)))</f>
        <v xml:space="preserve"> </v>
      </c>
      <c r="BG56" s="96" t="str">
        <f t="shared" ca="1" si="19"/>
        <v xml:space="preserve"> </v>
      </c>
      <c r="BH56" s="96" t="str">
        <f t="shared" ca="1" si="20"/>
        <v xml:space="preserve"> </v>
      </c>
      <c r="BI56" s="26">
        <f>+IF($I56="oui",+VLOOKUP($A56,DATA!$A:$AH,DATA!$AH$3,FALSE),0)</f>
        <v>0</v>
      </c>
      <c r="BJ56" s="27" t="str">
        <f t="shared" si="21"/>
        <v xml:space="preserve"> </v>
      </c>
      <c r="BK56" s="46" t="str">
        <f>+IF(BI56&gt;0,+MAX((BL$4:BL55),BH56),"")</f>
        <v/>
      </c>
      <c r="BL56" s="46" t="str">
        <f>+IF(BI56&gt;0,+MAX((BL$4:BL55),+WORKDAY.INTL(BK56,+BI56/8,,CONGÉ!$C$2:$C$73)),"")</f>
        <v/>
      </c>
      <c r="BM56" s="175" t="str">
        <f t="shared" ca="1" si="22"/>
        <v xml:space="preserve"> </v>
      </c>
      <c r="BN56" s="176" t="str">
        <f t="shared" si="23"/>
        <v xml:space="preserve"> </v>
      </c>
      <c r="BO56" s="48" t="str">
        <f t="shared" ca="1" si="24"/>
        <v xml:space="preserve"> </v>
      </c>
      <c r="BP56" s="97" t="str">
        <f>+IF(C56=" "," ",+(((AF56*POSTE!$H$5)+(CUM!AG56*POSTE!$H$4))/(POSTE!$H$4*POSTE!$H$5*2)))</f>
        <v xml:space="preserve"> </v>
      </c>
      <c r="BQ56" s="98" t="str">
        <f ca="1">+IFERROR(+WORKDAY.INTL(BO56,BP56,,CONGÉ!C$4:C$72)," ")</f>
        <v xml:space="preserve"> </v>
      </c>
      <c r="BR56" s="99" t="str">
        <f ca="1">+IFERROR(+MAX(AY$4:AY56)-BQ56," ")</f>
        <v xml:space="preserve"> </v>
      </c>
      <c r="BS56" s="180" t="str">
        <f>+IF(T56=0," ",+DATEDIF(+MAX(AW$4:AW55),AM56,"D"))</f>
        <v xml:space="preserve"> </v>
      </c>
      <c r="BT56" s="181" t="str">
        <f>+IF(U56=0," ",+DATEDIF(+MAX(AX$4:AX55),AN56,"D"))</f>
        <v xml:space="preserve"> </v>
      </c>
      <c r="BU56" s="181" t="str">
        <f>+IF(AND(V56=0,W56=0)," ",+DATEDIF(+MAX(AY$4:AY55),AO56,"D"))</f>
        <v xml:space="preserve"> </v>
      </c>
      <c r="BV56" s="181" t="str">
        <f>+IF(V56=0," ",+DATEDIF(+MAX(AZ$4:AZ55),AP56,"D"))</f>
        <v xml:space="preserve"> </v>
      </c>
      <c r="BW56" s="181" t="str">
        <f>+IF(W56=0," ",+DATEDIF(+MAX(BA$4:BA55),AQ56,"D"))</f>
        <v xml:space="preserve"> </v>
      </c>
      <c r="BX56" s="181" t="str">
        <f>+IF(X56=0," ",+DATEDIF(+MAX(BB$4:BB55),AR56,"D"))</f>
        <v xml:space="preserve"> </v>
      </c>
      <c r="BY56" s="181" t="str">
        <f>+IF(Y56=0," ",+DATEDIF(+MAX(BC$4:BC55),AS56,"D"))</f>
        <v xml:space="preserve"> </v>
      </c>
      <c r="BZ56" s="181" t="str">
        <f>+IF(Z56=0," ",+DATEDIF(+MAX(BD$4:BD55),AT56,"D"))</f>
        <v xml:space="preserve"> </v>
      </c>
      <c r="CA56" s="181" t="str">
        <f>+IF(AA56=0," ",+DATEDIF(+MAX(BE$4:BE55),AU56,"D"))</f>
        <v xml:space="preserve"> </v>
      </c>
      <c r="CB56" s="182" t="str">
        <f>+IF(AB56=0," ",+DATEDIF(+MAX(BF$4:BF55),AV56,"D"))</f>
        <v xml:space="preserve"> </v>
      </c>
    </row>
    <row r="57" spans="1:80" x14ac:dyDescent="0.25">
      <c r="A57" s="104" t="str">
        <f>+IFERROR(+IF(+VLOOKUP(+ROW()-ROW($A$4),DATA!A:D,4,FALSE)=" "," ",+ROW()-ROW($A$4))," ")</f>
        <v xml:space="preserve"> </v>
      </c>
      <c r="B57" s="195" t="str">
        <f>+IFERROR(+VLOOKUP($A57,DATA!$A:$C,1,FALSE)-VLOOKUP($A57,DATA!$A:$C,3,FALSE)," ")</f>
        <v xml:space="preserve"> </v>
      </c>
      <c r="C57" s="17" t="str">
        <f>+IF($A57=" "," ",+VLOOKUP($A57,DATA!$A:$AG,DATA!$D$3,FALSE))</f>
        <v xml:space="preserve"> </v>
      </c>
      <c r="D57" s="17" t="str">
        <f>+IF($A57=" "," ",+VLOOKUP($A57,DATA!$A:$AG,DATA!$E$3,FALSE))</f>
        <v xml:space="preserve"> </v>
      </c>
      <c r="E57" s="17" t="str">
        <f>+IF($A57=" "," ",+VLOOKUP($A57,DATA!$A:$AG,DATA!$F$3,FALSE))</f>
        <v xml:space="preserve"> </v>
      </c>
      <c r="F57" s="191" t="str">
        <f>+IF($A57=" "," ",+VLOOKUP($A57,DATA!$A:$AG,DATA!$G$3,FALSE))</f>
        <v xml:space="preserve"> </v>
      </c>
      <c r="G57" s="31" t="str">
        <f>+IFERROR(+VLOOKUP($A57,DATA!$A:$AG,DATA!$M$3,FALSE)," ")</f>
        <v xml:space="preserve"> </v>
      </c>
      <c r="H57" s="31" t="str">
        <f>+IFERROR(+IF(+VLOOKUP($A57,DATA!$A:$AG,DATA!$N$3,FALSE)=0," ",+VLOOKUP($A57,DATA!$A:$AG,DATA!$N$3,FALSE))," ")</f>
        <v xml:space="preserve"> </v>
      </c>
      <c r="I57" s="18" t="str">
        <f>+IF($A57=" "," ",+VLOOKUP($A57,DATA!$A:$AG,DATA!$O$3,FALSE))</f>
        <v xml:space="preserve"> </v>
      </c>
      <c r="J57" s="26">
        <f>+IF($I57="oui",+VLOOKUP($A57,DATA!$A:$AG,DATA!$P$3,FALSE),0)</f>
        <v>0</v>
      </c>
      <c r="K57" s="27">
        <f>+IF($I57="oui",+VLOOKUP($A57,DATA!$A:$AG,DATA!$R$3,FALSE),0)</f>
        <v>0</v>
      </c>
      <c r="L57" s="27">
        <f>+IF($I57="oui",+VLOOKUP($A57,DATA!$A:$AG,DATA!$T$3,FALSE),0)</f>
        <v>0</v>
      </c>
      <c r="M57" s="27">
        <f>+IF($I57="oui",+VLOOKUP($A57,DATA!$A:$AG,DATA!$V$3,FALSE),0)</f>
        <v>0</v>
      </c>
      <c r="N57" s="27">
        <f>+IF($I57="oui",+VLOOKUP($A57,DATA!$A:$AG,DATA!$X$3,FALSE),0)</f>
        <v>0</v>
      </c>
      <c r="O57" s="27">
        <f>+IF($I57="oui",+VLOOKUP($A57,DATA!$A:$AG,DATA!$Z$3,FALSE),0)</f>
        <v>0</v>
      </c>
      <c r="P57" s="27">
        <f>+IF($I57="oui",+VLOOKUP($A57,DATA!$A:$AG,DATA!$AB$3,FALSE),0)</f>
        <v>0</v>
      </c>
      <c r="Q57" s="27">
        <f>+IF($I57="oui",+VLOOKUP($A57,DATA!$A:$AG,DATA!$AD$3,FALSE),0)</f>
        <v>0</v>
      </c>
      <c r="R57" s="28">
        <f>+IF($I57="oui",+VLOOKUP($A57,DATA!$A:$AG,DATA!$AF$3,FALSE),0)</f>
        <v>0</v>
      </c>
      <c r="S57" s="94">
        <f t="shared" si="8"/>
        <v>0</v>
      </c>
      <c r="T57" s="20">
        <f>+IF($I57="oui",+VLOOKUP($A57,DATA!$A:$AG,DATA!$Q$3,FALSE),0)</f>
        <v>0</v>
      </c>
      <c r="U57" s="21">
        <f>+IF($I57="oui",+VLOOKUP($A57,DATA!$A:$AG,DATA!$S$3,FALSE),0)</f>
        <v>0</v>
      </c>
      <c r="V57" s="21">
        <f>+IF($I57="oui",+VLOOKUP($A57,DATA!$A:$AG,DATA!$U$3,FALSE),0)</f>
        <v>0</v>
      </c>
      <c r="W57" s="21">
        <f>+IF($I57="oui",+VLOOKUP($A57,DATA!$A:$AG,DATA!$W$3,FALSE),0)</f>
        <v>0</v>
      </c>
      <c r="X57" s="21">
        <f>+IF($I57="oui",+VLOOKUP($A57,DATA!$A:$AG,DATA!$Y$3,FALSE),0)</f>
        <v>0</v>
      </c>
      <c r="Y57" s="21">
        <f>+IF($I57="oui",+VLOOKUP($A57,DATA!$A:$AG,DATA!$AA$3,FALSE),0)</f>
        <v>0</v>
      </c>
      <c r="Z57" s="21">
        <f>+IF($I57="oui",+VLOOKUP($A57,DATA!$A:$AG,DATA!$AC$3,FALSE),0)</f>
        <v>0</v>
      </c>
      <c r="AA57" s="21">
        <f>+IF($I57="oui",+VLOOKUP($A57,DATA!$A:$AG,DATA!$AE$3,FALSE),0)</f>
        <v>0</v>
      </c>
      <c r="AB57" s="22">
        <f>+IF($I57="oui",+VLOOKUP($A57,DATA!$A:$AG,DATA!$AG$3,FALSE),0)</f>
        <v>0</v>
      </c>
      <c r="AC57" s="95">
        <f t="shared" si="9"/>
        <v>0</v>
      </c>
      <c r="AD57" s="26" t="str">
        <f t="shared" si="10"/>
        <v xml:space="preserve"> </v>
      </c>
      <c r="AE57" s="27" t="str">
        <f t="shared" si="11"/>
        <v xml:space="preserve"> </v>
      </c>
      <c r="AF57" s="27" t="str">
        <f t="shared" si="12"/>
        <v xml:space="preserve"> </v>
      </c>
      <c r="AG57" s="27" t="str">
        <f t="shared" si="13"/>
        <v xml:space="preserve"> </v>
      </c>
      <c r="AH57" s="27" t="str">
        <f t="shared" si="14"/>
        <v xml:space="preserve"> </v>
      </c>
      <c r="AI57" s="27" t="str">
        <f t="shared" si="15"/>
        <v xml:space="preserve"> </v>
      </c>
      <c r="AJ57" s="27" t="str">
        <f t="shared" si="16"/>
        <v xml:space="preserve"> </v>
      </c>
      <c r="AK57" s="27" t="str">
        <f t="shared" si="17"/>
        <v xml:space="preserve"> </v>
      </c>
      <c r="AL57" s="28" t="str">
        <f t="shared" si="18"/>
        <v xml:space="preserve"> </v>
      </c>
      <c r="AM57" s="44" t="str">
        <f ca="1">+IF(T57=0," ",IF($H57=" ",+MAX(TODAY(),AW$4:AW56,$G57),+MAX(TODAY(),AW$4:AW56,$H57)))</f>
        <v xml:space="preserve"> </v>
      </c>
      <c r="AN57" s="31" t="str">
        <f ca="1">+IF(U57=0," ",IF($H57=" ",+MAX(TODAY(),AX$4:AX56,$G57),+MAX(TODAY(),AX$4:AX56,$H57)))</f>
        <v xml:space="preserve"> </v>
      </c>
      <c r="AO57" s="31" t="str">
        <f ca="1">+IF(AND(V57=0,W57=0)," ",IF($H57=" ",+MAX(TODAY(),AY$4:AY56,$G57),+MAX(TODAY(),AY$4:AY56,$H57)))</f>
        <v xml:space="preserve"> </v>
      </c>
      <c r="AP57" s="31" t="str">
        <f ca="1">+IF(V57=0," ",IF($H57=" ",+MAX(TODAY(),AZ$4:AZ56,$G57),+MAX(TODAY(),AZ$4:AZ56,$H57)))</f>
        <v xml:space="preserve"> </v>
      </c>
      <c r="AQ57" s="31" t="str">
        <f ca="1">+IF(W57=0," ",IF($H57=" ",+MAX(TODAY(),BA$4:BA56,$G57),+MAX(TODAY(),BA$4:BA56,$H57)))</f>
        <v xml:space="preserve"> </v>
      </c>
      <c r="AR57" s="31" t="str">
        <f ca="1">+IF(X57=0," ",IF($H57=" ",+MAX(TODAY(),BB$4:BB56,$G57),+MAX(TODAY(),BB$4:BB56,$H57)))</f>
        <v xml:space="preserve"> </v>
      </c>
      <c r="AS57" s="31" t="str">
        <f ca="1">+IF(Y57=0," ",IF($H57=" ",+MAX(TODAY(),BC$4:BC56,$G57),+MAX(TODAY(),BC$4:BC56,$H57)))</f>
        <v xml:space="preserve"> </v>
      </c>
      <c r="AT57" s="31" t="str">
        <f ca="1">+IF(Z57=0," ",IF($H57=" ",+MAX(TODAY(),BD$4:BD56,$G57),+MAX(TODAY(),BD$4:BD56,$H57)))</f>
        <v xml:space="preserve"> </v>
      </c>
      <c r="AU57" s="31" t="str">
        <f ca="1">+IF(AA57=0," ",IF($H57=" ",+MAX(TODAY(),BE$4:BE56,$G57),+MAX(TODAY(),BE$4:BE56,$H57)))</f>
        <v xml:space="preserve"> </v>
      </c>
      <c r="AV57" s="45" t="str">
        <f ca="1">+IF(AB57=0," ",IF($H57=" ",+MAX(TODAY(),BF$4:BF56,$G57),+MAX(TODAY(),BF$4:BF56,$H57)))</f>
        <v xml:space="preserve"> </v>
      </c>
      <c r="AW57" s="48" t="str">
        <f ca="1">+IF(T57=0," ",+MAX(+WORKDAY.INTL(+TODAY(),+CUM!AD57/+VLOOKUP(AW$1,POSTE!$B:$H,7,FALSE),,CONGÉ!$C$2:$C$80),+WORKDAY.INTL(AM57,+CUM!T57/+VLOOKUP(AW$1,POSTE!$B:$H,7,FALSE),,CONGÉ!$C$2:$C$80)))</f>
        <v xml:space="preserve"> </v>
      </c>
      <c r="AX57" s="199" t="str">
        <f ca="1">+IF(U57=0," ",+MAX(+WORKDAY.INTL(+TODAY(),+CUM!AE57/+VLOOKUP(AX$1,POSTE!$B:$H,7,FALSE),,CONGÉ!$C$2:$C$80),+WORKDAY.INTL(AN57,+CUM!U57/+VLOOKUP(AX$1,POSTE!$B:$H,7,FALSE),,CONGÉ!$C$2:$C$80)))</f>
        <v xml:space="preserve"> </v>
      </c>
      <c r="AY57" s="199" t="str">
        <f ca="1">+IF(AND(V57=0,W57=0)," ",+MAX(+WORKDAY.INTL(+TODAY(),+(((AF57*POSTE!$H$5)+(CUM!AG57*POSTE!$H$4))/(POSTE!$H$4*POSTE!$H$5*2)),,CONGÉ!$C$2:$C$80),+WORKDAY.INTL(AO57,+(((V57*POSTE!$H$5)+(CUM!W57*POSTE!$H$4))/(POSTE!$H$4*POSTE!$H$5*2)),,CONGÉ!$C$2:$C$80)))</f>
        <v xml:space="preserve"> </v>
      </c>
      <c r="AZ57" s="199" t="str">
        <f ca="1">+IF(V57=0," ",+MAX(+WORKDAY.INTL(+TODAY(),+CUM!AF57/+VLOOKUP(AZ$1,POSTE!$B:$H,7,FALSE),,CONGÉ!$C$2:$C$80),+WORKDAY.INTL(AP57,+CUM!V57/+VLOOKUP(AZ$1,POSTE!$B:$H,7,FALSE),,CONGÉ!$C$2:$C$80)))</f>
        <v xml:space="preserve"> </v>
      </c>
      <c r="BA57" s="199" t="str">
        <f ca="1">+IF(W57=0," ",+MAX(+WORKDAY.INTL(+TODAY(),+CUM!AG57/+VLOOKUP(BA$1,POSTE!$B:$H,7,FALSE),,CONGÉ!$C$2:$C$80),+WORKDAY.INTL(AQ57,+CUM!W57/+VLOOKUP(BA$1,POSTE!$B:$H,7,FALSE),,CONGÉ!$C$2:$C$80)))</f>
        <v xml:space="preserve"> </v>
      </c>
      <c r="BB57" s="199" t="str">
        <f ca="1">+IF(X57=0," ",+MAX(+WORKDAY.INTL(+TODAY(),+CUM!AH57/+VLOOKUP(BB$1,POSTE!$B:$H,7,FALSE),,CONGÉ!$C$2:$C$80),+WORKDAY.INTL(AR57,+CUM!X57/+VLOOKUP(BB$1,POSTE!$B:$H,7,FALSE),,CONGÉ!$C$2:$C$80)))</f>
        <v xml:space="preserve"> </v>
      </c>
      <c r="BC57" s="199" t="str">
        <f ca="1">+IF(Y57=0," ",+MAX(+WORKDAY.INTL(+TODAY(),+CUM!AI57/+VLOOKUP(BC$1,POSTE!$B:$H,7,FALSE),,CONGÉ!$C$2:$C$80),+WORKDAY.INTL(AS57,+CUM!Y57/+VLOOKUP(BC$1,POSTE!$B:$H,7,FALSE),,CONGÉ!$C$2:$C$80)))</f>
        <v xml:space="preserve"> </v>
      </c>
      <c r="BD57" s="199" t="str">
        <f ca="1">+IF(Z57=0," ",+MAX(+WORKDAY.INTL(+TODAY(),+CUM!AJ57/+VLOOKUP(BD$1,POSTE!$B:$H,7,FALSE),,CONGÉ!$C$2:$C$80),+WORKDAY.INTL(AT57,+CUM!Z57/+VLOOKUP(BD$1,POSTE!$B:$H,7,FALSE),,CONGÉ!$C$2:$C$80)))</f>
        <v xml:space="preserve"> </v>
      </c>
      <c r="BE57" s="199" t="str">
        <f ca="1">+IF(AA57=0," ",+MAX(+WORKDAY.INTL(+TODAY(),+CUM!AK57/+VLOOKUP(BE$1,POSTE!$B:$H,7,FALSE),,CONGÉ!$C$2:$C$80),+WORKDAY.INTL(AU57,+CUM!AA57/+VLOOKUP(BE$1,POSTE!$B:$H,7,FALSE),,CONGÉ!$C$2:$C$80)))</f>
        <v xml:space="preserve"> </v>
      </c>
      <c r="BF57" s="200" t="str">
        <f ca="1">+IF(AB57=0," ",+MAX(+WORKDAY.INTL(+TODAY(),+CUM!AL57/+VLOOKUP(BF$1,POSTE!$B:$H,7,FALSE),,CONGÉ!$C$2:$C$80),+WORKDAY.INTL(AV57,+CUM!AB57/+VLOOKUP(BF$1,POSTE!$B:$H,7,FALSE),,CONGÉ!$C$2:$C$80)))</f>
        <v xml:space="preserve"> </v>
      </c>
      <c r="BG57" s="96" t="str">
        <f t="shared" ca="1" si="19"/>
        <v xml:space="preserve"> </v>
      </c>
      <c r="BH57" s="96" t="str">
        <f t="shared" ca="1" si="20"/>
        <v xml:space="preserve"> </v>
      </c>
      <c r="BI57" s="26">
        <f>+IF($I57="oui",+VLOOKUP($A57,DATA!$A:$AH,DATA!$AH$3,FALSE),0)</f>
        <v>0</v>
      </c>
      <c r="BJ57" s="27" t="str">
        <f t="shared" si="21"/>
        <v xml:space="preserve"> </v>
      </c>
      <c r="BK57" s="46" t="str">
        <f>+IF(BI57&gt;0,+MAX((BL$4:BL56),BH57),"")</f>
        <v/>
      </c>
      <c r="BL57" s="46" t="str">
        <f>+IF(BI57&gt;0,+MAX((BL$4:BL56),+WORKDAY.INTL(BK57,+BI57/8,,CONGÉ!$C$2:$C$73)),"")</f>
        <v/>
      </c>
      <c r="BM57" s="175" t="str">
        <f t="shared" ca="1" si="22"/>
        <v xml:space="preserve"> </v>
      </c>
      <c r="BN57" s="176" t="str">
        <f t="shared" si="23"/>
        <v xml:space="preserve"> </v>
      </c>
      <c r="BO57" s="48" t="str">
        <f t="shared" ca="1" si="24"/>
        <v xml:space="preserve"> </v>
      </c>
      <c r="BP57" s="97" t="str">
        <f>+IF(C57=" "," ",+(((AF57*POSTE!$H$5)+(CUM!AG57*POSTE!$H$4))/(POSTE!$H$4*POSTE!$H$5*2)))</f>
        <v xml:space="preserve"> </v>
      </c>
      <c r="BQ57" s="98" t="str">
        <f ca="1">+IFERROR(+WORKDAY.INTL(BO57,BP57,,CONGÉ!C$4:C$72)," ")</f>
        <v xml:space="preserve"> </v>
      </c>
      <c r="BR57" s="99" t="str">
        <f ca="1">+IFERROR(+MAX(AY$4:AY57)-BQ57," ")</f>
        <v xml:space="preserve"> </v>
      </c>
      <c r="BS57" s="180" t="str">
        <f>+IF(T57=0," ",+DATEDIF(+MAX(AW$4:AW56),AM57,"D"))</f>
        <v xml:space="preserve"> </v>
      </c>
      <c r="BT57" s="181" t="str">
        <f>+IF(U57=0," ",+DATEDIF(+MAX(AX$4:AX56),AN57,"D"))</f>
        <v xml:space="preserve"> </v>
      </c>
      <c r="BU57" s="181" t="str">
        <f>+IF(AND(V57=0,W57=0)," ",+DATEDIF(+MAX(AY$4:AY56),AO57,"D"))</f>
        <v xml:space="preserve"> </v>
      </c>
      <c r="BV57" s="181" t="str">
        <f>+IF(V57=0," ",+DATEDIF(+MAX(AZ$4:AZ56),AP57,"D"))</f>
        <v xml:space="preserve"> </v>
      </c>
      <c r="BW57" s="181" t="str">
        <f>+IF(W57=0," ",+DATEDIF(+MAX(BA$4:BA56),AQ57,"D"))</f>
        <v xml:space="preserve"> </v>
      </c>
      <c r="BX57" s="181" t="str">
        <f>+IF(X57=0," ",+DATEDIF(+MAX(BB$4:BB56),AR57,"D"))</f>
        <v xml:space="preserve"> </v>
      </c>
      <c r="BY57" s="181" t="str">
        <f>+IF(Y57=0," ",+DATEDIF(+MAX(BC$4:BC56),AS57,"D"))</f>
        <v xml:space="preserve"> </v>
      </c>
      <c r="BZ57" s="181" t="str">
        <f>+IF(Z57=0," ",+DATEDIF(+MAX(BD$4:BD56),AT57,"D"))</f>
        <v xml:space="preserve"> </v>
      </c>
      <c r="CA57" s="181" t="str">
        <f>+IF(AA57=0," ",+DATEDIF(+MAX(BE$4:BE56),AU57,"D"))</f>
        <v xml:space="preserve"> </v>
      </c>
      <c r="CB57" s="182" t="str">
        <f>+IF(AB57=0," ",+DATEDIF(+MAX(BF$4:BF56),AV57,"D"))</f>
        <v xml:space="preserve"> </v>
      </c>
    </row>
    <row r="58" spans="1:80" x14ac:dyDescent="0.25">
      <c r="A58" s="104" t="str">
        <f>+IFERROR(+IF(+VLOOKUP(+ROW()-ROW($A$4),DATA!A:D,4,FALSE)=" "," ",+ROW()-ROW($A$4))," ")</f>
        <v xml:space="preserve"> </v>
      </c>
      <c r="B58" s="195" t="str">
        <f>+IFERROR(+VLOOKUP($A58,DATA!$A:$C,1,FALSE)-VLOOKUP($A58,DATA!$A:$C,3,FALSE)," ")</f>
        <v xml:space="preserve"> </v>
      </c>
      <c r="C58" s="17" t="str">
        <f>+IF($A58=" "," ",+VLOOKUP($A58,DATA!$A:$AG,DATA!$D$3,FALSE))</f>
        <v xml:space="preserve"> </v>
      </c>
      <c r="D58" s="17" t="str">
        <f>+IF($A58=" "," ",+VLOOKUP($A58,DATA!$A:$AG,DATA!$E$3,FALSE))</f>
        <v xml:space="preserve"> </v>
      </c>
      <c r="E58" s="17" t="str">
        <f>+IF($A58=" "," ",+VLOOKUP($A58,DATA!$A:$AG,DATA!$F$3,FALSE))</f>
        <v xml:space="preserve"> </v>
      </c>
      <c r="F58" s="191" t="str">
        <f>+IF($A58=" "," ",+VLOOKUP($A58,DATA!$A:$AG,DATA!$G$3,FALSE))</f>
        <v xml:space="preserve"> </v>
      </c>
      <c r="G58" s="31" t="str">
        <f>+IFERROR(+VLOOKUP($A58,DATA!$A:$AG,DATA!$M$3,FALSE)," ")</f>
        <v xml:space="preserve"> </v>
      </c>
      <c r="H58" s="31" t="str">
        <f>+IFERROR(+IF(+VLOOKUP($A58,DATA!$A:$AG,DATA!$N$3,FALSE)=0," ",+VLOOKUP($A58,DATA!$A:$AG,DATA!$N$3,FALSE))," ")</f>
        <v xml:space="preserve"> </v>
      </c>
      <c r="I58" s="18" t="str">
        <f>+IF($A58=" "," ",+VLOOKUP($A58,DATA!$A:$AG,DATA!$O$3,FALSE))</f>
        <v xml:space="preserve"> </v>
      </c>
      <c r="J58" s="26">
        <f>+IF($I58="oui",+VLOOKUP($A58,DATA!$A:$AG,DATA!$P$3,FALSE),0)</f>
        <v>0</v>
      </c>
      <c r="K58" s="27">
        <f>+IF($I58="oui",+VLOOKUP($A58,DATA!$A:$AG,DATA!$R$3,FALSE),0)</f>
        <v>0</v>
      </c>
      <c r="L58" s="27">
        <f>+IF($I58="oui",+VLOOKUP($A58,DATA!$A:$AG,DATA!$T$3,FALSE),0)</f>
        <v>0</v>
      </c>
      <c r="M58" s="27">
        <f>+IF($I58="oui",+VLOOKUP($A58,DATA!$A:$AG,DATA!$V$3,FALSE),0)</f>
        <v>0</v>
      </c>
      <c r="N58" s="27">
        <f>+IF($I58="oui",+VLOOKUP($A58,DATA!$A:$AG,DATA!$X$3,FALSE),0)</f>
        <v>0</v>
      </c>
      <c r="O58" s="27">
        <f>+IF($I58="oui",+VLOOKUP($A58,DATA!$A:$AG,DATA!$Z$3,FALSE),0)</f>
        <v>0</v>
      </c>
      <c r="P58" s="27">
        <f>+IF($I58="oui",+VLOOKUP($A58,DATA!$A:$AG,DATA!$AB$3,FALSE),0)</f>
        <v>0</v>
      </c>
      <c r="Q58" s="27">
        <f>+IF($I58="oui",+VLOOKUP($A58,DATA!$A:$AG,DATA!$AD$3,FALSE),0)</f>
        <v>0</v>
      </c>
      <c r="R58" s="28">
        <f>+IF($I58="oui",+VLOOKUP($A58,DATA!$A:$AG,DATA!$AF$3,FALSE),0)</f>
        <v>0</v>
      </c>
      <c r="S58" s="94">
        <f t="shared" si="8"/>
        <v>0</v>
      </c>
      <c r="T58" s="20">
        <f>+IF($I58="oui",+VLOOKUP($A58,DATA!$A:$AG,DATA!$Q$3,FALSE),0)</f>
        <v>0</v>
      </c>
      <c r="U58" s="21">
        <f>+IF($I58="oui",+VLOOKUP($A58,DATA!$A:$AG,DATA!$S$3,FALSE),0)</f>
        <v>0</v>
      </c>
      <c r="V58" s="21">
        <f>+IF($I58="oui",+VLOOKUP($A58,DATA!$A:$AG,DATA!$U$3,FALSE),0)</f>
        <v>0</v>
      </c>
      <c r="W58" s="21">
        <f>+IF($I58="oui",+VLOOKUP($A58,DATA!$A:$AG,DATA!$W$3,FALSE),0)</f>
        <v>0</v>
      </c>
      <c r="X58" s="21">
        <f>+IF($I58="oui",+VLOOKUP($A58,DATA!$A:$AG,DATA!$Y$3,FALSE),0)</f>
        <v>0</v>
      </c>
      <c r="Y58" s="21">
        <f>+IF($I58="oui",+VLOOKUP($A58,DATA!$A:$AG,DATA!$AA$3,FALSE),0)</f>
        <v>0</v>
      </c>
      <c r="Z58" s="21">
        <f>+IF($I58="oui",+VLOOKUP($A58,DATA!$A:$AG,DATA!$AC$3,FALSE),0)</f>
        <v>0</v>
      </c>
      <c r="AA58" s="21">
        <f>+IF($I58="oui",+VLOOKUP($A58,DATA!$A:$AG,DATA!$AE$3,FALSE),0)</f>
        <v>0</v>
      </c>
      <c r="AB58" s="22">
        <f>+IF($I58="oui",+VLOOKUP($A58,DATA!$A:$AG,DATA!$AG$3,FALSE),0)</f>
        <v>0</v>
      </c>
      <c r="AC58" s="95">
        <f t="shared" si="9"/>
        <v>0</v>
      </c>
      <c r="AD58" s="26" t="str">
        <f t="shared" si="10"/>
        <v xml:space="preserve"> </v>
      </c>
      <c r="AE58" s="27" t="str">
        <f t="shared" si="11"/>
        <v xml:space="preserve"> </v>
      </c>
      <c r="AF58" s="27" t="str">
        <f t="shared" si="12"/>
        <v xml:space="preserve"> </v>
      </c>
      <c r="AG58" s="27" t="str">
        <f t="shared" si="13"/>
        <v xml:space="preserve"> </v>
      </c>
      <c r="AH58" s="27" t="str">
        <f t="shared" si="14"/>
        <v xml:space="preserve"> </v>
      </c>
      <c r="AI58" s="27" t="str">
        <f t="shared" si="15"/>
        <v xml:space="preserve"> </v>
      </c>
      <c r="AJ58" s="27" t="str">
        <f t="shared" si="16"/>
        <v xml:space="preserve"> </v>
      </c>
      <c r="AK58" s="27" t="str">
        <f t="shared" si="17"/>
        <v xml:space="preserve"> </v>
      </c>
      <c r="AL58" s="28" t="str">
        <f t="shared" si="18"/>
        <v xml:space="preserve"> </v>
      </c>
      <c r="AM58" s="44" t="str">
        <f ca="1">+IF(T58=0," ",IF($H58=" ",+MAX(TODAY(),AW$4:AW57,$G58),+MAX(TODAY(),AW$4:AW57,$H58)))</f>
        <v xml:space="preserve"> </v>
      </c>
      <c r="AN58" s="31" t="str">
        <f ca="1">+IF(U58=0," ",IF($H58=" ",+MAX(TODAY(),AX$4:AX57,$G58),+MAX(TODAY(),AX$4:AX57,$H58)))</f>
        <v xml:space="preserve"> </v>
      </c>
      <c r="AO58" s="31" t="str">
        <f ca="1">+IF(AND(V58=0,W58=0)," ",IF($H58=" ",+MAX(TODAY(),AY$4:AY57,$G58),+MAX(TODAY(),AY$4:AY57,$H58)))</f>
        <v xml:space="preserve"> </v>
      </c>
      <c r="AP58" s="31" t="str">
        <f ca="1">+IF(V58=0," ",IF($H58=" ",+MAX(TODAY(),AZ$4:AZ57,$G58),+MAX(TODAY(),AZ$4:AZ57,$H58)))</f>
        <v xml:space="preserve"> </v>
      </c>
      <c r="AQ58" s="31" t="str">
        <f ca="1">+IF(W58=0," ",IF($H58=" ",+MAX(TODAY(),BA$4:BA57,$G58),+MAX(TODAY(),BA$4:BA57,$H58)))</f>
        <v xml:space="preserve"> </v>
      </c>
      <c r="AR58" s="31" t="str">
        <f ca="1">+IF(X58=0," ",IF($H58=" ",+MAX(TODAY(),BB$4:BB57,$G58),+MAX(TODAY(),BB$4:BB57,$H58)))</f>
        <v xml:space="preserve"> </v>
      </c>
      <c r="AS58" s="31" t="str">
        <f ca="1">+IF(Y58=0," ",IF($H58=" ",+MAX(TODAY(),BC$4:BC57,$G58),+MAX(TODAY(),BC$4:BC57,$H58)))</f>
        <v xml:space="preserve"> </v>
      </c>
      <c r="AT58" s="31" t="str">
        <f ca="1">+IF(Z58=0," ",IF($H58=" ",+MAX(TODAY(),BD$4:BD57,$G58),+MAX(TODAY(),BD$4:BD57,$H58)))</f>
        <v xml:space="preserve"> </v>
      </c>
      <c r="AU58" s="31" t="str">
        <f ca="1">+IF(AA58=0," ",IF($H58=" ",+MAX(TODAY(),BE$4:BE57,$G58),+MAX(TODAY(),BE$4:BE57,$H58)))</f>
        <v xml:space="preserve"> </v>
      </c>
      <c r="AV58" s="45" t="str">
        <f ca="1">+IF(AB58=0," ",IF($H58=" ",+MAX(TODAY(),BF$4:BF57,$G58),+MAX(TODAY(),BF$4:BF57,$H58)))</f>
        <v xml:space="preserve"> </v>
      </c>
      <c r="AW58" s="48" t="str">
        <f ca="1">+IF(T58=0," ",+MAX(+WORKDAY.INTL(+TODAY(),+CUM!AD58/+VLOOKUP(AW$1,POSTE!$B:$H,7,FALSE),,CONGÉ!$C$2:$C$80),+WORKDAY.INTL(AM58,+CUM!T58/+VLOOKUP(AW$1,POSTE!$B:$H,7,FALSE),,CONGÉ!$C$2:$C$80)))</f>
        <v xml:space="preserve"> </v>
      </c>
      <c r="AX58" s="199" t="str">
        <f ca="1">+IF(U58=0," ",+MAX(+WORKDAY.INTL(+TODAY(),+CUM!AE58/+VLOOKUP(AX$1,POSTE!$B:$H,7,FALSE),,CONGÉ!$C$2:$C$80),+WORKDAY.INTL(AN58,+CUM!U58/+VLOOKUP(AX$1,POSTE!$B:$H,7,FALSE),,CONGÉ!$C$2:$C$80)))</f>
        <v xml:space="preserve"> </v>
      </c>
      <c r="AY58" s="199" t="str">
        <f ca="1">+IF(AND(V58=0,W58=0)," ",+MAX(+WORKDAY.INTL(+TODAY(),+(((AF58*POSTE!$H$5)+(CUM!AG58*POSTE!$H$4))/(POSTE!$H$4*POSTE!$H$5*2)),,CONGÉ!$C$2:$C$80),+WORKDAY.INTL(AO58,+(((V58*POSTE!$H$5)+(CUM!W58*POSTE!$H$4))/(POSTE!$H$4*POSTE!$H$5*2)),,CONGÉ!$C$2:$C$80)))</f>
        <v xml:space="preserve"> </v>
      </c>
      <c r="AZ58" s="199" t="str">
        <f ca="1">+IF(V58=0," ",+MAX(+WORKDAY.INTL(+TODAY(),+CUM!AF58/+VLOOKUP(AZ$1,POSTE!$B:$H,7,FALSE),,CONGÉ!$C$2:$C$80),+WORKDAY.INTL(AP58,+CUM!V58/+VLOOKUP(AZ$1,POSTE!$B:$H,7,FALSE),,CONGÉ!$C$2:$C$80)))</f>
        <v xml:space="preserve"> </v>
      </c>
      <c r="BA58" s="199" t="str">
        <f ca="1">+IF(W58=0," ",+MAX(+WORKDAY.INTL(+TODAY(),+CUM!AG58/+VLOOKUP(BA$1,POSTE!$B:$H,7,FALSE),,CONGÉ!$C$2:$C$80),+WORKDAY.INTL(AQ58,+CUM!W58/+VLOOKUP(BA$1,POSTE!$B:$H,7,FALSE),,CONGÉ!$C$2:$C$80)))</f>
        <v xml:space="preserve"> </v>
      </c>
      <c r="BB58" s="199" t="str">
        <f ca="1">+IF(X58=0," ",+MAX(+WORKDAY.INTL(+TODAY(),+CUM!AH58/+VLOOKUP(BB$1,POSTE!$B:$H,7,FALSE),,CONGÉ!$C$2:$C$80),+WORKDAY.INTL(AR58,+CUM!X58/+VLOOKUP(BB$1,POSTE!$B:$H,7,FALSE),,CONGÉ!$C$2:$C$80)))</f>
        <v xml:space="preserve"> </v>
      </c>
      <c r="BC58" s="199" t="str">
        <f ca="1">+IF(Y58=0," ",+MAX(+WORKDAY.INTL(+TODAY(),+CUM!AI58/+VLOOKUP(BC$1,POSTE!$B:$H,7,FALSE),,CONGÉ!$C$2:$C$80),+WORKDAY.INTL(AS58,+CUM!Y58/+VLOOKUP(BC$1,POSTE!$B:$H,7,FALSE),,CONGÉ!$C$2:$C$80)))</f>
        <v xml:space="preserve"> </v>
      </c>
      <c r="BD58" s="199" t="str">
        <f ca="1">+IF(Z58=0," ",+MAX(+WORKDAY.INTL(+TODAY(),+CUM!AJ58/+VLOOKUP(BD$1,POSTE!$B:$H,7,FALSE),,CONGÉ!$C$2:$C$80),+WORKDAY.INTL(AT58,+CUM!Z58/+VLOOKUP(BD$1,POSTE!$B:$H,7,FALSE),,CONGÉ!$C$2:$C$80)))</f>
        <v xml:space="preserve"> </v>
      </c>
      <c r="BE58" s="199" t="str">
        <f ca="1">+IF(AA58=0," ",+MAX(+WORKDAY.INTL(+TODAY(),+CUM!AK58/+VLOOKUP(BE$1,POSTE!$B:$H,7,FALSE),,CONGÉ!$C$2:$C$80),+WORKDAY.INTL(AU58,+CUM!AA58/+VLOOKUP(BE$1,POSTE!$B:$H,7,FALSE),,CONGÉ!$C$2:$C$80)))</f>
        <v xml:space="preserve"> </v>
      </c>
      <c r="BF58" s="200" t="str">
        <f ca="1">+IF(AB58=0," ",+MAX(+WORKDAY.INTL(+TODAY(),+CUM!AL58/+VLOOKUP(BF$1,POSTE!$B:$H,7,FALSE),,CONGÉ!$C$2:$C$80),+WORKDAY.INTL(AV58,+CUM!AB58/+VLOOKUP(BF$1,POSTE!$B:$H,7,FALSE),,CONGÉ!$C$2:$C$80)))</f>
        <v xml:space="preserve"> </v>
      </c>
      <c r="BG58" s="96" t="str">
        <f t="shared" ca="1" si="19"/>
        <v xml:space="preserve"> </v>
      </c>
      <c r="BH58" s="96" t="str">
        <f t="shared" ca="1" si="20"/>
        <v xml:space="preserve"> </v>
      </c>
      <c r="BI58" s="26">
        <f>+IF($I58="oui",+VLOOKUP($A58,DATA!$A:$AH,DATA!$AH$3,FALSE),0)</f>
        <v>0</v>
      </c>
      <c r="BJ58" s="27" t="str">
        <f t="shared" si="21"/>
        <v xml:space="preserve"> </v>
      </c>
      <c r="BK58" s="46" t="str">
        <f>+IF(BI58&gt;0,+MAX((BL$4:BL57),BH58),"")</f>
        <v/>
      </c>
      <c r="BL58" s="46" t="str">
        <f>+IF(BI58&gt;0,+MAX((BL$4:BL57),+WORKDAY.INTL(BK58,+BI58/8,,CONGÉ!$C$2:$C$73)),"")</f>
        <v/>
      </c>
      <c r="BM58" s="175" t="str">
        <f t="shared" ca="1" si="22"/>
        <v xml:space="preserve"> </v>
      </c>
      <c r="BN58" s="176" t="str">
        <f t="shared" si="23"/>
        <v xml:space="preserve"> </v>
      </c>
      <c r="BO58" s="48" t="str">
        <f t="shared" ca="1" si="24"/>
        <v xml:space="preserve"> </v>
      </c>
      <c r="BP58" s="97" t="str">
        <f>+IF(C58=" "," ",+(((AF58*POSTE!$H$5)+(CUM!AG58*POSTE!$H$4))/(POSTE!$H$4*POSTE!$H$5*2)))</f>
        <v xml:space="preserve"> </v>
      </c>
      <c r="BQ58" s="98" t="str">
        <f ca="1">+IFERROR(+WORKDAY.INTL(BO58,BP58,,CONGÉ!C$4:C$72)," ")</f>
        <v xml:space="preserve"> </v>
      </c>
      <c r="BR58" s="99" t="str">
        <f ca="1">+IFERROR(+MAX(AY$4:AY58)-BQ58," ")</f>
        <v xml:space="preserve"> </v>
      </c>
      <c r="BS58" s="180" t="str">
        <f>+IF(T58=0," ",+DATEDIF(+MAX(AW$4:AW57),AM58,"D"))</f>
        <v xml:space="preserve"> </v>
      </c>
      <c r="BT58" s="181" t="str">
        <f>+IF(U58=0," ",+DATEDIF(+MAX(AX$4:AX57),AN58,"D"))</f>
        <v xml:space="preserve"> </v>
      </c>
      <c r="BU58" s="181" t="str">
        <f>+IF(AND(V58=0,W58=0)," ",+DATEDIF(+MAX(AY$4:AY57),AO58,"D"))</f>
        <v xml:space="preserve"> </v>
      </c>
      <c r="BV58" s="181" t="str">
        <f>+IF(V58=0," ",+DATEDIF(+MAX(AZ$4:AZ57),AP58,"D"))</f>
        <v xml:space="preserve"> </v>
      </c>
      <c r="BW58" s="181" t="str">
        <f>+IF(W58=0," ",+DATEDIF(+MAX(BA$4:BA57),AQ58,"D"))</f>
        <v xml:space="preserve"> </v>
      </c>
      <c r="BX58" s="181" t="str">
        <f>+IF(X58=0," ",+DATEDIF(+MAX(BB$4:BB57),AR58,"D"))</f>
        <v xml:space="preserve"> </v>
      </c>
      <c r="BY58" s="181" t="str">
        <f>+IF(Y58=0," ",+DATEDIF(+MAX(BC$4:BC57),AS58,"D"))</f>
        <v xml:space="preserve"> </v>
      </c>
      <c r="BZ58" s="181" t="str">
        <f>+IF(Z58=0," ",+DATEDIF(+MAX(BD$4:BD57),AT58,"D"))</f>
        <v xml:space="preserve"> </v>
      </c>
      <c r="CA58" s="181" t="str">
        <f>+IF(AA58=0," ",+DATEDIF(+MAX(BE$4:BE57),AU58,"D"))</f>
        <v xml:space="preserve"> </v>
      </c>
      <c r="CB58" s="182" t="str">
        <f>+IF(AB58=0," ",+DATEDIF(+MAX(BF$4:BF57),AV58,"D"))</f>
        <v xml:space="preserve"> </v>
      </c>
    </row>
    <row r="59" spans="1:80" x14ac:dyDescent="0.25">
      <c r="A59" s="104" t="str">
        <f>+IFERROR(+IF(+VLOOKUP(+ROW()-ROW($A$4),DATA!A:D,4,FALSE)=" "," ",+ROW()-ROW($A$4))," ")</f>
        <v xml:space="preserve"> </v>
      </c>
      <c r="B59" s="195" t="str">
        <f>+IFERROR(+VLOOKUP($A59,DATA!$A:$C,1,FALSE)-VLOOKUP($A59,DATA!$A:$C,3,FALSE)," ")</f>
        <v xml:space="preserve"> </v>
      </c>
      <c r="C59" s="17" t="str">
        <f>+IF($A59=" "," ",+VLOOKUP($A59,DATA!$A:$AG,DATA!$D$3,FALSE))</f>
        <v xml:space="preserve"> </v>
      </c>
      <c r="D59" s="17" t="str">
        <f>+IF($A59=" "," ",+VLOOKUP($A59,DATA!$A:$AG,DATA!$E$3,FALSE))</f>
        <v xml:space="preserve"> </v>
      </c>
      <c r="E59" s="17" t="str">
        <f>+IF($A59=" "," ",+VLOOKUP($A59,DATA!$A:$AG,DATA!$F$3,FALSE))</f>
        <v xml:space="preserve"> </v>
      </c>
      <c r="F59" s="191" t="str">
        <f>+IF($A59=" "," ",+VLOOKUP($A59,DATA!$A:$AG,DATA!$G$3,FALSE))</f>
        <v xml:space="preserve"> </v>
      </c>
      <c r="G59" s="31" t="str">
        <f>+IFERROR(+VLOOKUP($A59,DATA!$A:$AG,DATA!$M$3,FALSE)," ")</f>
        <v xml:space="preserve"> </v>
      </c>
      <c r="H59" s="31" t="str">
        <f>+IFERROR(+IF(+VLOOKUP($A59,DATA!$A:$AG,DATA!$N$3,FALSE)=0," ",+VLOOKUP($A59,DATA!$A:$AG,DATA!$N$3,FALSE))," ")</f>
        <v xml:space="preserve"> </v>
      </c>
      <c r="I59" s="18" t="str">
        <f>+IF($A59=" "," ",+VLOOKUP($A59,DATA!$A:$AG,DATA!$O$3,FALSE))</f>
        <v xml:space="preserve"> </v>
      </c>
      <c r="J59" s="26">
        <f>+IF($I59="oui",+VLOOKUP($A59,DATA!$A:$AG,DATA!$P$3,FALSE),0)</f>
        <v>0</v>
      </c>
      <c r="K59" s="27">
        <f>+IF($I59="oui",+VLOOKUP($A59,DATA!$A:$AG,DATA!$R$3,FALSE),0)</f>
        <v>0</v>
      </c>
      <c r="L59" s="27">
        <f>+IF($I59="oui",+VLOOKUP($A59,DATA!$A:$AG,DATA!$T$3,FALSE),0)</f>
        <v>0</v>
      </c>
      <c r="M59" s="27">
        <f>+IF($I59="oui",+VLOOKUP($A59,DATA!$A:$AG,DATA!$V$3,FALSE),0)</f>
        <v>0</v>
      </c>
      <c r="N59" s="27">
        <f>+IF($I59="oui",+VLOOKUP($A59,DATA!$A:$AG,DATA!$X$3,FALSE),0)</f>
        <v>0</v>
      </c>
      <c r="O59" s="27">
        <f>+IF($I59="oui",+VLOOKUP($A59,DATA!$A:$AG,DATA!$Z$3,FALSE),0)</f>
        <v>0</v>
      </c>
      <c r="P59" s="27">
        <f>+IF($I59="oui",+VLOOKUP($A59,DATA!$A:$AG,DATA!$AB$3,FALSE),0)</f>
        <v>0</v>
      </c>
      <c r="Q59" s="27">
        <f>+IF($I59="oui",+VLOOKUP($A59,DATA!$A:$AG,DATA!$AD$3,FALSE),0)</f>
        <v>0</v>
      </c>
      <c r="R59" s="28">
        <f>+IF($I59="oui",+VLOOKUP($A59,DATA!$A:$AG,DATA!$AF$3,FALSE),0)</f>
        <v>0</v>
      </c>
      <c r="S59" s="94">
        <f t="shared" si="8"/>
        <v>0</v>
      </c>
      <c r="T59" s="20">
        <f>+IF($I59="oui",+VLOOKUP($A59,DATA!$A:$AG,DATA!$Q$3,FALSE),0)</f>
        <v>0</v>
      </c>
      <c r="U59" s="21">
        <f>+IF($I59="oui",+VLOOKUP($A59,DATA!$A:$AG,DATA!$S$3,FALSE),0)</f>
        <v>0</v>
      </c>
      <c r="V59" s="21">
        <f>+IF($I59="oui",+VLOOKUP($A59,DATA!$A:$AG,DATA!$U$3,FALSE),0)</f>
        <v>0</v>
      </c>
      <c r="W59" s="21">
        <f>+IF($I59="oui",+VLOOKUP($A59,DATA!$A:$AG,DATA!$W$3,FALSE),0)</f>
        <v>0</v>
      </c>
      <c r="X59" s="21">
        <f>+IF($I59="oui",+VLOOKUP($A59,DATA!$A:$AG,DATA!$Y$3,FALSE),0)</f>
        <v>0</v>
      </c>
      <c r="Y59" s="21">
        <f>+IF($I59="oui",+VLOOKUP($A59,DATA!$A:$AG,DATA!$AA$3,FALSE),0)</f>
        <v>0</v>
      </c>
      <c r="Z59" s="21">
        <f>+IF($I59="oui",+VLOOKUP($A59,DATA!$A:$AG,DATA!$AC$3,FALSE),0)</f>
        <v>0</v>
      </c>
      <c r="AA59" s="21">
        <f>+IF($I59="oui",+VLOOKUP($A59,DATA!$A:$AG,DATA!$AE$3,FALSE),0)</f>
        <v>0</v>
      </c>
      <c r="AB59" s="22">
        <f>+IF($I59="oui",+VLOOKUP($A59,DATA!$A:$AG,DATA!$AG$3,FALSE),0)</f>
        <v>0</v>
      </c>
      <c r="AC59" s="95">
        <f t="shared" si="9"/>
        <v>0</v>
      </c>
      <c r="AD59" s="26" t="str">
        <f t="shared" si="10"/>
        <v xml:space="preserve"> </v>
      </c>
      <c r="AE59" s="27" t="str">
        <f t="shared" si="11"/>
        <v xml:space="preserve"> </v>
      </c>
      <c r="AF59" s="27" t="str">
        <f t="shared" si="12"/>
        <v xml:space="preserve"> </v>
      </c>
      <c r="AG59" s="27" t="str">
        <f t="shared" si="13"/>
        <v xml:space="preserve"> </v>
      </c>
      <c r="AH59" s="27" t="str">
        <f t="shared" si="14"/>
        <v xml:space="preserve"> </v>
      </c>
      <c r="AI59" s="27" t="str">
        <f t="shared" si="15"/>
        <v xml:space="preserve"> </v>
      </c>
      <c r="AJ59" s="27" t="str">
        <f t="shared" si="16"/>
        <v xml:space="preserve"> </v>
      </c>
      <c r="AK59" s="27" t="str">
        <f t="shared" si="17"/>
        <v xml:space="preserve"> </v>
      </c>
      <c r="AL59" s="28" t="str">
        <f t="shared" si="18"/>
        <v xml:space="preserve"> </v>
      </c>
      <c r="AM59" s="44" t="str">
        <f ca="1">+IF(T59=0," ",IF($H59=" ",+MAX(TODAY(),AW$4:AW58,$G59),+MAX(TODAY(),AW$4:AW58,$H59)))</f>
        <v xml:space="preserve"> </v>
      </c>
      <c r="AN59" s="31" t="str">
        <f ca="1">+IF(U59=0," ",IF($H59=" ",+MAX(TODAY(),AX$4:AX58,$G59),+MAX(TODAY(),AX$4:AX58,$H59)))</f>
        <v xml:space="preserve"> </v>
      </c>
      <c r="AO59" s="31" t="str">
        <f ca="1">+IF(AND(V59=0,W59=0)," ",IF($H59=" ",+MAX(TODAY(),AY$4:AY58,$G59),+MAX(TODAY(),AY$4:AY58,$H59)))</f>
        <v xml:space="preserve"> </v>
      </c>
      <c r="AP59" s="31" t="str">
        <f ca="1">+IF(V59=0," ",IF($H59=" ",+MAX(TODAY(),AZ$4:AZ58,$G59),+MAX(TODAY(),AZ$4:AZ58,$H59)))</f>
        <v xml:space="preserve"> </v>
      </c>
      <c r="AQ59" s="31" t="str">
        <f ca="1">+IF(W59=0," ",IF($H59=" ",+MAX(TODAY(),BA$4:BA58,$G59),+MAX(TODAY(),BA$4:BA58,$H59)))</f>
        <v xml:space="preserve"> </v>
      </c>
      <c r="AR59" s="31" t="str">
        <f ca="1">+IF(X59=0," ",IF($H59=" ",+MAX(TODAY(),BB$4:BB58,$G59),+MAX(TODAY(),BB$4:BB58,$H59)))</f>
        <v xml:space="preserve"> </v>
      </c>
      <c r="AS59" s="31" t="str">
        <f ca="1">+IF(Y59=0," ",IF($H59=" ",+MAX(TODAY(),BC$4:BC58,$G59),+MAX(TODAY(),BC$4:BC58,$H59)))</f>
        <v xml:space="preserve"> </v>
      </c>
      <c r="AT59" s="31" t="str">
        <f ca="1">+IF(Z59=0," ",IF($H59=" ",+MAX(TODAY(),BD$4:BD58,$G59),+MAX(TODAY(),BD$4:BD58,$H59)))</f>
        <v xml:space="preserve"> </v>
      </c>
      <c r="AU59" s="31" t="str">
        <f ca="1">+IF(AA59=0," ",IF($H59=" ",+MAX(TODAY(),BE$4:BE58,$G59),+MAX(TODAY(),BE$4:BE58,$H59)))</f>
        <v xml:space="preserve"> </v>
      </c>
      <c r="AV59" s="45" t="str">
        <f ca="1">+IF(AB59=0," ",IF($H59=" ",+MAX(TODAY(),BF$4:BF58,$G59),+MAX(TODAY(),BF$4:BF58,$H59)))</f>
        <v xml:space="preserve"> </v>
      </c>
      <c r="AW59" s="48" t="str">
        <f ca="1">+IF(T59=0," ",+MAX(+WORKDAY.INTL(+TODAY(),+CUM!AD59/+VLOOKUP(AW$1,POSTE!$B:$H,7,FALSE),,CONGÉ!$C$2:$C$80),+WORKDAY.INTL(AM59,+CUM!T59/+VLOOKUP(AW$1,POSTE!$B:$H,7,FALSE),,CONGÉ!$C$2:$C$80)))</f>
        <v xml:space="preserve"> </v>
      </c>
      <c r="AX59" s="199" t="str">
        <f ca="1">+IF(U59=0," ",+MAX(+WORKDAY.INTL(+TODAY(),+CUM!AE59/+VLOOKUP(AX$1,POSTE!$B:$H,7,FALSE),,CONGÉ!$C$2:$C$80),+WORKDAY.INTL(AN59,+CUM!U59/+VLOOKUP(AX$1,POSTE!$B:$H,7,FALSE),,CONGÉ!$C$2:$C$80)))</f>
        <v xml:space="preserve"> </v>
      </c>
      <c r="AY59" s="199" t="str">
        <f ca="1">+IF(AND(V59=0,W59=0)," ",+MAX(+WORKDAY.INTL(+TODAY(),+(((AF59*POSTE!$H$5)+(CUM!AG59*POSTE!$H$4))/(POSTE!$H$4*POSTE!$H$5*2)),,CONGÉ!$C$2:$C$80),+WORKDAY.INTL(AO59,+(((V59*POSTE!$H$5)+(CUM!W59*POSTE!$H$4))/(POSTE!$H$4*POSTE!$H$5*2)),,CONGÉ!$C$2:$C$80)))</f>
        <v xml:space="preserve"> </v>
      </c>
      <c r="AZ59" s="199" t="str">
        <f ca="1">+IF(V59=0," ",+MAX(+WORKDAY.INTL(+TODAY(),+CUM!AF59/+VLOOKUP(AZ$1,POSTE!$B:$H,7,FALSE),,CONGÉ!$C$2:$C$80),+WORKDAY.INTL(AP59,+CUM!V59/+VLOOKUP(AZ$1,POSTE!$B:$H,7,FALSE),,CONGÉ!$C$2:$C$80)))</f>
        <v xml:space="preserve"> </v>
      </c>
      <c r="BA59" s="199" t="str">
        <f ca="1">+IF(W59=0," ",+MAX(+WORKDAY.INTL(+TODAY(),+CUM!AG59/+VLOOKUP(BA$1,POSTE!$B:$H,7,FALSE),,CONGÉ!$C$2:$C$80),+WORKDAY.INTL(AQ59,+CUM!W59/+VLOOKUP(BA$1,POSTE!$B:$H,7,FALSE),,CONGÉ!$C$2:$C$80)))</f>
        <v xml:space="preserve"> </v>
      </c>
      <c r="BB59" s="199" t="str">
        <f ca="1">+IF(X59=0," ",+MAX(+WORKDAY.INTL(+TODAY(),+CUM!AH59/+VLOOKUP(BB$1,POSTE!$B:$H,7,FALSE),,CONGÉ!$C$2:$C$80),+WORKDAY.INTL(AR59,+CUM!X59/+VLOOKUP(BB$1,POSTE!$B:$H,7,FALSE),,CONGÉ!$C$2:$C$80)))</f>
        <v xml:space="preserve"> </v>
      </c>
      <c r="BC59" s="199" t="str">
        <f ca="1">+IF(Y59=0," ",+MAX(+WORKDAY.INTL(+TODAY(),+CUM!AI59/+VLOOKUP(BC$1,POSTE!$B:$H,7,FALSE),,CONGÉ!$C$2:$C$80),+WORKDAY.INTL(AS59,+CUM!Y59/+VLOOKUP(BC$1,POSTE!$B:$H,7,FALSE),,CONGÉ!$C$2:$C$80)))</f>
        <v xml:space="preserve"> </v>
      </c>
      <c r="BD59" s="199" t="str">
        <f ca="1">+IF(Z59=0," ",+MAX(+WORKDAY.INTL(+TODAY(),+CUM!AJ59/+VLOOKUP(BD$1,POSTE!$B:$H,7,FALSE),,CONGÉ!$C$2:$C$80),+WORKDAY.INTL(AT59,+CUM!Z59/+VLOOKUP(BD$1,POSTE!$B:$H,7,FALSE),,CONGÉ!$C$2:$C$80)))</f>
        <v xml:space="preserve"> </v>
      </c>
      <c r="BE59" s="199" t="str">
        <f ca="1">+IF(AA59=0," ",+MAX(+WORKDAY.INTL(+TODAY(),+CUM!AK59/+VLOOKUP(BE$1,POSTE!$B:$H,7,FALSE),,CONGÉ!$C$2:$C$80),+WORKDAY.INTL(AU59,+CUM!AA59/+VLOOKUP(BE$1,POSTE!$B:$H,7,FALSE),,CONGÉ!$C$2:$C$80)))</f>
        <v xml:space="preserve"> </v>
      </c>
      <c r="BF59" s="200" t="str">
        <f ca="1">+IF(AB59=0," ",+MAX(+WORKDAY.INTL(+TODAY(),+CUM!AL59/+VLOOKUP(BF$1,POSTE!$B:$H,7,FALSE),,CONGÉ!$C$2:$C$80),+WORKDAY.INTL(AV59,+CUM!AB59/+VLOOKUP(BF$1,POSTE!$B:$H,7,FALSE),,CONGÉ!$C$2:$C$80)))</f>
        <v xml:space="preserve"> </v>
      </c>
      <c r="BG59" s="96" t="str">
        <f t="shared" ca="1" si="19"/>
        <v xml:space="preserve"> </v>
      </c>
      <c r="BH59" s="96" t="str">
        <f t="shared" ca="1" si="20"/>
        <v xml:space="preserve"> </v>
      </c>
      <c r="BI59" s="26">
        <f>+IF($I59="oui",+VLOOKUP($A59,DATA!$A:$AH,DATA!$AH$3,FALSE),0)</f>
        <v>0</v>
      </c>
      <c r="BJ59" s="27" t="str">
        <f t="shared" si="21"/>
        <v xml:space="preserve"> </v>
      </c>
      <c r="BK59" s="46" t="str">
        <f>+IF(BI59&gt;0,+MAX((BL$4:BL58),BH59),"")</f>
        <v/>
      </c>
      <c r="BL59" s="46" t="str">
        <f>+IF(BI59&gt;0,+MAX((BL$4:BL58),+WORKDAY.INTL(BK59,+BI59/8,,CONGÉ!$C$2:$C$73)),"")</f>
        <v/>
      </c>
      <c r="BM59" s="175" t="str">
        <f t="shared" ca="1" si="22"/>
        <v xml:space="preserve"> </v>
      </c>
      <c r="BN59" s="176" t="str">
        <f t="shared" si="23"/>
        <v xml:space="preserve"> </v>
      </c>
      <c r="BO59" s="48" t="str">
        <f t="shared" ca="1" si="24"/>
        <v xml:space="preserve"> </v>
      </c>
      <c r="BP59" s="97" t="str">
        <f>+IF(C59=" "," ",+(((AF59*POSTE!$H$5)+(CUM!AG59*POSTE!$H$4))/(POSTE!$H$4*POSTE!$H$5*2)))</f>
        <v xml:space="preserve"> </v>
      </c>
      <c r="BQ59" s="98" t="str">
        <f ca="1">+IFERROR(+WORKDAY.INTL(BO59,BP59,,CONGÉ!C$4:C$72)," ")</f>
        <v xml:space="preserve"> </v>
      </c>
      <c r="BR59" s="99" t="str">
        <f ca="1">+IFERROR(+MAX(AY$4:AY59)-BQ59," ")</f>
        <v xml:space="preserve"> </v>
      </c>
      <c r="BS59" s="180" t="str">
        <f>+IF(T59=0," ",+DATEDIF(+MAX(AW$4:AW58),AM59,"D"))</f>
        <v xml:space="preserve"> </v>
      </c>
      <c r="BT59" s="181" t="str">
        <f>+IF(U59=0," ",+DATEDIF(+MAX(AX$4:AX58),AN59,"D"))</f>
        <v xml:space="preserve"> </v>
      </c>
      <c r="BU59" s="181" t="str">
        <f>+IF(AND(V59=0,W59=0)," ",+DATEDIF(+MAX(AY$4:AY58),AO59,"D"))</f>
        <v xml:space="preserve"> </v>
      </c>
      <c r="BV59" s="181" t="str">
        <f>+IF(V59=0," ",+DATEDIF(+MAX(AZ$4:AZ58),AP59,"D"))</f>
        <v xml:space="preserve"> </v>
      </c>
      <c r="BW59" s="181" t="str">
        <f>+IF(W59=0," ",+DATEDIF(+MAX(BA$4:BA58),AQ59,"D"))</f>
        <v xml:space="preserve"> </v>
      </c>
      <c r="BX59" s="181" t="str">
        <f>+IF(X59=0," ",+DATEDIF(+MAX(BB$4:BB58),AR59,"D"))</f>
        <v xml:space="preserve"> </v>
      </c>
      <c r="BY59" s="181" t="str">
        <f>+IF(Y59=0," ",+DATEDIF(+MAX(BC$4:BC58),AS59,"D"))</f>
        <v xml:space="preserve"> </v>
      </c>
      <c r="BZ59" s="181" t="str">
        <f>+IF(Z59=0," ",+DATEDIF(+MAX(BD$4:BD58),AT59,"D"))</f>
        <v xml:space="preserve"> </v>
      </c>
      <c r="CA59" s="181" t="str">
        <f>+IF(AA59=0," ",+DATEDIF(+MAX(BE$4:BE58),AU59,"D"))</f>
        <v xml:space="preserve"> </v>
      </c>
      <c r="CB59" s="182" t="str">
        <f>+IF(AB59=0," ",+DATEDIF(+MAX(BF$4:BF58),AV59,"D"))</f>
        <v xml:space="preserve"> </v>
      </c>
    </row>
    <row r="60" spans="1:80" x14ac:dyDescent="0.25">
      <c r="A60" s="104" t="str">
        <f>+IFERROR(+IF(+VLOOKUP(+ROW()-ROW($A$4),DATA!A:D,4,FALSE)=" "," ",+ROW()-ROW($A$4))," ")</f>
        <v xml:space="preserve"> </v>
      </c>
      <c r="B60" s="195" t="str">
        <f>+IFERROR(+VLOOKUP($A60,DATA!$A:$C,1,FALSE)-VLOOKUP($A60,DATA!$A:$C,3,FALSE)," ")</f>
        <v xml:space="preserve"> </v>
      </c>
      <c r="C60" s="17" t="str">
        <f>+IF($A60=" "," ",+VLOOKUP($A60,DATA!$A:$AG,DATA!$D$3,FALSE))</f>
        <v xml:space="preserve"> </v>
      </c>
      <c r="D60" s="17" t="str">
        <f>+IF($A60=" "," ",+VLOOKUP($A60,DATA!$A:$AG,DATA!$E$3,FALSE))</f>
        <v xml:space="preserve"> </v>
      </c>
      <c r="E60" s="17" t="str">
        <f>+IF($A60=" "," ",+VLOOKUP($A60,DATA!$A:$AG,DATA!$F$3,FALSE))</f>
        <v xml:space="preserve"> </v>
      </c>
      <c r="F60" s="191" t="str">
        <f>+IF($A60=" "," ",+VLOOKUP($A60,DATA!$A:$AG,DATA!$G$3,FALSE))</f>
        <v xml:space="preserve"> </v>
      </c>
      <c r="G60" s="31" t="str">
        <f>+IFERROR(+VLOOKUP($A60,DATA!$A:$AG,DATA!$M$3,FALSE)," ")</f>
        <v xml:space="preserve"> </v>
      </c>
      <c r="H60" s="31" t="str">
        <f>+IFERROR(+IF(+VLOOKUP($A60,DATA!$A:$AG,DATA!$N$3,FALSE)=0," ",+VLOOKUP($A60,DATA!$A:$AG,DATA!$N$3,FALSE))," ")</f>
        <v xml:space="preserve"> </v>
      </c>
      <c r="I60" s="18" t="str">
        <f>+IF($A60=" "," ",+VLOOKUP($A60,DATA!$A:$AG,DATA!$O$3,FALSE))</f>
        <v xml:space="preserve"> </v>
      </c>
      <c r="J60" s="26">
        <f>+IF($I60="oui",+VLOOKUP($A60,DATA!$A:$AG,DATA!$P$3,FALSE),0)</f>
        <v>0</v>
      </c>
      <c r="K60" s="27">
        <f>+IF($I60="oui",+VLOOKUP($A60,DATA!$A:$AG,DATA!$R$3,FALSE),0)</f>
        <v>0</v>
      </c>
      <c r="L60" s="27">
        <f>+IF($I60="oui",+VLOOKUP($A60,DATA!$A:$AG,DATA!$T$3,FALSE),0)</f>
        <v>0</v>
      </c>
      <c r="M60" s="27">
        <f>+IF($I60="oui",+VLOOKUP($A60,DATA!$A:$AG,DATA!$V$3,FALSE),0)</f>
        <v>0</v>
      </c>
      <c r="N60" s="27">
        <f>+IF($I60="oui",+VLOOKUP($A60,DATA!$A:$AG,DATA!$X$3,FALSE),0)</f>
        <v>0</v>
      </c>
      <c r="O60" s="27">
        <f>+IF($I60="oui",+VLOOKUP($A60,DATA!$A:$AG,DATA!$Z$3,FALSE),0)</f>
        <v>0</v>
      </c>
      <c r="P60" s="27">
        <f>+IF($I60="oui",+VLOOKUP($A60,DATA!$A:$AG,DATA!$AB$3,FALSE),0)</f>
        <v>0</v>
      </c>
      <c r="Q60" s="27">
        <f>+IF($I60="oui",+VLOOKUP($A60,DATA!$A:$AG,DATA!$AD$3,FALSE),0)</f>
        <v>0</v>
      </c>
      <c r="R60" s="28">
        <f>+IF($I60="oui",+VLOOKUP($A60,DATA!$A:$AG,DATA!$AF$3,FALSE),0)</f>
        <v>0</v>
      </c>
      <c r="S60" s="94">
        <f t="shared" si="8"/>
        <v>0</v>
      </c>
      <c r="T60" s="20">
        <f>+IF($I60="oui",+VLOOKUP($A60,DATA!$A:$AG,DATA!$Q$3,FALSE),0)</f>
        <v>0</v>
      </c>
      <c r="U60" s="21">
        <f>+IF($I60="oui",+VLOOKUP($A60,DATA!$A:$AG,DATA!$S$3,FALSE),0)</f>
        <v>0</v>
      </c>
      <c r="V60" s="21">
        <f>+IF($I60="oui",+VLOOKUP($A60,DATA!$A:$AG,DATA!$U$3,FALSE),0)</f>
        <v>0</v>
      </c>
      <c r="W60" s="21">
        <f>+IF($I60="oui",+VLOOKUP($A60,DATA!$A:$AG,DATA!$W$3,FALSE),0)</f>
        <v>0</v>
      </c>
      <c r="X60" s="21">
        <f>+IF($I60="oui",+VLOOKUP($A60,DATA!$A:$AG,DATA!$Y$3,FALSE),0)</f>
        <v>0</v>
      </c>
      <c r="Y60" s="21">
        <f>+IF($I60="oui",+VLOOKUP($A60,DATA!$A:$AG,DATA!$AA$3,FALSE),0)</f>
        <v>0</v>
      </c>
      <c r="Z60" s="21">
        <f>+IF($I60="oui",+VLOOKUP($A60,DATA!$A:$AG,DATA!$AC$3,FALSE),0)</f>
        <v>0</v>
      </c>
      <c r="AA60" s="21">
        <f>+IF($I60="oui",+VLOOKUP($A60,DATA!$A:$AG,DATA!$AE$3,FALSE),0)</f>
        <v>0</v>
      </c>
      <c r="AB60" s="22">
        <f>+IF($I60="oui",+VLOOKUP($A60,DATA!$A:$AG,DATA!$AG$3,FALSE),0)</f>
        <v>0</v>
      </c>
      <c r="AC60" s="95">
        <f t="shared" si="9"/>
        <v>0</v>
      </c>
      <c r="AD60" s="26" t="str">
        <f t="shared" si="10"/>
        <v xml:space="preserve"> </v>
      </c>
      <c r="AE60" s="27" t="str">
        <f t="shared" si="11"/>
        <v xml:space="preserve"> </v>
      </c>
      <c r="AF60" s="27" t="str">
        <f t="shared" si="12"/>
        <v xml:space="preserve"> </v>
      </c>
      <c r="AG60" s="27" t="str">
        <f t="shared" si="13"/>
        <v xml:space="preserve"> </v>
      </c>
      <c r="AH60" s="27" t="str">
        <f t="shared" si="14"/>
        <v xml:space="preserve"> </v>
      </c>
      <c r="AI60" s="27" t="str">
        <f t="shared" si="15"/>
        <v xml:space="preserve"> </v>
      </c>
      <c r="AJ60" s="27" t="str">
        <f t="shared" si="16"/>
        <v xml:space="preserve"> </v>
      </c>
      <c r="AK60" s="27" t="str">
        <f t="shared" si="17"/>
        <v xml:space="preserve"> </v>
      </c>
      <c r="AL60" s="28" t="str">
        <f t="shared" si="18"/>
        <v xml:space="preserve"> </v>
      </c>
      <c r="AM60" s="44" t="str">
        <f ca="1">+IF(T60=0," ",IF($H60=" ",+MAX(TODAY(),AW$4:AW59,$G60),+MAX(TODAY(),AW$4:AW59,$H60)))</f>
        <v xml:space="preserve"> </v>
      </c>
      <c r="AN60" s="31" t="str">
        <f ca="1">+IF(U60=0," ",IF($H60=" ",+MAX(TODAY(),AX$4:AX59,$G60),+MAX(TODAY(),AX$4:AX59,$H60)))</f>
        <v xml:space="preserve"> </v>
      </c>
      <c r="AO60" s="31" t="str">
        <f ca="1">+IF(AND(V60=0,W60=0)," ",IF($H60=" ",+MAX(TODAY(),AY$4:AY59,$G60),+MAX(TODAY(),AY$4:AY59,$H60)))</f>
        <v xml:space="preserve"> </v>
      </c>
      <c r="AP60" s="31" t="str">
        <f ca="1">+IF(V60=0," ",IF($H60=" ",+MAX(TODAY(),AZ$4:AZ59,$G60),+MAX(TODAY(),AZ$4:AZ59,$H60)))</f>
        <v xml:space="preserve"> </v>
      </c>
      <c r="AQ60" s="31" t="str">
        <f ca="1">+IF(W60=0," ",IF($H60=" ",+MAX(TODAY(),BA$4:BA59,$G60),+MAX(TODAY(),BA$4:BA59,$H60)))</f>
        <v xml:space="preserve"> </v>
      </c>
      <c r="AR60" s="31" t="str">
        <f ca="1">+IF(X60=0," ",IF($H60=" ",+MAX(TODAY(),BB$4:BB59,$G60),+MAX(TODAY(),BB$4:BB59,$H60)))</f>
        <v xml:space="preserve"> </v>
      </c>
      <c r="AS60" s="31" t="str">
        <f ca="1">+IF(Y60=0," ",IF($H60=" ",+MAX(TODAY(),BC$4:BC59,$G60),+MAX(TODAY(),BC$4:BC59,$H60)))</f>
        <v xml:space="preserve"> </v>
      </c>
      <c r="AT60" s="31" t="str">
        <f ca="1">+IF(Z60=0," ",IF($H60=" ",+MAX(TODAY(),BD$4:BD59,$G60),+MAX(TODAY(),BD$4:BD59,$H60)))</f>
        <v xml:space="preserve"> </v>
      </c>
      <c r="AU60" s="31" t="str">
        <f ca="1">+IF(AA60=0," ",IF($H60=" ",+MAX(TODAY(),BE$4:BE59,$G60),+MAX(TODAY(),BE$4:BE59,$H60)))</f>
        <v xml:space="preserve"> </v>
      </c>
      <c r="AV60" s="45" t="str">
        <f ca="1">+IF(AB60=0," ",IF($H60=" ",+MAX(TODAY(),BF$4:BF59,$G60),+MAX(TODAY(),BF$4:BF59,$H60)))</f>
        <v xml:space="preserve"> </v>
      </c>
      <c r="AW60" s="48" t="str">
        <f ca="1">+IF(T60=0," ",+MAX(+WORKDAY.INTL(+TODAY(),+CUM!AD60/+VLOOKUP(AW$1,POSTE!$B:$H,7,FALSE),,CONGÉ!$C$2:$C$80),+WORKDAY.INTL(AM60,+CUM!T60/+VLOOKUP(AW$1,POSTE!$B:$H,7,FALSE),,CONGÉ!$C$2:$C$80)))</f>
        <v xml:space="preserve"> </v>
      </c>
      <c r="AX60" s="199" t="str">
        <f ca="1">+IF(U60=0," ",+MAX(+WORKDAY.INTL(+TODAY(),+CUM!AE60/+VLOOKUP(AX$1,POSTE!$B:$H,7,FALSE),,CONGÉ!$C$2:$C$80),+WORKDAY.INTL(AN60,+CUM!U60/+VLOOKUP(AX$1,POSTE!$B:$H,7,FALSE),,CONGÉ!$C$2:$C$80)))</f>
        <v xml:space="preserve"> </v>
      </c>
      <c r="AY60" s="199" t="str">
        <f ca="1">+IF(AND(V60=0,W60=0)," ",+MAX(+WORKDAY.INTL(+TODAY(),+(((AF60*POSTE!$H$5)+(CUM!AG60*POSTE!$H$4))/(POSTE!$H$4*POSTE!$H$5*2)),,CONGÉ!$C$2:$C$80),+WORKDAY.INTL(AO60,+(((V60*POSTE!$H$5)+(CUM!W60*POSTE!$H$4))/(POSTE!$H$4*POSTE!$H$5*2)),,CONGÉ!$C$2:$C$80)))</f>
        <v xml:space="preserve"> </v>
      </c>
      <c r="AZ60" s="199" t="str">
        <f ca="1">+IF(V60=0," ",+MAX(+WORKDAY.INTL(+TODAY(),+CUM!AF60/+VLOOKUP(AZ$1,POSTE!$B:$H,7,FALSE),,CONGÉ!$C$2:$C$80),+WORKDAY.INTL(AP60,+CUM!V60/+VLOOKUP(AZ$1,POSTE!$B:$H,7,FALSE),,CONGÉ!$C$2:$C$80)))</f>
        <v xml:space="preserve"> </v>
      </c>
      <c r="BA60" s="199" t="str">
        <f ca="1">+IF(W60=0," ",+MAX(+WORKDAY.INTL(+TODAY(),+CUM!AG60/+VLOOKUP(BA$1,POSTE!$B:$H,7,FALSE),,CONGÉ!$C$2:$C$80),+WORKDAY.INTL(AQ60,+CUM!W60/+VLOOKUP(BA$1,POSTE!$B:$H,7,FALSE),,CONGÉ!$C$2:$C$80)))</f>
        <v xml:space="preserve"> </v>
      </c>
      <c r="BB60" s="199" t="str">
        <f ca="1">+IF(X60=0," ",+MAX(+WORKDAY.INTL(+TODAY(),+CUM!AH60/+VLOOKUP(BB$1,POSTE!$B:$H,7,FALSE),,CONGÉ!$C$2:$C$80),+WORKDAY.INTL(AR60,+CUM!X60/+VLOOKUP(BB$1,POSTE!$B:$H,7,FALSE),,CONGÉ!$C$2:$C$80)))</f>
        <v xml:space="preserve"> </v>
      </c>
      <c r="BC60" s="199" t="str">
        <f ca="1">+IF(Y60=0," ",+MAX(+WORKDAY.INTL(+TODAY(),+CUM!AI60/+VLOOKUP(BC$1,POSTE!$B:$H,7,FALSE),,CONGÉ!$C$2:$C$80),+WORKDAY.INTL(AS60,+CUM!Y60/+VLOOKUP(BC$1,POSTE!$B:$H,7,FALSE),,CONGÉ!$C$2:$C$80)))</f>
        <v xml:space="preserve"> </v>
      </c>
      <c r="BD60" s="199" t="str">
        <f ca="1">+IF(Z60=0," ",+MAX(+WORKDAY.INTL(+TODAY(),+CUM!AJ60/+VLOOKUP(BD$1,POSTE!$B:$H,7,FALSE),,CONGÉ!$C$2:$C$80),+WORKDAY.INTL(AT60,+CUM!Z60/+VLOOKUP(BD$1,POSTE!$B:$H,7,FALSE),,CONGÉ!$C$2:$C$80)))</f>
        <v xml:space="preserve"> </v>
      </c>
      <c r="BE60" s="199" t="str">
        <f ca="1">+IF(AA60=0," ",+MAX(+WORKDAY.INTL(+TODAY(),+CUM!AK60/+VLOOKUP(BE$1,POSTE!$B:$H,7,FALSE),,CONGÉ!$C$2:$C$80),+WORKDAY.INTL(AU60,+CUM!AA60/+VLOOKUP(BE$1,POSTE!$B:$H,7,FALSE),,CONGÉ!$C$2:$C$80)))</f>
        <v xml:space="preserve"> </v>
      </c>
      <c r="BF60" s="200" t="str">
        <f ca="1">+IF(AB60=0," ",+MAX(+WORKDAY.INTL(+TODAY(),+CUM!AL60/+VLOOKUP(BF$1,POSTE!$B:$H,7,FALSE),,CONGÉ!$C$2:$C$80),+WORKDAY.INTL(AV60,+CUM!AB60/+VLOOKUP(BF$1,POSTE!$B:$H,7,FALSE),,CONGÉ!$C$2:$C$80)))</f>
        <v xml:space="preserve"> </v>
      </c>
      <c r="BG60" s="96" t="str">
        <f t="shared" ca="1" si="19"/>
        <v xml:space="preserve"> </v>
      </c>
      <c r="BH60" s="96" t="str">
        <f t="shared" ca="1" si="20"/>
        <v xml:space="preserve"> </v>
      </c>
      <c r="BI60" s="26">
        <f>+IF($I60="oui",+VLOOKUP($A60,DATA!$A:$AH,DATA!$AH$3,FALSE),0)</f>
        <v>0</v>
      </c>
      <c r="BJ60" s="27" t="str">
        <f t="shared" si="21"/>
        <v xml:space="preserve"> </v>
      </c>
      <c r="BK60" s="46" t="str">
        <f>+IF(BI60&gt;0,+MAX((BL$4:BL59),BH60),"")</f>
        <v/>
      </c>
      <c r="BL60" s="46" t="str">
        <f>+IF(BI60&gt;0,+MAX((BL$4:BL59),+WORKDAY.INTL(BK60,+BI60/8,,CONGÉ!$C$2:$C$73)),"")</f>
        <v/>
      </c>
      <c r="BM60" s="175" t="str">
        <f t="shared" ca="1" si="22"/>
        <v xml:space="preserve"> </v>
      </c>
      <c r="BN60" s="176" t="str">
        <f t="shared" si="23"/>
        <v xml:space="preserve"> </v>
      </c>
      <c r="BO60" s="48" t="str">
        <f t="shared" ca="1" si="24"/>
        <v xml:space="preserve"> </v>
      </c>
      <c r="BP60" s="97" t="str">
        <f>+IF(C60=" "," ",+(((AF60*POSTE!$H$5)+(CUM!AG60*POSTE!$H$4))/(POSTE!$H$4*POSTE!$H$5*2)))</f>
        <v xml:space="preserve"> </v>
      </c>
      <c r="BQ60" s="98" t="str">
        <f ca="1">+IFERROR(+WORKDAY.INTL(BO60,BP60,,CONGÉ!C$4:C$72)," ")</f>
        <v xml:space="preserve"> </v>
      </c>
      <c r="BR60" s="99" t="str">
        <f ca="1">+IFERROR(+MAX(AY$4:AY60)-BQ60," ")</f>
        <v xml:space="preserve"> </v>
      </c>
      <c r="BS60" s="180" t="str">
        <f>+IF(T60=0," ",+DATEDIF(+MAX(AW$4:AW59),AM60,"D"))</f>
        <v xml:space="preserve"> </v>
      </c>
      <c r="BT60" s="181" t="str">
        <f>+IF(U60=0," ",+DATEDIF(+MAX(AX$4:AX59),AN60,"D"))</f>
        <v xml:space="preserve"> </v>
      </c>
      <c r="BU60" s="181" t="str">
        <f>+IF(AND(V60=0,W60=0)," ",+DATEDIF(+MAX(AY$4:AY59),AO60,"D"))</f>
        <v xml:space="preserve"> </v>
      </c>
      <c r="BV60" s="181" t="str">
        <f>+IF(V60=0," ",+DATEDIF(+MAX(AZ$4:AZ59),AP60,"D"))</f>
        <v xml:space="preserve"> </v>
      </c>
      <c r="BW60" s="181" t="str">
        <f>+IF(W60=0," ",+DATEDIF(+MAX(BA$4:BA59),AQ60,"D"))</f>
        <v xml:space="preserve"> </v>
      </c>
      <c r="BX60" s="181" t="str">
        <f>+IF(X60=0," ",+DATEDIF(+MAX(BB$4:BB59),AR60,"D"))</f>
        <v xml:space="preserve"> </v>
      </c>
      <c r="BY60" s="181" t="str">
        <f>+IF(Y60=0," ",+DATEDIF(+MAX(BC$4:BC59),AS60,"D"))</f>
        <v xml:space="preserve"> </v>
      </c>
      <c r="BZ60" s="181" t="str">
        <f>+IF(Z60=0," ",+DATEDIF(+MAX(BD$4:BD59),AT60,"D"))</f>
        <v xml:space="preserve"> </v>
      </c>
      <c r="CA60" s="181" t="str">
        <f>+IF(AA60=0," ",+DATEDIF(+MAX(BE$4:BE59),AU60,"D"))</f>
        <v xml:space="preserve"> </v>
      </c>
      <c r="CB60" s="182" t="str">
        <f>+IF(AB60=0," ",+DATEDIF(+MAX(BF$4:BF59),AV60,"D"))</f>
        <v xml:space="preserve"> </v>
      </c>
    </row>
    <row r="61" spans="1:80" x14ac:dyDescent="0.25">
      <c r="A61" s="104" t="str">
        <f>+IFERROR(+IF(+VLOOKUP(+ROW()-ROW($A$4),DATA!A:D,4,FALSE)=" "," ",+ROW()-ROW($A$4))," ")</f>
        <v xml:space="preserve"> </v>
      </c>
      <c r="B61" s="195" t="str">
        <f>+IFERROR(+VLOOKUP($A61,DATA!$A:$C,1,FALSE)-VLOOKUP($A61,DATA!$A:$C,3,FALSE)," ")</f>
        <v xml:space="preserve"> </v>
      </c>
      <c r="C61" s="17" t="str">
        <f>+IF($A61=" "," ",+VLOOKUP($A61,DATA!$A:$AG,DATA!$D$3,FALSE))</f>
        <v xml:space="preserve"> </v>
      </c>
      <c r="D61" s="17" t="str">
        <f>+IF($A61=" "," ",+VLOOKUP($A61,DATA!$A:$AG,DATA!$E$3,FALSE))</f>
        <v xml:space="preserve"> </v>
      </c>
      <c r="E61" s="17" t="str">
        <f>+IF($A61=" "," ",+VLOOKUP($A61,DATA!$A:$AG,DATA!$F$3,FALSE))</f>
        <v xml:space="preserve"> </v>
      </c>
      <c r="F61" s="191" t="str">
        <f>+IF($A61=" "," ",+VLOOKUP($A61,DATA!$A:$AG,DATA!$G$3,FALSE))</f>
        <v xml:space="preserve"> </v>
      </c>
      <c r="G61" s="31" t="str">
        <f>+IFERROR(+VLOOKUP($A61,DATA!$A:$AG,DATA!$M$3,FALSE)," ")</f>
        <v xml:space="preserve"> </v>
      </c>
      <c r="H61" s="31" t="str">
        <f>+IFERROR(+IF(+VLOOKUP($A61,DATA!$A:$AG,DATA!$N$3,FALSE)=0," ",+VLOOKUP($A61,DATA!$A:$AG,DATA!$N$3,FALSE))," ")</f>
        <v xml:space="preserve"> </v>
      </c>
      <c r="I61" s="18" t="str">
        <f>+IF($A61=" "," ",+VLOOKUP($A61,DATA!$A:$AG,DATA!$O$3,FALSE))</f>
        <v xml:space="preserve"> </v>
      </c>
      <c r="J61" s="26">
        <f>+IF($I61="oui",+VLOOKUP($A61,DATA!$A:$AG,DATA!$P$3,FALSE),0)</f>
        <v>0</v>
      </c>
      <c r="K61" s="27">
        <f>+IF($I61="oui",+VLOOKUP($A61,DATA!$A:$AG,DATA!$R$3,FALSE),0)</f>
        <v>0</v>
      </c>
      <c r="L61" s="27">
        <f>+IF($I61="oui",+VLOOKUP($A61,DATA!$A:$AG,DATA!$T$3,FALSE),0)</f>
        <v>0</v>
      </c>
      <c r="M61" s="27">
        <f>+IF($I61="oui",+VLOOKUP($A61,DATA!$A:$AG,DATA!$V$3,FALSE),0)</f>
        <v>0</v>
      </c>
      <c r="N61" s="27">
        <f>+IF($I61="oui",+VLOOKUP($A61,DATA!$A:$AG,DATA!$X$3,FALSE),0)</f>
        <v>0</v>
      </c>
      <c r="O61" s="27">
        <f>+IF($I61="oui",+VLOOKUP($A61,DATA!$A:$AG,DATA!$Z$3,FALSE),0)</f>
        <v>0</v>
      </c>
      <c r="P61" s="27">
        <f>+IF($I61="oui",+VLOOKUP($A61,DATA!$A:$AG,DATA!$AB$3,FALSE),0)</f>
        <v>0</v>
      </c>
      <c r="Q61" s="27">
        <f>+IF($I61="oui",+VLOOKUP($A61,DATA!$A:$AG,DATA!$AD$3,FALSE),0)</f>
        <v>0</v>
      </c>
      <c r="R61" s="28">
        <f>+IF($I61="oui",+VLOOKUP($A61,DATA!$A:$AG,DATA!$AF$3,FALSE),0)</f>
        <v>0</v>
      </c>
      <c r="S61" s="94">
        <f t="shared" si="8"/>
        <v>0</v>
      </c>
      <c r="T61" s="20">
        <f>+IF($I61="oui",+VLOOKUP($A61,DATA!$A:$AG,DATA!$Q$3,FALSE),0)</f>
        <v>0</v>
      </c>
      <c r="U61" s="21">
        <f>+IF($I61="oui",+VLOOKUP($A61,DATA!$A:$AG,DATA!$S$3,FALSE),0)</f>
        <v>0</v>
      </c>
      <c r="V61" s="21">
        <f>+IF($I61="oui",+VLOOKUP($A61,DATA!$A:$AG,DATA!$U$3,FALSE),0)</f>
        <v>0</v>
      </c>
      <c r="W61" s="21">
        <f>+IF($I61="oui",+VLOOKUP($A61,DATA!$A:$AG,DATA!$W$3,FALSE),0)</f>
        <v>0</v>
      </c>
      <c r="X61" s="21">
        <f>+IF($I61="oui",+VLOOKUP($A61,DATA!$A:$AG,DATA!$Y$3,FALSE),0)</f>
        <v>0</v>
      </c>
      <c r="Y61" s="21">
        <f>+IF($I61="oui",+VLOOKUP($A61,DATA!$A:$AG,DATA!$AA$3,FALSE),0)</f>
        <v>0</v>
      </c>
      <c r="Z61" s="21">
        <f>+IF($I61="oui",+VLOOKUP($A61,DATA!$A:$AG,DATA!$AC$3,FALSE),0)</f>
        <v>0</v>
      </c>
      <c r="AA61" s="21">
        <f>+IF($I61="oui",+VLOOKUP($A61,DATA!$A:$AG,DATA!$AE$3,FALSE),0)</f>
        <v>0</v>
      </c>
      <c r="AB61" s="22">
        <f>+IF($I61="oui",+VLOOKUP($A61,DATA!$A:$AG,DATA!$AG$3,FALSE),0)</f>
        <v>0</v>
      </c>
      <c r="AC61" s="95">
        <f t="shared" si="9"/>
        <v>0</v>
      </c>
      <c r="AD61" s="26" t="str">
        <f t="shared" si="10"/>
        <v xml:space="preserve"> </v>
      </c>
      <c r="AE61" s="27" t="str">
        <f t="shared" si="11"/>
        <v xml:space="preserve"> </v>
      </c>
      <c r="AF61" s="27" t="str">
        <f t="shared" si="12"/>
        <v xml:space="preserve"> </v>
      </c>
      <c r="AG61" s="27" t="str">
        <f t="shared" si="13"/>
        <v xml:space="preserve"> </v>
      </c>
      <c r="AH61" s="27" t="str">
        <f t="shared" si="14"/>
        <v xml:space="preserve"> </v>
      </c>
      <c r="AI61" s="27" t="str">
        <f t="shared" si="15"/>
        <v xml:space="preserve"> </v>
      </c>
      <c r="AJ61" s="27" t="str">
        <f t="shared" si="16"/>
        <v xml:space="preserve"> </v>
      </c>
      <c r="AK61" s="27" t="str">
        <f t="shared" si="17"/>
        <v xml:space="preserve"> </v>
      </c>
      <c r="AL61" s="28" t="str">
        <f t="shared" si="18"/>
        <v xml:space="preserve"> </v>
      </c>
      <c r="AM61" s="44" t="str">
        <f ca="1">+IF(T61=0," ",IF($H61=" ",+MAX(TODAY(),AW$4:AW60,$G61),+MAX(TODAY(),AW$4:AW60,$H61)))</f>
        <v xml:space="preserve"> </v>
      </c>
      <c r="AN61" s="31" t="str">
        <f ca="1">+IF(U61=0," ",IF($H61=" ",+MAX(TODAY(),AX$4:AX60,$G61),+MAX(TODAY(),AX$4:AX60,$H61)))</f>
        <v xml:space="preserve"> </v>
      </c>
      <c r="AO61" s="31" t="str">
        <f ca="1">+IF(AND(V61=0,W61=0)," ",IF($H61=" ",+MAX(TODAY(),AY$4:AY60,$G61),+MAX(TODAY(),AY$4:AY60,$H61)))</f>
        <v xml:space="preserve"> </v>
      </c>
      <c r="AP61" s="31" t="str">
        <f ca="1">+IF(V61=0," ",IF($H61=" ",+MAX(TODAY(),AZ$4:AZ60,$G61),+MAX(TODAY(),AZ$4:AZ60,$H61)))</f>
        <v xml:space="preserve"> </v>
      </c>
      <c r="AQ61" s="31" t="str">
        <f ca="1">+IF(W61=0," ",IF($H61=" ",+MAX(TODAY(),BA$4:BA60,$G61),+MAX(TODAY(),BA$4:BA60,$H61)))</f>
        <v xml:space="preserve"> </v>
      </c>
      <c r="AR61" s="31" t="str">
        <f ca="1">+IF(X61=0," ",IF($H61=" ",+MAX(TODAY(),BB$4:BB60,$G61),+MAX(TODAY(),BB$4:BB60,$H61)))</f>
        <v xml:space="preserve"> </v>
      </c>
      <c r="AS61" s="31" t="str">
        <f ca="1">+IF(Y61=0," ",IF($H61=" ",+MAX(TODAY(),BC$4:BC60,$G61),+MAX(TODAY(),BC$4:BC60,$H61)))</f>
        <v xml:space="preserve"> </v>
      </c>
      <c r="AT61" s="31" t="str">
        <f ca="1">+IF(Z61=0," ",IF($H61=" ",+MAX(TODAY(),BD$4:BD60,$G61),+MAX(TODAY(),BD$4:BD60,$H61)))</f>
        <v xml:space="preserve"> </v>
      </c>
      <c r="AU61" s="31" t="str">
        <f ca="1">+IF(AA61=0," ",IF($H61=" ",+MAX(TODAY(),BE$4:BE60,$G61),+MAX(TODAY(),BE$4:BE60,$H61)))</f>
        <v xml:space="preserve"> </v>
      </c>
      <c r="AV61" s="45" t="str">
        <f ca="1">+IF(AB61=0," ",IF($H61=" ",+MAX(TODAY(),BF$4:BF60,$G61),+MAX(TODAY(),BF$4:BF60,$H61)))</f>
        <v xml:space="preserve"> </v>
      </c>
      <c r="AW61" s="48" t="str">
        <f ca="1">+IF(T61=0," ",+MAX(+WORKDAY.INTL(+TODAY(),+CUM!AD61/+VLOOKUP(AW$1,POSTE!$B:$H,7,FALSE),,CONGÉ!$C$2:$C$80),+WORKDAY.INTL(AM61,+CUM!T61/+VLOOKUP(AW$1,POSTE!$B:$H,7,FALSE),,CONGÉ!$C$2:$C$80)))</f>
        <v xml:space="preserve"> </v>
      </c>
      <c r="AX61" s="199" t="str">
        <f ca="1">+IF(U61=0," ",+MAX(+WORKDAY.INTL(+TODAY(),+CUM!AE61/+VLOOKUP(AX$1,POSTE!$B:$H,7,FALSE),,CONGÉ!$C$2:$C$80),+WORKDAY.INTL(AN61,+CUM!U61/+VLOOKUP(AX$1,POSTE!$B:$H,7,FALSE),,CONGÉ!$C$2:$C$80)))</f>
        <v xml:space="preserve"> </v>
      </c>
      <c r="AY61" s="199" t="str">
        <f ca="1">+IF(AND(V61=0,W61=0)," ",+MAX(+WORKDAY.INTL(+TODAY(),+(((AF61*POSTE!$H$5)+(CUM!AG61*POSTE!$H$4))/(POSTE!$H$4*POSTE!$H$5*2)),,CONGÉ!$C$2:$C$80),+WORKDAY.INTL(AO61,+(((V61*POSTE!$H$5)+(CUM!W61*POSTE!$H$4))/(POSTE!$H$4*POSTE!$H$5*2)),,CONGÉ!$C$2:$C$80)))</f>
        <v xml:space="preserve"> </v>
      </c>
      <c r="AZ61" s="199" t="str">
        <f ca="1">+IF(V61=0," ",+MAX(+WORKDAY.INTL(+TODAY(),+CUM!AF61/+VLOOKUP(AZ$1,POSTE!$B:$H,7,FALSE),,CONGÉ!$C$2:$C$80),+WORKDAY.INTL(AP61,+CUM!V61/+VLOOKUP(AZ$1,POSTE!$B:$H,7,FALSE),,CONGÉ!$C$2:$C$80)))</f>
        <v xml:space="preserve"> </v>
      </c>
      <c r="BA61" s="199" t="str">
        <f ca="1">+IF(W61=0," ",+MAX(+WORKDAY.INTL(+TODAY(),+CUM!AG61/+VLOOKUP(BA$1,POSTE!$B:$H,7,FALSE),,CONGÉ!$C$2:$C$80),+WORKDAY.INTL(AQ61,+CUM!W61/+VLOOKUP(BA$1,POSTE!$B:$H,7,FALSE),,CONGÉ!$C$2:$C$80)))</f>
        <v xml:space="preserve"> </v>
      </c>
      <c r="BB61" s="199" t="str">
        <f ca="1">+IF(X61=0," ",+MAX(+WORKDAY.INTL(+TODAY(),+CUM!AH61/+VLOOKUP(BB$1,POSTE!$B:$H,7,FALSE),,CONGÉ!$C$2:$C$80),+WORKDAY.INTL(AR61,+CUM!X61/+VLOOKUP(BB$1,POSTE!$B:$H,7,FALSE),,CONGÉ!$C$2:$C$80)))</f>
        <v xml:space="preserve"> </v>
      </c>
      <c r="BC61" s="199" t="str">
        <f ca="1">+IF(Y61=0," ",+MAX(+WORKDAY.INTL(+TODAY(),+CUM!AI61/+VLOOKUP(BC$1,POSTE!$B:$H,7,FALSE),,CONGÉ!$C$2:$C$80),+WORKDAY.INTL(AS61,+CUM!Y61/+VLOOKUP(BC$1,POSTE!$B:$H,7,FALSE),,CONGÉ!$C$2:$C$80)))</f>
        <v xml:space="preserve"> </v>
      </c>
      <c r="BD61" s="199" t="str">
        <f ca="1">+IF(Z61=0," ",+MAX(+WORKDAY.INTL(+TODAY(),+CUM!AJ61/+VLOOKUP(BD$1,POSTE!$B:$H,7,FALSE),,CONGÉ!$C$2:$C$80),+WORKDAY.INTL(AT61,+CUM!Z61/+VLOOKUP(BD$1,POSTE!$B:$H,7,FALSE),,CONGÉ!$C$2:$C$80)))</f>
        <v xml:space="preserve"> </v>
      </c>
      <c r="BE61" s="199" t="str">
        <f ca="1">+IF(AA61=0," ",+MAX(+WORKDAY.INTL(+TODAY(),+CUM!AK61/+VLOOKUP(BE$1,POSTE!$B:$H,7,FALSE),,CONGÉ!$C$2:$C$80),+WORKDAY.INTL(AU61,+CUM!AA61/+VLOOKUP(BE$1,POSTE!$B:$H,7,FALSE),,CONGÉ!$C$2:$C$80)))</f>
        <v xml:space="preserve"> </v>
      </c>
      <c r="BF61" s="200" t="str">
        <f ca="1">+IF(AB61=0," ",+MAX(+WORKDAY.INTL(+TODAY(),+CUM!AL61/+VLOOKUP(BF$1,POSTE!$B:$H,7,FALSE),,CONGÉ!$C$2:$C$80),+WORKDAY.INTL(AV61,+CUM!AB61/+VLOOKUP(BF$1,POSTE!$B:$H,7,FALSE),,CONGÉ!$C$2:$C$80)))</f>
        <v xml:space="preserve"> </v>
      </c>
      <c r="BG61" s="96" t="str">
        <f t="shared" ca="1" si="19"/>
        <v xml:space="preserve"> </v>
      </c>
      <c r="BH61" s="96" t="str">
        <f t="shared" ca="1" si="20"/>
        <v xml:space="preserve"> </v>
      </c>
      <c r="BI61" s="26">
        <f>+IF($I61="oui",+VLOOKUP($A61,DATA!$A:$AH,DATA!$AH$3,FALSE),0)</f>
        <v>0</v>
      </c>
      <c r="BJ61" s="27" t="str">
        <f t="shared" si="21"/>
        <v xml:space="preserve"> </v>
      </c>
      <c r="BK61" s="46" t="str">
        <f>+IF(BI61&gt;0,+MAX((BL$4:BL60),BH61),"")</f>
        <v/>
      </c>
      <c r="BL61" s="46" t="str">
        <f>+IF(BI61&gt;0,+MAX((BL$4:BL60),+WORKDAY.INTL(BK61,+BI61/8,,CONGÉ!$C$2:$C$73)),"")</f>
        <v/>
      </c>
      <c r="BM61" s="175" t="str">
        <f t="shared" ca="1" si="22"/>
        <v xml:space="preserve"> </v>
      </c>
      <c r="BN61" s="176" t="str">
        <f t="shared" si="23"/>
        <v xml:space="preserve"> </v>
      </c>
      <c r="BO61" s="48" t="str">
        <f t="shared" ca="1" si="24"/>
        <v xml:space="preserve"> </v>
      </c>
      <c r="BP61" s="97" t="str">
        <f>+IF(C61=" "," ",+(((AF61*POSTE!$H$5)+(CUM!AG61*POSTE!$H$4))/(POSTE!$H$4*POSTE!$H$5*2)))</f>
        <v xml:space="preserve"> </v>
      </c>
      <c r="BQ61" s="98" t="str">
        <f ca="1">+IFERROR(+WORKDAY.INTL(BO61,BP61,,CONGÉ!C$4:C$72)," ")</f>
        <v xml:space="preserve"> </v>
      </c>
      <c r="BR61" s="99" t="str">
        <f ca="1">+IFERROR(+MAX(AY$4:AY61)-BQ61," ")</f>
        <v xml:space="preserve"> </v>
      </c>
      <c r="BS61" s="180" t="str">
        <f>+IF(T61=0," ",+DATEDIF(+MAX(AW$4:AW60),AM61,"D"))</f>
        <v xml:space="preserve"> </v>
      </c>
      <c r="BT61" s="181" t="str">
        <f>+IF(U61=0," ",+DATEDIF(+MAX(AX$4:AX60),AN61,"D"))</f>
        <v xml:space="preserve"> </v>
      </c>
      <c r="BU61" s="181" t="str">
        <f>+IF(AND(V61=0,W61=0)," ",+DATEDIF(+MAX(AY$4:AY60),AO61,"D"))</f>
        <v xml:space="preserve"> </v>
      </c>
      <c r="BV61" s="181" t="str">
        <f>+IF(V61=0," ",+DATEDIF(+MAX(AZ$4:AZ60),AP61,"D"))</f>
        <v xml:space="preserve"> </v>
      </c>
      <c r="BW61" s="181" t="str">
        <f>+IF(W61=0," ",+DATEDIF(+MAX(BA$4:BA60),AQ61,"D"))</f>
        <v xml:space="preserve"> </v>
      </c>
      <c r="BX61" s="181" t="str">
        <f>+IF(X61=0," ",+DATEDIF(+MAX(BB$4:BB60),AR61,"D"))</f>
        <v xml:space="preserve"> </v>
      </c>
      <c r="BY61" s="181" t="str">
        <f>+IF(Y61=0," ",+DATEDIF(+MAX(BC$4:BC60),AS61,"D"))</f>
        <v xml:space="preserve"> </v>
      </c>
      <c r="BZ61" s="181" t="str">
        <f>+IF(Z61=0," ",+DATEDIF(+MAX(BD$4:BD60),AT61,"D"))</f>
        <v xml:space="preserve"> </v>
      </c>
      <c r="CA61" s="181" t="str">
        <f>+IF(AA61=0," ",+DATEDIF(+MAX(BE$4:BE60),AU61,"D"))</f>
        <v xml:space="preserve"> </v>
      </c>
      <c r="CB61" s="182" t="str">
        <f>+IF(AB61=0," ",+DATEDIF(+MAX(BF$4:BF60),AV61,"D"))</f>
        <v xml:space="preserve"> </v>
      </c>
    </row>
    <row r="62" spans="1:80" x14ac:dyDescent="0.25">
      <c r="A62" s="104" t="str">
        <f>+IFERROR(+IF(+VLOOKUP(+ROW()-ROW($A$4),DATA!A:D,4,FALSE)=" "," ",+ROW()-ROW($A$4))," ")</f>
        <v xml:space="preserve"> </v>
      </c>
      <c r="B62" s="195" t="str">
        <f>+IFERROR(+VLOOKUP($A62,DATA!$A:$C,1,FALSE)-VLOOKUP($A62,DATA!$A:$C,3,FALSE)," ")</f>
        <v xml:space="preserve"> </v>
      </c>
      <c r="C62" s="17" t="str">
        <f>+IF($A62=" "," ",+VLOOKUP($A62,DATA!$A:$AG,DATA!$D$3,FALSE))</f>
        <v xml:space="preserve"> </v>
      </c>
      <c r="D62" s="17" t="str">
        <f>+IF($A62=" "," ",+VLOOKUP($A62,DATA!$A:$AG,DATA!$E$3,FALSE))</f>
        <v xml:space="preserve"> </v>
      </c>
      <c r="E62" s="17" t="str">
        <f>+IF($A62=" "," ",+VLOOKUP($A62,DATA!$A:$AG,DATA!$F$3,FALSE))</f>
        <v xml:space="preserve"> </v>
      </c>
      <c r="F62" s="191" t="str">
        <f>+IF($A62=" "," ",+VLOOKUP($A62,DATA!$A:$AG,DATA!$G$3,FALSE))</f>
        <v xml:space="preserve"> </v>
      </c>
      <c r="G62" s="31" t="str">
        <f>+IFERROR(+VLOOKUP($A62,DATA!$A:$AG,DATA!$M$3,FALSE)," ")</f>
        <v xml:space="preserve"> </v>
      </c>
      <c r="H62" s="31" t="str">
        <f>+IFERROR(+IF(+VLOOKUP($A62,DATA!$A:$AG,DATA!$N$3,FALSE)=0," ",+VLOOKUP($A62,DATA!$A:$AG,DATA!$N$3,FALSE))," ")</f>
        <v xml:space="preserve"> </v>
      </c>
      <c r="I62" s="18" t="str">
        <f>+IF($A62=" "," ",+VLOOKUP($A62,DATA!$A:$AG,DATA!$O$3,FALSE))</f>
        <v xml:space="preserve"> </v>
      </c>
      <c r="J62" s="26">
        <f>+IF($I62="oui",+VLOOKUP($A62,DATA!$A:$AG,DATA!$P$3,FALSE),0)</f>
        <v>0</v>
      </c>
      <c r="K62" s="27">
        <f>+IF($I62="oui",+VLOOKUP($A62,DATA!$A:$AG,DATA!$R$3,FALSE),0)</f>
        <v>0</v>
      </c>
      <c r="L62" s="27">
        <f>+IF($I62="oui",+VLOOKUP($A62,DATA!$A:$AG,DATA!$T$3,FALSE),0)</f>
        <v>0</v>
      </c>
      <c r="M62" s="27">
        <f>+IF($I62="oui",+VLOOKUP($A62,DATA!$A:$AG,DATA!$V$3,FALSE),0)</f>
        <v>0</v>
      </c>
      <c r="N62" s="27">
        <f>+IF($I62="oui",+VLOOKUP($A62,DATA!$A:$AG,DATA!$X$3,FALSE),0)</f>
        <v>0</v>
      </c>
      <c r="O62" s="27">
        <f>+IF($I62="oui",+VLOOKUP($A62,DATA!$A:$AG,DATA!$Z$3,FALSE),0)</f>
        <v>0</v>
      </c>
      <c r="P62" s="27">
        <f>+IF($I62="oui",+VLOOKUP($A62,DATA!$A:$AG,DATA!$AB$3,FALSE),0)</f>
        <v>0</v>
      </c>
      <c r="Q62" s="27">
        <f>+IF($I62="oui",+VLOOKUP($A62,DATA!$A:$AG,DATA!$AD$3,FALSE),0)</f>
        <v>0</v>
      </c>
      <c r="R62" s="28">
        <f>+IF($I62="oui",+VLOOKUP($A62,DATA!$A:$AG,DATA!$AF$3,FALSE),0)</f>
        <v>0</v>
      </c>
      <c r="S62" s="94">
        <f t="shared" si="8"/>
        <v>0</v>
      </c>
      <c r="T62" s="20">
        <f>+IF($I62="oui",+VLOOKUP($A62,DATA!$A:$AG,DATA!$Q$3,FALSE),0)</f>
        <v>0</v>
      </c>
      <c r="U62" s="21">
        <f>+IF($I62="oui",+VLOOKUP($A62,DATA!$A:$AG,DATA!$S$3,FALSE),0)</f>
        <v>0</v>
      </c>
      <c r="V62" s="21">
        <f>+IF($I62="oui",+VLOOKUP($A62,DATA!$A:$AG,DATA!$U$3,FALSE),0)</f>
        <v>0</v>
      </c>
      <c r="W62" s="21">
        <f>+IF($I62="oui",+VLOOKUP($A62,DATA!$A:$AG,DATA!$W$3,FALSE),0)</f>
        <v>0</v>
      </c>
      <c r="X62" s="21">
        <f>+IF($I62="oui",+VLOOKUP($A62,DATA!$A:$AG,DATA!$Y$3,FALSE),0)</f>
        <v>0</v>
      </c>
      <c r="Y62" s="21">
        <f>+IF($I62="oui",+VLOOKUP($A62,DATA!$A:$AG,DATA!$AA$3,FALSE),0)</f>
        <v>0</v>
      </c>
      <c r="Z62" s="21">
        <f>+IF($I62="oui",+VLOOKUP($A62,DATA!$A:$AG,DATA!$AC$3,FALSE),0)</f>
        <v>0</v>
      </c>
      <c r="AA62" s="21">
        <f>+IF($I62="oui",+VLOOKUP($A62,DATA!$A:$AG,DATA!$AE$3,FALSE),0)</f>
        <v>0</v>
      </c>
      <c r="AB62" s="22">
        <f>+IF($I62="oui",+VLOOKUP($A62,DATA!$A:$AG,DATA!$AG$3,FALSE),0)</f>
        <v>0</v>
      </c>
      <c r="AC62" s="95">
        <f t="shared" si="9"/>
        <v>0</v>
      </c>
      <c r="AD62" s="26" t="str">
        <f t="shared" si="10"/>
        <v xml:space="preserve"> </v>
      </c>
      <c r="AE62" s="27" t="str">
        <f t="shared" si="11"/>
        <v xml:space="preserve"> </v>
      </c>
      <c r="AF62" s="27" t="str">
        <f t="shared" si="12"/>
        <v xml:space="preserve"> </v>
      </c>
      <c r="AG62" s="27" t="str">
        <f t="shared" si="13"/>
        <v xml:space="preserve"> </v>
      </c>
      <c r="AH62" s="27" t="str">
        <f t="shared" si="14"/>
        <v xml:space="preserve"> </v>
      </c>
      <c r="AI62" s="27" t="str">
        <f t="shared" si="15"/>
        <v xml:space="preserve"> </v>
      </c>
      <c r="AJ62" s="27" t="str">
        <f t="shared" si="16"/>
        <v xml:space="preserve"> </v>
      </c>
      <c r="AK62" s="27" t="str">
        <f t="shared" si="17"/>
        <v xml:space="preserve"> </v>
      </c>
      <c r="AL62" s="28" t="str">
        <f t="shared" si="18"/>
        <v xml:space="preserve"> </v>
      </c>
      <c r="AM62" s="44" t="str">
        <f ca="1">+IF(T62=0," ",IF($H62=" ",+MAX(TODAY(),AW$4:AW61,$G62),+MAX(TODAY(),AW$4:AW61,$H62)))</f>
        <v xml:space="preserve"> </v>
      </c>
      <c r="AN62" s="31" t="str">
        <f ca="1">+IF(U62=0," ",IF($H62=" ",+MAX(TODAY(),AX$4:AX61,$G62),+MAX(TODAY(),AX$4:AX61,$H62)))</f>
        <v xml:space="preserve"> </v>
      </c>
      <c r="AO62" s="31" t="str">
        <f ca="1">+IF(AND(V62=0,W62=0)," ",IF($H62=" ",+MAX(TODAY(),AY$4:AY61,$G62),+MAX(TODAY(),AY$4:AY61,$H62)))</f>
        <v xml:space="preserve"> </v>
      </c>
      <c r="AP62" s="31" t="str">
        <f ca="1">+IF(V62=0," ",IF($H62=" ",+MAX(TODAY(),AZ$4:AZ61,$G62),+MAX(TODAY(),AZ$4:AZ61,$H62)))</f>
        <v xml:space="preserve"> </v>
      </c>
      <c r="AQ62" s="31" t="str">
        <f ca="1">+IF(W62=0," ",IF($H62=" ",+MAX(TODAY(),BA$4:BA61,$G62),+MAX(TODAY(),BA$4:BA61,$H62)))</f>
        <v xml:space="preserve"> </v>
      </c>
      <c r="AR62" s="31" t="str">
        <f ca="1">+IF(X62=0," ",IF($H62=" ",+MAX(TODAY(),BB$4:BB61,$G62),+MAX(TODAY(),BB$4:BB61,$H62)))</f>
        <v xml:space="preserve"> </v>
      </c>
      <c r="AS62" s="31" t="str">
        <f ca="1">+IF(Y62=0," ",IF($H62=" ",+MAX(TODAY(),BC$4:BC61,$G62),+MAX(TODAY(),BC$4:BC61,$H62)))</f>
        <v xml:space="preserve"> </v>
      </c>
      <c r="AT62" s="31" t="str">
        <f ca="1">+IF(Z62=0," ",IF($H62=" ",+MAX(TODAY(),BD$4:BD61,$G62),+MAX(TODAY(),BD$4:BD61,$H62)))</f>
        <v xml:space="preserve"> </v>
      </c>
      <c r="AU62" s="31" t="str">
        <f ca="1">+IF(AA62=0," ",IF($H62=" ",+MAX(TODAY(),BE$4:BE61,$G62),+MAX(TODAY(),BE$4:BE61,$H62)))</f>
        <v xml:space="preserve"> </v>
      </c>
      <c r="AV62" s="45" t="str">
        <f ca="1">+IF(AB62=0," ",IF($H62=" ",+MAX(TODAY(),BF$4:BF61,$G62),+MAX(TODAY(),BF$4:BF61,$H62)))</f>
        <v xml:space="preserve"> </v>
      </c>
      <c r="AW62" s="48" t="str">
        <f ca="1">+IF(T62=0," ",+MAX(+WORKDAY.INTL(+TODAY(),+CUM!AD62/+VLOOKUP(AW$1,POSTE!$B:$H,7,FALSE),,CONGÉ!$C$2:$C$80),+WORKDAY.INTL(AM62,+CUM!T62/+VLOOKUP(AW$1,POSTE!$B:$H,7,FALSE),,CONGÉ!$C$2:$C$80)))</f>
        <v xml:space="preserve"> </v>
      </c>
      <c r="AX62" s="199" t="str">
        <f ca="1">+IF(U62=0," ",+MAX(+WORKDAY.INTL(+TODAY(),+CUM!AE62/+VLOOKUP(AX$1,POSTE!$B:$H,7,FALSE),,CONGÉ!$C$2:$C$80),+WORKDAY.INTL(AN62,+CUM!U62/+VLOOKUP(AX$1,POSTE!$B:$H,7,FALSE),,CONGÉ!$C$2:$C$80)))</f>
        <v xml:space="preserve"> </v>
      </c>
      <c r="AY62" s="199" t="str">
        <f ca="1">+IF(AND(V62=0,W62=0)," ",+MAX(+WORKDAY.INTL(+TODAY(),+(((AF62*POSTE!$H$5)+(CUM!AG62*POSTE!$H$4))/(POSTE!$H$4*POSTE!$H$5*2)),,CONGÉ!$C$2:$C$80),+WORKDAY.INTL(AO62,+(((V62*POSTE!$H$5)+(CUM!W62*POSTE!$H$4))/(POSTE!$H$4*POSTE!$H$5*2)),,CONGÉ!$C$2:$C$80)))</f>
        <v xml:space="preserve"> </v>
      </c>
      <c r="AZ62" s="199" t="str">
        <f ca="1">+IF(V62=0," ",+MAX(+WORKDAY.INTL(+TODAY(),+CUM!AF62/+VLOOKUP(AZ$1,POSTE!$B:$H,7,FALSE),,CONGÉ!$C$2:$C$80),+WORKDAY.INTL(AP62,+CUM!V62/+VLOOKUP(AZ$1,POSTE!$B:$H,7,FALSE),,CONGÉ!$C$2:$C$80)))</f>
        <v xml:space="preserve"> </v>
      </c>
      <c r="BA62" s="199" t="str">
        <f ca="1">+IF(W62=0," ",+MAX(+WORKDAY.INTL(+TODAY(),+CUM!AG62/+VLOOKUP(BA$1,POSTE!$B:$H,7,FALSE),,CONGÉ!$C$2:$C$80),+WORKDAY.INTL(AQ62,+CUM!W62/+VLOOKUP(BA$1,POSTE!$B:$H,7,FALSE),,CONGÉ!$C$2:$C$80)))</f>
        <v xml:space="preserve"> </v>
      </c>
      <c r="BB62" s="199" t="str">
        <f ca="1">+IF(X62=0," ",+MAX(+WORKDAY.INTL(+TODAY(),+CUM!AH62/+VLOOKUP(BB$1,POSTE!$B:$H,7,FALSE),,CONGÉ!$C$2:$C$80),+WORKDAY.INTL(AR62,+CUM!X62/+VLOOKUP(BB$1,POSTE!$B:$H,7,FALSE),,CONGÉ!$C$2:$C$80)))</f>
        <v xml:space="preserve"> </v>
      </c>
      <c r="BC62" s="199" t="str">
        <f ca="1">+IF(Y62=0," ",+MAX(+WORKDAY.INTL(+TODAY(),+CUM!AI62/+VLOOKUP(BC$1,POSTE!$B:$H,7,FALSE),,CONGÉ!$C$2:$C$80),+WORKDAY.INTL(AS62,+CUM!Y62/+VLOOKUP(BC$1,POSTE!$B:$H,7,FALSE),,CONGÉ!$C$2:$C$80)))</f>
        <v xml:space="preserve"> </v>
      </c>
      <c r="BD62" s="199" t="str">
        <f ca="1">+IF(Z62=0," ",+MAX(+WORKDAY.INTL(+TODAY(),+CUM!AJ62/+VLOOKUP(BD$1,POSTE!$B:$H,7,FALSE),,CONGÉ!$C$2:$C$80),+WORKDAY.INTL(AT62,+CUM!Z62/+VLOOKUP(BD$1,POSTE!$B:$H,7,FALSE),,CONGÉ!$C$2:$C$80)))</f>
        <v xml:space="preserve"> </v>
      </c>
      <c r="BE62" s="199" t="str">
        <f ca="1">+IF(AA62=0," ",+MAX(+WORKDAY.INTL(+TODAY(),+CUM!AK62/+VLOOKUP(BE$1,POSTE!$B:$H,7,FALSE),,CONGÉ!$C$2:$C$80),+WORKDAY.INTL(AU62,+CUM!AA62/+VLOOKUP(BE$1,POSTE!$B:$H,7,FALSE),,CONGÉ!$C$2:$C$80)))</f>
        <v xml:space="preserve"> </v>
      </c>
      <c r="BF62" s="200" t="str">
        <f ca="1">+IF(AB62=0," ",+MAX(+WORKDAY.INTL(+TODAY(),+CUM!AL62/+VLOOKUP(BF$1,POSTE!$B:$H,7,FALSE),,CONGÉ!$C$2:$C$80),+WORKDAY.INTL(AV62,+CUM!AB62/+VLOOKUP(BF$1,POSTE!$B:$H,7,FALSE),,CONGÉ!$C$2:$C$80)))</f>
        <v xml:space="preserve"> </v>
      </c>
      <c r="BG62" s="96" t="str">
        <f t="shared" ca="1" si="19"/>
        <v xml:space="preserve"> </v>
      </c>
      <c r="BH62" s="96" t="str">
        <f t="shared" ca="1" si="20"/>
        <v xml:space="preserve"> </v>
      </c>
      <c r="BI62" s="26">
        <f>+IF($I62="oui",+VLOOKUP($A62,DATA!$A:$AH,DATA!$AH$3,FALSE),0)</f>
        <v>0</v>
      </c>
      <c r="BJ62" s="27" t="str">
        <f t="shared" si="21"/>
        <v xml:space="preserve"> </v>
      </c>
      <c r="BK62" s="46" t="str">
        <f>+IF(BI62&gt;0,+MAX((BL$4:BL61),BH62),"")</f>
        <v/>
      </c>
      <c r="BL62" s="46" t="str">
        <f>+IF(BI62&gt;0,+MAX((BL$4:BL61),+WORKDAY.INTL(BK62,+BI62/8,,CONGÉ!$C$2:$C$73)),"")</f>
        <v/>
      </c>
      <c r="BM62" s="175" t="str">
        <f t="shared" ca="1" si="22"/>
        <v xml:space="preserve"> </v>
      </c>
      <c r="BN62" s="176" t="str">
        <f t="shared" si="23"/>
        <v xml:space="preserve"> </v>
      </c>
      <c r="BO62" s="48" t="str">
        <f t="shared" ca="1" si="24"/>
        <v xml:space="preserve"> </v>
      </c>
      <c r="BP62" s="97" t="str">
        <f>+IF(C62=" "," ",+(((AF62*POSTE!$H$5)+(CUM!AG62*POSTE!$H$4))/(POSTE!$H$4*POSTE!$H$5*2)))</f>
        <v xml:space="preserve"> </v>
      </c>
      <c r="BQ62" s="98" t="str">
        <f ca="1">+IFERROR(+WORKDAY.INTL(BO62,BP62,,CONGÉ!C$4:C$72)," ")</f>
        <v xml:space="preserve"> </v>
      </c>
      <c r="BR62" s="99" t="str">
        <f ca="1">+IFERROR(+MAX(AY$4:AY62)-BQ62," ")</f>
        <v xml:space="preserve"> </v>
      </c>
      <c r="BS62" s="180" t="str">
        <f>+IF(T62=0," ",+DATEDIF(+MAX(AW$4:AW61),AM62,"D"))</f>
        <v xml:space="preserve"> </v>
      </c>
      <c r="BT62" s="181" t="str">
        <f>+IF(U62=0," ",+DATEDIF(+MAX(AX$4:AX61),AN62,"D"))</f>
        <v xml:space="preserve"> </v>
      </c>
      <c r="BU62" s="181" t="str">
        <f>+IF(AND(V62=0,W62=0)," ",+DATEDIF(+MAX(AY$4:AY61),AO62,"D"))</f>
        <v xml:space="preserve"> </v>
      </c>
      <c r="BV62" s="181" t="str">
        <f>+IF(V62=0," ",+DATEDIF(+MAX(AZ$4:AZ61),AP62,"D"))</f>
        <v xml:space="preserve"> </v>
      </c>
      <c r="BW62" s="181" t="str">
        <f>+IF(W62=0," ",+DATEDIF(+MAX(BA$4:BA61),AQ62,"D"))</f>
        <v xml:space="preserve"> </v>
      </c>
      <c r="BX62" s="181" t="str">
        <f>+IF(X62=0," ",+DATEDIF(+MAX(BB$4:BB61),AR62,"D"))</f>
        <v xml:space="preserve"> </v>
      </c>
      <c r="BY62" s="181" t="str">
        <f>+IF(Y62=0," ",+DATEDIF(+MAX(BC$4:BC61),AS62,"D"))</f>
        <v xml:space="preserve"> </v>
      </c>
      <c r="BZ62" s="181" t="str">
        <f>+IF(Z62=0," ",+DATEDIF(+MAX(BD$4:BD61),AT62,"D"))</f>
        <v xml:space="preserve"> </v>
      </c>
      <c r="CA62" s="181" t="str">
        <f>+IF(AA62=0," ",+DATEDIF(+MAX(BE$4:BE61),AU62,"D"))</f>
        <v xml:space="preserve"> </v>
      </c>
      <c r="CB62" s="182" t="str">
        <f>+IF(AB62=0," ",+DATEDIF(+MAX(BF$4:BF61),AV62,"D"))</f>
        <v xml:space="preserve"> </v>
      </c>
    </row>
    <row r="63" spans="1:80" x14ac:dyDescent="0.25">
      <c r="A63" s="104" t="str">
        <f>+IFERROR(+IF(+VLOOKUP(+ROW()-ROW($A$4),DATA!A:D,4,FALSE)=" "," ",+ROW()-ROW($A$4))," ")</f>
        <v xml:space="preserve"> </v>
      </c>
      <c r="B63" s="195" t="str">
        <f>+IFERROR(+VLOOKUP($A63,DATA!$A:$C,1,FALSE)-VLOOKUP($A63,DATA!$A:$C,3,FALSE)," ")</f>
        <v xml:space="preserve"> </v>
      </c>
      <c r="C63" s="17" t="str">
        <f>+IF($A63=" "," ",+VLOOKUP($A63,DATA!$A:$AG,DATA!$D$3,FALSE))</f>
        <v xml:space="preserve"> </v>
      </c>
      <c r="D63" s="17" t="str">
        <f>+IF($A63=" "," ",+VLOOKUP($A63,DATA!$A:$AG,DATA!$E$3,FALSE))</f>
        <v xml:space="preserve"> </v>
      </c>
      <c r="E63" s="17" t="str">
        <f>+IF($A63=" "," ",+VLOOKUP($A63,DATA!$A:$AG,DATA!$F$3,FALSE))</f>
        <v xml:space="preserve"> </v>
      </c>
      <c r="F63" s="191" t="str">
        <f>+IF($A63=" "," ",+VLOOKUP($A63,DATA!$A:$AG,DATA!$G$3,FALSE))</f>
        <v xml:space="preserve"> </v>
      </c>
      <c r="G63" s="31" t="str">
        <f>+IFERROR(+VLOOKUP($A63,DATA!$A:$AG,DATA!$M$3,FALSE)," ")</f>
        <v xml:space="preserve"> </v>
      </c>
      <c r="H63" s="31" t="str">
        <f>+IFERROR(+IF(+VLOOKUP($A63,DATA!$A:$AG,DATA!$N$3,FALSE)=0," ",+VLOOKUP($A63,DATA!$A:$AG,DATA!$N$3,FALSE))," ")</f>
        <v xml:space="preserve"> </v>
      </c>
      <c r="I63" s="18" t="str">
        <f>+IF($A63=" "," ",+VLOOKUP($A63,DATA!$A:$AG,DATA!$O$3,FALSE))</f>
        <v xml:space="preserve"> </v>
      </c>
      <c r="J63" s="26">
        <f>+IF($I63="oui",+VLOOKUP($A63,DATA!$A:$AG,DATA!$P$3,FALSE),0)</f>
        <v>0</v>
      </c>
      <c r="K63" s="27">
        <f>+IF($I63="oui",+VLOOKUP($A63,DATA!$A:$AG,DATA!$R$3,FALSE),0)</f>
        <v>0</v>
      </c>
      <c r="L63" s="27">
        <f>+IF($I63="oui",+VLOOKUP($A63,DATA!$A:$AG,DATA!$T$3,FALSE),0)</f>
        <v>0</v>
      </c>
      <c r="M63" s="27">
        <f>+IF($I63="oui",+VLOOKUP($A63,DATA!$A:$AG,DATA!$V$3,FALSE),0)</f>
        <v>0</v>
      </c>
      <c r="N63" s="27">
        <f>+IF($I63="oui",+VLOOKUP($A63,DATA!$A:$AG,DATA!$X$3,FALSE),0)</f>
        <v>0</v>
      </c>
      <c r="O63" s="27">
        <f>+IF($I63="oui",+VLOOKUP($A63,DATA!$A:$AG,DATA!$Z$3,FALSE),0)</f>
        <v>0</v>
      </c>
      <c r="P63" s="27">
        <f>+IF($I63="oui",+VLOOKUP($A63,DATA!$A:$AG,DATA!$AB$3,FALSE),0)</f>
        <v>0</v>
      </c>
      <c r="Q63" s="27">
        <f>+IF($I63="oui",+VLOOKUP($A63,DATA!$A:$AG,DATA!$AD$3,FALSE),0)</f>
        <v>0</v>
      </c>
      <c r="R63" s="28">
        <f>+IF($I63="oui",+VLOOKUP($A63,DATA!$A:$AG,DATA!$AF$3,FALSE),0)</f>
        <v>0</v>
      </c>
      <c r="S63" s="94">
        <f t="shared" si="8"/>
        <v>0</v>
      </c>
      <c r="T63" s="20">
        <f>+IF($I63="oui",+VLOOKUP($A63,DATA!$A:$AG,DATA!$Q$3,FALSE),0)</f>
        <v>0</v>
      </c>
      <c r="U63" s="21">
        <f>+IF($I63="oui",+VLOOKUP($A63,DATA!$A:$AG,DATA!$S$3,FALSE),0)</f>
        <v>0</v>
      </c>
      <c r="V63" s="21">
        <f>+IF($I63="oui",+VLOOKUP($A63,DATA!$A:$AG,DATA!$U$3,FALSE),0)</f>
        <v>0</v>
      </c>
      <c r="W63" s="21">
        <f>+IF($I63="oui",+VLOOKUP($A63,DATA!$A:$AG,DATA!$W$3,FALSE),0)</f>
        <v>0</v>
      </c>
      <c r="X63" s="21">
        <f>+IF($I63="oui",+VLOOKUP($A63,DATA!$A:$AG,DATA!$Y$3,FALSE),0)</f>
        <v>0</v>
      </c>
      <c r="Y63" s="21">
        <f>+IF($I63="oui",+VLOOKUP($A63,DATA!$A:$AG,DATA!$AA$3,FALSE),0)</f>
        <v>0</v>
      </c>
      <c r="Z63" s="21">
        <f>+IF($I63="oui",+VLOOKUP($A63,DATA!$A:$AG,DATA!$AC$3,FALSE),0)</f>
        <v>0</v>
      </c>
      <c r="AA63" s="21">
        <f>+IF($I63="oui",+VLOOKUP($A63,DATA!$A:$AG,DATA!$AE$3,FALSE),0)</f>
        <v>0</v>
      </c>
      <c r="AB63" s="22">
        <f>+IF($I63="oui",+VLOOKUP($A63,DATA!$A:$AG,DATA!$AG$3,FALSE),0)</f>
        <v>0</v>
      </c>
      <c r="AC63" s="95">
        <f t="shared" si="9"/>
        <v>0</v>
      </c>
      <c r="AD63" s="26" t="str">
        <f t="shared" si="10"/>
        <v xml:space="preserve"> </v>
      </c>
      <c r="AE63" s="27" t="str">
        <f t="shared" si="11"/>
        <v xml:space="preserve"> </v>
      </c>
      <c r="AF63" s="27" t="str">
        <f t="shared" si="12"/>
        <v xml:space="preserve"> </v>
      </c>
      <c r="AG63" s="27" t="str">
        <f t="shared" si="13"/>
        <v xml:space="preserve"> </v>
      </c>
      <c r="AH63" s="27" t="str">
        <f t="shared" si="14"/>
        <v xml:space="preserve"> </v>
      </c>
      <c r="AI63" s="27" t="str">
        <f t="shared" si="15"/>
        <v xml:space="preserve"> </v>
      </c>
      <c r="AJ63" s="27" t="str">
        <f t="shared" si="16"/>
        <v xml:space="preserve"> </v>
      </c>
      <c r="AK63" s="27" t="str">
        <f t="shared" si="17"/>
        <v xml:space="preserve"> </v>
      </c>
      <c r="AL63" s="28" t="str">
        <f t="shared" si="18"/>
        <v xml:space="preserve"> </v>
      </c>
      <c r="AM63" s="44" t="str">
        <f ca="1">+IF(T63=0," ",IF($H63=" ",+MAX(TODAY(),AW$4:AW62,$G63),+MAX(TODAY(),AW$4:AW62,$H63)))</f>
        <v xml:space="preserve"> </v>
      </c>
      <c r="AN63" s="31" t="str">
        <f ca="1">+IF(U63=0," ",IF($H63=" ",+MAX(TODAY(),AX$4:AX62,$G63),+MAX(TODAY(),AX$4:AX62,$H63)))</f>
        <v xml:space="preserve"> </v>
      </c>
      <c r="AO63" s="31" t="str">
        <f ca="1">+IF(AND(V63=0,W63=0)," ",IF($H63=" ",+MAX(TODAY(),AY$4:AY62,$G63),+MAX(TODAY(),AY$4:AY62,$H63)))</f>
        <v xml:space="preserve"> </v>
      </c>
      <c r="AP63" s="31" t="str">
        <f ca="1">+IF(V63=0," ",IF($H63=" ",+MAX(TODAY(),AZ$4:AZ62,$G63),+MAX(TODAY(),AZ$4:AZ62,$H63)))</f>
        <v xml:space="preserve"> </v>
      </c>
      <c r="AQ63" s="31" t="str">
        <f ca="1">+IF(W63=0," ",IF($H63=" ",+MAX(TODAY(),BA$4:BA62,$G63),+MAX(TODAY(),BA$4:BA62,$H63)))</f>
        <v xml:space="preserve"> </v>
      </c>
      <c r="AR63" s="31" t="str">
        <f ca="1">+IF(X63=0," ",IF($H63=" ",+MAX(TODAY(),BB$4:BB62,$G63),+MAX(TODAY(),BB$4:BB62,$H63)))</f>
        <v xml:space="preserve"> </v>
      </c>
      <c r="AS63" s="31" t="str">
        <f ca="1">+IF(Y63=0," ",IF($H63=" ",+MAX(TODAY(),BC$4:BC62,$G63),+MAX(TODAY(),BC$4:BC62,$H63)))</f>
        <v xml:space="preserve"> </v>
      </c>
      <c r="AT63" s="31" t="str">
        <f ca="1">+IF(Z63=0," ",IF($H63=" ",+MAX(TODAY(),BD$4:BD62,$G63),+MAX(TODAY(),BD$4:BD62,$H63)))</f>
        <v xml:space="preserve"> </v>
      </c>
      <c r="AU63" s="31" t="str">
        <f ca="1">+IF(AA63=0," ",IF($H63=" ",+MAX(TODAY(),BE$4:BE62,$G63),+MAX(TODAY(),BE$4:BE62,$H63)))</f>
        <v xml:space="preserve"> </v>
      </c>
      <c r="AV63" s="45" t="str">
        <f ca="1">+IF(AB63=0," ",IF($H63=" ",+MAX(TODAY(),BF$4:BF62,$G63),+MAX(TODAY(),BF$4:BF62,$H63)))</f>
        <v xml:space="preserve"> </v>
      </c>
      <c r="AW63" s="48" t="str">
        <f ca="1">+IF(T63=0," ",+MAX(+WORKDAY.INTL(+TODAY(),+CUM!AD63/+VLOOKUP(AW$1,POSTE!$B:$H,7,FALSE),,CONGÉ!$C$2:$C$80),+WORKDAY.INTL(AM63,+CUM!T63/+VLOOKUP(AW$1,POSTE!$B:$H,7,FALSE),,CONGÉ!$C$2:$C$80)))</f>
        <v xml:space="preserve"> </v>
      </c>
      <c r="AX63" s="199" t="str">
        <f ca="1">+IF(U63=0," ",+MAX(+WORKDAY.INTL(+TODAY(),+CUM!AE63/+VLOOKUP(AX$1,POSTE!$B:$H,7,FALSE),,CONGÉ!$C$2:$C$80),+WORKDAY.INTL(AN63,+CUM!U63/+VLOOKUP(AX$1,POSTE!$B:$H,7,FALSE),,CONGÉ!$C$2:$C$80)))</f>
        <v xml:space="preserve"> </v>
      </c>
      <c r="AY63" s="199" t="str">
        <f ca="1">+IF(AND(V63=0,W63=0)," ",+MAX(+WORKDAY.INTL(+TODAY(),+(((AF63*POSTE!$H$5)+(CUM!AG63*POSTE!$H$4))/(POSTE!$H$4*POSTE!$H$5*2)),,CONGÉ!$C$2:$C$80),+WORKDAY.INTL(AO63,+(((V63*POSTE!$H$5)+(CUM!W63*POSTE!$H$4))/(POSTE!$H$4*POSTE!$H$5*2)),,CONGÉ!$C$2:$C$80)))</f>
        <v xml:space="preserve"> </v>
      </c>
      <c r="AZ63" s="199" t="str">
        <f ca="1">+IF(V63=0," ",+MAX(+WORKDAY.INTL(+TODAY(),+CUM!AF63/+VLOOKUP(AZ$1,POSTE!$B:$H,7,FALSE),,CONGÉ!$C$2:$C$80),+WORKDAY.INTL(AP63,+CUM!V63/+VLOOKUP(AZ$1,POSTE!$B:$H,7,FALSE),,CONGÉ!$C$2:$C$80)))</f>
        <v xml:space="preserve"> </v>
      </c>
      <c r="BA63" s="199" t="str">
        <f ca="1">+IF(W63=0," ",+MAX(+WORKDAY.INTL(+TODAY(),+CUM!AG63/+VLOOKUP(BA$1,POSTE!$B:$H,7,FALSE),,CONGÉ!$C$2:$C$80),+WORKDAY.INTL(AQ63,+CUM!W63/+VLOOKUP(BA$1,POSTE!$B:$H,7,FALSE),,CONGÉ!$C$2:$C$80)))</f>
        <v xml:space="preserve"> </v>
      </c>
      <c r="BB63" s="199" t="str">
        <f ca="1">+IF(X63=0," ",+MAX(+WORKDAY.INTL(+TODAY(),+CUM!AH63/+VLOOKUP(BB$1,POSTE!$B:$H,7,FALSE),,CONGÉ!$C$2:$C$80),+WORKDAY.INTL(AR63,+CUM!X63/+VLOOKUP(BB$1,POSTE!$B:$H,7,FALSE),,CONGÉ!$C$2:$C$80)))</f>
        <v xml:space="preserve"> </v>
      </c>
      <c r="BC63" s="199" t="str">
        <f ca="1">+IF(Y63=0," ",+MAX(+WORKDAY.INTL(+TODAY(),+CUM!AI63/+VLOOKUP(BC$1,POSTE!$B:$H,7,FALSE),,CONGÉ!$C$2:$C$80),+WORKDAY.INTL(AS63,+CUM!Y63/+VLOOKUP(BC$1,POSTE!$B:$H,7,FALSE),,CONGÉ!$C$2:$C$80)))</f>
        <v xml:space="preserve"> </v>
      </c>
      <c r="BD63" s="199" t="str">
        <f ca="1">+IF(Z63=0," ",+MAX(+WORKDAY.INTL(+TODAY(),+CUM!AJ63/+VLOOKUP(BD$1,POSTE!$B:$H,7,FALSE),,CONGÉ!$C$2:$C$80),+WORKDAY.INTL(AT63,+CUM!Z63/+VLOOKUP(BD$1,POSTE!$B:$H,7,FALSE),,CONGÉ!$C$2:$C$80)))</f>
        <v xml:space="preserve"> </v>
      </c>
      <c r="BE63" s="199" t="str">
        <f ca="1">+IF(AA63=0," ",+MAX(+WORKDAY.INTL(+TODAY(),+CUM!AK63/+VLOOKUP(BE$1,POSTE!$B:$H,7,FALSE),,CONGÉ!$C$2:$C$80),+WORKDAY.INTL(AU63,+CUM!AA63/+VLOOKUP(BE$1,POSTE!$B:$H,7,FALSE),,CONGÉ!$C$2:$C$80)))</f>
        <v xml:space="preserve"> </v>
      </c>
      <c r="BF63" s="200" t="str">
        <f ca="1">+IF(AB63=0," ",+MAX(+WORKDAY.INTL(+TODAY(),+CUM!AL63/+VLOOKUP(BF$1,POSTE!$B:$H,7,FALSE),,CONGÉ!$C$2:$C$80),+WORKDAY.INTL(AV63,+CUM!AB63/+VLOOKUP(BF$1,POSTE!$B:$H,7,FALSE),,CONGÉ!$C$2:$C$80)))</f>
        <v xml:space="preserve"> </v>
      </c>
      <c r="BG63" s="96" t="str">
        <f t="shared" ca="1" si="19"/>
        <v xml:space="preserve"> </v>
      </c>
      <c r="BH63" s="96" t="str">
        <f t="shared" ca="1" si="20"/>
        <v xml:space="preserve"> </v>
      </c>
      <c r="BI63" s="26">
        <f>+IF($I63="oui",+VLOOKUP($A63,DATA!$A:$AH,DATA!$AH$3,FALSE),0)</f>
        <v>0</v>
      </c>
      <c r="BJ63" s="27" t="str">
        <f t="shared" si="21"/>
        <v xml:space="preserve"> </v>
      </c>
      <c r="BK63" s="46" t="str">
        <f>+IF(BI63&gt;0,+MAX((BL$4:BL62),BH63),"")</f>
        <v/>
      </c>
      <c r="BL63" s="46" t="str">
        <f>+IF(BI63&gt;0,+MAX((BL$4:BL62),+WORKDAY.INTL(BK63,+BI63/8,,CONGÉ!$C$2:$C$73)),"")</f>
        <v/>
      </c>
      <c r="BM63" s="175" t="str">
        <f t="shared" ca="1" si="22"/>
        <v xml:space="preserve"> </v>
      </c>
      <c r="BN63" s="176" t="str">
        <f t="shared" si="23"/>
        <v xml:space="preserve"> </v>
      </c>
      <c r="BO63" s="48" t="str">
        <f t="shared" ca="1" si="24"/>
        <v xml:space="preserve"> </v>
      </c>
      <c r="BP63" s="97" t="str">
        <f>+IF(C63=" "," ",+(((AF63*POSTE!$H$5)+(CUM!AG63*POSTE!$H$4))/(POSTE!$H$4*POSTE!$H$5*2)))</f>
        <v xml:space="preserve"> </v>
      </c>
      <c r="BQ63" s="98" t="str">
        <f ca="1">+IFERROR(+WORKDAY.INTL(BO63,BP63,,CONGÉ!C$4:C$72)," ")</f>
        <v xml:space="preserve"> </v>
      </c>
      <c r="BR63" s="99" t="str">
        <f ca="1">+IFERROR(+MAX(AY$4:AY63)-BQ63," ")</f>
        <v xml:space="preserve"> </v>
      </c>
      <c r="BS63" s="180" t="str">
        <f>+IF(T63=0," ",+DATEDIF(+MAX(AW$4:AW62),AM63,"D"))</f>
        <v xml:space="preserve"> </v>
      </c>
      <c r="BT63" s="181" t="str">
        <f>+IF(U63=0," ",+DATEDIF(+MAX(AX$4:AX62),AN63,"D"))</f>
        <v xml:space="preserve"> </v>
      </c>
      <c r="BU63" s="181" t="str">
        <f>+IF(AND(V63=0,W63=0)," ",+DATEDIF(+MAX(AY$4:AY62),AO63,"D"))</f>
        <v xml:space="preserve"> </v>
      </c>
      <c r="BV63" s="181" t="str">
        <f>+IF(V63=0," ",+DATEDIF(+MAX(AZ$4:AZ62),AP63,"D"))</f>
        <v xml:space="preserve"> </v>
      </c>
      <c r="BW63" s="181" t="str">
        <f>+IF(W63=0," ",+DATEDIF(+MAX(BA$4:BA62),AQ63,"D"))</f>
        <v xml:space="preserve"> </v>
      </c>
      <c r="BX63" s="181" t="str">
        <f>+IF(X63=0," ",+DATEDIF(+MAX(BB$4:BB62),AR63,"D"))</f>
        <v xml:space="preserve"> </v>
      </c>
      <c r="BY63" s="181" t="str">
        <f>+IF(Y63=0," ",+DATEDIF(+MAX(BC$4:BC62),AS63,"D"))</f>
        <v xml:space="preserve"> </v>
      </c>
      <c r="BZ63" s="181" t="str">
        <f>+IF(Z63=0," ",+DATEDIF(+MAX(BD$4:BD62),AT63,"D"))</f>
        <v xml:space="preserve"> </v>
      </c>
      <c r="CA63" s="181" t="str">
        <f>+IF(AA63=0," ",+DATEDIF(+MAX(BE$4:BE62),AU63,"D"))</f>
        <v xml:space="preserve"> </v>
      </c>
      <c r="CB63" s="182" t="str">
        <f>+IF(AB63=0," ",+DATEDIF(+MAX(BF$4:BF62),AV63,"D"))</f>
        <v xml:space="preserve"> </v>
      </c>
    </row>
    <row r="64" spans="1:80" x14ac:dyDescent="0.25">
      <c r="A64" s="104" t="str">
        <f>+IFERROR(+IF(+VLOOKUP(+ROW()-ROW($A$4),DATA!A:D,4,FALSE)=" "," ",+ROW()-ROW($A$4))," ")</f>
        <v xml:space="preserve"> </v>
      </c>
      <c r="B64" s="195" t="str">
        <f>+IFERROR(+VLOOKUP($A64,DATA!$A:$C,1,FALSE)-VLOOKUP($A64,DATA!$A:$C,3,FALSE)," ")</f>
        <v xml:space="preserve"> </v>
      </c>
      <c r="C64" s="17" t="str">
        <f>+IF($A64=" "," ",+VLOOKUP($A64,DATA!$A:$AG,DATA!$D$3,FALSE))</f>
        <v xml:space="preserve"> </v>
      </c>
      <c r="D64" s="17" t="str">
        <f>+IF($A64=" "," ",+VLOOKUP($A64,DATA!$A:$AG,DATA!$E$3,FALSE))</f>
        <v xml:space="preserve"> </v>
      </c>
      <c r="E64" s="17" t="str">
        <f>+IF($A64=" "," ",+VLOOKUP($A64,DATA!$A:$AG,DATA!$F$3,FALSE))</f>
        <v xml:space="preserve"> </v>
      </c>
      <c r="F64" s="191" t="str">
        <f>+IF($A64=" "," ",+VLOOKUP($A64,DATA!$A:$AG,DATA!$G$3,FALSE))</f>
        <v xml:space="preserve"> </v>
      </c>
      <c r="G64" s="31" t="str">
        <f>+IFERROR(+VLOOKUP($A64,DATA!$A:$AG,DATA!$M$3,FALSE)," ")</f>
        <v xml:space="preserve"> </v>
      </c>
      <c r="H64" s="31" t="str">
        <f>+IFERROR(+IF(+VLOOKUP($A64,DATA!$A:$AG,DATA!$N$3,FALSE)=0," ",+VLOOKUP($A64,DATA!$A:$AG,DATA!$N$3,FALSE))," ")</f>
        <v xml:space="preserve"> </v>
      </c>
      <c r="I64" s="18" t="str">
        <f>+IF($A64=" "," ",+VLOOKUP($A64,DATA!$A:$AG,DATA!$O$3,FALSE))</f>
        <v xml:space="preserve"> </v>
      </c>
      <c r="J64" s="26">
        <f>+IF($I64="oui",+VLOOKUP($A64,DATA!$A:$AG,DATA!$P$3,FALSE),0)</f>
        <v>0</v>
      </c>
      <c r="K64" s="27">
        <f>+IF($I64="oui",+VLOOKUP($A64,DATA!$A:$AG,DATA!$R$3,FALSE),0)</f>
        <v>0</v>
      </c>
      <c r="L64" s="27">
        <f>+IF($I64="oui",+VLOOKUP($A64,DATA!$A:$AG,DATA!$T$3,FALSE),0)</f>
        <v>0</v>
      </c>
      <c r="M64" s="27">
        <f>+IF($I64="oui",+VLOOKUP($A64,DATA!$A:$AG,DATA!$V$3,FALSE),0)</f>
        <v>0</v>
      </c>
      <c r="N64" s="27">
        <f>+IF($I64="oui",+VLOOKUP($A64,DATA!$A:$AG,DATA!$X$3,FALSE),0)</f>
        <v>0</v>
      </c>
      <c r="O64" s="27">
        <f>+IF($I64="oui",+VLOOKUP($A64,DATA!$A:$AG,DATA!$Z$3,FALSE),0)</f>
        <v>0</v>
      </c>
      <c r="P64" s="27">
        <f>+IF($I64="oui",+VLOOKUP($A64,DATA!$A:$AG,DATA!$AB$3,FALSE),0)</f>
        <v>0</v>
      </c>
      <c r="Q64" s="27">
        <f>+IF($I64="oui",+VLOOKUP($A64,DATA!$A:$AG,DATA!$AD$3,FALSE),0)</f>
        <v>0</v>
      </c>
      <c r="R64" s="28">
        <f>+IF($I64="oui",+VLOOKUP($A64,DATA!$A:$AG,DATA!$AF$3,FALSE),0)</f>
        <v>0</v>
      </c>
      <c r="S64" s="94">
        <f t="shared" si="8"/>
        <v>0</v>
      </c>
      <c r="T64" s="20">
        <f>+IF($I64="oui",+VLOOKUP($A64,DATA!$A:$AG,DATA!$Q$3,FALSE),0)</f>
        <v>0</v>
      </c>
      <c r="U64" s="21">
        <f>+IF($I64="oui",+VLOOKUP($A64,DATA!$A:$AG,DATA!$S$3,FALSE),0)</f>
        <v>0</v>
      </c>
      <c r="V64" s="21">
        <f>+IF($I64="oui",+VLOOKUP($A64,DATA!$A:$AG,DATA!$U$3,FALSE),0)</f>
        <v>0</v>
      </c>
      <c r="W64" s="21">
        <f>+IF($I64="oui",+VLOOKUP($A64,DATA!$A:$AG,DATA!$W$3,FALSE),0)</f>
        <v>0</v>
      </c>
      <c r="X64" s="21">
        <f>+IF($I64="oui",+VLOOKUP($A64,DATA!$A:$AG,DATA!$Y$3,FALSE),0)</f>
        <v>0</v>
      </c>
      <c r="Y64" s="21">
        <f>+IF($I64="oui",+VLOOKUP($A64,DATA!$A:$AG,DATA!$AA$3,FALSE),0)</f>
        <v>0</v>
      </c>
      <c r="Z64" s="21">
        <f>+IF($I64="oui",+VLOOKUP($A64,DATA!$A:$AG,DATA!$AC$3,FALSE),0)</f>
        <v>0</v>
      </c>
      <c r="AA64" s="21">
        <f>+IF($I64="oui",+VLOOKUP($A64,DATA!$A:$AG,DATA!$AE$3,FALSE),0)</f>
        <v>0</v>
      </c>
      <c r="AB64" s="22">
        <f>+IF($I64="oui",+VLOOKUP($A64,DATA!$A:$AG,DATA!$AG$3,FALSE),0)</f>
        <v>0</v>
      </c>
      <c r="AC64" s="95">
        <f t="shared" si="9"/>
        <v>0</v>
      </c>
      <c r="AD64" s="26" t="str">
        <f t="shared" si="10"/>
        <v xml:space="preserve"> </v>
      </c>
      <c r="AE64" s="27" t="str">
        <f t="shared" si="11"/>
        <v xml:space="preserve"> </v>
      </c>
      <c r="AF64" s="27" t="str">
        <f t="shared" si="12"/>
        <v xml:space="preserve"> </v>
      </c>
      <c r="AG64" s="27" t="str">
        <f t="shared" si="13"/>
        <v xml:space="preserve"> </v>
      </c>
      <c r="AH64" s="27" t="str">
        <f t="shared" si="14"/>
        <v xml:space="preserve"> </v>
      </c>
      <c r="AI64" s="27" t="str">
        <f t="shared" si="15"/>
        <v xml:space="preserve"> </v>
      </c>
      <c r="AJ64" s="27" t="str">
        <f t="shared" si="16"/>
        <v xml:space="preserve"> </v>
      </c>
      <c r="AK64" s="27" t="str">
        <f t="shared" si="17"/>
        <v xml:space="preserve"> </v>
      </c>
      <c r="AL64" s="28" t="str">
        <f t="shared" si="18"/>
        <v xml:space="preserve"> </v>
      </c>
      <c r="AM64" s="44" t="str">
        <f ca="1">+IF(T64=0," ",IF($H64=" ",+MAX(TODAY(),AW$4:AW63,$G64),+MAX(TODAY(),AW$4:AW63,$H64)))</f>
        <v xml:space="preserve"> </v>
      </c>
      <c r="AN64" s="31" t="str">
        <f ca="1">+IF(U64=0," ",IF($H64=" ",+MAX(TODAY(),AX$4:AX63,$G64),+MAX(TODAY(),AX$4:AX63,$H64)))</f>
        <v xml:space="preserve"> </v>
      </c>
      <c r="AO64" s="31" t="str">
        <f ca="1">+IF(AND(V64=0,W64=0)," ",IF($H64=" ",+MAX(TODAY(),AY$4:AY63,$G64),+MAX(TODAY(),AY$4:AY63,$H64)))</f>
        <v xml:space="preserve"> </v>
      </c>
      <c r="AP64" s="31" t="str">
        <f ca="1">+IF(V64=0," ",IF($H64=" ",+MAX(TODAY(),AZ$4:AZ63,$G64),+MAX(TODAY(),AZ$4:AZ63,$H64)))</f>
        <v xml:space="preserve"> </v>
      </c>
      <c r="AQ64" s="31" t="str">
        <f ca="1">+IF(W64=0," ",IF($H64=" ",+MAX(TODAY(),BA$4:BA63,$G64),+MAX(TODAY(),BA$4:BA63,$H64)))</f>
        <v xml:space="preserve"> </v>
      </c>
      <c r="AR64" s="31" t="str">
        <f ca="1">+IF(X64=0," ",IF($H64=" ",+MAX(TODAY(),BB$4:BB63,$G64),+MAX(TODAY(),BB$4:BB63,$H64)))</f>
        <v xml:space="preserve"> </v>
      </c>
      <c r="AS64" s="31" t="str">
        <f ca="1">+IF(Y64=0," ",IF($H64=" ",+MAX(TODAY(),BC$4:BC63,$G64),+MAX(TODAY(),BC$4:BC63,$H64)))</f>
        <v xml:space="preserve"> </v>
      </c>
      <c r="AT64" s="31" t="str">
        <f ca="1">+IF(Z64=0," ",IF($H64=" ",+MAX(TODAY(),BD$4:BD63,$G64),+MAX(TODAY(),BD$4:BD63,$H64)))</f>
        <v xml:space="preserve"> </v>
      </c>
      <c r="AU64" s="31" t="str">
        <f ca="1">+IF(AA64=0," ",IF($H64=" ",+MAX(TODAY(),BE$4:BE63,$G64),+MAX(TODAY(),BE$4:BE63,$H64)))</f>
        <v xml:space="preserve"> </v>
      </c>
      <c r="AV64" s="45" t="str">
        <f ca="1">+IF(AB64=0," ",IF($H64=" ",+MAX(TODAY(),BF$4:BF63,$G64),+MAX(TODAY(),BF$4:BF63,$H64)))</f>
        <v xml:space="preserve"> </v>
      </c>
      <c r="AW64" s="48" t="str">
        <f ca="1">+IF(T64=0," ",+MAX(+WORKDAY.INTL(+TODAY(),+CUM!AD64/+VLOOKUP(AW$1,POSTE!$B:$H,7,FALSE),,CONGÉ!$C$2:$C$80),+WORKDAY.INTL(AM64,+CUM!T64/+VLOOKUP(AW$1,POSTE!$B:$H,7,FALSE),,CONGÉ!$C$2:$C$80)))</f>
        <v xml:space="preserve"> </v>
      </c>
      <c r="AX64" s="199" t="str">
        <f ca="1">+IF(U64=0," ",+MAX(+WORKDAY.INTL(+TODAY(),+CUM!AE64/+VLOOKUP(AX$1,POSTE!$B:$H,7,FALSE),,CONGÉ!$C$2:$C$80),+WORKDAY.INTL(AN64,+CUM!U64/+VLOOKUP(AX$1,POSTE!$B:$H,7,FALSE),,CONGÉ!$C$2:$C$80)))</f>
        <v xml:space="preserve"> </v>
      </c>
      <c r="AY64" s="199" t="str">
        <f ca="1">+IF(AND(V64=0,W64=0)," ",+MAX(+WORKDAY.INTL(+TODAY(),+(((AF64*POSTE!$H$5)+(CUM!AG64*POSTE!$H$4))/(POSTE!$H$4*POSTE!$H$5*2)),,CONGÉ!$C$2:$C$80),+WORKDAY.INTL(AO64,+(((V64*POSTE!$H$5)+(CUM!W64*POSTE!$H$4))/(POSTE!$H$4*POSTE!$H$5*2)),,CONGÉ!$C$2:$C$80)))</f>
        <v xml:space="preserve"> </v>
      </c>
      <c r="AZ64" s="199" t="str">
        <f ca="1">+IF(V64=0," ",+MAX(+WORKDAY.INTL(+TODAY(),+CUM!AF64/+VLOOKUP(AZ$1,POSTE!$B:$H,7,FALSE),,CONGÉ!$C$2:$C$80),+WORKDAY.INTL(AP64,+CUM!V64/+VLOOKUP(AZ$1,POSTE!$B:$H,7,FALSE),,CONGÉ!$C$2:$C$80)))</f>
        <v xml:space="preserve"> </v>
      </c>
      <c r="BA64" s="199" t="str">
        <f ca="1">+IF(W64=0," ",+MAX(+WORKDAY.INTL(+TODAY(),+CUM!AG64/+VLOOKUP(BA$1,POSTE!$B:$H,7,FALSE),,CONGÉ!$C$2:$C$80),+WORKDAY.INTL(AQ64,+CUM!W64/+VLOOKUP(BA$1,POSTE!$B:$H,7,FALSE),,CONGÉ!$C$2:$C$80)))</f>
        <v xml:space="preserve"> </v>
      </c>
      <c r="BB64" s="199" t="str">
        <f ca="1">+IF(X64=0," ",+MAX(+WORKDAY.INTL(+TODAY(),+CUM!AH64/+VLOOKUP(BB$1,POSTE!$B:$H,7,FALSE),,CONGÉ!$C$2:$C$80),+WORKDAY.INTL(AR64,+CUM!X64/+VLOOKUP(BB$1,POSTE!$B:$H,7,FALSE),,CONGÉ!$C$2:$C$80)))</f>
        <v xml:space="preserve"> </v>
      </c>
      <c r="BC64" s="199" t="str">
        <f ca="1">+IF(Y64=0," ",+MAX(+WORKDAY.INTL(+TODAY(),+CUM!AI64/+VLOOKUP(BC$1,POSTE!$B:$H,7,FALSE),,CONGÉ!$C$2:$C$80),+WORKDAY.INTL(AS64,+CUM!Y64/+VLOOKUP(BC$1,POSTE!$B:$H,7,FALSE),,CONGÉ!$C$2:$C$80)))</f>
        <v xml:space="preserve"> </v>
      </c>
      <c r="BD64" s="199" t="str">
        <f ca="1">+IF(Z64=0," ",+MAX(+WORKDAY.INTL(+TODAY(),+CUM!AJ64/+VLOOKUP(BD$1,POSTE!$B:$H,7,FALSE),,CONGÉ!$C$2:$C$80),+WORKDAY.INTL(AT64,+CUM!Z64/+VLOOKUP(BD$1,POSTE!$B:$H,7,FALSE),,CONGÉ!$C$2:$C$80)))</f>
        <v xml:space="preserve"> </v>
      </c>
      <c r="BE64" s="199" t="str">
        <f ca="1">+IF(AA64=0," ",+MAX(+WORKDAY.INTL(+TODAY(),+CUM!AK64/+VLOOKUP(BE$1,POSTE!$B:$H,7,FALSE),,CONGÉ!$C$2:$C$80),+WORKDAY.INTL(AU64,+CUM!AA64/+VLOOKUP(BE$1,POSTE!$B:$H,7,FALSE),,CONGÉ!$C$2:$C$80)))</f>
        <v xml:space="preserve"> </v>
      </c>
      <c r="BF64" s="200" t="str">
        <f ca="1">+IF(AB64=0," ",+MAX(+WORKDAY.INTL(+TODAY(),+CUM!AL64/+VLOOKUP(BF$1,POSTE!$B:$H,7,FALSE),,CONGÉ!$C$2:$C$80),+WORKDAY.INTL(AV64,+CUM!AB64/+VLOOKUP(BF$1,POSTE!$B:$H,7,FALSE),,CONGÉ!$C$2:$C$80)))</f>
        <v xml:space="preserve"> </v>
      </c>
      <c r="BG64" s="96" t="str">
        <f t="shared" ca="1" si="19"/>
        <v xml:space="preserve"> </v>
      </c>
      <c r="BH64" s="96" t="str">
        <f t="shared" ca="1" si="20"/>
        <v xml:space="preserve"> </v>
      </c>
      <c r="BI64" s="26">
        <f>+IF($I64="oui",+VLOOKUP($A64,DATA!$A:$AH,DATA!$AH$3,FALSE),0)</f>
        <v>0</v>
      </c>
      <c r="BJ64" s="27" t="str">
        <f t="shared" si="21"/>
        <v xml:space="preserve"> </v>
      </c>
      <c r="BK64" s="46" t="str">
        <f>+IF(BI64&gt;0,+MAX((BL$4:BL63),BH64),"")</f>
        <v/>
      </c>
      <c r="BL64" s="46" t="str">
        <f>+IF(BI64&gt;0,+MAX((BL$4:BL63),+WORKDAY.INTL(BK64,+BI64/8,,CONGÉ!$C$2:$C$73)),"")</f>
        <v/>
      </c>
      <c r="BM64" s="175" t="str">
        <f t="shared" ca="1" si="22"/>
        <v xml:space="preserve"> </v>
      </c>
      <c r="BN64" s="176" t="str">
        <f t="shared" si="23"/>
        <v xml:space="preserve"> </v>
      </c>
      <c r="BO64" s="48" t="str">
        <f t="shared" ca="1" si="24"/>
        <v xml:space="preserve"> </v>
      </c>
      <c r="BP64" s="97" t="str">
        <f>+IF(C64=" "," ",+(((AF64*POSTE!$H$5)+(CUM!AG64*POSTE!$H$4))/(POSTE!$H$4*POSTE!$H$5*2)))</f>
        <v xml:space="preserve"> </v>
      </c>
      <c r="BQ64" s="98" t="str">
        <f ca="1">+IFERROR(+WORKDAY.INTL(BO64,BP64,,CONGÉ!C$4:C$72)," ")</f>
        <v xml:space="preserve"> </v>
      </c>
      <c r="BR64" s="99" t="str">
        <f ca="1">+IFERROR(+MAX(AY$4:AY64)-BQ64," ")</f>
        <v xml:space="preserve"> </v>
      </c>
      <c r="BS64" s="180" t="str">
        <f>+IF(T64=0," ",+DATEDIF(+MAX(AW$4:AW63),AM64,"D"))</f>
        <v xml:space="preserve"> </v>
      </c>
      <c r="BT64" s="181" t="str">
        <f>+IF(U64=0," ",+DATEDIF(+MAX(AX$4:AX63),AN64,"D"))</f>
        <v xml:space="preserve"> </v>
      </c>
      <c r="BU64" s="181" t="str">
        <f>+IF(AND(V64=0,W64=0)," ",+DATEDIF(+MAX(AY$4:AY63),AO64,"D"))</f>
        <v xml:space="preserve"> </v>
      </c>
      <c r="BV64" s="181" t="str">
        <f>+IF(V64=0," ",+DATEDIF(+MAX(AZ$4:AZ63),AP64,"D"))</f>
        <v xml:space="preserve"> </v>
      </c>
      <c r="BW64" s="181" t="str">
        <f>+IF(W64=0," ",+DATEDIF(+MAX(BA$4:BA63),AQ64,"D"))</f>
        <v xml:space="preserve"> </v>
      </c>
      <c r="BX64" s="181" t="str">
        <f>+IF(X64=0," ",+DATEDIF(+MAX(BB$4:BB63),AR64,"D"))</f>
        <v xml:space="preserve"> </v>
      </c>
      <c r="BY64" s="181" t="str">
        <f>+IF(Y64=0," ",+DATEDIF(+MAX(BC$4:BC63),AS64,"D"))</f>
        <v xml:space="preserve"> </v>
      </c>
      <c r="BZ64" s="181" t="str">
        <f>+IF(Z64=0," ",+DATEDIF(+MAX(BD$4:BD63),AT64,"D"))</f>
        <v xml:space="preserve"> </v>
      </c>
      <c r="CA64" s="181" t="str">
        <f>+IF(AA64=0," ",+DATEDIF(+MAX(BE$4:BE63),AU64,"D"))</f>
        <v xml:space="preserve"> </v>
      </c>
      <c r="CB64" s="182" t="str">
        <f>+IF(AB64=0," ",+DATEDIF(+MAX(BF$4:BF63),AV64,"D"))</f>
        <v xml:space="preserve"> </v>
      </c>
    </row>
    <row r="65" spans="1:80" x14ac:dyDescent="0.25">
      <c r="A65" s="104" t="str">
        <f>+IFERROR(+IF(+VLOOKUP(+ROW()-ROW($A$4),DATA!A:D,4,FALSE)=" "," ",+ROW()-ROW($A$4))," ")</f>
        <v xml:space="preserve"> </v>
      </c>
      <c r="B65" s="195" t="str">
        <f>+IFERROR(+VLOOKUP($A65,DATA!$A:$C,1,FALSE)-VLOOKUP($A65,DATA!$A:$C,3,FALSE)," ")</f>
        <v xml:space="preserve"> </v>
      </c>
      <c r="C65" s="17" t="str">
        <f>+IF($A65=" "," ",+VLOOKUP($A65,DATA!$A:$AG,DATA!$D$3,FALSE))</f>
        <v xml:space="preserve"> </v>
      </c>
      <c r="D65" s="17" t="str">
        <f>+IF($A65=" "," ",+VLOOKUP($A65,DATA!$A:$AG,DATA!$E$3,FALSE))</f>
        <v xml:space="preserve"> </v>
      </c>
      <c r="E65" s="17" t="str">
        <f>+IF($A65=" "," ",+VLOOKUP($A65,DATA!$A:$AG,DATA!$F$3,FALSE))</f>
        <v xml:space="preserve"> </v>
      </c>
      <c r="F65" s="191" t="str">
        <f>+IF($A65=" "," ",+VLOOKUP($A65,DATA!$A:$AG,DATA!$G$3,FALSE))</f>
        <v xml:space="preserve"> </v>
      </c>
      <c r="G65" s="31" t="str">
        <f>+IFERROR(+VLOOKUP($A65,DATA!$A:$AG,DATA!$M$3,FALSE)," ")</f>
        <v xml:space="preserve"> </v>
      </c>
      <c r="H65" s="31" t="str">
        <f>+IFERROR(+IF(+VLOOKUP($A65,DATA!$A:$AG,DATA!$N$3,FALSE)=0," ",+VLOOKUP($A65,DATA!$A:$AG,DATA!$N$3,FALSE))," ")</f>
        <v xml:space="preserve"> </v>
      </c>
      <c r="I65" s="18" t="str">
        <f>+IF($A65=" "," ",+VLOOKUP($A65,DATA!$A:$AG,DATA!$O$3,FALSE))</f>
        <v xml:space="preserve"> </v>
      </c>
      <c r="J65" s="26">
        <f>+IF($I65="oui",+VLOOKUP($A65,DATA!$A:$AG,DATA!$P$3,FALSE),0)</f>
        <v>0</v>
      </c>
      <c r="K65" s="27">
        <f>+IF($I65="oui",+VLOOKUP($A65,DATA!$A:$AG,DATA!$R$3,FALSE),0)</f>
        <v>0</v>
      </c>
      <c r="L65" s="27">
        <f>+IF($I65="oui",+VLOOKUP($A65,DATA!$A:$AG,DATA!$T$3,FALSE),0)</f>
        <v>0</v>
      </c>
      <c r="M65" s="27">
        <f>+IF($I65="oui",+VLOOKUP($A65,DATA!$A:$AG,DATA!$V$3,FALSE),0)</f>
        <v>0</v>
      </c>
      <c r="N65" s="27">
        <f>+IF($I65="oui",+VLOOKUP($A65,DATA!$A:$AG,DATA!$X$3,FALSE),0)</f>
        <v>0</v>
      </c>
      <c r="O65" s="27">
        <f>+IF($I65="oui",+VLOOKUP($A65,DATA!$A:$AG,DATA!$Z$3,FALSE),0)</f>
        <v>0</v>
      </c>
      <c r="P65" s="27">
        <f>+IF($I65="oui",+VLOOKUP($A65,DATA!$A:$AG,DATA!$AB$3,FALSE),0)</f>
        <v>0</v>
      </c>
      <c r="Q65" s="27">
        <f>+IF($I65="oui",+VLOOKUP($A65,DATA!$A:$AG,DATA!$AD$3,FALSE),0)</f>
        <v>0</v>
      </c>
      <c r="R65" s="28">
        <f>+IF($I65="oui",+VLOOKUP($A65,DATA!$A:$AG,DATA!$AF$3,FALSE),0)</f>
        <v>0</v>
      </c>
      <c r="S65" s="94">
        <f t="shared" si="8"/>
        <v>0</v>
      </c>
      <c r="T65" s="20">
        <f>+IF($I65="oui",+VLOOKUP($A65,DATA!$A:$AG,DATA!$Q$3,FALSE),0)</f>
        <v>0</v>
      </c>
      <c r="U65" s="21">
        <f>+IF($I65="oui",+VLOOKUP($A65,DATA!$A:$AG,DATA!$S$3,FALSE),0)</f>
        <v>0</v>
      </c>
      <c r="V65" s="21">
        <f>+IF($I65="oui",+VLOOKUP($A65,DATA!$A:$AG,DATA!$U$3,FALSE),0)</f>
        <v>0</v>
      </c>
      <c r="W65" s="21">
        <f>+IF($I65="oui",+VLOOKUP($A65,DATA!$A:$AG,DATA!$W$3,FALSE),0)</f>
        <v>0</v>
      </c>
      <c r="X65" s="21">
        <f>+IF($I65="oui",+VLOOKUP($A65,DATA!$A:$AG,DATA!$Y$3,FALSE),0)</f>
        <v>0</v>
      </c>
      <c r="Y65" s="21">
        <f>+IF($I65="oui",+VLOOKUP($A65,DATA!$A:$AG,DATA!$AA$3,FALSE),0)</f>
        <v>0</v>
      </c>
      <c r="Z65" s="21">
        <f>+IF($I65="oui",+VLOOKUP($A65,DATA!$A:$AG,DATA!$AC$3,FALSE),0)</f>
        <v>0</v>
      </c>
      <c r="AA65" s="21">
        <f>+IF($I65="oui",+VLOOKUP($A65,DATA!$A:$AG,DATA!$AE$3,FALSE),0)</f>
        <v>0</v>
      </c>
      <c r="AB65" s="22">
        <f>+IF($I65="oui",+VLOOKUP($A65,DATA!$A:$AG,DATA!$AG$3,FALSE),0)</f>
        <v>0</v>
      </c>
      <c r="AC65" s="95">
        <f t="shared" si="9"/>
        <v>0</v>
      </c>
      <c r="AD65" s="26" t="str">
        <f t="shared" si="10"/>
        <v xml:space="preserve"> </v>
      </c>
      <c r="AE65" s="27" t="str">
        <f t="shared" si="11"/>
        <v xml:space="preserve"> </v>
      </c>
      <c r="AF65" s="27" t="str">
        <f t="shared" si="12"/>
        <v xml:space="preserve"> </v>
      </c>
      <c r="AG65" s="27" t="str">
        <f t="shared" si="13"/>
        <v xml:space="preserve"> </v>
      </c>
      <c r="AH65" s="27" t="str">
        <f t="shared" si="14"/>
        <v xml:space="preserve"> </v>
      </c>
      <c r="AI65" s="27" t="str">
        <f t="shared" si="15"/>
        <v xml:space="preserve"> </v>
      </c>
      <c r="AJ65" s="27" t="str">
        <f t="shared" si="16"/>
        <v xml:space="preserve"> </v>
      </c>
      <c r="AK65" s="27" t="str">
        <f t="shared" si="17"/>
        <v xml:space="preserve"> </v>
      </c>
      <c r="AL65" s="28" t="str">
        <f t="shared" si="18"/>
        <v xml:space="preserve"> </v>
      </c>
      <c r="AM65" s="44" t="str">
        <f ca="1">+IF(T65=0," ",IF($H65=" ",+MAX(TODAY(),AW$4:AW64,$G65),+MAX(TODAY(),AW$4:AW64,$H65)))</f>
        <v xml:space="preserve"> </v>
      </c>
      <c r="AN65" s="31" t="str">
        <f ca="1">+IF(U65=0," ",IF($H65=" ",+MAX(TODAY(),AX$4:AX64,$G65),+MAX(TODAY(),AX$4:AX64,$H65)))</f>
        <v xml:space="preserve"> </v>
      </c>
      <c r="AO65" s="31" t="str">
        <f ca="1">+IF(AND(V65=0,W65=0)," ",IF($H65=" ",+MAX(TODAY(),AY$4:AY64,$G65),+MAX(TODAY(),AY$4:AY64,$H65)))</f>
        <v xml:space="preserve"> </v>
      </c>
      <c r="AP65" s="31" t="str">
        <f ca="1">+IF(V65=0," ",IF($H65=" ",+MAX(TODAY(),AZ$4:AZ64,$G65),+MAX(TODAY(),AZ$4:AZ64,$H65)))</f>
        <v xml:space="preserve"> </v>
      </c>
      <c r="AQ65" s="31" t="str">
        <f ca="1">+IF(W65=0," ",IF($H65=" ",+MAX(TODAY(),BA$4:BA64,$G65),+MAX(TODAY(),BA$4:BA64,$H65)))</f>
        <v xml:space="preserve"> </v>
      </c>
      <c r="AR65" s="31" t="str">
        <f ca="1">+IF(X65=0," ",IF($H65=" ",+MAX(TODAY(),BB$4:BB64,$G65),+MAX(TODAY(),BB$4:BB64,$H65)))</f>
        <v xml:space="preserve"> </v>
      </c>
      <c r="AS65" s="31" t="str">
        <f ca="1">+IF(Y65=0," ",IF($H65=" ",+MAX(TODAY(),BC$4:BC64,$G65),+MAX(TODAY(),BC$4:BC64,$H65)))</f>
        <v xml:space="preserve"> </v>
      </c>
      <c r="AT65" s="31" t="str">
        <f ca="1">+IF(Z65=0," ",IF($H65=" ",+MAX(TODAY(),BD$4:BD64,$G65),+MAX(TODAY(),BD$4:BD64,$H65)))</f>
        <v xml:space="preserve"> </v>
      </c>
      <c r="AU65" s="31" t="str">
        <f ca="1">+IF(AA65=0," ",IF($H65=" ",+MAX(TODAY(),BE$4:BE64,$G65),+MAX(TODAY(),BE$4:BE64,$H65)))</f>
        <v xml:space="preserve"> </v>
      </c>
      <c r="AV65" s="45" t="str">
        <f ca="1">+IF(AB65=0," ",IF($H65=" ",+MAX(TODAY(),BF$4:BF64,$G65),+MAX(TODAY(),BF$4:BF64,$H65)))</f>
        <v xml:space="preserve"> </v>
      </c>
      <c r="AW65" s="48" t="str">
        <f ca="1">+IF(T65=0," ",+MAX(+WORKDAY.INTL(+TODAY(),+CUM!AD65/+VLOOKUP(AW$1,POSTE!$B:$H,7,FALSE),,CONGÉ!$C$2:$C$80),+WORKDAY.INTL(AM65,+CUM!T65/+VLOOKUP(AW$1,POSTE!$B:$H,7,FALSE),,CONGÉ!$C$2:$C$80)))</f>
        <v xml:space="preserve"> </v>
      </c>
      <c r="AX65" s="199" t="str">
        <f ca="1">+IF(U65=0," ",+MAX(+WORKDAY.INTL(+TODAY(),+CUM!AE65/+VLOOKUP(AX$1,POSTE!$B:$H,7,FALSE),,CONGÉ!$C$2:$C$80),+WORKDAY.INTL(AN65,+CUM!U65/+VLOOKUP(AX$1,POSTE!$B:$H,7,FALSE),,CONGÉ!$C$2:$C$80)))</f>
        <v xml:space="preserve"> </v>
      </c>
      <c r="AY65" s="199" t="str">
        <f ca="1">+IF(AND(V65=0,W65=0)," ",+MAX(+WORKDAY.INTL(+TODAY(),+(((AF65*POSTE!$H$5)+(CUM!AG65*POSTE!$H$4))/(POSTE!$H$4*POSTE!$H$5*2)),,CONGÉ!$C$2:$C$80),+WORKDAY.INTL(AO65,+(((V65*POSTE!$H$5)+(CUM!W65*POSTE!$H$4))/(POSTE!$H$4*POSTE!$H$5*2)),,CONGÉ!$C$2:$C$80)))</f>
        <v xml:space="preserve"> </v>
      </c>
      <c r="AZ65" s="199" t="str">
        <f ca="1">+IF(V65=0," ",+MAX(+WORKDAY.INTL(+TODAY(),+CUM!AF65/+VLOOKUP(AZ$1,POSTE!$B:$H,7,FALSE),,CONGÉ!$C$2:$C$80),+WORKDAY.INTL(AP65,+CUM!V65/+VLOOKUP(AZ$1,POSTE!$B:$H,7,FALSE),,CONGÉ!$C$2:$C$80)))</f>
        <v xml:space="preserve"> </v>
      </c>
      <c r="BA65" s="199" t="str">
        <f ca="1">+IF(W65=0," ",+MAX(+WORKDAY.INTL(+TODAY(),+CUM!AG65/+VLOOKUP(BA$1,POSTE!$B:$H,7,FALSE),,CONGÉ!$C$2:$C$80),+WORKDAY.INTL(AQ65,+CUM!W65/+VLOOKUP(BA$1,POSTE!$B:$H,7,FALSE),,CONGÉ!$C$2:$C$80)))</f>
        <v xml:space="preserve"> </v>
      </c>
      <c r="BB65" s="199" t="str">
        <f ca="1">+IF(X65=0," ",+MAX(+WORKDAY.INTL(+TODAY(),+CUM!AH65/+VLOOKUP(BB$1,POSTE!$B:$H,7,FALSE),,CONGÉ!$C$2:$C$80),+WORKDAY.INTL(AR65,+CUM!X65/+VLOOKUP(BB$1,POSTE!$B:$H,7,FALSE),,CONGÉ!$C$2:$C$80)))</f>
        <v xml:space="preserve"> </v>
      </c>
      <c r="BC65" s="199" t="str">
        <f ca="1">+IF(Y65=0," ",+MAX(+WORKDAY.INTL(+TODAY(),+CUM!AI65/+VLOOKUP(BC$1,POSTE!$B:$H,7,FALSE),,CONGÉ!$C$2:$C$80),+WORKDAY.INTL(AS65,+CUM!Y65/+VLOOKUP(BC$1,POSTE!$B:$H,7,FALSE),,CONGÉ!$C$2:$C$80)))</f>
        <v xml:space="preserve"> </v>
      </c>
      <c r="BD65" s="199" t="str">
        <f ca="1">+IF(Z65=0," ",+MAX(+WORKDAY.INTL(+TODAY(),+CUM!AJ65/+VLOOKUP(BD$1,POSTE!$B:$H,7,FALSE),,CONGÉ!$C$2:$C$80),+WORKDAY.INTL(AT65,+CUM!Z65/+VLOOKUP(BD$1,POSTE!$B:$H,7,FALSE),,CONGÉ!$C$2:$C$80)))</f>
        <v xml:space="preserve"> </v>
      </c>
      <c r="BE65" s="199" t="str">
        <f ca="1">+IF(AA65=0," ",+MAX(+WORKDAY.INTL(+TODAY(),+CUM!AK65/+VLOOKUP(BE$1,POSTE!$B:$H,7,FALSE),,CONGÉ!$C$2:$C$80),+WORKDAY.INTL(AU65,+CUM!AA65/+VLOOKUP(BE$1,POSTE!$B:$H,7,FALSE),,CONGÉ!$C$2:$C$80)))</f>
        <v xml:space="preserve"> </v>
      </c>
      <c r="BF65" s="200" t="str">
        <f ca="1">+IF(AB65=0," ",+MAX(+WORKDAY.INTL(+TODAY(),+CUM!AL65/+VLOOKUP(BF$1,POSTE!$B:$H,7,FALSE),,CONGÉ!$C$2:$C$80),+WORKDAY.INTL(AV65,+CUM!AB65/+VLOOKUP(BF$1,POSTE!$B:$H,7,FALSE),,CONGÉ!$C$2:$C$80)))</f>
        <v xml:space="preserve"> </v>
      </c>
      <c r="BG65" s="96" t="str">
        <f t="shared" ca="1" si="19"/>
        <v xml:space="preserve"> </v>
      </c>
      <c r="BH65" s="96" t="str">
        <f t="shared" ca="1" si="20"/>
        <v xml:space="preserve"> </v>
      </c>
      <c r="BI65" s="26">
        <f>+IF($I65="oui",+VLOOKUP($A65,DATA!$A:$AH,DATA!$AH$3,FALSE),0)</f>
        <v>0</v>
      </c>
      <c r="BJ65" s="27" t="str">
        <f t="shared" si="21"/>
        <v xml:space="preserve"> </v>
      </c>
      <c r="BK65" s="46" t="str">
        <f>+IF(BI65&gt;0,+MAX((BL$4:BL64),BH65),"")</f>
        <v/>
      </c>
      <c r="BL65" s="46" t="str">
        <f>+IF(BI65&gt;0,+MAX((BL$4:BL64),+WORKDAY.INTL(BK65,+BI65/8,,CONGÉ!$C$2:$C$73)),"")</f>
        <v/>
      </c>
      <c r="BM65" s="175" t="str">
        <f t="shared" ca="1" si="22"/>
        <v xml:space="preserve"> </v>
      </c>
      <c r="BN65" s="176" t="str">
        <f t="shared" si="23"/>
        <v xml:space="preserve"> </v>
      </c>
      <c r="BO65" s="48" t="str">
        <f t="shared" ca="1" si="24"/>
        <v xml:space="preserve"> </v>
      </c>
      <c r="BP65" s="97" t="str">
        <f>+IF(C65=" "," ",+(((AF65*POSTE!$H$5)+(CUM!AG65*POSTE!$H$4))/(POSTE!$H$4*POSTE!$H$5*2)))</f>
        <v xml:space="preserve"> </v>
      </c>
      <c r="BQ65" s="98" t="str">
        <f ca="1">+IFERROR(+WORKDAY.INTL(BO65,BP65,,CONGÉ!C$4:C$72)," ")</f>
        <v xml:space="preserve"> </v>
      </c>
      <c r="BR65" s="99" t="str">
        <f ca="1">+IFERROR(+MAX(AY$4:AY65)-BQ65," ")</f>
        <v xml:space="preserve"> </v>
      </c>
      <c r="BS65" s="180" t="str">
        <f>+IF(T65=0," ",+DATEDIF(+MAX(AW$4:AW64),AM65,"D"))</f>
        <v xml:space="preserve"> </v>
      </c>
      <c r="BT65" s="181" t="str">
        <f>+IF(U65=0," ",+DATEDIF(+MAX(AX$4:AX64),AN65,"D"))</f>
        <v xml:space="preserve"> </v>
      </c>
      <c r="BU65" s="181" t="str">
        <f>+IF(AND(V65=0,W65=0)," ",+DATEDIF(+MAX(AY$4:AY64),AO65,"D"))</f>
        <v xml:space="preserve"> </v>
      </c>
      <c r="BV65" s="181" t="str">
        <f>+IF(V65=0," ",+DATEDIF(+MAX(AZ$4:AZ64),AP65,"D"))</f>
        <v xml:space="preserve"> </v>
      </c>
      <c r="BW65" s="181" t="str">
        <f>+IF(W65=0," ",+DATEDIF(+MAX(BA$4:BA64),AQ65,"D"))</f>
        <v xml:space="preserve"> </v>
      </c>
      <c r="BX65" s="181" t="str">
        <f>+IF(X65=0," ",+DATEDIF(+MAX(BB$4:BB64),AR65,"D"))</f>
        <v xml:space="preserve"> </v>
      </c>
      <c r="BY65" s="181" t="str">
        <f>+IF(Y65=0," ",+DATEDIF(+MAX(BC$4:BC64),AS65,"D"))</f>
        <v xml:space="preserve"> </v>
      </c>
      <c r="BZ65" s="181" t="str">
        <f>+IF(Z65=0," ",+DATEDIF(+MAX(BD$4:BD64),AT65,"D"))</f>
        <v xml:space="preserve"> </v>
      </c>
      <c r="CA65" s="181" t="str">
        <f>+IF(AA65=0," ",+DATEDIF(+MAX(BE$4:BE64),AU65,"D"))</f>
        <v xml:space="preserve"> </v>
      </c>
      <c r="CB65" s="182" t="str">
        <f>+IF(AB65=0," ",+DATEDIF(+MAX(BF$4:BF64),AV65,"D"))</f>
        <v xml:space="preserve"> </v>
      </c>
    </row>
    <row r="66" spans="1:80" x14ac:dyDescent="0.25">
      <c r="A66" s="104" t="str">
        <f>+IFERROR(+IF(+VLOOKUP(+ROW()-ROW($A$4),DATA!A:D,4,FALSE)=" "," ",+ROW()-ROW($A$4))," ")</f>
        <v xml:space="preserve"> </v>
      </c>
      <c r="B66" s="195" t="str">
        <f>+IFERROR(+VLOOKUP($A66,DATA!$A:$C,1,FALSE)-VLOOKUP($A66,DATA!$A:$C,3,FALSE)," ")</f>
        <v xml:space="preserve"> </v>
      </c>
      <c r="C66" s="17" t="str">
        <f>+IF($A66=" "," ",+VLOOKUP($A66,DATA!$A:$AG,DATA!$D$3,FALSE))</f>
        <v xml:space="preserve"> </v>
      </c>
      <c r="D66" s="17" t="str">
        <f>+IF($A66=" "," ",+VLOOKUP($A66,DATA!$A:$AG,DATA!$E$3,FALSE))</f>
        <v xml:space="preserve"> </v>
      </c>
      <c r="E66" s="17" t="str">
        <f>+IF($A66=" "," ",+VLOOKUP($A66,DATA!$A:$AG,DATA!$F$3,FALSE))</f>
        <v xml:space="preserve"> </v>
      </c>
      <c r="F66" s="191" t="str">
        <f>+IF($A66=" "," ",+VLOOKUP($A66,DATA!$A:$AG,DATA!$G$3,FALSE))</f>
        <v xml:space="preserve"> </v>
      </c>
      <c r="G66" s="31" t="str">
        <f>+IFERROR(+VLOOKUP($A66,DATA!$A:$AG,DATA!$M$3,FALSE)," ")</f>
        <v xml:space="preserve"> </v>
      </c>
      <c r="H66" s="31" t="str">
        <f>+IFERROR(+IF(+VLOOKUP($A66,DATA!$A:$AG,DATA!$N$3,FALSE)=0," ",+VLOOKUP($A66,DATA!$A:$AG,DATA!$N$3,FALSE))," ")</f>
        <v xml:space="preserve"> </v>
      </c>
      <c r="I66" s="18" t="str">
        <f>+IF($A66=" "," ",+VLOOKUP($A66,DATA!$A:$AG,DATA!$O$3,FALSE))</f>
        <v xml:space="preserve"> </v>
      </c>
      <c r="J66" s="26">
        <f>+IF($I66="oui",+VLOOKUP($A66,DATA!$A:$AG,DATA!$P$3,FALSE),0)</f>
        <v>0</v>
      </c>
      <c r="K66" s="27">
        <f>+IF($I66="oui",+VLOOKUP($A66,DATA!$A:$AG,DATA!$R$3,FALSE),0)</f>
        <v>0</v>
      </c>
      <c r="L66" s="27">
        <f>+IF($I66="oui",+VLOOKUP($A66,DATA!$A:$AG,DATA!$T$3,FALSE),0)</f>
        <v>0</v>
      </c>
      <c r="M66" s="27">
        <f>+IF($I66="oui",+VLOOKUP($A66,DATA!$A:$AG,DATA!$V$3,FALSE),0)</f>
        <v>0</v>
      </c>
      <c r="N66" s="27">
        <f>+IF($I66="oui",+VLOOKUP($A66,DATA!$A:$AG,DATA!$X$3,FALSE),0)</f>
        <v>0</v>
      </c>
      <c r="O66" s="27">
        <f>+IF($I66="oui",+VLOOKUP($A66,DATA!$A:$AG,DATA!$Z$3,FALSE),0)</f>
        <v>0</v>
      </c>
      <c r="P66" s="27">
        <f>+IF($I66="oui",+VLOOKUP($A66,DATA!$A:$AG,DATA!$AB$3,FALSE),0)</f>
        <v>0</v>
      </c>
      <c r="Q66" s="27">
        <f>+IF($I66="oui",+VLOOKUP($A66,DATA!$A:$AG,DATA!$AD$3,FALSE),0)</f>
        <v>0</v>
      </c>
      <c r="R66" s="28">
        <f>+IF($I66="oui",+VLOOKUP($A66,DATA!$A:$AG,DATA!$AF$3,FALSE),0)</f>
        <v>0</v>
      </c>
      <c r="S66" s="94">
        <f t="shared" si="8"/>
        <v>0</v>
      </c>
      <c r="T66" s="20">
        <f>+IF($I66="oui",+VLOOKUP($A66,DATA!$A:$AG,DATA!$Q$3,FALSE),0)</f>
        <v>0</v>
      </c>
      <c r="U66" s="21">
        <f>+IF($I66="oui",+VLOOKUP($A66,DATA!$A:$AG,DATA!$S$3,FALSE),0)</f>
        <v>0</v>
      </c>
      <c r="V66" s="21">
        <f>+IF($I66="oui",+VLOOKUP($A66,DATA!$A:$AG,DATA!$U$3,FALSE),0)</f>
        <v>0</v>
      </c>
      <c r="W66" s="21">
        <f>+IF($I66="oui",+VLOOKUP($A66,DATA!$A:$AG,DATA!$W$3,FALSE),0)</f>
        <v>0</v>
      </c>
      <c r="X66" s="21">
        <f>+IF($I66="oui",+VLOOKUP($A66,DATA!$A:$AG,DATA!$Y$3,FALSE),0)</f>
        <v>0</v>
      </c>
      <c r="Y66" s="21">
        <f>+IF($I66="oui",+VLOOKUP($A66,DATA!$A:$AG,DATA!$AA$3,FALSE),0)</f>
        <v>0</v>
      </c>
      <c r="Z66" s="21">
        <f>+IF($I66="oui",+VLOOKUP($A66,DATA!$A:$AG,DATA!$AC$3,FALSE),0)</f>
        <v>0</v>
      </c>
      <c r="AA66" s="21">
        <f>+IF($I66="oui",+VLOOKUP($A66,DATA!$A:$AG,DATA!$AE$3,FALSE),0)</f>
        <v>0</v>
      </c>
      <c r="AB66" s="22">
        <f>+IF($I66="oui",+VLOOKUP($A66,DATA!$A:$AG,DATA!$AG$3,FALSE),0)</f>
        <v>0</v>
      </c>
      <c r="AC66" s="95">
        <f t="shared" si="9"/>
        <v>0</v>
      </c>
      <c r="AD66" s="26" t="str">
        <f t="shared" si="10"/>
        <v xml:space="preserve"> </v>
      </c>
      <c r="AE66" s="27" t="str">
        <f t="shared" si="11"/>
        <v xml:space="preserve"> </v>
      </c>
      <c r="AF66" s="27" t="str">
        <f t="shared" si="12"/>
        <v xml:space="preserve"> </v>
      </c>
      <c r="AG66" s="27" t="str">
        <f t="shared" si="13"/>
        <v xml:space="preserve"> </v>
      </c>
      <c r="AH66" s="27" t="str">
        <f t="shared" si="14"/>
        <v xml:space="preserve"> </v>
      </c>
      <c r="AI66" s="27" t="str">
        <f t="shared" si="15"/>
        <v xml:space="preserve"> </v>
      </c>
      <c r="AJ66" s="27" t="str">
        <f t="shared" si="16"/>
        <v xml:space="preserve"> </v>
      </c>
      <c r="AK66" s="27" t="str">
        <f t="shared" si="17"/>
        <v xml:space="preserve"> </v>
      </c>
      <c r="AL66" s="28" t="str">
        <f t="shared" si="18"/>
        <v xml:space="preserve"> </v>
      </c>
      <c r="AM66" s="44" t="str">
        <f ca="1">+IF(T66=0," ",IF($H66=" ",+MAX(TODAY(),AW$4:AW65,$G66),+MAX(TODAY(),AW$4:AW65,$H66)))</f>
        <v xml:space="preserve"> </v>
      </c>
      <c r="AN66" s="31" t="str">
        <f ca="1">+IF(U66=0," ",IF($H66=" ",+MAX(TODAY(),AX$4:AX65,$G66),+MAX(TODAY(),AX$4:AX65,$H66)))</f>
        <v xml:space="preserve"> </v>
      </c>
      <c r="AO66" s="31" t="str">
        <f ca="1">+IF(AND(V66=0,W66=0)," ",IF($H66=" ",+MAX(TODAY(),AY$4:AY65,$G66),+MAX(TODAY(),AY$4:AY65,$H66)))</f>
        <v xml:space="preserve"> </v>
      </c>
      <c r="AP66" s="31" t="str">
        <f ca="1">+IF(V66=0," ",IF($H66=" ",+MAX(TODAY(),AZ$4:AZ65,$G66),+MAX(TODAY(),AZ$4:AZ65,$H66)))</f>
        <v xml:space="preserve"> </v>
      </c>
      <c r="AQ66" s="31" t="str">
        <f ca="1">+IF(W66=0," ",IF($H66=" ",+MAX(TODAY(),BA$4:BA65,$G66),+MAX(TODAY(),BA$4:BA65,$H66)))</f>
        <v xml:space="preserve"> </v>
      </c>
      <c r="AR66" s="31" t="str">
        <f ca="1">+IF(X66=0," ",IF($H66=" ",+MAX(TODAY(),BB$4:BB65,$G66),+MAX(TODAY(),BB$4:BB65,$H66)))</f>
        <v xml:space="preserve"> </v>
      </c>
      <c r="AS66" s="31" t="str">
        <f ca="1">+IF(Y66=0," ",IF($H66=" ",+MAX(TODAY(),BC$4:BC65,$G66),+MAX(TODAY(),BC$4:BC65,$H66)))</f>
        <v xml:space="preserve"> </v>
      </c>
      <c r="AT66" s="31" t="str">
        <f ca="1">+IF(Z66=0," ",IF($H66=" ",+MAX(TODAY(),BD$4:BD65,$G66),+MAX(TODAY(),BD$4:BD65,$H66)))</f>
        <v xml:space="preserve"> </v>
      </c>
      <c r="AU66" s="31" t="str">
        <f ca="1">+IF(AA66=0," ",IF($H66=" ",+MAX(TODAY(),BE$4:BE65,$G66),+MAX(TODAY(),BE$4:BE65,$H66)))</f>
        <v xml:space="preserve"> </v>
      </c>
      <c r="AV66" s="45" t="str">
        <f ca="1">+IF(AB66=0," ",IF($H66=" ",+MAX(TODAY(),BF$4:BF65,$G66),+MAX(TODAY(),BF$4:BF65,$H66)))</f>
        <v xml:space="preserve"> </v>
      </c>
      <c r="AW66" s="48" t="str">
        <f ca="1">+IF(T66=0," ",+MAX(+WORKDAY.INTL(+TODAY(),+CUM!AD66/+VLOOKUP(AW$1,POSTE!$B:$H,7,FALSE),,CONGÉ!$C$2:$C$80),+WORKDAY.INTL(AM66,+CUM!T66/+VLOOKUP(AW$1,POSTE!$B:$H,7,FALSE),,CONGÉ!$C$2:$C$80)))</f>
        <v xml:space="preserve"> </v>
      </c>
      <c r="AX66" s="199" t="str">
        <f ca="1">+IF(U66=0," ",+MAX(+WORKDAY.INTL(+TODAY(),+CUM!AE66/+VLOOKUP(AX$1,POSTE!$B:$H,7,FALSE),,CONGÉ!$C$2:$C$80),+WORKDAY.INTL(AN66,+CUM!U66/+VLOOKUP(AX$1,POSTE!$B:$H,7,FALSE),,CONGÉ!$C$2:$C$80)))</f>
        <v xml:space="preserve"> </v>
      </c>
      <c r="AY66" s="199" t="str">
        <f ca="1">+IF(AND(V66=0,W66=0)," ",+MAX(+WORKDAY.INTL(+TODAY(),+(((AF66*POSTE!$H$5)+(CUM!AG66*POSTE!$H$4))/(POSTE!$H$4*POSTE!$H$5*2)),,CONGÉ!$C$2:$C$80),+WORKDAY.INTL(AO66,+(((V66*POSTE!$H$5)+(CUM!W66*POSTE!$H$4))/(POSTE!$H$4*POSTE!$H$5*2)),,CONGÉ!$C$2:$C$80)))</f>
        <v xml:space="preserve"> </v>
      </c>
      <c r="AZ66" s="199" t="str">
        <f ca="1">+IF(V66=0," ",+MAX(+WORKDAY.INTL(+TODAY(),+CUM!AF66/+VLOOKUP(AZ$1,POSTE!$B:$H,7,FALSE),,CONGÉ!$C$2:$C$80),+WORKDAY.INTL(AP66,+CUM!V66/+VLOOKUP(AZ$1,POSTE!$B:$H,7,FALSE),,CONGÉ!$C$2:$C$80)))</f>
        <v xml:space="preserve"> </v>
      </c>
      <c r="BA66" s="199" t="str">
        <f ca="1">+IF(W66=0," ",+MAX(+WORKDAY.INTL(+TODAY(),+CUM!AG66/+VLOOKUP(BA$1,POSTE!$B:$H,7,FALSE),,CONGÉ!$C$2:$C$80),+WORKDAY.INTL(AQ66,+CUM!W66/+VLOOKUP(BA$1,POSTE!$B:$H,7,FALSE),,CONGÉ!$C$2:$C$80)))</f>
        <v xml:space="preserve"> </v>
      </c>
      <c r="BB66" s="199" t="str">
        <f ca="1">+IF(X66=0," ",+MAX(+WORKDAY.INTL(+TODAY(),+CUM!AH66/+VLOOKUP(BB$1,POSTE!$B:$H,7,FALSE),,CONGÉ!$C$2:$C$80),+WORKDAY.INTL(AR66,+CUM!X66/+VLOOKUP(BB$1,POSTE!$B:$H,7,FALSE),,CONGÉ!$C$2:$C$80)))</f>
        <v xml:space="preserve"> </v>
      </c>
      <c r="BC66" s="199" t="str">
        <f ca="1">+IF(Y66=0," ",+MAX(+WORKDAY.INTL(+TODAY(),+CUM!AI66/+VLOOKUP(BC$1,POSTE!$B:$H,7,FALSE),,CONGÉ!$C$2:$C$80),+WORKDAY.INTL(AS66,+CUM!Y66/+VLOOKUP(BC$1,POSTE!$B:$H,7,FALSE),,CONGÉ!$C$2:$C$80)))</f>
        <v xml:space="preserve"> </v>
      </c>
      <c r="BD66" s="199" t="str">
        <f ca="1">+IF(Z66=0," ",+MAX(+WORKDAY.INTL(+TODAY(),+CUM!AJ66/+VLOOKUP(BD$1,POSTE!$B:$H,7,FALSE),,CONGÉ!$C$2:$C$80),+WORKDAY.INTL(AT66,+CUM!Z66/+VLOOKUP(BD$1,POSTE!$B:$H,7,FALSE),,CONGÉ!$C$2:$C$80)))</f>
        <v xml:space="preserve"> </v>
      </c>
      <c r="BE66" s="199" t="str">
        <f ca="1">+IF(AA66=0," ",+MAX(+WORKDAY.INTL(+TODAY(),+CUM!AK66/+VLOOKUP(BE$1,POSTE!$B:$H,7,FALSE),,CONGÉ!$C$2:$C$80),+WORKDAY.INTL(AU66,+CUM!AA66/+VLOOKUP(BE$1,POSTE!$B:$H,7,FALSE),,CONGÉ!$C$2:$C$80)))</f>
        <v xml:space="preserve"> </v>
      </c>
      <c r="BF66" s="200" t="str">
        <f ca="1">+IF(AB66=0," ",+MAX(+WORKDAY.INTL(+TODAY(),+CUM!AL66/+VLOOKUP(BF$1,POSTE!$B:$H,7,FALSE),,CONGÉ!$C$2:$C$80),+WORKDAY.INTL(AV66,+CUM!AB66/+VLOOKUP(BF$1,POSTE!$B:$H,7,FALSE),,CONGÉ!$C$2:$C$80)))</f>
        <v xml:space="preserve"> </v>
      </c>
      <c r="BG66" s="96" t="str">
        <f t="shared" ca="1" si="19"/>
        <v xml:space="preserve"> </v>
      </c>
      <c r="BH66" s="96" t="str">
        <f t="shared" ca="1" si="20"/>
        <v xml:space="preserve"> </v>
      </c>
      <c r="BI66" s="26">
        <f>+IF($I66="oui",+VLOOKUP($A66,DATA!$A:$AH,DATA!$AH$3,FALSE),0)</f>
        <v>0</v>
      </c>
      <c r="BJ66" s="27" t="str">
        <f t="shared" si="21"/>
        <v xml:space="preserve"> </v>
      </c>
      <c r="BK66" s="46" t="str">
        <f>+IF(BI66&gt;0,+MAX((BL$4:BL65),BH66),"")</f>
        <v/>
      </c>
      <c r="BL66" s="46" t="str">
        <f>+IF(BI66&gt;0,+MAX((BL$4:BL65),+WORKDAY.INTL(BK66,+BI66/8,,CONGÉ!$C$2:$C$73)),"")</f>
        <v/>
      </c>
      <c r="BM66" s="175" t="str">
        <f t="shared" ca="1" si="22"/>
        <v xml:space="preserve"> </v>
      </c>
      <c r="BN66" s="176" t="str">
        <f t="shared" si="23"/>
        <v xml:space="preserve"> </v>
      </c>
      <c r="BO66" s="48" t="str">
        <f t="shared" ca="1" si="24"/>
        <v xml:space="preserve"> </v>
      </c>
      <c r="BP66" s="97" t="str">
        <f>+IF(C66=" "," ",+(((AF66*POSTE!$H$5)+(CUM!AG66*POSTE!$H$4))/(POSTE!$H$4*POSTE!$H$5*2)))</f>
        <v xml:space="preserve"> </v>
      </c>
      <c r="BQ66" s="98" t="str">
        <f ca="1">+IFERROR(+WORKDAY.INTL(BO66,BP66,,CONGÉ!C$4:C$72)," ")</f>
        <v xml:space="preserve"> </v>
      </c>
      <c r="BR66" s="99" t="str">
        <f ca="1">+IFERROR(+MAX(AY$4:AY66)-BQ66," ")</f>
        <v xml:space="preserve"> </v>
      </c>
      <c r="BS66" s="180" t="str">
        <f>+IF(T66=0," ",+DATEDIF(+MAX(AW$4:AW65),AM66,"D"))</f>
        <v xml:space="preserve"> </v>
      </c>
      <c r="BT66" s="181" t="str">
        <f>+IF(U66=0," ",+DATEDIF(+MAX(AX$4:AX65),AN66,"D"))</f>
        <v xml:space="preserve"> </v>
      </c>
      <c r="BU66" s="181" t="str">
        <f>+IF(AND(V66=0,W66=0)," ",+DATEDIF(+MAX(AY$4:AY65),AO66,"D"))</f>
        <v xml:space="preserve"> </v>
      </c>
      <c r="BV66" s="181" t="str">
        <f>+IF(V66=0," ",+DATEDIF(+MAX(AZ$4:AZ65),AP66,"D"))</f>
        <v xml:space="preserve"> </v>
      </c>
      <c r="BW66" s="181" t="str">
        <f>+IF(W66=0," ",+DATEDIF(+MAX(BA$4:BA65),AQ66,"D"))</f>
        <v xml:space="preserve"> </v>
      </c>
      <c r="BX66" s="181" t="str">
        <f>+IF(X66=0," ",+DATEDIF(+MAX(BB$4:BB65),AR66,"D"))</f>
        <v xml:space="preserve"> </v>
      </c>
      <c r="BY66" s="181" t="str">
        <f>+IF(Y66=0," ",+DATEDIF(+MAX(BC$4:BC65),AS66,"D"))</f>
        <v xml:space="preserve"> </v>
      </c>
      <c r="BZ66" s="181" t="str">
        <f>+IF(Z66=0," ",+DATEDIF(+MAX(BD$4:BD65),AT66,"D"))</f>
        <v xml:space="preserve"> </v>
      </c>
      <c r="CA66" s="181" t="str">
        <f>+IF(AA66=0," ",+DATEDIF(+MAX(BE$4:BE65),AU66,"D"))</f>
        <v xml:space="preserve"> </v>
      </c>
      <c r="CB66" s="182" t="str">
        <f>+IF(AB66=0," ",+DATEDIF(+MAX(BF$4:BF65),AV66,"D"))</f>
        <v xml:space="preserve"> </v>
      </c>
    </row>
    <row r="67" spans="1:80" x14ac:dyDescent="0.25">
      <c r="A67" s="104" t="str">
        <f>+IFERROR(+IF(+VLOOKUP(+ROW()-ROW($A$4),DATA!A:D,4,FALSE)=" "," ",+ROW()-ROW($A$4))," ")</f>
        <v xml:space="preserve"> </v>
      </c>
      <c r="B67" s="195" t="str">
        <f>+IFERROR(+VLOOKUP($A67,DATA!$A:$C,1,FALSE)-VLOOKUP($A67,DATA!$A:$C,3,FALSE)," ")</f>
        <v xml:space="preserve"> </v>
      </c>
      <c r="C67" s="17" t="str">
        <f>+IF($A67=" "," ",+VLOOKUP($A67,DATA!$A:$AG,DATA!$D$3,FALSE))</f>
        <v xml:space="preserve"> </v>
      </c>
      <c r="D67" s="17" t="str">
        <f>+IF($A67=" "," ",+VLOOKUP($A67,DATA!$A:$AG,DATA!$E$3,FALSE))</f>
        <v xml:space="preserve"> </v>
      </c>
      <c r="E67" s="17" t="str">
        <f>+IF($A67=" "," ",+VLOOKUP($A67,DATA!$A:$AG,DATA!$F$3,FALSE))</f>
        <v xml:space="preserve"> </v>
      </c>
      <c r="F67" s="191" t="str">
        <f>+IF($A67=" "," ",+VLOOKUP($A67,DATA!$A:$AG,DATA!$G$3,FALSE))</f>
        <v xml:space="preserve"> </v>
      </c>
      <c r="G67" s="31" t="str">
        <f>+IFERROR(+VLOOKUP($A67,DATA!$A:$AG,DATA!$M$3,FALSE)," ")</f>
        <v xml:space="preserve"> </v>
      </c>
      <c r="H67" s="31" t="str">
        <f>+IFERROR(+IF(+VLOOKUP($A67,DATA!$A:$AG,DATA!$N$3,FALSE)=0," ",+VLOOKUP($A67,DATA!$A:$AG,DATA!$N$3,FALSE))," ")</f>
        <v xml:space="preserve"> </v>
      </c>
      <c r="I67" s="18" t="str">
        <f>+IF($A67=" "," ",+VLOOKUP($A67,DATA!$A:$AG,DATA!$O$3,FALSE))</f>
        <v xml:space="preserve"> </v>
      </c>
      <c r="J67" s="26">
        <f>+IF($I67="oui",+VLOOKUP($A67,DATA!$A:$AG,DATA!$P$3,FALSE),0)</f>
        <v>0</v>
      </c>
      <c r="K67" s="27">
        <f>+IF($I67="oui",+VLOOKUP($A67,DATA!$A:$AG,DATA!$R$3,FALSE),0)</f>
        <v>0</v>
      </c>
      <c r="L67" s="27">
        <f>+IF($I67="oui",+VLOOKUP($A67,DATA!$A:$AG,DATA!$T$3,FALSE),0)</f>
        <v>0</v>
      </c>
      <c r="M67" s="27">
        <f>+IF($I67="oui",+VLOOKUP($A67,DATA!$A:$AG,DATA!$V$3,FALSE),0)</f>
        <v>0</v>
      </c>
      <c r="N67" s="27">
        <f>+IF($I67="oui",+VLOOKUP($A67,DATA!$A:$AG,DATA!$X$3,FALSE),0)</f>
        <v>0</v>
      </c>
      <c r="O67" s="27">
        <f>+IF($I67="oui",+VLOOKUP($A67,DATA!$A:$AG,DATA!$Z$3,FALSE),0)</f>
        <v>0</v>
      </c>
      <c r="P67" s="27">
        <f>+IF($I67="oui",+VLOOKUP($A67,DATA!$A:$AG,DATA!$AB$3,FALSE),0)</f>
        <v>0</v>
      </c>
      <c r="Q67" s="27">
        <f>+IF($I67="oui",+VLOOKUP($A67,DATA!$A:$AG,DATA!$AD$3,FALSE),0)</f>
        <v>0</v>
      </c>
      <c r="R67" s="28">
        <f>+IF($I67="oui",+VLOOKUP($A67,DATA!$A:$AG,DATA!$AF$3,FALSE),0)</f>
        <v>0</v>
      </c>
      <c r="S67" s="94">
        <f t="shared" si="8"/>
        <v>0</v>
      </c>
      <c r="T67" s="20">
        <f>+IF($I67="oui",+VLOOKUP($A67,DATA!$A:$AG,DATA!$Q$3,FALSE),0)</f>
        <v>0</v>
      </c>
      <c r="U67" s="21">
        <f>+IF($I67="oui",+VLOOKUP($A67,DATA!$A:$AG,DATA!$S$3,FALSE),0)</f>
        <v>0</v>
      </c>
      <c r="V67" s="21">
        <f>+IF($I67="oui",+VLOOKUP($A67,DATA!$A:$AG,DATA!$U$3,FALSE),0)</f>
        <v>0</v>
      </c>
      <c r="W67" s="21">
        <f>+IF($I67="oui",+VLOOKUP($A67,DATA!$A:$AG,DATA!$W$3,FALSE),0)</f>
        <v>0</v>
      </c>
      <c r="X67" s="21">
        <f>+IF($I67="oui",+VLOOKUP($A67,DATA!$A:$AG,DATA!$Y$3,FALSE),0)</f>
        <v>0</v>
      </c>
      <c r="Y67" s="21">
        <f>+IF($I67="oui",+VLOOKUP($A67,DATA!$A:$AG,DATA!$AA$3,FALSE),0)</f>
        <v>0</v>
      </c>
      <c r="Z67" s="21">
        <f>+IF($I67="oui",+VLOOKUP($A67,DATA!$A:$AG,DATA!$AC$3,FALSE),0)</f>
        <v>0</v>
      </c>
      <c r="AA67" s="21">
        <f>+IF($I67="oui",+VLOOKUP($A67,DATA!$A:$AG,DATA!$AE$3,FALSE),0)</f>
        <v>0</v>
      </c>
      <c r="AB67" s="22">
        <f>+IF($I67="oui",+VLOOKUP($A67,DATA!$A:$AG,DATA!$AG$3,FALSE),0)</f>
        <v>0</v>
      </c>
      <c r="AC67" s="95">
        <f t="shared" si="9"/>
        <v>0</v>
      </c>
      <c r="AD67" s="26" t="str">
        <f t="shared" si="10"/>
        <v xml:space="preserve"> </v>
      </c>
      <c r="AE67" s="27" t="str">
        <f t="shared" si="11"/>
        <v xml:space="preserve"> </v>
      </c>
      <c r="AF67" s="27" t="str">
        <f t="shared" si="12"/>
        <v xml:space="preserve"> </v>
      </c>
      <c r="AG67" s="27" t="str">
        <f t="shared" si="13"/>
        <v xml:space="preserve"> </v>
      </c>
      <c r="AH67" s="27" t="str">
        <f t="shared" si="14"/>
        <v xml:space="preserve"> </v>
      </c>
      <c r="AI67" s="27" t="str">
        <f t="shared" si="15"/>
        <v xml:space="preserve"> </v>
      </c>
      <c r="AJ67" s="27" t="str">
        <f t="shared" si="16"/>
        <v xml:space="preserve"> </v>
      </c>
      <c r="AK67" s="27" t="str">
        <f t="shared" si="17"/>
        <v xml:space="preserve"> </v>
      </c>
      <c r="AL67" s="28" t="str">
        <f t="shared" si="18"/>
        <v xml:space="preserve"> </v>
      </c>
      <c r="AM67" s="44" t="str">
        <f ca="1">+IF(T67=0," ",IF($H67=" ",+MAX(TODAY(),AW$4:AW66,$G67),+MAX(TODAY(),AW$4:AW66,$H67)))</f>
        <v xml:space="preserve"> </v>
      </c>
      <c r="AN67" s="31" t="str">
        <f ca="1">+IF(U67=0," ",IF($H67=" ",+MAX(TODAY(),AX$4:AX66,$G67),+MAX(TODAY(),AX$4:AX66,$H67)))</f>
        <v xml:space="preserve"> </v>
      </c>
      <c r="AO67" s="31" t="str">
        <f ca="1">+IF(AND(V67=0,W67=0)," ",IF($H67=" ",+MAX(TODAY(),AY$4:AY66,$G67),+MAX(TODAY(),AY$4:AY66,$H67)))</f>
        <v xml:space="preserve"> </v>
      </c>
      <c r="AP67" s="31" t="str">
        <f ca="1">+IF(V67=0," ",IF($H67=" ",+MAX(TODAY(),AZ$4:AZ66,$G67),+MAX(TODAY(),AZ$4:AZ66,$H67)))</f>
        <v xml:space="preserve"> </v>
      </c>
      <c r="AQ67" s="31" t="str">
        <f ca="1">+IF(W67=0," ",IF($H67=" ",+MAX(TODAY(),BA$4:BA66,$G67),+MAX(TODAY(),BA$4:BA66,$H67)))</f>
        <v xml:space="preserve"> </v>
      </c>
      <c r="AR67" s="31" t="str">
        <f ca="1">+IF(X67=0," ",IF($H67=" ",+MAX(TODAY(),BB$4:BB66,$G67),+MAX(TODAY(),BB$4:BB66,$H67)))</f>
        <v xml:space="preserve"> </v>
      </c>
      <c r="AS67" s="31" t="str">
        <f ca="1">+IF(Y67=0," ",IF($H67=" ",+MAX(TODAY(),BC$4:BC66,$G67),+MAX(TODAY(),BC$4:BC66,$H67)))</f>
        <v xml:space="preserve"> </v>
      </c>
      <c r="AT67" s="31" t="str">
        <f ca="1">+IF(Z67=0," ",IF($H67=" ",+MAX(TODAY(),BD$4:BD66,$G67),+MAX(TODAY(),BD$4:BD66,$H67)))</f>
        <v xml:space="preserve"> </v>
      </c>
      <c r="AU67" s="31" t="str">
        <f ca="1">+IF(AA67=0," ",IF($H67=" ",+MAX(TODAY(),BE$4:BE66,$G67),+MAX(TODAY(),BE$4:BE66,$H67)))</f>
        <v xml:space="preserve"> </v>
      </c>
      <c r="AV67" s="45" t="str">
        <f ca="1">+IF(AB67=0," ",IF($H67=" ",+MAX(TODAY(),BF$4:BF66,$G67),+MAX(TODAY(),BF$4:BF66,$H67)))</f>
        <v xml:space="preserve"> </v>
      </c>
      <c r="AW67" s="48" t="str">
        <f ca="1">+IF(T67=0," ",+MAX(+WORKDAY.INTL(+TODAY(),+CUM!AD67/+VLOOKUP(AW$1,POSTE!$B:$H,7,FALSE),,CONGÉ!$C$2:$C$80),+WORKDAY.INTL(AM67,+CUM!T67/+VLOOKUP(AW$1,POSTE!$B:$H,7,FALSE),,CONGÉ!$C$2:$C$80)))</f>
        <v xml:space="preserve"> </v>
      </c>
      <c r="AX67" s="199" t="str">
        <f ca="1">+IF(U67=0," ",+MAX(+WORKDAY.INTL(+TODAY(),+CUM!AE67/+VLOOKUP(AX$1,POSTE!$B:$H,7,FALSE),,CONGÉ!$C$2:$C$80),+WORKDAY.INTL(AN67,+CUM!U67/+VLOOKUP(AX$1,POSTE!$B:$H,7,FALSE),,CONGÉ!$C$2:$C$80)))</f>
        <v xml:space="preserve"> </v>
      </c>
      <c r="AY67" s="199" t="str">
        <f ca="1">+IF(AND(V67=0,W67=0)," ",+MAX(+WORKDAY.INTL(+TODAY(),+(((AF67*POSTE!$H$5)+(CUM!AG67*POSTE!$H$4))/(POSTE!$H$4*POSTE!$H$5*2)),,CONGÉ!$C$2:$C$80),+WORKDAY.INTL(AO67,+(((V67*POSTE!$H$5)+(CUM!W67*POSTE!$H$4))/(POSTE!$H$4*POSTE!$H$5*2)),,CONGÉ!$C$2:$C$80)))</f>
        <v xml:space="preserve"> </v>
      </c>
      <c r="AZ67" s="199" t="str">
        <f ca="1">+IF(V67=0," ",+MAX(+WORKDAY.INTL(+TODAY(),+CUM!AF67/+VLOOKUP(AZ$1,POSTE!$B:$H,7,FALSE),,CONGÉ!$C$2:$C$80),+WORKDAY.INTL(AP67,+CUM!V67/+VLOOKUP(AZ$1,POSTE!$B:$H,7,FALSE),,CONGÉ!$C$2:$C$80)))</f>
        <v xml:space="preserve"> </v>
      </c>
      <c r="BA67" s="199" t="str">
        <f ca="1">+IF(W67=0," ",+MAX(+WORKDAY.INTL(+TODAY(),+CUM!AG67/+VLOOKUP(BA$1,POSTE!$B:$H,7,FALSE),,CONGÉ!$C$2:$C$80),+WORKDAY.INTL(AQ67,+CUM!W67/+VLOOKUP(BA$1,POSTE!$B:$H,7,FALSE),,CONGÉ!$C$2:$C$80)))</f>
        <v xml:space="preserve"> </v>
      </c>
      <c r="BB67" s="199" t="str">
        <f ca="1">+IF(X67=0," ",+MAX(+WORKDAY.INTL(+TODAY(),+CUM!AH67/+VLOOKUP(BB$1,POSTE!$B:$H,7,FALSE),,CONGÉ!$C$2:$C$80),+WORKDAY.INTL(AR67,+CUM!X67/+VLOOKUP(BB$1,POSTE!$B:$H,7,FALSE),,CONGÉ!$C$2:$C$80)))</f>
        <v xml:space="preserve"> </v>
      </c>
      <c r="BC67" s="199" t="str">
        <f ca="1">+IF(Y67=0," ",+MAX(+WORKDAY.INTL(+TODAY(),+CUM!AI67/+VLOOKUP(BC$1,POSTE!$B:$H,7,FALSE),,CONGÉ!$C$2:$C$80),+WORKDAY.INTL(AS67,+CUM!Y67/+VLOOKUP(BC$1,POSTE!$B:$H,7,FALSE),,CONGÉ!$C$2:$C$80)))</f>
        <v xml:space="preserve"> </v>
      </c>
      <c r="BD67" s="199" t="str">
        <f ca="1">+IF(Z67=0," ",+MAX(+WORKDAY.INTL(+TODAY(),+CUM!AJ67/+VLOOKUP(BD$1,POSTE!$B:$H,7,FALSE),,CONGÉ!$C$2:$C$80),+WORKDAY.INTL(AT67,+CUM!Z67/+VLOOKUP(BD$1,POSTE!$B:$H,7,FALSE),,CONGÉ!$C$2:$C$80)))</f>
        <v xml:space="preserve"> </v>
      </c>
      <c r="BE67" s="199" t="str">
        <f ca="1">+IF(AA67=0," ",+MAX(+WORKDAY.INTL(+TODAY(),+CUM!AK67/+VLOOKUP(BE$1,POSTE!$B:$H,7,FALSE),,CONGÉ!$C$2:$C$80),+WORKDAY.INTL(AU67,+CUM!AA67/+VLOOKUP(BE$1,POSTE!$B:$H,7,FALSE),,CONGÉ!$C$2:$C$80)))</f>
        <v xml:space="preserve"> </v>
      </c>
      <c r="BF67" s="200" t="str">
        <f ca="1">+IF(AB67=0," ",+MAX(+WORKDAY.INTL(+TODAY(),+CUM!AL67/+VLOOKUP(BF$1,POSTE!$B:$H,7,FALSE),,CONGÉ!$C$2:$C$80),+WORKDAY.INTL(AV67,+CUM!AB67/+VLOOKUP(BF$1,POSTE!$B:$H,7,FALSE),,CONGÉ!$C$2:$C$80)))</f>
        <v xml:space="preserve"> </v>
      </c>
      <c r="BG67" s="96" t="str">
        <f t="shared" ca="1" si="19"/>
        <v xml:space="preserve"> </v>
      </c>
      <c r="BH67" s="96" t="str">
        <f t="shared" ca="1" si="20"/>
        <v xml:space="preserve"> </v>
      </c>
      <c r="BI67" s="26">
        <f>+IF($I67="oui",+VLOOKUP($A67,DATA!$A:$AH,DATA!$AH$3,FALSE),0)</f>
        <v>0</v>
      </c>
      <c r="BJ67" s="27" t="str">
        <f t="shared" si="21"/>
        <v xml:space="preserve"> </v>
      </c>
      <c r="BK67" s="46" t="str">
        <f>+IF(BI67&gt;0,+MAX((BL$4:BL66),BH67),"")</f>
        <v/>
      </c>
      <c r="BL67" s="46" t="str">
        <f>+IF(BI67&gt;0,+MAX((BL$4:BL66),+WORKDAY.INTL(BK67,+BI67/8,,CONGÉ!$C$2:$C$73)),"")</f>
        <v/>
      </c>
      <c r="BM67" s="175" t="str">
        <f t="shared" ca="1" si="22"/>
        <v xml:space="preserve"> </v>
      </c>
      <c r="BN67" s="176" t="str">
        <f t="shared" si="23"/>
        <v xml:space="preserve"> </v>
      </c>
      <c r="BO67" s="48" t="str">
        <f t="shared" ca="1" si="24"/>
        <v xml:space="preserve"> </v>
      </c>
      <c r="BP67" s="97" t="str">
        <f>+IF(C67=" "," ",+(((AF67*POSTE!$H$5)+(CUM!AG67*POSTE!$H$4))/(POSTE!$H$4*POSTE!$H$5*2)))</f>
        <v xml:space="preserve"> </v>
      </c>
      <c r="BQ67" s="98" t="str">
        <f ca="1">+IFERROR(+WORKDAY.INTL(BO67,BP67,,CONGÉ!C$4:C$72)," ")</f>
        <v xml:space="preserve"> </v>
      </c>
      <c r="BR67" s="99" t="str">
        <f ca="1">+IFERROR(+MAX(AY$4:AY67)-BQ67," ")</f>
        <v xml:space="preserve"> </v>
      </c>
      <c r="BS67" s="180" t="str">
        <f>+IF(T67=0," ",+DATEDIF(+MAX(AW$4:AW66),AM67,"D"))</f>
        <v xml:space="preserve"> </v>
      </c>
      <c r="BT67" s="181" t="str">
        <f>+IF(U67=0," ",+DATEDIF(+MAX(AX$4:AX66),AN67,"D"))</f>
        <v xml:space="preserve"> </v>
      </c>
      <c r="BU67" s="181" t="str">
        <f>+IF(AND(V67=0,W67=0)," ",+DATEDIF(+MAX(AY$4:AY66),AO67,"D"))</f>
        <v xml:space="preserve"> </v>
      </c>
      <c r="BV67" s="181" t="str">
        <f>+IF(V67=0," ",+DATEDIF(+MAX(AZ$4:AZ66),AP67,"D"))</f>
        <v xml:space="preserve"> </v>
      </c>
      <c r="BW67" s="181" t="str">
        <f>+IF(W67=0," ",+DATEDIF(+MAX(BA$4:BA66),AQ67,"D"))</f>
        <v xml:space="preserve"> </v>
      </c>
      <c r="BX67" s="181" t="str">
        <f>+IF(X67=0," ",+DATEDIF(+MAX(BB$4:BB66),AR67,"D"))</f>
        <v xml:space="preserve"> </v>
      </c>
      <c r="BY67" s="181" t="str">
        <f>+IF(Y67=0," ",+DATEDIF(+MAX(BC$4:BC66),AS67,"D"))</f>
        <v xml:space="preserve"> </v>
      </c>
      <c r="BZ67" s="181" t="str">
        <f>+IF(Z67=0," ",+DATEDIF(+MAX(BD$4:BD66),AT67,"D"))</f>
        <v xml:space="preserve"> </v>
      </c>
      <c r="CA67" s="181" t="str">
        <f>+IF(AA67=0," ",+DATEDIF(+MAX(BE$4:BE66),AU67,"D"))</f>
        <v xml:space="preserve"> </v>
      </c>
      <c r="CB67" s="182" t="str">
        <f>+IF(AB67=0," ",+DATEDIF(+MAX(BF$4:BF66),AV67,"D"))</f>
        <v xml:space="preserve"> </v>
      </c>
    </row>
    <row r="68" spans="1:80" x14ac:dyDescent="0.25">
      <c r="A68" s="104" t="str">
        <f>+IFERROR(+IF(+VLOOKUP(+ROW()-ROW($A$4),DATA!A:D,4,FALSE)=" "," ",+ROW()-ROW($A$4))," ")</f>
        <v xml:space="preserve"> </v>
      </c>
      <c r="B68" s="195" t="str">
        <f>+IFERROR(+VLOOKUP($A68,DATA!$A:$C,1,FALSE)-VLOOKUP($A68,DATA!$A:$C,3,FALSE)," ")</f>
        <v xml:space="preserve"> </v>
      </c>
      <c r="C68" s="17" t="str">
        <f>+IF($A68=" "," ",+VLOOKUP($A68,DATA!$A:$AG,DATA!$D$3,FALSE))</f>
        <v xml:space="preserve"> </v>
      </c>
      <c r="D68" s="17" t="str">
        <f>+IF($A68=" "," ",+VLOOKUP($A68,DATA!$A:$AG,DATA!$E$3,FALSE))</f>
        <v xml:space="preserve"> </v>
      </c>
      <c r="E68" s="17" t="str">
        <f>+IF($A68=" "," ",+VLOOKUP($A68,DATA!$A:$AG,DATA!$F$3,FALSE))</f>
        <v xml:space="preserve"> </v>
      </c>
      <c r="F68" s="191" t="str">
        <f>+IF($A68=" "," ",+VLOOKUP($A68,DATA!$A:$AG,DATA!$G$3,FALSE))</f>
        <v xml:space="preserve"> </v>
      </c>
      <c r="G68" s="31" t="str">
        <f>+IFERROR(+VLOOKUP($A68,DATA!$A:$AG,DATA!$M$3,FALSE)," ")</f>
        <v xml:space="preserve"> </v>
      </c>
      <c r="H68" s="31" t="str">
        <f>+IFERROR(+IF(+VLOOKUP($A68,DATA!$A:$AG,DATA!$N$3,FALSE)=0," ",+VLOOKUP($A68,DATA!$A:$AG,DATA!$N$3,FALSE))," ")</f>
        <v xml:space="preserve"> </v>
      </c>
      <c r="I68" s="18" t="str">
        <f>+IF($A68=" "," ",+VLOOKUP($A68,DATA!$A:$AG,DATA!$O$3,FALSE))</f>
        <v xml:space="preserve"> </v>
      </c>
      <c r="J68" s="26">
        <f>+IF($I68="oui",+VLOOKUP($A68,DATA!$A:$AG,DATA!$P$3,FALSE),0)</f>
        <v>0</v>
      </c>
      <c r="K68" s="27">
        <f>+IF($I68="oui",+VLOOKUP($A68,DATA!$A:$AG,DATA!$R$3,FALSE),0)</f>
        <v>0</v>
      </c>
      <c r="L68" s="27">
        <f>+IF($I68="oui",+VLOOKUP($A68,DATA!$A:$AG,DATA!$T$3,FALSE),0)</f>
        <v>0</v>
      </c>
      <c r="M68" s="27">
        <f>+IF($I68="oui",+VLOOKUP($A68,DATA!$A:$AG,DATA!$V$3,FALSE),0)</f>
        <v>0</v>
      </c>
      <c r="N68" s="27">
        <f>+IF($I68="oui",+VLOOKUP($A68,DATA!$A:$AG,DATA!$X$3,FALSE),0)</f>
        <v>0</v>
      </c>
      <c r="O68" s="27">
        <f>+IF($I68="oui",+VLOOKUP($A68,DATA!$A:$AG,DATA!$Z$3,FALSE),0)</f>
        <v>0</v>
      </c>
      <c r="P68" s="27">
        <f>+IF($I68="oui",+VLOOKUP($A68,DATA!$A:$AG,DATA!$AB$3,FALSE),0)</f>
        <v>0</v>
      </c>
      <c r="Q68" s="27">
        <f>+IF($I68="oui",+VLOOKUP($A68,DATA!$A:$AG,DATA!$AD$3,FALSE),0)</f>
        <v>0</v>
      </c>
      <c r="R68" s="28">
        <f>+IF($I68="oui",+VLOOKUP($A68,DATA!$A:$AG,DATA!$AF$3,FALSE),0)</f>
        <v>0</v>
      </c>
      <c r="S68" s="94">
        <f t="shared" si="8"/>
        <v>0</v>
      </c>
      <c r="T68" s="20">
        <f>+IF($I68="oui",+VLOOKUP($A68,DATA!$A:$AG,DATA!$Q$3,FALSE),0)</f>
        <v>0</v>
      </c>
      <c r="U68" s="21">
        <f>+IF($I68="oui",+VLOOKUP($A68,DATA!$A:$AG,DATA!$S$3,FALSE),0)</f>
        <v>0</v>
      </c>
      <c r="V68" s="21">
        <f>+IF($I68="oui",+VLOOKUP($A68,DATA!$A:$AG,DATA!$U$3,FALSE),0)</f>
        <v>0</v>
      </c>
      <c r="W68" s="21">
        <f>+IF($I68="oui",+VLOOKUP($A68,DATA!$A:$AG,DATA!$W$3,FALSE),0)</f>
        <v>0</v>
      </c>
      <c r="X68" s="21">
        <f>+IF($I68="oui",+VLOOKUP($A68,DATA!$A:$AG,DATA!$Y$3,FALSE),0)</f>
        <v>0</v>
      </c>
      <c r="Y68" s="21">
        <f>+IF($I68="oui",+VLOOKUP($A68,DATA!$A:$AG,DATA!$AA$3,FALSE),0)</f>
        <v>0</v>
      </c>
      <c r="Z68" s="21">
        <f>+IF($I68="oui",+VLOOKUP($A68,DATA!$A:$AG,DATA!$AC$3,FALSE),0)</f>
        <v>0</v>
      </c>
      <c r="AA68" s="21">
        <f>+IF($I68="oui",+VLOOKUP($A68,DATA!$A:$AG,DATA!$AE$3,FALSE),0)</f>
        <v>0</v>
      </c>
      <c r="AB68" s="22">
        <f>+IF($I68="oui",+VLOOKUP($A68,DATA!$A:$AG,DATA!$AG$3,FALSE),0)</f>
        <v>0</v>
      </c>
      <c r="AC68" s="95">
        <f t="shared" si="9"/>
        <v>0</v>
      </c>
      <c r="AD68" s="26" t="str">
        <f t="shared" si="10"/>
        <v xml:space="preserve"> </v>
      </c>
      <c r="AE68" s="27" t="str">
        <f t="shared" si="11"/>
        <v xml:space="preserve"> </v>
      </c>
      <c r="AF68" s="27" t="str">
        <f t="shared" si="12"/>
        <v xml:space="preserve"> </v>
      </c>
      <c r="AG68" s="27" t="str">
        <f t="shared" si="13"/>
        <v xml:space="preserve"> </v>
      </c>
      <c r="AH68" s="27" t="str">
        <f t="shared" si="14"/>
        <v xml:space="preserve"> </v>
      </c>
      <c r="AI68" s="27" t="str">
        <f t="shared" si="15"/>
        <v xml:space="preserve"> </v>
      </c>
      <c r="AJ68" s="27" t="str">
        <f t="shared" si="16"/>
        <v xml:space="preserve"> </v>
      </c>
      <c r="AK68" s="27" t="str">
        <f t="shared" si="17"/>
        <v xml:space="preserve"> </v>
      </c>
      <c r="AL68" s="28" t="str">
        <f t="shared" si="18"/>
        <v xml:space="preserve"> </v>
      </c>
      <c r="AM68" s="44" t="str">
        <f ca="1">+IF(T68=0," ",IF($H68=" ",+MAX(TODAY(),AW$4:AW67,$G68),+MAX(TODAY(),AW$4:AW67,$H68)))</f>
        <v xml:space="preserve"> </v>
      </c>
      <c r="AN68" s="31" t="str">
        <f ca="1">+IF(U68=0," ",IF($H68=" ",+MAX(TODAY(),AX$4:AX67,$G68),+MAX(TODAY(),AX$4:AX67,$H68)))</f>
        <v xml:space="preserve"> </v>
      </c>
      <c r="AO68" s="31" t="str">
        <f ca="1">+IF(AND(V68=0,W68=0)," ",IF($H68=" ",+MAX(TODAY(),AY$4:AY67,$G68),+MAX(TODAY(),AY$4:AY67,$H68)))</f>
        <v xml:space="preserve"> </v>
      </c>
      <c r="AP68" s="31" t="str">
        <f ca="1">+IF(V68=0," ",IF($H68=" ",+MAX(TODAY(),AZ$4:AZ67,$G68),+MAX(TODAY(),AZ$4:AZ67,$H68)))</f>
        <v xml:space="preserve"> </v>
      </c>
      <c r="AQ68" s="31" t="str">
        <f ca="1">+IF(W68=0," ",IF($H68=" ",+MAX(TODAY(),BA$4:BA67,$G68),+MAX(TODAY(),BA$4:BA67,$H68)))</f>
        <v xml:space="preserve"> </v>
      </c>
      <c r="AR68" s="31" t="str">
        <f ca="1">+IF(X68=0," ",IF($H68=" ",+MAX(TODAY(),BB$4:BB67,$G68),+MAX(TODAY(),BB$4:BB67,$H68)))</f>
        <v xml:space="preserve"> </v>
      </c>
      <c r="AS68" s="31" t="str">
        <f ca="1">+IF(Y68=0," ",IF($H68=" ",+MAX(TODAY(),BC$4:BC67,$G68),+MAX(TODAY(),BC$4:BC67,$H68)))</f>
        <v xml:space="preserve"> </v>
      </c>
      <c r="AT68" s="31" t="str">
        <f ca="1">+IF(Z68=0," ",IF($H68=" ",+MAX(TODAY(),BD$4:BD67,$G68),+MAX(TODAY(),BD$4:BD67,$H68)))</f>
        <v xml:space="preserve"> </v>
      </c>
      <c r="AU68" s="31" t="str">
        <f ca="1">+IF(AA68=0," ",IF($H68=" ",+MAX(TODAY(),BE$4:BE67,$G68),+MAX(TODAY(),BE$4:BE67,$H68)))</f>
        <v xml:space="preserve"> </v>
      </c>
      <c r="AV68" s="45" t="str">
        <f ca="1">+IF(AB68=0," ",IF($H68=" ",+MAX(TODAY(),BF$4:BF67,$G68),+MAX(TODAY(),BF$4:BF67,$H68)))</f>
        <v xml:space="preserve"> </v>
      </c>
      <c r="AW68" s="48" t="str">
        <f ca="1">+IF(T68=0," ",+MAX(+WORKDAY.INTL(+TODAY(),+CUM!AD68/+VLOOKUP(AW$1,POSTE!$B:$H,7,FALSE),,CONGÉ!$C$2:$C$80),+WORKDAY.INTL(AM68,+CUM!T68/+VLOOKUP(AW$1,POSTE!$B:$H,7,FALSE),,CONGÉ!$C$2:$C$80)))</f>
        <v xml:space="preserve"> </v>
      </c>
      <c r="AX68" s="199" t="str">
        <f ca="1">+IF(U68=0," ",+MAX(+WORKDAY.INTL(+TODAY(),+CUM!AE68/+VLOOKUP(AX$1,POSTE!$B:$H,7,FALSE),,CONGÉ!$C$2:$C$80),+WORKDAY.INTL(AN68,+CUM!U68/+VLOOKUP(AX$1,POSTE!$B:$H,7,FALSE),,CONGÉ!$C$2:$C$80)))</f>
        <v xml:space="preserve"> </v>
      </c>
      <c r="AY68" s="199" t="str">
        <f ca="1">+IF(AND(V68=0,W68=0)," ",+MAX(+WORKDAY.INTL(+TODAY(),+(((AF68*POSTE!$H$5)+(CUM!AG68*POSTE!$H$4))/(POSTE!$H$4*POSTE!$H$5*2)),,CONGÉ!$C$2:$C$80),+WORKDAY.INTL(AO68,+(((V68*POSTE!$H$5)+(CUM!W68*POSTE!$H$4))/(POSTE!$H$4*POSTE!$H$5*2)),,CONGÉ!$C$2:$C$80)))</f>
        <v xml:space="preserve"> </v>
      </c>
      <c r="AZ68" s="199" t="str">
        <f ca="1">+IF(V68=0," ",+MAX(+WORKDAY.INTL(+TODAY(),+CUM!AF68/+VLOOKUP(AZ$1,POSTE!$B:$H,7,FALSE),,CONGÉ!$C$2:$C$80),+WORKDAY.INTL(AP68,+CUM!V68/+VLOOKUP(AZ$1,POSTE!$B:$H,7,FALSE),,CONGÉ!$C$2:$C$80)))</f>
        <v xml:space="preserve"> </v>
      </c>
      <c r="BA68" s="199" t="str">
        <f ca="1">+IF(W68=0," ",+MAX(+WORKDAY.INTL(+TODAY(),+CUM!AG68/+VLOOKUP(BA$1,POSTE!$B:$H,7,FALSE),,CONGÉ!$C$2:$C$80),+WORKDAY.INTL(AQ68,+CUM!W68/+VLOOKUP(BA$1,POSTE!$B:$H,7,FALSE),,CONGÉ!$C$2:$C$80)))</f>
        <v xml:space="preserve"> </v>
      </c>
      <c r="BB68" s="199" t="str">
        <f ca="1">+IF(X68=0," ",+MAX(+WORKDAY.INTL(+TODAY(),+CUM!AH68/+VLOOKUP(BB$1,POSTE!$B:$H,7,FALSE),,CONGÉ!$C$2:$C$80),+WORKDAY.INTL(AR68,+CUM!X68/+VLOOKUP(BB$1,POSTE!$B:$H,7,FALSE),,CONGÉ!$C$2:$C$80)))</f>
        <v xml:space="preserve"> </v>
      </c>
      <c r="BC68" s="199" t="str">
        <f ca="1">+IF(Y68=0," ",+MAX(+WORKDAY.INTL(+TODAY(),+CUM!AI68/+VLOOKUP(BC$1,POSTE!$B:$H,7,FALSE),,CONGÉ!$C$2:$C$80),+WORKDAY.INTL(AS68,+CUM!Y68/+VLOOKUP(BC$1,POSTE!$B:$H,7,FALSE),,CONGÉ!$C$2:$C$80)))</f>
        <v xml:space="preserve"> </v>
      </c>
      <c r="BD68" s="199" t="str">
        <f ca="1">+IF(Z68=0," ",+MAX(+WORKDAY.INTL(+TODAY(),+CUM!AJ68/+VLOOKUP(BD$1,POSTE!$B:$H,7,FALSE),,CONGÉ!$C$2:$C$80),+WORKDAY.INTL(AT68,+CUM!Z68/+VLOOKUP(BD$1,POSTE!$B:$H,7,FALSE),,CONGÉ!$C$2:$C$80)))</f>
        <v xml:space="preserve"> </v>
      </c>
      <c r="BE68" s="199" t="str">
        <f ca="1">+IF(AA68=0," ",+MAX(+WORKDAY.INTL(+TODAY(),+CUM!AK68/+VLOOKUP(BE$1,POSTE!$B:$H,7,FALSE),,CONGÉ!$C$2:$C$80),+WORKDAY.INTL(AU68,+CUM!AA68/+VLOOKUP(BE$1,POSTE!$B:$H,7,FALSE),,CONGÉ!$C$2:$C$80)))</f>
        <v xml:space="preserve"> </v>
      </c>
      <c r="BF68" s="200" t="str">
        <f ca="1">+IF(AB68=0," ",+MAX(+WORKDAY.INTL(+TODAY(),+CUM!AL68/+VLOOKUP(BF$1,POSTE!$B:$H,7,FALSE),,CONGÉ!$C$2:$C$80),+WORKDAY.INTL(AV68,+CUM!AB68/+VLOOKUP(BF$1,POSTE!$B:$H,7,FALSE),,CONGÉ!$C$2:$C$80)))</f>
        <v xml:space="preserve"> </v>
      </c>
      <c r="BG68" s="96" t="str">
        <f t="shared" ca="1" si="19"/>
        <v xml:space="preserve"> </v>
      </c>
      <c r="BH68" s="96" t="str">
        <f t="shared" ca="1" si="20"/>
        <v xml:space="preserve"> </v>
      </c>
      <c r="BI68" s="26">
        <f>+IF($I68="oui",+VLOOKUP($A68,DATA!$A:$AH,DATA!$AH$3,FALSE),0)</f>
        <v>0</v>
      </c>
      <c r="BJ68" s="27" t="str">
        <f t="shared" si="21"/>
        <v xml:space="preserve"> </v>
      </c>
      <c r="BK68" s="46" t="str">
        <f>+IF(BI68&gt;0,+MAX((BL$4:BL67),BH68),"")</f>
        <v/>
      </c>
      <c r="BL68" s="46" t="str">
        <f>+IF(BI68&gt;0,+MAX((BL$4:BL67),+WORKDAY.INTL(BK68,+BI68/8,,CONGÉ!$C$2:$C$73)),"")</f>
        <v/>
      </c>
      <c r="BM68" s="175" t="str">
        <f t="shared" ca="1" si="22"/>
        <v xml:space="preserve"> </v>
      </c>
      <c r="BN68" s="176" t="str">
        <f t="shared" si="23"/>
        <v xml:space="preserve"> </v>
      </c>
      <c r="BO68" s="48" t="str">
        <f t="shared" ca="1" si="24"/>
        <v xml:space="preserve"> </v>
      </c>
      <c r="BP68" s="97" t="str">
        <f>+IF(C68=" "," ",+(((AF68*POSTE!$H$5)+(CUM!AG68*POSTE!$H$4))/(POSTE!$H$4*POSTE!$H$5*2)))</f>
        <v xml:space="preserve"> </v>
      </c>
      <c r="BQ68" s="98" t="str">
        <f ca="1">+IFERROR(+WORKDAY.INTL(BO68,BP68,,CONGÉ!C$4:C$72)," ")</f>
        <v xml:space="preserve"> </v>
      </c>
      <c r="BR68" s="99" t="str">
        <f ca="1">+IFERROR(+MAX(AY$4:AY68)-BQ68," ")</f>
        <v xml:space="preserve"> </v>
      </c>
      <c r="BS68" s="180" t="str">
        <f>+IF(T68=0," ",+DATEDIF(+MAX(AW$4:AW67),AM68,"D"))</f>
        <v xml:space="preserve"> </v>
      </c>
      <c r="BT68" s="181" t="str">
        <f>+IF(U68=0," ",+DATEDIF(+MAX(AX$4:AX67),AN68,"D"))</f>
        <v xml:space="preserve"> </v>
      </c>
      <c r="BU68" s="181" t="str">
        <f>+IF(AND(V68=0,W68=0)," ",+DATEDIF(+MAX(AY$4:AY67),AO68,"D"))</f>
        <v xml:space="preserve"> </v>
      </c>
      <c r="BV68" s="181" t="str">
        <f>+IF(V68=0," ",+DATEDIF(+MAX(AZ$4:AZ67),AP68,"D"))</f>
        <v xml:space="preserve"> </v>
      </c>
      <c r="BW68" s="181" t="str">
        <f>+IF(W68=0," ",+DATEDIF(+MAX(BA$4:BA67),AQ68,"D"))</f>
        <v xml:space="preserve"> </v>
      </c>
      <c r="BX68" s="181" t="str">
        <f>+IF(X68=0," ",+DATEDIF(+MAX(BB$4:BB67),AR68,"D"))</f>
        <v xml:space="preserve"> </v>
      </c>
      <c r="BY68" s="181" t="str">
        <f>+IF(Y68=0," ",+DATEDIF(+MAX(BC$4:BC67),AS68,"D"))</f>
        <v xml:space="preserve"> </v>
      </c>
      <c r="BZ68" s="181" t="str">
        <f>+IF(Z68=0," ",+DATEDIF(+MAX(BD$4:BD67),AT68,"D"))</f>
        <v xml:space="preserve"> </v>
      </c>
      <c r="CA68" s="181" t="str">
        <f>+IF(AA68=0," ",+DATEDIF(+MAX(BE$4:BE67),AU68,"D"))</f>
        <v xml:space="preserve"> </v>
      </c>
      <c r="CB68" s="182" t="str">
        <f>+IF(AB68=0," ",+DATEDIF(+MAX(BF$4:BF67),AV68,"D"))</f>
        <v xml:space="preserve"> </v>
      </c>
    </row>
    <row r="69" spans="1:80" x14ac:dyDescent="0.25">
      <c r="A69" s="104" t="str">
        <f>+IFERROR(+IF(+VLOOKUP(+ROW()-ROW($A$4),DATA!A:D,4,FALSE)=" "," ",+ROW()-ROW($A$4))," ")</f>
        <v xml:space="preserve"> </v>
      </c>
      <c r="B69" s="195" t="str">
        <f>+IFERROR(+VLOOKUP($A69,DATA!$A:$C,1,FALSE)-VLOOKUP($A69,DATA!$A:$C,3,FALSE)," ")</f>
        <v xml:space="preserve"> </v>
      </c>
      <c r="C69" s="17" t="str">
        <f>+IF($A69=" "," ",+VLOOKUP($A69,DATA!$A:$AG,DATA!$D$3,FALSE))</f>
        <v xml:space="preserve"> </v>
      </c>
      <c r="D69" s="17" t="str">
        <f>+IF($A69=" "," ",+VLOOKUP($A69,DATA!$A:$AG,DATA!$E$3,FALSE))</f>
        <v xml:space="preserve"> </v>
      </c>
      <c r="E69" s="17" t="str">
        <f>+IF($A69=" "," ",+VLOOKUP($A69,DATA!$A:$AG,DATA!$F$3,FALSE))</f>
        <v xml:space="preserve"> </v>
      </c>
      <c r="F69" s="191" t="str">
        <f>+IF($A69=" "," ",+VLOOKUP($A69,DATA!$A:$AG,DATA!$G$3,FALSE))</f>
        <v xml:space="preserve"> </v>
      </c>
      <c r="G69" s="31" t="str">
        <f>+IFERROR(+VLOOKUP($A69,DATA!$A:$AG,DATA!$M$3,FALSE)," ")</f>
        <v xml:space="preserve"> </v>
      </c>
      <c r="H69" s="31" t="str">
        <f>+IFERROR(+IF(+VLOOKUP($A69,DATA!$A:$AG,DATA!$N$3,FALSE)=0," ",+VLOOKUP($A69,DATA!$A:$AG,DATA!$N$3,FALSE))," ")</f>
        <v xml:space="preserve"> </v>
      </c>
      <c r="I69" s="18" t="str">
        <f>+IF($A69=" "," ",+VLOOKUP($A69,DATA!$A:$AG,DATA!$O$3,FALSE))</f>
        <v xml:space="preserve"> </v>
      </c>
      <c r="J69" s="26">
        <f>+IF($I69="oui",+VLOOKUP($A69,DATA!$A:$AG,DATA!$P$3,FALSE),0)</f>
        <v>0</v>
      </c>
      <c r="K69" s="27">
        <f>+IF($I69="oui",+VLOOKUP($A69,DATA!$A:$AG,DATA!$R$3,FALSE),0)</f>
        <v>0</v>
      </c>
      <c r="L69" s="27">
        <f>+IF($I69="oui",+VLOOKUP($A69,DATA!$A:$AG,DATA!$T$3,FALSE),0)</f>
        <v>0</v>
      </c>
      <c r="M69" s="27">
        <f>+IF($I69="oui",+VLOOKUP($A69,DATA!$A:$AG,DATA!$V$3,FALSE),0)</f>
        <v>0</v>
      </c>
      <c r="N69" s="27">
        <f>+IF($I69="oui",+VLOOKUP($A69,DATA!$A:$AG,DATA!$X$3,FALSE),0)</f>
        <v>0</v>
      </c>
      <c r="O69" s="27">
        <f>+IF($I69="oui",+VLOOKUP($A69,DATA!$A:$AG,DATA!$Z$3,FALSE),0)</f>
        <v>0</v>
      </c>
      <c r="P69" s="27">
        <f>+IF($I69="oui",+VLOOKUP($A69,DATA!$A:$AG,DATA!$AB$3,FALSE),0)</f>
        <v>0</v>
      </c>
      <c r="Q69" s="27">
        <f>+IF($I69="oui",+VLOOKUP($A69,DATA!$A:$AG,DATA!$AD$3,FALSE),0)</f>
        <v>0</v>
      </c>
      <c r="R69" s="28">
        <f>+IF($I69="oui",+VLOOKUP($A69,DATA!$A:$AG,DATA!$AF$3,FALSE),0)</f>
        <v>0</v>
      </c>
      <c r="S69" s="94">
        <f t="shared" si="8"/>
        <v>0</v>
      </c>
      <c r="T69" s="20">
        <f>+IF($I69="oui",+VLOOKUP($A69,DATA!$A:$AG,DATA!$Q$3,FALSE),0)</f>
        <v>0</v>
      </c>
      <c r="U69" s="21">
        <f>+IF($I69="oui",+VLOOKUP($A69,DATA!$A:$AG,DATA!$S$3,FALSE),0)</f>
        <v>0</v>
      </c>
      <c r="V69" s="21">
        <f>+IF($I69="oui",+VLOOKUP($A69,DATA!$A:$AG,DATA!$U$3,FALSE),0)</f>
        <v>0</v>
      </c>
      <c r="W69" s="21">
        <f>+IF($I69="oui",+VLOOKUP($A69,DATA!$A:$AG,DATA!$W$3,FALSE),0)</f>
        <v>0</v>
      </c>
      <c r="X69" s="21">
        <f>+IF($I69="oui",+VLOOKUP($A69,DATA!$A:$AG,DATA!$Y$3,FALSE),0)</f>
        <v>0</v>
      </c>
      <c r="Y69" s="21">
        <f>+IF($I69="oui",+VLOOKUP($A69,DATA!$A:$AG,DATA!$AA$3,FALSE),0)</f>
        <v>0</v>
      </c>
      <c r="Z69" s="21">
        <f>+IF($I69="oui",+VLOOKUP($A69,DATA!$A:$AG,DATA!$AC$3,FALSE),0)</f>
        <v>0</v>
      </c>
      <c r="AA69" s="21">
        <f>+IF($I69="oui",+VLOOKUP($A69,DATA!$A:$AG,DATA!$AE$3,FALSE),0)</f>
        <v>0</v>
      </c>
      <c r="AB69" s="22">
        <f>+IF($I69="oui",+VLOOKUP($A69,DATA!$A:$AG,DATA!$AG$3,FALSE),0)</f>
        <v>0</v>
      </c>
      <c r="AC69" s="95">
        <f t="shared" si="9"/>
        <v>0</v>
      </c>
      <c r="AD69" s="26" t="str">
        <f t="shared" si="10"/>
        <v xml:space="preserve"> </v>
      </c>
      <c r="AE69" s="27" t="str">
        <f t="shared" si="11"/>
        <v xml:space="preserve"> </v>
      </c>
      <c r="AF69" s="27" t="str">
        <f t="shared" si="12"/>
        <v xml:space="preserve"> </v>
      </c>
      <c r="AG69" s="27" t="str">
        <f t="shared" si="13"/>
        <v xml:space="preserve"> </v>
      </c>
      <c r="AH69" s="27" t="str">
        <f t="shared" si="14"/>
        <v xml:space="preserve"> </v>
      </c>
      <c r="AI69" s="27" t="str">
        <f t="shared" si="15"/>
        <v xml:space="preserve"> </v>
      </c>
      <c r="AJ69" s="27" t="str">
        <f t="shared" si="16"/>
        <v xml:space="preserve"> </v>
      </c>
      <c r="AK69" s="27" t="str">
        <f t="shared" si="17"/>
        <v xml:space="preserve"> </v>
      </c>
      <c r="AL69" s="28" t="str">
        <f t="shared" si="18"/>
        <v xml:space="preserve"> </v>
      </c>
      <c r="AM69" s="44" t="str">
        <f ca="1">+IF(T69=0," ",IF($H69=" ",+MAX(TODAY(),AW$4:AW68,$G69),+MAX(TODAY(),AW$4:AW68,$H69)))</f>
        <v xml:space="preserve"> </v>
      </c>
      <c r="AN69" s="31" t="str">
        <f ca="1">+IF(U69=0," ",IF($H69=" ",+MAX(TODAY(),AX$4:AX68,$G69),+MAX(TODAY(),AX$4:AX68,$H69)))</f>
        <v xml:space="preserve"> </v>
      </c>
      <c r="AO69" s="31" t="str">
        <f ca="1">+IF(AND(V69=0,W69=0)," ",IF($H69=" ",+MAX(TODAY(),AY$4:AY68,$G69),+MAX(TODAY(),AY$4:AY68,$H69)))</f>
        <v xml:space="preserve"> </v>
      </c>
      <c r="AP69" s="31" t="str">
        <f ca="1">+IF(V69=0," ",IF($H69=" ",+MAX(TODAY(),AZ$4:AZ68,$G69),+MAX(TODAY(),AZ$4:AZ68,$H69)))</f>
        <v xml:space="preserve"> </v>
      </c>
      <c r="AQ69" s="31" t="str">
        <f ca="1">+IF(W69=0," ",IF($H69=" ",+MAX(TODAY(),BA$4:BA68,$G69),+MAX(TODAY(),BA$4:BA68,$H69)))</f>
        <v xml:space="preserve"> </v>
      </c>
      <c r="AR69" s="31" t="str">
        <f ca="1">+IF(X69=0," ",IF($H69=" ",+MAX(TODAY(),BB$4:BB68,$G69),+MAX(TODAY(),BB$4:BB68,$H69)))</f>
        <v xml:space="preserve"> </v>
      </c>
      <c r="AS69" s="31" t="str">
        <f ca="1">+IF(Y69=0," ",IF($H69=" ",+MAX(TODAY(),BC$4:BC68,$G69),+MAX(TODAY(),BC$4:BC68,$H69)))</f>
        <v xml:space="preserve"> </v>
      </c>
      <c r="AT69" s="31" t="str">
        <f ca="1">+IF(Z69=0," ",IF($H69=" ",+MAX(TODAY(),BD$4:BD68,$G69),+MAX(TODAY(),BD$4:BD68,$H69)))</f>
        <v xml:space="preserve"> </v>
      </c>
      <c r="AU69" s="31" t="str">
        <f ca="1">+IF(AA69=0," ",IF($H69=" ",+MAX(TODAY(),BE$4:BE68,$G69),+MAX(TODAY(),BE$4:BE68,$H69)))</f>
        <v xml:space="preserve"> </v>
      </c>
      <c r="AV69" s="45" t="str">
        <f ca="1">+IF(AB69=0," ",IF($H69=" ",+MAX(TODAY(),BF$4:BF68,$G69),+MAX(TODAY(),BF$4:BF68,$H69)))</f>
        <v xml:space="preserve"> </v>
      </c>
      <c r="AW69" s="48" t="str">
        <f ca="1">+IF(T69=0," ",+MAX(+WORKDAY.INTL(+TODAY(),+CUM!AD69/+VLOOKUP(AW$1,POSTE!$B:$H,7,FALSE),,CONGÉ!$C$2:$C$80),+WORKDAY.INTL(AM69,+CUM!T69/+VLOOKUP(AW$1,POSTE!$B:$H,7,FALSE),,CONGÉ!$C$2:$C$80)))</f>
        <v xml:space="preserve"> </v>
      </c>
      <c r="AX69" s="199" t="str">
        <f ca="1">+IF(U69=0," ",+MAX(+WORKDAY.INTL(+TODAY(),+CUM!AE69/+VLOOKUP(AX$1,POSTE!$B:$H,7,FALSE),,CONGÉ!$C$2:$C$80),+WORKDAY.INTL(AN69,+CUM!U69/+VLOOKUP(AX$1,POSTE!$B:$H,7,FALSE),,CONGÉ!$C$2:$C$80)))</f>
        <v xml:space="preserve"> </v>
      </c>
      <c r="AY69" s="199" t="str">
        <f ca="1">+IF(AND(V69=0,W69=0)," ",+MAX(+WORKDAY.INTL(+TODAY(),+(((AF69*POSTE!$H$5)+(CUM!AG69*POSTE!$H$4))/(POSTE!$H$4*POSTE!$H$5*2)),,CONGÉ!$C$2:$C$80),+WORKDAY.INTL(AO69,+(((V69*POSTE!$H$5)+(CUM!W69*POSTE!$H$4))/(POSTE!$H$4*POSTE!$H$5*2)),,CONGÉ!$C$2:$C$80)))</f>
        <v xml:space="preserve"> </v>
      </c>
      <c r="AZ69" s="199" t="str">
        <f ca="1">+IF(V69=0," ",+MAX(+WORKDAY.INTL(+TODAY(),+CUM!AF69/+VLOOKUP(AZ$1,POSTE!$B:$H,7,FALSE),,CONGÉ!$C$2:$C$80),+WORKDAY.INTL(AP69,+CUM!V69/+VLOOKUP(AZ$1,POSTE!$B:$H,7,FALSE),,CONGÉ!$C$2:$C$80)))</f>
        <v xml:space="preserve"> </v>
      </c>
      <c r="BA69" s="199" t="str">
        <f ca="1">+IF(W69=0," ",+MAX(+WORKDAY.INTL(+TODAY(),+CUM!AG69/+VLOOKUP(BA$1,POSTE!$B:$H,7,FALSE),,CONGÉ!$C$2:$C$80),+WORKDAY.INTL(AQ69,+CUM!W69/+VLOOKUP(BA$1,POSTE!$B:$H,7,FALSE),,CONGÉ!$C$2:$C$80)))</f>
        <v xml:space="preserve"> </v>
      </c>
      <c r="BB69" s="199" t="str">
        <f ca="1">+IF(X69=0," ",+MAX(+WORKDAY.INTL(+TODAY(),+CUM!AH69/+VLOOKUP(BB$1,POSTE!$B:$H,7,FALSE),,CONGÉ!$C$2:$C$80),+WORKDAY.INTL(AR69,+CUM!X69/+VLOOKUP(BB$1,POSTE!$B:$H,7,FALSE),,CONGÉ!$C$2:$C$80)))</f>
        <v xml:space="preserve"> </v>
      </c>
      <c r="BC69" s="199" t="str">
        <f ca="1">+IF(Y69=0," ",+MAX(+WORKDAY.INTL(+TODAY(),+CUM!AI69/+VLOOKUP(BC$1,POSTE!$B:$H,7,FALSE),,CONGÉ!$C$2:$C$80),+WORKDAY.INTL(AS69,+CUM!Y69/+VLOOKUP(BC$1,POSTE!$B:$H,7,FALSE),,CONGÉ!$C$2:$C$80)))</f>
        <v xml:space="preserve"> </v>
      </c>
      <c r="BD69" s="199" t="str">
        <f ca="1">+IF(Z69=0," ",+MAX(+WORKDAY.INTL(+TODAY(),+CUM!AJ69/+VLOOKUP(BD$1,POSTE!$B:$H,7,FALSE),,CONGÉ!$C$2:$C$80),+WORKDAY.INTL(AT69,+CUM!Z69/+VLOOKUP(BD$1,POSTE!$B:$H,7,FALSE),,CONGÉ!$C$2:$C$80)))</f>
        <v xml:space="preserve"> </v>
      </c>
      <c r="BE69" s="199" t="str">
        <f ca="1">+IF(AA69=0," ",+MAX(+WORKDAY.INTL(+TODAY(),+CUM!AK69/+VLOOKUP(BE$1,POSTE!$B:$H,7,FALSE),,CONGÉ!$C$2:$C$80),+WORKDAY.INTL(AU69,+CUM!AA69/+VLOOKUP(BE$1,POSTE!$B:$H,7,FALSE),,CONGÉ!$C$2:$C$80)))</f>
        <v xml:space="preserve"> </v>
      </c>
      <c r="BF69" s="200" t="str">
        <f ca="1">+IF(AB69=0," ",+MAX(+WORKDAY.INTL(+TODAY(),+CUM!AL69/+VLOOKUP(BF$1,POSTE!$B:$H,7,FALSE),,CONGÉ!$C$2:$C$80),+WORKDAY.INTL(AV69,+CUM!AB69/+VLOOKUP(BF$1,POSTE!$B:$H,7,FALSE),,CONGÉ!$C$2:$C$80)))</f>
        <v xml:space="preserve"> </v>
      </c>
      <c r="BG69" s="96" t="str">
        <f t="shared" ca="1" si="19"/>
        <v xml:space="preserve"> </v>
      </c>
      <c r="BH69" s="96" t="str">
        <f t="shared" ca="1" si="20"/>
        <v xml:space="preserve"> </v>
      </c>
      <c r="BI69" s="26">
        <f>+IF($I69="oui",+VLOOKUP($A69,DATA!$A:$AH,DATA!$AH$3,FALSE),0)</f>
        <v>0</v>
      </c>
      <c r="BJ69" s="27" t="str">
        <f t="shared" ref="BJ69:BJ100" si="25">+IF(C69=" "," ",+BJ68+BI69)</f>
        <v xml:space="preserve"> </v>
      </c>
      <c r="BK69" s="46" t="str">
        <f>+IF(BI69&gt;0,+MAX((BL$4:BL68),BH69),"")</f>
        <v/>
      </c>
      <c r="BL69" s="46" t="str">
        <f>+IF(BI69&gt;0,+MAX((BL$4:BL68),+WORKDAY.INTL(BK69,+BI69/8,,CONGÉ!$C$2:$C$73)),"")</f>
        <v/>
      </c>
      <c r="BM69" s="175" t="str">
        <f t="shared" ref="BM69:BM100" ca="1" si="26">+IF(BI69=0,+IFERROR(+EDATE(BH69,1)," "),+EDATE(BL69,1))</f>
        <v xml:space="preserve"> </v>
      </c>
      <c r="BN69" s="176" t="str">
        <f t="shared" si="23"/>
        <v xml:space="preserve"> </v>
      </c>
      <c r="BO69" s="48" t="str">
        <f t="shared" ca="1" si="24"/>
        <v xml:space="preserve"> </v>
      </c>
      <c r="BP69" s="97" t="str">
        <f>+IF(C69=" "," ",+(((AF69*POSTE!$H$5)+(CUM!AG69*POSTE!$H$4))/(POSTE!$H$4*POSTE!$H$5*2)))</f>
        <v xml:space="preserve"> </v>
      </c>
      <c r="BQ69" s="98" t="str">
        <f ca="1">+IFERROR(+WORKDAY.INTL(BO69,BP69,,CONGÉ!C$4:C$72)," ")</f>
        <v xml:space="preserve"> </v>
      </c>
      <c r="BR69" s="99" t="str">
        <f ca="1">+IFERROR(+MAX(AY$4:AY69)-BQ69," ")</f>
        <v xml:space="preserve"> </v>
      </c>
      <c r="BS69" s="180" t="str">
        <f>+IF(T69=0," ",+DATEDIF(+MAX(AW$4:AW68),AM69,"D"))</f>
        <v xml:space="preserve"> </v>
      </c>
      <c r="BT69" s="181" t="str">
        <f>+IF(U69=0," ",+DATEDIF(+MAX(AX$4:AX68),AN69,"D"))</f>
        <v xml:space="preserve"> </v>
      </c>
      <c r="BU69" s="181" t="str">
        <f>+IF(AND(V69=0,W69=0)," ",+DATEDIF(+MAX(AY$4:AY68),AO69,"D"))</f>
        <v xml:space="preserve"> </v>
      </c>
      <c r="BV69" s="181" t="str">
        <f>+IF(V69=0," ",+DATEDIF(+MAX(AZ$4:AZ68),AP69,"D"))</f>
        <v xml:space="preserve"> </v>
      </c>
      <c r="BW69" s="181" t="str">
        <f>+IF(W69=0," ",+DATEDIF(+MAX(BA$4:BA68),AQ69,"D"))</f>
        <v xml:space="preserve"> </v>
      </c>
      <c r="BX69" s="181" t="str">
        <f>+IF(X69=0," ",+DATEDIF(+MAX(BB$4:BB68),AR69,"D"))</f>
        <v xml:space="preserve"> </v>
      </c>
      <c r="BY69" s="181" t="str">
        <f>+IF(Y69=0," ",+DATEDIF(+MAX(BC$4:BC68),AS69,"D"))</f>
        <v xml:space="preserve"> </v>
      </c>
      <c r="BZ69" s="181" t="str">
        <f>+IF(Z69=0," ",+DATEDIF(+MAX(BD$4:BD68),AT69,"D"))</f>
        <v xml:space="preserve"> </v>
      </c>
      <c r="CA69" s="181" t="str">
        <f>+IF(AA69=0," ",+DATEDIF(+MAX(BE$4:BE68),AU69,"D"))</f>
        <v xml:space="preserve"> </v>
      </c>
      <c r="CB69" s="182" t="str">
        <f>+IF(AB69=0," ",+DATEDIF(+MAX(BF$4:BF68),AV69,"D"))</f>
        <v xml:space="preserve"> </v>
      </c>
    </row>
    <row r="70" spans="1:80" x14ac:dyDescent="0.25">
      <c r="A70" s="104" t="str">
        <f>+IFERROR(+IF(+VLOOKUP(+ROW()-ROW($A$4),DATA!A:D,4,FALSE)=" "," ",+ROW()-ROW($A$4))," ")</f>
        <v xml:space="preserve"> </v>
      </c>
      <c r="B70" s="195" t="str">
        <f>+IFERROR(+VLOOKUP($A70,DATA!$A:$C,1,FALSE)-VLOOKUP($A70,DATA!$A:$C,3,FALSE)," ")</f>
        <v xml:space="preserve"> </v>
      </c>
      <c r="C70" s="17" t="str">
        <f>+IF($A70=" "," ",+VLOOKUP($A70,DATA!$A:$AG,DATA!$D$3,FALSE))</f>
        <v xml:space="preserve"> </v>
      </c>
      <c r="D70" s="17" t="str">
        <f>+IF($A70=" "," ",+VLOOKUP($A70,DATA!$A:$AG,DATA!$E$3,FALSE))</f>
        <v xml:space="preserve"> </v>
      </c>
      <c r="E70" s="17" t="str">
        <f>+IF($A70=" "," ",+VLOOKUP($A70,DATA!$A:$AG,DATA!$F$3,FALSE))</f>
        <v xml:space="preserve"> </v>
      </c>
      <c r="F70" s="191" t="str">
        <f>+IF($A70=" "," ",+VLOOKUP($A70,DATA!$A:$AG,DATA!$G$3,FALSE))</f>
        <v xml:space="preserve"> </v>
      </c>
      <c r="G70" s="31" t="str">
        <f>+IFERROR(+VLOOKUP($A70,DATA!$A:$AG,DATA!$M$3,FALSE)," ")</f>
        <v xml:space="preserve"> </v>
      </c>
      <c r="H70" s="31" t="str">
        <f>+IFERROR(+IF(+VLOOKUP($A70,DATA!$A:$AG,DATA!$N$3,FALSE)=0," ",+VLOOKUP($A70,DATA!$A:$AG,DATA!$N$3,FALSE))," ")</f>
        <v xml:space="preserve"> </v>
      </c>
      <c r="I70" s="18" t="str">
        <f>+IF($A70=" "," ",+VLOOKUP($A70,DATA!$A:$AG,DATA!$O$3,FALSE))</f>
        <v xml:space="preserve"> </v>
      </c>
      <c r="J70" s="26">
        <f>+IF($I70="oui",+VLOOKUP($A70,DATA!$A:$AG,DATA!$P$3,FALSE),0)</f>
        <v>0</v>
      </c>
      <c r="K70" s="27">
        <f>+IF($I70="oui",+VLOOKUP($A70,DATA!$A:$AG,DATA!$R$3,FALSE),0)</f>
        <v>0</v>
      </c>
      <c r="L70" s="27">
        <f>+IF($I70="oui",+VLOOKUP($A70,DATA!$A:$AG,DATA!$T$3,FALSE),0)</f>
        <v>0</v>
      </c>
      <c r="M70" s="27">
        <f>+IF($I70="oui",+VLOOKUP($A70,DATA!$A:$AG,DATA!$V$3,FALSE),0)</f>
        <v>0</v>
      </c>
      <c r="N70" s="27">
        <f>+IF($I70="oui",+VLOOKUP($A70,DATA!$A:$AG,DATA!$X$3,FALSE),0)</f>
        <v>0</v>
      </c>
      <c r="O70" s="27">
        <f>+IF($I70="oui",+VLOOKUP($A70,DATA!$A:$AG,DATA!$Z$3,FALSE),0)</f>
        <v>0</v>
      </c>
      <c r="P70" s="27">
        <f>+IF($I70="oui",+VLOOKUP($A70,DATA!$A:$AG,DATA!$AB$3,FALSE),0)</f>
        <v>0</v>
      </c>
      <c r="Q70" s="27">
        <f>+IF($I70="oui",+VLOOKUP($A70,DATA!$A:$AG,DATA!$AD$3,FALSE),0)</f>
        <v>0</v>
      </c>
      <c r="R70" s="28">
        <f>+IF($I70="oui",+VLOOKUP($A70,DATA!$A:$AG,DATA!$AF$3,FALSE),0)</f>
        <v>0</v>
      </c>
      <c r="S70" s="94">
        <f t="shared" ref="S70:S103" si="27">SUM(J70:R70)</f>
        <v>0</v>
      </c>
      <c r="T70" s="20">
        <f>+IF($I70="oui",+VLOOKUP($A70,DATA!$A:$AG,DATA!$Q$3,FALSE),0)</f>
        <v>0</v>
      </c>
      <c r="U70" s="21">
        <f>+IF($I70="oui",+VLOOKUP($A70,DATA!$A:$AG,DATA!$S$3,FALSE),0)</f>
        <v>0</v>
      </c>
      <c r="V70" s="21">
        <f>+IF($I70="oui",+VLOOKUP($A70,DATA!$A:$AG,DATA!$U$3,FALSE),0)</f>
        <v>0</v>
      </c>
      <c r="W70" s="21">
        <f>+IF($I70="oui",+VLOOKUP($A70,DATA!$A:$AG,DATA!$W$3,FALSE),0)</f>
        <v>0</v>
      </c>
      <c r="X70" s="21">
        <f>+IF($I70="oui",+VLOOKUP($A70,DATA!$A:$AG,DATA!$Y$3,FALSE),0)</f>
        <v>0</v>
      </c>
      <c r="Y70" s="21">
        <f>+IF($I70="oui",+VLOOKUP($A70,DATA!$A:$AG,DATA!$AA$3,FALSE),0)</f>
        <v>0</v>
      </c>
      <c r="Z70" s="21">
        <f>+IF($I70="oui",+VLOOKUP($A70,DATA!$A:$AG,DATA!$AC$3,FALSE),0)</f>
        <v>0</v>
      </c>
      <c r="AA70" s="21">
        <f>+IF($I70="oui",+VLOOKUP($A70,DATA!$A:$AG,DATA!$AE$3,FALSE),0)</f>
        <v>0</v>
      </c>
      <c r="AB70" s="22">
        <f>+IF($I70="oui",+VLOOKUP($A70,DATA!$A:$AG,DATA!$AG$3,FALSE),0)</f>
        <v>0</v>
      </c>
      <c r="AC70" s="95">
        <f t="shared" ref="AC70:AC103" si="28">SUM(T70:AB70)</f>
        <v>0</v>
      </c>
      <c r="AD70" s="26" t="str">
        <f t="shared" ref="AD70:AD103" si="29">+IF($C70=" "," ",+AD69+T70)</f>
        <v xml:space="preserve"> </v>
      </c>
      <c r="AE70" s="27" t="str">
        <f t="shared" ref="AE70:AE103" si="30">+IF($C70=" "," ",+AE69+U70)</f>
        <v xml:space="preserve"> </v>
      </c>
      <c r="AF70" s="27" t="str">
        <f t="shared" ref="AF70:AF103" si="31">+IF($C70=" "," ",+AF69+V70)</f>
        <v xml:space="preserve"> </v>
      </c>
      <c r="AG70" s="27" t="str">
        <f t="shared" ref="AG70:AG103" si="32">+IF($C70=" "," ",+AG69+W70)</f>
        <v xml:space="preserve"> </v>
      </c>
      <c r="AH70" s="27" t="str">
        <f t="shared" ref="AH70:AH103" si="33">+IF($C70=" "," ",+AH69+X70)</f>
        <v xml:space="preserve"> </v>
      </c>
      <c r="AI70" s="27" t="str">
        <f t="shared" ref="AI70:AI103" si="34">+IF($C70=" "," ",+AI69+Y70)</f>
        <v xml:space="preserve"> </v>
      </c>
      <c r="AJ70" s="27" t="str">
        <f t="shared" ref="AJ70:AJ103" si="35">+IF($C70=" "," ",+AJ69+Z70)</f>
        <v xml:space="preserve"> </v>
      </c>
      <c r="AK70" s="27" t="str">
        <f t="shared" ref="AK70:AK103" si="36">+IF($C70=" "," ",+AK69+AA70)</f>
        <v xml:space="preserve"> </v>
      </c>
      <c r="AL70" s="28" t="str">
        <f t="shared" ref="AL70:AL103" si="37">+IF(C70=" "," ",+AL69+AB70)</f>
        <v xml:space="preserve"> </v>
      </c>
      <c r="AM70" s="44" t="str">
        <f ca="1">+IF(T70=0," ",IF($H70=" ",+MAX(TODAY(),AW$4:AW69,$G70),+MAX(TODAY(),AW$4:AW69,$H70)))</f>
        <v xml:space="preserve"> </v>
      </c>
      <c r="AN70" s="31" t="str">
        <f ca="1">+IF(U70=0," ",IF($H70=" ",+MAX(TODAY(),AX$4:AX69,$G70),+MAX(TODAY(),AX$4:AX69,$H70)))</f>
        <v xml:space="preserve"> </v>
      </c>
      <c r="AO70" s="31" t="str">
        <f ca="1">+IF(AND(V70=0,W70=0)," ",IF($H70=" ",+MAX(TODAY(),AY$4:AY69,$G70),+MAX(TODAY(),AY$4:AY69,$H70)))</f>
        <v xml:space="preserve"> </v>
      </c>
      <c r="AP70" s="31" t="str">
        <f ca="1">+IF(V70=0," ",IF($H70=" ",+MAX(TODAY(),AZ$4:AZ69,$G70),+MAX(TODAY(),AZ$4:AZ69,$H70)))</f>
        <v xml:space="preserve"> </v>
      </c>
      <c r="AQ70" s="31" t="str">
        <f ca="1">+IF(W70=0," ",IF($H70=" ",+MAX(TODAY(),BA$4:BA69,$G70),+MAX(TODAY(),BA$4:BA69,$H70)))</f>
        <v xml:space="preserve"> </v>
      </c>
      <c r="AR70" s="31" t="str">
        <f ca="1">+IF(X70=0," ",IF($H70=" ",+MAX(TODAY(),BB$4:BB69,$G70),+MAX(TODAY(),BB$4:BB69,$H70)))</f>
        <v xml:space="preserve"> </v>
      </c>
      <c r="AS70" s="31" t="str">
        <f ca="1">+IF(Y70=0," ",IF($H70=" ",+MAX(TODAY(),BC$4:BC69,$G70),+MAX(TODAY(),BC$4:BC69,$H70)))</f>
        <v xml:space="preserve"> </v>
      </c>
      <c r="AT70" s="31" t="str">
        <f ca="1">+IF(Z70=0," ",IF($H70=" ",+MAX(TODAY(),BD$4:BD69,$G70),+MAX(TODAY(),BD$4:BD69,$H70)))</f>
        <v xml:space="preserve"> </v>
      </c>
      <c r="AU70" s="31" t="str">
        <f ca="1">+IF(AA70=0," ",IF($H70=" ",+MAX(TODAY(),BE$4:BE69,$G70),+MAX(TODAY(),BE$4:BE69,$H70)))</f>
        <v xml:space="preserve"> </v>
      </c>
      <c r="AV70" s="45" t="str">
        <f ca="1">+IF(AB70=0," ",IF($H70=" ",+MAX(TODAY(),BF$4:BF69,$G70),+MAX(TODAY(),BF$4:BF69,$H70)))</f>
        <v xml:space="preserve"> </v>
      </c>
      <c r="AW70" s="48" t="str">
        <f ca="1">+IF(T70=0," ",+MAX(+WORKDAY.INTL(+TODAY(),+CUM!AD70/+VLOOKUP(AW$1,POSTE!$B:$H,7,FALSE),,CONGÉ!$C$2:$C$80),+WORKDAY.INTL(AM70,+CUM!T70/+VLOOKUP(AW$1,POSTE!$B:$H,7,FALSE),,CONGÉ!$C$2:$C$80)))</f>
        <v xml:space="preserve"> </v>
      </c>
      <c r="AX70" s="199" t="str">
        <f ca="1">+IF(U70=0," ",+MAX(+WORKDAY.INTL(+TODAY(),+CUM!AE70/+VLOOKUP(AX$1,POSTE!$B:$H,7,FALSE),,CONGÉ!$C$2:$C$80),+WORKDAY.INTL(AN70,+CUM!U70/+VLOOKUP(AX$1,POSTE!$B:$H,7,FALSE),,CONGÉ!$C$2:$C$80)))</f>
        <v xml:space="preserve"> </v>
      </c>
      <c r="AY70" s="199" t="str">
        <f ca="1">+IF(AND(V70=0,W70=0)," ",+MAX(+WORKDAY.INTL(+TODAY(),+(((AF70*POSTE!$H$5)+(CUM!AG70*POSTE!$H$4))/(POSTE!$H$4*POSTE!$H$5*2)),,CONGÉ!$C$2:$C$80),+WORKDAY.INTL(AO70,+(((V70*POSTE!$H$5)+(CUM!W70*POSTE!$H$4))/(POSTE!$H$4*POSTE!$H$5*2)),,CONGÉ!$C$2:$C$80)))</f>
        <v xml:space="preserve"> </v>
      </c>
      <c r="AZ70" s="199" t="str">
        <f ca="1">+IF(V70=0," ",+MAX(+WORKDAY.INTL(+TODAY(),+CUM!AF70/+VLOOKUP(AZ$1,POSTE!$B:$H,7,FALSE),,CONGÉ!$C$2:$C$80),+WORKDAY.INTL(AP70,+CUM!V70/+VLOOKUP(AZ$1,POSTE!$B:$H,7,FALSE),,CONGÉ!$C$2:$C$80)))</f>
        <v xml:space="preserve"> </v>
      </c>
      <c r="BA70" s="199" t="str">
        <f ca="1">+IF(W70=0," ",+MAX(+WORKDAY.INTL(+TODAY(),+CUM!AG70/+VLOOKUP(BA$1,POSTE!$B:$H,7,FALSE),,CONGÉ!$C$2:$C$80),+WORKDAY.INTL(AQ70,+CUM!W70/+VLOOKUP(BA$1,POSTE!$B:$H,7,FALSE),,CONGÉ!$C$2:$C$80)))</f>
        <v xml:space="preserve"> </v>
      </c>
      <c r="BB70" s="199" t="str">
        <f ca="1">+IF(X70=0," ",+MAX(+WORKDAY.INTL(+TODAY(),+CUM!AH70/+VLOOKUP(BB$1,POSTE!$B:$H,7,FALSE),,CONGÉ!$C$2:$C$80),+WORKDAY.INTL(AR70,+CUM!X70/+VLOOKUP(BB$1,POSTE!$B:$H,7,FALSE),,CONGÉ!$C$2:$C$80)))</f>
        <v xml:space="preserve"> </v>
      </c>
      <c r="BC70" s="199" t="str">
        <f ca="1">+IF(Y70=0," ",+MAX(+WORKDAY.INTL(+TODAY(),+CUM!AI70/+VLOOKUP(BC$1,POSTE!$B:$H,7,FALSE),,CONGÉ!$C$2:$C$80),+WORKDAY.INTL(AS70,+CUM!Y70/+VLOOKUP(BC$1,POSTE!$B:$H,7,FALSE),,CONGÉ!$C$2:$C$80)))</f>
        <v xml:space="preserve"> </v>
      </c>
      <c r="BD70" s="199" t="str">
        <f ca="1">+IF(Z70=0," ",+MAX(+WORKDAY.INTL(+TODAY(),+CUM!AJ70/+VLOOKUP(BD$1,POSTE!$B:$H,7,FALSE),,CONGÉ!$C$2:$C$80),+WORKDAY.INTL(AT70,+CUM!Z70/+VLOOKUP(BD$1,POSTE!$B:$H,7,FALSE),,CONGÉ!$C$2:$C$80)))</f>
        <v xml:space="preserve"> </v>
      </c>
      <c r="BE70" s="199" t="str">
        <f ca="1">+IF(AA70=0," ",+MAX(+WORKDAY.INTL(+TODAY(),+CUM!AK70/+VLOOKUP(BE$1,POSTE!$B:$H,7,FALSE),,CONGÉ!$C$2:$C$80),+WORKDAY.INTL(AU70,+CUM!AA70/+VLOOKUP(BE$1,POSTE!$B:$H,7,FALSE),,CONGÉ!$C$2:$C$80)))</f>
        <v xml:space="preserve"> </v>
      </c>
      <c r="BF70" s="200" t="str">
        <f ca="1">+IF(AB70=0," ",+MAX(+WORKDAY.INTL(+TODAY(),+CUM!AL70/+VLOOKUP(BF$1,POSTE!$B:$H,7,FALSE),,CONGÉ!$C$2:$C$80),+WORKDAY.INTL(AV70,+CUM!AB70/+VLOOKUP(BF$1,POSTE!$B:$H,7,FALSE),,CONGÉ!$C$2:$C$80)))</f>
        <v xml:space="preserve"> </v>
      </c>
      <c r="BG70" s="96" t="str">
        <f t="shared" ref="BG70:BG103" ca="1" si="38">+IF(+MIN(AM70:BF70)=0," ",+MIN(AM70:BF70))</f>
        <v xml:space="preserve"> </v>
      </c>
      <c r="BH70" s="96" t="str">
        <f t="shared" ref="BH70:BH103" ca="1" si="39">+IF(+MAX(AM70:BF70)=0," ",+MAX(AM70:BF70))</f>
        <v xml:space="preserve"> </v>
      </c>
      <c r="BI70" s="26">
        <f>+IF($I70="oui",+VLOOKUP($A70,DATA!$A:$AH,DATA!$AH$3,FALSE),0)</f>
        <v>0</v>
      </c>
      <c r="BJ70" s="27" t="str">
        <f t="shared" si="25"/>
        <v xml:space="preserve"> </v>
      </c>
      <c r="BK70" s="46" t="str">
        <f>+IF(BI70&gt;0,+MAX((BL$4:BL69),BH70),"")</f>
        <v/>
      </c>
      <c r="BL70" s="46" t="str">
        <f>+IF(BI70&gt;0,+MAX((BL$4:BL69),+WORKDAY.INTL(BK70,+BI70/8,,CONGÉ!$C$2:$C$73)),"")</f>
        <v/>
      </c>
      <c r="BM70" s="175" t="str">
        <f t="shared" ca="1" si="26"/>
        <v xml:space="preserve"> </v>
      </c>
      <c r="BN70" s="176" t="str">
        <f t="shared" ref="BN70:BN103" si="40">+IF(C70=" "," ",+AF70+AG70)</f>
        <v xml:space="preserve"> </v>
      </c>
      <c r="BO70" s="48" t="str">
        <f t="shared" ref="BO70:BO103" ca="1" si="41">+IF(C70=" "," ",+TODAY())</f>
        <v xml:space="preserve"> </v>
      </c>
      <c r="BP70" s="97" t="str">
        <f>+IF(C70=" "," ",+(((AF70*POSTE!$H$5)+(CUM!AG70*POSTE!$H$4))/(POSTE!$H$4*POSTE!$H$5*2)))</f>
        <v xml:space="preserve"> </v>
      </c>
      <c r="BQ70" s="98" t="str">
        <f ca="1">+IFERROR(+WORKDAY.INTL(BO70,BP70,,CONGÉ!C$4:C$72)," ")</f>
        <v xml:space="preserve"> </v>
      </c>
      <c r="BR70" s="99" t="str">
        <f ca="1">+IFERROR(+MAX(AY$4:AY70)-BQ70," ")</f>
        <v xml:space="preserve"> </v>
      </c>
      <c r="BS70" s="180" t="str">
        <f>+IF(T70=0," ",+DATEDIF(+MAX(AW$4:AW69),AM70,"D"))</f>
        <v xml:space="preserve"> </v>
      </c>
      <c r="BT70" s="181" t="str">
        <f>+IF(U70=0," ",+DATEDIF(+MAX(AX$4:AX69),AN70,"D"))</f>
        <v xml:space="preserve"> </v>
      </c>
      <c r="BU70" s="181" t="str">
        <f>+IF(AND(V70=0,W70=0)," ",+DATEDIF(+MAX(AY$4:AY69),AO70,"D"))</f>
        <v xml:space="preserve"> </v>
      </c>
      <c r="BV70" s="181" t="str">
        <f>+IF(V70=0," ",+DATEDIF(+MAX(AZ$4:AZ69),AP70,"D"))</f>
        <v xml:space="preserve"> </v>
      </c>
      <c r="BW70" s="181" t="str">
        <f>+IF(W70=0," ",+DATEDIF(+MAX(BA$4:BA69),AQ70,"D"))</f>
        <v xml:space="preserve"> </v>
      </c>
      <c r="BX70" s="181" t="str">
        <f>+IF(X70=0," ",+DATEDIF(+MAX(BB$4:BB69),AR70,"D"))</f>
        <v xml:space="preserve"> </v>
      </c>
      <c r="BY70" s="181" t="str">
        <f>+IF(Y70=0," ",+DATEDIF(+MAX(BC$4:BC69),AS70,"D"))</f>
        <v xml:space="preserve"> </v>
      </c>
      <c r="BZ70" s="181" t="str">
        <f>+IF(Z70=0," ",+DATEDIF(+MAX(BD$4:BD69),AT70,"D"))</f>
        <v xml:space="preserve"> </v>
      </c>
      <c r="CA70" s="181" t="str">
        <f>+IF(AA70=0," ",+DATEDIF(+MAX(BE$4:BE69),AU70,"D"))</f>
        <v xml:space="preserve"> </v>
      </c>
      <c r="CB70" s="182" t="str">
        <f>+IF(AB70=0," ",+DATEDIF(+MAX(BF$4:BF69),AV70,"D"))</f>
        <v xml:space="preserve"> </v>
      </c>
    </row>
    <row r="71" spans="1:80" x14ac:dyDescent="0.25">
      <c r="A71" s="104" t="str">
        <f>+IFERROR(+IF(+VLOOKUP(+ROW()-ROW($A$4),DATA!A:D,4,FALSE)=" "," ",+ROW()-ROW($A$4))," ")</f>
        <v xml:space="preserve"> </v>
      </c>
      <c r="B71" s="195" t="str">
        <f>+IFERROR(+VLOOKUP($A71,DATA!$A:$C,1,FALSE)-VLOOKUP($A71,DATA!$A:$C,3,FALSE)," ")</f>
        <v xml:space="preserve"> </v>
      </c>
      <c r="C71" s="17" t="str">
        <f>+IF($A71=" "," ",+VLOOKUP($A71,DATA!$A:$AG,DATA!$D$3,FALSE))</f>
        <v xml:space="preserve"> </v>
      </c>
      <c r="D71" s="17" t="str">
        <f>+IF($A71=" "," ",+VLOOKUP($A71,DATA!$A:$AG,DATA!$E$3,FALSE))</f>
        <v xml:space="preserve"> </v>
      </c>
      <c r="E71" s="17" t="str">
        <f>+IF($A71=" "," ",+VLOOKUP($A71,DATA!$A:$AG,DATA!$F$3,FALSE))</f>
        <v xml:space="preserve"> </v>
      </c>
      <c r="F71" s="191" t="str">
        <f>+IF($A71=" "," ",+VLOOKUP($A71,DATA!$A:$AG,DATA!$G$3,FALSE))</f>
        <v xml:space="preserve"> </v>
      </c>
      <c r="G71" s="31" t="str">
        <f>+IFERROR(+VLOOKUP($A71,DATA!$A:$AG,DATA!$M$3,FALSE)," ")</f>
        <v xml:space="preserve"> </v>
      </c>
      <c r="H71" s="31" t="str">
        <f>+IFERROR(+IF(+VLOOKUP($A71,DATA!$A:$AG,DATA!$N$3,FALSE)=0," ",+VLOOKUP($A71,DATA!$A:$AG,DATA!$N$3,FALSE))," ")</f>
        <v xml:space="preserve"> </v>
      </c>
      <c r="I71" s="18" t="str">
        <f>+IF($A71=" "," ",+VLOOKUP($A71,DATA!$A:$AG,DATA!$O$3,FALSE))</f>
        <v xml:space="preserve"> </v>
      </c>
      <c r="J71" s="26">
        <f>+IF($I71="oui",+VLOOKUP($A71,DATA!$A:$AG,DATA!$P$3,FALSE),0)</f>
        <v>0</v>
      </c>
      <c r="K71" s="27">
        <f>+IF($I71="oui",+VLOOKUP($A71,DATA!$A:$AG,DATA!$R$3,FALSE),0)</f>
        <v>0</v>
      </c>
      <c r="L71" s="27">
        <f>+IF($I71="oui",+VLOOKUP($A71,DATA!$A:$AG,DATA!$T$3,FALSE),0)</f>
        <v>0</v>
      </c>
      <c r="M71" s="27">
        <f>+IF($I71="oui",+VLOOKUP($A71,DATA!$A:$AG,DATA!$V$3,FALSE),0)</f>
        <v>0</v>
      </c>
      <c r="N71" s="27">
        <f>+IF($I71="oui",+VLOOKUP($A71,DATA!$A:$AG,DATA!$X$3,FALSE),0)</f>
        <v>0</v>
      </c>
      <c r="O71" s="27">
        <f>+IF($I71="oui",+VLOOKUP($A71,DATA!$A:$AG,DATA!$Z$3,FALSE),0)</f>
        <v>0</v>
      </c>
      <c r="P71" s="27">
        <f>+IF($I71="oui",+VLOOKUP($A71,DATA!$A:$AG,DATA!$AB$3,FALSE),0)</f>
        <v>0</v>
      </c>
      <c r="Q71" s="27">
        <f>+IF($I71="oui",+VLOOKUP($A71,DATA!$A:$AG,DATA!$AD$3,FALSE),0)</f>
        <v>0</v>
      </c>
      <c r="R71" s="28">
        <f>+IF($I71="oui",+VLOOKUP($A71,DATA!$A:$AG,DATA!$AF$3,FALSE),0)</f>
        <v>0</v>
      </c>
      <c r="S71" s="94">
        <f t="shared" si="27"/>
        <v>0</v>
      </c>
      <c r="T71" s="20">
        <f>+IF($I71="oui",+VLOOKUP($A71,DATA!$A:$AG,DATA!$Q$3,FALSE),0)</f>
        <v>0</v>
      </c>
      <c r="U71" s="21">
        <f>+IF($I71="oui",+VLOOKUP($A71,DATA!$A:$AG,DATA!$S$3,FALSE),0)</f>
        <v>0</v>
      </c>
      <c r="V71" s="21">
        <f>+IF($I71="oui",+VLOOKUP($A71,DATA!$A:$AG,DATA!$U$3,FALSE),0)</f>
        <v>0</v>
      </c>
      <c r="W71" s="21">
        <f>+IF($I71="oui",+VLOOKUP($A71,DATA!$A:$AG,DATA!$W$3,FALSE),0)</f>
        <v>0</v>
      </c>
      <c r="X71" s="21">
        <f>+IF($I71="oui",+VLOOKUP($A71,DATA!$A:$AG,DATA!$Y$3,FALSE),0)</f>
        <v>0</v>
      </c>
      <c r="Y71" s="21">
        <f>+IF($I71="oui",+VLOOKUP($A71,DATA!$A:$AG,DATA!$AA$3,FALSE),0)</f>
        <v>0</v>
      </c>
      <c r="Z71" s="21">
        <f>+IF($I71="oui",+VLOOKUP($A71,DATA!$A:$AG,DATA!$AC$3,FALSE),0)</f>
        <v>0</v>
      </c>
      <c r="AA71" s="21">
        <f>+IF($I71="oui",+VLOOKUP($A71,DATA!$A:$AG,DATA!$AE$3,FALSE),0)</f>
        <v>0</v>
      </c>
      <c r="AB71" s="22">
        <f>+IF($I71="oui",+VLOOKUP($A71,DATA!$A:$AG,DATA!$AG$3,FALSE),0)</f>
        <v>0</v>
      </c>
      <c r="AC71" s="95">
        <f t="shared" si="28"/>
        <v>0</v>
      </c>
      <c r="AD71" s="26" t="str">
        <f t="shared" si="29"/>
        <v xml:space="preserve"> </v>
      </c>
      <c r="AE71" s="27" t="str">
        <f t="shared" si="30"/>
        <v xml:space="preserve"> </v>
      </c>
      <c r="AF71" s="27" t="str">
        <f t="shared" si="31"/>
        <v xml:space="preserve"> </v>
      </c>
      <c r="AG71" s="27" t="str">
        <f t="shared" si="32"/>
        <v xml:space="preserve"> </v>
      </c>
      <c r="AH71" s="27" t="str">
        <f t="shared" si="33"/>
        <v xml:space="preserve"> </v>
      </c>
      <c r="AI71" s="27" t="str">
        <f t="shared" si="34"/>
        <v xml:space="preserve"> </v>
      </c>
      <c r="AJ71" s="27" t="str">
        <f t="shared" si="35"/>
        <v xml:space="preserve"> </v>
      </c>
      <c r="AK71" s="27" t="str">
        <f t="shared" si="36"/>
        <v xml:space="preserve"> </v>
      </c>
      <c r="AL71" s="28" t="str">
        <f t="shared" si="37"/>
        <v xml:space="preserve"> </v>
      </c>
      <c r="AM71" s="44" t="str">
        <f ca="1">+IF(T71=0," ",IF($H71=" ",+MAX(TODAY(),AW$4:AW70,$G71),+MAX(TODAY(),AW$4:AW70,$H71)))</f>
        <v xml:space="preserve"> </v>
      </c>
      <c r="AN71" s="31" t="str">
        <f ca="1">+IF(U71=0," ",IF($H71=" ",+MAX(TODAY(),AX$4:AX70,$G71),+MAX(TODAY(),AX$4:AX70,$H71)))</f>
        <v xml:space="preserve"> </v>
      </c>
      <c r="AO71" s="31" t="str">
        <f ca="1">+IF(AND(V71=0,W71=0)," ",IF($H71=" ",+MAX(TODAY(),AY$4:AY70,$G71),+MAX(TODAY(),AY$4:AY70,$H71)))</f>
        <v xml:space="preserve"> </v>
      </c>
      <c r="AP71" s="31" t="str">
        <f ca="1">+IF(V71=0," ",IF($H71=" ",+MAX(TODAY(),AZ$4:AZ70,$G71),+MAX(TODAY(),AZ$4:AZ70,$H71)))</f>
        <v xml:space="preserve"> </v>
      </c>
      <c r="AQ71" s="31" t="str">
        <f ca="1">+IF(W71=0," ",IF($H71=" ",+MAX(TODAY(),BA$4:BA70,$G71),+MAX(TODAY(),BA$4:BA70,$H71)))</f>
        <v xml:space="preserve"> </v>
      </c>
      <c r="AR71" s="31" t="str">
        <f ca="1">+IF(X71=0," ",IF($H71=" ",+MAX(TODAY(),BB$4:BB70,$G71),+MAX(TODAY(),BB$4:BB70,$H71)))</f>
        <v xml:space="preserve"> </v>
      </c>
      <c r="AS71" s="31" t="str">
        <f ca="1">+IF(Y71=0," ",IF($H71=" ",+MAX(TODAY(),BC$4:BC70,$G71),+MAX(TODAY(),BC$4:BC70,$H71)))</f>
        <v xml:space="preserve"> </v>
      </c>
      <c r="AT71" s="31" t="str">
        <f ca="1">+IF(Z71=0," ",IF($H71=" ",+MAX(TODAY(),BD$4:BD70,$G71),+MAX(TODAY(),BD$4:BD70,$H71)))</f>
        <v xml:space="preserve"> </v>
      </c>
      <c r="AU71" s="31" t="str">
        <f ca="1">+IF(AA71=0," ",IF($H71=" ",+MAX(TODAY(),BE$4:BE70,$G71),+MAX(TODAY(),BE$4:BE70,$H71)))</f>
        <v xml:space="preserve"> </v>
      </c>
      <c r="AV71" s="45" t="str">
        <f ca="1">+IF(AB71=0," ",IF($H71=" ",+MAX(TODAY(),BF$4:BF70,$G71),+MAX(TODAY(),BF$4:BF70,$H71)))</f>
        <v xml:space="preserve"> </v>
      </c>
      <c r="AW71" s="48" t="str">
        <f ca="1">+IF(T71=0," ",+MAX(+WORKDAY.INTL(+TODAY(),+CUM!AD71/+VLOOKUP(AW$1,POSTE!$B:$H,7,FALSE),,CONGÉ!$C$2:$C$80),+WORKDAY.INTL(AM71,+CUM!T71/+VLOOKUP(AW$1,POSTE!$B:$H,7,FALSE),,CONGÉ!$C$2:$C$80)))</f>
        <v xml:space="preserve"> </v>
      </c>
      <c r="AX71" s="199" t="str">
        <f ca="1">+IF(U71=0," ",+MAX(+WORKDAY.INTL(+TODAY(),+CUM!AE71/+VLOOKUP(AX$1,POSTE!$B:$H,7,FALSE),,CONGÉ!$C$2:$C$80),+WORKDAY.INTL(AN71,+CUM!U71/+VLOOKUP(AX$1,POSTE!$B:$H,7,FALSE),,CONGÉ!$C$2:$C$80)))</f>
        <v xml:space="preserve"> </v>
      </c>
      <c r="AY71" s="199" t="str">
        <f ca="1">+IF(AND(V71=0,W71=0)," ",+MAX(+WORKDAY.INTL(+TODAY(),+(((AF71*POSTE!$H$5)+(CUM!AG71*POSTE!$H$4))/(POSTE!$H$4*POSTE!$H$5*2)),,CONGÉ!$C$2:$C$80),+WORKDAY.INTL(AO71,+(((V71*POSTE!$H$5)+(CUM!W71*POSTE!$H$4))/(POSTE!$H$4*POSTE!$H$5*2)),,CONGÉ!$C$2:$C$80)))</f>
        <v xml:space="preserve"> </v>
      </c>
      <c r="AZ71" s="199" t="str">
        <f ca="1">+IF(V71=0," ",+MAX(+WORKDAY.INTL(+TODAY(),+CUM!AF71/+VLOOKUP(AZ$1,POSTE!$B:$H,7,FALSE),,CONGÉ!$C$2:$C$80),+WORKDAY.INTL(AP71,+CUM!V71/+VLOOKUP(AZ$1,POSTE!$B:$H,7,FALSE),,CONGÉ!$C$2:$C$80)))</f>
        <v xml:space="preserve"> </v>
      </c>
      <c r="BA71" s="199" t="str">
        <f ca="1">+IF(W71=0," ",+MAX(+WORKDAY.INTL(+TODAY(),+CUM!AG71/+VLOOKUP(BA$1,POSTE!$B:$H,7,FALSE),,CONGÉ!$C$2:$C$80),+WORKDAY.INTL(AQ71,+CUM!W71/+VLOOKUP(BA$1,POSTE!$B:$H,7,FALSE),,CONGÉ!$C$2:$C$80)))</f>
        <v xml:space="preserve"> </v>
      </c>
      <c r="BB71" s="199" t="str">
        <f ca="1">+IF(X71=0," ",+MAX(+WORKDAY.INTL(+TODAY(),+CUM!AH71/+VLOOKUP(BB$1,POSTE!$B:$H,7,FALSE),,CONGÉ!$C$2:$C$80),+WORKDAY.INTL(AR71,+CUM!X71/+VLOOKUP(BB$1,POSTE!$B:$H,7,FALSE),,CONGÉ!$C$2:$C$80)))</f>
        <v xml:space="preserve"> </v>
      </c>
      <c r="BC71" s="199" t="str">
        <f ca="1">+IF(Y71=0," ",+MAX(+WORKDAY.INTL(+TODAY(),+CUM!AI71/+VLOOKUP(BC$1,POSTE!$B:$H,7,FALSE),,CONGÉ!$C$2:$C$80),+WORKDAY.INTL(AS71,+CUM!Y71/+VLOOKUP(BC$1,POSTE!$B:$H,7,FALSE),,CONGÉ!$C$2:$C$80)))</f>
        <v xml:space="preserve"> </v>
      </c>
      <c r="BD71" s="199" t="str">
        <f ca="1">+IF(Z71=0," ",+MAX(+WORKDAY.INTL(+TODAY(),+CUM!AJ71/+VLOOKUP(BD$1,POSTE!$B:$H,7,FALSE),,CONGÉ!$C$2:$C$80),+WORKDAY.INTL(AT71,+CUM!Z71/+VLOOKUP(BD$1,POSTE!$B:$H,7,FALSE),,CONGÉ!$C$2:$C$80)))</f>
        <v xml:space="preserve"> </v>
      </c>
      <c r="BE71" s="199" t="str">
        <f ca="1">+IF(AA71=0," ",+MAX(+WORKDAY.INTL(+TODAY(),+CUM!AK71/+VLOOKUP(BE$1,POSTE!$B:$H,7,FALSE),,CONGÉ!$C$2:$C$80),+WORKDAY.INTL(AU71,+CUM!AA71/+VLOOKUP(BE$1,POSTE!$B:$H,7,FALSE),,CONGÉ!$C$2:$C$80)))</f>
        <v xml:space="preserve"> </v>
      </c>
      <c r="BF71" s="200" t="str">
        <f ca="1">+IF(AB71=0," ",+MAX(+WORKDAY.INTL(+TODAY(),+CUM!AL71/+VLOOKUP(BF$1,POSTE!$B:$H,7,FALSE),,CONGÉ!$C$2:$C$80),+WORKDAY.INTL(AV71,+CUM!AB71/+VLOOKUP(BF$1,POSTE!$B:$H,7,FALSE),,CONGÉ!$C$2:$C$80)))</f>
        <v xml:space="preserve"> </v>
      </c>
      <c r="BG71" s="96" t="str">
        <f t="shared" ca="1" si="38"/>
        <v xml:space="preserve"> </v>
      </c>
      <c r="BH71" s="96" t="str">
        <f t="shared" ca="1" si="39"/>
        <v xml:space="preserve"> </v>
      </c>
      <c r="BI71" s="26">
        <f>+IF($I71="oui",+VLOOKUP($A71,DATA!$A:$AH,DATA!$AH$3,FALSE),0)</f>
        <v>0</v>
      </c>
      <c r="BJ71" s="27" t="str">
        <f t="shared" si="25"/>
        <v xml:space="preserve"> </v>
      </c>
      <c r="BK71" s="46" t="str">
        <f>+IF(BI71&gt;0,+MAX((BL$4:BL70),BH71),"")</f>
        <v/>
      </c>
      <c r="BL71" s="46" t="str">
        <f>+IF(BI71&gt;0,+MAX((BL$4:BL70),+WORKDAY.INTL(BK71,+BI71/8,,CONGÉ!$C$2:$C$73)),"")</f>
        <v/>
      </c>
      <c r="BM71" s="175" t="str">
        <f t="shared" ca="1" si="26"/>
        <v xml:space="preserve"> </v>
      </c>
      <c r="BN71" s="176" t="str">
        <f t="shared" si="40"/>
        <v xml:space="preserve"> </v>
      </c>
      <c r="BO71" s="48" t="str">
        <f t="shared" ca="1" si="41"/>
        <v xml:space="preserve"> </v>
      </c>
      <c r="BP71" s="97" t="str">
        <f>+IF(C71=" "," ",+(((AF71*POSTE!$H$5)+(CUM!AG71*POSTE!$H$4))/(POSTE!$H$4*POSTE!$H$5*2)))</f>
        <v xml:space="preserve"> </v>
      </c>
      <c r="BQ71" s="98" t="str">
        <f ca="1">+IFERROR(+WORKDAY.INTL(BO71,BP71,,CONGÉ!C$4:C$72)," ")</f>
        <v xml:space="preserve"> </v>
      </c>
      <c r="BR71" s="99" t="str">
        <f ca="1">+IFERROR(+MAX(AY$4:AY71)-BQ71," ")</f>
        <v xml:space="preserve"> </v>
      </c>
      <c r="BS71" s="180" t="str">
        <f>+IF(T71=0," ",+DATEDIF(+MAX(AW$4:AW70),AM71,"D"))</f>
        <v xml:space="preserve"> </v>
      </c>
      <c r="BT71" s="181" t="str">
        <f>+IF(U71=0," ",+DATEDIF(+MAX(AX$4:AX70),AN71,"D"))</f>
        <v xml:space="preserve"> </v>
      </c>
      <c r="BU71" s="181" t="str">
        <f>+IF(AND(V71=0,W71=0)," ",+DATEDIF(+MAX(AY$4:AY70),AO71,"D"))</f>
        <v xml:space="preserve"> </v>
      </c>
      <c r="BV71" s="181" t="str">
        <f>+IF(V71=0," ",+DATEDIF(+MAX(AZ$4:AZ70),AP71,"D"))</f>
        <v xml:space="preserve"> </v>
      </c>
      <c r="BW71" s="181" t="str">
        <f>+IF(W71=0," ",+DATEDIF(+MAX(BA$4:BA70),AQ71,"D"))</f>
        <v xml:space="preserve"> </v>
      </c>
      <c r="BX71" s="181" t="str">
        <f>+IF(X71=0," ",+DATEDIF(+MAX(BB$4:BB70),AR71,"D"))</f>
        <v xml:space="preserve"> </v>
      </c>
      <c r="BY71" s="181" t="str">
        <f>+IF(Y71=0," ",+DATEDIF(+MAX(BC$4:BC70),AS71,"D"))</f>
        <v xml:space="preserve"> </v>
      </c>
      <c r="BZ71" s="181" t="str">
        <f>+IF(Z71=0," ",+DATEDIF(+MAX(BD$4:BD70),AT71,"D"))</f>
        <v xml:space="preserve"> </v>
      </c>
      <c r="CA71" s="181" t="str">
        <f>+IF(AA71=0," ",+DATEDIF(+MAX(BE$4:BE70),AU71,"D"))</f>
        <v xml:space="preserve"> </v>
      </c>
      <c r="CB71" s="182" t="str">
        <f>+IF(AB71=0," ",+DATEDIF(+MAX(BF$4:BF70),AV71,"D"))</f>
        <v xml:space="preserve"> </v>
      </c>
    </row>
    <row r="72" spans="1:80" x14ac:dyDescent="0.25">
      <c r="A72" s="104" t="str">
        <f>+IFERROR(+IF(+VLOOKUP(+ROW()-ROW($A$4),DATA!A:D,4,FALSE)=" "," ",+ROW()-ROW($A$4))," ")</f>
        <v xml:space="preserve"> </v>
      </c>
      <c r="B72" s="195" t="str">
        <f>+IFERROR(+VLOOKUP($A72,DATA!$A:$C,1,FALSE)-VLOOKUP($A72,DATA!$A:$C,3,FALSE)," ")</f>
        <v xml:space="preserve"> </v>
      </c>
      <c r="C72" s="17" t="str">
        <f>+IF($A72=" "," ",+VLOOKUP($A72,DATA!$A:$AG,DATA!$D$3,FALSE))</f>
        <v xml:space="preserve"> </v>
      </c>
      <c r="D72" s="17" t="str">
        <f>+IF($A72=" "," ",+VLOOKUP($A72,DATA!$A:$AG,DATA!$E$3,FALSE))</f>
        <v xml:space="preserve"> </v>
      </c>
      <c r="E72" s="17" t="str">
        <f>+IF($A72=" "," ",+VLOOKUP($A72,DATA!$A:$AG,DATA!$F$3,FALSE))</f>
        <v xml:space="preserve"> </v>
      </c>
      <c r="F72" s="191" t="str">
        <f>+IF($A72=" "," ",+VLOOKUP($A72,DATA!$A:$AG,DATA!$G$3,FALSE))</f>
        <v xml:space="preserve"> </v>
      </c>
      <c r="G72" s="31" t="str">
        <f>+IFERROR(+VLOOKUP($A72,DATA!$A:$AG,DATA!$M$3,FALSE)," ")</f>
        <v xml:space="preserve"> </v>
      </c>
      <c r="H72" s="31" t="str">
        <f>+IFERROR(+IF(+VLOOKUP($A72,DATA!$A:$AG,DATA!$N$3,FALSE)=0," ",+VLOOKUP($A72,DATA!$A:$AG,DATA!$N$3,FALSE))," ")</f>
        <v xml:space="preserve"> </v>
      </c>
      <c r="I72" s="18" t="str">
        <f>+IF($A72=" "," ",+VLOOKUP($A72,DATA!$A:$AG,DATA!$O$3,FALSE))</f>
        <v xml:space="preserve"> </v>
      </c>
      <c r="J72" s="26">
        <f>+IF($I72="oui",+VLOOKUP($A72,DATA!$A:$AG,DATA!$P$3,FALSE),0)</f>
        <v>0</v>
      </c>
      <c r="K72" s="27">
        <f>+IF($I72="oui",+VLOOKUP($A72,DATA!$A:$AG,DATA!$R$3,FALSE),0)</f>
        <v>0</v>
      </c>
      <c r="L72" s="27">
        <f>+IF($I72="oui",+VLOOKUP($A72,DATA!$A:$AG,DATA!$T$3,FALSE),0)</f>
        <v>0</v>
      </c>
      <c r="M72" s="27">
        <f>+IF($I72="oui",+VLOOKUP($A72,DATA!$A:$AG,DATA!$V$3,FALSE),0)</f>
        <v>0</v>
      </c>
      <c r="N72" s="27">
        <f>+IF($I72="oui",+VLOOKUP($A72,DATA!$A:$AG,DATA!$X$3,FALSE),0)</f>
        <v>0</v>
      </c>
      <c r="O72" s="27">
        <f>+IF($I72="oui",+VLOOKUP($A72,DATA!$A:$AG,DATA!$Z$3,FALSE),0)</f>
        <v>0</v>
      </c>
      <c r="P72" s="27">
        <f>+IF($I72="oui",+VLOOKUP($A72,DATA!$A:$AG,DATA!$AB$3,FALSE),0)</f>
        <v>0</v>
      </c>
      <c r="Q72" s="27">
        <f>+IF($I72="oui",+VLOOKUP($A72,DATA!$A:$AG,DATA!$AD$3,FALSE),0)</f>
        <v>0</v>
      </c>
      <c r="R72" s="28">
        <f>+IF($I72="oui",+VLOOKUP($A72,DATA!$A:$AG,DATA!$AF$3,FALSE),0)</f>
        <v>0</v>
      </c>
      <c r="S72" s="94">
        <f t="shared" si="27"/>
        <v>0</v>
      </c>
      <c r="T72" s="20">
        <f>+IF($I72="oui",+VLOOKUP($A72,DATA!$A:$AG,DATA!$Q$3,FALSE),0)</f>
        <v>0</v>
      </c>
      <c r="U72" s="21">
        <f>+IF($I72="oui",+VLOOKUP($A72,DATA!$A:$AG,DATA!$S$3,FALSE),0)</f>
        <v>0</v>
      </c>
      <c r="V72" s="21">
        <f>+IF($I72="oui",+VLOOKUP($A72,DATA!$A:$AG,DATA!$U$3,FALSE),0)</f>
        <v>0</v>
      </c>
      <c r="W72" s="21">
        <f>+IF($I72="oui",+VLOOKUP($A72,DATA!$A:$AG,DATA!$W$3,FALSE),0)</f>
        <v>0</v>
      </c>
      <c r="X72" s="21">
        <f>+IF($I72="oui",+VLOOKUP($A72,DATA!$A:$AG,DATA!$Y$3,FALSE),0)</f>
        <v>0</v>
      </c>
      <c r="Y72" s="21">
        <f>+IF($I72="oui",+VLOOKUP($A72,DATA!$A:$AG,DATA!$AA$3,FALSE),0)</f>
        <v>0</v>
      </c>
      <c r="Z72" s="21">
        <f>+IF($I72="oui",+VLOOKUP($A72,DATA!$A:$AG,DATA!$AC$3,FALSE),0)</f>
        <v>0</v>
      </c>
      <c r="AA72" s="21">
        <f>+IF($I72="oui",+VLOOKUP($A72,DATA!$A:$AG,DATA!$AE$3,FALSE),0)</f>
        <v>0</v>
      </c>
      <c r="AB72" s="22">
        <f>+IF($I72="oui",+VLOOKUP($A72,DATA!$A:$AG,DATA!$AG$3,FALSE),0)</f>
        <v>0</v>
      </c>
      <c r="AC72" s="95">
        <f t="shared" si="28"/>
        <v>0</v>
      </c>
      <c r="AD72" s="26" t="str">
        <f t="shared" si="29"/>
        <v xml:space="preserve"> </v>
      </c>
      <c r="AE72" s="27" t="str">
        <f t="shared" si="30"/>
        <v xml:space="preserve"> </v>
      </c>
      <c r="AF72" s="27" t="str">
        <f t="shared" si="31"/>
        <v xml:space="preserve"> </v>
      </c>
      <c r="AG72" s="27" t="str">
        <f t="shared" si="32"/>
        <v xml:space="preserve"> </v>
      </c>
      <c r="AH72" s="27" t="str">
        <f t="shared" si="33"/>
        <v xml:space="preserve"> </v>
      </c>
      <c r="AI72" s="27" t="str">
        <f t="shared" si="34"/>
        <v xml:space="preserve"> </v>
      </c>
      <c r="AJ72" s="27" t="str">
        <f t="shared" si="35"/>
        <v xml:space="preserve"> </v>
      </c>
      <c r="AK72" s="27" t="str">
        <f t="shared" si="36"/>
        <v xml:space="preserve"> </v>
      </c>
      <c r="AL72" s="28" t="str">
        <f t="shared" si="37"/>
        <v xml:space="preserve"> </v>
      </c>
      <c r="AM72" s="44" t="str">
        <f ca="1">+IF(T72=0," ",IF($H72=" ",+MAX(TODAY(),AW$4:AW71,$G72),+MAX(TODAY(),AW$4:AW71,$H72)))</f>
        <v xml:space="preserve"> </v>
      </c>
      <c r="AN72" s="31" t="str">
        <f ca="1">+IF(U72=0," ",IF($H72=" ",+MAX(TODAY(),AX$4:AX71,$G72),+MAX(TODAY(),AX$4:AX71,$H72)))</f>
        <v xml:space="preserve"> </v>
      </c>
      <c r="AO72" s="31" t="str">
        <f ca="1">+IF(AND(V72=0,W72=0)," ",IF($H72=" ",+MAX(TODAY(),AY$4:AY71,$G72),+MAX(TODAY(),AY$4:AY71,$H72)))</f>
        <v xml:space="preserve"> </v>
      </c>
      <c r="AP72" s="31" t="str">
        <f ca="1">+IF(V72=0," ",IF($H72=" ",+MAX(TODAY(),AZ$4:AZ71,$G72),+MAX(TODAY(),AZ$4:AZ71,$H72)))</f>
        <v xml:space="preserve"> </v>
      </c>
      <c r="AQ72" s="31" t="str">
        <f ca="1">+IF(W72=0," ",IF($H72=" ",+MAX(TODAY(),BA$4:BA71,$G72),+MAX(TODAY(),BA$4:BA71,$H72)))</f>
        <v xml:space="preserve"> </v>
      </c>
      <c r="AR72" s="31" t="str">
        <f ca="1">+IF(X72=0," ",IF($H72=" ",+MAX(TODAY(),BB$4:BB71,$G72),+MAX(TODAY(),BB$4:BB71,$H72)))</f>
        <v xml:space="preserve"> </v>
      </c>
      <c r="AS72" s="31" t="str">
        <f ca="1">+IF(Y72=0," ",IF($H72=" ",+MAX(TODAY(),BC$4:BC71,$G72),+MAX(TODAY(),BC$4:BC71,$H72)))</f>
        <v xml:space="preserve"> </v>
      </c>
      <c r="AT72" s="31" t="str">
        <f ca="1">+IF(Z72=0," ",IF($H72=" ",+MAX(TODAY(),BD$4:BD71,$G72),+MAX(TODAY(),BD$4:BD71,$H72)))</f>
        <v xml:space="preserve"> </v>
      </c>
      <c r="AU72" s="31" t="str">
        <f ca="1">+IF(AA72=0," ",IF($H72=" ",+MAX(TODAY(),BE$4:BE71,$G72),+MAX(TODAY(),BE$4:BE71,$H72)))</f>
        <v xml:space="preserve"> </v>
      </c>
      <c r="AV72" s="45" t="str">
        <f ca="1">+IF(AB72=0," ",IF($H72=" ",+MAX(TODAY(),BF$4:BF71,$G72),+MAX(TODAY(),BF$4:BF71,$H72)))</f>
        <v xml:space="preserve"> </v>
      </c>
      <c r="AW72" s="48" t="str">
        <f ca="1">+IF(T72=0," ",+MAX(+WORKDAY.INTL(+TODAY(),+CUM!AD72/+VLOOKUP(AW$1,POSTE!$B:$H,7,FALSE),,CONGÉ!$C$2:$C$80),+WORKDAY.INTL(AM72,+CUM!T72/+VLOOKUP(AW$1,POSTE!$B:$H,7,FALSE),,CONGÉ!$C$2:$C$80)))</f>
        <v xml:space="preserve"> </v>
      </c>
      <c r="AX72" s="199" t="str">
        <f ca="1">+IF(U72=0," ",+MAX(+WORKDAY.INTL(+TODAY(),+CUM!AE72/+VLOOKUP(AX$1,POSTE!$B:$H,7,FALSE),,CONGÉ!$C$2:$C$80),+WORKDAY.INTL(AN72,+CUM!U72/+VLOOKUP(AX$1,POSTE!$B:$H,7,FALSE),,CONGÉ!$C$2:$C$80)))</f>
        <v xml:space="preserve"> </v>
      </c>
      <c r="AY72" s="199" t="str">
        <f ca="1">+IF(AND(V72=0,W72=0)," ",+MAX(+WORKDAY.INTL(+TODAY(),+(((AF72*POSTE!$H$5)+(CUM!AG72*POSTE!$H$4))/(POSTE!$H$4*POSTE!$H$5*2)),,CONGÉ!$C$2:$C$80),+WORKDAY.INTL(AO72,+(((V72*POSTE!$H$5)+(CUM!W72*POSTE!$H$4))/(POSTE!$H$4*POSTE!$H$5*2)),,CONGÉ!$C$2:$C$80)))</f>
        <v xml:space="preserve"> </v>
      </c>
      <c r="AZ72" s="199" t="str">
        <f ca="1">+IF(V72=0," ",+MAX(+WORKDAY.INTL(+TODAY(),+CUM!AF72/+VLOOKUP(AZ$1,POSTE!$B:$H,7,FALSE),,CONGÉ!$C$2:$C$80),+WORKDAY.INTL(AP72,+CUM!V72/+VLOOKUP(AZ$1,POSTE!$B:$H,7,FALSE),,CONGÉ!$C$2:$C$80)))</f>
        <v xml:space="preserve"> </v>
      </c>
      <c r="BA72" s="199" t="str">
        <f ca="1">+IF(W72=0," ",+MAX(+WORKDAY.INTL(+TODAY(),+CUM!AG72/+VLOOKUP(BA$1,POSTE!$B:$H,7,FALSE),,CONGÉ!$C$2:$C$80),+WORKDAY.INTL(AQ72,+CUM!W72/+VLOOKUP(BA$1,POSTE!$B:$H,7,FALSE),,CONGÉ!$C$2:$C$80)))</f>
        <v xml:space="preserve"> </v>
      </c>
      <c r="BB72" s="199" t="str">
        <f ca="1">+IF(X72=0," ",+MAX(+WORKDAY.INTL(+TODAY(),+CUM!AH72/+VLOOKUP(BB$1,POSTE!$B:$H,7,FALSE),,CONGÉ!$C$2:$C$80),+WORKDAY.INTL(AR72,+CUM!X72/+VLOOKUP(BB$1,POSTE!$B:$H,7,FALSE),,CONGÉ!$C$2:$C$80)))</f>
        <v xml:space="preserve"> </v>
      </c>
      <c r="BC72" s="199" t="str">
        <f ca="1">+IF(Y72=0," ",+MAX(+WORKDAY.INTL(+TODAY(),+CUM!AI72/+VLOOKUP(BC$1,POSTE!$B:$H,7,FALSE),,CONGÉ!$C$2:$C$80),+WORKDAY.INTL(AS72,+CUM!Y72/+VLOOKUP(BC$1,POSTE!$B:$H,7,FALSE),,CONGÉ!$C$2:$C$80)))</f>
        <v xml:space="preserve"> </v>
      </c>
      <c r="BD72" s="199" t="str">
        <f ca="1">+IF(Z72=0," ",+MAX(+WORKDAY.INTL(+TODAY(),+CUM!AJ72/+VLOOKUP(BD$1,POSTE!$B:$H,7,FALSE),,CONGÉ!$C$2:$C$80),+WORKDAY.INTL(AT72,+CUM!Z72/+VLOOKUP(BD$1,POSTE!$B:$H,7,FALSE),,CONGÉ!$C$2:$C$80)))</f>
        <v xml:space="preserve"> </v>
      </c>
      <c r="BE72" s="199" t="str">
        <f ca="1">+IF(AA72=0," ",+MAX(+WORKDAY.INTL(+TODAY(),+CUM!AK72/+VLOOKUP(BE$1,POSTE!$B:$H,7,FALSE),,CONGÉ!$C$2:$C$80),+WORKDAY.INTL(AU72,+CUM!AA72/+VLOOKUP(BE$1,POSTE!$B:$H,7,FALSE),,CONGÉ!$C$2:$C$80)))</f>
        <v xml:space="preserve"> </v>
      </c>
      <c r="BF72" s="200" t="str">
        <f ca="1">+IF(AB72=0," ",+MAX(+WORKDAY.INTL(+TODAY(),+CUM!AL72/+VLOOKUP(BF$1,POSTE!$B:$H,7,FALSE),,CONGÉ!$C$2:$C$80),+WORKDAY.INTL(AV72,+CUM!AB72/+VLOOKUP(BF$1,POSTE!$B:$H,7,FALSE),,CONGÉ!$C$2:$C$80)))</f>
        <v xml:space="preserve"> </v>
      </c>
      <c r="BG72" s="96" t="str">
        <f t="shared" ca="1" si="38"/>
        <v xml:space="preserve"> </v>
      </c>
      <c r="BH72" s="96" t="str">
        <f t="shared" ca="1" si="39"/>
        <v xml:space="preserve"> </v>
      </c>
      <c r="BI72" s="26">
        <f>+IF($I72="oui",+VLOOKUP($A72,DATA!$A:$AH,DATA!$AH$3,FALSE),0)</f>
        <v>0</v>
      </c>
      <c r="BJ72" s="27" t="str">
        <f t="shared" si="25"/>
        <v xml:space="preserve"> </v>
      </c>
      <c r="BK72" s="46" t="str">
        <f>+IF(BI72&gt;0,+MAX((BL$4:BL71),BH72),"")</f>
        <v/>
      </c>
      <c r="BL72" s="46" t="str">
        <f>+IF(BI72&gt;0,+MAX((BL$4:BL71),+WORKDAY.INTL(BK72,+BI72/8,,CONGÉ!$C$2:$C$73)),"")</f>
        <v/>
      </c>
      <c r="BM72" s="175" t="str">
        <f t="shared" ca="1" si="26"/>
        <v xml:space="preserve"> </v>
      </c>
      <c r="BN72" s="176" t="str">
        <f t="shared" si="40"/>
        <v xml:space="preserve"> </v>
      </c>
      <c r="BO72" s="48" t="str">
        <f t="shared" ca="1" si="41"/>
        <v xml:space="preserve"> </v>
      </c>
      <c r="BP72" s="97" t="str">
        <f>+IF(C72=" "," ",+(((AF72*POSTE!$H$5)+(CUM!AG72*POSTE!$H$4))/(POSTE!$H$4*POSTE!$H$5*2)))</f>
        <v xml:space="preserve"> </v>
      </c>
      <c r="BQ72" s="98" t="str">
        <f ca="1">+IFERROR(+WORKDAY.INTL(BO72,BP72,,CONGÉ!C$4:C$72)," ")</f>
        <v xml:space="preserve"> </v>
      </c>
      <c r="BR72" s="99" t="str">
        <f ca="1">+IFERROR(+MAX(AY$4:AY72)-BQ72," ")</f>
        <v xml:space="preserve"> </v>
      </c>
      <c r="BS72" s="180" t="str">
        <f>+IF(T72=0," ",+DATEDIF(+MAX(AW$4:AW71),AM72,"D"))</f>
        <v xml:space="preserve"> </v>
      </c>
      <c r="BT72" s="181" t="str">
        <f>+IF(U72=0," ",+DATEDIF(+MAX(AX$4:AX71),AN72,"D"))</f>
        <v xml:space="preserve"> </v>
      </c>
      <c r="BU72" s="181" t="str">
        <f>+IF(AND(V72=0,W72=0)," ",+DATEDIF(+MAX(AY$4:AY71),AO72,"D"))</f>
        <v xml:space="preserve"> </v>
      </c>
      <c r="BV72" s="181" t="str">
        <f>+IF(V72=0," ",+DATEDIF(+MAX(AZ$4:AZ71),AP72,"D"))</f>
        <v xml:space="preserve"> </v>
      </c>
      <c r="BW72" s="181" t="str">
        <f>+IF(W72=0," ",+DATEDIF(+MAX(BA$4:BA71),AQ72,"D"))</f>
        <v xml:space="preserve"> </v>
      </c>
      <c r="BX72" s="181" t="str">
        <f>+IF(X72=0," ",+DATEDIF(+MAX(BB$4:BB71),AR72,"D"))</f>
        <v xml:space="preserve"> </v>
      </c>
      <c r="BY72" s="181" t="str">
        <f>+IF(Y72=0," ",+DATEDIF(+MAX(BC$4:BC71),AS72,"D"))</f>
        <v xml:space="preserve"> </v>
      </c>
      <c r="BZ72" s="181" t="str">
        <f>+IF(Z72=0," ",+DATEDIF(+MAX(BD$4:BD71),AT72,"D"))</f>
        <v xml:space="preserve"> </v>
      </c>
      <c r="CA72" s="181" t="str">
        <f>+IF(AA72=0," ",+DATEDIF(+MAX(BE$4:BE71),AU72,"D"))</f>
        <v xml:space="preserve"> </v>
      </c>
      <c r="CB72" s="182" t="str">
        <f>+IF(AB72=0," ",+DATEDIF(+MAX(BF$4:BF71),AV72,"D"))</f>
        <v xml:space="preserve"> </v>
      </c>
    </row>
    <row r="73" spans="1:80" x14ac:dyDescent="0.25">
      <c r="A73" s="104" t="str">
        <f>+IFERROR(+IF(+VLOOKUP(+ROW()-ROW($A$4),DATA!A:D,4,FALSE)=" "," ",+ROW()-ROW($A$4))," ")</f>
        <v xml:space="preserve"> </v>
      </c>
      <c r="B73" s="195" t="str">
        <f>+IFERROR(+VLOOKUP($A73,DATA!$A:$C,1,FALSE)-VLOOKUP($A73,DATA!$A:$C,3,FALSE)," ")</f>
        <v xml:space="preserve"> </v>
      </c>
      <c r="C73" s="17" t="str">
        <f>+IF($A73=" "," ",+VLOOKUP($A73,DATA!$A:$AG,DATA!$D$3,FALSE))</f>
        <v xml:space="preserve"> </v>
      </c>
      <c r="D73" s="17" t="str">
        <f>+IF($A73=" "," ",+VLOOKUP($A73,DATA!$A:$AG,DATA!$E$3,FALSE))</f>
        <v xml:space="preserve"> </v>
      </c>
      <c r="E73" s="17" t="str">
        <f>+IF($A73=" "," ",+VLOOKUP($A73,DATA!$A:$AG,DATA!$F$3,FALSE))</f>
        <v xml:space="preserve"> </v>
      </c>
      <c r="F73" s="191" t="str">
        <f>+IF($A73=" "," ",+VLOOKUP($A73,DATA!$A:$AG,DATA!$G$3,FALSE))</f>
        <v xml:space="preserve"> </v>
      </c>
      <c r="G73" s="31" t="str">
        <f>+IFERROR(+VLOOKUP($A73,DATA!$A:$AG,DATA!$M$3,FALSE)," ")</f>
        <v xml:space="preserve"> </v>
      </c>
      <c r="H73" s="31" t="str">
        <f>+IFERROR(+IF(+VLOOKUP($A73,DATA!$A:$AG,DATA!$N$3,FALSE)=0," ",+VLOOKUP($A73,DATA!$A:$AG,DATA!$N$3,FALSE))," ")</f>
        <v xml:space="preserve"> </v>
      </c>
      <c r="I73" s="18" t="str">
        <f>+IF($A73=" "," ",+VLOOKUP($A73,DATA!$A:$AG,DATA!$O$3,FALSE))</f>
        <v xml:space="preserve"> </v>
      </c>
      <c r="J73" s="26">
        <f>+IF($I73="oui",+VLOOKUP($A73,DATA!$A:$AG,DATA!$P$3,FALSE),0)</f>
        <v>0</v>
      </c>
      <c r="K73" s="27">
        <f>+IF($I73="oui",+VLOOKUP($A73,DATA!$A:$AG,DATA!$R$3,FALSE),0)</f>
        <v>0</v>
      </c>
      <c r="L73" s="27">
        <f>+IF($I73="oui",+VLOOKUP($A73,DATA!$A:$AG,DATA!$T$3,FALSE),0)</f>
        <v>0</v>
      </c>
      <c r="M73" s="27">
        <f>+IF($I73="oui",+VLOOKUP($A73,DATA!$A:$AG,DATA!$V$3,FALSE),0)</f>
        <v>0</v>
      </c>
      <c r="N73" s="27">
        <f>+IF($I73="oui",+VLOOKUP($A73,DATA!$A:$AG,DATA!$X$3,FALSE),0)</f>
        <v>0</v>
      </c>
      <c r="O73" s="27">
        <f>+IF($I73="oui",+VLOOKUP($A73,DATA!$A:$AG,DATA!$Z$3,FALSE),0)</f>
        <v>0</v>
      </c>
      <c r="P73" s="27">
        <f>+IF($I73="oui",+VLOOKUP($A73,DATA!$A:$AG,DATA!$AB$3,FALSE),0)</f>
        <v>0</v>
      </c>
      <c r="Q73" s="27">
        <f>+IF($I73="oui",+VLOOKUP($A73,DATA!$A:$AG,DATA!$AD$3,FALSE),0)</f>
        <v>0</v>
      </c>
      <c r="R73" s="28">
        <f>+IF($I73="oui",+VLOOKUP($A73,DATA!$A:$AG,DATA!$AF$3,FALSE),0)</f>
        <v>0</v>
      </c>
      <c r="S73" s="94">
        <f t="shared" si="27"/>
        <v>0</v>
      </c>
      <c r="T73" s="20">
        <f>+IF($I73="oui",+VLOOKUP($A73,DATA!$A:$AG,DATA!$Q$3,FALSE),0)</f>
        <v>0</v>
      </c>
      <c r="U73" s="21">
        <f>+IF($I73="oui",+VLOOKUP($A73,DATA!$A:$AG,DATA!$S$3,FALSE),0)</f>
        <v>0</v>
      </c>
      <c r="V73" s="21">
        <f>+IF($I73="oui",+VLOOKUP($A73,DATA!$A:$AG,DATA!$U$3,FALSE),0)</f>
        <v>0</v>
      </c>
      <c r="W73" s="21">
        <f>+IF($I73="oui",+VLOOKUP($A73,DATA!$A:$AG,DATA!$W$3,FALSE),0)</f>
        <v>0</v>
      </c>
      <c r="X73" s="21">
        <f>+IF($I73="oui",+VLOOKUP($A73,DATA!$A:$AG,DATA!$Y$3,FALSE),0)</f>
        <v>0</v>
      </c>
      <c r="Y73" s="21">
        <f>+IF($I73="oui",+VLOOKUP($A73,DATA!$A:$AG,DATA!$AA$3,FALSE),0)</f>
        <v>0</v>
      </c>
      <c r="Z73" s="21">
        <f>+IF($I73="oui",+VLOOKUP($A73,DATA!$A:$AG,DATA!$AC$3,FALSE),0)</f>
        <v>0</v>
      </c>
      <c r="AA73" s="21">
        <f>+IF($I73="oui",+VLOOKUP($A73,DATA!$A:$AG,DATA!$AE$3,FALSE),0)</f>
        <v>0</v>
      </c>
      <c r="AB73" s="22">
        <f>+IF($I73="oui",+VLOOKUP($A73,DATA!$A:$AG,DATA!$AG$3,FALSE),0)</f>
        <v>0</v>
      </c>
      <c r="AC73" s="95">
        <f t="shared" si="28"/>
        <v>0</v>
      </c>
      <c r="AD73" s="26" t="str">
        <f t="shared" si="29"/>
        <v xml:space="preserve"> </v>
      </c>
      <c r="AE73" s="27" t="str">
        <f t="shared" si="30"/>
        <v xml:space="preserve"> </v>
      </c>
      <c r="AF73" s="27" t="str">
        <f t="shared" si="31"/>
        <v xml:space="preserve"> </v>
      </c>
      <c r="AG73" s="27" t="str">
        <f t="shared" si="32"/>
        <v xml:space="preserve"> </v>
      </c>
      <c r="AH73" s="27" t="str">
        <f t="shared" si="33"/>
        <v xml:space="preserve"> </v>
      </c>
      <c r="AI73" s="27" t="str">
        <f t="shared" si="34"/>
        <v xml:space="preserve"> </v>
      </c>
      <c r="AJ73" s="27" t="str">
        <f t="shared" si="35"/>
        <v xml:space="preserve"> </v>
      </c>
      <c r="AK73" s="27" t="str">
        <f t="shared" si="36"/>
        <v xml:space="preserve"> </v>
      </c>
      <c r="AL73" s="28" t="str">
        <f t="shared" si="37"/>
        <v xml:space="preserve"> </v>
      </c>
      <c r="AM73" s="44" t="str">
        <f ca="1">+IF(T73=0," ",IF($H73=" ",+MAX(TODAY(),AW$4:AW72,$G73),+MAX(TODAY(),AW$4:AW72,$H73)))</f>
        <v xml:space="preserve"> </v>
      </c>
      <c r="AN73" s="31" t="str">
        <f ca="1">+IF(U73=0," ",IF($H73=" ",+MAX(TODAY(),AX$4:AX72,$G73),+MAX(TODAY(),AX$4:AX72,$H73)))</f>
        <v xml:space="preserve"> </v>
      </c>
      <c r="AO73" s="31" t="str">
        <f ca="1">+IF(AND(V73=0,W73=0)," ",IF($H73=" ",+MAX(TODAY(),AY$4:AY72,$G73),+MAX(TODAY(),AY$4:AY72,$H73)))</f>
        <v xml:space="preserve"> </v>
      </c>
      <c r="AP73" s="31" t="str">
        <f ca="1">+IF(V73=0," ",IF($H73=" ",+MAX(TODAY(),AZ$4:AZ72,$G73),+MAX(TODAY(),AZ$4:AZ72,$H73)))</f>
        <v xml:space="preserve"> </v>
      </c>
      <c r="AQ73" s="31" t="str">
        <f ca="1">+IF(W73=0," ",IF($H73=" ",+MAX(TODAY(),BA$4:BA72,$G73),+MAX(TODAY(),BA$4:BA72,$H73)))</f>
        <v xml:space="preserve"> </v>
      </c>
      <c r="AR73" s="31" t="str">
        <f ca="1">+IF(X73=0," ",IF($H73=" ",+MAX(TODAY(),BB$4:BB72,$G73),+MAX(TODAY(),BB$4:BB72,$H73)))</f>
        <v xml:space="preserve"> </v>
      </c>
      <c r="AS73" s="31" t="str">
        <f ca="1">+IF(Y73=0," ",IF($H73=" ",+MAX(TODAY(),BC$4:BC72,$G73),+MAX(TODAY(),BC$4:BC72,$H73)))</f>
        <v xml:space="preserve"> </v>
      </c>
      <c r="AT73" s="31" t="str">
        <f ca="1">+IF(Z73=0," ",IF($H73=" ",+MAX(TODAY(),BD$4:BD72,$G73),+MAX(TODAY(),BD$4:BD72,$H73)))</f>
        <v xml:space="preserve"> </v>
      </c>
      <c r="AU73" s="31" t="str">
        <f ca="1">+IF(AA73=0," ",IF($H73=" ",+MAX(TODAY(),BE$4:BE72,$G73),+MAX(TODAY(),BE$4:BE72,$H73)))</f>
        <v xml:space="preserve"> </v>
      </c>
      <c r="AV73" s="45" t="str">
        <f ca="1">+IF(AB73=0," ",IF($H73=" ",+MAX(TODAY(),BF$4:BF72,$G73),+MAX(TODAY(),BF$4:BF72,$H73)))</f>
        <v xml:space="preserve"> </v>
      </c>
      <c r="AW73" s="48" t="str">
        <f ca="1">+IF(T73=0," ",+MAX(+WORKDAY.INTL(+TODAY(),+CUM!AD73/+VLOOKUP(AW$1,POSTE!$B:$H,7,FALSE),,CONGÉ!$C$2:$C$80),+WORKDAY.INTL(AM73,+CUM!T73/+VLOOKUP(AW$1,POSTE!$B:$H,7,FALSE),,CONGÉ!$C$2:$C$80)))</f>
        <v xml:space="preserve"> </v>
      </c>
      <c r="AX73" s="199" t="str">
        <f ca="1">+IF(U73=0," ",+MAX(+WORKDAY.INTL(+TODAY(),+CUM!AE73/+VLOOKUP(AX$1,POSTE!$B:$H,7,FALSE),,CONGÉ!$C$2:$C$80),+WORKDAY.INTL(AN73,+CUM!U73/+VLOOKUP(AX$1,POSTE!$B:$H,7,FALSE),,CONGÉ!$C$2:$C$80)))</f>
        <v xml:space="preserve"> </v>
      </c>
      <c r="AY73" s="199" t="str">
        <f ca="1">+IF(AND(V73=0,W73=0)," ",+MAX(+WORKDAY.INTL(+TODAY(),+(((AF73*POSTE!$H$5)+(CUM!AG73*POSTE!$H$4))/(POSTE!$H$4*POSTE!$H$5*2)),,CONGÉ!$C$2:$C$80),+WORKDAY.INTL(AO73,+(((V73*POSTE!$H$5)+(CUM!W73*POSTE!$H$4))/(POSTE!$H$4*POSTE!$H$5*2)),,CONGÉ!$C$2:$C$80)))</f>
        <v xml:space="preserve"> </v>
      </c>
      <c r="AZ73" s="199" t="str">
        <f ca="1">+IF(V73=0," ",+MAX(+WORKDAY.INTL(+TODAY(),+CUM!AF73/+VLOOKUP(AZ$1,POSTE!$B:$H,7,FALSE),,CONGÉ!$C$2:$C$80),+WORKDAY.INTL(AP73,+CUM!V73/+VLOOKUP(AZ$1,POSTE!$B:$H,7,FALSE),,CONGÉ!$C$2:$C$80)))</f>
        <v xml:space="preserve"> </v>
      </c>
      <c r="BA73" s="199" t="str">
        <f ca="1">+IF(W73=0," ",+MAX(+WORKDAY.INTL(+TODAY(),+CUM!AG73/+VLOOKUP(BA$1,POSTE!$B:$H,7,FALSE),,CONGÉ!$C$2:$C$80),+WORKDAY.INTL(AQ73,+CUM!W73/+VLOOKUP(BA$1,POSTE!$B:$H,7,FALSE),,CONGÉ!$C$2:$C$80)))</f>
        <v xml:space="preserve"> </v>
      </c>
      <c r="BB73" s="199" t="str">
        <f ca="1">+IF(X73=0," ",+MAX(+WORKDAY.INTL(+TODAY(),+CUM!AH73/+VLOOKUP(BB$1,POSTE!$B:$H,7,FALSE),,CONGÉ!$C$2:$C$80),+WORKDAY.INTL(AR73,+CUM!X73/+VLOOKUP(BB$1,POSTE!$B:$H,7,FALSE),,CONGÉ!$C$2:$C$80)))</f>
        <v xml:space="preserve"> </v>
      </c>
      <c r="BC73" s="199" t="str">
        <f ca="1">+IF(Y73=0," ",+MAX(+WORKDAY.INTL(+TODAY(),+CUM!AI73/+VLOOKUP(BC$1,POSTE!$B:$H,7,FALSE),,CONGÉ!$C$2:$C$80),+WORKDAY.INTL(AS73,+CUM!Y73/+VLOOKUP(BC$1,POSTE!$B:$H,7,FALSE),,CONGÉ!$C$2:$C$80)))</f>
        <v xml:space="preserve"> </v>
      </c>
      <c r="BD73" s="199" t="str">
        <f ca="1">+IF(Z73=0," ",+MAX(+WORKDAY.INTL(+TODAY(),+CUM!AJ73/+VLOOKUP(BD$1,POSTE!$B:$H,7,FALSE),,CONGÉ!$C$2:$C$80),+WORKDAY.INTL(AT73,+CUM!Z73/+VLOOKUP(BD$1,POSTE!$B:$H,7,FALSE),,CONGÉ!$C$2:$C$80)))</f>
        <v xml:space="preserve"> </v>
      </c>
      <c r="BE73" s="199" t="str">
        <f ca="1">+IF(AA73=0," ",+MAX(+WORKDAY.INTL(+TODAY(),+CUM!AK73/+VLOOKUP(BE$1,POSTE!$B:$H,7,FALSE),,CONGÉ!$C$2:$C$80),+WORKDAY.INTL(AU73,+CUM!AA73/+VLOOKUP(BE$1,POSTE!$B:$H,7,FALSE),,CONGÉ!$C$2:$C$80)))</f>
        <v xml:space="preserve"> </v>
      </c>
      <c r="BF73" s="200" t="str">
        <f ca="1">+IF(AB73=0," ",+MAX(+WORKDAY.INTL(+TODAY(),+CUM!AL73/+VLOOKUP(BF$1,POSTE!$B:$H,7,FALSE),,CONGÉ!$C$2:$C$80),+WORKDAY.INTL(AV73,+CUM!AB73/+VLOOKUP(BF$1,POSTE!$B:$H,7,FALSE),,CONGÉ!$C$2:$C$80)))</f>
        <v xml:space="preserve"> </v>
      </c>
      <c r="BG73" s="96" t="str">
        <f t="shared" ca="1" si="38"/>
        <v xml:space="preserve"> </v>
      </c>
      <c r="BH73" s="96" t="str">
        <f t="shared" ca="1" si="39"/>
        <v xml:space="preserve"> </v>
      </c>
      <c r="BI73" s="26">
        <f>+IF($I73="oui",+VLOOKUP($A73,DATA!$A:$AH,DATA!$AH$3,FALSE),0)</f>
        <v>0</v>
      </c>
      <c r="BJ73" s="27" t="str">
        <f t="shared" si="25"/>
        <v xml:space="preserve"> </v>
      </c>
      <c r="BK73" s="46" t="str">
        <f>+IF(BI73&gt;0,+MAX((BL$4:BL72),BH73),"")</f>
        <v/>
      </c>
      <c r="BL73" s="46" t="str">
        <f>+IF(BI73&gt;0,+MAX((BL$4:BL72),+WORKDAY.INTL(BK73,+BI73/8,,CONGÉ!$C$2:$C$73)),"")</f>
        <v/>
      </c>
      <c r="BM73" s="175" t="str">
        <f t="shared" ca="1" si="26"/>
        <v xml:space="preserve"> </v>
      </c>
      <c r="BN73" s="176" t="str">
        <f t="shared" si="40"/>
        <v xml:space="preserve"> </v>
      </c>
      <c r="BO73" s="48" t="str">
        <f t="shared" ca="1" si="41"/>
        <v xml:space="preserve"> </v>
      </c>
      <c r="BP73" s="97" t="str">
        <f>+IF(C73=" "," ",+(((AF73*POSTE!$H$5)+(CUM!AG73*POSTE!$H$4))/(POSTE!$H$4*POSTE!$H$5*2)))</f>
        <v xml:space="preserve"> </v>
      </c>
      <c r="BQ73" s="98" t="str">
        <f ca="1">+IFERROR(+WORKDAY.INTL(BO73,BP73,,CONGÉ!C$4:C$72)," ")</f>
        <v xml:space="preserve"> </v>
      </c>
      <c r="BR73" s="99" t="str">
        <f ca="1">+IFERROR(+MAX(AY$4:AY73)-BQ73," ")</f>
        <v xml:space="preserve"> </v>
      </c>
      <c r="BS73" s="180" t="str">
        <f>+IF(T73=0," ",+DATEDIF(+MAX(AW$4:AW72),AM73,"D"))</f>
        <v xml:space="preserve"> </v>
      </c>
      <c r="BT73" s="181" t="str">
        <f>+IF(U73=0," ",+DATEDIF(+MAX(AX$4:AX72),AN73,"D"))</f>
        <v xml:space="preserve"> </v>
      </c>
      <c r="BU73" s="181" t="str">
        <f>+IF(AND(V73=0,W73=0)," ",+DATEDIF(+MAX(AY$4:AY72),AO73,"D"))</f>
        <v xml:space="preserve"> </v>
      </c>
      <c r="BV73" s="181" t="str">
        <f>+IF(V73=0," ",+DATEDIF(+MAX(AZ$4:AZ72),AP73,"D"))</f>
        <v xml:space="preserve"> </v>
      </c>
      <c r="BW73" s="181" t="str">
        <f>+IF(W73=0," ",+DATEDIF(+MAX(BA$4:BA72),AQ73,"D"))</f>
        <v xml:space="preserve"> </v>
      </c>
      <c r="BX73" s="181" t="str">
        <f>+IF(X73=0," ",+DATEDIF(+MAX(BB$4:BB72),AR73,"D"))</f>
        <v xml:space="preserve"> </v>
      </c>
      <c r="BY73" s="181" t="str">
        <f>+IF(Y73=0," ",+DATEDIF(+MAX(BC$4:BC72),AS73,"D"))</f>
        <v xml:space="preserve"> </v>
      </c>
      <c r="BZ73" s="181" t="str">
        <f>+IF(Z73=0," ",+DATEDIF(+MAX(BD$4:BD72),AT73,"D"))</f>
        <v xml:space="preserve"> </v>
      </c>
      <c r="CA73" s="181" t="str">
        <f>+IF(AA73=0," ",+DATEDIF(+MAX(BE$4:BE72),AU73,"D"))</f>
        <v xml:space="preserve"> </v>
      </c>
      <c r="CB73" s="182" t="str">
        <f>+IF(AB73=0," ",+DATEDIF(+MAX(BF$4:BF72),AV73,"D"))</f>
        <v xml:space="preserve"> </v>
      </c>
    </row>
    <row r="74" spans="1:80" x14ac:dyDescent="0.25">
      <c r="A74" s="104" t="str">
        <f>+IFERROR(+IF(+VLOOKUP(+ROW()-ROW($A$4),DATA!A:D,4,FALSE)=" "," ",+ROW()-ROW($A$4))," ")</f>
        <v xml:space="preserve"> </v>
      </c>
      <c r="B74" s="195" t="str">
        <f>+IFERROR(+VLOOKUP($A74,DATA!$A:$C,1,FALSE)-VLOOKUP($A74,DATA!$A:$C,3,FALSE)," ")</f>
        <v xml:space="preserve"> </v>
      </c>
      <c r="C74" s="17" t="str">
        <f>+IF($A74=" "," ",+VLOOKUP($A74,DATA!$A:$AG,DATA!$D$3,FALSE))</f>
        <v xml:space="preserve"> </v>
      </c>
      <c r="D74" s="17" t="str">
        <f>+IF($A74=" "," ",+VLOOKUP($A74,DATA!$A:$AG,DATA!$E$3,FALSE))</f>
        <v xml:space="preserve"> </v>
      </c>
      <c r="E74" s="17" t="str">
        <f>+IF($A74=" "," ",+VLOOKUP($A74,DATA!$A:$AG,DATA!$F$3,FALSE))</f>
        <v xml:space="preserve"> </v>
      </c>
      <c r="F74" s="191" t="str">
        <f>+IF($A74=" "," ",+VLOOKUP($A74,DATA!$A:$AG,DATA!$G$3,FALSE))</f>
        <v xml:space="preserve"> </v>
      </c>
      <c r="G74" s="31" t="str">
        <f>+IFERROR(+VLOOKUP($A74,DATA!$A:$AG,DATA!$M$3,FALSE)," ")</f>
        <v xml:space="preserve"> </v>
      </c>
      <c r="H74" s="31" t="str">
        <f>+IFERROR(+IF(+VLOOKUP($A74,DATA!$A:$AG,DATA!$N$3,FALSE)=0," ",+VLOOKUP($A74,DATA!$A:$AG,DATA!$N$3,FALSE))," ")</f>
        <v xml:space="preserve"> </v>
      </c>
      <c r="I74" s="18" t="str">
        <f>+IF($A74=" "," ",+VLOOKUP($A74,DATA!$A:$AG,DATA!$O$3,FALSE))</f>
        <v xml:space="preserve"> </v>
      </c>
      <c r="J74" s="26">
        <f>+IF($I74="oui",+VLOOKUP($A74,DATA!$A:$AG,DATA!$P$3,FALSE),0)</f>
        <v>0</v>
      </c>
      <c r="K74" s="27">
        <f>+IF($I74="oui",+VLOOKUP($A74,DATA!$A:$AG,DATA!$R$3,FALSE),0)</f>
        <v>0</v>
      </c>
      <c r="L74" s="27">
        <f>+IF($I74="oui",+VLOOKUP($A74,DATA!$A:$AG,DATA!$T$3,FALSE),0)</f>
        <v>0</v>
      </c>
      <c r="M74" s="27">
        <f>+IF($I74="oui",+VLOOKUP($A74,DATA!$A:$AG,DATA!$V$3,FALSE),0)</f>
        <v>0</v>
      </c>
      <c r="N74" s="27">
        <f>+IF($I74="oui",+VLOOKUP($A74,DATA!$A:$AG,DATA!$X$3,FALSE),0)</f>
        <v>0</v>
      </c>
      <c r="O74" s="27">
        <f>+IF($I74="oui",+VLOOKUP($A74,DATA!$A:$AG,DATA!$Z$3,FALSE),0)</f>
        <v>0</v>
      </c>
      <c r="P74" s="27">
        <f>+IF($I74="oui",+VLOOKUP($A74,DATA!$A:$AG,DATA!$AB$3,FALSE),0)</f>
        <v>0</v>
      </c>
      <c r="Q74" s="27">
        <f>+IF($I74="oui",+VLOOKUP($A74,DATA!$A:$AG,DATA!$AD$3,FALSE),0)</f>
        <v>0</v>
      </c>
      <c r="R74" s="28">
        <f>+IF($I74="oui",+VLOOKUP($A74,DATA!$A:$AG,DATA!$AF$3,FALSE),0)</f>
        <v>0</v>
      </c>
      <c r="S74" s="94">
        <f t="shared" si="27"/>
        <v>0</v>
      </c>
      <c r="T74" s="20">
        <f>+IF($I74="oui",+VLOOKUP($A74,DATA!$A:$AG,DATA!$Q$3,FALSE),0)</f>
        <v>0</v>
      </c>
      <c r="U74" s="21">
        <f>+IF($I74="oui",+VLOOKUP($A74,DATA!$A:$AG,DATA!$S$3,FALSE),0)</f>
        <v>0</v>
      </c>
      <c r="V74" s="21">
        <f>+IF($I74="oui",+VLOOKUP($A74,DATA!$A:$AG,DATA!$U$3,FALSE),0)</f>
        <v>0</v>
      </c>
      <c r="W74" s="21">
        <f>+IF($I74="oui",+VLOOKUP($A74,DATA!$A:$AG,DATA!$W$3,FALSE),0)</f>
        <v>0</v>
      </c>
      <c r="X74" s="21">
        <f>+IF($I74="oui",+VLOOKUP($A74,DATA!$A:$AG,DATA!$Y$3,FALSE),0)</f>
        <v>0</v>
      </c>
      <c r="Y74" s="21">
        <f>+IF($I74="oui",+VLOOKUP($A74,DATA!$A:$AG,DATA!$AA$3,FALSE),0)</f>
        <v>0</v>
      </c>
      <c r="Z74" s="21">
        <f>+IF($I74="oui",+VLOOKUP($A74,DATA!$A:$AG,DATA!$AC$3,FALSE),0)</f>
        <v>0</v>
      </c>
      <c r="AA74" s="21">
        <f>+IF($I74="oui",+VLOOKUP($A74,DATA!$A:$AG,DATA!$AE$3,FALSE),0)</f>
        <v>0</v>
      </c>
      <c r="AB74" s="22">
        <f>+IF($I74="oui",+VLOOKUP($A74,DATA!$A:$AG,DATA!$AG$3,FALSE),0)</f>
        <v>0</v>
      </c>
      <c r="AC74" s="95">
        <f t="shared" si="28"/>
        <v>0</v>
      </c>
      <c r="AD74" s="26" t="str">
        <f t="shared" si="29"/>
        <v xml:space="preserve"> </v>
      </c>
      <c r="AE74" s="27" t="str">
        <f t="shared" si="30"/>
        <v xml:space="preserve"> </v>
      </c>
      <c r="AF74" s="27" t="str">
        <f t="shared" si="31"/>
        <v xml:space="preserve"> </v>
      </c>
      <c r="AG74" s="27" t="str">
        <f t="shared" si="32"/>
        <v xml:space="preserve"> </v>
      </c>
      <c r="AH74" s="27" t="str">
        <f t="shared" si="33"/>
        <v xml:space="preserve"> </v>
      </c>
      <c r="AI74" s="27" t="str">
        <f t="shared" si="34"/>
        <v xml:space="preserve"> </v>
      </c>
      <c r="AJ74" s="27" t="str">
        <f t="shared" si="35"/>
        <v xml:space="preserve"> </v>
      </c>
      <c r="AK74" s="27" t="str">
        <f t="shared" si="36"/>
        <v xml:space="preserve"> </v>
      </c>
      <c r="AL74" s="28" t="str">
        <f t="shared" si="37"/>
        <v xml:space="preserve"> </v>
      </c>
      <c r="AM74" s="44" t="str">
        <f ca="1">+IF(T74=0," ",IF($H74=" ",+MAX(TODAY(),AW$4:AW73,$G74),+MAX(TODAY(),AW$4:AW73,$H74)))</f>
        <v xml:space="preserve"> </v>
      </c>
      <c r="AN74" s="31" t="str">
        <f ca="1">+IF(U74=0," ",IF($H74=" ",+MAX(TODAY(),AX$4:AX73,$G74),+MAX(TODAY(),AX$4:AX73,$H74)))</f>
        <v xml:space="preserve"> </v>
      </c>
      <c r="AO74" s="31" t="str">
        <f ca="1">+IF(AND(V74=0,W74=0)," ",IF($H74=" ",+MAX(TODAY(),AY$4:AY73,$G74),+MAX(TODAY(),AY$4:AY73,$H74)))</f>
        <v xml:space="preserve"> </v>
      </c>
      <c r="AP74" s="31" t="str">
        <f ca="1">+IF(V74=0," ",IF($H74=" ",+MAX(TODAY(),AZ$4:AZ73,$G74),+MAX(TODAY(),AZ$4:AZ73,$H74)))</f>
        <v xml:space="preserve"> </v>
      </c>
      <c r="AQ74" s="31" t="str">
        <f ca="1">+IF(W74=0," ",IF($H74=" ",+MAX(TODAY(),BA$4:BA73,$G74),+MAX(TODAY(),BA$4:BA73,$H74)))</f>
        <v xml:space="preserve"> </v>
      </c>
      <c r="AR74" s="31" t="str">
        <f ca="1">+IF(X74=0," ",IF($H74=" ",+MAX(TODAY(),BB$4:BB73,$G74),+MAX(TODAY(),BB$4:BB73,$H74)))</f>
        <v xml:space="preserve"> </v>
      </c>
      <c r="AS74" s="31" t="str">
        <f ca="1">+IF(Y74=0," ",IF($H74=" ",+MAX(TODAY(),BC$4:BC73,$G74),+MAX(TODAY(),BC$4:BC73,$H74)))</f>
        <v xml:space="preserve"> </v>
      </c>
      <c r="AT74" s="31" t="str">
        <f ca="1">+IF(Z74=0," ",IF($H74=" ",+MAX(TODAY(),BD$4:BD73,$G74),+MAX(TODAY(),BD$4:BD73,$H74)))</f>
        <v xml:space="preserve"> </v>
      </c>
      <c r="AU74" s="31" t="str">
        <f ca="1">+IF(AA74=0," ",IF($H74=" ",+MAX(TODAY(),BE$4:BE73,$G74),+MAX(TODAY(),BE$4:BE73,$H74)))</f>
        <v xml:space="preserve"> </v>
      </c>
      <c r="AV74" s="45" t="str">
        <f ca="1">+IF(AB74=0," ",IF($H74=" ",+MAX(TODAY(),BF$4:BF73,$G74),+MAX(TODAY(),BF$4:BF73,$H74)))</f>
        <v xml:space="preserve"> </v>
      </c>
      <c r="AW74" s="48" t="str">
        <f ca="1">+IF(T74=0," ",+MAX(+WORKDAY.INTL(+TODAY(),+CUM!AD74/+VLOOKUP(AW$1,POSTE!$B:$H,7,FALSE),,CONGÉ!$C$2:$C$80),+WORKDAY.INTL(AM74,+CUM!T74/+VLOOKUP(AW$1,POSTE!$B:$H,7,FALSE),,CONGÉ!$C$2:$C$80)))</f>
        <v xml:space="preserve"> </v>
      </c>
      <c r="AX74" s="199" t="str">
        <f ca="1">+IF(U74=0," ",+MAX(+WORKDAY.INTL(+TODAY(),+CUM!AE74/+VLOOKUP(AX$1,POSTE!$B:$H,7,FALSE),,CONGÉ!$C$2:$C$80),+WORKDAY.INTL(AN74,+CUM!U74/+VLOOKUP(AX$1,POSTE!$B:$H,7,FALSE),,CONGÉ!$C$2:$C$80)))</f>
        <v xml:space="preserve"> </v>
      </c>
      <c r="AY74" s="199" t="str">
        <f ca="1">+IF(AND(V74=0,W74=0)," ",+MAX(+WORKDAY.INTL(+TODAY(),+(((AF74*POSTE!$H$5)+(CUM!AG74*POSTE!$H$4))/(POSTE!$H$4*POSTE!$H$5*2)),,CONGÉ!$C$2:$C$80),+WORKDAY.INTL(AO74,+(((V74*POSTE!$H$5)+(CUM!W74*POSTE!$H$4))/(POSTE!$H$4*POSTE!$H$5*2)),,CONGÉ!$C$2:$C$80)))</f>
        <v xml:space="preserve"> </v>
      </c>
      <c r="AZ74" s="199" t="str">
        <f ca="1">+IF(V74=0," ",+MAX(+WORKDAY.INTL(+TODAY(),+CUM!AF74/+VLOOKUP(AZ$1,POSTE!$B:$H,7,FALSE),,CONGÉ!$C$2:$C$80),+WORKDAY.INTL(AP74,+CUM!V74/+VLOOKUP(AZ$1,POSTE!$B:$H,7,FALSE),,CONGÉ!$C$2:$C$80)))</f>
        <v xml:space="preserve"> </v>
      </c>
      <c r="BA74" s="199" t="str">
        <f ca="1">+IF(W74=0," ",+MAX(+WORKDAY.INTL(+TODAY(),+CUM!AG74/+VLOOKUP(BA$1,POSTE!$B:$H,7,FALSE),,CONGÉ!$C$2:$C$80),+WORKDAY.INTL(AQ74,+CUM!W74/+VLOOKUP(BA$1,POSTE!$B:$H,7,FALSE),,CONGÉ!$C$2:$C$80)))</f>
        <v xml:space="preserve"> </v>
      </c>
      <c r="BB74" s="199" t="str">
        <f ca="1">+IF(X74=0," ",+MAX(+WORKDAY.INTL(+TODAY(),+CUM!AH74/+VLOOKUP(BB$1,POSTE!$B:$H,7,FALSE),,CONGÉ!$C$2:$C$80),+WORKDAY.INTL(AR74,+CUM!X74/+VLOOKUP(BB$1,POSTE!$B:$H,7,FALSE),,CONGÉ!$C$2:$C$80)))</f>
        <v xml:space="preserve"> </v>
      </c>
      <c r="BC74" s="199" t="str">
        <f ca="1">+IF(Y74=0," ",+MAX(+WORKDAY.INTL(+TODAY(),+CUM!AI74/+VLOOKUP(BC$1,POSTE!$B:$H,7,FALSE),,CONGÉ!$C$2:$C$80),+WORKDAY.INTL(AS74,+CUM!Y74/+VLOOKUP(BC$1,POSTE!$B:$H,7,FALSE),,CONGÉ!$C$2:$C$80)))</f>
        <v xml:space="preserve"> </v>
      </c>
      <c r="BD74" s="199" t="str">
        <f ca="1">+IF(Z74=0," ",+MAX(+WORKDAY.INTL(+TODAY(),+CUM!AJ74/+VLOOKUP(BD$1,POSTE!$B:$H,7,FALSE),,CONGÉ!$C$2:$C$80),+WORKDAY.INTL(AT74,+CUM!Z74/+VLOOKUP(BD$1,POSTE!$B:$H,7,FALSE),,CONGÉ!$C$2:$C$80)))</f>
        <v xml:space="preserve"> </v>
      </c>
      <c r="BE74" s="199" t="str">
        <f ca="1">+IF(AA74=0," ",+MAX(+WORKDAY.INTL(+TODAY(),+CUM!AK74/+VLOOKUP(BE$1,POSTE!$B:$H,7,FALSE),,CONGÉ!$C$2:$C$80),+WORKDAY.INTL(AU74,+CUM!AA74/+VLOOKUP(BE$1,POSTE!$B:$H,7,FALSE),,CONGÉ!$C$2:$C$80)))</f>
        <v xml:space="preserve"> </v>
      </c>
      <c r="BF74" s="200" t="str">
        <f ca="1">+IF(AB74=0," ",+MAX(+WORKDAY.INTL(+TODAY(),+CUM!AL74/+VLOOKUP(BF$1,POSTE!$B:$H,7,FALSE),,CONGÉ!$C$2:$C$80),+WORKDAY.INTL(AV74,+CUM!AB74/+VLOOKUP(BF$1,POSTE!$B:$H,7,FALSE),,CONGÉ!$C$2:$C$80)))</f>
        <v xml:space="preserve"> </v>
      </c>
      <c r="BG74" s="96" t="str">
        <f t="shared" ca="1" si="38"/>
        <v xml:space="preserve"> </v>
      </c>
      <c r="BH74" s="96" t="str">
        <f t="shared" ca="1" si="39"/>
        <v xml:space="preserve"> </v>
      </c>
      <c r="BI74" s="26">
        <f>+IF($I74="oui",+VLOOKUP($A74,DATA!$A:$AH,DATA!$AH$3,FALSE),0)</f>
        <v>0</v>
      </c>
      <c r="BJ74" s="27" t="str">
        <f t="shared" si="25"/>
        <v xml:space="preserve"> </v>
      </c>
      <c r="BK74" s="46" t="str">
        <f>+IF(BI74&gt;0,+MAX((BL$4:BL73),BH74),"")</f>
        <v/>
      </c>
      <c r="BL74" s="46" t="str">
        <f>+IF(BI74&gt;0,+MAX((BL$4:BL73),+WORKDAY.INTL(BK74,+BI74/8,,CONGÉ!$C$2:$C$73)),"")</f>
        <v/>
      </c>
      <c r="BM74" s="175" t="str">
        <f t="shared" ca="1" si="26"/>
        <v xml:space="preserve"> </v>
      </c>
      <c r="BN74" s="176" t="str">
        <f t="shared" si="40"/>
        <v xml:space="preserve"> </v>
      </c>
      <c r="BO74" s="48" t="str">
        <f t="shared" ca="1" si="41"/>
        <v xml:space="preserve"> </v>
      </c>
      <c r="BP74" s="97" t="str">
        <f>+IF(C74=" "," ",+(((AF74*POSTE!$H$5)+(CUM!AG74*POSTE!$H$4))/(POSTE!$H$4*POSTE!$H$5*2)))</f>
        <v xml:space="preserve"> </v>
      </c>
      <c r="BQ74" s="98" t="str">
        <f ca="1">+IFERROR(+WORKDAY.INTL(BO74,BP74,,CONGÉ!C$4:C$72)," ")</f>
        <v xml:space="preserve"> </v>
      </c>
      <c r="BR74" s="99" t="str">
        <f ca="1">+IFERROR(+MAX(AY$4:AY74)-BQ74," ")</f>
        <v xml:space="preserve"> </v>
      </c>
      <c r="BS74" s="180" t="str">
        <f>+IF(T74=0," ",+DATEDIF(+MAX(AW$4:AW73),AM74,"D"))</f>
        <v xml:space="preserve"> </v>
      </c>
      <c r="BT74" s="181" t="str">
        <f>+IF(U74=0," ",+DATEDIF(+MAX(AX$4:AX73),AN74,"D"))</f>
        <v xml:space="preserve"> </v>
      </c>
      <c r="BU74" s="181" t="str">
        <f>+IF(AND(V74=0,W74=0)," ",+DATEDIF(+MAX(AY$4:AY73),AO74,"D"))</f>
        <v xml:space="preserve"> </v>
      </c>
      <c r="BV74" s="181" t="str">
        <f>+IF(V74=0," ",+DATEDIF(+MAX(AZ$4:AZ73),AP74,"D"))</f>
        <v xml:space="preserve"> </v>
      </c>
      <c r="BW74" s="181" t="str">
        <f>+IF(W74=0," ",+DATEDIF(+MAX(BA$4:BA73),AQ74,"D"))</f>
        <v xml:space="preserve"> </v>
      </c>
      <c r="BX74" s="181" t="str">
        <f>+IF(X74=0," ",+DATEDIF(+MAX(BB$4:BB73),AR74,"D"))</f>
        <v xml:space="preserve"> </v>
      </c>
      <c r="BY74" s="181" t="str">
        <f>+IF(Y74=0," ",+DATEDIF(+MAX(BC$4:BC73),AS74,"D"))</f>
        <v xml:space="preserve"> </v>
      </c>
      <c r="BZ74" s="181" t="str">
        <f>+IF(Z74=0," ",+DATEDIF(+MAX(BD$4:BD73),AT74,"D"))</f>
        <v xml:space="preserve"> </v>
      </c>
      <c r="CA74" s="181" t="str">
        <f>+IF(AA74=0," ",+DATEDIF(+MAX(BE$4:BE73),AU74,"D"))</f>
        <v xml:space="preserve"> </v>
      </c>
      <c r="CB74" s="182" t="str">
        <f>+IF(AB74=0," ",+DATEDIF(+MAX(BF$4:BF73),AV74,"D"))</f>
        <v xml:space="preserve"> </v>
      </c>
    </row>
    <row r="75" spans="1:80" x14ac:dyDescent="0.25">
      <c r="A75" s="104" t="str">
        <f>+IFERROR(+IF(+VLOOKUP(+ROW()-ROW($A$4),DATA!A:D,4,FALSE)=" "," ",+ROW()-ROW($A$4))," ")</f>
        <v xml:space="preserve"> </v>
      </c>
      <c r="B75" s="195" t="str">
        <f>+IFERROR(+VLOOKUP($A75,DATA!$A:$C,1,FALSE)-VLOOKUP($A75,DATA!$A:$C,3,FALSE)," ")</f>
        <v xml:space="preserve"> </v>
      </c>
      <c r="C75" s="17" t="str">
        <f>+IF($A75=" "," ",+VLOOKUP($A75,DATA!$A:$AG,DATA!$D$3,FALSE))</f>
        <v xml:space="preserve"> </v>
      </c>
      <c r="D75" s="17" t="str">
        <f>+IF($A75=" "," ",+VLOOKUP($A75,DATA!$A:$AG,DATA!$E$3,FALSE))</f>
        <v xml:space="preserve"> </v>
      </c>
      <c r="E75" s="17" t="str">
        <f>+IF($A75=" "," ",+VLOOKUP($A75,DATA!$A:$AG,DATA!$F$3,FALSE))</f>
        <v xml:space="preserve"> </v>
      </c>
      <c r="F75" s="191" t="str">
        <f>+IF($A75=" "," ",+VLOOKUP($A75,DATA!$A:$AG,DATA!$G$3,FALSE))</f>
        <v xml:space="preserve"> </v>
      </c>
      <c r="G75" s="31" t="str">
        <f>+IFERROR(+VLOOKUP($A75,DATA!$A:$AG,DATA!$M$3,FALSE)," ")</f>
        <v xml:space="preserve"> </v>
      </c>
      <c r="H75" s="31" t="str">
        <f>+IFERROR(+IF(+VLOOKUP($A75,DATA!$A:$AG,DATA!$N$3,FALSE)=0," ",+VLOOKUP($A75,DATA!$A:$AG,DATA!$N$3,FALSE))," ")</f>
        <v xml:space="preserve"> </v>
      </c>
      <c r="I75" s="18" t="str">
        <f>+IF($A75=" "," ",+VLOOKUP($A75,DATA!$A:$AG,DATA!$O$3,FALSE))</f>
        <v xml:space="preserve"> </v>
      </c>
      <c r="J75" s="26">
        <f>+IF($I75="oui",+VLOOKUP($A75,DATA!$A:$AG,DATA!$P$3,FALSE),0)</f>
        <v>0</v>
      </c>
      <c r="K75" s="27">
        <f>+IF($I75="oui",+VLOOKUP($A75,DATA!$A:$AG,DATA!$R$3,FALSE),0)</f>
        <v>0</v>
      </c>
      <c r="L75" s="27">
        <f>+IF($I75="oui",+VLOOKUP($A75,DATA!$A:$AG,DATA!$T$3,FALSE),0)</f>
        <v>0</v>
      </c>
      <c r="M75" s="27">
        <f>+IF($I75="oui",+VLOOKUP($A75,DATA!$A:$AG,DATA!$V$3,FALSE),0)</f>
        <v>0</v>
      </c>
      <c r="N75" s="27">
        <f>+IF($I75="oui",+VLOOKUP($A75,DATA!$A:$AG,DATA!$X$3,FALSE),0)</f>
        <v>0</v>
      </c>
      <c r="O75" s="27">
        <f>+IF($I75="oui",+VLOOKUP($A75,DATA!$A:$AG,DATA!$Z$3,FALSE),0)</f>
        <v>0</v>
      </c>
      <c r="P75" s="27">
        <f>+IF($I75="oui",+VLOOKUP($A75,DATA!$A:$AG,DATA!$AB$3,FALSE),0)</f>
        <v>0</v>
      </c>
      <c r="Q75" s="27">
        <f>+IF($I75="oui",+VLOOKUP($A75,DATA!$A:$AG,DATA!$AD$3,FALSE),0)</f>
        <v>0</v>
      </c>
      <c r="R75" s="28">
        <f>+IF($I75="oui",+VLOOKUP($A75,DATA!$A:$AG,DATA!$AF$3,FALSE),0)</f>
        <v>0</v>
      </c>
      <c r="S75" s="94">
        <f t="shared" si="27"/>
        <v>0</v>
      </c>
      <c r="T75" s="20">
        <f>+IF($I75="oui",+VLOOKUP($A75,DATA!$A:$AG,DATA!$Q$3,FALSE),0)</f>
        <v>0</v>
      </c>
      <c r="U75" s="21">
        <f>+IF($I75="oui",+VLOOKUP($A75,DATA!$A:$AG,DATA!$S$3,FALSE),0)</f>
        <v>0</v>
      </c>
      <c r="V75" s="21">
        <f>+IF($I75="oui",+VLOOKUP($A75,DATA!$A:$AG,DATA!$U$3,FALSE),0)</f>
        <v>0</v>
      </c>
      <c r="W75" s="21">
        <f>+IF($I75="oui",+VLOOKUP($A75,DATA!$A:$AG,DATA!$W$3,FALSE),0)</f>
        <v>0</v>
      </c>
      <c r="X75" s="21">
        <f>+IF($I75="oui",+VLOOKUP($A75,DATA!$A:$AG,DATA!$Y$3,FALSE),0)</f>
        <v>0</v>
      </c>
      <c r="Y75" s="21">
        <f>+IF($I75="oui",+VLOOKUP($A75,DATA!$A:$AG,DATA!$AA$3,FALSE),0)</f>
        <v>0</v>
      </c>
      <c r="Z75" s="21">
        <f>+IF($I75="oui",+VLOOKUP($A75,DATA!$A:$AG,DATA!$AC$3,FALSE),0)</f>
        <v>0</v>
      </c>
      <c r="AA75" s="21">
        <f>+IF($I75="oui",+VLOOKUP($A75,DATA!$A:$AG,DATA!$AE$3,FALSE),0)</f>
        <v>0</v>
      </c>
      <c r="AB75" s="22">
        <f>+IF($I75="oui",+VLOOKUP($A75,DATA!$A:$AG,DATA!$AG$3,FALSE),0)</f>
        <v>0</v>
      </c>
      <c r="AC75" s="95">
        <f t="shared" si="28"/>
        <v>0</v>
      </c>
      <c r="AD75" s="26" t="str">
        <f t="shared" si="29"/>
        <v xml:space="preserve"> </v>
      </c>
      <c r="AE75" s="27" t="str">
        <f t="shared" si="30"/>
        <v xml:space="preserve"> </v>
      </c>
      <c r="AF75" s="27" t="str">
        <f t="shared" si="31"/>
        <v xml:space="preserve"> </v>
      </c>
      <c r="AG75" s="27" t="str">
        <f t="shared" si="32"/>
        <v xml:space="preserve"> </v>
      </c>
      <c r="AH75" s="27" t="str">
        <f t="shared" si="33"/>
        <v xml:space="preserve"> </v>
      </c>
      <c r="AI75" s="27" t="str">
        <f t="shared" si="34"/>
        <v xml:space="preserve"> </v>
      </c>
      <c r="AJ75" s="27" t="str">
        <f t="shared" si="35"/>
        <v xml:space="preserve"> </v>
      </c>
      <c r="AK75" s="27" t="str">
        <f t="shared" si="36"/>
        <v xml:space="preserve"> </v>
      </c>
      <c r="AL75" s="28" t="str">
        <f t="shared" si="37"/>
        <v xml:space="preserve"> </v>
      </c>
      <c r="AM75" s="44" t="str">
        <f ca="1">+IF(T75=0," ",IF($H75=" ",+MAX(TODAY(),AW$4:AW74,$G75),+MAX(TODAY(),AW$4:AW74,$H75)))</f>
        <v xml:space="preserve"> </v>
      </c>
      <c r="AN75" s="31" t="str">
        <f ca="1">+IF(U75=0," ",IF($H75=" ",+MAX(TODAY(),AX$4:AX74,$G75),+MAX(TODAY(),AX$4:AX74,$H75)))</f>
        <v xml:space="preserve"> </v>
      </c>
      <c r="AO75" s="31" t="str">
        <f ca="1">+IF(AND(V75=0,W75=0)," ",IF($H75=" ",+MAX(TODAY(),AY$4:AY74,$G75),+MAX(TODAY(),AY$4:AY74,$H75)))</f>
        <v xml:space="preserve"> </v>
      </c>
      <c r="AP75" s="31" t="str">
        <f ca="1">+IF(V75=0," ",IF($H75=" ",+MAX(TODAY(),AZ$4:AZ74,$G75),+MAX(TODAY(),AZ$4:AZ74,$H75)))</f>
        <v xml:space="preserve"> </v>
      </c>
      <c r="AQ75" s="31" t="str">
        <f ca="1">+IF(W75=0," ",IF($H75=" ",+MAX(TODAY(),BA$4:BA74,$G75),+MAX(TODAY(),BA$4:BA74,$H75)))</f>
        <v xml:space="preserve"> </v>
      </c>
      <c r="AR75" s="31" t="str">
        <f ca="1">+IF(X75=0," ",IF($H75=" ",+MAX(TODAY(),BB$4:BB74,$G75),+MAX(TODAY(),BB$4:BB74,$H75)))</f>
        <v xml:space="preserve"> </v>
      </c>
      <c r="AS75" s="31" t="str">
        <f ca="1">+IF(Y75=0," ",IF($H75=" ",+MAX(TODAY(),BC$4:BC74,$G75),+MAX(TODAY(),BC$4:BC74,$H75)))</f>
        <v xml:space="preserve"> </v>
      </c>
      <c r="AT75" s="31" t="str">
        <f ca="1">+IF(Z75=0," ",IF($H75=" ",+MAX(TODAY(),BD$4:BD74,$G75),+MAX(TODAY(),BD$4:BD74,$H75)))</f>
        <v xml:space="preserve"> </v>
      </c>
      <c r="AU75" s="31" t="str">
        <f ca="1">+IF(AA75=0," ",IF($H75=" ",+MAX(TODAY(),BE$4:BE74,$G75),+MAX(TODAY(),BE$4:BE74,$H75)))</f>
        <v xml:space="preserve"> </v>
      </c>
      <c r="AV75" s="45" t="str">
        <f ca="1">+IF(AB75=0," ",IF($H75=" ",+MAX(TODAY(),BF$4:BF74,$G75),+MAX(TODAY(),BF$4:BF74,$H75)))</f>
        <v xml:space="preserve"> </v>
      </c>
      <c r="AW75" s="48" t="str">
        <f ca="1">+IF(T75=0," ",+MAX(+WORKDAY.INTL(+TODAY(),+CUM!AD75/+VLOOKUP(AW$1,POSTE!$B:$H,7,FALSE),,CONGÉ!$C$2:$C$80),+WORKDAY.INTL(AM75,+CUM!T75/+VLOOKUP(AW$1,POSTE!$B:$H,7,FALSE),,CONGÉ!$C$2:$C$80)))</f>
        <v xml:space="preserve"> </v>
      </c>
      <c r="AX75" s="199" t="str">
        <f ca="1">+IF(U75=0," ",+MAX(+WORKDAY.INTL(+TODAY(),+CUM!AE75/+VLOOKUP(AX$1,POSTE!$B:$H,7,FALSE),,CONGÉ!$C$2:$C$80),+WORKDAY.INTL(AN75,+CUM!U75/+VLOOKUP(AX$1,POSTE!$B:$H,7,FALSE),,CONGÉ!$C$2:$C$80)))</f>
        <v xml:space="preserve"> </v>
      </c>
      <c r="AY75" s="199" t="str">
        <f ca="1">+IF(AND(V75=0,W75=0)," ",+MAX(+WORKDAY.INTL(+TODAY(),+(((AF75*POSTE!$H$5)+(CUM!AG75*POSTE!$H$4))/(POSTE!$H$4*POSTE!$H$5*2)),,CONGÉ!$C$2:$C$80),+WORKDAY.INTL(AO75,+(((V75*POSTE!$H$5)+(CUM!W75*POSTE!$H$4))/(POSTE!$H$4*POSTE!$H$5*2)),,CONGÉ!$C$2:$C$80)))</f>
        <v xml:space="preserve"> </v>
      </c>
      <c r="AZ75" s="199" t="str">
        <f ca="1">+IF(V75=0," ",+MAX(+WORKDAY.INTL(+TODAY(),+CUM!AF75/+VLOOKUP(AZ$1,POSTE!$B:$H,7,FALSE),,CONGÉ!$C$2:$C$80),+WORKDAY.INTL(AP75,+CUM!V75/+VLOOKUP(AZ$1,POSTE!$B:$H,7,FALSE),,CONGÉ!$C$2:$C$80)))</f>
        <v xml:space="preserve"> </v>
      </c>
      <c r="BA75" s="199" t="str">
        <f ca="1">+IF(W75=0," ",+MAX(+WORKDAY.INTL(+TODAY(),+CUM!AG75/+VLOOKUP(BA$1,POSTE!$B:$H,7,FALSE),,CONGÉ!$C$2:$C$80),+WORKDAY.INTL(AQ75,+CUM!W75/+VLOOKUP(BA$1,POSTE!$B:$H,7,FALSE),,CONGÉ!$C$2:$C$80)))</f>
        <v xml:space="preserve"> </v>
      </c>
      <c r="BB75" s="199" t="str">
        <f ca="1">+IF(X75=0," ",+MAX(+WORKDAY.INTL(+TODAY(),+CUM!AH75/+VLOOKUP(BB$1,POSTE!$B:$H,7,FALSE),,CONGÉ!$C$2:$C$80),+WORKDAY.INTL(AR75,+CUM!X75/+VLOOKUP(BB$1,POSTE!$B:$H,7,FALSE),,CONGÉ!$C$2:$C$80)))</f>
        <v xml:space="preserve"> </v>
      </c>
      <c r="BC75" s="199" t="str">
        <f ca="1">+IF(Y75=0," ",+MAX(+WORKDAY.INTL(+TODAY(),+CUM!AI75/+VLOOKUP(BC$1,POSTE!$B:$H,7,FALSE),,CONGÉ!$C$2:$C$80),+WORKDAY.INTL(AS75,+CUM!Y75/+VLOOKUP(BC$1,POSTE!$B:$H,7,FALSE),,CONGÉ!$C$2:$C$80)))</f>
        <v xml:space="preserve"> </v>
      </c>
      <c r="BD75" s="199" t="str">
        <f ca="1">+IF(Z75=0," ",+MAX(+WORKDAY.INTL(+TODAY(),+CUM!AJ75/+VLOOKUP(BD$1,POSTE!$B:$H,7,FALSE),,CONGÉ!$C$2:$C$80),+WORKDAY.INTL(AT75,+CUM!Z75/+VLOOKUP(BD$1,POSTE!$B:$H,7,FALSE),,CONGÉ!$C$2:$C$80)))</f>
        <v xml:space="preserve"> </v>
      </c>
      <c r="BE75" s="199" t="str">
        <f ca="1">+IF(AA75=0," ",+MAX(+WORKDAY.INTL(+TODAY(),+CUM!AK75/+VLOOKUP(BE$1,POSTE!$B:$H,7,FALSE),,CONGÉ!$C$2:$C$80),+WORKDAY.INTL(AU75,+CUM!AA75/+VLOOKUP(BE$1,POSTE!$B:$H,7,FALSE),,CONGÉ!$C$2:$C$80)))</f>
        <v xml:space="preserve"> </v>
      </c>
      <c r="BF75" s="200" t="str">
        <f ca="1">+IF(AB75=0," ",+MAX(+WORKDAY.INTL(+TODAY(),+CUM!AL75/+VLOOKUP(BF$1,POSTE!$B:$H,7,FALSE),,CONGÉ!$C$2:$C$80),+WORKDAY.INTL(AV75,+CUM!AB75/+VLOOKUP(BF$1,POSTE!$B:$H,7,FALSE),,CONGÉ!$C$2:$C$80)))</f>
        <v xml:space="preserve"> </v>
      </c>
      <c r="BG75" s="96" t="str">
        <f t="shared" ca="1" si="38"/>
        <v xml:space="preserve"> </v>
      </c>
      <c r="BH75" s="96" t="str">
        <f t="shared" ca="1" si="39"/>
        <v xml:space="preserve"> </v>
      </c>
      <c r="BI75" s="26">
        <f>+IF($I75="oui",+VLOOKUP($A75,DATA!$A:$AH,DATA!$AH$3,FALSE),0)</f>
        <v>0</v>
      </c>
      <c r="BJ75" s="27" t="str">
        <f t="shared" si="25"/>
        <v xml:space="preserve"> </v>
      </c>
      <c r="BK75" s="46" t="str">
        <f>+IF(BI75&gt;0,+MAX((BL$4:BL74),BH75),"")</f>
        <v/>
      </c>
      <c r="BL75" s="46" t="str">
        <f>+IF(BI75&gt;0,+MAX((BL$4:BL74),+WORKDAY.INTL(BK75,+BI75/8,,CONGÉ!$C$2:$C$73)),"")</f>
        <v/>
      </c>
      <c r="BM75" s="175" t="str">
        <f t="shared" ca="1" si="26"/>
        <v xml:space="preserve"> </v>
      </c>
      <c r="BN75" s="176" t="str">
        <f t="shared" si="40"/>
        <v xml:space="preserve"> </v>
      </c>
      <c r="BO75" s="48" t="str">
        <f t="shared" ca="1" si="41"/>
        <v xml:space="preserve"> </v>
      </c>
      <c r="BP75" s="97" t="str">
        <f>+IF(C75=" "," ",+(((AF75*POSTE!$H$5)+(CUM!AG75*POSTE!$H$4))/(POSTE!$H$4*POSTE!$H$5*2)))</f>
        <v xml:space="preserve"> </v>
      </c>
      <c r="BQ75" s="98" t="str">
        <f ca="1">+IFERROR(+WORKDAY.INTL(BO75,BP75,,CONGÉ!C$4:C$72)," ")</f>
        <v xml:space="preserve"> </v>
      </c>
      <c r="BR75" s="99" t="str">
        <f ca="1">+IFERROR(+MAX(AY$4:AY75)-BQ75," ")</f>
        <v xml:space="preserve"> </v>
      </c>
      <c r="BS75" s="180" t="str">
        <f>+IF(T75=0," ",+DATEDIF(+MAX(AW$4:AW74),AM75,"D"))</f>
        <v xml:space="preserve"> </v>
      </c>
      <c r="BT75" s="181" t="str">
        <f>+IF(U75=0," ",+DATEDIF(+MAX(AX$4:AX74),AN75,"D"))</f>
        <v xml:space="preserve"> </v>
      </c>
      <c r="BU75" s="181" t="str">
        <f>+IF(AND(V75=0,W75=0)," ",+DATEDIF(+MAX(AY$4:AY74),AO75,"D"))</f>
        <v xml:space="preserve"> </v>
      </c>
      <c r="BV75" s="181" t="str">
        <f>+IF(V75=0," ",+DATEDIF(+MAX(AZ$4:AZ74),AP75,"D"))</f>
        <v xml:space="preserve"> </v>
      </c>
      <c r="BW75" s="181" t="str">
        <f>+IF(W75=0," ",+DATEDIF(+MAX(BA$4:BA74),AQ75,"D"))</f>
        <v xml:space="preserve"> </v>
      </c>
      <c r="BX75" s="181" t="str">
        <f>+IF(X75=0," ",+DATEDIF(+MAX(BB$4:BB74),AR75,"D"))</f>
        <v xml:space="preserve"> </v>
      </c>
      <c r="BY75" s="181" t="str">
        <f>+IF(Y75=0," ",+DATEDIF(+MAX(BC$4:BC74),AS75,"D"))</f>
        <v xml:space="preserve"> </v>
      </c>
      <c r="BZ75" s="181" t="str">
        <f>+IF(Z75=0," ",+DATEDIF(+MAX(BD$4:BD74),AT75,"D"))</f>
        <v xml:space="preserve"> </v>
      </c>
      <c r="CA75" s="181" t="str">
        <f>+IF(AA75=0," ",+DATEDIF(+MAX(BE$4:BE74),AU75,"D"))</f>
        <v xml:space="preserve"> </v>
      </c>
      <c r="CB75" s="182" t="str">
        <f>+IF(AB75=0," ",+DATEDIF(+MAX(BF$4:BF74),AV75,"D"))</f>
        <v xml:space="preserve"> </v>
      </c>
    </row>
    <row r="76" spans="1:80" x14ac:dyDescent="0.25">
      <c r="A76" s="104" t="str">
        <f>+IFERROR(+IF(+VLOOKUP(+ROW()-ROW($A$4),DATA!A:D,4,FALSE)=" "," ",+ROW()-ROW($A$4))," ")</f>
        <v xml:space="preserve"> </v>
      </c>
      <c r="B76" s="195" t="str">
        <f>+IFERROR(+VLOOKUP($A76,DATA!$A:$C,1,FALSE)-VLOOKUP($A76,DATA!$A:$C,3,FALSE)," ")</f>
        <v xml:space="preserve"> </v>
      </c>
      <c r="C76" s="17" t="str">
        <f>+IF($A76=" "," ",+VLOOKUP($A76,DATA!$A:$AG,DATA!$D$3,FALSE))</f>
        <v xml:space="preserve"> </v>
      </c>
      <c r="D76" s="17" t="str">
        <f>+IF($A76=" "," ",+VLOOKUP($A76,DATA!$A:$AG,DATA!$E$3,FALSE))</f>
        <v xml:space="preserve"> </v>
      </c>
      <c r="E76" s="17" t="str">
        <f>+IF($A76=" "," ",+VLOOKUP($A76,DATA!$A:$AG,DATA!$F$3,FALSE))</f>
        <v xml:space="preserve"> </v>
      </c>
      <c r="F76" s="191" t="str">
        <f>+IF($A76=" "," ",+VLOOKUP($A76,DATA!$A:$AG,DATA!$G$3,FALSE))</f>
        <v xml:space="preserve"> </v>
      </c>
      <c r="G76" s="31" t="str">
        <f>+IFERROR(+VLOOKUP($A76,DATA!$A:$AG,DATA!$M$3,FALSE)," ")</f>
        <v xml:space="preserve"> </v>
      </c>
      <c r="H76" s="31" t="str">
        <f>+IFERROR(+IF(+VLOOKUP($A76,DATA!$A:$AG,DATA!$N$3,FALSE)=0," ",+VLOOKUP($A76,DATA!$A:$AG,DATA!$N$3,FALSE))," ")</f>
        <v xml:space="preserve"> </v>
      </c>
      <c r="I76" s="18" t="str">
        <f>+IF($A76=" "," ",+VLOOKUP($A76,DATA!$A:$AG,DATA!$O$3,FALSE))</f>
        <v xml:space="preserve"> </v>
      </c>
      <c r="J76" s="26">
        <f>+IF($I76="oui",+VLOOKUP($A76,DATA!$A:$AG,DATA!$P$3,FALSE),0)</f>
        <v>0</v>
      </c>
      <c r="K76" s="27">
        <f>+IF($I76="oui",+VLOOKUP($A76,DATA!$A:$AG,DATA!$R$3,FALSE),0)</f>
        <v>0</v>
      </c>
      <c r="L76" s="27">
        <f>+IF($I76="oui",+VLOOKUP($A76,DATA!$A:$AG,DATA!$T$3,FALSE),0)</f>
        <v>0</v>
      </c>
      <c r="M76" s="27">
        <f>+IF($I76="oui",+VLOOKUP($A76,DATA!$A:$AG,DATA!$V$3,FALSE),0)</f>
        <v>0</v>
      </c>
      <c r="N76" s="27">
        <f>+IF($I76="oui",+VLOOKUP($A76,DATA!$A:$AG,DATA!$X$3,FALSE),0)</f>
        <v>0</v>
      </c>
      <c r="O76" s="27">
        <f>+IF($I76="oui",+VLOOKUP($A76,DATA!$A:$AG,DATA!$Z$3,FALSE),0)</f>
        <v>0</v>
      </c>
      <c r="P76" s="27">
        <f>+IF($I76="oui",+VLOOKUP($A76,DATA!$A:$AG,DATA!$AB$3,FALSE),0)</f>
        <v>0</v>
      </c>
      <c r="Q76" s="27">
        <f>+IF($I76="oui",+VLOOKUP($A76,DATA!$A:$AG,DATA!$AD$3,FALSE),0)</f>
        <v>0</v>
      </c>
      <c r="R76" s="28">
        <f>+IF($I76="oui",+VLOOKUP($A76,DATA!$A:$AG,DATA!$AF$3,FALSE),0)</f>
        <v>0</v>
      </c>
      <c r="S76" s="94">
        <f t="shared" si="27"/>
        <v>0</v>
      </c>
      <c r="T76" s="20">
        <f>+IF($I76="oui",+VLOOKUP($A76,DATA!$A:$AG,DATA!$Q$3,FALSE),0)</f>
        <v>0</v>
      </c>
      <c r="U76" s="21">
        <f>+IF($I76="oui",+VLOOKUP($A76,DATA!$A:$AG,DATA!$S$3,FALSE),0)</f>
        <v>0</v>
      </c>
      <c r="V76" s="21">
        <f>+IF($I76="oui",+VLOOKUP($A76,DATA!$A:$AG,DATA!$U$3,FALSE),0)</f>
        <v>0</v>
      </c>
      <c r="W76" s="21">
        <f>+IF($I76="oui",+VLOOKUP($A76,DATA!$A:$AG,DATA!$W$3,FALSE),0)</f>
        <v>0</v>
      </c>
      <c r="X76" s="21">
        <f>+IF($I76="oui",+VLOOKUP($A76,DATA!$A:$AG,DATA!$Y$3,FALSE),0)</f>
        <v>0</v>
      </c>
      <c r="Y76" s="21">
        <f>+IF($I76="oui",+VLOOKUP($A76,DATA!$A:$AG,DATA!$AA$3,FALSE),0)</f>
        <v>0</v>
      </c>
      <c r="Z76" s="21">
        <f>+IF($I76="oui",+VLOOKUP($A76,DATA!$A:$AG,DATA!$AC$3,FALSE),0)</f>
        <v>0</v>
      </c>
      <c r="AA76" s="21">
        <f>+IF($I76="oui",+VLOOKUP($A76,DATA!$A:$AG,DATA!$AE$3,FALSE),0)</f>
        <v>0</v>
      </c>
      <c r="AB76" s="22">
        <f>+IF($I76="oui",+VLOOKUP($A76,DATA!$A:$AG,DATA!$AG$3,FALSE),0)</f>
        <v>0</v>
      </c>
      <c r="AC76" s="95">
        <f t="shared" si="28"/>
        <v>0</v>
      </c>
      <c r="AD76" s="26" t="str">
        <f t="shared" si="29"/>
        <v xml:space="preserve"> </v>
      </c>
      <c r="AE76" s="27" t="str">
        <f t="shared" si="30"/>
        <v xml:space="preserve"> </v>
      </c>
      <c r="AF76" s="27" t="str">
        <f t="shared" si="31"/>
        <v xml:space="preserve"> </v>
      </c>
      <c r="AG76" s="27" t="str">
        <f t="shared" si="32"/>
        <v xml:space="preserve"> </v>
      </c>
      <c r="AH76" s="27" t="str">
        <f t="shared" si="33"/>
        <v xml:space="preserve"> </v>
      </c>
      <c r="AI76" s="27" t="str">
        <f t="shared" si="34"/>
        <v xml:space="preserve"> </v>
      </c>
      <c r="AJ76" s="27" t="str">
        <f t="shared" si="35"/>
        <v xml:space="preserve"> </v>
      </c>
      <c r="AK76" s="27" t="str">
        <f t="shared" si="36"/>
        <v xml:space="preserve"> </v>
      </c>
      <c r="AL76" s="28" t="str">
        <f t="shared" si="37"/>
        <v xml:space="preserve"> </v>
      </c>
      <c r="AM76" s="44" t="str">
        <f ca="1">+IF(T76=0," ",IF($H76=" ",+MAX(TODAY(),AW$4:AW75,$G76),+MAX(TODAY(),AW$4:AW75,$H76)))</f>
        <v xml:space="preserve"> </v>
      </c>
      <c r="AN76" s="31" t="str">
        <f ca="1">+IF(U76=0," ",IF($H76=" ",+MAX(TODAY(),AX$4:AX75,$G76),+MAX(TODAY(),AX$4:AX75,$H76)))</f>
        <v xml:space="preserve"> </v>
      </c>
      <c r="AO76" s="31" t="str">
        <f ca="1">+IF(AND(V76=0,W76=0)," ",IF($H76=" ",+MAX(TODAY(),AY$4:AY75,$G76),+MAX(TODAY(),AY$4:AY75,$H76)))</f>
        <v xml:space="preserve"> </v>
      </c>
      <c r="AP76" s="31" t="str">
        <f ca="1">+IF(V76=0," ",IF($H76=" ",+MAX(TODAY(),AZ$4:AZ75,$G76),+MAX(TODAY(),AZ$4:AZ75,$H76)))</f>
        <v xml:space="preserve"> </v>
      </c>
      <c r="AQ76" s="31" t="str">
        <f ca="1">+IF(W76=0," ",IF($H76=" ",+MAX(TODAY(),BA$4:BA75,$G76),+MAX(TODAY(),BA$4:BA75,$H76)))</f>
        <v xml:space="preserve"> </v>
      </c>
      <c r="AR76" s="31" t="str">
        <f ca="1">+IF(X76=0," ",IF($H76=" ",+MAX(TODAY(),BB$4:BB75,$G76),+MAX(TODAY(),BB$4:BB75,$H76)))</f>
        <v xml:space="preserve"> </v>
      </c>
      <c r="AS76" s="31" t="str">
        <f ca="1">+IF(Y76=0," ",IF($H76=" ",+MAX(TODAY(),BC$4:BC75,$G76),+MAX(TODAY(),BC$4:BC75,$H76)))</f>
        <v xml:space="preserve"> </v>
      </c>
      <c r="AT76" s="31" t="str">
        <f ca="1">+IF(Z76=0," ",IF($H76=" ",+MAX(TODAY(),BD$4:BD75,$G76),+MAX(TODAY(),BD$4:BD75,$H76)))</f>
        <v xml:space="preserve"> </v>
      </c>
      <c r="AU76" s="31" t="str">
        <f ca="1">+IF(AA76=0," ",IF($H76=" ",+MAX(TODAY(),BE$4:BE75,$G76),+MAX(TODAY(),BE$4:BE75,$H76)))</f>
        <v xml:space="preserve"> </v>
      </c>
      <c r="AV76" s="45" t="str">
        <f ca="1">+IF(AB76=0," ",IF($H76=" ",+MAX(TODAY(),BF$4:BF75,$G76),+MAX(TODAY(),BF$4:BF75,$H76)))</f>
        <v xml:space="preserve"> </v>
      </c>
      <c r="AW76" s="48" t="str">
        <f ca="1">+IF(T76=0," ",+MAX(+WORKDAY.INTL(+TODAY(),+CUM!AD76/+VLOOKUP(AW$1,POSTE!$B:$H,7,FALSE),,CONGÉ!$C$2:$C$80),+WORKDAY.INTL(AM76,+CUM!T76/+VLOOKUP(AW$1,POSTE!$B:$H,7,FALSE),,CONGÉ!$C$2:$C$80)))</f>
        <v xml:space="preserve"> </v>
      </c>
      <c r="AX76" s="199" t="str">
        <f ca="1">+IF(U76=0," ",+MAX(+WORKDAY.INTL(+TODAY(),+CUM!AE76/+VLOOKUP(AX$1,POSTE!$B:$H,7,FALSE),,CONGÉ!$C$2:$C$80),+WORKDAY.INTL(AN76,+CUM!U76/+VLOOKUP(AX$1,POSTE!$B:$H,7,FALSE),,CONGÉ!$C$2:$C$80)))</f>
        <v xml:space="preserve"> </v>
      </c>
      <c r="AY76" s="199" t="str">
        <f ca="1">+IF(AND(V76=0,W76=0)," ",+MAX(+WORKDAY.INTL(+TODAY(),+(((AF76*POSTE!$H$5)+(CUM!AG76*POSTE!$H$4))/(POSTE!$H$4*POSTE!$H$5*2)),,CONGÉ!$C$2:$C$80),+WORKDAY.INTL(AO76,+(((V76*POSTE!$H$5)+(CUM!W76*POSTE!$H$4))/(POSTE!$H$4*POSTE!$H$5*2)),,CONGÉ!$C$2:$C$80)))</f>
        <v xml:space="preserve"> </v>
      </c>
      <c r="AZ76" s="199" t="str">
        <f ca="1">+IF(V76=0," ",+MAX(+WORKDAY.INTL(+TODAY(),+CUM!AF76/+VLOOKUP(AZ$1,POSTE!$B:$H,7,FALSE),,CONGÉ!$C$2:$C$80),+WORKDAY.INTL(AP76,+CUM!V76/+VLOOKUP(AZ$1,POSTE!$B:$H,7,FALSE),,CONGÉ!$C$2:$C$80)))</f>
        <v xml:space="preserve"> </v>
      </c>
      <c r="BA76" s="199" t="str">
        <f ca="1">+IF(W76=0," ",+MAX(+WORKDAY.INTL(+TODAY(),+CUM!AG76/+VLOOKUP(BA$1,POSTE!$B:$H,7,FALSE),,CONGÉ!$C$2:$C$80),+WORKDAY.INTL(AQ76,+CUM!W76/+VLOOKUP(BA$1,POSTE!$B:$H,7,FALSE),,CONGÉ!$C$2:$C$80)))</f>
        <v xml:space="preserve"> </v>
      </c>
      <c r="BB76" s="199" t="str">
        <f ca="1">+IF(X76=0," ",+MAX(+WORKDAY.INTL(+TODAY(),+CUM!AH76/+VLOOKUP(BB$1,POSTE!$B:$H,7,FALSE),,CONGÉ!$C$2:$C$80),+WORKDAY.INTL(AR76,+CUM!X76/+VLOOKUP(BB$1,POSTE!$B:$H,7,FALSE),,CONGÉ!$C$2:$C$80)))</f>
        <v xml:space="preserve"> </v>
      </c>
      <c r="BC76" s="199" t="str">
        <f ca="1">+IF(Y76=0," ",+MAX(+WORKDAY.INTL(+TODAY(),+CUM!AI76/+VLOOKUP(BC$1,POSTE!$B:$H,7,FALSE),,CONGÉ!$C$2:$C$80),+WORKDAY.INTL(AS76,+CUM!Y76/+VLOOKUP(BC$1,POSTE!$B:$H,7,FALSE),,CONGÉ!$C$2:$C$80)))</f>
        <v xml:space="preserve"> </v>
      </c>
      <c r="BD76" s="199" t="str">
        <f ca="1">+IF(Z76=0," ",+MAX(+WORKDAY.INTL(+TODAY(),+CUM!AJ76/+VLOOKUP(BD$1,POSTE!$B:$H,7,FALSE),,CONGÉ!$C$2:$C$80),+WORKDAY.INTL(AT76,+CUM!Z76/+VLOOKUP(BD$1,POSTE!$B:$H,7,FALSE),,CONGÉ!$C$2:$C$80)))</f>
        <v xml:space="preserve"> </v>
      </c>
      <c r="BE76" s="199" t="str">
        <f ca="1">+IF(AA76=0," ",+MAX(+WORKDAY.INTL(+TODAY(),+CUM!AK76/+VLOOKUP(BE$1,POSTE!$B:$H,7,FALSE),,CONGÉ!$C$2:$C$80),+WORKDAY.INTL(AU76,+CUM!AA76/+VLOOKUP(BE$1,POSTE!$B:$H,7,FALSE),,CONGÉ!$C$2:$C$80)))</f>
        <v xml:space="preserve"> </v>
      </c>
      <c r="BF76" s="200" t="str">
        <f ca="1">+IF(AB76=0," ",+MAX(+WORKDAY.INTL(+TODAY(),+CUM!AL76/+VLOOKUP(BF$1,POSTE!$B:$H,7,FALSE),,CONGÉ!$C$2:$C$80),+WORKDAY.INTL(AV76,+CUM!AB76/+VLOOKUP(BF$1,POSTE!$B:$H,7,FALSE),,CONGÉ!$C$2:$C$80)))</f>
        <v xml:space="preserve"> </v>
      </c>
      <c r="BG76" s="96" t="str">
        <f t="shared" ca="1" si="38"/>
        <v xml:space="preserve"> </v>
      </c>
      <c r="BH76" s="96" t="str">
        <f t="shared" ca="1" si="39"/>
        <v xml:space="preserve"> </v>
      </c>
      <c r="BI76" s="26">
        <f>+IF($I76="oui",+VLOOKUP($A76,DATA!$A:$AH,DATA!$AH$3,FALSE),0)</f>
        <v>0</v>
      </c>
      <c r="BJ76" s="27" t="str">
        <f t="shared" si="25"/>
        <v xml:space="preserve"> </v>
      </c>
      <c r="BK76" s="46" t="str">
        <f>+IF(BI76&gt;0,+MAX((BL$4:BL75),BH76),"")</f>
        <v/>
      </c>
      <c r="BL76" s="46" t="str">
        <f>+IF(BI76&gt;0,+MAX((BL$4:BL75),+WORKDAY.INTL(BK76,+BI76/8,,CONGÉ!$C$2:$C$73)),"")</f>
        <v/>
      </c>
      <c r="BM76" s="175" t="str">
        <f t="shared" ca="1" si="26"/>
        <v xml:space="preserve"> </v>
      </c>
      <c r="BN76" s="176" t="str">
        <f t="shared" si="40"/>
        <v xml:space="preserve"> </v>
      </c>
      <c r="BO76" s="48" t="str">
        <f t="shared" ca="1" si="41"/>
        <v xml:space="preserve"> </v>
      </c>
      <c r="BP76" s="97" t="str">
        <f>+IF(C76=" "," ",+(((AF76*POSTE!$H$5)+(CUM!AG76*POSTE!$H$4))/(POSTE!$H$4*POSTE!$H$5*2)))</f>
        <v xml:space="preserve"> </v>
      </c>
      <c r="BQ76" s="98" t="str">
        <f ca="1">+IFERROR(+WORKDAY.INTL(BO76,BP76,,CONGÉ!C$4:C$72)," ")</f>
        <v xml:space="preserve"> </v>
      </c>
      <c r="BR76" s="99" t="str">
        <f ca="1">+IFERROR(+MAX(AY$4:AY76)-BQ76," ")</f>
        <v xml:space="preserve"> </v>
      </c>
      <c r="BS76" s="180" t="str">
        <f>+IF(T76=0," ",+DATEDIF(+MAX(AW$4:AW75),AM76,"D"))</f>
        <v xml:space="preserve"> </v>
      </c>
      <c r="BT76" s="181" t="str">
        <f>+IF(U76=0," ",+DATEDIF(+MAX(AX$4:AX75),AN76,"D"))</f>
        <v xml:space="preserve"> </v>
      </c>
      <c r="BU76" s="181" t="str">
        <f>+IF(AND(V76=0,W76=0)," ",+DATEDIF(+MAX(AY$4:AY75),AO76,"D"))</f>
        <v xml:space="preserve"> </v>
      </c>
      <c r="BV76" s="181" t="str">
        <f>+IF(V76=0," ",+DATEDIF(+MAX(AZ$4:AZ75),AP76,"D"))</f>
        <v xml:space="preserve"> </v>
      </c>
      <c r="BW76" s="181" t="str">
        <f>+IF(W76=0," ",+DATEDIF(+MAX(BA$4:BA75),AQ76,"D"))</f>
        <v xml:space="preserve"> </v>
      </c>
      <c r="BX76" s="181" t="str">
        <f>+IF(X76=0," ",+DATEDIF(+MAX(BB$4:BB75),AR76,"D"))</f>
        <v xml:space="preserve"> </v>
      </c>
      <c r="BY76" s="181" t="str">
        <f>+IF(Y76=0," ",+DATEDIF(+MAX(BC$4:BC75),AS76,"D"))</f>
        <v xml:space="preserve"> </v>
      </c>
      <c r="BZ76" s="181" t="str">
        <f>+IF(Z76=0," ",+DATEDIF(+MAX(BD$4:BD75),AT76,"D"))</f>
        <v xml:space="preserve"> </v>
      </c>
      <c r="CA76" s="181" t="str">
        <f>+IF(AA76=0," ",+DATEDIF(+MAX(BE$4:BE75),AU76,"D"))</f>
        <v xml:space="preserve"> </v>
      </c>
      <c r="CB76" s="182" t="str">
        <f>+IF(AB76=0," ",+DATEDIF(+MAX(BF$4:BF75),AV76,"D"))</f>
        <v xml:space="preserve"> </v>
      </c>
    </row>
    <row r="77" spans="1:80" x14ac:dyDescent="0.25">
      <c r="A77" s="104" t="str">
        <f>+IFERROR(+IF(+VLOOKUP(+ROW()-ROW($A$4),DATA!A:D,4,FALSE)=" "," ",+ROW()-ROW($A$4))," ")</f>
        <v xml:space="preserve"> </v>
      </c>
      <c r="B77" s="195" t="str">
        <f>+IFERROR(+VLOOKUP($A77,DATA!$A:$C,1,FALSE)-VLOOKUP($A77,DATA!$A:$C,3,FALSE)," ")</f>
        <v xml:space="preserve"> </v>
      </c>
      <c r="C77" s="17" t="str">
        <f>+IF($A77=" "," ",+VLOOKUP($A77,DATA!$A:$AG,DATA!$D$3,FALSE))</f>
        <v xml:space="preserve"> </v>
      </c>
      <c r="D77" s="17" t="str">
        <f>+IF($A77=" "," ",+VLOOKUP($A77,DATA!$A:$AG,DATA!$E$3,FALSE))</f>
        <v xml:space="preserve"> </v>
      </c>
      <c r="E77" s="17" t="str">
        <f>+IF($A77=" "," ",+VLOOKUP($A77,DATA!$A:$AG,DATA!$F$3,FALSE))</f>
        <v xml:space="preserve"> </v>
      </c>
      <c r="F77" s="191" t="str">
        <f>+IF($A77=" "," ",+VLOOKUP($A77,DATA!$A:$AG,DATA!$G$3,FALSE))</f>
        <v xml:space="preserve"> </v>
      </c>
      <c r="G77" s="31" t="str">
        <f>+IFERROR(+VLOOKUP($A77,DATA!$A:$AG,DATA!$M$3,FALSE)," ")</f>
        <v xml:space="preserve"> </v>
      </c>
      <c r="H77" s="31" t="str">
        <f>+IFERROR(+IF(+VLOOKUP($A77,DATA!$A:$AG,DATA!$N$3,FALSE)=0," ",+VLOOKUP($A77,DATA!$A:$AG,DATA!$N$3,FALSE))," ")</f>
        <v xml:space="preserve"> </v>
      </c>
      <c r="I77" s="18" t="str">
        <f>+IF($A77=" "," ",+VLOOKUP($A77,DATA!$A:$AG,DATA!$O$3,FALSE))</f>
        <v xml:space="preserve"> </v>
      </c>
      <c r="J77" s="26">
        <f>+IF($I77="oui",+VLOOKUP($A77,DATA!$A:$AG,DATA!$P$3,FALSE),0)</f>
        <v>0</v>
      </c>
      <c r="K77" s="27">
        <f>+IF($I77="oui",+VLOOKUP($A77,DATA!$A:$AG,DATA!$R$3,FALSE),0)</f>
        <v>0</v>
      </c>
      <c r="L77" s="27">
        <f>+IF($I77="oui",+VLOOKUP($A77,DATA!$A:$AG,DATA!$T$3,FALSE),0)</f>
        <v>0</v>
      </c>
      <c r="M77" s="27">
        <f>+IF($I77="oui",+VLOOKUP($A77,DATA!$A:$AG,DATA!$V$3,FALSE),0)</f>
        <v>0</v>
      </c>
      <c r="N77" s="27">
        <f>+IF($I77="oui",+VLOOKUP($A77,DATA!$A:$AG,DATA!$X$3,FALSE),0)</f>
        <v>0</v>
      </c>
      <c r="O77" s="27">
        <f>+IF($I77="oui",+VLOOKUP($A77,DATA!$A:$AG,DATA!$Z$3,FALSE),0)</f>
        <v>0</v>
      </c>
      <c r="P77" s="27">
        <f>+IF($I77="oui",+VLOOKUP($A77,DATA!$A:$AG,DATA!$AB$3,FALSE),0)</f>
        <v>0</v>
      </c>
      <c r="Q77" s="27">
        <f>+IF($I77="oui",+VLOOKUP($A77,DATA!$A:$AG,DATA!$AD$3,FALSE),0)</f>
        <v>0</v>
      </c>
      <c r="R77" s="28">
        <f>+IF($I77="oui",+VLOOKUP($A77,DATA!$A:$AG,DATA!$AF$3,FALSE),0)</f>
        <v>0</v>
      </c>
      <c r="S77" s="94">
        <f t="shared" si="27"/>
        <v>0</v>
      </c>
      <c r="T77" s="20">
        <f>+IF($I77="oui",+VLOOKUP($A77,DATA!$A:$AG,DATA!$Q$3,FALSE),0)</f>
        <v>0</v>
      </c>
      <c r="U77" s="21">
        <f>+IF($I77="oui",+VLOOKUP($A77,DATA!$A:$AG,DATA!$S$3,FALSE),0)</f>
        <v>0</v>
      </c>
      <c r="V77" s="21">
        <f>+IF($I77="oui",+VLOOKUP($A77,DATA!$A:$AG,DATA!$U$3,FALSE),0)</f>
        <v>0</v>
      </c>
      <c r="W77" s="21">
        <f>+IF($I77="oui",+VLOOKUP($A77,DATA!$A:$AG,DATA!$W$3,FALSE),0)</f>
        <v>0</v>
      </c>
      <c r="X77" s="21">
        <f>+IF($I77="oui",+VLOOKUP($A77,DATA!$A:$AG,DATA!$Y$3,FALSE),0)</f>
        <v>0</v>
      </c>
      <c r="Y77" s="21">
        <f>+IF($I77="oui",+VLOOKUP($A77,DATA!$A:$AG,DATA!$AA$3,FALSE),0)</f>
        <v>0</v>
      </c>
      <c r="Z77" s="21">
        <f>+IF($I77="oui",+VLOOKUP($A77,DATA!$A:$AG,DATA!$AC$3,FALSE),0)</f>
        <v>0</v>
      </c>
      <c r="AA77" s="21">
        <f>+IF($I77="oui",+VLOOKUP($A77,DATA!$A:$AG,DATA!$AE$3,FALSE),0)</f>
        <v>0</v>
      </c>
      <c r="AB77" s="22">
        <f>+IF($I77="oui",+VLOOKUP($A77,DATA!$A:$AG,DATA!$AG$3,FALSE),0)</f>
        <v>0</v>
      </c>
      <c r="AC77" s="95">
        <f t="shared" si="28"/>
        <v>0</v>
      </c>
      <c r="AD77" s="26" t="str">
        <f t="shared" si="29"/>
        <v xml:space="preserve"> </v>
      </c>
      <c r="AE77" s="27" t="str">
        <f t="shared" si="30"/>
        <v xml:space="preserve"> </v>
      </c>
      <c r="AF77" s="27" t="str">
        <f t="shared" si="31"/>
        <v xml:space="preserve"> </v>
      </c>
      <c r="AG77" s="27" t="str">
        <f t="shared" si="32"/>
        <v xml:space="preserve"> </v>
      </c>
      <c r="AH77" s="27" t="str">
        <f t="shared" si="33"/>
        <v xml:space="preserve"> </v>
      </c>
      <c r="AI77" s="27" t="str">
        <f t="shared" si="34"/>
        <v xml:space="preserve"> </v>
      </c>
      <c r="AJ77" s="27" t="str">
        <f t="shared" si="35"/>
        <v xml:space="preserve"> </v>
      </c>
      <c r="AK77" s="27" t="str">
        <f t="shared" si="36"/>
        <v xml:space="preserve"> </v>
      </c>
      <c r="AL77" s="28" t="str">
        <f t="shared" si="37"/>
        <v xml:space="preserve"> </v>
      </c>
      <c r="AM77" s="44" t="str">
        <f ca="1">+IF(T77=0," ",IF($H77=" ",+MAX(TODAY(),AW$4:AW76,$G77),+MAX(TODAY(),AW$4:AW76,$H77)))</f>
        <v xml:space="preserve"> </v>
      </c>
      <c r="AN77" s="31" t="str">
        <f ca="1">+IF(U77=0," ",IF($H77=" ",+MAX(TODAY(),AX$4:AX76,$G77),+MAX(TODAY(),AX$4:AX76,$H77)))</f>
        <v xml:space="preserve"> </v>
      </c>
      <c r="AO77" s="31" t="str">
        <f ca="1">+IF(AND(V77=0,W77=0)," ",IF($H77=" ",+MAX(TODAY(),AY$4:AY76,$G77),+MAX(TODAY(),AY$4:AY76,$H77)))</f>
        <v xml:space="preserve"> </v>
      </c>
      <c r="AP77" s="31" t="str">
        <f ca="1">+IF(V77=0," ",IF($H77=" ",+MAX(TODAY(),AZ$4:AZ76,$G77),+MAX(TODAY(),AZ$4:AZ76,$H77)))</f>
        <v xml:space="preserve"> </v>
      </c>
      <c r="AQ77" s="31" t="str">
        <f ca="1">+IF(W77=0," ",IF($H77=" ",+MAX(TODAY(),BA$4:BA76,$G77),+MAX(TODAY(),BA$4:BA76,$H77)))</f>
        <v xml:space="preserve"> </v>
      </c>
      <c r="AR77" s="31" t="str">
        <f ca="1">+IF(X77=0," ",IF($H77=" ",+MAX(TODAY(),BB$4:BB76,$G77),+MAX(TODAY(),BB$4:BB76,$H77)))</f>
        <v xml:space="preserve"> </v>
      </c>
      <c r="AS77" s="31" t="str">
        <f ca="1">+IF(Y77=0," ",IF($H77=" ",+MAX(TODAY(),BC$4:BC76,$G77),+MAX(TODAY(),BC$4:BC76,$H77)))</f>
        <v xml:space="preserve"> </v>
      </c>
      <c r="AT77" s="31" t="str">
        <f ca="1">+IF(Z77=0," ",IF($H77=" ",+MAX(TODAY(),BD$4:BD76,$G77),+MAX(TODAY(),BD$4:BD76,$H77)))</f>
        <v xml:space="preserve"> </v>
      </c>
      <c r="AU77" s="31" t="str">
        <f ca="1">+IF(AA77=0," ",IF($H77=" ",+MAX(TODAY(),BE$4:BE76,$G77),+MAX(TODAY(),BE$4:BE76,$H77)))</f>
        <v xml:space="preserve"> </v>
      </c>
      <c r="AV77" s="45" t="str">
        <f ca="1">+IF(AB77=0," ",IF($H77=" ",+MAX(TODAY(),BF$4:BF76,$G77),+MAX(TODAY(),BF$4:BF76,$H77)))</f>
        <v xml:space="preserve"> </v>
      </c>
      <c r="AW77" s="48" t="str">
        <f ca="1">+IF(T77=0," ",+MAX(+WORKDAY.INTL(+TODAY(),+CUM!AD77/+VLOOKUP(AW$1,POSTE!$B:$H,7,FALSE),,CONGÉ!$C$2:$C$80),+WORKDAY.INTL(AM77,+CUM!T77/+VLOOKUP(AW$1,POSTE!$B:$H,7,FALSE),,CONGÉ!$C$2:$C$80)))</f>
        <v xml:space="preserve"> </v>
      </c>
      <c r="AX77" s="199" t="str">
        <f ca="1">+IF(U77=0," ",+MAX(+WORKDAY.INTL(+TODAY(),+CUM!AE77/+VLOOKUP(AX$1,POSTE!$B:$H,7,FALSE),,CONGÉ!$C$2:$C$80),+WORKDAY.INTL(AN77,+CUM!U77/+VLOOKUP(AX$1,POSTE!$B:$H,7,FALSE),,CONGÉ!$C$2:$C$80)))</f>
        <v xml:space="preserve"> </v>
      </c>
      <c r="AY77" s="199" t="str">
        <f ca="1">+IF(AND(V77=0,W77=0)," ",+MAX(+WORKDAY.INTL(+TODAY(),+(((AF77*POSTE!$H$5)+(CUM!AG77*POSTE!$H$4))/(POSTE!$H$4*POSTE!$H$5*2)),,CONGÉ!$C$2:$C$80),+WORKDAY.INTL(AO77,+(((V77*POSTE!$H$5)+(CUM!W77*POSTE!$H$4))/(POSTE!$H$4*POSTE!$H$5*2)),,CONGÉ!$C$2:$C$80)))</f>
        <v xml:space="preserve"> </v>
      </c>
      <c r="AZ77" s="199" t="str">
        <f ca="1">+IF(V77=0," ",+MAX(+WORKDAY.INTL(+TODAY(),+CUM!AF77/+VLOOKUP(AZ$1,POSTE!$B:$H,7,FALSE),,CONGÉ!$C$2:$C$80),+WORKDAY.INTL(AP77,+CUM!V77/+VLOOKUP(AZ$1,POSTE!$B:$H,7,FALSE),,CONGÉ!$C$2:$C$80)))</f>
        <v xml:space="preserve"> </v>
      </c>
      <c r="BA77" s="199" t="str">
        <f ca="1">+IF(W77=0," ",+MAX(+WORKDAY.INTL(+TODAY(),+CUM!AG77/+VLOOKUP(BA$1,POSTE!$B:$H,7,FALSE),,CONGÉ!$C$2:$C$80),+WORKDAY.INTL(AQ77,+CUM!W77/+VLOOKUP(BA$1,POSTE!$B:$H,7,FALSE),,CONGÉ!$C$2:$C$80)))</f>
        <v xml:space="preserve"> </v>
      </c>
      <c r="BB77" s="199" t="str">
        <f ca="1">+IF(X77=0," ",+MAX(+WORKDAY.INTL(+TODAY(),+CUM!AH77/+VLOOKUP(BB$1,POSTE!$B:$H,7,FALSE),,CONGÉ!$C$2:$C$80),+WORKDAY.INTL(AR77,+CUM!X77/+VLOOKUP(BB$1,POSTE!$B:$H,7,FALSE),,CONGÉ!$C$2:$C$80)))</f>
        <v xml:space="preserve"> </v>
      </c>
      <c r="BC77" s="199" t="str">
        <f ca="1">+IF(Y77=0," ",+MAX(+WORKDAY.INTL(+TODAY(),+CUM!AI77/+VLOOKUP(BC$1,POSTE!$B:$H,7,FALSE),,CONGÉ!$C$2:$C$80),+WORKDAY.INTL(AS77,+CUM!Y77/+VLOOKUP(BC$1,POSTE!$B:$H,7,FALSE),,CONGÉ!$C$2:$C$80)))</f>
        <v xml:space="preserve"> </v>
      </c>
      <c r="BD77" s="199" t="str">
        <f ca="1">+IF(Z77=0," ",+MAX(+WORKDAY.INTL(+TODAY(),+CUM!AJ77/+VLOOKUP(BD$1,POSTE!$B:$H,7,FALSE),,CONGÉ!$C$2:$C$80),+WORKDAY.INTL(AT77,+CUM!Z77/+VLOOKUP(BD$1,POSTE!$B:$H,7,FALSE),,CONGÉ!$C$2:$C$80)))</f>
        <v xml:space="preserve"> </v>
      </c>
      <c r="BE77" s="199" t="str">
        <f ca="1">+IF(AA77=0," ",+MAX(+WORKDAY.INTL(+TODAY(),+CUM!AK77/+VLOOKUP(BE$1,POSTE!$B:$H,7,FALSE),,CONGÉ!$C$2:$C$80),+WORKDAY.INTL(AU77,+CUM!AA77/+VLOOKUP(BE$1,POSTE!$B:$H,7,FALSE),,CONGÉ!$C$2:$C$80)))</f>
        <v xml:space="preserve"> </v>
      </c>
      <c r="BF77" s="200" t="str">
        <f ca="1">+IF(AB77=0," ",+MAX(+WORKDAY.INTL(+TODAY(),+CUM!AL77/+VLOOKUP(BF$1,POSTE!$B:$H,7,FALSE),,CONGÉ!$C$2:$C$80),+WORKDAY.INTL(AV77,+CUM!AB77/+VLOOKUP(BF$1,POSTE!$B:$H,7,FALSE),,CONGÉ!$C$2:$C$80)))</f>
        <v xml:space="preserve"> </v>
      </c>
      <c r="BG77" s="96" t="str">
        <f t="shared" ca="1" si="38"/>
        <v xml:space="preserve"> </v>
      </c>
      <c r="BH77" s="96" t="str">
        <f t="shared" ca="1" si="39"/>
        <v xml:space="preserve"> </v>
      </c>
      <c r="BI77" s="26">
        <f>+IF($I77="oui",+VLOOKUP($A77,DATA!$A:$AH,DATA!$AH$3,FALSE),0)</f>
        <v>0</v>
      </c>
      <c r="BJ77" s="27" t="str">
        <f t="shared" si="25"/>
        <v xml:space="preserve"> </v>
      </c>
      <c r="BK77" s="46" t="str">
        <f>+IF(BI77&gt;0,+MAX((BL$4:BL76),BH77),"")</f>
        <v/>
      </c>
      <c r="BL77" s="46" t="str">
        <f>+IF(BI77&gt;0,+MAX((BL$4:BL76),+WORKDAY.INTL(BK77,+BI77/8,,CONGÉ!$C$2:$C$73)),"")</f>
        <v/>
      </c>
      <c r="BM77" s="175" t="str">
        <f t="shared" ca="1" si="26"/>
        <v xml:space="preserve"> </v>
      </c>
      <c r="BN77" s="176" t="str">
        <f t="shared" si="40"/>
        <v xml:space="preserve"> </v>
      </c>
      <c r="BO77" s="48" t="str">
        <f t="shared" ca="1" si="41"/>
        <v xml:space="preserve"> </v>
      </c>
      <c r="BP77" s="97" t="str">
        <f>+IF(C77=" "," ",+(((AF77*POSTE!$H$5)+(CUM!AG77*POSTE!$H$4))/(POSTE!$H$4*POSTE!$H$5*2)))</f>
        <v xml:space="preserve"> </v>
      </c>
      <c r="BQ77" s="98" t="str">
        <f ca="1">+IFERROR(+WORKDAY.INTL(BO77,BP77,,CONGÉ!C$4:C$72)," ")</f>
        <v xml:space="preserve"> </v>
      </c>
      <c r="BR77" s="99" t="str">
        <f ca="1">+IFERROR(+MAX(AY$4:AY77)-BQ77," ")</f>
        <v xml:space="preserve"> </v>
      </c>
      <c r="BS77" s="180" t="str">
        <f>+IF(T77=0," ",+DATEDIF(+MAX(AW$4:AW76),AM77,"D"))</f>
        <v xml:space="preserve"> </v>
      </c>
      <c r="BT77" s="181" t="str">
        <f>+IF(U77=0," ",+DATEDIF(+MAX(AX$4:AX76),AN77,"D"))</f>
        <v xml:space="preserve"> </v>
      </c>
      <c r="BU77" s="181" t="str">
        <f>+IF(AND(V77=0,W77=0)," ",+DATEDIF(+MAX(AY$4:AY76),AO77,"D"))</f>
        <v xml:space="preserve"> </v>
      </c>
      <c r="BV77" s="181" t="str">
        <f>+IF(V77=0," ",+DATEDIF(+MAX(AZ$4:AZ76),AP77,"D"))</f>
        <v xml:space="preserve"> </v>
      </c>
      <c r="BW77" s="181" t="str">
        <f>+IF(W77=0," ",+DATEDIF(+MAX(BA$4:BA76),AQ77,"D"))</f>
        <v xml:space="preserve"> </v>
      </c>
      <c r="BX77" s="181" t="str">
        <f>+IF(X77=0," ",+DATEDIF(+MAX(BB$4:BB76),AR77,"D"))</f>
        <v xml:space="preserve"> </v>
      </c>
      <c r="BY77" s="181" t="str">
        <f>+IF(Y77=0," ",+DATEDIF(+MAX(BC$4:BC76),AS77,"D"))</f>
        <v xml:space="preserve"> </v>
      </c>
      <c r="BZ77" s="181" t="str">
        <f>+IF(Z77=0," ",+DATEDIF(+MAX(BD$4:BD76),AT77,"D"))</f>
        <v xml:space="preserve"> </v>
      </c>
      <c r="CA77" s="181" t="str">
        <f>+IF(AA77=0," ",+DATEDIF(+MAX(BE$4:BE76),AU77,"D"))</f>
        <v xml:space="preserve"> </v>
      </c>
      <c r="CB77" s="182" t="str">
        <f>+IF(AB77=0," ",+DATEDIF(+MAX(BF$4:BF76),AV77,"D"))</f>
        <v xml:space="preserve"> </v>
      </c>
    </row>
    <row r="78" spans="1:80" x14ac:dyDescent="0.25">
      <c r="A78" s="104" t="str">
        <f>+IFERROR(+IF(+VLOOKUP(+ROW()-ROW($A$4),DATA!A:D,4,FALSE)=" "," ",+ROW()-ROW($A$4))," ")</f>
        <v xml:space="preserve"> </v>
      </c>
      <c r="B78" s="195" t="str">
        <f>+IFERROR(+VLOOKUP($A78,DATA!$A:$C,1,FALSE)-VLOOKUP($A78,DATA!$A:$C,3,FALSE)," ")</f>
        <v xml:space="preserve"> </v>
      </c>
      <c r="C78" s="17" t="str">
        <f>+IF($A78=" "," ",+VLOOKUP($A78,DATA!$A:$AG,DATA!$D$3,FALSE))</f>
        <v xml:space="preserve"> </v>
      </c>
      <c r="D78" s="17" t="str">
        <f>+IF($A78=" "," ",+VLOOKUP($A78,DATA!$A:$AG,DATA!$E$3,FALSE))</f>
        <v xml:space="preserve"> </v>
      </c>
      <c r="E78" s="17" t="str">
        <f>+IF($A78=" "," ",+VLOOKUP($A78,DATA!$A:$AG,DATA!$F$3,FALSE))</f>
        <v xml:space="preserve"> </v>
      </c>
      <c r="F78" s="191" t="str">
        <f>+IF($A78=" "," ",+VLOOKUP($A78,DATA!$A:$AG,DATA!$G$3,FALSE))</f>
        <v xml:space="preserve"> </v>
      </c>
      <c r="G78" s="31" t="str">
        <f>+IFERROR(+VLOOKUP($A78,DATA!$A:$AG,DATA!$M$3,FALSE)," ")</f>
        <v xml:space="preserve"> </v>
      </c>
      <c r="H78" s="31" t="str">
        <f>+IFERROR(+IF(+VLOOKUP($A78,DATA!$A:$AG,DATA!$N$3,FALSE)=0," ",+VLOOKUP($A78,DATA!$A:$AG,DATA!$N$3,FALSE))," ")</f>
        <v xml:space="preserve"> </v>
      </c>
      <c r="I78" s="18" t="str">
        <f>+IF($A78=" "," ",+VLOOKUP($A78,DATA!$A:$AG,DATA!$O$3,FALSE))</f>
        <v xml:space="preserve"> </v>
      </c>
      <c r="J78" s="26">
        <f>+IF($I78="oui",+VLOOKUP($A78,DATA!$A:$AG,DATA!$P$3,FALSE),0)</f>
        <v>0</v>
      </c>
      <c r="K78" s="27">
        <f>+IF($I78="oui",+VLOOKUP($A78,DATA!$A:$AG,DATA!$R$3,FALSE),0)</f>
        <v>0</v>
      </c>
      <c r="L78" s="27">
        <f>+IF($I78="oui",+VLOOKUP($A78,DATA!$A:$AG,DATA!$T$3,FALSE),0)</f>
        <v>0</v>
      </c>
      <c r="M78" s="27">
        <f>+IF($I78="oui",+VLOOKUP($A78,DATA!$A:$AG,DATA!$V$3,FALSE),0)</f>
        <v>0</v>
      </c>
      <c r="N78" s="27">
        <f>+IF($I78="oui",+VLOOKUP($A78,DATA!$A:$AG,DATA!$X$3,FALSE),0)</f>
        <v>0</v>
      </c>
      <c r="O78" s="27">
        <f>+IF($I78="oui",+VLOOKUP($A78,DATA!$A:$AG,DATA!$Z$3,FALSE),0)</f>
        <v>0</v>
      </c>
      <c r="P78" s="27">
        <f>+IF($I78="oui",+VLOOKUP($A78,DATA!$A:$AG,DATA!$AB$3,FALSE),0)</f>
        <v>0</v>
      </c>
      <c r="Q78" s="27">
        <f>+IF($I78="oui",+VLOOKUP($A78,DATA!$A:$AG,DATA!$AD$3,FALSE),0)</f>
        <v>0</v>
      </c>
      <c r="R78" s="28">
        <f>+IF($I78="oui",+VLOOKUP($A78,DATA!$A:$AG,DATA!$AF$3,FALSE),0)</f>
        <v>0</v>
      </c>
      <c r="S78" s="94">
        <f t="shared" si="27"/>
        <v>0</v>
      </c>
      <c r="T78" s="20">
        <f>+IF($I78="oui",+VLOOKUP($A78,DATA!$A:$AG,DATA!$Q$3,FALSE),0)</f>
        <v>0</v>
      </c>
      <c r="U78" s="21">
        <f>+IF($I78="oui",+VLOOKUP($A78,DATA!$A:$AG,DATA!$S$3,FALSE),0)</f>
        <v>0</v>
      </c>
      <c r="V78" s="21">
        <f>+IF($I78="oui",+VLOOKUP($A78,DATA!$A:$AG,DATA!$U$3,FALSE),0)</f>
        <v>0</v>
      </c>
      <c r="W78" s="21">
        <f>+IF($I78="oui",+VLOOKUP($A78,DATA!$A:$AG,DATA!$W$3,FALSE),0)</f>
        <v>0</v>
      </c>
      <c r="X78" s="21">
        <f>+IF($I78="oui",+VLOOKUP($A78,DATA!$A:$AG,DATA!$Y$3,FALSE),0)</f>
        <v>0</v>
      </c>
      <c r="Y78" s="21">
        <f>+IF($I78="oui",+VLOOKUP($A78,DATA!$A:$AG,DATA!$AA$3,FALSE),0)</f>
        <v>0</v>
      </c>
      <c r="Z78" s="21">
        <f>+IF($I78="oui",+VLOOKUP($A78,DATA!$A:$AG,DATA!$AC$3,FALSE),0)</f>
        <v>0</v>
      </c>
      <c r="AA78" s="21">
        <f>+IF($I78="oui",+VLOOKUP($A78,DATA!$A:$AG,DATA!$AE$3,FALSE),0)</f>
        <v>0</v>
      </c>
      <c r="AB78" s="22">
        <f>+IF($I78="oui",+VLOOKUP($A78,DATA!$A:$AG,DATA!$AG$3,FALSE),0)</f>
        <v>0</v>
      </c>
      <c r="AC78" s="95">
        <f t="shared" si="28"/>
        <v>0</v>
      </c>
      <c r="AD78" s="26" t="str">
        <f t="shared" si="29"/>
        <v xml:space="preserve"> </v>
      </c>
      <c r="AE78" s="27" t="str">
        <f t="shared" si="30"/>
        <v xml:space="preserve"> </v>
      </c>
      <c r="AF78" s="27" t="str">
        <f t="shared" si="31"/>
        <v xml:space="preserve"> </v>
      </c>
      <c r="AG78" s="27" t="str">
        <f t="shared" si="32"/>
        <v xml:space="preserve"> </v>
      </c>
      <c r="AH78" s="27" t="str">
        <f t="shared" si="33"/>
        <v xml:space="preserve"> </v>
      </c>
      <c r="AI78" s="27" t="str">
        <f t="shared" si="34"/>
        <v xml:space="preserve"> </v>
      </c>
      <c r="AJ78" s="27" t="str">
        <f t="shared" si="35"/>
        <v xml:space="preserve"> </v>
      </c>
      <c r="AK78" s="27" t="str">
        <f t="shared" si="36"/>
        <v xml:space="preserve"> </v>
      </c>
      <c r="AL78" s="28" t="str">
        <f t="shared" si="37"/>
        <v xml:space="preserve"> </v>
      </c>
      <c r="AM78" s="44" t="str">
        <f ca="1">+IF(T78=0," ",IF($H78=" ",+MAX(TODAY(),AW$4:AW77,$G78),+MAX(TODAY(),AW$4:AW77,$H78)))</f>
        <v xml:space="preserve"> </v>
      </c>
      <c r="AN78" s="31" t="str">
        <f ca="1">+IF(U78=0," ",IF($H78=" ",+MAX(TODAY(),AX$4:AX77,$G78),+MAX(TODAY(),AX$4:AX77,$H78)))</f>
        <v xml:space="preserve"> </v>
      </c>
      <c r="AO78" s="31" t="str">
        <f ca="1">+IF(AND(V78=0,W78=0)," ",IF($H78=" ",+MAX(TODAY(),AY$4:AY77,$G78),+MAX(TODAY(),AY$4:AY77,$H78)))</f>
        <v xml:space="preserve"> </v>
      </c>
      <c r="AP78" s="31" t="str">
        <f ca="1">+IF(V78=0," ",IF($H78=" ",+MAX(TODAY(),AZ$4:AZ77,$G78),+MAX(TODAY(),AZ$4:AZ77,$H78)))</f>
        <v xml:space="preserve"> </v>
      </c>
      <c r="AQ78" s="31" t="str">
        <f ca="1">+IF(W78=0," ",IF($H78=" ",+MAX(TODAY(),BA$4:BA77,$G78),+MAX(TODAY(),BA$4:BA77,$H78)))</f>
        <v xml:space="preserve"> </v>
      </c>
      <c r="AR78" s="31" t="str">
        <f ca="1">+IF(X78=0," ",IF($H78=" ",+MAX(TODAY(),BB$4:BB77,$G78),+MAX(TODAY(),BB$4:BB77,$H78)))</f>
        <v xml:space="preserve"> </v>
      </c>
      <c r="AS78" s="31" t="str">
        <f ca="1">+IF(Y78=0," ",IF($H78=" ",+MAX(TODAY(),BC$4:BC77,$G78),+MAX(TODAY(),BC$4:BC77,$H78)))</f>
        <v xml:space="preserve"> </v>
      </c>
      <c r="AT78" s="31" t="str">
        <f ca="1">+IF(Z78=0," ",IF($H78=" ",+MAX(TODAY(),BD$4:BD77,$G78),+MAX(TODAY(),BD$4:BD77,$H78)))</f>
        <v xml:space="preserve"> </v>
      </c>
      <c r="AU78" s="31" t="str">
        <f ca="1">+IF(AA78=0," ",IF($H78=" ",+MAX(TODAY(),BE$4:BE77,$G78),+MAX(TODAY(),BE$4:BE77,$H78)))</f>
        <v xml:space="preserve"> </v>
      </c>
      <c r="AV78" s="45" t="str">
        <f ca="1">+IF(AB78=0," ",IF($H78=" ",+MAX(TODAY(),BF$4:BF77,$G78),+MAX(TODAY(),BF$4:BF77,$H78)))</f>
        <v xml:space="preserve"> </v>
      </c>
      <c r="AW78" s="48" t="str">
        <f ca="1">+IF(T78=0," ",+MAX(+WORKDAY.INTL(+TODAY(),+CUM!AD78/+VLOOKUP(AW$1,POSTE!$B:$H,7,FALSE),,CONGÉ!$C$2:$C$80),+WORKDAY.INTL(AM78,+CUM!T78/+VLOOKUP(AW$1,POSTE!$B:$H,7,FALSE),,CONGÉ!$C$2:$C$80)))</f>
        <v xml:space="preserve"> </v>
      </c>
      <c r="AX78" s="199" t="str">
        <f ca="1">+IF(U78=0," ",+MAX(+WORKDAY.INTL(+TODAY(),+CUM!AE78/+VLOOKUP(AX$1,POSTE!$B:$H,7,FALSE),,CONGÉ!$C$2:$C$80),+WORKDAY.INTL(AN78,+CUM!U78/+VLOOKUP(AX$1,POSTE!$B:$H,7,FALSE),,CONGÉ!$C$2:$C$80)))</f>
        <v xml:space="preserve"> </v>
      </c>
      <c r="AY78" s="199" t="str">
        <f ca="1">+IF(AND(V78=0,W78=0)," ",+MAX(+WORKDAY.INTL(+TODAY(),+(((AF78*POSTE!$H$5)+(CUM!AG78*POSTE!$H$4))/(POSTE!$H$4*POSTE!$H$5*2)),,CONGÉ!$C$2:$C$80),+WORKDAY.INTL(AO78,+(((V78*POSTE!$H$5)+(CUM!W78*POSTE!$H$4))/(POSTE!$H$4*POSTE!$H$5*2)),,CONGÉ!$C$2:$C$80)))</f>
        <v xml:space="preserve"> </v>
      </c>
      <c r="AZ78" s="199" t="str">
        <f ca="1">+IF(V78=0," ",+MAX(+WORKDAY.INTL(+TODAY(),+CUM!AF78/+VLOOKUP(AZ$1,POSTE!$B:$H,7,FALSE),,CONGÉ!$C$2:$C$80),+WORKDAY.INTL(AP78,+CUM!V78/+VLOOKUP(AZ$1,POSTE!$B:$H,7,FALSE),,CONGÉ!$C$2:$C$80)))</f>
        <v xml:space="preserve"> </v>
      </c>
      <c r="BA78" s="199" t="str">
        <f ca="1">+IF(W78=0," ",+MAX(+WORKDAY.INTL(+TODAY(),+CUM!AG78/+VLOOKUP(BA$1,POSTE!$B:$H,7,FALSE),,CONGÉ!$C$2:$C$80),+WORKDAY.INTL(AQ78,+CUM!W78/+VLOOKUP(BA$1,POSTE!$B:$H,7,FALSE),,CONGÉ!$C$2:$C$80)))</f>
        <v xml:space="preserve"> </v>
      </c>
      <c r="BB78" s="199" t="str">
        <f ca="1">+IF(X78=0," ",+MAX(+WORKDAY.INTL(+TODAY(),+CUM!AH78/+VLOOKUP(BB$1,POSTE!$B:$H,7,FALSE),,CONGÉ!$C$2:$C$80),+WORKDAY.INTL(AR78,+CUM!X78/+VLOOKUP(BB$1,POSTE!$B:$H,7,FALSE),,CONGÉ!$C$2:$C$80)))</f>
        <v xml:space="preserve"> </v>
      </c>
      <c r="BC78" s="199" t="str">
        <f ca="1">+IF(Y78=0," ",+MAX(+WORKDAY.INTL(+TODAY(),+CUM!AI78/+VLOOKUP(BC$1,POSTE!$B:$H,7,FALSE),,CONGÉ!$C$2:$C$80),+WORKDAY.INTL(AS78,+CUM!Y78/+VLOOKUP(BC$1,POSTE!$B:$H,7,FALSE),,CONGÉ!$C$2:$C$80)))</f>
        <v xml:space="preserve"> </v>
      </c>
      <c r="BD78" s="199" t="str">
        <f ca="1">+IF(Z78=0," ",+MAX(+WORKDAY.INTL(+TODAY(),+CUM!AJ78/+VLOOKUP(BD$1,POSTE!$B:$H,7,FALSE),,CONGÉ!$C$2:$C$80),+WORKDAY.INTL(AT78,+CUM!Z78/+VLOOKUP(BD$1,POSTE!$B:$H,7,FALSE),,CONGÉ!$C$2:$C$80)))</f>
        <v xml:space="preserve"> </v>
      </c>
      <c r="BE78" s="199" t="str">
        <f ca="1">+IF(AA78=0," ",+MAX(+WORKDAY.INTL(+TODAY(),+CUM!AK78/+VLOOKUP(BE$1,POSTE!$B:$H,7,FALSE),,CONGÉ!$C$2:$C$80),+WORKDAY.INTL(AU78,+CUM!AA78/+VLOOKUP(BE$1,POSTE!$B:$H,7,FALSE),,CONGÉ!$C$2:$C$80)))</f>
        <v xml:space="preserve"> </v>
      </c>
      <c r="BF78" s="200" t="str">
        <f ca="1">+IF(AB78=0," ",+MAX(+WORKDAY.INTL(+TODAY(),+CUM!AL78/+VLOOKUP(BF$1,POSTE!$B:$H,7,FALSE),,CONGÉ!$C$2:$C$80),+WORKDAY.INTL(AV78,+CUM!AB78/+VLOOKUP(BF$1,POSTE!$B:$H,7,FALSE),,CONGÉ!$C$2:$C$80)))</f>
        <v xml:space="preserve"> </v>
      </c>
      <c r="BG78" s="96" t="str">
        <f t="shared" ca="1" si="38"/>
        <v xml:space="preserve"> </v>
      </c>
      <c r="BH78" s="96" t="str">
        <f t="shared" ca="1" si="39"/>
        <v xml:space="preserve"> </v>
      </c>
      <c r="BI78" s="26">
        <f>+IF($I78="oui",+VLOOKUP($A78,DATA!$A:$AH,DATA!$AH$3,FALSE),0)</f>
        <v>0</v>
      </c>
      <c r="BJ78" s="27" t="str">
        <f t="shared" si="25"/>
        <v xml:space="preserve"> </v>
      </c>
      <c r="BK78" s="46" t="str">
        <f>+IF(BI78&gt;0,+MAX((BL$4:BL77),BH78),"")</f>
        <v/>
      </c>
      <c r="BL78" s="46" t="str">
        <f>+IF(BI78&gt;0,+MAX((BL$4:BL77),+WORKDAY.INTL(BK78,+BI78/8,,CONGÉ!$C$2:$C$73)),"")</f>
        <v/>
      </c>
      <c r="BM78" s="175" t="str">
        <f t="shared" ca="1" si="26"/>
        <v xml:space="preserve"> </v>
      </c>
      <c r="BN78" s="176" t="str">
        <f t="shared" si="40"/>
        <v xml:space="preserve"> </v>
      </c>
      <c r="BO78" s="48" t="str">
        <f t="shared" ca="1" si="41"/>
        <v xml:space="preserve"> </v>
      </c>
      <c r="BP78" s="97" t="str">
        <f>+IF(C78=" "," ",+(((AF78*POSTE!$H$5)+(CUM!AG78*POSTE!$H$4))/(POSTE!$H$4*POSTE!$H$5*2)))</f>
        <v xml:space="preserve"> </v>
      </c>
      <c r="BQ78" s="98" t="str">
        <f ca="1">+IFERROR(+WORKDAY.INTL(BO78,BP78,,CONGÉ!C$4:C$72)," ")</f>
        <v xml:space="preserve"> </v>
      </c>
      <c r="BR78" s="99" t="str">
        <f ca="1">+IFERROR(+MAX(AY$4:AY78)-BQ78," ")</f>
        <v xml:space="preserve"> </v>
      </c>
      <c r="BS78" s="180" t="str">
        <f>+IF(T78=0," ",+DATEDIF(+MAX(AW$4:AW77),AM78,"D"))</f>
        <v xml:space="preserve"> </v>
      </c>
      <c r="BT78" s="181" t="str">
        <f>+IF(U78=0," ",+DATEDIF(+MAX(AX$4:AX77),AN78,"D"))</f>
        <v xml:space="preserve"> </v>
      </c>
      <c r="BU78" s="181" t="str">
        <f>+IF(AND(V78=0,W78=0)," ",+DATEDIF(+MAX(AY$4:AY77),AO78,"D"))</f>
        <v xml:space="preserve"> </v>
      </c>
      <c r="BV78" s="181" t="str">
        <f>+IF(V78=0," ",+DATEDIF(+MAX(AZ$4:AZ77),AP78,"D"))</f>
        <v xml:space="preserve"> </v>
      </c>
      <c r="BW78" s="181" t="str">
        <f>+IF(W78=0," ",+DATEDIF(+MAX(BA$4:BA77),AQ78,"D"))</f>
        <v xml:space="preserve"> </v>
      </c>
      <c r="BX78" s="181" t="str">
        <f>+IF(X78=0," ",+DATEDIF(+MAX(BB$4:BB77),AR78,"D"))</f>
        <v xml:space="preserve"> </v>
      </c>
      <c r="BY78" s="181" t="str">
        <f>+IF(Y78=0," ",+DATEDIF(+MAX(BC$4:BC77),AS78,"D"))</f>
        <v xml:space="preserve"> </v>
      </c>
      <c r="BZ78" s="181" t="str">
        <f>+IF(Z78=0," ",+DATEDIF(+MAX(BD$4:BD77),AT78,"D"))</f>
        <v xml:space="preserve"> </v>
      </c>
      <c r="CA78" s="181" t="str">
        <f>+IF(AA78=0," ",+DATEDIF(+MAX(BE$4:BE77),AU78,"D"))</f>
        <v xml:space="preserve"> </v>
      </c>
      <c r="CB78" s="182" t="str">
        <f>+IF(AB78=0," ",+DATEDIF(+MAX(BF$4:BF77),AV78,"D"))</f>
        <v xml:space="preserve"> </v>
      </c>
    </row>
    <row r="79" spans="1:80" x14ac:dyDescent="0.25">
      <c r="A79" s="104" t="str">
        <f>+IFERROR(+IF(+VLOOKUP(+ROW()-ROW($A$4),DATA!A:D,4,FALSE)=" "," ",+ROW()-ROW($A$4))," ")</f>
        <v xml:space="preserve"> </v>
      </c>
      <c r="B79" s="195" t="str">
        <f>+IFERROR(+VLOOKUP($A79,DATA!$A:$C,1,FALSE)-VLOOKUP($A79,DATA!$A:$C,3,FALSE)," ")</f>
        <v xml:space="preserve"> </v>
      </c>
      <c r="C79" s="17" t="str">
        <f>+IF($A79=" "," ",+VLOOKUP($A79,DATA!$A:$AG,DATA!$D$3,FALSE))</f>
        <v xml:space="preserve"> </v>
      </c>
      <c r="D79" s="17" t="str">
        <f>+IF($A79=" "," ",+VLOOKUP($A79,DATA!$A:$AG,DATA!$E$3,FALSE))</f>
        <v xml:space="preserve"> </v>
      </c>
      <c r="E79" s="17" t="str">
        <f>+IF($A79=" "," ",+VLOOKUP($A79,DATA!$A:$AG,DATA!$F$3,FALSE))</f>
        <v xml:space="preserve"> </v>
      </c>
      <c r="F79" s="191" t="str">
        <f>+IF($A79=" "," ",+VLOOKUP($A79,DATA!$A:$AG,DATA!$G$3,FALSE))</f>
        <v xml:space="preserve"> </v>
      </c>
      <c r="G79" s="31" t="str">
        <f>+IFERROR(+VLOOKUP($A79,DATA!$A:$AG,DATA!$M$3,FALSE)," ")</f>
        <v xml:space="preserve"> </v>
      </c>
      <c r="H79" s="31" t="str">
        <f>+IFERROR(+IF(+VLOOKUP($A79,DATA!$A:$AG,DATA!$N$3,FALSE)=0," ",+VLOOKUP($A79,DATA!$A:$AG,DATA!$N$3,FALSE))," ")</f>
        <v xml:space="preserve"> </v>
      </c>
      <c r="I79" s="18" t="str">
        <f>+IF($A79=" "," ",+VLOOKUP($A79,DATA!$A:$AG,DATA!$O$3,FALSE))</f>
        <v xml:space="preserve"> </v>
      </c>
      <c r="J79" s="26">
        <f>+IF($I79="oui",+VLOOKUP($A79,DATA!$A:$AG,DATA!$P$3,FALSE),0)</f>
        <v>0</v>
      </c>
      <c r="K79" s="27">
        <f>+IF($I79="oui",+VLOOKUP($A79,DATA!$A:$AG,DATA!$R$3,FALSE),0)</f>
        <v>0</v>
      </c>
      <c r="L79" s="27">
        <f>+IF($I79="oui",+VLOOKUP($A79,DATA!$A:$AG,DATA!$T$3,FALSE),0)</f>
        <v>0</v>
      </c>
      <c r="M79" s="27">
        <f>+IF($I79="oui",+VLOOKUP($A79,DATA!$A:$AG,DATA!$V$3,FALSE),0)</f>
        <v>0</v>
      </c>
      <c r="N79" s="27">
        <f>+IF($I79="oui",+VLOOKUP($A79,DATA!$A:$AG,DATA!$X$3,FALSE),0)</f>
        <v>0</v>
      </c>
      <c r="O79" s="27">
        <f>+IF($I79="oui",+VLOOKUP($A79,DATA!$A:$AG,DATA!$Z$3,FALSE),0)</f>
        <v>0</v>
      </c>
      <c r="P79" s="27">
        <f>+IF($I79="oui",+VLOOKUP($A79,DATA!$A:$AG,DATA!$AB$3,FALSE),0)</f>
        <v>0</v>
      </c>
      <c r="Q79" s="27">
        <f>+IF($I79="oui",+VLOOKUP($A79,DATA!$A:$AG,DATA!$AD$3,FALSE),0)</f>
        <v>0</v>
      </c>
      <c r="R79" s="28">
        <f>+IF($I79="oui",+VLOOKUP($A79,DATA!$A:$AG,DATA!$AF$3,FALSE),0)</f>
        <v>0</v>
      </c>
      <c r="S79" s="94">
        <f t="shared" si="27"/>
        <v>0</v>
      </c>
      <c r="T79" s="20">
        <f>+IF($I79="oui",+VLOOKUP($A79,DATA!$A:$AG,DATA!$Q$3,FALSE),0)</f>
        <v>0</v>
      </c>
      <c r="U79" s="21">
        <f>+IF($I79="oui",+VLOOKUP($A79,DATA!$A:$AG,DATA!$S$3,FALSE),0)</f>
        <v>0</v>
      </c>
      <c r="V79" s="21">
        <f>+IF($I79="oui",+VLOOKUP($A79,DATA!$A:$AG,DATA!$U$3,FALSE),0)</f>
        <v>0</v>
      </c>
      <c r="W79" s="21">
        <f>+IF($I79="oui",+VLOOKUP($A79,DATA!$A:$AG,DATA!$W$3,FALSE),0)</f>
        <v>0</v>
      </c>
      <c r="X79" s="21">
        <f>+IF($I79="oui",+VLOOKUP($A79,DATA!$A:$AG,DATA!$Y$3,FALSE),0)</f>
        <v>0</v>
      </c>
      <c r="Y79" s="21">
        <f>+IF($I79="oui",+VLOOKUP($A79,DATA!$A:$AG,DATA!$AA$3,FALSE),0)</f>
        <v>0</v>
      </c>
      <c r="Z79" s="21">
        <f>+IF($I79="oui",+VLOOKUP($A79,DATA!$A:$AG,DATA!$AC$3,FALSE),0)</f>
        <v>0</v>
      </c>
      <c r="AA79" s="21">
        <f>+IF($I79="oui",+VLOOKUP($A79,DATA!$A:$AG,DATA!$AE$3,FALSE),0)</f>
        <v>0</v>
      </c>
      <c r="AB79" s="22">
        <f>+IF($I79="oui",+VLOOKUP($A79,DATA!$A:$AG,DATA!$AG$3,FALSE),0)</f>
        <v>0</v>
      </c>
      <c r="AC79" s="95">
        <f t="shared" si="28"/>
        <v>0</v>
      </c>
      <c r="AD79" s="26" t="str">
        <f t="shared" si="29"/>
        <v xml:space="preserve"> </v>
      </c>
      <c r="AE79" s="27" t="str">
        <f t="shared" si="30"/>
        <v xml:space="preserve"> </v>
      </c>
      <c r="AF79" s="27" t="str">
        <f t="shared" si="31"/>
        <v xml:space="preserve"> </v>
      </c>
      <c r="AG79" s="27" t="str">
        <f t="shared" si="32"/>
        <v xml:space="preserve"> </v>
      </c>
      <c r="AH79" s="27" t="str">
        <f t="shared" si="33"/>
        <v xml:space="preserve"> </v>
      </c>
      <c r="AI79" s="27" t="str">
        <f t="shared" si="34"/>
        <v xml:space="preserve"> </v>
      </c>
      <c r="AJ79" s="27" t="str">
        <f t="shared" si="35"/>
        <v xml:space="preserve"> </v>
      </c>
      <c r="AK79" s="27" t="str">
        <f t="shared" si="36"/>
        <v xml:space="preserve"> </v>
      </c>
      <c r="AL79" s="28" t="str">
        <f t="shared" si="37"/>
        <v xml:space="preserve"> </v>
      </c>
      <c r="AM79" s="44" t="str">
        <f ca="1">+IF(T79=0," ",IF($H79=" ",+MAX(TODAY(),AW$4:AW78,$G79),+MAX(TODAY(),AW$4:AW78,$H79)))</f>
        <v xml:space="preserve"> </v>
      </c>
      <c r="AN79" s="31" t="str">
        <f ca="1">+IF(U79=0," ",IF($H79=" ",+MAX(TODAY(),AX$4:AX78,$G79),+MAX(TODAY(),AX$4:AX78,$H79)))</f>
        <v xml:space="preserve"> </v>
      </c>
      <c r="AO79" s="31" t="str">
        <f ca="1">+IF(AND(V79=0,W79=0)," ",IF($H79=" ",+MAX(TODAY(),AY$4:AY78,$G79),+MAX(TODAY(),AY$4:AY78,$H79)))</f>
        <v xml:space="preserve"> </v>
      </c>
      <c r="AP79" s="31" t="str">
        <f ca="1">+IF(V79=0," ",IF($H79=" ",+MAX(TODAY(),AZ$4:AZ78,$G79),+MAX(TODAY(),AZ$4:AZ78,$H79)))</f>
        <v xml:space="preserve"> </v>
      </c>
      <c r="AQ79" s="31" t="str">
        <f ca="1">+IF(W79=0," ",IF($H79=" ",+MAX(TODAY(),BA$4:BA78,$G79),+MAX(TODAY(),BA$4:BA78,$H79)))</f>
        <v xml:space="preserve"> </v>
      </c>
      <c r="AR79" s="31" t="str">
        <f ca="1">+IF(X79=0," ",IF($H79=" ",+MAX(TODAY(),BB$4:BB78,$G79),+MAX(TODAY(),BB$4:BB78,$H79)))</f>
        <v xml:space="preserve"> </v>
      </c>
      <c r="AS79" s="31" t="str">
        <f ca="1">+IF(Y79=0," ",IF($H79=" ",+MAX(TODAY(),BC$4:BC78,$G79),+MAX(TODAY(),BC$4:BC78,$H79)))</f>
        <v xml:space="preserve"> </v>
      </c>
      <c r="AT79" s="31" t="str">
        <f ca="1">+IF(Z79=0," ",IF($H79=" ",+MAX(TODAY(),BD$4:BD78,$G79),+MAX(TODAY(),BD$4:BD78,$H79)))</f>
        <v xml:space="preserve"> </v>
      </c>
      <c r="AU79" s="31" t="str">
        <f ca="1">+IF(AA79=0," ",IF($H79=" ",+MAX(TODAY(),BE$4:BE78,$G79),+MAX(TODAY(),BE$4:BE78,$H79)))</f>
        <v xml:space="preserve"> </v>
      </c>
      <c r="AV79" s="45" t="str">
        <f ca="1">+IF(AB79=0," ",IF($H79=" ",+MAX(TODAY(),BF$4:BF78,$G79),+MAX(TODAY(),BF$4:BF78,$H79)))</f>
        <v xml:space="preserve"> </v>
      </c>
      <c r="AW79" s="48" t="str">
        <f ca="1">+IF(T79=0," ",+MAX(+WORKDAY.INTL(+TODAY(),+CUM!AD79/+VLOOKUP(AW$1,POSTE!$B:$H,7,FALSE),,CONGÉ!$C$2:$C$80),+WORKDAY.INTL(AM79,+CUM!T79/+VLOOKUP(AW$1,POSTE!$B:$H,7,FALSE),,CONGÉ!$C$2:$C$80)))</f>
        <v xml:space="preserve"> </v>
      </c>
      <c r="AX79" s="199" t="str">
        <f ca="1">+IF(U79=0," ",+MAX(+WORKDAY.INTL(+TODAY(),+CUM!AE79/+VLOOKUP(AX$1,POSTE!$B:$H,7,FALSE),,CONGÉ!$C$2:$C$80),+WORKDAY.INTL(AN79,+CUM!U79/+VLOOKUP(AX$1,POSTE!$B:$H,7,FALSE),,CONGÉ!$C$2:$C$80)))</f>
        <v xml:space="preserve"> </v>
      </c>
      <c r="AY79" s="199" t="str">
        <f ca="1">+IF(AND(V79=0,W79=0)," ",+MAX(+WORKDAY.INTL(+TODAY(),+(((AF79*POSTE!$H$5)+(CUM!AG79*POSTE!$H$4))/(POSTE!$H$4*POSTE!$H$5*2)),,CONGÉ!$C$2:$C$80),+WORKDAY.INTL(AO79,+(((V79*POSTE!$H$5)+(CUM!W79*POSTE!$H$4))/(POSTE!$H$4*POSTE!$H$5*2)),,CONGÉ!$C$2:$C$80)))</f>
        <v xml:space="preserve"> </v>
      </c>
      <c r="AZ79" s="199" t="str">
        <f ca="1">+IF(V79=0," ",+MAX(+WORKDAY.INTL(+TODAY(),+CUM!AF79/+VLOOKUP(AZ$1,POSTE!$B:$H,7,FALSE),,CONGÉ!$C$2:$C$80),+WORKDAY.INTL(AP79,+CUM!V79/+VLOOKUP(AZ$1,POSTE!$B:$H,7,FALSE),,CONGÉ!$C$2:$C$80)))</f>
        <v xml:space="preserve"> </v>
      </c>
      <c r="BA79" s="199" t="str">
        <f ca="1">+IF(W79=0," ",+MAX(+WORKDAY.INTL(+TODAY(),+CUM!AG79/+VLOOKUP(BA$1,POSTE!$B:$H,7,FALSE),,CONGÉ!$C$2:$C$80),+WORKDAY.INTL(AQ79,+CUM!W79/+VLOOKUP(BA$1,POSTE!$B:$H,7,FALSE),,CONGÉ!$C$2:$C$80)))</f>
        <v xml:space="preserve"> </v>
      </c>
      <c r="BB79" s="199" t="str">
        <f ca="1">+IF(X79=0," ",+MAX(+WORKDAY.INTL(+TODAY(),+CUM!AH79/+VLOOKUP(BB$1,POSTE!$B:$H,7,FALSE),,CONGÉ!$C$2:$C$80),+WORKDAY.INTL(AR79,+CUM!X79/+VLOOKUP(BB$1,POSTE!$B:$H,7,FALSE),,CONGÉ!$C$2:$C$80)))</f>
        <v xml:space="preserve"> </v>
      </c>
      <c r="BC79" s="199" t="str">
        <f ca="1">+IF(Y79=0," ",+MAX(+WORKDAY.INTL(+TODAY(),+CUM!AI79/+VLOOKUP(BC$1,POSTE!$B:$H,7,FALSE),,CONGÉ!$C$2:$C$80),+WORKDAY.INTL(AS79,+CUM!Y79/+VLOOKUP(BC$1,POSTE!$B:$H,7,FALSE),,CONGÉ!$C$2:$C$80)))</f>
        <v xml:space="preserve"> </v>
      </c>
      <c r="BD79" s="199" t="str">
        <f ca="1">+IF(Z79=0," ",+MAX(+WORKDAY.INTL(+TODAY(),+CUM!AJ79/+VLOOKUP(BD$1,POSTE!$B:$H,7,FALSE),,CONGÉ!$C$2:$C$80),+WORKDAY.INTL(AT79,+CUM!Z79/+VLOOKUP(BD$1,POSTE!$B:$H,7,FALSE),,CONGÉ!$C$2:$C$80)))</f>
        <v xml:space="preserve"> </v>
      </c>
      <c r="BE79" s="199" t="str">
        <f ca="1">+IF(AA79=0," ",+MAX(+WORKDAY.INTL(+TODAY(),+CUM!AK79/+VLOOKUP(BE$1,POSTE!$B:$H,7,FALSE),,CONGÉ!$C$2:$C$80),+WORKDAY.INTL(AU79,+CUM!AA79/+VLOOKUP(BE$1,POSTE!$B:$H,7,FALSE),,CONGÉ!$C$2:$C$80)))</f>
        <v xml:space="preserve"> </v>
      </c>
      <c r="BF79" s="200" t="str">
        <f ca="1">+IF(AB79=0," ",+MAX(+WORKDAY.INTL(+TODAY(),+CUM!AL79/+VLOOKUP(BF$1,POSTE!$B:$H,7,FALSE),,CONGÉ!$C$2:$C$80),+WORKDAY.INTL(AV79,+CUM!AB79/+VLOOKUP(BF$1,POSTE!$B:$H,7,FALSE),,CONGÉ!$C$2:$C$80)))</f>
        <v xml:space="preserve"> </v>
      </c>
      <c r="BG79" s="96" t="str">
        <f t="shared" ca="1" si="38"/>
        <v xml:space="preserve"> </v>
      </c>
      <c r="BH79" s="96" t="str">
        <f t="shared" ca="1" si="39"/>
        <v xml:space="preserve"> </v>
      </c>
      <c r="BI79" s="26">
        <f>+IF($I79="oui",+VLOOKUP($A79,DATA!$A:$AH,DATA!$AH$3,FALSE),0)</f>
        <v>0</v>
      </c>
      <c r="BJ79" s="27" t="str">
        <f t="shared" si="25"/>
        <v xml:space="preserve"> </v>
      </c>
      <c r="BK79" s="46" t="str">
        <f>+IF(BI79&gt;0,+MAX((BL$4:BL78),BH79),"")</f>
        <v/>
      </c>
      <c r="BL79" s="46" t="str">
        <f>+IF(BI79&gt;0,+MAX((BL$4:BL78),+WORKDAY.INTL(BK79,+BI79/8,,CONGÉ!$C$2:$C$73)),"")</f>
        <v/>
      </c>
      <c r="BM79" s="175" t="str">
        <f t="shared" ca="1" si="26"/>
        <v xml:space="preserve"> </v>
      </c>
      <c r="BN79" s="176" t="str">
        <f t="shared" si="40"/>
        <v xml:space="preserve"> </v>
      </c>
      <c r="BO79" s="48" t="str">
        <f t="shared" ca="1" si="41"/>
        <v xml:space="preserve"> </v>
      </c>
      <c r="BP79" s="97" t="str">
        <f>+IF(C79=" "," ",+(((AF79*POSTE!$H$5)+(CUM!AG79*POSTE!$H$4))/(POSTE!$H$4*POSTE!$H$5*2)))</f>
        <v xml:space="preserve"> </v>
      </c>
      <c r="BQ79" s="98" t="str">
        <f ca="1">+IFERROR(+WORKDAY.INTL(BO79,BP79,,CONGÉ!C$4:C$72)," ")</f>
        <v xml:space="preserve"> </v>
      </c>
      <c r="BR79" s="99" t="str">
        <f ca="1">+IFERROR(+MAX(AY$4:AY79)-BQ79," ")</f>
        <v xml:space="preserve"> </v>
      </c>
      <c r="BS79" s="180" t="str">
        <f>+IF(T79=0," ",+DATEDIF(+MAX(AW$4:AW78),AM79,"D"))</f>
        <v xml:space="preserve"> </v>
      </c>
      <c r="BT79" s="181" t="str">
        <f>+IF(U79=0," ",+DATEDIF(+MAX(AX$4:AX78),AN79,"D"))</f>
        <v xml:space="preserve"> </v>
      </c>
      <c r="BU79" s="181" t="str">
        <f>+IF(AND(V79=0,W79=0)," ",+DATEDIF(+MAX(AY$4:AY78),AO79,"D"))</f>
        <v xml:space="preserve"> </v>
      </c>
      <c r="BV79" s="181" t="str">
        <f>+IF(V79=0," ",+DATEDIF(+MAX(AZ$4:AZ78),AP79,"D"))</f>
        <v xml:space="preserve"> </v>
      </c>
      <c r="BW79" s="181" t="str">
        <f>+IF(W79=0," ",+DATEDIF(+MAX(BA$4:BA78),AQ79,"D"))</f>
        <v xml:space="preserve"> </v>
      </c>
      <c r="BX79" s="181" t="str">
        <f>+IF(X79=0," ",+DATEDIF(+MAX(BB$4:BB78),AR79,"D"))</f>
        <v xml:space="preserve"> </v>
      </c>
      <c r="BY79" s="181" t="str">
        <f>+IF(Y79=0," ",+DATEDIF(+MAX(BC$4:BC78),AS79,"D"))</f>
        <v xml:space="preserve"> </v>
      </c>
      <c r="BZ79" s="181" t="str">
        <f>+IF(Z79=0," ",+DATEDIF(+MAX(BD$4:BD78),AT79,"D"))</f>
        <v xml:space="preserve"> </v>
      </c>
      <c r="CA79" s="181" t="str">
        <f>+IF(AA79=0," ",+DATEDIF(+MAX(BE$4:BE78),AU79,"D"))</f>
        <v xml:space="preserve"> </v>
      </c>
      <c r="CB79" s="182" t="str">
        <f>+IF(AB79=0," ",+DATEDIF(+MAX(BF$4:BF78),AV79,"D"))</f>
        <v xml:space="preserve"> </v>
      </c>
    </row>
    <row r="80" spans="1:80" x14ac:dyDescent="0.25">
      <c r="A80" s="104" t="str">
        <f>+IFERROR(+IF(+VLOOKUP(+ROW()-ROW($A$4),DATA!A:D,4,FALSE)=" "," ",+ROW()-ROW($A$4))," ")</f>
        <v xml:space="preserve"> </v>
      </c>
      <c r="B80" s="195" t="str">
        <f>+IFERROR(+VLOOKUP($A80,DATA!$A:$C,1,FALSE)-VLOOKUP($A80,DATA!$A:$C,3,FALSE)," ")</f>
        <v xml:space="preserve"> </v>
      </c>
      <c r="C80" s="17" t="str">
        <f>+IF($A80=" "," ",+VLOOKUP($A80,DATA!$A:$AG,DATA!$D$3,FALSE))</f>
        <v xml:space="preserve"> </v>
      </c>
      <c r="D80" s="17" t="str">
        <f>+IF($A80=" "," ",+VLOOKUP($A80,DATA!$A:$AG,DATA!$E$3,FALSE))</f>
        <v xml:space="preserve"> </v>
      </c>
      <c r="E80" s="17" t="str">
        <f>+IF($A80=" "," ",+VLOOKUP($A80,DATA!$A:$AG,DATA!$F$3,FALSE))</f>
        <v xml:space="preserve"> </v>
      </c>
      <c r="F80" s="191" t="str">
        <f>+IF($A80=" "," ",+VLOOKUP($A80,DATA!$A:$AG,DATA!$G$3,FALSE))</f>
        <v xml:space="preserve"> </v>
      </c>
      <c r="G80" s="31" t="str">
        <f>+IFERROR(+VLOOKUP($A80,DATA!$A:$AG,DATA!$M$3,FALSE)," ")</f>
        <v xml:space="preserve"> </v>
      </c>
      <c r="H80" s="31" t="str">
        <f>+IFERROR(+IF(+VLOOKUP($A80,DATA!$A:$AG,DATA!$N$3,FALSE)=0," ",+VLOOKUP($A80,DATA!$A:$AG,DATA!$N$3,FALSE))," ")</f>
        <v xml:space="preserve"> </v>
      </c>
      <c r="I80" s="18" t="str">
        <f>+IF($A80=" "," ",+VLOOKUP($A80,DATA!$A:$AG,DATA!$O$3,FALSE))</f>
        <v xml:space="preserve"> </v>
      </c>
      <c r="J80" s="26">
        <f>+IF($I80="oui",+VLOOKUP($A80,DATA!$A:$AG,DATA!$P$3,FALSE),0)</f>
        <v>0</v>
      </c>
      <c r="K80" s="27">
        <f>+IF($I80="oui",+VLOOKUP($A80,DATA!$A:$AG,DATA!$R$3,FALSE),0)</f>
        <v>0</v>
      </c>
      <c r="L80" s="27">
        <f>+IF($I80="oui",+VLOOKUP($A80,DATA!$A:$AG,DATA!$T$3,FALSE),0)</f>
        <v>0</v>
      </c>
      <c r="M80" s="27">
        <f>+IF($I80="oui",+VLOOKUP($A80,DATA!$A:$AG,DATA!$V$3,FALSE),0)</f>
        <v>0</v>
      </c>
      <c r="N80" s="27">
        <f>+IF($I80="oui",+VLOOKUP($A80,DATA!$A:$AG,DATA!$X$3,FALSE),0)</f>
        <v>0</v>
      </c>
      <c r="O80" s="27">
        <f>+IF($I80="oui",+VLOOKUP($A80,DATA!$A:$AG,DATA!$Z$3,FALSE),0)</f>
        <v>0</v>
      </c>
      <c r="P80" s="27">
        <f>+IF($I80="oui",+VLOOKUP($A80,DATA!$A:$AG,DATA!$AB$3,FALSE),0)</f>
        <v>0</v>
      </c>
      <c r="Q80" s="27">
        <f>+IF($I80="oui",+VLOOKUP($A80,DATA!$A:$AG,DATA!$AD$3,FALSE),0)</f>
        <v>0</v>
      </c>
      <c r="R80" s="28">
        <f>+IF($I80="oui",+VLOOKUP($A80,DATA!$A:$AG,DATA!$AF$3,FALSE),0)</f>
        <v>0</v>
      </c>
      <c r="S80" s="94">
        <f t="shared" si="27"/>
        <v>0</v>
      </c>
      <c r="T80" s="20">
        <f>+IF($I80="oui",+VLOOKUP($A80,DATA!$A:$AG,DATA!$Q$3,FALSE),0)</f>
        <v>0</v>
      </c>
      <c r="U80" s="21">
        <f>+IF($I80="oui",+VLOOKUP($A80,DATA!$A:$AG,DATA!$S$3,FALSE),0)</f>
        <v>0</v>
      </c>
      <c r="V80" s="21">
        <f>+IF($I80="oui",+VLOOKUP($A80,DATA!$A:$AG,DATA!$U$3,FALSE),0)</f>
        <v>0</v>
      </c>
      <c r="W80" s="21">
        <f>+IF($I80="oui",+VLOOKUP($A80,DATA!$A:$AG,DATA!$W$3,FALSE),0)</f>
        <v>0</v>
      </c>
      <c r="X80" s="21">
        <f>+IF($I80="oui",+VLOOKUP($A80,DATA!$A:$AG,DATA!$Y$3,FALSE),0)</f>
        <v>0</v>
      </c>
      <c r="Y80" s="21">
        <f>+IF($I80="oui",+VLOOKUP($A80,DATA!$A:$AG,DATA!$AA$3,FALSE),0)</f>
        <v>0</v>
      </c>
      <c r="Z80" s="21">
        <f>+IF($I80="oui",+VLOOKUP($A80,DATA!$A:$AG,DATA!$AC$3,FALSE),0)</f>
        <v>0</v>
      </c>
      <c r="AA80" s="21">
        <f>+IF($I80="oui",+VLOOKUP($A80,DATA!$A:$AG,DATA!$AE$3,FALSE),0)</f>
        <v>0</v>
      </c>
      <c r="AB80" s="22">
        <f>+IF($I80="oui",+VLOOKUP($A80,DATA!$A:$AG,DATA!$AG$3,FALSE),0)</f>
        <v>0</v>
      </c>
      <c r="AC80" s="95">
        <f t="shared" si="28"/>
        <v>0</v>
      </c>
      <c r="AD80" s="26" t="str">
        <f t="shared" si="29"/>
        <v xml:space="preserve"> </v>
      </c>
      <c r="AE80" s="27" t="str">
        <f t="shared" si="30"/>
        <v xml:space="preserve"> </v>
      </c>
      <c r="AF80" s="27" t="str">
        <f t="shared" si="31"/>
        <v xml:space="preserve"> </v>
      </c>
      <c r="AG80" s="27" t="str">
        <f t="shared" si="32"/>
        <v xml:space="preserve"> </v>
      </c>
      <c r="AH80" s="27" t="str">
        <f t="shared" si="33"/>
        <v xml:space="preserve"> </v>
      </c>
      <c r="AI80" s="27" t="str">
        <f t="shared" si="34"/>
        <v xml:space="preserve"> </v>
      </c>
      <c r="AJ80" s="27" t="str">
        <f t="shared" si="35"/>
        <v xml:space="preserve"> </v>
      </c>
      <c r="AK80" s="27" t="str">
        <f t="shared" si="36"/>
        <v xml:space="preserve"> </v>
      </c>
      <c r="AL80" s="28" t="str">
        <f t="shared" si="37"/>
        <v xml:space="preserve"> </v>
      </c>
      <c r="AM80" s="44" t="str">
        <f ca="1">+IF(T80=0," ",IF($H80=" ",+MAX(TODAY(),AW$4:AW79,$G80),+MAX(TODAY(),AW$4:AW79,$H80)))</f>
        <v xml:space="preserve"> </v>
      </c>
      <c r="AN80" s="31" t="str">
        <f ca="1">+IF(U80=0," ",IF($H80=" ",+MAX(TODAY(),AX$4:AX79,$G80),+MAX(TODAY(),AX$4:AX79,$H80)))</f>
        <v xml:space="preserve"> </v>
      </c>
      <c r="AO80" s="31" t="str">
        <f ca="1">+IF(AND(V80=0,W80=0)," ",IF($H80=" ",+MAX(TODAY(),AY$4:AY79,$G80),+MAX(TODAY(),AY$4:AY79,$H80)))</f>
        <v xml:space="preserve"> </v>
      </c>
      <c r="AP80" s="31" t="str">
        <f ca="1">+IF(V80=0," ",IF($H80=" ",+MAX(TODAY(),AZ$4:AZ79,$G80),+MAX(TODAY(),AZ$4:AZ79,$H80)))</f>
        <v xml:space="preserve"> </v>
      </c>
      <c r="AQ80" s="31" t="str">
        <f ca="1">+IF(W80=0," ",IF($H80=" ",+MAX(TODAY(),BA$4:BA79,$G80),+MAX(TODAY(),BA$4:BA79,$H80)))</f>
        <v xml:space="preserve"> </v>
      </c>
      <c r="AR80" s="31" t="str">
        <f ca="1">+IF(X80=0," ",IF($H80=" ",+MAX(TODAY(),BB$4:BB79,$G80),+MAX(TODAY(),BB$4:BB79,$H80)))</f>
        <v xml:space="preserve"> </v>
      </c>
      <c r="AS80" s="31" t="str">
        <f ca="1">+IF(Y80=0," ",IF($H80=" ",+MAX(TODAY(),BC$4:BC79,$G80),+MAX(TODAY(),BC$4:BC79,$H80)))</f>
        <v xml:space="preserve"> </v>
      </c>
      <c r="AT80" s="31" t="str">
        <f ca="1">+IF(Z80=0," ",IF($H80=" ",+MAX(TODAY(),BD$4:BD79,$G80),+MAX(TODAY(),BD$4:BD79,$H80)))</f>
        <v xml:space="preserve"> </v>
      </c>
      <c r="AU80" s="31" t="str">
        <f ca="1">+IF(AA80=0," ",IF($H80=" ",+MAX(TODAY(),BE$4:BE79,$G80),+MAX(TODAY(),BE$4:BE79,$H80)))</f>
        <v xml:space="preserve"> </v>
      </c>
      <c r="AV80" s="45" t="str">
        <f ca="1">+IF(AB80=0," ",IF($H80=" ",+MAX(TODAY(),BF$4:BF79,$G80),+MAX(TODAY(),BF$4:BF79,$H80)))</f>
        <v xml:space="preserve"> </v>
      </c>
      <c r="AW80" s="48" t="str">
        <f ca="1">+IF(T80=0," ",+MAX(+WORKDAY.INTL(+TODAY(),+CUM!AD80/+VLOOKUP(AW$1,POSTE!$B:$H,7,FALSE),,CONGÉ!$C$2:$C$80),+WORKDAY.INTL(AM80,+CUM!T80/+VLOOKUP(AW$1,POSTE!$B:$H,7,FALSE),,CONGÉ!$C$2:$C$80)))</f>
        <v xml:space="preserve"> </v>
      </c>
      <c r="AX80" s="199" t="str">
        <f ca="1">+IF(U80=0," ",+MAX(+WORKDAY.INTL(+TODAY(),+CUM!AE80/+VLOOKUP(AX$1,POSTE!$B:$H,7,FALSE),,CONGÉ!$C$2:$C$80),+WORKDAY.INTL(AN80,+CUM!U80/+VLOOKUP(AX$1,POSTE!$B:$H,7,FALSE),,CONGÉ!$C$2:$C$80)))</f>
        <v xml:space="preserve"> </v>
      </c>
      <c r="AY80" s="199" t="str">
        <f ca="1">+IF(AND(V80=0,W80=0)," ",+MAX(+WORKDAY.INTL(+TODAY(),+(((AF80*POSTE!$H$5)+(CUM!AG80*POSTE!$H$4))/(POSTE!$H$4*POSTE!$H$5*2)),,CONGÉ!$C$2:$C$80),+WORKDAY.INTL(AO80,+(((V80*POSTE!$H$5)+(CUM!W80*POSTE!$H$4))/(POSTE!$H$4*POSTE!$H$5*2)),,CONGÉ!$C$2:$C$80)))</f>
        <v xml:space="preserve"> </v>
      </c>
      <c r="AZ80" s="199" t="str">
        <f ca="1">+IF(V80=0," ",+MAX(+WORKDAY.INTL(+TODAY(),+CUM!AF80/+VLOOKUP(AZ$1,POSTE!$B:$H,7,FALSE),,CONGÉ!$C$2:$C$80),+WORKDAY.INTL(AP80,+CUM!V80/+VLOOKUP(AZ$1,POSTE!$B:$H,7,FALSE),,CONGÉ!$C$2:$C$80)))</f>
        <v xml:space="preserve"> </v>
      </c>
      <c r="BA80" s="199" t="str">
        <f ca="1">+IF(W80=0," ",+MAX(+WORKDAY.INTL(+TODAY(),+CUM!AG80/+VLOOKUP(BA$1,POSTE!$B:$H,7,FALSE),,CONGÉ!$C$2:$C$80),+WORKDAY.INTL(AQ80,+CUM!W80/+VLOOKUP(BA$1,POSTE!$B:$H,7,FALSE),,CONGÉ!$C$2:$C$80)))</f>
        <v xml:space="preserve"> </v>
      </c>
      <c r="BB80" s="199" t="str">
        <f ca="1">+IF(X80=0," ",+MAX(+WORKDAY.INTL(+TODAY(),+CUM!AH80/+VLOOKUP(BB$1,POSTE!$B:$H,7,FALSE),,CONGÉ!$C$2:$C$80),+WORKDAY.INTL(AR80,+CUM!X80/+VLOOKUP(BB$1,POSTE!$B:$H,7,FALSE),,CONGÉ!$C$2:$C$80)))</f>
        <v xml:space="preserve"> </v>
      </c>
      <c r="BC80" s="199" t="str">
        <f ca="1">+IF(Y80=0," ",+MAX(+WORKDAY.INTL(+TODAY(),+CUM!AI80/+VLOOKUP(BC$1,POSTE!$B:$H,7,FALSE),,CONGÉ!$C$2:$C$80),+WORKDAY.INTL(AS80,+CUM!Y80/+VLOOKUP(BC$1,POSTE!$B:$H,7,FALSE),,CONGÉ!$C$2:$C$80)))</f>
        <v xml:space="preserve"> </v>
      </c>
      <c r="BD80" s="199" t="str">
        <f ca="1">+IF(Z80=0," ",+MAX(+WORKDAY.INTL(+TODAY(),+CUM!AJ80/+VLOOKUP(BD$1,POSTE!$B:$H,7,FALSE),,CONGÉ!$C$2:$C$80),+WORKDAY.INTL(AT80,+CUM!Z80/+VLOOKUP(BD$1,POSTE!$B:$H,7,FALSE),,CONGÉ!$C$2:$C$80)))</f>
        <v xml:space="preserve"> </v>
      </c>
      <c r="BE80" s="199" t="str">
        <f ca="1">+IF(AA80=0," ",+MAX(+WORKDAY.INTL(+TODAY(),+CUM!AK80/+VLOOKUP(BE$1,POSTE!$B:$H,7,FALSE),,CONGÉ!$C$2:$C$80),+WORKDAY.INTL(AU80,+CUM!AA80/+VLOOKUP(BE$1,POSTE!$B:$H,7,FALSE),,CONGÉ!$C$2:$C$80)))</f>
        <v xml:space="preserve"> </v>
      </c>
      <c r="BF80" s="200" t="str">
        <f ca="1">+IF(AB80=0," ",+MAX(+WORKDAY.INTL(+TODAY(),+CUM!AL80/+VLOOKUP(BF$1,POSTE!$B:$H,7,FALSE),,CONGÉ!$C$2:$C$80),+WORKDAY.INTL(AV80,+CUM!AB80/+VLOOKUP(BF$1,POSTE!$B:$H,7,FALSE),,CONGÉ!$C$2:$C$80)))</f>
        <v xml:space="preserve"> </v>
      </c>
      <c r="BG80" s="96" t="str">
        <f t="shared" ca="1" si="38"/>
        <v xml:space="preserve"> </v>
      </c>
      <c r="BH80" s="96" t="str">
        <f t="shared" ca="1" si="39"/>
        <v xml:space="preserve"> </v>
      </c>
      <c r="BI80" s="26">
        <f>+IF($I80="oui",+VLOOKUP($A80,DATA!$A:$AH,DATA!$AH$3,FALSE),0)</f>
        <v>0</v>
      </c>
      <c r="BJ80" s="27" t="str">
        <f t="shared" si="25"/>
        <v xml:space="preserve"> </v>
      </c>
      <c r="BK80" s="46" t="str">
        <f>+IF(BI80&gt;0,+MAX((BL$4:BL79),BH80),"")</f>
        <v/>
      </c>
      <c r="BL80" s="46" t="str">
        <f>+IF(BI80&gt;0,+MAX((BL$4:BL79),+WORKDAY.INTL(BK80,+BI80/8,,CONGÉ!$C$2:$C$73)),"")</f>
        <v/>
      </c>
      <c r="BM80" s="175" t="str">
        <f t="shared" ca="1" si="26"/>
        <v xml:space="preserve"> </v>
      </c>
      <c r="BN80" s="176" t="str">
        <f t="shared" si="40"/>
        <v xml:space="preserve"> </v>
      </c>
      <c r="BO80" s="48" t="str">
        <f t="shared" ca="1" si="41"/>
        <v xml:space="preserve"> </v>
      </c>
      <c r="BP80" s="97" t="str">
        <f>+IF(C80=" "," ",+(((AF80*POSTE!$H$5)+(CUM!AG80*POSTE!$H$4))/(POSTE!$H$4*POSTE!$H$5*2)))</f>
        <v xml:space="preserve"> </v>
      </c>
      <c r="BQ80" s="98" t="str">
        <f ca="1">+IFERROR(+WORKDAY.INTL(BO80,BP80,,CONGÉ!C$4:C$72)," ")</f>
        <v xml:space="preserve"> </v>
      </c>
      <c r="BR80" s="99" t="str">
        <f ca="1">+IFERROR(+MAX(AY$4:AY80)-BQ80," ")</f>
        <v xml:space="preserve"> </v>
      </c>
      <c r="BS80" s="180" t="str">
        <f>+IF(T80=0," ",+DATEDIF(+MAX(AW$4:AW79),AM80,"D"))</f>
        <v xml:space="preserve"> </v>
      </c>
      <c r="BT80" s="181" t="str">
        <f>+IF(U80=0," ",+DATEDIF(+MAX(AX$4:AX79),AN80,"D"))</f>
        <v xml:space="preserve"> </v>
      </c>
      <c r="BU80" s="181" t="str">
        <f>+IF(AND(V80=0,W80=0)," ",+DATEDIF(+MAX(AY$4:AY79),AO80,"D"))</f>
        <v xml:space="preserve"> </v>
      </c>
      <c r="BV80" s="181" t="str">
        <f>+IF(V80=0," ",+DATEDIF(+MAX(AZ$4:AZ79),AP80,"D"))</f>
        <v xml:space="preserve"> </v>
      </c>
      <c r="BW80" s="181" t="str">
        <f>+IF(W80=0," ",+DATEDIF(+MAX(BA$4:BA79),AQ80,"D"))</f>
        <v xml:space="preserve"> </v>
      </c>
      <c r="BX80" s="181" t="str">
        <f>+IF(X80=0," ",+DATEDIF(+MAX(BB$4:BB79),AR80,"D"))</f>
        <v xml:space="preserve"> </v>
      </c>
      <c r="BY80" s="181" t="str">
        <f>+IF(Y80=0," ",+DATEDIF(+MAX(BC$4:BC79),AS80,"D"))</f>
        <v xml:space="preserve"> </v>
      </c>
      <c r="BZ80" s="181" t="str">
        <f>+IF(Z80=0," ",+DATEDIF(+MAX(BD$4:BD79),AT80,"D"))</f>
        <v xml:space="preserve"> </v>
      </c>
      <c r="CA80" s="181" t="str">
        <f>+IF(AA80=0," ",+DATEDIF(+MAX(BE$4:BE79),AU80,"D"))</f>
        <v xml:space="preserve"> </v>
      </c>
      <c r="CB80" s="182" t="str">
        <f>+IF(AB80=0," ",+DATEDIF(+MAX(BF$4:BF79),AV80,"D"))</f>
        <v xml:space="preserve"> </v>
      </c>
    </row>
    <row r="81" spans="1:80" x14ac:dyDescent="0.25">
      <c r="A81" s="104" t="str">
        <f>+IFERROR(+IF(+VLOOKUP(+ROW()-ROW($A$4),DATA!A:D,4,FALSE)=" "," ",+ROW()-ROW($A$4))," ")</f>
        <v xml:space="preserve"> </v>
      </c>
      <c r="B81" s="195" t="str">
        <f>+IFERROR(+VLOOKUP($A81,DATA!$A:$C,1,FALSE)-VLOOKUP($A81,DATA!$A:$C,3,FALSE)," ")</f>
        <v xml:space="preserve"> </v>
      </c>
      <c r="C81" s="17" t="str">
        <f>+IF($A81=" "," ",+VLOOKUP($A81,DATA!$A:$AG,DATA!$D$3,FALSE))</f>
        <v xml:space="preserve"> </v>
      </c>
      <c r="D81" s="17" t="str">
        <f>+IF($A81=" "," ",+VLOOKUP($A81,DATA!$A:$AG,DATA!$E$3,FALSE))</f>
        <v xml:space="preserve"> </v>
      </c>
      <c r="E81" s="17" t="str">
        <f>+IF($A81=" "," ",+VLOOKUP($A81,DATA!$A:$AG,DATA!$F$3,FALSE))</f>
        <v xml:space="preserve"> </v>
      </c>
      <c r="F81" s="191" t="str">
        <f>+IF($A81=" "," ",+VLOOKUP($A81,DATA!$A:$AG,DATA!$G$3,FALSE))</f>
        <v xml:space="preserve"> </v>
      </c>
      <c r="G81" s="31" t="str">
        <f>+IFERROR(+VLOOKUP($A81,DATA!$A:$AG,DATA!$M$3,FALSE)," ")</f>
        <v xml:space="preserve"> </v>
      </c>
      <c r="H81" s="31" t="str">
        <f>+IFERROR(+IF(+VLOOKUP($A81,DATA!$A:$AG,DATA!$N$3,FALSE)=0," ",+VLOOKUP($A81,DATA!$A:$AG,DATA!$N$3,FALSE))," ")</f>
        <v xml:space="preserve"> </v>
      </c>
      <c r="I81" s="18" t="str">
        <f>+IF($A81=" "," ",+VLOOKUP($A81,DATA!$A:$AG,DATA!$O$3,FALSE))</f>
        <v xml:space="preserve"> </v>
      </c>
      <c r="J81" s="26">
        <f>+IF($I81="oui",+VLOOKUP($A81,DATA!$A:$AG,DATA!$P$3,FALSE),0)</f>
        <v>0</v>
      </c>
      <c r="K81" s="27">
        <f>+IF($I81="oui",+VLOOKUP($A81,DATA!$A:$AG,DATA!$R$3,FALSE),0)</f>
        <v>0</v>
      </c>
      <c r="L81" s="27">
        <f>+IF($I81="oui",+VLOOKUP($A81,DATA!$A:$AG,DATA!$T$3,FALSE),0)</f>
        <v>0</v>
      </c>
      <c r="M81" s="27">
        <f>+IF($I81="oui",+VLOOKUP($A81,DATA!$A:$AG,DATA!$V$3,FALSE),0)</f>
        <v>0</v>
      </c>
      <c r="N81" s="27">
        <f>+IF($I81="oui",+VLOOKUP($A81,DATA!$A:$AG,DATA!$X$3,FALSE),0)</f>
        <v>0</v>
      </c>
      <c r="O81" s="27">
        <f>+IF($I81="oui",+VLOOKUP($A81,DATA!$A:$AG,DATA!$Z$3,FALSE),0)</f>
        <v>0</v>
      </c>
      <c r="P81" s="27">
        <f>+IF($I81="oui",+VLOOKUP($A81,DATA!$A:$AG,DATA!$AB$3,FALSE),0)</f>
        <v>0</v>
      </c>
      <c r="Q81" s="27">
        <f>+IF($I81="oui",+VLOOKUP($A81,DATA!$A:$AG,DATA!$AD$3,FALSE),0)</f>
        <v>0</v>
      </c>
      <c r="R81" s="28">
        <f>+IF($I81="oui",+VLOOKUP($A81,DATA!$A:$AG,DATA!$AF$3,FALSE),0)</f>
        <v>0</v>
      </c>
      <c r="S81" s="94">
        <f t="shared" si="27"/>
        <v>0</v>
      </c>
      <c r="T81" s="20">
        <f>+IF($I81="oui",+VLOOKUP($A81,DATA!$A:$AG,DATA!$Q$3,FALSE),0)</f>
        <v>0</v>
      </c>
      <c r="U81" s="21">
        <f>+IF($I81="oui",+VLOOKUP($A81,DATA!$A:$AG,DATA!$S$3,FALSE),0)</f>
        <v>0</v>
      </c>
      <c r="V81" s="21">
        <f>+IF($I81="oui",+VLOOKUP($A81,DATA!$A:$AG,DATA!$U$3,FALSE),0)</f>
        <v>0</v>
      </c>
      <c r="W81" s="21">
        <f>+IF($I81="oui",+VLOOKUP($A81,DATA!$A:$AG,DATA!$W$3,FALSE),0)</f>
        <v>0</v>
      </c>
      <c r="X81" s="21">
        <f>+IF($I81="oui",+VLOOKUP($A81,DATA!$A:$AG,DATA!$Y$3,FALSE),0)</f>
        <v>0</v>
      </c>
      <c r="Y81" s="21">
        <f>+IF($I81="oui",+VLOOKUP($A81,DATA!$A:$AG,DATA!$AA$3,FALSE),0)</f>
        <v>0</v>
      </c>
      <c r="Z81" s="21">
        <f>+IF($I81="oui",+VLOOKUP($A81,DATA!$A:$AG,DATA!$AC$3,FALSE),0)</f>
        <v>0</v>
      </c>
      <c r="AA81" s="21">
        <f>+IF($I81="oui",+VLOOKUP($A81,DATA!$A:$AG,DATA!$AE$3,FALSE),0)</f>
        <v>0</v>
      </c>
      <c r="AB81" s="22">
        <f>+IF($I81="oui",+VLOOKUP($A81,DATA!$A:$AG,DATA!$AG$3,FALSE),0)</f>
        <v>0</v>
      </c>
      <c r="AC81" s="95">
        <f t="shared" si="28"/>
        <v>0</v>
      </c>
      <c r="AD81" s="26" t="str">
        <f t="shared" si="29"/>
        <v xml:space="preserve"> </v>
      </c>
      <c r="AE81" s="27" t="str">
        <f t="shared" si="30"/>
        <v xml:space="preserve"> </v>
      </c>
      <c r="AF81" s="27" t="str">
        <f t="shared" si="31"/>
        <v xml:space="preserve"> </v>
      </c>
      <c r="AG81" s="27" t="str">
        <f t="shared" si="32"/>
        <v xml:space="preserve"> </v>
      </c>
      <c r="AH81" s="27" t="str">
        <f t="shared" si="33"/>
        <v xml:space="preserve"> </v>
      </c>
      <c r="AI81" s="27" t="str">
        <f t="shared" si="34"/>
        <v xml:space="preserve"> </v>
      </c>
      <c r="AJ81" s="27" t="str">
        <f t="shared" si="35"/>
        <v xml:space="preserve"> </v>
      </c>
      <c r="AK81" s="27" t="str">
        <f t="shared" si="36"/>
        <v xml:space="preserve"> </v>
      </c>
      <c r="AL81" s="28" t="str">
        <f t="shared" si="37"/>
        <v xml:space="preserve"> </v>
      </c>
      <c r="AM81" s="44" t="str">
        <f ca="1">+IF(T81=0," ",IF($H81=" ",+MAX(TODAY(),AW$4:AW80,$G81),+MAX(TODAY(),AW$4:AW80,$H81)))</f>
        <v xml:space="preserve"> </v>
      </c>
      <c r="AN81" s="31" t="str">
        <f ca="1">+IF(U81=0," ",IF($H81=" ",+MAX(TODAY(),AX$4:AX80,$G81),+MAX(TODAY(),AX$4:AX80,$H81)))</f>
        <v xml:space="preserve"> </v>
      </c>
      <c r="AO81" s="31" t="str">
        <f ca="1">+IF(AND(V81=0,W81=0)," ",IF($H81=" ",+MAX(TODAY(),AY$4:AY80,$G81),+MAX(TODAY(),AY$4:AY80,$H81)))</f>
        <v xml:space="preserve"> </v>
      </c>
      <c r="AP81" s="31" t="str">
        <f ca="1">+IF(V81=0," ",IF($H81=" ",+MAX(TODAY(),AZ$4:AZ80,$G81),+MAX(TODAY(),AZ$4:AZ80,$H81)))</f>
        <v xml:space="preserve"> </v>
      </c>
      <c r="AQ81" s="31" t="str">
        <f ca="1">+IF(W81=0," ",IF($H81=" ",+MAX(TODAY(),BA$4:BA80,$G81),+MAX(TODAY(),BA$4:BA80,$H81)))</f>
        <v xml:space="preserve"> </v>
      </c>
      <c r="AR81" s="31" t="str">
        <f ca="1">+IF(X81=0," ",IF($H81=" ",+MAX(TODAY(),BB$4:BB80,$G81),+MAX(TODAY(),BB$4:BB80,$H81)))</f>
        <v xml:space="preserve"> </v>
      </c>
      <c r="AS81" s="31" t="str">
        <f ca="1">+IF(Y81=0," ",IF($H81=" ",+MAX(TODAY(),BC$4:BC80,$G81),+MAX(TODAY(),BC$4:BC80,$H81)))</f>
        <v xml:space="preserve"> </v>
      </c>
      <c r="AT81" s="31" t="str">
        <f ca="1">+IF(Z81=0," ",IF($H81=" ",+MAX(TODAY(),BD$4:BD80,$G81),+MAX(TODAY(),BD$4:BD80,$H81)))</f>
        <v xml:space="preserve"> </v>
      </c>
      <c r="AU81" s="31" t="str">
        <f ca="1">+IF(AA81=0," ",IF($H81=" ",+MAX(TODAY(),BE$4:BE80,$G81),+MAX(TODAY(),BE$4:BE80,$H81)))</f>
        <v xml:space="preserve"> </v>
      </c>
      <c r="AV81" s="45" t="str">
        <f ca="1">+IF(AB81=0," ",IF($H81=" ",+MAX(TODAY(),BF$4:BF80,$G81),+MAX(TODAY(),BF$4:BF80,$H81)))</f>
        <v xml:space="preserve"> </v>
      </c>
      <c r="AW81" s="48" t="str">
        <f ca="1">+IF(T81=0," ",+MAX(+WORKDAY.INTL(+TODAY(),+CUM!AD81/+VLOOKUP(AW$1,POSTE!$B:$H,7,FALSE),,CONGÉ!$C$2:$C$80),+WORKDAY.INTL(AM81,+CUM!T81/+VLOOKUP(AW$1,POSTE!$B:$H,7,FALSE),,CONGÉ!$C$2:$C$80)))</f>
        <v xml:space="preserve"> </v>
      </c>
      <c r="AX81" s="199" t="str">
        <f ca="1">+IF(U81=0," ",+MAX(+WORKDAY.INTL(+TODAY(),+CUM!AE81/+VLOOKUP(AX$1,POSTE!$B:$H,7,FALSE),,CONGÉ!$C$2:$C$80),+WORKDAY.INTL(AN81,+CUM!U81/+VLOOKUP(AX$1,POSTE!$B:$H,7,FALSE),,CONGÉ!$C$2:$C$80)))</f>
        <v xml:space="preserve"> </v>
      </c>
      <c r="AY81" s="199" t="str">
        <f ca="1">+IF(AND(V81=0,W81=0)," ",+MAX(+WORKDAY.INTL(+TODAY(),+(((AF81*POSTE!$H$5)+(CUM!AG81*POSTE!$H$4))/(POSTE!$H$4*POSTE!$H$5*2)),,CONGÉ!$C$2:$C$80),+WORKDAY.INTL(AO81,+(((V81*POSTE!$H$5)+(CUM!W81*POSTE!$H$4))/(POSTE!$H$4*POSTE!$H$5*2)),,CONGÉ!$C$2:$C$80)))</f>
        <v xml:space="preserve"> </v>
      </c>
      <c r="AZ81" s="199" t="str">
        <f ca="1">+IF(V81=0," ",+MAX(+WORKDAY.INTL(+TODAY(),+CUM!AF81/+VLOOKUP(AZ$1,POSTE!$B:$H,7,FALSE),,CONGÉ!$C$2:$C$80),+WORKDAY.INTL(AP81,+CUM!V81/+VLOOKUP(AZ$1,POSTE!$B:$H,7,FALSE),,CONGÉ!$C$2:$C$80)))</f>
        <v xml:space="preserve"> </v>
      </c>
      <c r="BA81" s="199" t="str">
        <f ca="1">+IF(W81=0," ",+MAX(+WORKDAY.INTL(+TODAY(),+CUM!AG81/+VLOOKUP(BA$1,POSTE!$B:$H,7,FALSE),,CONGÉ!$C$2:$C$80),+WORKDAY.INTL(AQ81,+CUM!W81/+VLOOKUP(BA$1,POSTE!$B:$H,7,FALSE),,CONGÉ!$C$2:$C$80)))</f>
        <v xml:space="preserve"> </v>
      </c>
      <c r="BB81" s="199" t="str">
        <f ca="1">+IF(X81=0," ",+MAX(+WORKDAY.INTL(+TODAY(),+CUM!AH81/+VLOOKUP(BB$1,POSTE!$B:$H,7,FALSE),,CONGÉ!$C$2:$C$80),+WORKDAY.INTL(AR81,+CUM!X81/+VLOOKUP(BB$1,POSTE!$B:$H,7,FALSE),,CONGÉ!$C$2:$C$80)))</f>
        <v xml:space="preserve"> </v>
      </c>
      <c r="BC81" s="199" t="str">
        <f ca="1">+IF(Y81=0," ",+MAX(+WORKDAY.INTL(+TODAY(),+CUM!AI81/+VLOOKUP(BC$1,POSTE!$B:$H,7,FALSE),,CONGÉ!$C$2:$C$80),+WORKDAY.INTL(AS81,+CUM!Y81/+VLOOKUP(BC$1,POSTE!$B:$H,7,FALSE),,CONGÉ!$C$2:$C$80)))</f>
        <v xml:space="preserve"> </v>
      </c>
      <c r="BD81" s="199" t="str">
        <f ca="1">+IF(Z81=0," ",+MAX(+WORKDAY.INTL(+TODAY(),+CUM!AJ81/+VLOOKUP(BD$1,POSTE!$B:$H,7,FALSE),,CONGÉ!$C$2:$C$80),+WORKDAY.INTL(AT81,+CUM!Z81/+VLOOKUP(BD$1,POSTE!$B:$H,7,FALSE),,CONGÉ!$C$2:$C$80)))</f>
        <v xml:space="preserve"> </v>
      </c>
      <c r="BE81" s="199" t="str">
        <f ca="1">+IF(AA81=0," ",+MAX(+WORKDAY.INTL(+TODAY(),+CUM!AK81/+VLOOKUP(BE$1,POSTE!$B:$H,7,FALSE),,CONGÉ!$C$2:$C$80),+WORKDAY.INTL(AU81,+CUM!AA81/+VLOOKUP(BE$1,POSTE!$B:$H,7,FALSE),,CONGÉ!$C$2:$C$80)))</f>
        <v xml:space="preserve"> </v>
      </c>
      <c r="BF81" s="200" t="str">
        <f ca="1">+IF(AB81=0," ",+MAX(+WORKDAY.INTL(+TODAY(),+CUM!AL81/+VLOOKUP(BF$1,POSTE!$B:$H,7,FALSE),,CONGÉ!$C$2:$C$80),+WORKDAY.INTL(AV81,+CUM!AB81/+VLOOKUP(BF$1,POSTE!$B:$H,7,FALSE),,CONGÉ!$C$2:$C$80)))</f>
        <v xml:space="preserve"> </v>
      </c>
      <c r="BG81" s="96" t="str">
        <f t="shared" ca="1" si="38"/>
        <v xml:space="preserve"> </v>
      </c>
      <c r="BH81" s="96" t="str">
        <f t="shared" ca="1" si="39"/>
        <v xml:space="preserve"> </v>
      </c>
      <c r="BI81" s="26">
        <f>+IF($I81="oui",+VLOOKUP($A81,DATA!$A:$AH,DATA!$AH$3,FALSE),0)</f>
        <v>0</v>
      </c>
      <c r="BJ81" s="27" t="str">
        <f t="shared" si="25"/>
        <v xml:space="preserve"> </v>
      </c>
      <c r="BK81" s="46" t="str">
        <f>+IF(BI81&gt;0,+MAX((BL$4:BL80),BH81),"")</f>
        <v/>
      </c>
      <c r="BL81" s="46" t="str">
        <f>+IF(BI81&gt;0,+MAX((BL$4:BL80),+WORKDAY.INTL(BK81,+BI81/8,,CONGÉ!$C$2:$C$73)),"")</f>
        <v/>
      </c>
      <c r="BM81" s="175" t="str">
        <f t="shared" ca="1" si="26"/>
        <v xml:space="preserve"> </v>
      </c>
      <c r="BN81" s="176" t="str">
        <f t="shared" si="40"/>
        <v xml:space="preserve"> </v>
      </c>
      <c r="BO81" s="48" t="str">
        <f t="shared" ca="1" si="41"/>
        <v xml:space="preserve"> </v>
      </c>
      <c r="BP81" s="97" t="str">
        <f>+IF(C81=" "," ",+(((AF81*POSTE!$H$5)+(CUM!AG81*POSTE!$H$4))/(POSTE!$H$4*POSTE!$H$5*2)))</f>
        <v xml:space="preserve"> </v>
      </c>
      <c r="BQ81" s="98" t="str">
        <f ca="1">+IFERROR(+WORKDAY.INTL(BO81,BP81,,CONGÉ!C$4:C$72)," ")</f>
        <v xml:space="preserve"> </v>
      </c>
      <c r="BR81" s="99" t="str">
        <f ca="1">+IFERROR(+MAX(AY$4:AY81)-BQ81," ")</f>
        <v xml:space="preserve"> </v>
      </c>
      <c r="BS81" s="180" t="str">
        <f>+IF(T81=0," ",+DATEDIF(+MAX(AW$4:AW80),AM81,"D"))</f>
        <v xml:space="preserve"> </v>
      </c>
      <c r="BT81" s="181" t="str">
        <f>+IF(U81=0," ",+DATEDIF(+MAX(AX$4:AX80),AN81,"D"))</f>
        <v xml:space="preserve"> </v>
      </c>
      <c r="BU81" s="181" t="str">
        <f>+IF(AND(V81=0,W81=0)," ",+DATEDIF(+MAX(AY$4:AY80),AO81,"D"))</f>
        <v xml:space="preserve"> </v>
      </c>
      <c r="BV81" s="181" t="str">
        <f>+IF(V81=0," ",+DATEDIF(+MAX(AZ$4:AZ80),AP81,"D"))</f>
        <v xml:space="preserve"> </v>
      </c>
      <c r="BW81" s="181" t="str">
        <f>+IF(W81=0," ",+DATEDIF(+MAX(BA$4:BA80),AQ81,"D"))</f>
        <v xml:space="preserve"> </v>
      </c>
      <c r="BX81" s="181" t="str">
        <f>+IF(X81=0," ",+DATEDIF(+MAX(BB$4:BB80),AR81,"D"))</f>
        <v xml:space="preserve"> </v>
      </c>
      <c r="BY81" s="181" t="str">
        <f>+IF(Y81=0," ",+DATEDIF(+MAX(BC$4:BC80),AS81,"D"))</f>
        <v xml:space="preserve"> </v>
      </c>
      <c r="BZ81" s="181" t="str">
        <f>+IF(Z81=0," ",+DATEDIF(+MAX(BD$4:BD80),AT81,"D"))</f>
        <v xml:space="preserve"> </v>
      </c>
      <c r="CA81" s="181" t="str">
        <f>+IF(AA81=0," ",+DATEDIF(+MAX(BE$4:BE80),AU81,"D"))</f>
        <v xml:space="preserve"> </v>
      </c>
      <c r="CB81" s="182" t="str">
        <f>+IF(AB81=0," ",+DATEDIF(+MAX(BF$4:BF80),AV81,"D"))</f>
        <v xml:space="preserve"> </v>
      </c>
    </row>
    <row r="82" spans="1:80" x14ac:dyDescent="0.25">
      <c r="A82" s="104" t="str">
        <f>+IFERROR(+IF(+VLOOKUP(+ROW()-ROW($A$4),DATA!A:D,4,FALSE)=" "," ",+ROW()-ROW($A$4))," ")</f>
        <v xml:space="preserve"> </v>
      </c>
      <c r="B82" s="195" t="str">
        <f>+IFERROR(+VLOOKUP($A82,DATA!$A:$C,1,FALSE)-VLOOKUP($A82,DATA!$A:$C,3,FALSE)," ")</f>
        <v xml:space="preserve"> </v>
      </c>
      <c r="C82" s="17" t="str">
        <f>+IF($A82=" "," ",+VLOOKUP($A82,DATA!$A:$AG,DATA!$D$3,FALSE))</f>
        <v xml:space="preserve"> </v>
      </c>
      <c r="D82" s="17" t="str">
        <f>+IF($A82=" "," ",+VLOOKUP($A82,DATA!$A:$AG,DATA!$E$3,FALSE))</f>
        <v xml:space="preserve"> </v>
      </c>
      <c r="E82" s="17" t="str">
        <f>+IF($A82=" "," ",+VLOOKUP($A82,DATA!$A:$AG,DATA!$F$3,FALSE))</f>
        <v xml:space="preserve"> </v>
      </c>
      <c r="F82" s="191" t="str">
        <f>+IF($A82=" "," ",+VLOOKUP($A82,DATA!$A:$AG,DATA!$G$3,FALSE))</f>
        <v xml:space="preserve"> </v>
      </c>
      <c r="G82" s="31" t="str">
        <f>+IFERROR(+VLOOKUP($A82,DATA!$A:$AG,DATA!$M$3,FALSE)," ")</f>
        <v xml:space="preserve"> </v>
      </c>
      <c r="H82" s="31" t="str">
        <f>+IFERROR(+IF(+VLOOKUP($A82,DATA!$A:$AG,DATA!$N$3,FALSE)=0," ",+VLOOKUP($A82,DATA!$A:$AG,DATA!$N$3,FALSE))," ")</f>
        <v xml:space="preserve"> </v>
      </c>
      <c r="I82" s="18" t="str">
        <f>+IF($A82=" "," ",+VLOOKUP($A82,DATA!$A:$AG,DATA!$O$3,FALSE))</f>
        <v xml:space="preserve"> </v>
      </c>
      <c r="J82" s="26">
        <f>+IF($I82="oui",+VLOOKUP($A82,DATA!$A:$AG,DATA!$P$3,FALSE),0)</f>
        <v>0</v>
      </c>
      <c r="K82" s="27">
        <f>+IF($I82="oui",+VLOOKUP($A82,DATA!$A:$AG,DATA!$R$3,FALSE),0)</f>
        <v>0</v>
      </c>
      <c r="L82" s="27">
        <f>+IF($I82="oui",+VLOOKUP($A82,DATA!$A:$AG,DATA!$T$3,FALSE),0)</f>
        <v>0</v>
      </c>
      <c r="M82" s="27">
        <f>+IF($I82="oui",+VLOOKUP($A82,DATA!$A:$AG,DATA!$V$3,FALSE),0)</f>
        <v>0</v>
      </c>
      <c r="N82" s="27">
        <f>+IF($I82="oui",+VLOOKUP($A82,DATA!$A:$AG,DATA!$X$3,FALSE),0)</f>
        <v>0</v>
      </c>
      <c r="O82" s="27">
        <f>+IF($I82="oui",+VLOOKUP($A82,DATA!$A:$AG,DATA!$Z$3,FALSE),0)</f>
        <v>0</v>
      </c>
      <c r="P82" s="27">
        <f>+IF($I82="oui",+VLOOKUP($A82,DATA!$A:$AG,DATA!$AB$3,FALSE),0)</f>
        <v>0</v>
      </c>
      <c r="Q82" s="27">
        <f>+IF($I82="oui",+VLOOKUP($A82,DATA!$A:$AG,DATA!$AD$3,FALSE),0)</f>
        <v>0</v>
      </c>
      <c r="R82" s="28">
        <f>+IF($I82="oui",+VLOOKUP($A82,DATA!$A:$AG,DATA!$AF$3,FALSE),0)</f>
        <v>0</v>
      </c>
      <c r="S82" s="94">
        <f t="shared" si="27"/>
        <v>0</v>
      </c>
      <c r="T82" s="20">
        <f>+IF($I82="oui",+VLOOKUP($A82,DATA!$A:$AG,DATA!$Q$3,FALSE),0)</f>
        <v>0</v>
      </c>
      <c r="U82" s="21">
        <f>+IF($I82="oui",+VLOOKUP($A82,DATA!$A:$AG,DATA!$S$3,FALSE),0)</f>
        <v>0</v>
      </c>
      <c r="V82" s="21">
        <f>+IF($I82="oui",+VLOOKUP($A82,DATA!$A:$AG,DATA!$U$3,FALSE),0)</f>
        <v>0</v>
      </c>
      <c r="W82" s="21">
        <f>+IF($I82="oui",+VLOOKUP($A82,DATA!$A:$AG,DATA!$W$3,FALSE),0)</f>
        <v>0</v>
      </c>
      <c r="X82" s="21">
        <f>+IF($I82="oui",+VLOOKUP($A82,DATA!$A:$AG,DATA!$Y$3,FALSE),0)</f>
        <v>0</v>
      </c>
      <c r="Y82" s="21">
        <f>+IF($I82="oui",+VLOOKUP($A82,DATA!$A:$AG,DATA!$AA$3,FALSE),0)</f>
        <v>0</v>
      </c>
      <c r="Z82" s="21">
        <f>+IF($I82="oui",+VLOOKUP($A82,DATA!$A:$AG,DATA!$AC$3,FALSE),0)</f>
        <v>0</v>
      </c>
      <c r="AA82" s="21">
        <f>+IF($I82="oui",+VLOOKUP($A82,DATA!$A:$AG,DATA!$AE$3,FALSE),0)</f>
        <v>0</v>
      </c>
      <c r="AB82" s="22">
        <f>+IF($I82="oui",+VLOOKUP($A82,DATA!$A:$AG,DATA!$AG$3,FALSE),0)</f>
        <v>0</v>
      </c>
      <c r="AC82" s="95">
        <f t="shared" si="28"/>
        <v>0</v>
      </c>
      <c r="AD82" s="26" t="str">
        <f t="shared" si="29"/>
        <v xml:space="preserve"> </v>
      </c>
      <c r="AE82" s="27" t="str">
        <f t="shared" si="30"/>
        <v xml:space="preserve"> </v>
      </c>
      <c r="AF82" s="27" t="str">
        <f t="shared" si="31"/>
        <v xml:space="preserve"> </v>
      </c>
      <c r="AG82" s="27" t="str">
        <f t="shared" si="32"/>
        <v xml:space="preserve"> </v>
      </c>
      <c r="AH82" s="27" t="str">
        <f t="shared" si="33"/>
        <v xml:space="preserve"> </v>
      </c>
      <c r="AI82" s="27" t="str">
        <f t="shared" si="34"/>
        <v xml:space="preserve"> </v>
      </c>
      <c r="AJ82" s="27" t="str">
        <f t="shared" si="35"/>
        <v xml:space="preserve"> </v>
      </c>
      <c r="AK82" s="27" t="str">
        <f t="shared" si="36"/>
        <v xml:space="preserve"> </v>
      </c>
      <c r="AL82" s="28" t="str">
        <f t="shared" si="37"/>
        <v xml:space="preserve"> </v>
      </c>
      <c r="AM82" s="44" t="str">
        <f ca="1">+IF(T82=0," ",IF($H82=" ",+MAX(TODAY(),AW$4:AW81,$G82),+MAX(TODAY(),AW$4:AW81,$H82)))</f>
        <v xml:space="preserve"> </v>
      </c>
      <c r="AN82" s="31" t="str">
        <f ca="1">+IF(U82=0," ",IF($H82=" ",+MAX(TODAY(),AX$4:AX81,$G82),+MAX(TODAY(),AX$4:AX81,$H82)))</f>
        <v xml:space="preserve"> </v>
      </c>
      <c r="AO82" s="31" t="str">
        <f ca="1">+IF(AND(V82=0,W82=0)," ",IF($H82=" ",+MAX(TODAY(),AY$4:AY81,$G82),+MAX(TODAY(),AY$4:AY81,$H82)))</f>
        <v xml:space="preserve"> </v>
      </c>
      <c r="AP82" s="31" t="str">
        <f ca="1">+IF(V82=0," ",IF($H82=" ",+MAX(TODAY(),AZ$4:AZ81,$G82),+MAX(TODAY(),AZ$4:AZ81,$H82)))</f>
        <v xml:space="preserve"> </v>
      </c>
      <c r="AQ82" s="31" t="str">
        <f ca="1">+IF(W82=0," ",IF($H82=" ",+MAX(TODAY(),BA$4:BA81,$G82),+MAX(TODAY(),BA$4:BA81,$H82)))</f>
        <v xml:space="preserve"> </v>
      </c>
      <c r="AR82" s="31" t="str">
        <f ca="1">+IF(X82=0," ",IF($H82=" ",+MAX(TODAY(),BB$4:BB81,$G82),+MAX(TODAY(),BB$4:BB81,$H82)))</f>
        <v xml:space="preserve"> </v>
      </c>
      <c r="AS82" s="31" t="str">
        <f ca="1">+IF(Y82=0," ",IF($H82=" ",+MAX(TODAY(),BC$4:BC81,$G82),+MAX(TODAY(),BC$4:BC81,$H82)))</f>
        <v xml:space="preserve"> </v>
      </c>
      <c r="AT82" s="31" t="str">
        <f ca="1">+IF(Z82=0," ",IF($H82=" ",+MAX(TODAY(),BD$4:BD81,$G82),+MAX(TODAY(),BD$4:BD81,$H82)))</f>
        <v xml:space="preserve"> </v>
      </c>
      <c r="AU82" s="31" t="str">
        <f ca="1">+IF(AA82=0," ",IF($H82=" ",+MAX(TODAY(),BE$4:BE81,$G82),+MAX(TODAY(),BE$4:BE81,$H82)))</f>
        <v xml:space="preserve"> </v>
      </c>
      <c r="AV82" s="45" t="str">
        <f ca="1">+IF(AB82=0," ",IF($H82=" ",+MAX(TODAY(),BF$4:BF81,$G82),+MAX(TODAY(),BF$4:BF81,$H82)))</f>
        <v xml:space="preserve"> </v>
      </c>
      <c r="AW82" s="48" t="str">
        <f ca="1">+IF(T82=0," ",+MAX(+WORKDAY.INTL(+TODAY(),+CUM!AD82/+VLOOKUP(AW$1,POSTE!$B:$H,7,FALSE),,CONGÉ!$C$2:$C$80),+WORKDAY.INTL(AM82,+CUM!T82/+VLOOKUP(AW$1,POSTE!$B:$H,7,FALSE),,CONGÉ!$C$2:$C$80)))</f>
        <v xml:space="preserve"> </v>
      </c>
      <c r="AX82" s="199" t="str">
        <f ca="1">+IF(U82=0," ",+MAX(+WORKDAY.INTL(+TODAY(),+CUM!AE82/+VLOOKUP(AX$1,POSTE!$B:$H,7,FALSE),,CONGÉ!$C$2:$C$80),+WORKDAY.INTL(AN82,+CUM!U82/+VLOOKUP(AX$1,POSTE!$B:$H,7,FALSE),,CONGÉ!$C$2:$C$80)))</f>
        <v xml:space="preserve"> </v>
      </c>
      <c r="AY82" s="199" t="str">
        <f ca="1">+IF(AND(V82=0,W82=0)," ",+MAX(+WORKDAY.INTL(+TODAY(),+(((AF82*POSTE!$H$5)+(CUM!AG82*POSTE!$H$4))/(POSTE!$H$4*POSTE!$H$5*2)),,CONGÉ!$C$2:$C$80),+WORKDAY.INTL(AO82,+(((V82*POSTE!$H$5)+(CUM!W82*POSTE!$H$4))/(POSTE!$H$4*POSTE!$H$5*2)),,CONGÉ!$C$2:$C$80)))</f>
        <v xml:space="preserve"> </v>
      </c>
      <c r="AZ82" s="199" t="str">
        <f ca="1">+IF(V82=0," ",+MAX(+WORKDAY.INTL(+TODAY(),+CUM!AF82/+VLOOKUP(AZ$1,POSTE!$B:$H,7,FALSE),,CONGÉ!$C$2:$C$80),+WORKDAY.INTL(AP82,+CUM!V82/+VLOOKUP(AZ$1,POSTE!$B:$H,7,FALSE),,CONGÉ!$C$2:$C$80)))</f>
        <v xml:space="preserve"> </v>
      </c>
      <c r="BA82" s="199" t="str">
        <f ca="1">+IF(W82=0," ",+MAX(+WORKDAY.INTL(+TODAY(),+CUM!AG82/+VLOOKUP(BA$1,POSTE!$B:$H,7,FALSE),,CONGÉ!$C$2:$C$80),+WORKDAY.INTL(AQ82,+CUM!W82/+VLOOKUP(BA$1,POSTE!$B:$H,7,FALSE),,CONGÉ!$C$2:$C$80)))</f>
        <v xml:space="preserve"> </v>
      </c>
      <c r="BB82" s="199" t="str">
        <f ca="1">+IF(X82=0," ",+MAX(+WORKDAY.INTL(+TODAY(),+CUM!AH82/+VLOOKUP(BB$1,POSTE!$B:$H,7,FALSE),,CONGÉ!$C$2:$C$80),+WORKDAY.INTL(AR82,+CUM!X82/+VLOOKUP(BB$1,POSTE!$B:$H,7,FALSE),,CONGÉ!$C$2:$C$80)))</f>
        <v xml:space="preserve"> </v>
      </c>
      <c r="BC82" s="199" t="str">
        <f ca="1">+IF(Y82=0," ",+MAX(+WORKDAY.INTL(+TODAY(),+CUM!AI82/+VLOOKUP(BC$1,POSTE!$B:$H,7,FALSE),,CONGÉ!$C$2:$C$80),+WORKDAY.INTL(AS82,+CUM!Y82/+VLOOKUP(BC$1,POSTE!$B:$H,7,FALSE),,CONGÉ!$C$2:$C$80)))</f>
        <v xml:space="preserve"> </v>
      </c>
      <c r="BD82" s="199" t="str">
        <f ca="1">+IF(Z82=0," ",+MAX(+WORKDAY.INTL(+TODAY(),+CUM!AJ82/+VLOOKUP(BD$1,POSTE!$B:$H,7,FALSE),,CONGÉ!$C$2:$C$80),+WORKDAY.INTL(AT82,+CUM!Z82/+VLOOKUP(BD$1,POSTE!$B:$H,7,FALSE),,CONGÉ!$C$2:$C$80)))</f>
        <v xml:space="preserve"> </v>
      </c>
      <c r="BE82" s="199" t="str">
        <f ca="1">+IF(AA82=0," ",+MAX(+WORKDAY.INTL(+TODAY(),+CUM!AK82/+VLOOKUP(BE$1,POSTE!$B:$H,7,FALSE),,CONGÉ!$C$2:$C$80),+WORKDAY.INTL(AU82,+CUM!AA82/+VLOOKUP(BE$1,POSTE!$B:$H,7,FALSE),,CONGÉ!$C$2:$C$80)))</f>
        <v xml:space="preserve"> </v>
      </c>
      <c r="BF82" s="200" t="str">
        <f ca="1">+IF(AB82=0," ",+MAX(+WORKDAY.INTL(+TODAY(),+CUM!AL82/+VLOOKUP(BF$1,POSTE!$B:$H,7,FALSE),,CONGÉ!$C$2:$C$80),+WORKDAY.INTL(AV82,+CUM!AB82/+VLOOKUP(BF$1,POSTE!$B:$H,7,FALSE),,CONGÉ!$C$2:$C$80)))</f>
        <v xml:space="preserve"> </v>
      </c>
      <c r="BG82" s="96" t="str">
        <f t="shared" ca="1" si="38"/>
        <v xml:space="preserve"> </v>
      </c>
      <c r="BH82" s="96" t="str">
        <f t="shared" ca="1" si="39"/>
        <v xml:space="preserve"> </v>
      </c>
      <c r="BI82" s="26">
        <f>+IF($I82="oui",+VLOOKUP($A82,DATA!$A:$AH,DATA!$AH$3,FALSE),0)</f>
        <v>0</v>
      </c>
      <c r="BJ82" s="27" t="str">
        <f t="shared" si="25"/>
        <v xml:space="preserve"> </v>
      </c>
      <c r="BK82" s="46" t="str">
        <f>+IF(BI82&gt;0,+MAX((BL$4:BL81),BH82),"")</f>
        <v/>
      </c>
      <c r="BL82" s="46" t="str">
        <f>+IF(BI82&gt;0,+MAX((BL$4:BL81),+WORKDAY.INTL(BK82,+BI82/8,,CONGÉ!$C$2:$C$73)),"")</f>
        <v/>
      </c>
      <c r="BM82" s="175" t="str">
        <f t="shared" ca="1" si="26"/>
        <v xml:space="preserve"> </v>
      </c>
      <c r="BN82" s="176" t="str">
        <f t="shared" si="40"/>
        <v xml:space="preserve"> </v>
      </c>
      <c r="BO82" s="48" t="str">
        <f t="shared" ca="1" si="41"/>
        <v xml:space="preserve"> </v>
      </c>
      <c r="BP82" s="97" t="str">
        <f>+IF(C82=" "," ",+(((AF82*POSTE!$H$5)+(CUM!AG82*POSTE!$H$4))/(POSTE!$H$4*POSTE!$H$5*2)))</f>
        <v xml:space="preserve"> </v>
      </c>
      <c r="BQ82" s="98" t="str">
        <f ca="1">+IFERROR(+WORKDAY.INTL(BO82,BP82,,CONGÉ!C$4:C$72)," ")</f>
        <v xml:space="preserve"> </v>
      </c>
      <c r="BR82" s="99" t="str">
        <f ca="1">+IFERROR(+MAX(AY$4:AY82)-BQ82," ")</f>
        <v xml:space="preserve"> </v>
      </c>
      <c r="BS82" s="180" t="str">
        <f>+IF(T82=0," ",+DATEDIF(+MAX(AW$4:AW81),AM82,"D"))</f>
        <v xml:space="preserve"> </v>
      </c>
      <c r="BT82" s="181" t="str">
        <f>+IF(U82=0," ",+DATEDIF(+MAX(AX$4:AX81),AN82,"D"))</f>
        <v xml:space="preserve"> </v>
      </c>
      <c r="BU82" s="181" t="str">
        <f>+IF(AND(V82=0,W82=0)," ",+DATEDIF(+MAX(AY$4:AY81),AO82,"D"))</f>
        <v xml:space="preserve"> </v>
      </c>
      <c r="BV82" s="181" t="str">
        <f>+IF(V82=0," ",+DATEDIF(+MAX(AZ$4:AZ81),AP82,"D"))</f>
        <v xml:space="preserve"> </v>
      </c>
      <c r="BW82" s="181" t="str">
        <f>+IF(W82=0," ",+DATEDIF(+MAX(BA$4:BA81),AQ82,"D"))</f>
        <v xml:space="preserve"> </v>
      </c>
      <c r="BX82" s="181" t="str">
        <f>+IF(X82=0," ",+DATEDIF(+MAX(BB$4:BB81),AR82,"D"))</f>
        <v xml:space="preserve"> </v>
      </c>
      <c r="BY82" s="181" t="str">
        <f>+IF(Y82=0," ",+DATEDIF(+MAX(BC$4:BC81),AS82,"D"))</f>
        <v xml:space="preserve"> </v>
      </c>
      <c r="BZ82" s="181" t="str">
        <f>+IF(Z82=0," ",+DATEDIF(+MAX(BD$4:BD81),AT82,"D"))</f>
        <v xml:space="preserve"> </v>
      </c>
      <c r="CA82" s="181" t="str">
        <f>+IF(AA82=0," ",+DATEDIF(+MAX(BE$4:BE81),AU82,"D"))</f>
        <v xml:space="preserve"> </v>
      </c>
      <c r="CB82" s="182" t="str">
        <f>+IF(AB82=0," ",+DATEDIF(+MAX(BF$4:BF81),AV82,"D"))</f>
        <v xml:space="preserve"> </v>
      </c>
    </row>
    <row r="83" spans="1:80" x14ac:dyDescent="0.25">
      <c r="A83" s="104" t="str">
        <f>+IFERROR(+IF(+VLOOKUP(+ROW()-ROW($A$4),DATA!A:D,4,FALSE)=" "," ",+ROW()-ROW($A$4))," ")</f>
        <v xml:space="preserve"> </v>
      </c>
      <c r="B83" s="195" t="str">
        <f>+IFERROR(+VLOOKUP($A83,DATA!$A:$C,1,FALSE)-VLOOKUP($A83,DATA!$A:$C,3,FALSE)," ")</f>
        <v xml:space="preserve"> </v>
      </c>
      <c r="C83" s="17" t="str">
        <f>+IF($A83=" "," ",+VLOOKUP($A83,DATA!$A:$AG,DATA!$D$3,FALSE))</f>
        <v xml:space="preserve"> </v>
      </c>
      <c r="D83" s="17" t="str">
        <f>+IF($A83=" "," ",+VLOOKUP($A83,DATA!$A:$AG,DATA!$E$3,FALSE))</f>
        <v xml:space="preserve"> </v>
      </c>
      <c r="E83" s="17" t="str">
        <f>+IF($A83=" "," ",+VLOOKUP($A83,DATA!$A:$AG,DATA!$F$3,FALSE))</f>
        <v xml:space="preserve"> </v>
      </c>
      <c r="F83" s="191" t="str">
        <f>+IF($A83=" "," ",+VLOOKUP($A83,DATA!$A:$AG,DATA!$G$3,FALSE))</f>
        <v xml:space="preserve"> </v>
      </c>
      <c r="G83" s="31" t="str">
        <f>+IFERROR(+VLOOKUP($A83,DATA!$A:$AG,DATA!$M$3,FALSE)," ")</f>
        <v xml:space="preserve"> </v>
      </c>
      <c r="H83" s="31" t="str">
        <f>+IFERROR(+IF(+VLOOKUP($A83,DATA!$A:$AG,DATA!$N$3,FALSE)=0," ",+VLOOKUP($A83,DATA!$A:$AG,DATA!$N$3,FALSE))," ")</f>
        <v xml:space="preserve"> </v>
      </c>
      <c r="I83" s="18" t="str">
        <f>+IF($A83=" "," ",+VLOOKUP($A83,DATA!$A:$AG,DATA!$O$3,FALSE))</f>
        <v xml:space="preserve"> </v>
      </c>
      <c r="J83" s="26">
        <f>+IF($I83="oui",+VLOOKUP($A83,DATA!$A:$AG,DATA!$P$3,FALSE),0)</f>
        <v>0</v>
      </c>
      <c r="K83" s="27">
        <f>+IF($I83="oui",+VLOOKUP($A83,DATA!$A:$AG,DATA!$R$3,FALSE),0)</f>
        <v>0</v>
      </c>
      <c r="L83" s="27">
        <f>+IF($I83="oui",+VLOOKUP($A83,DATA!$A:$AG,DATA!$T$3,FALSE),0)</f>
        <v>0</v>
      </c>
      <c r="M83" s="27">
        <f>+IF($I83="oui",+VLOOKUP($A83,DATA!$A:$AG,DATA!$V$3,FALSE),0)</f>
        <v>0</v>
      </c>
      <c r="N83" s="27">
        <f>+IF($I83="oui",+VLOOKUP($A83,DATA!$A:$AG,DATA!$X$3,FALSE),0)</f>
        <v>0</v>
      </c>
      <c r="O83" s="27">
        <f>+IF($I83="oui",+VLOOKUP($A83,DATA!$A:$AG,DATA!$Z$3,FALSE),0)</f>
        <v>0</v>
      </c>
      <c r="P83" s="27">
        <f>+IF($I83="oui",+VLOOKUP($A83,DATA!$A:$AG,DATA!$AB$3,FALSE),0)</f>
        <v>0</v>
      </c>
      <c r="Q83" s="27">
        <f>+IF($I83="oui",+VLOOKUP($A83,DATA!$A:$AG,DATA!$AD$3,FALSE),0)</f>
        <v>0</v>
      </c>
      <c r="R83" s="28">
        <f>+IF($I83="oui",+VLOOKUP($A83,DATA!$A:$AG,DATA!$AF$3,FALSE),0)</f>
        <v>0</v>
      </c>
      <c r="S83" s="94">
        <f t="shared" si="27"/>
        <v>0</v>
      </c>
      <c r="T83" s="20">
        <f>+IF($I83="oui",+VLOOKUP($A83,DATA!$A:$AG,DATA!$Q$3,FALSE),0)</f>
        <v>0</v>
      </c>
      <c r="U83" s="21">
        <f>+IF($I83="oui",+VLOOKUP($A83,DATA!$A:$AG,DATA!$S$3,FALSE),0)</f>
        <v>0</v>
      </c>
      <c r="V83" s="21">
        <f>+IF($I83="oui",+VLOOKUP($A83,DATA!$A:$AG,DATA!$U$3,FALSE),0)</f>
        <v>0</v>
      </c>
      <c r="W83" s="21">
        <f>+IF($I83="oui",+VLOOKUP($A83,DATA!$A:$AG,DATA!$W$3,FALSE),0)</f>
        <v>0</v>
      </c>
      <c r="X83" s="21">
        <f>+IF($I83="oui",+VLOOKUP($A83,DATA!$A:$AG,DATA!$Y$3,FALSE),0)</f>
        <v>0</v>
      </c>
      <c r="Y83" s="21">
        <f>+IF($I83="oui",+VLOOKUP($A83,DATA!$A:$AG,DATA!$AA$3,FALSE),0)</f>
        <v>0</v>
      </c>
      <c r="Z83" s="21">
        <f>+IF($I83="oui",+VLOOKUP($A83,DATA!$A:$AG,DATA!$AC$3,FALSE),0)</f>
        <v>0</v>
      </c>
      <c r="AA83" s="21">
        <f>+IF($I83="oui",+VLOOKUP($A83,DATA!$A:$AG,DATA!$AE$3,FALSE),0)</f>
        <v>0</v>
      </c>
      <c r="AB83" s="22">
        <f>+IF($I83="oui",+VLOOKUP($A83,DATA!$A:$AG,DATA!$AG$3,FALSE),0)</f>
        <v>0</v>
      </c>
      <c r="AC83" s="95">
        <f t="shared" si="28"/>
        <v>0</v>
      </c>
      <c r="AD83" s="26" t="str">
        <f t="shared" si="29"/>
        <v xml:space="preserve"> </v>
      </c>
      <c r="AE83" s="27" t="str">
        <f t="shared" si="30"/>
        <v xml:space="preserve"> </v>
      </c>
      <c r="AF83" s="27" t="str">
        <f t="shared" si="31"/>
        <v xml:space="preserve"> </v>
      </c>
      <c r="AG83" s="27" t="str">
        <f t="shared" si="32"/>
        <v xml:space="preserve"> </v>
      </c>
      <c r="AH83" s="27" t="str">
        <f t="shared" si="33"/>
        <v xml:space="preserve"> </v>
      </c>
      <c r="AI83" s="27" t="str">
        <f t="shared" si="34"/>
        <v xml:space="preserve"> </v>
      </c>
      <c r="AJ83" s="27" t="str">
        <f t="shared" si="35"/>
        <v xml:space="preserve"> </v>
      </c>
      <c r="AK83" s="27" t="str">
        <f t="shared" si="36"/>
        <v xml:space="preserve"> </v>
      </c>
      <c r="AL83" s="28" t="str">
        <f t="shared" si="37"/>
        <v xml:space="preserve"> </v>
      </c>
      <c r="AM83" s="44" t="str">
        <f ca="1">+IF(T83=0," ",IF($H83=" ",+MAX(TODAY(),AW$4:AW82,$G83),+MAX(TODAY(),AW$4:AW82,$H83)))</f>
        <v xml:space="preserve"> </v>
      </c>
      <c r="AN83" s="31" t="str">
        <f ca="1">+IF(U83=0," ",IF($H83=" ",+MAX(TODAY(),AX$4:AX82,$G83),+MAX(TODAY(),AX$4:AX82,$H83)))</f>
        <v xml:space="preserve"> </v>
      </c>
      <c r="AO83" s="31" t="str">
        <f ca="1">+IF(AND(V83=0,W83=0)," ",IF($H83=" ",+MAX(TODAY(),AY$4:AY82,$G83),+MAX(TODAY(),AY$4:AY82,$H83)))</f>
        <v xml:space="preserve"> </v>
      </c>
      <c r="AP83" s="31" t="str">
        <f ca="1">+IF(V83=0," ",IF($H83=" ",+MAX(TODAY(),AZ$4:AZ82,$G83),+MAX(TODAY(),AZ$4:AZ82,$H83)))</f>
        <v xml:space="preserve"> </v>
      </c>
      <c r="AQ83" s="31" t="str">
        <f ca="1">+IF(W83=0," ",IF($H83=" ",+MAX(TODAY(),BA$4:BA82,$G83),+MAX(TODAY(),BA$4:BA82,$H83)))</f>
        <v xml:space="preserve"> </v>
      </c>
      <c r="AR83" s="31" t="str">
        <f ca="1">+IF(X83=0," ",IF($H83=" ",+MAX(TODAY(),BB$4:BB82,$G83),+MAX(TODAY(),BB$4:BB82,$H83)))</f>
        <v xml:space="preserve"> </v>
      </c>
      <c r="AS83" s="31" t="str">
        <f ca="1">+IF(Y83=0," ",IF($H83=" ",+MAX(TODAY(),BC$4:BC82,$G83),+MAX(TODAY(),BC$4:BC82,$H83)))</f>
        <v xml:space="preserve"> </v>
      </c>
      <c r="AT83" s="31" t="str">
        <f ca="1">+IF(Z83=0," ",IF($H83=" ",+MAX(TODAY(),BD$4:BD82,$G83),+MAX(TODAY(),BD$4:BD82,$H83)))</f>
        <v xml:space="preserve"> </v>
      </c>
      <c r="AU83" s="31" t="str">
        <f ca="1">+IF(AA83=0," ",IF($H83=" ",+MAX(TODAY(),BE$4:BE82,$G83),+MAX(TODAY(),BE$4:BE82,$H83)))</f>
        <v xml:space="preserve"> </v>
      </c>
      <c r="AV83" s="45" t="str">
        <f ca="1">+IF(AB83=0," ",IF($H83=" ",+MAX(TODAY(),BF$4:BF82,$G83),+MAX(TODAY(),BF$4:BF82,$H83)))</f>
        <v xml:space="preserve"> </v>
      </c>
      <c r="AW83" s="48" t="str">
        <f ca="1">+IF(T83=0," ",+MAX(+WORKDAY.INTL(+TODAY(),+CUM!AD83/+VLOOKUP(AW$1,POSTE!$B:$H,7,FALSE),,CONGÉ!$C$2:$C$80),+WORKDAY.INTL(AM83,+CUM!T83/+VLOOKUP(AW$1,POSTE!$B:$H,7,FALSE),,CONGÉ!$C$2:$C$80)))</f>
        <v xml:space="preserve"> </v>
      </c>
      <c r="AX83" s="199" t="str">
        <f ca="1">+IF(U83=0," ",+MAX(+WORKDAY.INTL(+TODAY(),+CUM!AE83/+VLOOKUP(AX$1,POSTE!$B:$H,7,FALSE),,CONGÉ!$C$2:$C$80),+WORKDAY.INTL(AN83,+CUM!U83/+VLOOKUP(AX$1,POSTE!$B:$H,7,FALSE),,CONGÉ!$C$2:$C$80)))</f>
        <v xml:space="preserve"> </v>
      </c>
      <c r="AY83" s="199" t="str">
        <f ca="1">+IF(AND(V83=0,W83=0)," ",+MAX(+WORKDAY.INTL(+TODAY(),+(((AF83*POSTE!$H$5)+(CUM!AG83*POSTE!$H$4))/(POSTE!$H$4*POSTE!$H$5*2)),,CONGÉ!$C$2:$C$80),+WORKDAY.INTL(AO83,+(((V83*POSTE!$H$5)+(CUM!W83*POSTE!$H$4))/(POSTE!$H$4*POSTE!$H$5*2)),,CONGÉ!$C$2:$C$80)))</f>
        <v xml:space="preserve"> </v>
      </c>
      <c r="AZ83" s="199" t="str">
        <f ca="1">+IF(V83=0," ",+MAX(+WORKDAY.INTL(+TODAY(),+CUM!AF83/+VLOOKUP(AZ$1,POSTE!$B:$H,7,FALSE),,CONGÉ!$C$2:$C$80),+WORKDAY.INTL(AP83,+CUM!V83/+VLOOKUP(AZ$1,POSTE!$B:$H,7,FALSE),,CONGÉ!$C$2:$C$80)))</f>
        <v xml:space="preserve"> </v>
      </c>
      <c r="BA83" s="199" t="str">
        <f ca="1">+IF(W83=0," ",+MAX(+WORKDAY.INTL(+TODAY(),+CUM!AG83/+VLOOKUP(BA$1,POSTE!$B:$H,7,FALSE),,CONGÉ!$C$2:$C$80),+WORKDAY.INTL(AQ83,+CUM!W83/+VLOOKUP(BA$1,POSTE!$B:$H,7,FALSE),,CONGÉ!$C$2:$C$80)))</f>
        <v xml:space="preserve"> </v>
      </c>
      <c r="BB83" s="199" t="str">
        <f ca="1">+IF(X83=0," ",+MAX(+WORKDAY.INTL(+TODAY(),+CUM!AH83/+VLOOKUP(BB$1,POSTE!$B:$H,7,FALSE),,CONGÉ!$C$2:$C$80),+WORKDAY.INTL(AR83,+CUM!X83/+VLOOKUP(BB$1,POSTE!$B:$H,7,FALSE),,CONGÉ!$C$2:$C$80)))</f>
        <v xml:space="preserve"> </v>
      </c>
      <c r="BC83" s="199" t="str">
        <f ca="1">+IF(Y83=0," ",+MAX(+WORKDAY.INTL(+TODAY(),+CUM!AI83/+VLOOKUP(BC$1,POSTE!$B:$H,7,FALSE),,CONGÉ!$C$2:$C$80),+WORKDAY.INTL(AS83,+CUM!Y83/+VLOOKUP(BC$1,POSTE!$B:$H,7,FALSE),,CONGÉ!$C$2:$C$80)))</f>
        <v xml:space="preserve"> </v>
      </c>
      <c r="BD83" s="199" t="str">
        <f ca="1">+IF(Z83=0," ",+MAX(+WORKDAY.INTL(+TODAY(),+CUM!AJ83/+VLOOKUP(BD$1,POSTE!$B:$H,7,FALSE),,CONGÉ!$C$2:$C$80),+WORKDAY.INTL(AT83,+CUM!Z83/+VLOOKUP(BD$1,POSTE!$B:$H,7,FALSE),,CONGÉ!$C$2:$C$80)))</f>
        <v xml:space="preserve"> </v>
      </c>
      <c r="BE83" s="199" t="str">
        <f ca="1">+IF(AA83=0," ",+MAX(+WORKDAY.INTL(+TODAY(),+CUM!AK83/+VLOOKUP(BE$1,POSTE!$B:$H,7,FALSE),,CONGÉ!$C$2:$C$80),+WORKDAY.INTL(AU83,+CUM!AA83/+VLOOKUP(BE$1,POSTE!$B:$H,7,FALSE),,CONGÉ!$C$2:$C$80)))</f>
        <v xml:space="preserve"> </v>
      </c>
      <c r="BF83" s="200" t="str">
        <f ca="1">+IF(AB83=0," ",+MAX(+WORKDAY.INTL(+TODAY(),+CUM!AL83/+VLOOKUP(BF$1,POSTE!$B:$H,7,FALSE),,CONGÉ!$C$2:$C$80),+WORKDAY.INTL(AV83,+CUM!AB83/+VLOOKUP(BF$1,POSTE!$B:$H,7,FALSE),,CONGÉ!$C$2:$C$80)))</f>
        <v xml:space="preserve"> </v>
      </c>
      <c r="BG83" s="96" t="str">
        <f t="shared" ca="1" si="38"/>
        <v xml:space="preserve"> </v>
      </c>
      <c r="BH83" s="96" t="str">
        <f t="shared" ca="1" si="39"/>
        <v xml:space="preserve"> </v>
      </c>
      <c r="BI83" s="26">
        <f>+IF($I83="oui",+VLOOKUP($A83,DATA!$A:$AH,DATA!$AH$3,FALSE),0)</f>
        <v>0</v>
      </c>
      <c r="BJ83" s="27" t="str">
        <f t="shared" si="25"/>
        <v xml:space="preserve"> </v>
      </c>
      <c r="BK83" s="46" t="str">
        <f>+IF(BI83&gt;0,+MAX((BL$4:BL82),BH83),"")</f>
        <v/>
      </c>
      <c r="BL83" s="46" t="str">
        <f>+IF(BI83&gt;0,+MAX((BL$4:BL82),+WORKDAY.INTL(BK83,+BI83/8,,CONGÉ!$C$2:$C$73)),"")</f>
        <v/>
      </c>
      <c r="BM83" s="175" t="str">
        <f t="shared" ca="1" si="26"/>
        <v xml:space="preserve"> </v>
      </c>
      <c r="BN83" s="176" t="str">
        <f t="shared" si="40"/>
        <v xml:space="preserve"> </v>
      </c>
      <c r="BO83" s="48" t="str">
        <f t="shared" ca="1" si="41"/>
        <v xml:space="preserve"> </v>
      </c>
      <c r="BP83" s="97" t="str">
        <f>+IF(C83=" "," ",+(((AF83*POSTE!$H$5)+(CUM!AG83*POSTE!$H$4))/(POSTE!$H$4*POSTE!$H$5*2)))</f>
        <v xml:space="preserve"> </v>
      </c>
      <c r="BQ83" s="98" t="str">
        <f ca="1">+IFERROR(+WORKDAY.INTL(BO83,BP83,,CONGÉ!C$4:C$72)," ")</f>
        <v xml:space="preserve"> </v>
      </c>
      <c r="BR83" s="99" t="str">
        <f ca="1">+IFERROR(+MAX(AY$4:AY83)-BQ83," ")</f>
        <v xml:space="preserve"> </v>
      </c>
      <c r="BS83" s="180" t="str">
        <f>+IF(T83=0," ",+DATEDIF(+MAX(AW$4:AW82),AM83,"D"))</f>
        <v xml:space="preserve"> </v>
      </c>
      <c r="BT83" s="181" t="str">
        <f>+IF(U83=0," ",+DATEDIF(+MAX(AX$4:AX82),AN83,"D"))</f>
        <v xml:space="preserve"> </v>
      </c>
      <c r="BU83" s="181" t="str">
        <f>+IF(AND(V83=0,W83=0)," ",+DATEDIF(+MAX(AY$4:AY82),AO83,"D"))</f>
        <v xml:space="preserve"> </v>
      </c>
      <c r="BV83" s="181" t="str">
        <f>+IF(V83=0," ",+DATEDIF(+MAX(AZ$4:AZ82),AP83,"D"))</f>
        <v xml:space="preserve"> </v>
      </c>
      <c r="BW83" s="181" t="str">
        <f>+IF(W83=0," ",+DATEDIF(+MAX(BA$4:BA82),AQ83,"D"))</f>
        <v xml:space="preserve"> </v>
      </c>
      <c r="BX83" s="181" t="str">
        <f>+IF(X83=0," ",+DATEDIF(+MAX(BB$4:BB82),AR83,"D"))</f>
        <v xml:space="preserve"> </v>
      </c>
      <c r="BY83" s="181" t="str">
        <f>+IF(Y83=0," ",+DATEDIF(+MAX(BC$4:BC82),AS83,"D"))</f>
        <v xml:space="preserve"> </v>
      </c>
      <c r="BZ83" s="181" t="str">
        <f>+IF(Z83=0," ",+DATEDIF(+MAX(BD$4:BD82),AT83,"D"))</f>
        <v xml:space="preserve"> </v>
      </c>
      <c r="CA83" s="181" t="str">
        <f>+IF(AA83=0," ",+DATEDIF(+MAX(BE$4:BE82),AU83,"D"))</f>
        <v xml:space="preserve"> </v>
      </c>
      <c r="CB83" s="182" t="str">
        <f>+IF(AB83=0," ",+DATEDIF(+MAX(BF$4:BF82),AV83,"D"))</f>
        <v xml:space="preserve"> </v>
      </c>
    </row>
    <row r="84" spans="1:80" x14ac:dyDescent="0.25">
      <c r="A84" s="104" t="str">
        <f>+IFERROR(+IF(+VLOOKUP(+ROW()-ROW($A$4),DATA!A:D,4,FALSE)=" "," ",+ROW()-ROW($A$4))," ")</f>
        <v xml:space="preserve"> </v>
      </c>
      <c r="B84" s="195" t="str">
        <f>+IFERROR(+VLOOKUP($A84,DATA!$A:$C,1,FALSE)-VLOOKUP($A84,DATA!$A:$C,3,FALSE)," ")</f>
        <v xml:space="preserve"> </v>
      </c>
      <c r="C84" s="17" t="str">
        <f>+IF($A84=" "," ",+VLOOKUP($A84,DATA!$A:$AG,DATA!$D$3,FALSE))</f>
        <v xml:space="preserve"> </v>
      </c>
      <c r="D84" s="17" t="str">
        <f>+IF($A84=" "," ",+VLOOKUP($A84,DATA!$A:$AG,DATA!$E$3,FALSE))</f>
        <v xml:space="preserve"> </v>
      </c>
      <c r="E84" s="17" t="str">
        <f>+IF($A84=" "," ",+VLOOKUP($A84,DATA!$A:$AG,DATA!$F$3,FALSE))</f>
        <v xml:space="preserve"> </v>
      </c>
      <c r="F84" s="191" t="str">
        <f>+IF($A84=" "," ",+VLOOKUP($A84,DATA!$A:$AG,DATA!$G$3,FALSE))</f>
        <v xml:space="preserve"> </v>
      </c>
      <c r="G84" s="31" t="str">
        <f>+IFERROR(+VLOOKUP($A84,DATA!$A:$AG,DATA!$M$3,FALSE)," ")</f>
        <v xml:space="preserve"> </v>
      </c>
      <c r="H84" s="31" t="str">
        <f>+IFERROR(+IF(+VLOOKUP($A84,DATA!$A:$AG,DATA!$N$3,FALSE)=0," ",+VLOOKUP($A84,DATA!$A:$AG,DATA!$N$3,FALSE))," ")</f>
        <v xml:space="preserve"> </v>
      </c>
      <c r="I84" s="18" t="str">
        <f>+IF($A84=" "," ",+VLOOKUP($A84,DATA!$A:$AG,DATA!$O$3,FALSE))</f>
        <v xml:space="preserve"> </v>
      </c>
      <c r="J84" s="26">
        <f>+IF($I84="oui",+VLOOKUP($A84,DATA!$A:$AG,DATA!$P$3,FALSE),0)</f>
        <v>0</v>
      </c>
      <c r="K84" s="27">
        <f>+IF($I84="oui",+VLOOKUP($A84,DATA!$A:$AG,DATA!$R$3,FALSE),0)</f>
        <v>0</v>
      </c>
      <c r="L84" s="27">
        <f>+IF($I84="oui",+VLOOKUP($A84,DATA!$A:$AG,DATA!$T$3,FALSE),0)</f>
        <v>0</v>
      </c>
      <c r="M84" s="27">
        <f>+IF($I84="oui",+VLOOKUP($A84,DATA!$A:$AG,DATA!$V$3,FALSE),0)</f>
        <v>0</v>
      </c>
      <c r="N84" s="27">
        <f>+IF($I84="oui",+VLOOKUP($A84,DATA!$A:$AG,DATA!$X$3,FALSE),0)</f>
        <v>0</v>
      </c>
      <c r="O84" s="27">
        <f>+IF($I84="oui",+VLOOKUP($A84,DATA!$A:$AG,DATA!$Z$3,FALSE),0)</f>
        <v>0</v>
      </c>
      <c r="P84" s="27">
        <f>+IF($I84="oui",+VLOOKUP($A84,DATA!$A:$AG,DATA!$AB$3,FALSE),0)</f>
        <v>0</v>
      </c>
      <c r="Q84" s="27">
        <f>+IF($I84="oui",+VLOOKUP($A84,DATA!$A:$AG,DATA!$AD$3,FALSE),0)</f>
        <v>0</v>
      </c>
      <c r="R84" s="28">
        <f>+IF($I84="oui",+VLOOKUP($A84,DATA!$A:$AG,DATA!$AF$3,FALSE),0)</f>
        <v>0</v>
      </c>
      <c r="S84" s="94">
        <f t="shared" si="27"/>
        <v>0</v>
      </c>
      <c r="T84" s="20">
        <f>+IF($I84="oui",+VLOOKUP($A84,DATA!$A:$AG,DATA!$Q$3,FALSE),0)</f>
        <v>0</v>
      </c>
      <c r="U84" s="21">
        <f>+IF($I84="oui",+VLOOKUP($A84,DATA!$A:$AG,DATA!$S$3,FALSE),0)</f>
        <v>0</v>
      </c>
      <c r="V84" s="21">
        <f>+IF($I84="oui",+VLOOKUP($A84,DATA!$A:$AG,DATA!$U$3,FALSE),0)</f>
        <v>0</v>
      </c>
      <c r="W84" s="21">
        <f>+IF($I84="oui",+VLOOKUP($A84,DATA!$A:$AG,DATA!$W$3,FALSE),0)</f>
        <v>0</v>
      </c>
      <c r="X84" s="21">
        <f>+IF($I84="oui",+VLOOKUP($A84,DATA!$A:$AG,DATA!$Y$3,FALSE),0)</f>
        <v>0</v>
      </c>
      <c r="Y84" s="21">
        <f>+IF($I84="oui",+VLOOKUP($A84,DATA!$A:$AG,DATA!$AA$3,FALSE),0)</f>
        <v>0</v>
      </c>
      <c r="Z84" s="21">
        <f>+IF($I84="oui",+VLOOKUP($A84,DATA!$A:$AG,DATA!$AC$3,FALSE),0)</f>
        <v>0</v>
      </c>
      <c r="AA84" s="21">
        <f>+IF($I84="oui",+VLOOKUP($A84,DATA!$A:$AG,DATA!$AE$3,FALSE),0)</f>
        <v>0</v>
      </c>
      <c r="AB84" s="22">
        <f>+IF($I84="oui",+VLOOKUP($A84,DATA!$A:$AG,DATA!$AG$3,FALSE),0)</f>
        <v>0</v>
      </c>
      <c r="AC84" s="95">
        <f t="shared" si="28"/>
        <v>0</v>
      </c>
      <c r="AD84" s="26" t="str">
        <f t="shared" si="29"/>
        <v xml:space="preserve"> </v>
      </c>
      <c r="AE84" s="27" t="str">
        <f t="shared" si="30"/>
        <v xml:space="preserve"> </v>
      </c>
      <c r="AF84" s="27" t="str">
        <f t="shared" si="31"/>
        <v xml:space="preserve"> </v>
      </c>
      <c r="AG84" s="27" t="str">
        <f t="shared" si="32"/>
        <v xml:space="preserve"> </v>
      </c>
      <c r="AH84" s="27" t="str">
        <f t="shared" si="33"/>
        <v xml:space="preserve"> </v>
      </c>
      <c r="AI84" s="27" t="str">
        <f t="shared" si="34"/>
        <v xml:space="preserve"> </v>
      </c>
      <c r="AJ84" s="27" t="str">
        <f t="shared" si="35"/>
        <v xml:space="preserve"> </v>
      </c>
      <c r="AK84" s="27" t="str">
        <f t="shared" si="36"/>
        <v xml:space="preserve"> </v>
      </c>
      <c r="AL84" s="28" t="str">
        <f t="shared" si="37"/>
        <v xml:space="preserve"> </v>
      </c>
      <c r="AM84" s="44" t="str">
        <f ca="1">+IF(T84=0," ",IF($H84=" ",+MAX(TODAY(),AW$4:AW83,$G84),+MAX(TODAY(),AW$4:AW83,$H84)))</f>
        <v xml:space="preserve"> </v>
      </c>
      <c r="AN84" s="31" t="str">
        <f ca="1">+IF(U84=0," ",IF($H84=" ",+MAX(TODAY(),AX$4:AX83,$G84),+MAX(TODAY(),AX$4:AX83,$H84)))</f>
        <v xml:space="preserve"> </v>
      </c>
      <c r="AO84" s="31" t="str">
        <f ca="1">+IF(AND(V84=0,W84=0)," ",IF($H84=" ",+MAX(TODAY(),AY$4:AY83,$G84),+MAX(TODAY(),AY$4:AY83,$H84)))</f>
        <v xml:space="preserve"> </v>
      </c>
      <c r="AP84" s="31" t="str">
        <f ca="1">+IF(V84=0," ",IF($H84=" ",+MAX(TODAY(),AZ$4:AZ83,$G84),+MAX(TODAY(),AZ$4:AZ83,$H84)))</f>
        <v xml:space="preserve"> </v>
      </c>
      <c r="AQ84" s="31" t="str">
        <f ca="1">+IF(W84=0," ",IF($H84=" ",+MAX(TODAY(),BA$4:BA83,$G84),+MAX(TODAY(),BA$4:BA83,$H84)))</f>
        <v xml:space="preserve"> </v>
      </c>
      <c r="AR84" s="31" t="str">
        <f ca="1">+IF(X84=0," ",IF($H84=" ",+MAX(TODAY(),BB$4:BB83,$G84),+MAX(TODAY(),BB$4:BB83,$H84)))</f>
        <v xml:space="preserve"> </v>
      </c>
      <c r="AS84" s="31" t="str">
        <f ca="1">+IF(Y84=0," ",IF($H84=" ",+MAX(TODAY(),BC$4:BC83,$G84),+MAX(TODAY(),BC$4:BC83,$H84)))</f>
        <v xml:space="preserve"> </v>
      </c>
      <c r="AT84" s="31" t="str">
        <f ca="1">+IF(Z84=0," ",IF($H84=" ",+MAX(TODAY(),BD$4:BD83,$G84),+MAX(TODAY(),BD$4:BD83,$H84)))</f>
        <v xml:space="preserve"> </v>
      </c>
      <c r="AU84" s="31" t="str">
        <f ca="1">+IF(AA84=0," ",IF($H84=" ",+MAX(TODAY(),BE$4:BE83,$G84),+MAX(TODAY(),BE$4:BE83,$H84)))</f>
        <v xml:space="preserve"> </v>
      </c>
      <c r="AV84" s="45" t="str">
        <f ca="1">+IF(AB84=0," ",IF($H84=" ",+MAX(TODAY(),BF$4:BF83,$G84),+MAX(TODAY(),BF$4:BF83,$H84)))</f>
        <v xml:space="preserve"> </v>
      </c>
      <c r="AW84" s="48" t="str">
        <f ca="1">+IF(T84=0," ",+MAX(+WORKDAY.INTL(+TODAY(),+CUM!AD84/+VLOOKUP(AW$1,POSTE!$B:$H,7,FALSE),,CONGÉ!$C$2:$C$80),+WORKDAY.INTL(AM84,+CUM!T84/+VLOOKUP(AW$1,POSTE!$B:$H,7,FALSE),,CONGÉ!$C$2:$C$80)))</f>
        <v xml:space="preserve"> </v>
      </c>
      <c r="AX84" s="199" t="str">
        <f ca="1">+IF(U84=0," ",+MAX(+WORKDAY.INTL(+TODAY(),+CUM!AE84/+VLOOKUP(AX$1,POSTE!$B:$H,7,FALSE),,CONGÉ!$C$2:$C$80),+WORKDAY.INTL(AN84,+CUM!U84/+VLOOKUP(AX$1,POSTE!$B:$H,7,FALSE),,CONGÉ!$C$2:$C$80)))</f>
        <v xml:space="preserve"> </v>
      </c>
      <c r="AY84" s="199" t="str">
        <f ca="1">+IF(AND(V84=0,W84=0)," ",+MAX(+WORKDAY.INTL(+TODAY(),+(((AF84*POSTE!$H$5)+(CUM!AG84*POSTE!$H$4))/(POSTE!$H$4*POSTE!$H$5*2)),,CONGÉ!$C$2:$C$80),+WORKDAY.INTL(AO84,+(((V84*POSTE!$H$5)+(CUM!W84*POSTE!$H$4))/(POSTE!$H$4*POSTE!$H$5*2)),,CONGÉ!$C$2:$C$80)))</f>
        <v xml:space="preserve"> </v>
      </c>
      <c r="AZ84" s="199" t="str">
        <f ca="1">+IF(V84=0," ",+MAX(+WORKDAY.INTL(+TODAY(),+CUM!AF84/+VLOOKUP(AZ$1,POSTE!$B:$H,7,FALSE),,CONGÉ!$C$2:$C$80),+WORKDAY.INTL(AP84,+CUM!V84/+VLOOKUP(AZ$1,POSTE!$B:$H,7,FALSE),,CONGÉ!$C$2:$C$80)))</f>
        <v xml:space="preserve"> </v>
      </c>
      <c r="BA84" s="199" t="str">
        <f ca="1">+IF(W84=0," ",+MAX(+WORKDAY.INTL(+TODAY(),+CUM!AG84/+VLOOKUP(BA$1,POSTE!$B:$H,7,FALSE),,CONGÉ!$C$2:$C$80),+WORKDAY.INTL(AQ84,+CUM!W84/+VLOOKUP(BA$1,POSTE!$B:$H,7,FALSE),,CONGÉ!$C$2:$C$80)))</f>
        <v xml:space="preserve"> </v>
      </c>
      <c r="BB84" s="199" t="str">
        <f ca="1">+IF(X84=0," ",+MAX(+WORKDAY.INTL(+TODAY(),+CUM!AH84/+VLOOKUP(BB$1,POSTE!$B:$H,7,FALSE),,CONGÉ!$C$2:$C$80),+WORKDAY.INTL(AR84,+CUM!X84/+VLOOKUP(BB$1,POSTE!$B:$H,7,FALSE),,CONGÉ!$C$2:$C$80)))</f>
        <v xml:space="preserve"> </v>
      </c>
      <c r="BC84" s="199" t="str">
        <f ca="1">+IF(Y84=0," ",+MAX(+WORKDAY.INTL(+TODAY(),+CUM!AI84/+VLOOKUP(BC$1,POSTE!$B:$H,7,FALSE),,CONGÉ!$C$2:$C$80),+WORKDAY.INTL(AS84,+CUM!Y84/+VLOOKUP(BC$1,POSTE!$B:$H,7,FALSE),,CONGÉ!$C$2:$C$80)))</f>
        <v xml:space="preserve"> </v>
      </c>
      <c r="BD84" s="199" t="str">
        <f ca="1">+IF(Z84=0," ",+MAX(+WORKDAY.INTL(+TODAY(),+CUM!AJ84/+VLOOKUP(BD$1,POSTE!$B:$H,7,FALSE),,CONGÉ!$C$2:$C$80),+WORKDAY.INTL(AT84,+CUM!Z84/+VLOOKUP(BD$1,POSTE!$B:$H,7,FALSE),,CONGÉ!$C$2:$C$80)))</f>
        <v xml:space="preserve"> </v>
      </c>
      <c r="BE84" s="199" t="str">
        <f ca="1">+IF(AA84=0," ",+MAX(+WORKDAY.INTL(+TODAY(),+CUM!AK84/+VLOOKUP(BE$1,POSTE!$B:$H,7,FALSE),,CONGÉ!$C$2:$C$80),+WORKDAY.INTL(AU84,+CUM!AA84/+VLOOKUP(BE$1,POSTE!$B:$H,7,FALSE),,CONGÉ!$C$2:$C$80)))</f>
        <v xml:space="preserve"> </v>
      </c>
      <c r="BF84" s="200" t="str">
        <f ca="1">+IF(AB84=0," ",+MAX(+WORKDAY.INTL(+TODAY(),+CUM!AL84/+VLOOKUP(BF$1,POSTE!$B:$H,7,FALSE),,CONGÉ!$C$2:$C$80),+WORKDAY.INTL(AV84,+CUM!AB84/+VLOOKUP(BF$1,POSTE!$B:$H,7,FALSE),,CONGÉ!$C$2:$C$80)))</f>
        <v xml:space="preserve"> </v>
      </c>
      <c r="BG84" s="96" t="str">
        <f t="shared" ca="1" si="38"/>
        <v xml:space="preserve"> </v>
      </c>
      <c r="BH84" s="96" t="str">
        <f t="shared" ca="1" si="39"/>
        <v xml:space="preserve"> </v>
      </c>
      <c r="BI84" s="26">
        <f>+IF($I84="oui",+VLOOKUP($A84,DATA!$A:$AH,DATA!$AH$3,FALSE),0)</f>
        <v>0</v>
      </c>
      <c r="BJ84" s="27" t="str">
        <f t="shared" si="25"/>
        <v xml:space="preserve"> </v>
      </c>
      <c r="BK84" s="46" t="str">
        <f>+IF(BI84&gt;0,+MAX((BL$4:BL83),BH84),"")</f>
        <v/>
      </c>
      <c r="BL84" s="46" t="str">
        <f>+IF(BI84&gt;0,+MAX((BL$4:BL83),+WORKDAY.INTL(BK84,+BI84/8,,CONGÉ!$C$2:$C$73)),"")</f>
        <v/>
      </c>
      <c r="BM84" s="175" t="str">
        <f t="shared" ca="1" si="26"/>
        <v xml:space="preserve"> </v>
      </c>
      <c r="BN84" s="176" t="str">
        <f t="shared" si="40"/>
        <v xml:space="preserve"> </v>
      </c>
      <c r="BO84" s="48" t="str">
        <f t="shared" ca="1" si="41"/>
        <v xml:space="preserve"> </v>
      </c>
      <c r="BP84" s="97" t="str">
        <f>+IF(C84=" "," ",+(((AF84*POSTE!$H$5)+(CUM!AG84*POSTE!$H$4))/(POSTE!$H$4*POSTE!$H$5*2)))</f>
        <v xml:space="preserve"> </v>
      </c>
      <c r="BQ84" s="98" t="str">
        <f ca="1">+IFERROR(+WORKDAY.INTL(BO84,BP84,,CONGÉ!C$4:C$72)," ")</f>
        <v xml:space="preserve"> </v>
      </c>
      <c r="BR84" s="99" t="str">
        <f ca="1">+IFERROR(+MAX(AY$4:AY84)-BQ84," ")</f>
        <v xml:space="preserve"> </v>
      </c>
      <c r="BS84" s="180" t="str">
        <f>+IF(T84=0," ",+DATEDIF(+MAX(AW$4:AW83),AM84,"D"))</f>
        <v xml:space="preserve"> </v>
      </c>
      <c r="BT84" s="181" t="str">
        <f>+IF(U84=0," ",+DATEDIF(+MAX(AX$4:AX83),AN84,"D"))</f>
        <v xml:space="preserve"> </v>
      </c>
      <c r="BU84" s="181" t="str">
        <f>+IF(AND(V84=0,W84=0)," ",+DATEDIF(+MAX(AY$4:AY83),AO84,"D"))</f>
        <v xml:space="preserve"> </v>
      </c>
      <c r="BV84" s="181" t="str">
        <f>+IF(V84=0," ",+DATEDIF(+MAX(AZ$4:AZ83),AP84,"D"))</f>
        <v xml:space="preserve"> </v>
      </c>
      <c r="BW84" s="181" t="str">
        <f>+IF(W84=0," ",+DATEDIF(+MAX(BA$4:BA83),AQ84,"D"))</f>
        <v xml:space="preserve"> </v>
      </c>
      <c r="BX84" s="181" t="str">
        <f>+IF(X84=0," ",+DATEDIF(+MAX(BB$4:BB83),AR84,"D"))</f>
        <v xml:space="preserve"> </v>
      </c>
      <c r="BY84" s="181" t="str">
        <f>+IF(Y84=0," ",+DATEDIF(+MAX(BC$4:BC83),AS84,"D"))</f>
        <v xml:space="preserve"> </v>
      </c>
      <c r="BZ84" s="181" t="str">
        <f>+IF(Z84=0," ",+DATEDIF(+MAX(BD$4:BD83),AT84,"D"))</f>
        <v xml:space="preserve"> </v>
      </c>
      <c r="CA84" s="181" t="str">
        <f>+IF(AA84=0," ",+DATEDIF(+MAX(BE$4:BE83),AU84,"D"))</f>
        <v xml:space="preserve"> </v>
      </c>
      <c r="CB84" s="182" t="str">
        <f>+IF(AB84=0," ",+DATEDIF(+MAX(BF$4:BF83),AV84,"D"))</f>
        <v xml:space="preserve"> </v>
      </c>
    </row>
    <row r="85" spans="1:80" x14ac:dyDescent="0.25">
      <c r="A85" s="104" t="str">
        <f>+IFERROR(+IF(+VLOOKUP(+ROW()-ROW($A$4),DATA!A:D,4,FALSE)=" "," ",+ROW()-ROW($A$4))," ")</f>
        <v xml:space="preserve"> </v>
      </c>
      <c r="B85" s="195" t="str">
        <f>+IFERROR(+VLOOKUP($A85,DATA!$A:$C,1,FALSE)-VLOOKUP($A85,DATA!$A:$C,3,FALSE)," ")</f>
        <v xml:space="preserve"> </v>
      </c>
      <c r="C85" s="17" t="str">
        <f>+IF($A85=" "," ",+VLOOKUP($A85,DATA!$A:$AG,DATA!$D$3,FALSE))</f>
        <v xml:space="preserve"> </v>
      </c>
      <c r="D85" s="17" t="str">
        <f>+IF($A85=" "," ",+VLOOKUP($A85,DATA!$A:$AG,DATA!$E$3,FALSE))</f>
        <v xml:space="preserve"> </v>
      </c>
      <c r="E85" s="17" t="str">
        <f>+IF($A85=" "," ",+VLOOKUP($A85,DATA!$A:$AG,DATA!$F$3,FALSE))</f>
        <v xml:space="preserve"> </v>
      </c>
      <c r="F85" s="191" t="str">
        <f>+IF($A85=" "," ",+VLOOKUP($A85,DATA!$A:$AG,DATA!$G$3,FALSE))</f>
        <v xml:space="preserve"> </v>
      </c>
      <c r="G85" s="31" t="str">
        <f>+IFERROR(+VLOOKUP($A85,DATA!$A:$AG,DATA!$M$3,FALSE)," ")</f>
        <v xml:space="preserve"> </v>
      </c>
      <c r="H85" s="31" t="str">
        <f>+IFERROR(+IF(+VLOOKUP($A85,DATA!$A:$AG,DATA!$N$3,FALSE)=0," ",+VLOOKUP($A85,DATA!$A:$AG,DATA!$N$3,FALSE))," ")</f>
        <v xml:space="preserve"> </v>
      </c>
      <c r="I85" s="18" t="str">
        <f>+IF($A85=" "," ",+VLOOKUP($A85,DATA!$A:$AG,DATA!$O$3,FALSE))</f>
        <v xml:space="preserve"> </v>
      </c>
      <c r="J85" s="26">
        <f>+IF($I85="oui",+VLOOKUP($A85,DATA!$A:$AG,DATA!$P$3,FALSE),0)</f>
        <v>0</v>
      </c>
      <c r="K85" s="27">
        <f>+IF($I85="oui",+VLOOKUP($A85,DATA!$A:$AG,DATA!$R$3,FALSE),0)</f>
        <v>0</v>
      </c>
      <c r="L85" s="27">
        <f>+IF($I85="oui",+VLOOKUP($A85,DATA!$A:$AG,DATA!$T$3,FALSE),0)</f>
        <v>0</v>
      </c>
      <c r="M85" s="27">
        <f>+IF($I85="oui",+VLOOKUP($A85,DATA!$A:$AG,DATA!$V$3,FALSE),0)</f>
        <v>0</v>
      </c>
      <c r="N85" s="27">
        <f>+IF($I85="oui",+VLOOKUP($A85,DATA!$A:$AG,DATA!$X$3,FALSE),0)</f>
        <v>0</v>
      </c>
      <c r="O85" s="27">
        <f>+IF($I85="oui",+VLOOKUP($A85,DATA!$A:$AG,DATA!$Z$3,FALSE),0)</f>
        <v>0</v>
      </c>
      <c r="P85" s="27">
        <f>+IF($I85="oui",+VLOOKUP($A85,DATA!$A:$AG,DATA!$AB$3,FALSE),0)</f>
        <v>0</v>
      </c>
      <c r="Q85" s="27">
        <f>+IF($I85="oui",+VLOOKUP($A85,DATA!$A:$AG,DATA!$AD$3,FALSE),0)</f>
        <v>0</v>
      </c>
      <c r="R85" s="28">
        <f>+IF($I85="oui",+VLOOKUP($A85,DATA!$A:$AG,DATA!$AF$3,FALSE),0)</f>
        <v>0</v>
      </c>
      <c r="S85" s="94">
        <f t="shared" si="27"/>
        <v>0</v>
      </c>
      <c r="T85" s="20">
        <f>+IF($I85="oui",+VLOOKUP($A85,DATA!$A:$AG,DATA!$Q$3,FALSE),0)</f>
        <v>0</v>
      </c>
      <c r="U85" s="21">
        <f>+IF($I85="oui",+VLOOKUP($A85,DATA!$A:$AG,DATA!$S$3,FALSE),0)</f>
        <v>0</v>
      </c>
      <c r="V85" s="21">
        <f>+IF($I85="oui",+VLOOKUP($A85,DATA!$A:$AG,DATA!$U$3,FALSE),0)</f>
        <v>0</v>
      </c>
      <c r="W85" s="21">
        <f>+IF($I85="oui",+VLOOKUP($A85,DATA!$A:$AG,DATA!$W$3,FALSE),0)</f>
        <v>0</v>
      </c>
      <c r="X85" s="21">
        <f>+IF($I85="oui",+VLOOKUP($A85,DATA!$A:$AG,DATA!$Y$3,FALSE),0)</f>
        <v>0</v>
      </c>
      <c r="Y85" s="21">
        <f>+IF($I85="oui",+VLOOKUP($A85,DATA!$A:$AG,DATA!$AA$3,FALSE),0)</f>
        <v>0</v>
      </c>
      <c r="Z85" s="21">
        <f>+IF($I85="oui",+VLOOKUP($A85,DATA!$A:$AG,DATA!$AC$3,FALSE),0)</f>
        <v>0</v>
      </c>
      <c r="AA85" s="21">
        <f>+IF($I85="oui",+VLOOKUP($A85,DATA!$A:$AG,DATA!$AE$3,FALSE),0)</f>
        <v>0</v>
      </c>
      <c r="AB85" s="22">
        <f>+IF($I85="oui",+VLOOKUP($A85,DATA!$A:$AG,DATA!$AG$3,FALSE),0)</f>
        <v>0</v>
      </c>
      <c r="AC85" s="95">
        <f t="shared" si="28"/>
        <v>0</v>
      </c>
      <c r="AD85" s="26" t="str">
        <f t="shared" si="29"/>
        <v xml:space="preserve"> </v>
      </c>
      <c r="AE85" s="27" t="str">
        <f t="shared" si="30"/>
        <v xml:space="preserve"> </v>
      </c>
      <c r="AF85" s="27" t="str">
        <f t="shared" si="31"/>
        <v xml:space="preserve"> </v>
      </c>
      <c r="AG85" s="27" t="str">
        <f t="shared" si="32"/>
        <v xml:space="preserve"> </v>
      </c>
      <c r="AH85" s="27" t="str">
        <f t="shared" si="33"/>
        <v xml:space="preserve"> </v>
      </c>
      <c r="AI85" s="27" t="str">
        <f t="shared" si="34"/>
        <v xml:space="preserve"> </v>
      </c>
      <c r="AJ85" s="27" t="str">
        <f t="shared" si="35"/>
        <v xml:space="preserve"> </v>
      </c>
      <c r="AK85" s="27" t="str">
        <f t="shared" si="36"/>
        <v xml:space="preserve"> </v>
      </c>
      <c r="AL85" s="28" t="str">
        <f t="shared" si="37"/>
        <v xml:space="preserve"> </v>
      </c>
      <c r="AM85" s="44" t="str">
        <f ca="1">+IF(T85=0," ",IF($H85=" ",+MAX(TODAY(),AW$4:AW84,$G85),+MAX(TODAY(),AW$4:AW84,$H85)))</f>
        <v xml:space="preserve"> </v>
      </c>
      <c r="AN85" s="31" t="str">
        <f ca="1">+IF(U85=0," ",IF($H85=" ",+MAX(TODAY(),AX$4:AX84,$G85),+MAX(TODAY(),AX$4:AX84,$H85)))</f>
        <v xml:space="preserve"> </v>
      </c>
      <c r="AO85" s="31" t="str">
        <f ca="1">+IF(AND(V85=0,W85=0)," ",IF($H85=" ",+MAX(TODAY(),AY$4:AY84,$G85),+MAX(TODAY(),AY$4:AY84,$H85)))</f>
        <v xml:space="preserve"> </v>
      </c>
      <c r="AP85" s="31" t="str">
        <f ca="1">+IF(V85=0," ",IF($H85=" ",+MAX(TODAY(),AZ$4:AZ84,$G85),+MAX(TODAY(),AZ$4:AZ84,$H85)))</f>
        <v xml:space="preserve"> </v>
      </c>
      <c r="AQ85" s="31" t="str">
        <f ca="1">+IF(W85=0," ",IF($H85=" ",+MAX(TODAY(),BA$4:BA84,$G85),+MAX(TODAY(),BA$4:BA84,$H85)))</f>
        <v xml:space="preserve"> </v>
      </c>
      <c r="AR85" s="31" t="str">
        <f ca="1">+IF(X85=0," ",IF($H85=" ",+MAX(TODAY(),BB$4:BB84,$G85),+MAX(TODAY(),BB$4:BB84,$H85)))</f>
        <v xml:space="preserve"> </v>
      </c>
      <c r="AS85" s="31" t="str">
        <f ca="1">+IF(Y85=0," ",IF($H85=" ",+MAX(TODAY(),BC$4:BC84,$G85),+MAX(TODAY(),BC$4:BC84,$H85)))</f>
        <v xml:space="preserve"> </v>
      </c>
      <c r="AT85" s="31" t="str">
        <f ca="1">+IF(Z85=0," ",IF($H85=" ",+MAX(TODAY(),BD$4:BD84,$G85),+MAX(TODAY(),BD$4:BD84,$H85)))</f>
        <v xml:space="preserve"> </v>
      </c>
      <c r="AU85" s="31" t="str">
        <f ca="1">+IF(AA85=0," ",IF($H85=" ",+MAX(TODAY(),BE$4:BE84,$G85),+MAX(TODAY(),BE$4:BE84,$H85)))</f>
        <v xml:space="preserve"> </v>
      </c>
      <c r="AV85" s="45" t="str">
        <f ca="1">+IF(AB85=0," ",IF($H85=" ",+MAX(TODAY(),BF$4:BF84,$G85),+MAX(TODAY(),BF$4:BF84,$H85)))</f>
        <v xml:space="preserve"> </v>
      </c>
      <c r="AW85" s="48" t="str">
        <f ca="1">+IF(T85=0," ",+MAX(+WORKDAY.INTL(+TODAY(),+CUM!AD85/+VLOOKUP(AW$1,POSTE!$B:$H,7,FALSE),,CONGÉ!$C$2:$C$80),+WORKDAY.INTL(AM85,+CUM!T85/+VLOOKUP(AW$1,POSTE!$B:$H,7,FALSE),,CONGÉ!$C$2:$C$80)))</f>
        <v xml:space="preserve"> </v>
      </c>
      <c r="AX85" s="199" t="str">
        <f ca="1">+IF(U85=0," ",+MAX(+WORKDAY.INTL(+TODAY(),+CUM!AE85/+VLOOKUP(AX$1,POSTE!$B:$H,7,FALSE),,CONGÉ!$C$2:$C$80),+WORKDAY.INTL(AN85,+CUM!U85/+VLOOKUP(AX$1,POSTE!$B:$H,7,FALSE),,CONGÉ!$C$2:$C$80)))</f>
        <v xml:space="preserve"> </v>
      </c>
      <c r="AY85" s="199" t="str">
        <f ca="1">+IF(AND(V85=0,W85=0)," ",+MAX(+WORKDAY.INTL(+TODAY(),+(((AF85*POSTE!$H$5)+(CUM!AG85*POSTE!$H$4))/(POSTE!$H$4*POSTE!$H$5*2)),,CONGÉ!$C$2:$C$80),+WORKDAY.INTL(AO85,+(((V85*POSTE!$H$5)+(CUM!W85*POSTE!$H$4))/(POSTE!$H$4*POSTE!$H$5*2)),,CONGÉ!$C$2:$C$80)))</f>
        <v xml:space="preserve"> </v>
      </c>
      <c r="AZ85" s="199" t="str">
        <f ca="1">+IF(V85=0," ",+MAX(+WORKDAY.INTL(+TODAY(),+CUM!AF85/+VLOOKUP(AZ$1,POSTE!$B:$H,7,FALSE),,CONGÉ!$C$2:$C$80),+WORKDAY.INTL(AP85,+CUM!V85/+VLOOKUP(AZ$1,POSTE!$B:$H,7,FALSE),,CONGÉ!$C$2:$C$80)))</f>
        <v xml:space="preserve"> </v>
      </c>
      <c r="BA85" s="199" t="str">
        <f ca="1">+IF(W85=0," ",+MAX(+WORKDAY.INTL(+TODAY(),+CUM!AG85/+VLOOKUP(BA$1,POSTE!$B:$H,7,FALSE),,CONGÉ!$C$2:$C$80),+WORKDAY.INTL(AQ85,+CUM!W85/+VLOOKUP(BA$1,POSTE!$B:$H,7,FALSE),,CONGÉ!$C$2:$C$80)))</f>
        <v xml:space="preserve"> </v>
      </c>
      <c r="BB85" s="199" t="str">
        <f ca="1">+IF(X85=0," ",+MAX(+WORKDAY.INTL(+TODAY(),+CUM!AH85/+VLOOKUP(BB$1,POSTE!$B:$H,7,FALSE),,CONGÉ!$C$2:$C$80),+WORKDAY.INTL(AR85,+CUM!X85/+VLOOKUP(BB$1,POSTE!$B:$H,7,FALSE),,CONGÉ!$C$2:$C$80)))</f>
        <v xml:space="preserve"> </v>
      </c>
      <c r="BC85" s="199" t="str">
        <f ca="1">+IF(Y85=0," ",+MAX(+WORKDAY.INTL(+TODAY(),+CUM!AI85/+VLOOKUP(BC$1,POSTE!$B:$H,7,FALSE),,CONGÉ!$C$2:$C$80),+WORKDAY.INTL(AS85,+CUM!Y85/+VLOOKUP(BC$1,POSTE!$B:$H,7,FALSE),,CONGÉ!$C$2:$C$80)))</f>
        <v xml:space="preserve"> </v>
      </c>
      <c r="BD85" s="199" t="str">
        <f ca="1">+IF(Z85=0," ",+MAX(+WORKDAY.INTL(+TODAY(),+CUM!AJ85/+VLOOKUP(BD$1,POSTE!$B:$H,7,FALSE),,CONGÉ!$C$2:$C$80),+WORKDAY.INTL(AT85,+CUM!Z85/+VLOOKUP(BD$1,POSTE!$B:$H,7,FALSE),,CONGÉ!$C$2:$C$80)))</f>
        <v xml:space="preserve"> </v>
      </c>
      <c r="BE85" s="199" t="str">
        <f ca="1">+IF(AA85=0," ",+MAX(+WORKDAY.INTL(+TODAY(),+CUM!AK85/+VLOOKUP(BE$1,POSTE!$B:$H,7,FALSE),,CONGÉ!$C$2:$C$80),+WORKDAY.INTL(AU85,+CUM!AA85/+VLOOKUP(BE$1,POSTE!$B:$H,7,FALSE),,CONGÉ!$C$2:$C$80)))</f>
        <v xml:space="preserve"> </v>
      </c>
      <c r="BF85" s="200" t="str">
        <f ca="1">+IF(AB85=0," ",+MAX(+WORKDAY.INTL(+TODAY(),+CUM!AL85/+VLOOKUP(BF$1,POSTE!$B:$H,7,FALSE),,CONGÉ!$C$2:$C$80),+WORKDAY.INTL(AV85,+CUM!AB85/+VLOOKUP(BF$1,POSTE!$B:$H,7,FALSE),,CONGÉ!$C$2:$C$80)))</f>
        <v xml:space="preserve"> </v>
      </c>
      <c r="BG85" s="96" t="str">
        <f t="shared" ca="1" si="38"/>
        <v xml:space="preserve"> </v>
      </c>
      <c r="BH85" s="96" t="str">
        <f t="shared" ca="1" si="39"/>
        <v xml:space="preserve"> </v>
      </c>
      <c r="BI85" s="26">
        <f>+IF($I85="oui",+VLOOKUP($A85,DATA!$A:$AH,DATA!$AH$3,FALSE),0)</f>
        <v>0</v>
      </c>
      <c r="BJ85" s="27" t="str">
        <f t="shared" si="25"/>
        <v xml:space="preserve"> </v>
      </c>
      <c r="BK85" s="46" t="str">
        <f>+IF(BI85&gt;0,+MAX((BL$4:BL84),BH85),"")</f>
        <v/>
      </c>
      <c r="BL85" s="46" t="str">
        <f>+IF(BI85&gt;0,+MAX((BL$4:BL84),+WORKDAY.INTL(BK85,+BI85/8,,CONGÉ!$C$2:$C$73)),"")</f>
        <v/>
      </c>
      <c r="BM85" s="175" t="str">
        <f t="shared" ca="1" si="26"/>
        <v xml:space="preserve"> </v>
      </c>
      <c r="BN85" s="176" t="str">
        <f t="shared" si="40"/>
        <v xml:space="preserve"> </v>
      </c>
      <c r="BO85" s="48" t="str">
        <f t="shared" ca="1" si="41"/>
        <v xml:space="preserve"> </v>
      </c>
      <c r="BP85" s="97" t="str">
        <f>+IF(C85=" "," ",+(((AF85*POSTE!$H$5)+(CUM!AG85*POSTE!$H$4))/(POSTE!$H$4*POSTE!$H$5*2)))</f>
        <v xml:space="preserve"> </v>
      </c>
      <c r="BQ85" s="98" t="str">
        <f ca="1">+IFERROR(+WORKDAY.INTL(BO85,BP85,,CONGÉ!C$4:C$72)," ")</f>
        <v xml:space="preserve"> </v>
      </c>
      <c r="BR85" s="99" t="str">
        <f ca="1">+IFERROR(+MAX(AY$4:AY85)-BQ85," ")</f>
        <v xml:space="preserve"> </v>
      </c>
      <c r="BS85" s="180" t="str">
        <f>+IF(T85=0," ",+DATEDIF(+MAX(AW$4:AW84),AM85,"D"))</f>
        <v xml:space="preserve"> </v>
      </c>
      <c r="BT85" s="181" t="str">
        <f>+IF(U85=0," ",+DATEDIF(+MAX(AX$4:AX84),AN85,"D"))</f>
        <v xml:space="preserve"> </v>
      </c>
      <c r="BU85" s="181" t="str">
        <f>+IF(AND(V85=0,W85=0)," ",+DATEDIF(+MAX(AY$4:AY84),AO85,"D"))</f>
        <v xml:space="preserve"> </v>
      </c>
      <c r="BV85" s="181" t="str">
        <f>+IF(V85=0," ",+DATEDIF(+MAX(AZ$4:AZ84),AP85,"D"))</f>
        <v xml:space="preserve"> </v>
      </c>
      <c r="BW85" s="181" t="str">
        <f>+IF(W85=0," ",+DATEDIF(+MAX(BA$4:BA84),AQ85,"D"))</f>
        <v xml:space="preserve"> </v>
      </c>
      <c r="BX85" s="181" t="str">
        <f>+IF(X85=0," ",+DATEDIF(+MAX(BB$4:BB84),AR85,"D"))</f>
        <v xml:space="preserve"> </v>
      </c>
      <c r="BY85" s="181" t="str">
        <f>+IF(Y85=0," ",+DATEDIF(+MAX(BC$4:BC84),AS85,"D"))</f>
        <v xml:space="preserve"> </v>
      </c>
      <c r="BZ85" s="181" t="str">
        <f>+IF(Z85=0," ",+DATEDIF(+MAX(BD$4:BD84),AT85,"D"))</f>
        <v xml:space="preserve"> </v>
      </c>
      <c r="CA85" s="181" t="str">
        <f>+IF(AA85=0," ",+DATEDIF(+MAX(BE$4:BE84),AU85,"D"))</f>
        <v xml:space="preserve"> </v>
      </c>
      <c r="CB85" s="182" t="str">
        <f>+IF(AB85=0," ",+DATEDIF(+MAX(BF$4:BF84),AV85,"D"))</f>
        <v xml:space="preserve"> </v>
      </c>
    </row>
    <row r="86" spans="1:80" x14ac:dyDescent="0.25">
      <c r="A86" s="104" t="str">
        <f>+IFERROR(+IF(+VLOOKUP(+ROW()-ROW($A$4),DATA!A:D,4,FALSE)=" "," ",+ROW()-ROW($A$4))," ")</f>
        <v xml:space="preserve"> </v>
      </c>
      <c r="B86" s="195" t="str">
        <f>+IFERROR(+VLOOKUP($A86,DATA!$A:$C,1,FALSE)-VLOOKUP($A86,DATA!$A:$C,3,FALSE)," ")</f>
        <v xml:space="preserve"> </v>
      </c>
      <c r="C86" s="17" t="str">
        <f>+IF($A86=" "," ",+VLOOKUP($A86,DATA!$A:$AG,DATA!$D$3,FALSE))</f>
        <v xml:space="preserve"> </v>
      </c>
      <c r="D86" s="17" t="str">
        <f>+IF($A86=" "," ",+VLOOKUP($A86,DATA!$A:$AG,DATA!$E$3,FALSE))</f>
        <v xml:space="preserve"> </v>
      </c>
      <c r="E86" s="17" t="str">
        <f>+IF($A86=" "," ",+VLOOKUP($A86,DATA!$A:$AG,DATA!$F$3,FALSE))</f>
        <v xml:space="preserve"> </v>
      </c>
      <c r="F86" s="191" t="str">
        <f>+IF($A86=" "," ",+VLOOKUP($A86,DATA!$A:$AG,DATA!$G$3,FALSE))</f>
        <v xml:space="preserve"> </v>
      </c>
      <c r="G86" s="31" t="str">
        <f>+IFERROR(+VLOOKUP($A86,DATA!$A:$AG,DATA!$M$3,FALSE)," ")</f>
        <v xml:space="preserve"> </v>
      </c>
      <c r="H86" s="31" t="str">
        <f>+IFERROR(+IF(+VLOOKUP($A86,DATA!$A:$AG,DATA!$N$3,FALSE)=0," ",+VLOOKUP($A86,DATA!$A:$AG,DATA!$N$3,FALSE))," ")</f>
        <v xml:space="preserve"> </v>
      </c>
      <c r="I86" s="18" t="str">
        <f>+IF($A86=" "," ",+VLOOKUP($A86,DATA!$A:$AG,DATA!$O$3,FALSE))</f>
        <v xml:space="preserve"> </v>
      </c>
      <c r="J86" s="26">
        <f>+IF($I86="oui",+VLOOKUP($A86,DATA!$A:$AG,DATA!$P$3,FALSE),0)</f>
        <v>0</v>
      </c>
      <c r="K86" s="27">
        <f>+IF($I86="oui",+VLOOKUP($A86,DATA!$A:$AG,DATA!$R$3,FALSE),0)</f>
        <v>0</v>
      </c>
      <c r="L86" s="27">
        <f>+IF($I86="oui",+VLOOKUP($A86,DATA!$A:$AG,DATA!$T$3,FALSE),0)</f>
        <v>0</v>
      </c>
      <c r="M86" s="27">
        <f>+IF($I86="oui",+VLOOKUP($A86,DATA!$A:$AG,DATA!$V$3,FALSE),0)</f>
        <v>0</v>
      </c>
      <c r="N86" s="27">
        <f>+IF($I86="oui",+VLOOKUP($A86,DATA!$A:$AG,DATA!$X$3,FALSE),0)</f>
        <v>0</v>
      </c>
      <c r="O86" s="27">
        <f>+IF($I86="oui",+VLOOKUP($A86,DATA!$A:$AG,DATA!$Z$3,FALSE),0)</f>
        <v>0</v>
      </c>
      <c r="P86" s="27">
        <f>+IF($I86="oui",+VLOOKUP($A86,DATA!$A:$AG,DATA!$AB$3,FALSE),0)</f>
        <v>0</v>
      </c>
      <c r="Q86" s="27">
        <f>+IF($I86="oui",+VLOOKUP($A86,DATA!$A:$AG,DATA!$AD$3,FALSE),0)</f>
        <v>0</v>
      </c>
      <c r="R86" s="28">
        <f>+IF($I86="oui",+VLOOKUP($A86,DATA!$A:$AG,DATA!$AF$3,FALSE),0)</f>
        <v>0</v>
      </c>
      <c r="S86" s="94">
        <f t="shared" si="27"/>
        <v>0</v>
      </c>
      <c r="T86" s="20">
        <f>+IF($I86="oui",+VLOOKUP($A86,DATA!$A:$AG,DATA!$Q$3,FALSE),0)</f>
        <v>0</v>
      </c>
      <c r="U86" s="21">
        <f>+IF($I86="oui",+VLOOKUP($A86,DATA!$A:$AG,DATA!$S$3,FALSE),0)</f>
        <v>0</v>
      </c>
      <c r="V86" s="21">
        <f>+IF($I86="oui",+VLOOKUP($A86,DATA!$A:$AG,DATA!$U$3,FALSE),0)</f>
        <v>0</v>
      </c>
      <c r="W86" s="21">
        <f>+IF($I86="oui",+VLOOKUP($A86,DATA!$A:$AG,DATA!$W$3,FALSE),0)</f>
        <v>0</v>
      </c>
      <c r="X86" s="21">
        <f>+IF($I86="oui",+VLOOKUP($A86,DATA!$A:$AG,DATA!$Y$3,FALSE),0)</f>
        <v>0</v>
      </c>
      <c r="Y86" s="21">
        <f>+IF($I86="oui",+VLOOKUP($A86,DATA!$A:$AG,DATA!$AA$3,FALSE),0)</f>
        <v>0</v>
      </c>
      <c r="Z86" s="21">
        <f>+IF($I86="oui",+VLOOKUP($A86,DATA!$A:$AG,DATA!$AC$3,FALSE),0)</f>
        <v>0</v>
      </c>
      <c r="AA86" s="21">
        <f>+IF($I86="oui",+VLOOKUP($A86,DATA!$A:$AG,DATA!$AE$3,FALSE),0)</f>
        <v>0</v>
      </c>
      <c r="AB86" s="22">
        <f>+IF($I86="oui",+VLOOKUP($A86,DATA!$A:$AG,DATA!$AG$3,FALSE),0)</f>
        <v>0</v>
      </c>
      <c r="AC86" s="95">
        <f t="shared" si="28"/>
        <v>0</v>
      </c>
      <c r="AD86" s="26" t="str">
        <f t="shared" si="29"/>
        <v xml:space="preserve"> </v>
      </c>
      <c r="AE86" s="27" t="str">
        <f t="shared" si="30"/>
        <v xml:space="preserve"> </v>
      </c>
      <c r="AF86" s="27" t="str">
        <f t="shared" si="31"/>
        <v xml:space="preserve"> </v>
      </c>
      <c r="AG86" s="27" t="str">
        <f t="shared" si="32"/>
        <v xml:space="preserve"> </v>
      </c>
      <c r="AH86" s="27" t="str">
        <f t="shared" si="33"/>
        <v xml:space="preserve"> </v>
      </c>
      <c r="AI86" s="27" t="str">
        <f t="shared" si="34"/>
        <v xml:space="preserve"> </v>
      </c>
      <c r="AJ86" s="27" t="str">
        <f t="shared" si="35"/>
        <v xml:space="preserve"> </v>
      </c>
      <c r="AK86" s="27" t="str">
        <f t="shared" si="36"/>
        <v xml:space="preserve"> </v>
      </c>
      <c r="AL86" s="28" t="str">
        <f t="shared" si="37"/>
        <v xml:space="preserve"> </v>
      </c>
      <c r="AM86" s="44" t="str">
        <f ca="1">+IF(T86=0," ",IF($H86=" ",+MAX(TODAY(),AW$4:AW85,$G86),+MAX(TODAY(),AW$4:AW85,$H86)))</f>
        <v xml:space="preserve"> </v>
      </c>
      <c r="AN86" s="31" t="str">
        <f ca="1">+IF(U86=0," ",IF($H86=" ",+MAX(TODAY(),AX$4:AX85,$G86),+MAX(TODAY(),AX$4:AX85,$H86)))</f>
        <v xml:space="preserve"> </v>
      </c>
      <c r="AO86" s="31" t="str">
        <f ca="1">+IF(AND(V86=0,W86=0)," ",IF($H86=" ",+MAX(TODAY(),AY$4:AY85,$G86),+MAX(TODAY(),AY$4:AY85,$H86)))</f>
        <v xml:space="preserve"> </v>
      </c>
      <c r="AP86" s="31" t="str">
        <f ca="1">+IF(V86=0," ",IF($H86=" ",+MAX(TODAY(),AZ$4:AZ85,$G86),+MAX(TODAY(),AZ$4:AZ85,$H86)))</f>
        <v xml:space="preserve"> </v>
      </c>
      <c r="AQ86" s="31" t="str">
        <f ca="1">+IF(W86=0," ",IF($H86=" ",+MAX(TODAY(),BA$4:BA85,$G86),+MAX(TODAY(),BA$4:BA85,$H86)))</f>
        <v xml:space="preserve"> </v>
      </c>
      <c r="AR86" s="31" t="str">
        <f ca="1">+IF(X86=0," ",IF($H86=" ",+MAX(TODAY(),BB$4:BB85,$G86),+MAX(TODAY(),BB$4:BB85,$H86)))</f>
        <v xml:space="preserve"> </v>
      </c>
      <c r="AS86" s="31" t="str">
        <f ca="1">+IF(Y86=0," ",IF($H86=" ",+MAX(TODAY(),BC$4:BC85,$G86),+MAX(TODAY(),BC$4:BC85,$H86)))</f>
        <v xml:space="preserve"> </v>
      </c>
      <c r="AT86" s="31" t="str">
        <f ca="1">+IF(Z86=0," ",IF($H86=" ",+MAX(TODAY(),BD$4:BD85,$G86),+MAX(TODAY(),BD$4:BD85,$H86)))</f>
        <v xml:space="preserve"> </v>
      </c>
      <c r="AU86" s="31" t="str">
        <f ca="1">+IF(AA86=0," ",IF($H86=" ",+MAX(TODAY(),BE$4:BE85,$G86),+MAX(TODAY(),BE$4:BE85,$H86)))</f>
        <v xml:space="preserve"> </v>
      </c>
      <c r="AV86" s="45" t="str">
        <f ca="1">+IF(AB86=0," ",IF($H86=" ",+MAX(TODAY(),BF$4:BF85,$G86),+MAX(TODAY(),BF$4:BF85,$H86)))</f>
        <v xml:space="preserve"> </v>
      </c>
      <c r="AW86" s="48" t="str">
        <f ca="1">+IF(T86=0," ",+MAX(+WORKDAY.INTL(+TODAY(),+CUM!AD86/+VLOOKUP(AW$1,POSTE!$B:$H,7,FALSE),,CONGÉ!$C$2:$C$80),+WORKDAY.INTL(AM86,+CUM!T86/+VLOOKUP(AW$1,POSTE!$B:$H,7,FALSE),,CONGÉ!$C$2:$C$80)))</f>
        <v xml:space="preserve"> </v>
      </c>
      <c r="AX86" s="199" t="str">
        <f ca="1">+IF(U86=0," ",+MAX(+WORKDAY.INTL(+TODAY(),+CUM!AE86/+VLOOKUP(AX$1,POSTE!$B:$H,7,FALSE),,CONGÉ!$C$2:$C$80),+WORKDAY.INTL(AN86,+CUM!U86/+VLOOKUP(AX$1,POSTE!$B:$H,7,FALSE),,CONGÉ!$C$2:$C$80)))</f>
        <v xml:space="preserve"> </v>
      </c>
      <c r="AY86" s="199" t="str">
        <f ca="1">+IF(AND(V86=0,W86=0)," ",+MAX(+WORKDAY.INTL(+TODAY(),+(((AF86*POSTE!$H$5)+(CUM!AG86*POSTE!$H$4))/(POSTE!$H$4*POSTE!$H$5*2)),,CONGÉ!$C$2:$C$80),+WORKDAY.INTL(AO86,+(((V86*POSTE!$H$5)+(CUM!W86*POSTE!$H$4))/(POSTE!$H$4*POSTE!$H$5*2)),,CONGÉ!$C$2:$C$80)))</f>
        <v xml:space="preserve"> </v>
      </c>
      <c r="AZ86" s="199" t="str">
        <f ca="1">+IF(V86=0," ",+MAX(+WORKDAY.INTL(+TODAY(),+CUM!AF86/+VLOOKUP(AZ$1,POSTE!$B:$H,7,FALSE),,CONGÉ!$C$2:$C$80),+WORKDAY.INTL(AP86,+CUM!V86/+VLOOKUP(AZ$1,POSTE!$B:$H,7,FALSE),,CONGÉ!$C$2:$C$80)))</f>
        <v xml:space="preserve"> </v>
      </c>
      <c r="BA86" s="199" t="str">
        <f ca="1">+IF(W86=0," ",+MAX(+WORKDAY.INTL(+TODAY(),+CUM!AG86/+VLOOKUP(BA$1,POSTE!$B:$H,7,FALSE),,CONGÉ!$C$2:$C$80),+WORKDAY.INTL(AQ86,+CUM!W86/+VLOOKUP(BA$1,POSTE!$B:$H,7,FALSE),,CONGÉ!$C$2:$C$80)))</f>
        <v xml:space="preserve"> </v>
      </c>
      <c r="BB86" s="199" t="str">
        <f ca="1">+IF(X86=0," ",+MAX(+WORKDAY.INTL(+TODAY(),+CUM!AH86/+VLOOKUP(BB$1,POSTE!$B:$H,7,FALSE),,CONGÉ!$C$2:$C$80),+WORKDAY.INTL(AR86,+CUM!X86/+VLOOKUP(BB$1,POSTE!$B:$H,7,FALSE),,CONGÉ!$C$2:$C$80)))</f>
        <v xml:space="preserve"> </v>
      </c>
      <c r="BC86" s="199" t="str">
        <f ca="1">+IF(Y86=0," ",+MAX(+WORKDAY.INTL(+TODAY(),+CUM!AI86/+VLOOKUP(BC$1,POSTE!$B:$H,7,FALSE),,CONGÉ!$C$2:$C$80),+WORKDAY.INTL(AS86,+CUM!Y86/+VLOOKUP(BC$1,POSTE!$B:$H,7,FALSE),,CONGÉ!$C$2:$C$80)))</f>
        <v xml:space="preserve"> </v>
      </c>
      <c r="BD86" s="199" t="str">
        <f ca="1">+IF(Z86=0," ",+MAX(+WORKDAY.INTL(+TODAY(),+CUM!AJ86/+VLOOKUP(BD$1,POSTE!$B:$H,7,FALSE),,CONGÉ!$C$2:$C$80),+WORKDAY.INTL(AT86,+CUM!Z86/+VLOOKUP(BD$1,POSTE!$B:$H,7,FALSE),,CONGÉ!$C$2:$C$80)))</f>
        <v xml:space="preserve"> </v>
      </c>
      <c r="BE86" s="199" t="str">
        <f ca="1">+IF(AA86=0," ",+MAX(+WORKDAY.INTL(+TODAY(),+CUM!AK86/+VLOOKUP(BE$1,POSTE!$B:$H,7,FALSE),,CONGÉ!$C$2:$C$80),+WORKDAY.INTL(AU86,+CUM!AA86/+VLOOKUP(BE$1,POSTE!$B:$H,7,FALSE),,CONGÉ!$C$2:$C$80)))</f>
        <v xml:space="preserve"> </v>
      </c>
      <c r="BF86" s="200" t="str">
        <f ca="1">+IF(AB86=0," ",+MAX(+WORKDAY.INTL(+TODAY(),+CUM!AL86/+VLOOKUP(BF$1,POSTE!$B:$H,7,FALSE),,CONGÉ!$C$2:$C$80),+WORKDAY.INTL(AV86,+CUM!AB86/+VLOOKUP(BF$1,POSTE!$B:$H,7,FALSE),,CONGÉ!$C$2:$C$80)))</f>
        <v xml:space="preserve"> </v>
      </c>
      <c r="BG86" s="96" t="str">
        <f t="shared" ca="1" si="38"/>
        <v xml:space="preserve"> </v>
      </c>
      <c r="BH86" s="96" t="str">
        <f t="shared" ca="1" si="39"/>
        <v xml:space="preserve"> </v>
      </c>
      <c r="BI86" s="26">
        <f>+IF($I86="oui",+VLOOKUP($A86,DATA!$A:$AH,DATA!$AH$3,FALSE),0)</f>
        <v>0</v>
      </c>
      <c r="BJ86" s="27" t="str">
        <f t="shared" si="25"/>
        <v xml:space="preserve"> </v>
      </c>
      <c r="BK86" s="46" t="str">
        <f>+IF(BI86&gt;0,+MAX((BL$4:BL85),BH86),"")</f>
        <v/>
      </c>
      <c r="BL86" s="46" t="str">
        <f>+IF(BI86&gt;0,+MAX((BL$4:BL85),+WORKDAY.INTL(BK86,+BI86/8,,CONGÉ!$C$2:$C$73)),"")</f>
        <v/>
      </c>
      <c r="BM86" s="175" t="str">
        <f t="shared" ca="1" si="26"/>
        <v xml:space="preserve"> </v>
      </c>
      <c r="BN86" s="176" t="str">
        <f t="shared" si="40"/>
        <v xml:space="preserve"> </v>
      </c>
      <c r="BO86" s="48" t="str">
        <f t="shared" ca="1" si="41"/>
        <v xml:space="preserve"> </v>
      </c>
      <c r="BP86" s="97" t="str">
        <f>+IF(C86=" "," ",+(((AF86*POSTE!$H$5)+(CUM!AG86*POSTE!$H$4))/(POSTE!$H$4*POSTE!$H$5*2)))</f>
        <v xml:space="preserve"> </v>
      </c>
      <c r="BQ86" s="98" t="str">
        <f ca="1">+IFERROR(+WORKDAY.INTL(BO86,BP86,,CONGÉ!C$4:C$72)," ")</f>
        <v xml:space="preserve"> </v>
      </c>
      <c r="BR86" s="99" t="str">
        <f ca="1">+IFERROR(+MAX(AY$4:AY86)-BQ86," ")</f>
        <v xml:space="preserve"> </v>
      </c>
      <c r="BS86" s="180" t="str">
        <f>+IF(T86=0," ",+DATEDIF(+MAX(AW$4:AW85),AM86,"D"))</f>
        <v xml:space="preserve"> </v>
      </c>
      <c r="BT86" s="181" t="str">
        <f>+IF(U86=0," ",+DATEDIF(+MAX(AX$4:AX85),AN86,"D"))</f>
        <v xml:space="preserve"> </v>
      </c>
      <c r="BU86" s="181" t="str">
        <f>+IF(AND(V86=0,W86=0)," ",+DATEDIF(+MAX(AY$4:AY85),AO86,"D"))</f>
        <v xml:space="preserve"> </v>
      </c>
      <c r="BV86" s="181" t="str">
        <f>+IF(V86=0," ",+DATEDIF(+MAX(AZ$4:AZ85),AP86,"D"))</f>
        <v xml:space="preserve"> </v>
      </c>
      <c r="BW86" s="181" t="str">
        <f>+IF(W86=0," ",+DATEDIF(+MAX(BA$4:BA85),AQ86,"D"))</f>
        <v xml:space="preserve"> </v>
      </c>
      <c r="BX86" s="181" t="str">
        <f>+IF(X86=0," ",+DATEDIF(+MAX(BB$4:BB85),AR86,"D"))</f>
        <v xml:space="preserve"> </v>
      </c>
      <c r="BY86" s="181" t="str">
        <f>+IF(Y86=0," ",+DATEDIF(+MAX(BC$4:BC85),AS86,"D"))</f>
        <v xml:space="preserve"> </v>
      </c>
      <c r="BZ86" s="181" t="str">
        <f>+IF(Z86=0," ",+DATEDIF(+MAX(BD$4:BD85),AT86,"D"))</f>
        <v xml:space="preserve"> </v>
      </c>
      <c r="CA86" s="181" t="str">
        <f>+IF(AA86=0," ",+DATEDIF(+MAX(BE$4:BE85),AU86,"D"))</f>
        <v xml:space="preserve"> </v>
      </c>
      <c r="CB86" s="182" t="str">
        <f>+IF(AB86=0," ",+DATEDIF(+MAX(BF$4:BF85),AV86,"D"))</f>
        <v xml:space="preserve"> </v>
      </c>
    </row>
    <row r="87" spans="1:80" x14ac:dyDescent="0.25">
      <c r="A87" s="104" t="str">
        <f>+IFERROR(+IF(+VLOOKUP(+ROW()-ROW($A$4),DATA!A:D,4,FALSE)=" "," ",+ROW()-ROW($A$4))," ")</f>
        <v xml:space="preserve"> </v>
      </c>
      <c r="B87" s="195" t="str">
        <f>+IFERROR(+VLOOKUP($A87,DATA!$A:$C,1,FALSE)-VLOOKUP($A87,DATA!$A:$C,3,FALSE)," ")</f>
        <v xml:space="preserve"> </v>
      </c>
      <c r="C87" s="17" t="str">
        <f>+IF($A87=" "," ",+VLOOKUP($A87,DATA!$A:$AG,DATA!$D$3,FALSE))</f>
        <v xml:space="preserve"> </v>
      </c>
      <c r="D87" s="17" t="str">
        <f>+IF($A87=" "," ",+VLOOKUP($A87,DATA!$A:$AG,DATA!$E$3,FALSE))</f>
        <v xml:space="preserve"> </v>
      </c>
      <c r="E87" s="17" t="str">
        <f>+IF($A87=" "," ",+VLOOKUP($A87,DATA!$A:$AG,DATA!$F$3,FALSE))</f>
        <v xml:space="preserve"> </v>
      </c>
      <c r="F87" s="191" t="str">
        <f>+IF($A87=" "," ",+VLOOKUP($A87,DATA!$A:$AG,DATA!$G$3,FALSE))</f>
        <v xml:space="preserve"> </v>
      </c>
      <c r="G87" s="31" t="str">
        <f>+IFERROR(+VLOOKUP($A87,DATA!$A:$AG,DATA!$M$3,FALSE)," ")</f>
        <v xml:space="preserve"> </v>
      </c>
      <c r="H87" s="31" t="str">
        <f>+IFERROR(+IF(+VLOOKUP($A87,DATA!$A:$AG,DATA!$N$3,FALSE)=0," ",+VLOOKUP($A87,DATA!$A:$AG,DATA!$N$3,FALSE))," ")</f>
        <v xml:space="preserve"> </v>
      </c>
      <c r="I87" s="18" t="str">
        <f>+IF($A87=" "," ",+VLOOKUP($A87,DATA!$A:$AG,DATA!$O$3,FALSE))</f>
        <v xml:space="preserve"> </v>
      </c>
      <c r="J87" s="26">
        <f>+IF($I87="oui",+VLOOKUP($A87,DATA!$A:$AG,DATA!$P$3,FALSE),0)</f>
        <v>0</v>
      </c>
      <c r="K87" s="27">
        <f>+IF($I87="oui",+VLOOKUP($A87,DATA!$A:$AG,DATA!$R$3,FALSE),0)</f>
        <v>0</v>
      </c>
      <c r="L87" s="27">
        <f>+IF($I87="oui",+VLOOKUP($A87,DATA!$A:$AG,DATA!$T$3,FALSE),0)</f>
        <v>0</v>
      </c>
      <c r="M87" s="27">
        <f>+IF($I87="oui",+VLOOKUP($A87,DATA!$A:$AG,DATA!$V$3,FALSE),0)</f>
        <v>0</v>
      </c>
      <c r="N87" s="27">
        <f>+IF($I87="oui",+VLOOKUP($A87,DATA!$A:$AG,DATA!$X$3,FALSE),0)</f>
        <v>0</v>
      </c>
      <c r="O87" s="27">
        <f>+IF($I87="oui",+VLOOKUP($A87,DATA!$A:$AG,DATA!$Z$3,FALSE),0)</f>
        <v>0</v>
      </c>
      <c r="P87" s="27">
        <f>+IF($I87="oui",+VLOOKUP($A87,DATA!$A:$AG,DATA!$AB$3,FALSE),0)</f>
        <v>0</v>
      </c>
      <c r="Q87" s="27">
        <f>+IF($I87="oui",+VLOOKUP($A87,DATA!$A:$AG,DATA!$AD$3,FALSE),0)</f>
        <v>0</v>
      </c>
      <c r="R87" s="28">
        <f>+IF($I87="oui",+VLOOKUP($A87,DATA!$A:$AG,DATA!$AF$3,FALSE),0)</f>
        <v>0</v>
      </c>
      <c r="S87" s="94">
        <f t="shared" si="27"/>
        <v>0</v>
      </c>
      <c r="T87" s="20">
        <f>+IF($I87="oui",+VLOOKUP($A87,DATA!$A:$AG,DATA!$Q$3,FALSE),0)</f>
        <v>0</v>
      </c>
      <c r="U87" s="21">
        <f>+IF($I87="oui",+VLOOKUP($A87,DATA!$A:$AG,DATA!$S$3,FALSE),0)</f>
        <v>0</v>
      </c>
      <c r="V87" s="21">
        <f>+IF($I87="oui",+VLOOKUP($A87,DATA!$A:$AG,DATA!$U$3,FALSE),0)</f>
        <v>0</v>
      </c>
      <c r="W87" s="21">
        <f>+IF($I87="oui",+VLOOKUP($A87,DATA!$A:$AG,DATA!$W$3,FALSE),0)</f>
        <v>0</v>
      </c>
      <c r="X87" s="21">
        <f>+IF($I87="oui",+VLOOKUP($A87,DATA!$A:$AG,DATA!$Y$3,FALSE),0)</f>
        <v>0</v>
      </c>
      <c r="Y87" s="21">
        <f>+IF($I87="oui",+VLOOKUP($A87,DATA!$A:$AG,DATA!$AA$3,FALSE),0)</f>
        <v>0</v>
      </c>
      <c r="Z87" s="21">
        <f>+IF($I87="oui",+VLOOKUP($A87,DATA!$A:$AG,DATA!$AC$3,FALSE),0)</f>
        <v>0</v>
      </c>
      <c r="AA87" s="21">
        <f>+IF($I87="oui",+VLOOKUP($A87,DATA!$A:$AG,DATA!$AE$3,FALSE),0)</f>
        <v>0</v>
      </c>
      <c r="AB87" s="22">
        <f>+IF($I87="oui",+VLOOKUP($A87,DATA!$A:$AG,DATA!$AG$3,FALSE),0)</f>
        <v>0</v>
      </c>
      <c r="AC87" s="95">
        <f t="shared" si="28"/>
        <v>0</v>
      </c>
      <c r="AD87" s="26" t="str">
        <f t="shared" si="29"/>
        <v xml:space="preserve"> </v>
      </c>
      <c r="AE87" s="27" t="str">
        <f t="shared" si="30"/>
        <v xml:space="preserve"> </v>
      </c>
      <c r="AF87" s="27" t="str">
        <f t="shared" si="31"/>
        <v xml:space="preserve"> </v>
      </c>
      <c r="AG87" s="27" t="str">
        <f t="shared" si="32"/>
        <v xml:space="preserve"> </v>
      </c>
      <c r="AH87" s="27" t="str">
        <f t="shared" si="33"/>
        <v xml:space="preserve"> </v>
      </c>
      <c r="AI87" s="27" t="str">
        <f t="shared" si="34"/>
        <v xml:space="preserve"> </v>
      </c>
      <c r="AJ87" s="27" t="str">
        <f t="shared" si="35"/>
        <v xml:space="preserve"> </v>
      </c>
      <c r="AK87" s="27" t="str">
        <f t="shared" si="36"/>
        <v xml:space="preserve"> </v>
      </c>
      <c r="AL87" s="28" t="str">
        <f t="shared" si="37"/>
        <v xml:space="preserve"> </v>
      </c>
      <c r="AM87" s="44" t="str">
        <f ca="1">+IF(T87=0," ",IF($H87=" ",+MAX(TODAY(),AW$4:AW86,$G87),+MAX(TODAY(),AW$4:AW86,$H87)))</f>
        <v xml:space="preserve"> </v>
      </c>
      <c r="AN87" s="31" t="str">
        <f ca="1">+IF(U87=0," ",IF($H87=" ",+MAX(TODAY(),AX$4:AX86,$G87),+MAX(TODAY(),AX$4:AX86,$H87)))</f>
        <v xml:space="preserve"> </v>
      </c>
      <c r="AO87" s="31" t="str">
        <f ca="1">+IF(AND(V87=0,W87=0)," ",IF($H87=" ",+MAX(TODAY(),AY$4:AY86,$G87),+MAX(TODAY(),AY$4:AY86,$H87)))</f>
        <v xml:space="preserve"> </v>
      </c>
      <c r="AP87" s="31" t="str">
        <f ca="1">+IF(V87=0," ",IF($H87=" ",+MAX(TODAY(),AZ$4:AZ86,$G87),+MAX(TODAY(),AZ$4:AZ86,$H87)))</f>
        <v xml:space="preserve"> </v>
      </c>
      <c r="AQ87" s="31" t="str">
        <f ca="1">+IF(W87=0," ",IF($H87=" ",+MAX(TODAY(),BA$4:BA86,$G87),+MAX(TODAY(),BA$4:BA86,$H87)))</f>
        <v xml:space="preserve"> </v>
      </c>
      <c r="AR87" s="31" t="str">
        <f ca="1">+IF(X87=0," ",IF($H87=" ",+MAX(TODAY(),BB$4:BB86,$G87),+MAX(TODAY(),BB$4:BB86,$H87)))</f>
        <v xml:space="preserve"> </v>
      </c>
      <c r="AS87" s="31" t="str">
        <f ca="1">+IF(Y87=0," ",IF($H87=" ",+MAX(TODAY(),BC$4:BC86,$G87),+MAX(TODAY(),BC$4:BC86,$H87)))</f>
        <v xml:space="preserve"> </v>
      </c>
      <c r="AT87" s="31" t="str">
        <f ca="1">+IF(Z87=0," ",IF($H87=" ",+MAX(TODAY(),BD$4:BD86,$G87),+MAX(TODAY(),BD$4:BD86,$H87)))</f>
        <v xml:space="preserve"> </v>
      </c>
      <c r="AU87" s="31" t="str">
        <f ca="1">+IF(AA87=0," ",IF($H87=" ",+MAX(TODAY(),BE$4:BE86,$G87),+MAX(TODAY(),BE$4:BE86,$H87)))</f>
        <v xml:space="preserve"> </v>
      </c>
      <c r="AV87" s="45" t="str">
        <f ca="1">+IF(AB87=0," ",IF($H87=" ",+MAX(TODAY(),BF$4:BF86,$G87),+MAX(TODAY(),BF$4:BF86,$H87)))</f>
        <v xml:space="preserve"> </v>
      </c>
      <c r="AW87" s="48" t="str">
        <f ca="1">+IF(T87=0," ",+MAX(+WORKDAY.INTL(+TODAY(),+CUM!AD87/+VLOOKUP(AW$1,POSTE!$B:$H,7,FALSE),,CONGÉ!$C$2:$C$80),+WORKDAY.INTL(AM87,+CUM!T87/+VLOOKUP(AW$1,POSTE!$B:$H,7,FALSE),,CONGÉ!$C$2:$C$80)))</f>
        <v xml:space="preserve"> </v>
      </c>
      <c r="AX87" s="199" t="str">
        <f ca="1">+IF(U87=0," ",+MAX(+WORKDAY.INTL(+TODAY(),+CUM!AE87/+VLOOKUP(AX$1,POSTE!$B:$H,7,FALSE),,CONGÉ!$C$2:$C$80),+WORKDAY.INTL(AN87,+CUM!U87/+VLOOKUP(AX$1,POSTE!$B:$H,7,FALSE),,CONGÉ!$C$2:$C$80)))</f>
        <v xml:space="preserve"> </v>
      </c>
      <c r="AY87" s="199" t="str">
        <f ca="1">+IF(AND(V87=0,W87=0)," ",+MAX(+WORKDAY.INTL(+TODAY(),+(((AF87*POSTE!$H$5)+(CUM!AG87*POSTE!$H$4))/(POSTE!$H$4*POSTE!$H$5*2)),,CONGÉ!$C$2:$C$80),+WORKDAY.INTL(AO87,+(((V87*POSTE!$H$5)+(CUM!W87*POSTE!$H$4))/(POSTE!$H$4*POSTE!$H$5*2)),,CONGÉ!$C$2:$C$80)))</f>
        <v xml:space="preserve"> </v>
      </c>
      <c r="AZ87" s="199" t="str">
        <f ca="1">+IF(V87=0," ",+MAX(+WORKDAY.INTL(+TODAY(),+CUM!AF87/+VLOOKUP(AZ$1,POSTE!$B:$H,7,FALSE),,CONGÉ!$C$2:$C$80),+WORKDAY.INTL(AP87,+CUM!V87/+VLOOKUP(AZ$1,POSTE!$B:$H,7,FALSE),,CONGÉ!$C$2:$C$80)))</f>
        <v xml:space="preserve"> </v>
      </c>
      <c r="BA87" s="199" t="str">
        <f ca="1">+IF(W87=0," ",+MAX(+WORKDAY.INTL(+TODAY(),+CUM!AG87/+VLOOKUP(BA$1,POSTE!$B:$H,7,FALSE),,CONGÉ!$C$2:$C$80),+WORKDAY.INTL(AQ87,+CUM!W87/+VLOOKUP(BA$1,POSTE!$B:$H,7,FALSE),,CONGÉ!$C$2:$C$80)))</f>
        <v xml:space="preserve"> </v>
      </c>
      <c r="BB87" s="199" t="str">
        <f ca="1">+IF(X87=0," ",+MAX(+WORKDAY.INTL(+TODAY(),+CUM!AH87/+VLOOKUP(BB$1,POSTE!$B:$H,7,FALSE),,CONGÉ!$C$2:$C$80),+WORKDAY.INTL(AR87,+CUM!X87/+VLOOKUP(BB$1,POSTE!$B:$H,7,FALSE),,CONGÉ!$C$2:$C$80)))</f>
        <v xml:space="preserve"> </v>
      </c>
      <c r="BC87" s="199" t="str">
        <f ca="1">+IF(Y87=0," ",+MAX(+WORKDAY.INTL(+TODAY(),+CUM!AI87/+VLOOKUP(BC$1,POSTE!$B:$H,7,FALSE),,CONGÉ!$C$2:$C$80),+WORKDAY.INTL(AS87,+CUM!Y87/+VLOOKUP(BC$1,POSTE!$B:$H,7,FALSE),,CONGÉ!$C$2:$C$80)))</f>
        <v xml:space="preserve"> </v>
      </c>
      <c r="BD87" s="199" t="str">
        <f ca="1">+IF(Z87=0," ",+MAX(+WORKDAY.INTL(+TODAY(),+CUM!AJ87/+VLOOKUP(BD$1,POSTE!$B:$H,7,FALSE),,CONGÉ!$C$2:$C$80),+WORKDAY.INTL(AT87,+CUM!Z87/+VLOOKUP(BD$1,POSTE!$B:$H,7,FALSE),,CONGÉ!$C$2:$C$80)))</f>
        <v xml:space="preserve"> </v>
      </c>
      <c r="BE87" s="199" t="str">
        <f ca="1">+IF(AA87=0," ",+MAX(+WORKDAY.INTL(+TODAY(),+CUM!AK87/+VLOOKUP(BE$1,POSTE!$B:$H,7,FALSE),,CONGÉ!$C$2:$C$80),+WORKDAY.INTL(AU87,+CUM!AA87/+VLOOKUP(BE$1,POSTE!$B:$H,7,FALSE),,CONGÉ!$C$2:$C$80)))</f>
        <v xml:space="preserve"> </v>
      </c>
      <c r="BF87" s="200" t="str">
        <f ca="1">+IF(AB87=0," ",+MAX(+WORKDAY.INTL(+TODAY(),+CUM!AL87/+VLOOKUP(BF$1,POSTE!$B:$H,7,FALSE),,CONGÉ!$C$2:$C$80),+WORKDAY.INTL(AV87,+CUM!AB87/+VLOOKUP(BF$1,POSTE!$B:$H,7,FALSE),,CONGÉ!$C$2:$C$80)))</f>
        <v xml:space="preserve"> </v>
      </c>
      <c r="BG87" s="96" t="str">
        <f t="shared" ca="1" si="38"/>
        <v xml:space="preserve"> </v>
      </c>
      <c r="BH87" s="96" t="str">
        <f t="shared" ca="1" si="39"/>
        <v xml:space="preserve"> </v>
      </c>
      <c r="BI87" s="26">
        <f>+IF($I87="oui",+VLOOKUP($A87,DATA!$A:$AH,DATA!$AH$3,FALSE),0)</f>
        <v>0</v>
      </c>
      <c r="BJ87" s="27" t="str">
        <f t="shared" si="25"/>
        <v xml:space="preserve"> </v>
      </c>
      <c r="BK87" s="46" t="str">
        <f>+IF(BI87&gt;0,+MAX((BL$4:BL86),BH87),"")</f>
        <v/>
      </c>
      <c r="BL87" s="46" t="str">
        <f>+IF(BI87&gt;0,+MAX((BL$4:BL86),+WORKDAY.INTL(BK87,+BI87/8,,CONGÉ!$C$2:$C$73)),"")</f>
        <v/>
      </c>
      <c r="BM87" s="175" t="str">
        <f t="shared" ca="1" si="26"/>
        <v xml:space="preserve"> </v>
      </c>
      <c r="BN87" s="176" t="str">
        <f t="shared" si="40"/>
        <v xml:space="preserve"> </v>
      </c>
      <c r="BO87" s="48" t="str">
        <f t="shared" ca="1" si="41"/>
        <v xml:space="preserve"> </v>
      </c>
      <c r="BP87" s="97" t="str">
        <f>+IF(C87=" "," ",+(((AF87*POSTE!$H$5)+(CUM!AG87*POSTE!$H$4))/(POSTE!$H$4*POSTE!$H$5*2)))</f>
        <v xml:space="preserve"> </v>
      </c>
      <c r="BQ87" s="98" t="str">
        <f ca="1">+IFERROR(+WORKDAY.INTL(BO87,BP87,,CONGÉ!C$4:C$72)," ")</f>
        <v xml:space="preserve"> </v>
      </c>
      <c r="BR87" s="99" t="str">
        <f ca="1">+IFERROR(+MAX(AY$4:AY87)-BQ87," ")</f>
        <v xml:space="preserve"> </v>
      </c>
      <c r="BS87" s="180" t="str">
        <f>+IF(T87=0," ",+DATEDIF(+MAX(AW$4:AW86),AM87,"D"))</f>
        <v xml:space="preserve"> </v>
      </c>
      <c r="BT87" s="181" t="str">
        <f>+IF(U87=0," ",+DATEDIF(+MAX(AX$4:AX86),AN87,"D"))</f>
        <v xml:space="preserve"> </v>
      </c>
      <c r="BU87" s="181" t="str">
        <f>+IF(AND(V87=0,W87=0)," ",+DATEDIF(+MAX(AY$4:AY86),AO87,"D"))</f>
        <v xml:space="preserve"> </v>
      </c>
      <c r="BV87" s="181" t="str">
        <f>+IF(V87=0," ",+DATEDIF(+MAX(AZ$4:AZ86),AP87,"D"))</f>
        <v xml:space="preserve"> </v>
      </c>
      <c r="BW87" s="181" t="str">
        <f>+IF(W87=0," ",+DATEDIF(+MAX(BA$4:BA86),AQ87,"D"))</f>
        <v xml:space="preserve"> </v>
      </c>
      <c r="BX87" s="181" t="str">
        <f>+IF(X87=0," ",+DATEDIF(+MAX(BB$4:BB86),AR87,"D"))</f>
        <v xml:space="preserve"> </v>
      </c>
      <c r="BY87" s="181" t="str">
        <f>+IF(Y87=0," ",+DATEDIF(+MAX(BC$4:BC86),AS87,"D"))</f>
        <v xml:space="preserve"> </v>
      </c>
      <c r="BZ87" s="181" t="str">
        <f>+IF(Z87=0," ",+DATEDIF(+MAX(BD$4:BD86),AT87,"D"))</f>
        <v xml:space="preserve"> </v>
      </c>
      <c r="CA87" s="181" t="str">
        <f>+IF(AA87=0," ",+DATEDIF(+MAX(BE$4:BE86),AU87,"D"))</f>
        <v xml:space="preserve"> </v>
      </c>
      <c r="CB87" s="182" t="str">
        <f>+IF(AB87=0," ",+DATEDIF(+MAX(BF$4:BF86),AV87,"D"))</f>
        <v xml:space="preserve"> </v>
      </c>
    </row>
    <row r="88" spans="1:80" x14ac:dyDescent="0.25">
      <c r="A88" s="104" t="str">
        <f>+IFERROR(+IF(+VLOOKUP(+ROW()-ROW($A$4),DATA!A:D,4,FALSE)=" "," ",+ROW()-ROW($A$4))," ")</f>
        <v xml:space="preserve"> </v>
      </c>
      <c r="B88" s="195" t="str">
        <f>+IFERROR(+VLOOKUP($A88,DATA!$A:$C,1,FALSE)-VLOOKUP($A88,DATA!$A:$C,3,FALSE)," ")</f>
        <v xml:space="preserve"> </v>
      </c>
      <c r="C88" s="17" t="str">
        <f>+IF($A88=" "," ",+VLOOKUP($A88,DATA!$A:$AG,DATA!$D$3,FALSE))</f>
        <v xml:space="preserve"> </v>
      </c>
      <c r="D88" s="17" t="str">
        <f>+IF($A88=" "," ",+VLOOKUP($A88,DATA!$A:$AG,DATA!$E$3,FALSE))</f>
        <v xml:space="preserve"> </v>
      </c>
      <c r="E88" s="17" t="str">
        <f>+IF($A88=" "," ",+VLOOKUP($A88,DATA!$A:$AG,DATA!$F$3,FALSE))</f>
        <v xml:space="preserve"> </v>
      </c>
      <c r="F88" s="191" t="str">
        <f>+IF($A88=" "," ",+VLOOKUP($A88,DATA!$A:$AG,DATA!$G$3,FALSE))</f>
        <v xml:space="preserve"> </v>
      </c>
      <c r="G88" s="31" t="str">
        <f>+IFERROR(+VLOOKUP($A88,DATA!$A:$AG,DATA!$M$3,FALSE)," ")</f>
        <v xml:space="preserve"> </v>
      </c>
      <c r="H88" s="31" t="str">
        <f>+IFERROR(+IF(+VLOOKUP($A88,DATA!$A:$AG,DATA!$N$3,FALSE)=0," ",+VLOOKUP($A88,DATA!$A:$AG,DATA!$N$3,FALSE))," ")</f>
        <v xml:space="preserve"> </v>
      </c>
      <c r="I88" s="18" t="str">
        <f>+IF($A88=" "," ",+VLOOKUP($A88,DATA!$A:$AG,DATA!$O$3,FALSE))</f>
        <v xml:space="preserve"> </v>
      </c>
      <c r="J88" s="26">
        <f>+IF($I88="oui",+VLOOKUP($A88,DATA!$A:$AG,DATA!$P$3,FALSE),0)</f>
        <v>0</v>
      </c>
      <c r="K88" s="27">
        <f>+IF($I88="oui",+VLOOKUP($A88,DATA!$A:$AG,DATA!$R$3,FALSE),0)</f>
        <v>0</v>
      </c>
      <c r="L88" s="27">
        <f>+IF($I88="oui",+VLOOKUP($A88,DATA!$A:$AG,DATA!$T$3,FALSE),0)</f>
        <v>0</v>
      </c>
      <c r="M88" s="27">
        <f>+IF($I88="oui",+VLOOKUP($A88,DATA!$A:$AG,DATA!$V$3,FALSE),0)</f>
        <v>0</v>
      </c>
      <c r="N88" s="27">
        <f>+IF($I88="oui",+VLOOKUP($A88,DATA!$A:$AG,DATA!$X$3,FALSE),0)</f>
        <v>0</v>
      </c>
      <c r="O88" s="27">
        <f>+IF($I88="oui",+VLOOKUP($A88,DATA!$A:$AG,DATA!$Z$3,FALSE),0)</f>
        <v>0</v>
      </c>
      <c r="P88" s="27">
        <f>+IF($I88="oui",+VLOOKUP($A88,DATA!$A:$AG,DATA!$AB$3,FALSE),0)</f>
        <v>0</v>
      </c>
      <c r="Q88" s="27">
        <f>+IF($I88="oui",+VLOOKUP($A88,DATA!$A:$AG,DATA!$AD$3,FALSE),0)</f>
        <v>0</v>
      </c>
      <c r="R88" s="28">
        <f>+IF($I88="oui",+VLOOKUP($A88,DATA!$A:$AG,DATA!$AF$3,FALSE),0)</f>
        <v>0</v>
      </c>
      <c r="S88" s="94">
        <f t="shared" si="27"/>
        <v>0</v>
      </c>
      <c r="T88" s="20">
        <f>+IF($I88="oui",+VLOOKUP($A88,DATA!$A:$AG,DATA!$Q$3,FALSE),0)</f>
        <v>0</v>
      </c>
      <c r="U88" s="21">
        <f>+IF($I88="oui",+VLOOKUP($A88,DATA!$A:$AG,DATA!$S$3,FALSE),0)</f>
        <v>0</v>
      </c>
      <c r="V88" s="21">
        <f>+IF($I88="oui",+VLOOKUP($A88,DATA!$A:$AG,DATA!$U$3,FALSE),0)</f>
        <v>0</v>
      </c>
      <c r="W88" s="21">
        <f>+IF($I88="oui",+VLOOKUP($A88,DATA!$A:$AG,DATA!$W$3,FALSE),0)</f>
        <v>0</v>
      </c>
      <c r="X88" s="21">
        <f>+IF($I88="oui",+VLOOKUP($A88,DATA!$A:$AG,DATA!$Y$3,FALSE),0)</f>
        <v>0</v>
      </c>
      <c r="Y88" s="21">
        <f>+IF($I88="oui",+VLOOKUP($A88,DATA!$A:$AG,DATA!$AA$3,FALSE),0)</f>
        <v>0</v>
      </c>
      <c r="Z88" s="21">
        <f>+IF($I88="oui",+VLOOKUP($A88,DATA!$A:$AG,DATA!$AC$3,FALSE),0)</f>
        <v>0</v>
      </c>
      <c r="AA88" s="21">
        <f>+IF($I88="oui",+VLOOKUP($A88,DATA!$A:$AG,DATA!$AE$3,FALSE),0)</f>
        <v>0</v>
      </c>
      <c r="AB88" s="22">
        <f>+IF($I88="oui",+VLOOKUP($A88,DATA!$A:$AG,DATA!$AG$3,FALSE),0)</f>
        <v>0</v>
      </c>
      <c r="AC88" s="95">
        <f t="shared" si="28"/>
        <v>0</v>
      </c>
      <c r="AD88" s="26" t="str">
        <f t="shared" si="29"/>
        <v xml:space="preserve"> </v>
      </c>
      <c r="AE88" s="27" t="str">
        <f t="shared" si="30"/>
        <v xml:space="preserve"> </v>
      </c>
      <c r="AF88" s="27" t="str">
        <f t="shared" si="31"/>
        <v xml:space="preserve"> </v>
      </c>
      <c r="AG88" s="27" t="str">
        <f t="shared" si="32"/>
        <v xml:space="preserve"> </v>
      </c>
      <c r="AH88" s="27" t="str">
        <f t="shared" si="33"/>
        <v xml:space="preserve"> </v>
      </c>
      <c r="AI88" s="27" t="str">
        <f t="shared" si="34"/>
        <v xml:space="preserve"> </v>
      </c>
      <c r="AJ88" s="27" t="str">
        <f t="shared" si="35"/>
        <v xml:space="preserve"> </v>
      </c>
      <c r="AK88" s="27" t="str">
        <f t="shared" si="36"/>
        <v xml:space="preserve"> </v>
      </c>
      <c r="AL88" s="28" t="str">
        <f t="shared" si="37"/>
        <v xml:space="preserve"> </v>
      </c>
      <c r="AM88" s="44" t="str">
        <f ca="1">+IF(T88=0," ",IF($H88=" ",+MAX(TODAY(),AW$4:AW87,$G88),+MAX(TODAY(),AW$4:AW87,$H88)))</f>
        <v xml:space="preserve"> </v>
      </c>
      <c r="AN88" s="31" t="str">
        <f ca="1">+IF(U88=0," ",IF($H88=" ",+MAX(TODAY(),AX$4:AX87,$G88),+MAX(TODAY(),AX$4:AX87,$H88)))</f>
        <v xml:space="preserve"> </v>
      </c>
      <c r="AO88" s="31" t="str">
        <f ca="1">+IF(AND(V88=0,W88=0)," ",IF($H88=" ",+MAX(TODAY(),AY$4:AY87,$G88),+MAX(TODAY(),AY$4:AY87,$H88)))</f>
        <v xml:space="preserve"> </v>
      </c>
      <c r="AP88" s="31" t="str">
        <f ca="1">+IF(V88=0," ",IF($H88=" ",+MAX(TODAY(),AZ$4:AZ87,$G88),+MAX(TODAY(),AZ$4:AZ87,$H88)))</f>
        <v xml:space="preserve"> </v>
      </c>
      <c r="AQ88" s="31" t="str">
        <f ca="1">+IF(W88=0," ",IF($H88=" ",+MAX(TODAY(),BA$4:BA87,$G88),+MAX(TODAY(),BA$4:BA87,$H88)))</f>
        <v xml:space="preserve"> </v>
      </c>
      <c r="AR88" s="31" t="str">
        <f ca="1">+IF(X88=0," ",IF($H88=" ",+MAX(TODAY(),BB$4:BB87,$G88),+MAX(TODAY(),BB$4:BB87,$H88)))</f>
        <v xml:space="preserve"> </v>
      </c>
      <c r="AS88" s="31" t="str">
        <f ca="1">+IF(Y88=0," ",IF($H88=" ",+MAX(TODAY(),BC$4:BC87,$G88),+MAX(TODAY(),BC$4:BC87,$H88)))</f>
        <v xml:space="preserve"> </v>
      </c>
      <c r="AT88" s="31" t="str">
        <f ca="1">+IF(Z88=0," ",IF($H88=" ",+MAX(TODAY(),BD$4:BD87,$G88),+MAX(TODAY(),BD$4:BD87,$H88)))</f>
        <v xml:space="preserve"> </v>
      </c>
      <c r="AU88" s="31" t="str">
        <f ca="1">+IF(AA88=0," ",IF($H88=" ",+MAX(TODAY(),BE$4:BE87,$G88),+MAX(TODAY(),BE$4:BE87,$H88)))</f>
        <v xml:space="preserve"> </v>
      </c>
      <c r="AV88" s="45" t="str">
        <f ca="1">+IF(AB88=0," ",IF($H88=" ",+MAX(TODAY(),BF$4:BF87,$G88),+MAX(TODAY(),BF$4:BF87,$H88)))</f>
        <v xml:space="preserve"> </v>
      </c>
      <c r="AW88" s="48" t="str">
        <f ca="1">+IF(T88=0," ",+MAX(+WORKDAY.INTL(+TODAY(),+CUM!AD88/+VLOOKUP(AW$1,POSTE!$B:$H,7,FALSE),,CONGÉ!$C$2:$C$80),+WORKDAY.INTL(AM88,+CUM!T88/+VLOOKUP(AW$1,POSTE!$B:$H,7,FALSE),,CONGÉ!$C$2:$C$80)))</f>
        <v xml:space="preserve"> </v>
      </c>
      <c r="AX88" s="199" t="str">
        <f ca="1">+IF(U88=0," ",+MAX(+WORKDAY.INTL(+TODAY(),+CUM!AE88/+VLOOKUP(AX$1,POSTE!$B:$H,7,FALSE),,CONGÉ!$C$2:$C$80),+WORKDAY.INTL(AN88,+CUM!U88/+VLOOKUP(AX$1,POSTE!$B:$H,7,FALSE),,CONGÉ!$C$2:$C$80)))</f>
        <v xml:space="preserve"> </v>
      </c>
      <c r="AY88" s="199" t="str">
        <f ca="1">+IF(AND(V88=0,W88=0)," ",+MAX(+WORKDAY.INTL(+TODAY(),+(((AF88*POSTE!$H$5)+(CUM!AG88*POSTE!$H$4))/(POSTE!$H$4*POSTE!$H$5*2)),,CONGÉ!$C$2:$C$80),+WORKDAY.INTL(AO88,+(((V88*POSTE!$H$5)+(CUM!W88*POSTE!$H$4))/(POSTE!$H$4*POSTE!$H$5*2)),,CONGÉ!$C$2:$C$80)))</f>
        <v xml:space="preserve"> </v>
      </c>
      <c r="AZ88" s="199" t="str">
        <f ca="1">+IF(V88=0," ",+MAX(+WORKDAY.INTL(+TODAY(),+CUM!AF88/+VLOOKUP(AZ$1,POSTE!$B:$H,7,FALSE),,CONGÉ!$C$2:$C$80),+WORKDAY.INTL(AP88,+CUM!V88/+VLOOKUP(AZ$1,POSTE!$B:$H,7,FALSE),,CONGÉ!$C$2:$C$80)))</f>
        <v xml:space="preserve"> </v>
      </c>
      <c r="BA88" s="199" t="str">
        <f ca="1">+IF(W88=0," ",+MAX(+WORKDAY.INTL(+TODAY(),+CUM!AG88/+VLOOKUP(BA$1,POSTE!$B:$H,7,FALSE),,CONGÉ!$C$2:$C$80),+WORKDAY.INTL(AQ88,+CUM!W88/+VLOOKUP(BA$1,POSTE!$B:$H,7,FALSE),,CONGÉ!$C$2:$C$80)))</f>
        <v xml:space="preserve"> </v>
      </c>
      <c r="BB88" s="199" t="str">
        <f ca="1">+IF(X88=0," ",+MAX(+WORKDAY.INTL(+TODAY(),+CUM!AH88/+VLOOKUP(BB$1,POSTE!$B:$H,7,FALSE),,CONGÉ!$C$2:$C$80),+WORKDAY.INTL(AR88,+CUM!X88/+VLOOKUP(BB$1,POSTE!$B:$H,7,FALSE),,CONGÉ!$C$2:$C$80)))</f>
        <v xml:space="preserve"> </v>
      </c>
      <c r="BC88" s="199" t="str">
        <f ca="1">+IF(Y88=0," ",+MAX(+WORKDAY.INTL(+TODAY(),+CUM!AI88/+VLOOKUP(BC$1,POSTE!$B:$H,7,FALSE),,CONGÉ!$C$2:$C$80),+WORKDAY.INTL(AS88,+CUM!Y88/+VLOOKUP(BC$1,POSTE!$B:$H,7,FALSE),,CONGÉ!$C$2:$C$80)))</f>
        <v xml:space="preserve"> </v>
      </c>
      <c r="BD88" s="199" t="str">
        <f ca="1">+IF(Z88=0," ",+MAX(+WORKDAY.INTL(+TODAY(),+CUM!AJ88/+VLOOKUP(BD$1,POSTE!$B:$H,7,FALSE),,CONGÉ!$C$2:$C$80),+WORKDAY.INTL(AT88,+CUM!Z88/+VLOOKUP(BD$1,POSTE!$B:$H,7,FALSE),,CONGÉ!$C$2:$C$80)))</f>
        <v xml:space="preserve"> </v>
      </c>
      <c r="BE88" s="199" t="str">
        <f ca="1">+IF(AA88=0," ",+MAX(+WORKDAY.INTL(+TODAY(),+CUM!AK88/+VLOOKUP(BE$1,POSTE!$B:$H,7,FALSE),,CONGÉ!$C$2:$C$80),+WORKDAY.INTL(AU88,+CUM!AA88/+VLOOKUP(BE$1,POSTE!$B:$H,7,FALSE),,CONGÉ!$C$2:$C$80)))</f>
        <v xml:space="preserve"> </v>
      </c>
      <c r="BF88" s="200" t="str">
        <f ca="1">+IF(AB88=0," ",+MAX(+WORKDAY.INTL(+TODAY(),+CUM!AL88/+VLOOKUP(BF$1,POSTE!$B:$H,7,FALSE),,CONGÉ!$C$2:$C$80),+WORKDAY.INTL(AV88,+CUM!AB88/+VLOOKUP(BF$1,POSTE!$B:$H,7,FALSE),,CONGÉ!$C$2:$C$80)))</f>
        <v xml:space="preserve"> </v>
      </c>
      <c r="BG88" s="96" t="str">
        <f t="shared" ca="1" si="38"/>
        <v xml:space="preserve"> </v>
      </c>
      <c r="BH88" s="96" t="str">
        <f t="shared" ca="1" si="39"/>
        <v xml:space="preserve"> </v>
      </c>
      <c r="BI88" s="26">
        <f>+IF($I88="oui",+VLOOKUP($A88,DATA!$A:$AH,DATA!$AH$3,FALSE),0)</f>
        <v>0</v>
      </c>
      <c r="BJ88" s="27" t="str">
        <f t="shared" si="25"/>
        <v xml:space="preserve"> </v>
      </c>
      <c r="BK88" s="46" t="str">
        <f>+IF(BI88&gt;0,+MAX((BL$4:BL87),BH88),"")</f>
        <v/>
      </c>
      <c r="BL88" s="46" t="str">
        <f>+IF(BI88&gt;0,+MAX((BL$4:BL87),+WORKDAY.INTL(BK88,+BI88/8,,CONGÉ!$C$2:$C$73)),"")</f>
        <v/>
      </c>
      <c r="BM88" s="175" t="str">
        <f t="shared" ca="1" si="26"/>
        <v xml:space="preserve"> </v>
      </c>
      <c r="BN88" s="176" t="str">
        <f t="shared" si="40"/>
        <v xml:space="preserve"> </v>
      </c>
      <c r="BO88" s="48" t="str">
        <f t="shared" ca="1" si="41"/>
        <v xml:space="preserve"> </v>
      </c>
      <c r="BP88" s="97" t="str">
        <f>+IF(C88=" "," ",+(((AF88*POSTE!$H$5)+(CUM!AG88*POSTE!$H$4))/(POSTE!$H$4*POSTE!$H$5*2)))</f>
        <v xml:space="preserve"> </v>
      </c>
      <c r="BQ88" s="98" t="str">
        <f ca="1">+IFERROR(+WORKDAY.INTL(BO88,BP88,,CONGÉ!C$4:C$72)," ")</f>
        <v xml:space="preserve"> </v>
      </c>
      <c r="BR88" s="99" t="str">
        <f ca="1">+IFERROR(+MAX(AY$4:AY88)-BQ88," ")</f>
        <v xml:space="preserve"> </v>
      </c>
      <c r="BS88" s="180" t="str">
        <f>+IF(T88=0," ",+DATEDIF(+MAX(AW$4:AW87),AM88,"D"))</f>
        <v xml:space="preserve"> </v>
      </c>
      <c r="BT88" s="181" t="str">
        <f>+IF(U88=0," ",+DATEDIF(+MAX(AX$4:AX87),AN88,"D"))</f>
        <v xml:space="preserve"> </v>
      </c>
      <c r="BU88" s="181" t="str">
        <f>+IF(AND(V88=0,W88=0)," ",+DATEDIF(+MAX(AY$4:AY87),AO88,"D"))</f>
        <v xml:space="preserve"> </v>
      </c>
      <c r="BV88" s="181" t="str">
        <f>+IF(V88=0," ",+DATEDIF(+MAX(AZ$4:AZ87),AP88,"D"))</f>
        <v xml:space="preserve"> </v>
      </c>
      <c r="BW88" s="181" t="str">
        <f>+IF(W88=0," ",+DATEDIF(+MAX(BA$4:BA87),AQ88,"D"))</f>
        <v xml:space="preserve"> </v>
      </c>
      <c r="BX88" s="181" t="str">
        <f>+IF(X88=0," ",+DATEDIF(+MAX(BB$4:BB87),AR88,"D"))</f>
        <v xml:space="preserve"> </v>
      </c>
      <c r="BY88" s="181" t="str">
        <f>+IF(Y88=0," ",+DATEDIF(+MAX(BC$4:BC87),AS88,"D"))</f>
        <v xml:space="preserve"> </v>
      </c>
      <c r="BZ88" s="181" t="str">
        <f>+IF(Z88=0," ",+DATEDIF(+MAX(BD$4:BD87),AT88,"D"))</f>
        <v xml:space="preserve"> </v>
      </c>
      <c r="CA88" s="181" t="str">
        <f>+IF(AA88=0," ",+DATEDIF(+MAX(BE$4:BE87),AU88,"D"))</f>
        <v xml:space="preserve"> </v>
      </c>
      <c r="CB88" s="182" t="str">
        <f>+IF(AB88=0," ",+DATEDIF(+MAX(BF$4:BF87),AV88,"D"))</f>
        <v xml:space="preserve"> </v>
      </c>
    </row>
    <row r="89" spans="1:80" x14ac:dyDescent="0.25">
      <c r="A89" s="104" t="str">
        <f>+IFERROR(+IF(+VLOOKUP(+ROW()-ROW($A$4),DATA!A:D,4,FALSE)=" "," ",+ROW()-ROW($A$4))," ")</f>
        <v xml:space="preserve"> </v>
      </c>
      <c r="B89" s="195" t="str">
        <f>+IFERROR(+VLOOKUP($A89,DATA!$A:$C,1,FALSE)-VLOOKUP($A89,DATA!$A:$C,3,FALSE)," ")</f>
        <v xml:space="preserve"> </v>
      </c>
      <c r="C89" s="17" t="str">
        <f>+IF($A89=" "," ",+VLOOKUP($A89,DATA!$A:$AG,DATA!$D$3,FALSE))</f>
        <v xml:space="preserve"> </v>
      </c>
      <c r="D89" s="17" t="str">
        <f>+IF($A89=" "," ",+VLOOKUP($A89,DATA!$A:$AG,DATA!$E$3,FALSE))</f>
        <v xml:space="preserve"> </v>
      </c>
      <c r="E89" s="17" t="str">
        <f>+IF($A89=" "," ",+VLOOKUP($A89,DATA!$A:$AG,DATA!$F$3,FALSE))</f>
        <v xml:space="preserve"> </v>
      </c>
      <c r="F89" s="191" t="str">
        <f>+IF($A89=" "," ",+VLOOKUP($A89,DATA!$A:$AG,DATA!$G$3,FALSE))</f>
        <v xml:space="preserve"> </v>
      </c>
      <c r="G89" s="31" t="str">
        <f>+IFERROR(+VLOOKUP($A89,DATA!$A:$AG,DATA!$M$3,FALSE)," ")</f>
        <v xml:space="preserve"> </v>
      </c>
      <c r="H89" s="31" t="str">
        <f>+IFERROR(+IF(+VLOOKUP($A89,DATA!$A:$AG,DATA!$N$3,FALSE)=0," ",+VLOOKUP($A89,DATA!$A:$AG,DATA!$N$3,FALSE))," ")</f>
        <v xml:space="preserve"> </v>
      </c>
      <c r="I89" s="18" t="str">
        <f>+IF($A89=" "," ",+VLOOKUP($A89,DATA!$A:$AG,DATA!$O$3,FALSE))</f>
        <v xml:space="preserve"> </v>
      </c>
      <c r="J89" s="26">
        <f>+IF($I89="oui",+VLOOKUP($A89,DATA!$A:$AG,DATA!$P$3,FALSE),0)</f>
        <v>0</v>
      </c>
      <c r="K89" s="27">
        <f>+IF($I89="oui",+VLOOKUP($A89,DATA!$A:$AG,DATA!$R$3,FALSE),0)</f>
        <v>0</v>
      </c>
      <c r="L89" s="27">
        <f>+IF($I89="oui",+VLOOKUP($A89,DATA!$A:$AG,DATA!$T$3,FALSE),0)</f>
        <v>0</v>
      </c>
      <c r="M89" s="27">
        <f>+IF($I89="oui",+VLOOKUP($A89,DATA!$A:$AG,DATA!$V$3,FALSE),0)</f>
        <v>0</v>
      </c>
      <c r="N89" s="27">
        <f>+IF($I89="oui",+VLOOKUP($A89,DATA!$A:$AG,DATA!$X$3,FALSE),0)</f>
        <v>0</v>
      </c>
      <c r="O89" s="27">
        <f>+IF($I89="oui",+VLOOKUP($A89,DATA!$A:$AG,DATA!$Z$3,FALSE),0)</f>
        <v>0</v>
      </c>
      <c r="P89" s="27">
        <f>+IF($I89="oui",+VLOOKUP($A89,DATA!$A:$AG,DATA!$AB$3,FALSE),0)</f>
        <v>0</v>
      </c>
      <c r="Q89" s="27">
        <f>+IF($I89="oui",+VLOOKUP($A89,DATA!$A:$AG,DATA!$AD$3,FALSE),0)</f>
        <v>0</v>
      </c>
      <c r="R89" s="28">
        <f>+IF($I89="oui",+VLOOKUP($A89,DATA!$A:$AG,DATA!$AF$3,FALSE),0)</f>
        <v>0</v>
      </c>
      <c r="S89" s="94">
        <f t="shared" si="27"/>
        <v>0</v>
      </c>
      <c r="T89" s="20">
        <f>+IF($I89="oui",+VLOOKUP($A89,DATA!$A:$AG,DATA!$Q$3,FALSE),0)</f>
        <v>0</v>
      </c>
      <c r="U89" s="21">
        <f>+IF($I89="oui",+VLOOKUP($A89,DATA!$A:$AG,DATA!$S$3,FALSE),0)</f>
        <v>0</v>
      </c>
      <c r="V89" s="21">
        <f>+IF($I89="oui",+VLOOKUP($A89,DATA!$A:$AG,DATA!$U$3,FALSE),0)</f>
        <v>0</v>
      </c>
      <c r="W89" s="21">
        <f>+IF($I89="oui",+VLOOKUP($A89,DATA!$A:$AG,DATA!$W$3,FALSE),0)</f>
        <v>0</v>
      </c>
      <c r="X89" s="21">
        <f>+IF($I89="oui",+VLOOKUP($A89,DATA!$A:$AG,DATA!$Y$3,FALSE),0)</f>
        <v>0</v>
      </c>
      <c r="Y89" s="21">
        <f>+IF($I89="oui",+VLOOKUP($A89,DATA!$A:$AG,DATA!$AA$3,FALSE),0)</f>
        <v>0</v>
      </c>
      <c r="Z89" s="21">
        <f>+IF($I89="oui",+VLOOKUP($A89,DATA!$A:$AG,DATA!$AC$3,FALSE),0)</f>
        <v>0</v>
      </c>
      <c r="AA89" s="21">
        <f>+IF($I89="oui",+VLOOKUP($A89,DATA!$A:$AG,DATA!$AE$3,FALSE),0)</f>
        <v>0</v>
      </c>
      <c r="AB89" s="22">
        <f>+IF($I89="oui",+VLOOKUP($A89,DATA!$A:$AG,DATA!$AG$3,FALSE),0)</f>
        <v>0</v>
      </c>
      <c r="AC89" s="95">
        <f t="shared" si="28"/>
        <v>0</v>
      </c>
      <c r="AD89" s="26" t="str">
        <f t="shared" si="29"/>
        <v xml:space="preserve"> </v>
      </c>
      <c r="AE89" s="27" t="str">
        <f t="shared" si="30"/>
        <v xml:space="preserve"> </v>
      </c>
      <c r="AF89" s="27" t="str">
        <f t="shared" si="31"/>
        <v xml:space="preserve"> </v>
      </c>
      <c r="AG89" s="27" t="str">
        <f t="shared" si="32"/>
        <v xml:space="preserve"> </v>
      </c>
      <c r="AH89" s="27" t="str">
        <f t="shared" si="33"/>
        <v xml:space="preserve"> </v>
      </c>
      <c r="AI89" s="27" t="str">
        <f t="shared" si="34"/>
        <v xml:space="preserve"> </v>
      </c>
      <c r="AJ89" s="27" t="str">
        <f t="shared" si="35"/>
        <v xml:space="preserve"> </v>
      </c>
      <c r="AK89" s="27" t="str">
        <f t="shared" si="36"/>
        <v xml:space="preserve"> </v>
      </c>
      <c r="AL89" s="28" t="str">
        <f t="shared" si="37"/>
        <v xml:space="preserve"> </v>
      </c>
      <c r="AM89" s="44" t="str">
        <f ca="1">+IF(T89=0," ",IF($H89=" ",+MAX(TODAY(),AW$4:AW88,$G89),+MAX(TODAY(),AW$4:AW88,$H89)))</f>
        <v xml:space="preserve"> </v>
      </c>
      <c r="AN89" s="31" t="str">
        <f ca="1">+IF(U89=0," ",IF($H89=" ",+MAX(TODAY(),AX$4:AX88,$G89),+MAX(TODAY(),AX$4:AX88,$H89)))</f>
        <v xml:space="preserve"> </v>
      </c>
      <c r="AO89" s="31" t="str">
        <f ca="1">+IF(AND(V89=0,W89=0)," ",IF($H89=" ",+MAX(TODAY(),AY$4:AY88,$G89),+MAX(TODAY(),AY$4:AY88,$H89)))</f>
        <v xml:space="preserve"> </v>
      </c>
      <c r="AP89" s="31" t="str">
        <f ca="1">+IF(V89=0," ",IF($H89=" ",+MAX(TODAY(),AZ$4:AZ88,$G89),+MAX(TODAY(),AZ$4:AZ88,$H89)))</f>
        <v xml:space="preserve"> </v>
      </c>
      <c r="AQ89" s="31" t="str">
        <f ca="1">+IF(W89=0," ",IF($H89=" ",+MAX(TODAY(),BA$4:BA88,$G89),+MAX(TODAY(),BA$4:BA88,$H89)))</f>
        <v xml:space="preserve"> </v>
      </c>
      <c r="AR89" s="31" t="str">
        <f ca="1">+IF(X89=0," ",IF($H89=" ",+MAX(TODAY(),BB$4:BB88,$G89),+MAX(TODAY(),BB$4:BB88,$H89)))</f>
        <v xml:space="preserve"> </v>
      </c>
      <c r="AS89" s="31" t="str">
        <f ca="1">+IF(Y89=0," ",IF($H89=" ",+MAX(TODAY(),BC$4:BC88,$G89),+MAX(TODAY(),BC$4:BC88,$H89)))</f>
        <v xml:space="preserve"> </v>
      </c>
      <c r="AT89" s="31" t="str">
        <f ca="1">+IF(Z89=0," ",IF($H89=" ",+MAX(TODAY(),BD$4:BD88,$G89),+MAX(TODAY(),BD$4:BD88,$H89)))</f>
        <v xml:space="preserve"> </v>
      </c>
      <c r="AU89" s="31" t="str">
        <f ca="1">+IF(AA89=0," ",IF($H89=" ",+MAX(TODAY(),BE$4:BE88,$G89),+MAX(TODAY(),BE$4:BE88,$H89)))</f>
        <v xml:space="preserve"> </v>
      </c>
      <c r="AV89" s="45" t="str">
        <f ca="1">+IF(AB89=0," ",IF($H89=" ",+MAX(TODAY(),BF$4:BF88,$G89),+MAX(TODAY(),BF$4:BF88,$H89)))</f>
        <v xml:space="preserve"> </v>
      </c>
      <c r="AW89" s="48" t="str">
        <f ca="1">+IF(T89=0," ",+MAX(+WORKDAY.INTL(+TODAY(),+CUM!AD89/+VLOOKUP(AW$1,POSTE!$B:$H,7,FALSE),,CONGÉ!$C$2:$C$80),+WORKDAY.INTL(AM89,+CUM!T89/+VLOOKUP(AW$1,POSTE!$B:$H,7,FALSE),,CONGÉ!$C$2:$C$80)))</f>
        <v xml:space="preserve"> </v>
      </c>
      <c r="AX89" s="199" t="str">
        <f ca="1">+IF(U89=0," ",+MAX(+WORKDAY.INTL(+TODAY(),+CUM!AE89/+VLOOKUP(AX$1,POSTE!$B:$H,7,FALSE),,CONGÉ!$C$2:$C$80),+WORKDAY.INTL(AN89,+CUM!U89/+VLOOKUP(AX$1,POSTE!$B:$H,7,FALSE),,CONGÉ!$C$2:$C$80)))</f>
        <v xml:space="preserve"> </v>
      </c>
      <c r="AY89" s="199" t="str">
        <f ca="1">+IF(AND(V89=0,W89=0)," ",+MAX(+WORKDAY.INTL(+TODAY(),+(((AF89*POSTE!$H$5)+(CUM!AG89*POSTE!$H$4))/(POSTE!$H$4*POSTE!$H$5*2)),,CONGÉ!$C$2:$C$80),+WORKDAY.INTL(AO89,+(((V89*POSTE!$H$5)+(CUM!W89*POSTE!$H$4))/(POSTE!$H$4*POSTE!$H$5*2)),,CONGÉ!$C$2:$C$80)))</f>
        <v xml:space="preserve"> </v>
      </c>
      <c r="AZ89" s="199" t="str">
        <f ca="1">+IF(V89=0," ",+MAX(+WORKDAY.INTL(+TODAY(),+CUM!AF89/+VLOOKUP(AZ$1,POSTE!$B:$H,7,FALSE),,CONGÉ!$C$2:$C$80),+WORKDAY.INTL(AP89,+CUM!V89/+VLOOKUP(AZ$1,POSTE!$B:$H,7,FALSE),,CONGÉ!$C$2:$C$80)))</f>
        <v xml:space="preserve"> </v>
      </c>
      <c r="BA89" s="199" t="str">
        <f ca="1">+IF(W89=0," ",+MAX(+WORKDAY.INTL(+TODAY(),+CUM!AG89/+VLOOKUP(BA$1,POSTE!$B:$H,7,FALSE),,CONGÉ!$C$2:$C$80),+WORKDAY.INTL(AQ89,+CUM!W89/+VLOOKUP(BA$1,POSTE!$B:$H,7,FALSE),,CONGÉ!$C$2:$C$80)))</f>
        <v xml:space="preserve"> </v>
      </c>
      <c r="BB89" s="199" t="str">
        <f ca="1">+IF(X89=0," ",+MAX(+WORKDAY.INTL(+TODAY(),+CUM!AH89/+VLOOKUP(BB$1,POSTE!$B:$H,7,FALSE),,CONGÉ!$C$2:$C$80),+WORKDAY.INTL(AR89,+CUM!X89/+VLOOKUP(BB$1,POSTE!$B:$H,7,FALSE),,CONGÉ!$C$2:$C$80)))</f>
        <v xml:space="preserve"> </v>
      </c>
      <c r="BC89" s="199" t="str">
        <f ca="1">+IF(Y89=0," ",+MAX(+WORKDAY.INTL(+TODAY(),+CUM!AI89/+VLOOKUP(BC$1,POSTE!$B:$H,7,FALSE),,CONGÉ!$C$2:$C$80),+WORKDAY.INTL(AS89,+CUM!Y89/+VLOOKUP(BC$1,POSTE!$B:$H,7,FALSE),,CONGÉ!$C$2:$C$80)))</f>
        <v xml:space="preserve"> </v>
      </c>
      <c r="BD89" s="199" t="str">
        <f ca="1">+IF(Z89=0," ",+MAX(+WORKDAY.INTL(+TODAY(),+CUM!AJ89/+VLOOKUP(BD$1,POSTE!$B:$H,7,FALSE),,CONGÉ!$C$2:$C$80),+WORKDAY.INTL(AT89,+CUM!Z89/+VLOOKUP(BD$1,POSTE!$B:$H,7,FALSE),,CONGÉ!$C$2:$C$80)))</f>
        <v xml:space="preserve"> </v>
      </c>
      <c r="BE89" s="199" t="str">
        <f ca="1">+IF(AA89=0," ",+MAX(+WORKDAY.INTL(+TODAY(),+CUM!AK89/+VLOOKUP(BE$1,POSTE!$B:$H,7,FALSE),,CONGÉ!$C$2:$C$80),+WORKDAY.INTL(AU89,+CUM!AA89/+VLOOKUP(BE$1,POSTE!$B:$H,7,FALSE),,CONGÉ!$C$2:$C$80)))</f>
        <v xml:space="preserve"> </v>
      </c>
      <c r="BF89" s="200" t="str">
        <f ca="1">+IF(AB89=0," ",+MAX(+WORKDAY.INTL(+TODAY(),+CUM!AL89/+VLOOKUP(BF$1,POSTE!$B:$H,7,FALSE),,CONGÉ!$C$2:$C$80),+WORKDAY.INTL(AV89,+CUM!AB89/+VLOOKUP(BF$1,POSTE!$B:$H,7,FALSE),,CONGÉ!$C$2:$C$80)))</f>
        <v xml:space="preserve"> </v>
      </c>
      <c r="BG89" s="96" t="str">
        <f t="shared" ca="1" si="38"/>
        <v xml:space="preserve"> </v>
      </c>
      <c r="BH89" s="96" t="str">
        <f t="shared" ca="1" si="39"/>
        <v xml:space="preserve"> </v>
      </c>
      <c r="BI89" s="26">
        <f>+IF($I89="oui",+VLOOKUP($A89,DATA!$A:$AH,DATA!$AH$3,FALSE),0)</f>
        <v>0</v>
      </c>
      <c r="BJ89" s="27" t="str">
        <f t="shared" si="25"/>
        <v xml:space="preserve"> </v>
      </c>
      <c r="BK89" s="46" t="str">
        <f>+IF(BI89&gt;0,+MAX((BL$4:BL88),BH89),"")</f>
        <v/>
      </c>
      <c r="BL89" s="46" t="str">
        <f>+IF(BI89&gt;0,+MAX((BL$4:BL88),+WORKDAY.INTL(BK89,+BI89/8,,CONGÉ!$C$2:$C$73)),"")</f>
        <v/>
      </c>
      <c r="BM89" s="175" t="str">
        <f t="shared" ca="1" si="26"/>
        <v xml:space="preserve"> </v>
      </c>
      <c r="BN89" s="176" t="str">
        <f t="shared" si="40"/>
        <v xml:space="preserve"> </v>
      </c>
      <c r="BO89" s="48" t="str">
        <f t="shared" ca="1" si="41"/>
        <v xml:space="preserve"> </v>
      </c>
      <c r="BP89" s="97" t="str">
        <f>+IF(C89=" "," ",+(((AF89*POSTE!$H$5)+(CUM!AG89*POSTE!$H$4))/(POSTE!$H$4*POSTE!$H$5*2)))</f>
        <v xml:space="preserve"> </v>
      </c>
      <c r="BQ89" s="98" t="str">
        <f ca="1">+IFERROR(+WORKDAY.INTL(BO89,BP89,,CONGÉ!C$4:C$72)," ")</f>
        <v xml:space="preserve"> </v>
      </c>
      <c r="BR89" s="99" t="str">
        <f ca="1">+IFERROR(+MAX(AY$4:AY89)-BQ89," ")</f>
        <v xml:space="preserve"> </v>
      </c>
      <c r="BS89" s="180" t="str">
        <f>+IF(T89=0," ",+DATEDIF(+MAX(AW$4:AW88),AM89,"D"))</f>
        <v xml:space="preserve"> </v>
      </c>
      <c r="BT89" s="181" t="str">
        <f>+IF(U89=0," ",+DATEDIF(+MAX(AX$4:AX88),AN89,"D"))</f>
        <v xml:space="preserve"> </v>
      </c>
      <c r="BU89" s="181" t="str">
        <f>+IF(AND(V89=0,W89=0)," ",+DATEDIF(+MAX(AY$4:AY88),AO89,"D"))</f>
        <v xml:space="preserve"> </v>
      </c>
      <c r="BV89" s="181" t="str">
        <f>+IF(V89=0," ",+DATEDIF(+MAX(AZ$4:AZ88),AP89,"D"))</f>
        <v xml:space="preserve"> </v>
      </c>
      <c r="BW89" s="181" t="str">
        <f>+IF(W89=0," ",+DATEDIF(+MAX(BA$4:BA88),AQ89,"D"))</f>
        <v xml:space="preserve"> </v>
      </c>
      <c r="BX89" s="181" t="str">
        <f>+IF(X89=0," ",+DATEDIF(+MAX(BB$4:BB88),AR89,"D"))</f>
        <v xml:space="preserve"> </v>
      </c>
      <c r="BY89" s="181" t="str">
        <f>+IF(Y89=0," ",+DATEDIF(+MAX(BC$4:BC88),AS89,"D"))</f>
        <v xml:space="preserve"> </v>
      </c>
      <c r="BZ89" s="181" t="str">
        <f>+IF(Z89=0," ",+DATEDIF(+MAX(BD$4:BD88),AT89,"D"))</f>
        <v xml:space="preserve"> </v>
      </c>
      <c r="CA89" s="181" t="str">
        <f>+IF(AA89=0," ",+DATEDIF(+MAX(BE$4:BE88),AU89,"D"))</f>
        <v xml:space="preserve"> </v>
      </c>
      <c r="CB89" s="182" t="str">
        <f>+IF(AB89=0," ",+DATEDIF(+MAX(BF$4:BF88),AV89,"D"))</f>
        <v xml:space="preserve"> </v>
      </c>
    </row>
    <row r="90" spans="1:80" x14ac:dyDescent="0.25">
      <c r="A90" s="104" t="str">
        <f>+IFERROR(+IF(+VLOOKUP(+ROW()-ROW($A$4),DATA!A:D,4,FALSE)=" "," ",+ROW()-ROW($A$4))," ")</f>
        <v xml:space="preserve"> </v>
      </c>
      <c r="B90" s="195" t="str">
        <f>+IFERROR(+VLOOKUP($A90,DATA!$A:$C,1,FALSE)-VLOOKUP($A90,DATA!$A:$C,3,FALSE)," ")</f>
        <v xml:space="preserve"> </v>
      </c>
      <c r="C90" s="17" t="str">
        <f>+IF($A90=" "," ",+VLOOKUP($A90,DATA!$A:$AG,DATA!$D$3,FALSE))</f>
        <v xml:space="preserve"> </v>
      </c>
      <c r="D90" s="17" t="str">
        <f>+IF($A90=" "," ",+VLOOKUP($A90,DATA!$A:$AG,DATA!$E$3,FALSE))</f>
        <v xml:space="preserve"> </v>
      </c>
      <c r="E90" s="17" t="str">
        <f>+IF($A90=" "," ",+VLOOKUP($A90,DATA!$A:$AG,DATA!$F$3,FALSE))</f>
        <v xml:space="preserve"> </v>
      </c>
      <c r="F90" s="191" t="str">
        <f>+IF($A90=" "," ",+VLOOKUP($A90,DATA!$A:$AG,DATA!$G$3,FALSE))</f>
        <v xml:space="preserve"> </v>
      </c>
      <c r="G90" s="31" t="str">
        <f>+IFERROR(+VLOOKUP($A90,DATA!$A:$AG,DATA!$M$3,FALSE)," ")</f>
        <v xml:space="preserve"> </v>
      </c>
      <c r="H90" s="31" t="str">
        <f>+IFERROR(+IF(+VLOOKUP($A90,DATA!$A:$AG,DATA!$N$3,FALSE)=0," ",+VLOOKUP($A90,DATA!$A:$AG,DATA!$N$3,FALSE))," ")</f>
        <v xml:space="preserve"> </v>
      </c>
      <c r="I90" s="18" t="str">
        <f>+IF($A90=" "," ",+VLOOKUP($A90,DATA!$A:$AG,DATA!$O$3,FALSE))</f>
        <v xml:space="preserve"> </v>
      </c>
      <c r="J90" s="26">
        <f>+IF($I90="oui",+VLOOKUP($A90,DATA!$A:$AG,DATA!$P$3,FALSE),0)</f>
        <v>0</v>
      </c>
      <c r="K90" s="27">
        <f>+IF($I90="oui",+VLOOKUP($A90,DATA!$A:$AG,DATA!$R$3,FALSE),0)</f>
        <v>0</v>
      </c>
      <c r="L90" s="27">
        <f>+IF($I90="oui",+VLOOKUP($A90,DATA!$A:$AG,DATA!$T$3,FALSE),0)</f>
        <v>0</v>
      </c>
      <c r="M90" s="27">
        <f>+IF($I90="oui",+VLOOKUP($A90,DATA!$A:$AG,DATA!$V$3,FALSE),0)</f>
        <v>0</v>
      </c>
      <c r="N90" s="27">
        <f>+IF($I90="oui",+VLOOKUP($A90,DATA!$A:$AG,DATA!$X$3,FALSE),0)</f>
        <v>0</v>
      </c>
      <c r="O90" s="27">
        <f>+IF($I90="oui",+VLOOKUP($A90,DATA!$A:$AG,DATA!$Z$3,FALSE),0)</f>
        <v>0</v>
      </c>
      <c r="P90" s="27">
        <f>+IF($I90="oui",+VLOOKUP($A90,DATA!$A:$AG,DATA!$AB$3,FALSE),0)</f>
        <v>0</v>
      </c>
      <c r="Q90" s="27">
        <f>+IF($I90="oui",+VLOOKUP($A90,DATA!$A:$AG,DATA!$AD$3,FALSE),0)</f>
        <v>0</v>
      </c>
      <c r="R90" s="28">
        <f>+IF($I90="oui",+VLOOKUP($A90,DATA!$A:$AG,DATA!$AF$3,FALSE),0)</f>
        <v>0</v>
      </c>
      <c r="S90" s="94">
        <f t="shared" si="27"/>
        <v>0</v>
      </c>
      <c r="T90" s="20">
        <f>+IF($I90="oui",+VLOOKUP($A90,DATA!$A:$AG,DATA!$Q$3,FALSE),0)</f>
        <v>0</v>
      </c>
      <c r="U90" s="21">
        <f>+IF($I90="oui",+VLOOKUP($A90,DATA!$A:$AG,DATA!$S$3,FALSE),0)</f>
        <v>0</v>
      </c>
      <c r="V90" s="21">
        <f>+IF($I90="oui",+VLOOKUP($A90,DATA!$A:$AG,DATA!$U$3,FALSE),0)</f>
        <v>0</v>
      </c>
      <c r="W90" s="21">
        <f>+IF($I90="oui",+VLOOKUP($A90,DATA!$A:$AG,DATA!$W$3,FALSE),0)</f>
        <v>0</v>
      </c>
      <c r="X90" s="21">
        <f>+IF($I90="oui",+VLOOKUP($A90,DATA!$A:$AG,DATA!$Y$3,FALSE),0)</f>
        <v>0</v>
      </c>
      <c r="Y90" s="21">
        <f>+IF($I90="oui",+VLOOKUP($A90,DATA!$A:$AG,DATA!$AA$3,FALSE),0)</f>
        <v>0</v>
      </c>
      <c r="Z90" s="21">
        <f>+IF($I90="oui",+VLOOKUP($A90,DATA!$A:$AG,DATA!$AC$3,FALSE),0)</f>
        <v>0</v>
      </c>
      <c r="AA90" s="21">
        <f>+IF($I90="oui",+VLOOKUP($A90,DATA!$A:$AG,DATA!$AE$3,FALSE),0)</f>
        <v>0</v>
      </c>
      <c r="AB90" s="22">
        <f>+IF($I90="oui",+VLOOKUP($A90,DATA!$A:$AG,DATA!$AG$3,FALSE),0)</f>
        <v>0</v>
      </c>
      <c r="AC90" s="95">
        <f t="shared" si="28"/>
        <v>0</v>
      </c>
      <c r="AD90" s="26" t="str">
        <f t="shared" si="29"/>
        <v xml:space="preserve"> </v>
      </c>
      <c r="AE90" s="27" t="str">
        <f t="shared" si="30"/>
        <v xml:space="preserve"> </v>
      </c>
      <c r="AF90" s="27" t="str">
        <f t="shared" si="31"/>
        <v xml:space="preserve"> </v>
      </c>
      <c r="AG90" s="27" t="str">
        <f t="shared" si="32"/>
        <v xml:space="preserve"> </v>
      </c>
      <c r="AH90" s="27" t="str">
        <f t="shared" si="33"/>
        <v xml:space="preserve"> </v>
      </c>
      <c r="AI90" s="27" t="str">
        <f t="shared" si="34"/>
        <v xml:space="preserve"> </v>
      </c>
      <c r="AJ90" s="27" t="str">
        <f t="shared" si="35"/>
        <v xml:space="preserve"> </v>
      </c>
      <c r="AK90" s="27" t="str">
        <f t="shared" si="36"/>
        <v xml:space="preserve"> </v>
      </c>
      <c r="AL90" s="28" t="str">
        <f t="shared" si="37"/>
        <v xml:space="preserve"> </v>
      </c>
      <c r="AM90" s="44" t="str">
        <f ca="1">+IF(T90=0," ",IF($H90=" ",+MAX(TODAY(),AW$4:AW89,$G90),+MAX(TODAY(),AW$4:AW89,$H90)))</f>
        <v xml:space="preserve"> </v>
      </c>
      <c r="AN90" s="31" t="str">
        <f ca="1">+IF(U90=0," ",IF($H90=" ",+MAX(TODAY(),AX$4:AX89,$G90),+MAX(TODAY(),AX$4:AX89,$H90)))</f>
        <v xml:space="preserve"> </v>
      </c>
      <c r="AO90" s="31" t="str">
        <f ca="1">+IF(AND(V90=0,W90=0)," ",IF($H90=" ",+MAX(TODAY(),AY$4:AY89,$G90),+MAX(TODAY(),AY$4:AY89,$H90)))</f>
        <v xml:space="preserve"> </v>
      </c>
      <c r="AP90" s="31" t="str">
        <f ca="1">+IF(V90=0," ",IF($H90=" ",+MAX(TODAY(),AZ$4:AZ89,$G90),+MAX(TODAY(),AZ$4:AZ89,$H90)))</f>
        <v xml:space="preserve"> </v>
      </c>
      <c r="AQ90" s="31" t="str">
        <f ca="1">+IF(W90=0," ",IF($H90=" ",+MAX(TODAY(),BA$4:BA89,$G90),+MAX(TODAY(),BA$4:BA89,$H90)))</f>
        <v xml:space="preserve"> </v>
      </c>
      <c r="AR90" s="31" t="str">
        <f ca="1">+IF(X90=0," ",IF($H90=" ",+MAX(TODAY(),BB$4:BB89,$G90),+MAX(TODAY(),BB$4:BB89,$H90)))</f>
        <v xml:space="preserve"> </v>
      </c>
      <c r="AS90" s="31" t="str">
        <f ca="1">+IF(Y90=0," ",IF($H90=" ",+MAX(TODAY(),BC$4:BC89,$G90),+MAX(TODAY(),BC$4:BC89,$H90)))</f>
        <v xml:space="preserve"> </v>
      </c>
      <c r="AT90" s="31" t="str">
        <f ca="1">+IF(Z90=0," ",IF($H90=" ",+MAX(TODAY(),BD$4:BD89,$G90),+MAX(TODAY(),BD$4:BD89,$H90)))</f>
        <v xml:space="preserve"> </v>
      </c>
      <c r="AU90" s="31" t="str">
        <f ca="1">+IF(AA90=0," ",IF($H90=" ",+MAX(TODAY(),BE$4:BE89,$G90),+MAX(TODAY(),BE$4:BE89,$H90)))</f>
        <v xml:space="preserve"> </v>
      </c>
      <c r="AV90" s="45" t="str">
        <f ca="1">+IF(AB90=0," ",IF($H90=" ",+MAX(TODAY(),BF$4:BF89,$G90),+MAX(TODAY(),BF$4:BF89,$H90)))</f>
        <v xml:space="preserve"> </v>
      </c>
      <c r="AW90" s="48" t="str">
        <f ca="1">+IF(T90=0," ",+MAX(+WORKDAY.INTL(+TODAY(),+CUM!AD90/+VLOOKUP(AW$1,POSTE!$B:$H,7,FALSE),,CONGÉ!$C$2:$C$80),+WORKDAY.INTL(AM90,+CUM!T90/+VLOOKUP(AW$1,POSTE!$B:$H,7,FALSE),,CONGÉ!$C$2:$C$80)))</f>
        <v xml:space="preserve"> </v>
      </c>
      <c r="AX90" s="199" t="str">
        <f ca="1">+IF(U90=0," ",+MAX(+WORKDAY.INTL(+TODAY(),+CUM!AE90/+VLOOKUP(AX$1,POSTE!$B:$H,7,FALSE),,CONGÉ!$C$2:$C$80),+WORKDAY.INTL(AN90,+CUM!U90/+VLOOKUP(AX$1,POSTE!$B:$H,7,FALSE),,CONGÉ!$C$2:$C$80)))</f>
        <v xml:space="preserve"> </v>
      </c>
      <c r="AY90" s="199" t="str">
        <f ca="1">+IF(AND(V90=0,W90=0)," ",+MAX(+WORKDAY.INTL(+TODAY(),+(((AF90*POSTE!$H$5)+(CUM!AG90*POSTE!$H$4))/(POSTE!$H$4*POSTE!$H$5*2)),,CONGÉ!$C$2:$C$80),+WORKDAY.INTL(AO90,+(((V90*POSTE!$H$5)+(CUM!W90*POSTE!$H$4))/(POSTE!$H$4*POSTE!$H$5*2)),,CONGÉ!$C$2:$C$80)))</f>
        <v xml:space="preserve"> </v>
      </c>
      <c r="AZ90" s="199" t="str">
        <f ca="1">+IF(V90=0," ",+MAX(+WORKDAY.INTL(+TODAY(),+CUM!AF90/+VLOOKUP(AZ$1,POSTE!$B:$H,7,FALSE),,CONGÉ!$C$2:$C$80),+WORKDAY.INTL(AP90,+CUM!V90/+VLOOKUP(AZ$1,POSTE!$B:$H,7,FALSE),,CONGÉ!$C$2:$C$80)))</f>
        <v xml:space="preserve"> </v>
      </c>
      <c r="BA90" s="199" t="str">
        <f ca="1">+IF(W90=0," ",+MAX(+WORKDAY.INTL(+TODAY(),+CUM!AG90/+VLOOKUP(BA$1,POSTE!$B:$H,7,FALSE),,CONGÉ!$C$2:$C$80),+WORKDAY.INTL(AQ90,+CUM!W90/+VLOOKUP(BA$1,POSTE!$B:$H,7,FALSE),,CONGÉ!$C$2:$C$80)))</f>
        <v xml:space="preserve"> </v>
      </c>
      <c r="BB90" s="199" t="str">
        <f ca="1">+IF(X90=0," ",+MAX(+WORKDAY.INTL(+TODAY(),+CUM!AH90/+VLOOKUP(BB$1,POSTE!$B:$H,7,FALSE),,CONGÉ!$C$2:$C$80),+WORKDAY.INTL(AR90,+CUM!X90/+VLOOKUP(BB$1,POSTE!$B:$H,7,FALSE),,CONGÉ!$C$2:$C$80)))</f>
        <v xml:space="preserve"> </v>
      </c>
      <c r="BC90" s="199" t="str">
        <f ca="1">+IF(Y90=0," ",+MAX(+WORKDAY.INTL(+TODAY(),+CUM!AI90/+VLOOKUP(BC$1,POSTE!$B:$H,7,FALSE),,CONGÉ!$C$2:$C$80),+WORKDAY.INTL(AS90,+CUM!Y90/+VLOOKUP(BC$1,POSTE!$B:$H,7,FALSE),,CONGÉ!$C$2:$C$80)))</f>
        <v xml:space="preserve"> </v>
      </c>
      <c r="BD90" s="199" t="str">
        <f ca="1">+IF(Z90=0," ",+MAX(+WORKDAY.INTL(+TODAY(),+CUM!AJ90/+VLOOKUP(BD$1,POSTE!$B:$H,7,FALSE),,CONGÉ!$C$2:$C$80),+WORKDAY.INTL(AT90,+CUM!Z90/+VLOOKUP(BD$1,POSTE!$B:$H,7,FALSE),,CONGÉ!$C$2:$C$80)))</f>
        <v xml:space="preserve"> </v>
      </c>
      <c r="BE90" s="199" t="str">
        <f ca="1">+IF(AA90=0," ",+MAX(+WORKDAY.INTL(+TODAY(),+CUM!AK90/+VLOOKUP(BE$1,POSTE!$B:$H,7,FALSE),,CONGÉ!$C$2:$C$80),+WORKDAY.INTL(AU90,+CUM!AA90/+VLOOKUP(BE$1,POSTE!$B:$H,7,FALSE),,CONGÉ!$C$2:$C$80)))</f>
        <v xml:space="preserve"> </v>
      </c>
      <c r="BF90" s="200" t="str">
        <f ca="1">+IF(AB90=0," ",+MAX(+WORKDAY.INTL(+TODAY(),+CUM!AL90/+VLOOKUP(BF$1,POSTE!$B:$H,7,FALSE),,CONGÉ!$C$2:$C$80),+WORKDAY.INTL(AV90,+CUM!AB90/+VLOOKUP(BF$1,POSTE!$B:$H,7,FALSE),,CONGÉ!$C$2:$C$80)))</f>
        <v xml:space="preserve"> </v>
      </c>
      <c r="BG90" s="96" t="str">
        <f t="shared" ca="1" si="38"/>
        <v xml:space="preserve"> </v>
      </c>
      <c r="BH90" s="96" t="str">
        <f t="shared" ca="1" si="39"/>
        <v xml:space="preserve"> </v>
      </c>
      <c r="BI90" s="26">
        <f>+IF($I90="oui",+VLOOKUP($A90,DATA!$A:$AH,DATA!$AH$3,FALSE),0)</f>
        <v>0</v>
      </c>
      <c r="BJ90" s="27" t="str">
        <f t="shared" si="25"/>
        <v xml:space="preserve"> </v>
      </c>
      <c r="BK90" s="46" t="str">
        <f>+IF(BI90&gt;0,+MAX((BL$4:BL89),BH90),"")</f>
        <v/>
      </c>
      <c r="BL90" s="46" t="str">
        <f>+IF(BI90&gt;0,+MAX((BL$4:BL89),+WORKDAY.INTL(BK90,+BI90/8,,CONGÉ!$C$2:$C$73)),"")</f>
        <v/>
      </c>
      <c r="BM90" s="175" t="str">
        <f t="shared" ca="1" si="26"/>
        <v xml:space="preserve"> </v>
      </c>
      <c r="BN90" s="176" t="str">
        <f t="shared" si="40"/>
        <v xml:space="preserve"> </v>
      </c>
      <c r="BO90" s="48" t="str">
        <f t="shared" ca="1" si="41"/>
        <v xml:space="preserve"> </v>
      </c>
      <c r="BP90" s="97" t="str">
        <f>+IF(C90=" "," ",+(((AF90*POSTE!$H$5)+(CUM!AG90*POSTE!$H$4))/(POSTE!$H$4*POSTE!$H$5*2)))</f>
        <v xml:space="preserve"> </v>
      </c>
      <c r="BQ90" s="98" t="str">
        <f ca="1">+IFERROR(+WORKDAY.INTL(BO90,BP90,,CONGÉ!C$4:C$72)," ")</f>
        <v xml:space="preserve"> </v>
      </c>
      <c r="BR90" s="99" t="str">
        <f ca="1">+IFERROR(+MAX(AY$4:AY90)-BQ90," ")</f>
        <v xml:space="preserve"> </v>
      </c>
      <c r="BS90" s="180" t="str">
        <f>+IF(T90=0," ",+DATEDIF(+MAX(AW$4:AW89),AM90,"D"))</f>
        <v xml:space="preserve"> </v>
      </c>
      <c r="BT90" s="181" t="str">
        <f>+IF(U90=0," ",+DATEDIF(+MAX(AX$4:AX89),AN90,"D"))</f>
        <v xml:space="preserve"> </v>
      </c>
      <c r="BU90" s="181" t="str">
        <f>+IF(AND(V90=0,W90=0)," ",+DATEDIF(+MAX(AY$4:AY89),AO90,"D"))</f>
        <v xml:space="preserve"> </v>
      </c>
      <c r="BV90" s="181" t="str">
        <f>+IF(V90=0," ",+DATEDIF(+MAX(AZ$4:AZ89),AP90,"D"))</f>
        <v xml:space="preserve"> </v>
      </c>
      <c r="BW90" s="181" t="str">
        <f>+IF(W90=0," ",+DATEDIF(+MAX(BA$4:BA89),AQ90,"D"))</f>
        <v xml:space="preserve"> </v>
      </c>
      <c r="BX90" s="181" t="str">
        <f>+IF(X90=0," ",+DATEDIF(+MAX(BB$4:BB89),AR90,"D"))</f>
        <v xml:space="preserve"> </v>
      </c>
      <c r="BY90" s="181" t="str">
        <f>+IF(Y90=0," ",+DATEDIF(+MAX(BC$4:BC89),AS90,"D"))</f>
        <v xml:space="preserve"> </v>
      </c>
      <c r="BZ90" s="181" t="str">
        <f>+IF(Z90=0," ",+DATEDIF(+MAX(BD$4:BD89),AT90,"D"))</f>
        <v xml:space="preserve"> </v>
      </c>
      <c r="CA90" s="181" t="str">
        <f>+IF(AA90=0," ",+DATEDIF(+MAX(BE$4:BE89),AU90,"D"))</f>
        <v xml:space="preserve"> </v>
      </c>
      <c r="CB90" s="182" t="str">
        <f>+IF(AB90=0," ",+DATEDIF(+MAX(BF$4:BF89),AV90,"D"))</f>
        <v xml:space="preserve"> </v>
      </c>
    </row>
    <row r="91" spans="1:80" x14ac:dyDescent="0.25">
      <c r="A91" s="104" t="str">
        <f>+IFERROR(+IF(+VLOOKUP(+ROW()-ROW($A$4),DATA!A:D,4,FALSE)=" "," ",+ROW()-ROW($A$4))," ")</f>
        <v xml:space="preserve"> </v>
      </c>
      <c r="B91" s="195" t="str">
        <f>+IFERROR(+VLOOKUP($A91,DATA!$A:$C,1,FALSE)-VLOOKUP($A91,DATA!$A:$C,3,FALSE)," ")</f>
        <v xml:space="preserve"> </v>
      </c>
      <c r="C91" s="17" t="str">
        <f>+IF($A91=" "," ",+VLOOKUP($A91,DATA!$A:$AG,DATA!$D$3,FALSE))</f>
        <v xml:space="preserve"> </v>
      </c>
      <c r="D91" s="17" t="str">
        <f>+IF($A91=" "," ",+VLOOKUP($A91,DATA!$A:$AG,DATA!$E$3,FALSE))</f>
        <v xml:space="preserve"> </v>
      </c>
      <c r="E91" s="17" t="str">
        <f>+IF($A91=" "," ",+VLOOKUP($A91,DATA!$A:$AG,DATA!$F$3,FALSE))</f>
        <v xml:space="preserve"> </v>
      </c>
      <c r="F91" s="191" t="str">
        <f>+IF($A91=" "," ",+VLOOKUP($A91,DATA!$A:$AG,DATA!$G$3,FALSE))</f>
        <v xml:space="preserve"> </v>
      </c>
      <c r="G91" s="31" t="str">
        <f>+IFERROR(+VLOOKUP($A91,DATA!$A:$AG,DATA!$M$3,FALSE)," ")</f>
        <v xml:space="preserve"> </v>
      </c>
      <c r="H91" s="31" t="str">
        <f>+IFERROR(+IF(+VLOOKUP($A91,DATA!$A:$AG,DATA!$N$3,FALSE)=0," ",+VLOOKUP($A91,DATA!$A:$AG,DATA!$N$3,FALSE))," ")</f>
        <v xml:space="preserve"> </v>
      </c>
      <c r="I91" s="18" t="str">
        <f>+IF($A91=" "," ",+VLOOKUP($A91,DATA!$A:$AG,DATA!$O$3,FALSE))</f>
        <v xml:space="preserve"> </v>
      </c>
      <c r="J91" s="26">
        <f>+IF($I91="oui",+VLOOKUP($A91,DATA!$A:$AG,DATA!$P$3,FALSE),0)</f>
        <v>0</v>
      </c>
      <c r="K91" s="27">
        <f>+IF($I91="oui",+VLOOKUP($A91,DATA!$A:$AG,DATA!$R$3,FALSE),0)</f>
        <v>0</v>
      </c>
      <c r="L91" s="27">
        <f>+IF($I91="oui",+VLOOKUP($A91,DATA!$A:$AG,DATA!$T$3,FALSE),0)</f>
        <v>0</v>
      </c>
      <c r="M91" s="27">
        <f>+IF($I91="oui",+VLOOKUP($A91,DATA!$A:$AG,DATA!$V$3,FALSE),0)</f>
        <v>0</v>
      </c>
      <c r="N91" s="27">
        <f>+IF($I91="oui",+VLOOKUP($A91,DATA!$A:$AG,DATA!$X$3,FALSE),0)</f>
        <v>0</v>
      </c>
      <c r="O91" s="27">
        <f>+IF($I91="oui",+VLOOKUP($A91,DATA!$A:$AG,DATA!$Z$3,FALSE),0)</f>
        <v>0</v>
      </c>
      <c r="P91" s="27">
        <f>+IF($I91="oui",+VLOOKUP($A91,DATA!$A:$AG,DATA!$AB$3,FALSE),0)</f>
        <v>0</v>
      </c>
      <c r="Q91" s="27">
        <f>+IF($I91="oui",+VLOOKUP($A91,DATA!$A:$AG,DATA!$AD$3,FALSE),0)</f>
        <v>0</v>
      </c>
      <c r="R91" s="28">
        <f>+IF($I91="oui",+VLOOKUP($A91,DATA!$A:$AG,DATA!$AF$3,FALSE),0)</f>
        <v>0</v>
      </c>
      <c r="S91" s="94">
        <f t="shared" si="27"/>
        <v>0</v>
      </c>
      <c r="T91" s="20">
        <f>+IF($I91="oui",+VLOOKUP($A91,DATA!$A:$AG,DATA!$Q$3,FALSE),0)</f>
        <v>0</v>
      </c>
      <c r="U91" s="21">
        <f>+IF($I91="oui",+VLOOKUP($A91,DATA!$A:$AG,DATA!$S$3,FALSE),0)</f>
        <v>0</v>
      </c>
      <c r="V91" s="21">
        <f>+IF($I91="oui",+VLOOKUP($A91,DATA!$A:$AG,DATA!$U$3,FALSE),0)</f>
        <v>0</v>
      </c>
      <c r="W91" s="21">
        <f>+IF($I91="oui",+VLOOKUP($A91,DATA!$A:$AG,DATA!$W$3,FALSE),0)</f>
        <v>0</v>
      </c>
      <c r="X91" s="21">
        <f>+IF($I91="oui",+VLOOKUP($A91,DATA!$A:$AG,DATA!$Y$3,FALSE),0)</f>
        <v>0</v>
      </c>
      <c r="Y91" s="21">
        <f>+IF($I91="oui",+VLOOKUP($A91,DATA!$A:$AG,DATA!$AA$3,FALSE),0)</f>
        <v>0</v>
      </c>
      <c r="Z91" s="21">
        <f>+IF($I91="oui",+VLOOKUP($A91,DATA!$A:$AG,DATA!$AC$3,FALSE),0)</f>
        <v>0</v>
      </c>
      <c r="AA91" s="21">
        <f>+IF($I91="oui",+VLOOKUP($A91,DATA!$A:$AG,DATA!$AE$3,FALSE),0)</f>
        <v>0</v>
      </c>
      <c r="AB91" s="22">
        <f>+IF($I91="oui",+VLOOKUP($A91,DATA!$A:$AG,DATA!$AG$3,FALSE),0)</f>
        <v>0</v>
      </c>
      <c r="AC91" s="95">
        <f t="shared" si="28"/>
        <v>0</v>
      </c>
      <c r="AD91" s="26" t="str">
        <f t="shared" si="29"/>
        <v xml:space="preserve"> </v>
      </c>
      <c r="AE91" s="27" t="str">
        <f t="shared" si="30"/>
        <v xml:space="preserve"> </v>
      </c>
      <c r="AF91" s="27" t="str">
        <f t="shared" si="31"/>
        <v xml:space="preserve"> </v>
      </c>
      <c r="AG91" s="27" t="str">
        <f t="shared" si="32"/>
        <v xml:space="preserve"> </v>
      </c>
      <c r="AH91" s="27" t="str">
        <f t="shared" si="33"/>
        <v xml:space="preserve"> </v>
      </c>
      <c r="AI91" s="27" t="str">
        <f t="shared" si="34"/>
        <v xml:space="preserve"> </v>
      </c>
      <c r="AJ91" s="27" t="str">
        <f t="shared" si="35"/>
        <v xml:space="preserve"> </v>
      </c>
      <c r="AK91" s="27" t="str">
        <f t="shared" si="36"/>
        <v xml:space="preserve"> </v>
      </c>
      <c r="AL91" s="28" t="str">
        <f t="shared" si="37"/>
        <v xml:space="preserve"> </v>
      </c>
      <c r="AM91" s="44" t="str">
        <f ca="1">+IF(T91=0," ",IF($H91=" ",+MAX(TODAY(),AW$4:AW90,$G91),+MAX(TODAY(),AW$4:AW90,$H91)))</f>
        <v xml:space="preserve"> </v>
      </c>
      <c r="AN91" s="31" t="str">
        <f ca="1">+IF(U91=0," ",IF($H91=" ",+MAX(TODAY(),AX$4:AX90,$G91),+MAX(TODAY(),AX$4:AX90,$H91)))</f>
        <v xml:space="preserve"> </v>
      </c>
      <c r="AO91" s="31" t="str">
        <f ca="1">+IF(AND(V91=0,W91=0)," ",IF($H91=" ",+MAX(TODAY(),AY$4:AY90,$G91),+MAX(TODAY(),AY$4:AY90,$H91)))</f>
        <v xml:space="preserve"> </v>
      </c>
      <c r="AP91" s="31" t="str">
        <f ca="1">+IF(V91=0," ",IF($H91=" ",+MAX(TODAY(),AZ$4:AZ90,$G91),+MAX(TODAY(),AZ$4:AZ90,$H91)))</f>
        <v xml:space="preserve"> </v>
      </c>
      <c r="AQ91" s="31" t="str">
        <f ca="1">+IF(W91=0," ",IF($H91=" ",+MAX(TODAY(),BA$4:BA90,$G91),+MAX(TODAY(),BA$4:BA90,$H91)))</f>
        <v xml:space="preserve"> </v>
      </c>
      <c r="AR91" s="31" t="str">
        <f ca="1">+IF(X91=0," ",IF($H91=" ",+MAX(TODAY(),BB$4:BB90,$G91),+MAX(TODAY(),BB$4:BB90,$H91)))</f>
        <v xml:space="preserve"> </v>
      </c>
      <c r="AS91" s="31" t="str">
        <f ca="1">+IF(Y91=0," ",IF($H91=" ",+MAX(TODAY(),BC$4:BC90,$G91),+MAX(TODAY(),BC$4:BC90,$H91)))</f>
        <v xml:space="preserve"> </v>
      </c>
      <c r="AT91" s="31" t="str">
        <f ca="1">+IF(Z91=0," ",IF($H91=" ",+MAX(TODAY(),BD$4:BD90,$G91),+MAX(TODAY(),BD$4:BD90,$H91)))</f>
        <v xml:space="preserve"> </v>
      </c>
      <c r="AU91" s="31" t="str">
        <f ca="1">+IF(AA91=0," ",IF($H91=" ",+MAX(TODAY(),BE$4:BE90,$G91),+MAX(TODAY(),BE$4:BE90,$H91)))</f>
        <v xml:space="preserve"> </v>
      </c>
      <c r="AV91" s="45" t="str">
        <f ca="1">+IF(AB91=0," ",IF($H91=" ",+MAX(TODAY(),BF$4:BF90,$G91),+MAX(TODAY(),BF$4:BF90,$H91)))</f>
        <v xml:space="preserve"> </v>
      </c>
      <c r="AW91" s="48" t="str">
        <f ca="1">+IF(T91=0," ",+MAX(+WORKDAY.INTL(+TODAY(),+CUM!AD91/+VLOOKUP(AW$1,POSTE!$B:$H,7,FALSE),,CONGÉ!$C$2:$C$80),+WORKDAY.INTL(AM91,+CUM!T91/+VLOOKUP(AW$1,POSTE!$B:$H,7,FALSE),,CONGÉ!$C$2:$C$80)))</f>
        <v xml:space="preserve"> </v>
      </c>
      <c r="AX91" s="199" t="str">
        <f ca="1">+IF(U91=0," ",+MAX(+WORKDAY.INTL(+TODAY(),+CUM!AE91/+VLOOKUP(AX$1,POSTE!$B:$H,7,FALSE),,CONGÉ!$C$2:$C$80),+WORKDAY.INTL(AN91,+CUM!U91/+VLOOKUP(AX$1,POSTE!$B:$H,7,FALSE),,CONGÉ!$C$2:$C$80)))</f>
        <v xml:space="preserve"> </v>
      </c>
      <c r="AY91" s="199" t="str">
        <f ca="1">+IF(AND(V91=0,W91=0)," ",+MAX(+WORKDAY.INTL(+TODAY(),+(((AF91*POSTE!$H$5)+(CUM!AG91*POSTE!$H$4))/(POSTE!$H$4*POSTE!$H$5*2)),,CONGÉ!$C$2:$C$80),+WORKDAY.INTL(AO91,+(((V91*POSTE!$H$5)+(CUM!W91*POSTE!$H$4))/(POSTE!$H$4*POSTE!$H$5*2)),,CONGÉ!$C$2:$C$80)))</f>
        <v xml:space="preserve"> </v>
      </c>
      <c r="AZ91" s="199" t="str">
        <f ca="1">+IF(V91=0," ",+MAX(+WORKDAY.INTL(+TODAY(),+CUM!AF91/+VLOOKUP(AZ$1,POSTE!$B:$H,7,FALSE),,CONGÉ!$C$2:$C$80),+WORKDAY.INTL(AP91,+CUM!V91/+VLOOKUP(AZ$1,POSTE!$B:$H,7,FALSE),,CONGÉ!$C$2:$C$80)))</f>
        <v xml:space="preserve"> </v>
      </c>
      <c r="BA91" s="199" t="str">
        <f ca="1">+IF(W91=0," ",+MAX(+WORKDAY.INTL(+TODAY(),+CUM!AG91/+VLOOKUP(BA$1,POSTE!$B:$H,7,FALSE),,CONGÉ!$C$2:$C$80),+WORKDAY.INTL(AQ91,+CUM!W91/+VLOOKUP(BA$1,POSTE!$B:$H,7,FALSE),,CONGÉ!$C$2:$C$80)))</f>
        <v xml:space="preserve"> </v>
      </c>
      <c r="BB91" s="199" t="str">
        <f ca="1">+IF(X91=0," ",+MAX(+WORKDAY.INTL(+TODAY(),+CUM!AH91/+VLOOKUP(BB$1,POSTE!$B:$H,7,FALSE),,CONGÉ!$C$2:$C$80),+WORKDAY.INTL(AR91,+CUM!X91/+VLOOKUP(BB$1,POSTE!$B:$H,7,FALSE),,CONGÉ!$C$2:$C$80)))</f>
        <v xml:space="preserve"> </v>
      </c>
      <c r="BC91" s="199" t="str">
        <f ca="1">+IF(Y91=0," ",+MAX(+WORKDAY.INTL(+TODAY(),+CUM!AI91/+VLOOKUP(BC$1,POSTE!$B:$H,7,FALSE),,CONGÉ!$C$2:$C$80),+WORKDAY.INTL(AS91,+CUM!Y91/+VLOOKUP(BC$1,POSTE!$B:$H,7,FALSE),,CONGÉ!$C$2:$C$80)))</f>
        <v xml:space="preserve"> </v>
      </c>
      <c r="BD91" s="199" t="str">
        <f ca="1">+IF(Z91=0," ",+MAX(+WORKDAY.INTL(+TODAY(),+CUM!AJ91/+VLOOKUP(BD$1,POSTE!$B:$H,7,FALSE),,CONGÉ!$C$2:$C$80),+WORKDAY.INTL(AT91,+CUM!Z91/+VLOOKUP(BD$1,POSTE!$B:$H,7,FALSE),,CONGÉ!$C$2:$C$80)))</f>
        <v xml:space="preserve"> </v>
      </c>
      <c r="BE91" s="199" t="str">
        <f ca="1">+IF(AA91=0," ",+MAX(+WORKDAY.INTL(+TODAY(),+CUM!AK91/+VLOOKUP(BE$1,POSTE!$B:$H,7,FALSE),,CONGÉ!$C$2:$C$80),+WORKDAY.INTL(AU91,+CUM!AA91/+VLOOKUP(BE$1,POSTE!$B:$H,7,FALSE),,CONGÉ!$C$2:$C$80)))</f>
        <v xml:space="preserve"> </v>
      </c>
      <c r="BF91" s="200" t="str">
        <f ca="1">+IF(AB91=0," ",+MAX(+WORKDAY.INTL(+TODAY(),+CUM!AL91/+VLOOKUP(BF$1,POSTE!$B:$H,7,FALSE),,CONGÉ!$C$2:$C$80),+WORKDAY.INTL(AV91,+CUM!AB91/+VLOOKUP(BF$1,POSTE!$B:$H,7,FALSE),,CONGÉ!$C$2:$C$80)))</f>
        <v xml:space="preserve"> </v>
      </c>
      <c r="BG91" s="96" t="str">
        <f t="shared" ca="1" si="38"/>
        <v xml:space="preserve"> </v>
      </c>
      <c r="BH91" s="96" t="str">
        <f t="shared" ca="1" si="39"/>
        <v xml:space="preserve"> </v>
      </c>
      <c r="BI91" s="26">
        <f>+IF($I91="oui",+VLOOKUP($A91,DATA!$A:$AH,DATA!$AH$3,FALSE),0)</f>
        <v>0</v>
      </c>
      <c r="BJ91" s="27" t="str">
        <f t="shared" si="25"/>
        <v xml:space="preserve"> </v>
      </c>
      <c r="BK91" s="46" t="str">
        <f>+IF(BI91&gt;0,+MAX((BL$4:BL90),BH91),"")</f>
        <v/>
      </c>
      <c r="BL91" s="46" t="str">
        <f>+IF(BI91&gt;0,+MAX((BL$4:BL90),+WORKDAY.INTL(BK91,+BI91/8,,CONGÉ!$C$2:$C$73)),"")</f>
        <v/>
      </c>
      <c r="BM91" s="175" t="str">
        <f t="shared" ca="1" si="26"/>
        <v xml:space="preserve"> </v>
      </c>
      <c r="BN91" s="176" t="str">
        <f t="shared" si="40"/>
        <v xml:space="preserve"> </v>
      </c>
      <c r="BO91" s="48" t="str">
        <f t="shared" ca="1" si="41"/>
        <v xml:space="preserve"> </v>
      </c>
      <c r="BP91" s="97" t="str">
        <f>+IF(C91=" "," ",+(((AF91*POSTE!$H$5)+(CUM!AG91*POSTE!$H$4))/(POSTE!$H$4*POSTE!$H$5*2)))</f>
        <v xml:space="preserve"> </v>
      </c>
      <c r="BQ91" s="98" t="str">
        <f ca="1">+IFERROR(+WORKDAY.INTL(BO91,BP91,,CONGÉ!C$4:C$72)," ")</f>
        <v xml:space="preserve"> </v>
      </c>
      <c r="BR91" s="99" t="str">
        <f ca="1">+IFERROR(+MAX(AY$4:AY91)-BQ91," ")</f>
        <v xml:space="preserve"> </v>
      </c>
      <c r="BS91" s="180" t="str">
        <f>+IF(T91=0," ",+DATEDIF(+MAX(AW$4:AW90),AM91,"D"))</f>
        <v xml:space="preserve"> </v>
      </c>
      <c r="BT91" s="181" t="str">
        <f>+IF(U91=0," ",+DATEDIF(+MAX(AX$4:AX90),AN91,"D"))</f>
        <v xml:space="preserve"> </v>
      </c>
      <c r="BU91" s="181" t="str">
        <f>+IF(AND(V91=0,W91=0)," ",+DATEDIF(+MAX(AY$4:AY90),AO91,"D"))</f>
        <v xml:space="preserve"> </v>
      </c>
      <c r="BV91" s="181" t="str">
        <f>+IF(V91=0," ",+DATEDIF(+MAX(AZ$4:AZ90),AP91,"D"))</f>
        <v xml:space="preserve"> </v>
      </c>
      <c r="BW91" s="181" t="str">
        <f>+IF(W91=0," ",+DATEDIF(+MAX(BA$4:BA90),AQ91,"D"))</f>
        <v xml:space="preserve"> </v>
      </c>
      <c r="BX91" s="181" t="str">
        <f>+IF(X91=0," ",+DATEDIF(+MAX(BB$4:BB90),AR91,"D"))</f>
        <v xml:space="preserve"> </v>
      </c>
      <c r="BY91" s="181" t="str">
        <f>+IF(Y91=0," ",+DATEDIF(+MAX(BC$4:BC90),AS91,"D"))</f>
        <v xml:space="preserve"> </v>
      </c>
      <c r="BZ91" s="181" t="str">
        <f>+IF(Z91=0," ",+DATEDIF(+MAX(BD$4:BD90),AT91,"D"))</f>
        <v xml:space="preserve"> </v>
      </c>
      <c r="CA91" s="181" t="str">
        <f>+IF(AA91=0," ",+DATEDIF(+MAX(BE$4:BE90),AU91,"D"))</f>
        <v xml:space="preserve"> </v>
      </c>
      <c r="CB91" s="182" t="str">
        <f>+IF(AB91=0," ",+DATEDIF(+MAX(BF$4:BF90),AV91,"D"))</f>
        <v xml:space="preserve"> </v>
      </c>
    </row>
    <row r="92" spans="1:80" x14ac:dyDescent="0.25">
      <c r="A92" s="104" t="str">
        <f>+IFERROR(+IF(+VLOOKUP(+ROW()-ROW($A$4),DATA!A:D,4,FALSE)=" "," ",+ROW()-ROW($A$4))," ")</f>
        <v xml:space="preserve"> </v>
      </c>
      <c r="B92" s="195" t="str">
        <f>+IFERROR(+VLOOKUP($A92,DATA!$A:$C,1,FALSE)-VLOOKUP($A92,DATA!$A:$C,3,FALSE)," ")</f>
        <v xml:space="preserve"> </v>
      </c>
      <c r="C92" s="17" t="str">
        <f>+IF($A92=" "," ",+VLOOKUP($A92,DATA!$A:$AG,DATA!$D$3,FALSE))</f>
        <v xml:space="preserve"> </v>
      </c>
      <c r="D92" s="17" t="str">
        <f>+IF($A92=" "," ",+VLOOKUP($A92,DATA!$A:$AG,DATA!$E$3,FALSE))</f>
        <v xml:space="preserve"> </v>
      </c>
      <c r="E92" s="17" t="str">
        <f>+IF($A92=" "," ",+VLOOKUP($A92,DATA!$A:$AG,DATA!$F$3,FALSE))</f>
        <v xml:space="preserve"> </v>
      </c>
      <c r="F92" s="191" t="str">
        <f>+IF($A92=" "," ",+VLOOKUP($A92,DATA!$A:$AG,DATA!$G$3,FALSE))</f>
        <v xml:space="preserve"> </v>
      </c>
      <c r="G92" s="31" t="str">
        <f>+IFERROR(+VLOOKUP($A92,DATA!$A:$AG,DATA!$M$3,FALSE)," ")</f>
        <v xml:space="preserve"> </v>
      </c>
      <c r="H92" s="31" t="str">
        <f>+IFERROR(+IF(+VLOOKUP($A92,DATA!$A:$AG,DATA!$N$3,FALSE)=0," ",+VLOOKUP($A92,DATA!$A:$AG,DATA!$N$3,FALSE))," ")</f>
        <v xml:space="preserve"> </v>
      </c>
      <c r="I92" s="18" t="str">
        <f>+IF($A92=" "," ",+VLOOKUP($A92,DATA!$A:$AG,DATA!$O$3,FALSE))</f>
        <v xml:space="preserve"> </v>
      </c>
      <c r="J92" s="26">
        <f>+IF($I92="oui",+VLOOKUP($A92,DATA!$A:$AG,DATA!$P$3,FALSE),0)</f>
        <v>0</v>
      </c>
      <c r="K92" s="27">
        <f>+IF($I92="oui",+VLOOKUP($A92,DATA!$A:$AG,DATA!$R$3,FALSE),0)</f>
        <v>0</v>
      </c>
      <c r="L92" s="27">
        <f>+IF($I92="oui",+VLOOKUP($A92,DATA!$A:$AG,DATA!$T$3,FALSE),0)</f>
        <v>0</v>
      </c>
      <c r="M92" s="27">
        <f>+IF($I92="oui",+VLOOKUP($A92,DATA!$A:$AG,DATA!$V$3,FALSE),0)</f>
        <v>0</v>
      </c>
      <c r="N92" s="27">
        <f>+IF($I92="oui",+VLOOKUP($A92,DATA!$A:$AG,DATA!$X$3,FALSE),0)</f>
        <v>0</v>
      </c>
      <c r="O92" s="27">
        <f>+IF($I92="oui",+VLOOKUP($A92,DATA!$A:$AG,DATA!$Z$3,FALSE),0)</f>
        <v>0</v>
      </c>
      <c r="P92" s="27">
        <f>+IF($I92="oui",+VLOOKUP($A92,DATA!$A:$AG,DATA!$AB$3,FALSE),0)</f>
        <v>0</v>
      </c>
      <c r="Q92" s="27">
        <f>+IF($I92="oui",+VLOOKUP($A92,DATA!$A:$AG,DATA!$AD$3,FALSE),0)</f>
        <v>0</v>
      </c>
      <c r="R92" s="28">
        <f>+IF($I92="oui",+VLOOKUP($A92,DATA!$A:$AG,DATA!$AF$3,FALSE),0)</f>
        <v>0</v>
      </c>
      <c r="S92" s="94">
        <f t="shared" si="27"/>
        <v>0</v>
      </c>
      <c r="T92" s="20">
        <f>+IF($I92="oui",+VLOOKUP($A92,DATA!$A:$AG,DATA!$Q$3,FALSE),0)</f>
        <v>0</v>
      </c>
      <c r="U92" s="21">
        <f>+IF($I92="oui",+VLOOKUP($A92,DATA!$A:$AG,DATA!$S$3,FALSE),0)</f>
        <v>0</v>
      </c>
      <c r="V92" s="21">
        <f>+IF($I92="oui",+VLOOKUP($A92,DATA!$A:$AG,DATA!$U$3,FALSE),0)</f>
        <v>0</v>
      </c>
      <c r="W92" s="21">
        <f>+IF($I92="oui",+VLOOKUP($A92,DATA!$A:$AG,DATA!$W$3,FALSE),0)</f>
        <v>0</v>
      </c>
      <c r="X92" s="21">
        <f>+IF($I92="oui",+VLOOKUP($A92,DATA!$A:$AG,DATA!$Y$3,FALSE),0)</f>
        <v>0</v>
      </c>
      <c r="Y92" s="21">
        <f>+IF($I92="oui",+VLOOKUP($A92,DATA!$A:$AG,DATA!$AA$3,FALSE),0)</f>
        <v>0</v>
      </c>
      <c r="Z92" s="21">
        <f>+IF($I92="oui",+VLOOKUP($A92,DATA!$A:$AG,DATA!$AC$3,FALSE),0)</f>
        <v>0</v>
      </c>
      <c r="AA92" s="21">
        <f>+IF($I92="oui",+VLOOKUP($A92,DATA!$A:$AG,DATA!$AE$3,FALSE),0)</f>
        <v>0</v>
      </c>
      <c r="AB92" s="22">
        <f>+IF($I92="oui",+VLOOKUP($A92,DATA!$A:$AG,DATA!$AG$3,FALSE),0)</f>
        <v>0</v>
      </c>
      <c r="AC92" s="95">
        <f t="shared" si="28"/>
        <v>0</v>
      </c>
      <c r="AD92" s="26" t="str">
        <f t="shared" si="29"/>
        <v xml:space="preserve"> </v>
      </c>
      <c r="AE92" s="27" t="str">
        <f t="shared" si="30"/>
        <v xml:space="preserve"> </v>
      </c>
      <c r="AF92" s="27" t="str">
        <f t="shared" si="31"/>
        <v xml:space="preserve"> </v>
      </c>
      <c r="AG92" s="27" t="str">
        <f t="shared" si="32"/>
        <v xml:space="preserve"> </v>
      </c>
      <c r="AH92" s="27" t="str">
        <f t="shared" si="33"/>
        <v xml:space="preserve"> </v>
      </c>
      <c r="AI92" s="27" t="str">
        <f t="shared" si="34"/>
        <v xml:space="preserve"> </v>
      </c>
      <c r="AJ92" s="27" t="str">
        <f t="shared" si="35"/>
        <v xml:space="preserve"> </v>
      </c>
      <c r="AK92" s="27" t="str">
        <f t="shared" si="36"/>
        <v xml:space="preserve"> </v>
      </c>
      <c r="AL92" s="28" t="str">
        <f t="shared" si="37"/>
        <v xml:space="preserve"> </v>
      </c>
      <c r="AM92" s="44" t="str">
        <f ca="1">+IF(T92=0," ",IF($H92=" ",+MAX(TODAY(),AW$4:AW91,$G92),+MAX(TODAY(),AW$4:AW91,$H92)))</f>
        <v xml:space="preserve"> </v>
      </c>
      <c r="AN92" s="31" t="str">
        <f ca="1">+IF(U92=0," ",IF($H92=" ",+MAX(TODAY(),AX$4:AX91,$G92),+MAX(TODAY(),AX$4:AX91,$H92)))</f>
        <v xml:space="preserve"> </v>
      </c>
      <c r="AO92" s="31" t="str">
        <f ca="1">+IF(AND(V92=0,W92=0)," ",IF($H92=" ",+MAX(TODAY(),AY$4:AY91,$G92),+MAX(TODAY(),AY$4:AY91,$H92)))</f>
        <v xml:space="preserve"> </v>
      </c>
      <c r="AP92" s="31" t="str">
        <f ca="1">+IF(V92=0," ",IF($H92=" ",+MAX(TODAY(),AZ$4:AZ91,$G92),+MAX(TODAY(),AZ$4:AZ91,$H92)))</f>
        <v xml:space="preserve"> </v>
      </c>
      <c r="AQ92" s="31" t="str">
        <f ca="1">+IF(W92=0," ",IF($H92=" ",+MAX(TODAY(),BA$4:BA91,$G92),+MAX(TODAY(),BA$4:BA91,$H92)))</f>
        <v xml:space="preserve"> </v>
      </c>
      <c r="AR92" s="31" t="str">
        <f ca="1">+IF(X92=0," ",IF($H92=" ",+MAX(TODAY(),BB$4:BB91,$G92),+MAX(TODAY(),BB$4:BB91,$H92)))</f>
        <v xml:space="preserve"> </v>
      </c>
      <c r="AS92" s="31" t="str">
        <f ca="1">+IF(Y92=0," ",IF($H92=" ",+MAX(TODAY(),BC$4:BC91,$G92),+MAX(TODAY(),BC$4:BC91,$H92)))</f>
        <v xml:space="preserve"> </v>
      </c>
      <c r="AT92" s="31" t="str">
        <f ca="1">+IF(Z92=0," ",IF($H92=" ",+MAX(TODAY(),BD$4:BD91,$G92),+MAX(TODAY(),BD$4:BD91,$H92)))</f>
        <v xml:space="preserve"> </v>
      </c>
      <c r="AU92" s="31" t="str">
        <f ca="1">+IF(AA92=0," ",IF($H92=" ",+MAX(TODAY(),BE$4:BE91,$G92),+MAX(TODAY(),BE$4:BE91,$H92)))</f>
        <v xml:space="preserve"> </v>
      </c>
      <c r="AV92" s="45" t="str">
        <f ca="1">+IF(AB92=0," ",IF($H92=" ",+MAX(TODAY(),BF$4:BF91,$G92),+MAX(TODAY(),BF$4:BF91,$H92)))</f>
        <v xml:space="preserve"> </v>
      </c>
      <c r="AW92" s="48" t="str">
        <f ca="1">+IF(T92=0," ",+MAX(+WORKDAY.INTL(+TODAY(),+CUM!AD92/+VLOOKUP(AW$1,POSTE!$B:$H,7,FALSE),,CONGÉ!$C$2:$C$80),+WORKDAY.INTL(AM92,+CUM!T92/+VLOOKUP(AW$1,POSTE!$B:$H,7,FALSE),,CONGÉ!$C$2:$C$80)))</f>
        <v xml:space="preserve"> </v>
      </c>
      <c r="AX92" s="199" t="str">
        <f ca="1">+IF(U92=0," ",+MAX(+WORKDAY.INTL(+TODAY(),+CUM!AE92/+VLOOKUP(AX$1,POSTE!$B:$H,7,FALSE),,CONGÉ!$C$2:$C$80),+WORKDAY.INTL(AN92,+CUM!U92/+VLOOKUP(AX$1,POSTE!$B:$H,7,FALSE),,CONGÉ!$C$2:$C$80)))</f>
        <v xml:space="preserve"> </v>
      </c>
      <c r="AY92" s="199" t="str">
        <f ca="1">+IF(AND(V92=0,W92=0)," ",+MAX(+WORKDAY.INTL(+TODAY(),+(((AF92*POSTE!$H$5)+(CUM!AG92*POSTE!$H$4))/(POSTE!$H$4*POSTE!$H$5*2)),,CONGÉ!$C$2:$C$80),+WORKDAY.INTL(AO92,+(((V92*POSTE!$H$5)+(CUM!W92*POSTE!$H$4))/(POSTE!$H$4*POSTE!$H$5*2)),,CONGÉ!$C$2:$C$80)))</f>
        <v xml:space="preserve"> </v>
      </c>
      <c r="AZ92" s="199" t="str">
        <f ca="1">+IF(V92=0," ",+MAX(+WORKDAY.INTL(+TODAY(),+CUM!AF92/+VLOOKUP(AZ$1,POSTE!$B:$H,7,FALSE),,CONGÉ!$C$2:$C$80),+WORKDAY.INTL(AP92,+CUM!V92/+VLOOKUP(AZ$1,POSTE!$B:$H,7,FALSE),,CONGÉ!$C$2:$C$80)))</f>
        <v xml:space="preserve"> </v>
      </c>
      <c r="BA92" s="199" t="str">
        <f ca="1">+IF(W92=0," ",+MAX(+WORKDAY.INTL(+TODAY(),+CUM!AG92/+VLOOKUP(BA$1,POSTE!$B:$H,7,FALSE),,CONGÉ!$C$2:$C$80),+WORKDAY.INTL(AQ92,+CUM!W92/+VLOOKUP(BA$1,POSTE!$B:$H,7,FALSE),,CONGÉ!$C$2:$C$80)))</f>
        <v xml:space="preserve"> </v>
      </c>
      <c r="BB92" s="199" t="str">
        <f ca="1">+IF(X92=0," ",+MAX(+WORKDAY.INTL(+TODAY(),+CUM!AH92/+VLOOKUP(BB$1,POSTE!$B:$H,7,FALSE),,CONGÉ!$C$2:$C$80),+WORKDAY.INTL(AR92,+CUM!X92/+VLOOKUP(BB$1,POSTE!$B:$H,7,FALSE),,CONGÉ!$C$2:$C$80)))</f>
        <v xml:space="preserve"> </v>
      </c>
      <c r="BC92" s="199" t="str">
        <f ca="1">+IF(Y92=0," ",+MAX(+WORKDAY.INTL(+TODAY(),+CUM!AI92/+VLOOKUP(BC$1,POSTE!$B:$H,7,FALSE),,CONGÉ!$C$2:$C$80),+WORKDAY.INTL(AS92,+CUM!Y92/+VLOOKUP(BC$1,POSTE!$B:$H,7,FALSE),,CONGÉ!$C$2:$C$80)))</f>
        <v xml:space="preserve"> </v>
      </c>
      <c r="BD92" s="199" t="str">
        <f ca="1">+IF(Z92=0," ",+MAX(+WORKDAY.INTL(+TODAY(),+CUM!AJ92/+VLOOKUP(BD$1,POSTE!$B:$H,7,FALSE),,CONGÉ!$C$2:$C$80),+WORKDAY.INTL(AT92,+CUM!Z92/+VLOOKUP(BD$1,POSTE!$B:$H,7,FALSE),,CONGÉ!$C$2:$C$80)))</f>
        <v xml:space="preserve"> </v>
      </c>
      <c r="BE92" s="199" t="str">
        <f ca="1">+IF(AA92=0," ",+MAX(+WORKDAY.INTL(+TODAY(),+CUM!AK92/+VLOOKUP(BE$1,POSTE!$B:$H,7,FALSE),,CONGÉ!$C$2:$C$80),+WORKDAY.INTL(AU92,+CUM!AA92/+VLOOKUP(BE$1,POSTE!$B:$H,7,FALSE),,CONGÉ!$C$2:$C$80)))</f>
        <v xml:space="preserve"> </v>
      </c>
      <c r="BF92" s="200" t="str">
        <f ca="1">+IF(AB92=0," ",+MAX(+WORKDAY.INTL(+TODAY(),+CUM!AL92/+VLOOKUP(BF$1,POSTE!$B:$H,7,FALSE),,CONGÉ!$C$2:$C$80),+WORKDAY.INTL(AV92,+CUM!AB92/+VLOOKUP(BF$1,POSTE!$B:$H,7,FALSE),,CONGÉ!$C$2:$C$80)))</f>
        <v xml:space="preserve"> </v>
      </c>
      <c r="BG92" s="96" t="str">
        <f t="shared" ca="1" si="38"/>
        <v xml:space="preserve"> </v>
      </c>
      <c r="BH92" s="96" t="str">
        <f t="shared" ca="1" si="39"/>
        <v xml:space="preserve"> </v>
      </c>
      <c r="BI92" s="26">
        <f>+IF($I92="oui",+VLOOKUP($A92,DATA!$A:$AH,DATA!$AH$3,FALSE),0)</f>
        <v>0</v>
      </c>
      <c r="BJ92" s="27" t="str">
        <f t="shared" si="25"/>
        <v xml:space="preserve"> </v>
      </c>
      <c r="BK92" s="46" t="str">
        <f>+IF(BI92&gt;0,+MAX((BL$4:BL91),BH92),"")</f>
        <v/>
      </c>
      <c r="BL92" s="46" t="str">
        <f>+IF(BI92&gt;0,+MAX((BL$4:BL91),+WORKDAY.INTL(BK92,+BI92/8,,CONGÉ!$C$2:$C$73)),"")</f>
        <v/>
      </c>
      <c r="BM92" s="175" t="str">
        <f t="shared" ca="1" si="26"/>
        <v xml:space="preserve"> </v>
      </c>
      <c r="BN92" s="176" t="str">
        <f t="shared" si="40"/>
        <v xml:space="preserve"> </v>
      </c>
      <c r="BO92" s="48" t="str">
        <f t="shared" ca="1" si="41"/>
        <v xml:space="preserve"> </v>
      </c>
      <c r="BP92" s="97" t="str">
        <f>+IF(C92=" "," ",+(((AF92*POSTE!$H$5)+(CUM!AG92*POSTE!$H$4))/(POSTE!$H$4*POSTE!$H$5*2)))</f>
        <v xml:space="preserve"> </v>
      </c>
      <c r="BQ92" s="98" t="str">
        <f ca="1">+IFERROR(+WORKDAY.INTL(BO92,BP92,,CONGÉ!C$4:C$72)," ")</f>
        <v xml:space="preserve"> </v>
      </c>
      <c r="BR92" s="99" t="str">
        <f ca="1">+IFERROR(+MAX(AY$4:AY92)-BQ92," ")</f>
        <v xml:space="preserve"> </v>
      </c>
      <c r="BS92" s="180" t="str">
        <f>+IF(T92=0," ",+DATEDIF(+MAX(AW$4:AW91),AM92,"D"))</f>
        <v xml:space="preserve"> </v>
      </c>
      <c r="BT92" s="181" t="str">
        <f>+IF(U92=0," ",+DATEDIF(+MAX(AX$4:AX91),AN92,"D"))</f>
        <v xml:space="preserve"> </v>
      </c>
      <c r="BU92" s="181" t="str">
        <f>+IF(AND(V92=0,W92=0)," ",+DATEDIF(+MAX(AY$4:AY91),AO92,"D"))</f>
        <v xml:space="preserve"> </v>
      </c>
      <c r="BV92" s="181" t="str">
        <f>+IF(V92=0," ",+DATEDIF(+MAX(AZ$4:AZ91),AP92,"D"))</f>
        <v xml:space="preserve"> </v>
      </c>
      <c r="BW92" s="181" t="str">
        <f>+IF(W92=0," ",+DATEDIF(+MAX(BA$4:BA91),AQ92,"D"))</f>
        <v xml:space="preserve"> </v>
      </c>
      <c r="BX92" s="181" t="str">
        <f>+IF(X92=0," ",+DATEDIF(+MAX(BB$4:BB91),AR92,"D"))</f>
        <v xml:space="preserve"> </v>
      </c>
      <c r="BY92" s="181" t="str">
        <f>+IF(Y92=0," ",+DATEDIF(+MAX(BC$4:BC91),AS92,"D"))</f>
        <v xml:space="preserve"> </v>
      </c>
      <c r="BZ92" s="181" t="str">
        <f>+IF(Z92=0," ",+DATEDIF(+MAX(BD$4:BD91),AT92,"D"))</f>
        <v xml:space="preserve"> </v>
      </c>
      <c r="CA92" s="181" t="str">
        <f>+IF(AA92=0," ",+DATEDIF(+MAX(BE$4:BE91),AU92,"D"))</f>
        <v xml:space="preserve"> </v>
      </c>
      <c r="CB92" s="182" t="str">
        <f>+IF(AB92=0," ",+DATEDIF(+MAX(BF$4:BF91),AV92,"D"))</f>
        <v xml:space="preserve"> </v>
      </c>
    </row>
    <row r="93" spans="1:80" x14ac:dyDescent="0.25">
      <c r="A93" s="104" t="str">
        <f>+IFERROR(+IF(+VLOOKUP(+ROW()-ROW($A$4),DATA!A:D,4,FALSE)=" "," ",+ROW()-ROW($A$4))," ")</f>
        <v xml:space="preserve"> </v>
      </c>
      <c r="B93" s="195" t="str">
        <f>+IFERROR(+VLOOKUP($A93,DATA!$A:$C,1,FALSE)-VLOOKUP($A93,DATA!$A:$C,3,FALSE)," ")</f>
        <v xml:space="preserve"> </v>
      </c>
      <c r="C93" s="17" t="str">
        <f>+IF($A93=" "," ",+VLOOKUP($A93,DATA!$A:$AG,DATA!$D$3,FALSE))</f>
        <v xml:space="preserve"> </v>
      </c>
      <c r="D93" s="17" t="str">
        <f>+IF($A93=" "," ",+VLOOKUP($A93,DATA!$A:$AG,DATA!$E$3,FALSE))</f>
        <v xml:space="preserve"> </v>
      </c>
      <c r="E93" s="17" t="str">
        <f>+IF($A93=" "," ",+VLOOKUP($A93,DATA!$A:$AG,DATA!$F$3,FALSE))</f>
        <v xml:space="preserve"> </v>
      </c>
      <c r="F93" s="191" t="str">
        <f>+IF($A93=" "," ",+VLOOKUP($A93,DATA!$A:$AG,DATA!$G$3,FALSE))</f>
        <v xml:space="preserve"> </v>
      </c>
      <c r="G93" s="31" t="str">
        <f>+IFERROR(+VLOOKUP($A93,DATA!$A:$AG,DATA!$M$3,FALSE)," ")</f>
        <v xml:space="preserve"> </v>
      </c>
      <c r="H93" s="31" t="str">
        <f>+IFERROR(+IF(+VLOOKUP($A93,DATA!$A:$AG,DATA!$N$3,FALSE)=0," ",+VLOOKUP($A93,DATA!$A:$AG,DATA!$N$3,FALSE))," ")</f>
        <v xml:space="preserve"> </v>
      </c>
      <c r="I93" s="18" t="str">
        <f>+IF($A93=" "," ",+VLOOKUP($A93,DATA!$A:$AG,DATA!$O$3,FALSE))</f>
        <v xml:space="preserve"> </v>
      </c>
      <c r="J93" s="26">
        <f>+IF($I93="oui",+VLOOKUP($A93,DATA!$A:$AG,DATA!$P$3,FALSE),0)</f>
        <v>0</v>
      </c>
      <c r="K93" s="27">
        <f>+IF($I93="oui",+VLOOKUP($A93,DATA!$A:$AG,DATA!$R$3,FALSE),0)</f>
        <v>0</v>
      </c>
      <c r="L93" s="27">
        <f>+IF($I93="oui",+VLOOKUP($A93,DATA!$A:$AG,DATA!$T$3,FALSE),0)</f>
        <v>0</v>
      </c>
      <c r="M93" s="27">
        <f>+IF($I93="oui",+VLOOKUP($A93,DATA!$A:$AG,DATA!$V$3,FALSE),0)</f>
        <v>0</v>
      </c>
      <c r="N93" s="27">
        <f>+IF($I93="oui",+VLOOKUP($A93,DATA!$A:$AG,DATA!$X$3,FALSE),0)</f>
        <v>0</v>
      </c>
      <c r="O93" s="27">
        <f>+IF($I93="oui",+VLOOKUP($A93,DATA!$A:$AG,DATA!$Z$3,FALSE),0)</f>
        <v>0</v>
      </c>
      <c r="P93" s="27">
        <f>+IF($I93="oui",+VLOOKUP($A93,DATA!$A:$AG,DATA!$AB$3,FALSE),0)</f>
        <v>0</v>
      </c>
      <c r="Q93" s="27">
        <f>+IF($I93="oui",+VLOOKUP($A93,DATA!$A:$AG,DATA!$AD$3,FALSE),0)</f>
        <v>0</v>
      </c>
      <c r="R93" s="28">
        <f>+IF($I93="oui",+VLOOKUP($A93,DATA!$A:$AG,DATA!$AF$3,FALSE),0)</f>
        <v>0</v>
      </c>
      <c r="S93" s="94">
        <f t="shared" si="27"/>
        <v>0</v>
      </c>
      <c r="T93" s="20">
        <f>+IF($I93="oui",+VLOOKUP($A93,DATA!$A:$AG,DATA!$Q$3,FALSE),0)</f>
        <v>0</v>
      </c>
      <c r="U93" s="21">
        <f>+IF($I93="oui",+VLOOKUP($A93,DATA!$A:$AG,DATA!$S$3,FALSE),0)</f>
        <v>0</v>
      </c>
      <c r="V93" s="21">
        <f>+IF($I93="oui",+VLOOKUP($A93,DATA!$A:$AG,DATA!$U$3,FALSE),0)</f>
        <v>0</v>
      </c>
      <c r="W93" s="21">
        <f>+IF($I93="oui",+VLOOKUP($A93,DATA!$A:$AG,DATA!$W$3,FALSE),0)</f>
        <v>0</v>
      </c>
      <c r="X93" s="21">
        <f>+IF($I93="oui",+VLOOKUP($A93,DATA!$A:$AG,DATA!$Y$3,FALSE),0)</f>
        <v>0</v>
      </c>
      <c r="Y93" s="21">
        <f>+IF($I93="oui",+VLOOKUP($A93,DATA!$A:$AG,DATA!$AA$3,FALSE),0)</f>
        <v>0</v>
      </c>
      <c r="Z93" s="21">
        <f>+IF($I93="oui",+VLOOKUP($A93,DATA!$A:$AG,DATA!$AC$3,FALSE),0)</f>
        <v>0</v>
      </c>
      <c r="AA93" s="21">
        <f>+IF($I93="oui",+VLOOKUP($A93,DATA!$A:$AG,DATA!$AE$3,FALSE),0)</f>
        <v>0</v>
      </c>
      <c r="AB93" s="22">
        <f>+IF($I93="oui",+VLOOKUP($A93,DATA!$A:$AG,DATA!$AG$3,FALSE),0)</f>
        <v>0</v>
      </c>
      <c r="AC93" s="95">
        <f t="shared" si="28"/>
        <v>0</v>
      </c>
      <c r="AD93" s="26" t="str">
        <f t="shared" si="29"/>
        <v xml:space="preserve"> </v>
      </c>
      <c r="AE93" s="27" t="str">
        <f t="shared" si="30"/>
        <v xml:space="preserve"> </v>
      </c>
      <c r="AF93" s="27" t="str">
        <f t="shared" si="31"/>
        <v xml:space="preserve"> </v>
      </c>
      <c r="AG93" s="27" t="str">
        <f t="shared" si="32"/>
        <v xml:space="preserve"> </v>
      </c>
      <c r="AH93" s="27" t="str">
        <f t="shared" si="33"/>
        <v xml:space="preserve"> </v>
      </c>
      <c r="AI93" s="27" t="str">
        <f t="shared" si="34"/>
        <v xml:space="preserve"> </v>
      </c>
      <c r="AJ93" s="27" t="str">
        <f t="shared" si="35"/>
        <v xml:space="preserve"> </v>
      </c>
      <c r="AK93" s="27" t="str">
        <f t="shared" si="36"/>
        <v xml:space="preserve"> </v>
      </c>
      <c r="AL93" s="28" t="str">
        <f t="shared" si="37"/>
        <v xml:space="preserve"> </v>
      </c>
      <c r="AM93" s="44" t="str">
        <f ca="1">+IF(T93=0," ",IF($H93=" ",+MAX(TODAY(),AW$4:AW92,$G93),+MAX(TODAY(),AW$4:AW92,$H93)))</f>
        <v xml:space="preserve"> </v>
      </c>
      <c r="AN93" s="31" t="str">
        <f ca="1">+IF(U93=0," ",IF($H93=" ",+MAX(TODAY(),AX$4:AX92,$G93),+MAX(TODAY(),AX$4:AX92,$H93)))</f>
        <v xml:space="preserve"> </v>
      </c>
      <c r="AO93" s="31" t="str">
        <f ca="1">+IF(AND(V93=0,W93=0)," ",IF($H93=" ",+MAX(TODAY(),AY$4:AY92,$G93),+MAX(TODAY(),AY$4:AY92,$H93)))</f>
        <v xml:space="preserve"> </v>
      </c>
      <c r="AP93" s="31" t="str">
        <f ca="1">+IF(V93=0," ",IF($H93=" ",+MAX(TODAY(),AZ$4:AZ92,$G93),+MAX(TODAY(),AZ$4:AZ92,$H93)))</f>
        <v xml:space="preserve"> </v>
      </c>
      <c r="AQ93" s="31" t="str">
        <f ca="1">+IF(W93=0," ",IF($H93=" ",+MAX(TODAY(),BA$4:BA92,$G93),+MAX(TODAY(),BA$4:BA92,$H93)))</f>
        <v xml:space="preserve"> </v>
      </c>
      <c r="AR93" s="31" t="str">
        <f ca="1">+IF(X93=0," ",IF($H93=" ",+MAX(TODAY(),BB$4:BB92,$G93),+MAX(TODAY(),BB$4:BB92,$H93)))</f>
        <v xml:space="preserve"> </v>
      </c>
      <c r="AS93" s="31" t="str">
        <f ca="1">+IF(Y93=0," ",IF($H93=" ",+MAX(TODAY(),BC$4:BC92,$G93),+MAX(TODAY(),BC$4:BC92,$H93)))</f>
        <v xml:space="preserve"> </v>
      </c>
      <c r="AT93" s="31" t="str">
        <f ca="1">+IF(Z93=0," ",IF($H93=" ",+MAX(TODAY(),BD$4:BD92,$G93),+MAX(TODAY(),BD$4:BD92,$H93)))</f>
        <v xml:space="preserve"> </v>
      </c>
      <c r="AU93" s="31" t="str">
        <f ca="1">+IF(AA93=0," ",IF($H93=" ",+MAX(TODAY(),BE$4:BE92,$G93),+MAX(TODAY(),BE$4:BE92,$H93)))</f>
        <v xml:space="preserve"> </v>
      </c>
      <c r="AV93" s="45" t="str">
        <f ca="1">+IF(AB93=0," ",IF($H93=" ",+MAX(TODAY(),BF$4:BF92,$G93),+MAX(TODAY(),BF$4:BF92,$H93)))</f>
        <v xml:space="preserve"> </v>
      </c>
      <c r="AW93" s="48" t="str">
        <f ca="1">+IF(T93=0," ",+MAX(+WORKDAY.INTL(+TODAY(),+CUM!AD93/+VLOOKUP(AW$1,POSTE!$B:$H,7,FALSE),,CONGÉ!$C$2:$C$80),+WORKDAY.INTL(AM93,+CUM!T93/+VLOOKUP(AW$1,POSTE!$B:$H,7,FALSE),,CONGÉ!$C$2:$C$80)))</f>
        <v xml:space="preserve"> </v>
      </c>
      <c r="AX93" s="199" t="str">
        <f ca="1">+IF(U93=0," ",+MAX(+WORKDAY.INTL(+TODAY(),+CUM!AE93/+VLOOKUP(AX$1,POSTE!$B:$H,7,FALSE),,CONGÉ!$C$2:$C$80),+WORKDAY.INTL(AN93,+CUM!U93/+VLOOKUP(AX$1,POSTE!$B:$H,7,FALSE),,CONGÉ!$C$2:$C$80)))</f>
        <v xml:space="preserve"> </v>
      </c>
      <c r="AY93" s="199" t="str">
        <f ca="1">+IF(AND(V93=0,W93=0)," ",+MAX(+WORKDAY.INTL(+TODAY(),+(((AF93*POSTE!$H$5)+(CUM!AG93*POSTE!$H$4))/(POSTE!$H$4*POSTE!$H$5*2)),,CONGÉ!$C$2:$C$80),+WORKDAY.INTL(AO93,+(((V93*POSTE!$H$5)+(CUM!W93*POSTE!$H$4))/(POSTE!$H$4*POSTE!$H$5*2)),,CONGÉ!$C$2:$C$80)))</f>
        <v xml:space="preserve"> </v>
      </c>
      <c r="AZ93" s="199" t="str">
        <f ca="1">+IF(V93=0," ",+MAX(+WORKDAY.INTL(+TODAY(),+CUM!AF93/+VLOOKUP(AZ$1,POSTE!$B:$H,7,FALSE),,CONGÉ!$C$2:$C$80),+WORKDAY.INTL(AP93,+CUM!V93/+VLOOKUP(AZ$1,POSTE!$B:$H,7,FALSE),,CONGÉ!$C$2:$C$80)))</f>
        <v xml:space="preserve"> </v>
      </c>
      <c r="BA93" s="199" t="str">
        <f ca="1">+IF(W93=0," ",+MAX(+WORKDAY.INTL(+TODAY(),+CUM!AG93/+VLOOKUP(BA$1,POSTE!$B:$H,7,FALSE),,CONGÉ!$C$2:$C$80),+WORKDAY.INTL(AQ93,+CUM!W93/+VLOOKUP(BA$1,POSTE!$B:$H,7,FALSE),,CONGÉ!$C$2:$C$80)))</f>
        <v xml:space="preserve"> </v>
      </c>
      <c r="BB93" s="199" t="str">
        <f ca="1">+IF(X93=0," ",+MAX(+WORKDAY.INTL(+TODAY(),+CUM!AH93/+VLOOKUP(BB$1,POSTE!$B:$H,7,FALSE),,CONGÉ!$C$2:$C$80),+WORKDAY.INTL(AR93,+CUM!X93/+VLOOKUP(BB$1,POSTE!$B:$H,7,FALSE),,CONGÉ!$C$2:$C$80)))</f>
        <v xml:space="preserve"> </v>
      </c>
      <c r="BC93" s="199" t="str">
        <f ca="1">+IF(Y93=0," ",+MAX(+WORKDAY.INTL(+TODAY(),+CUM!AI93/+VLOOKUP(BC$1,POSTE!$B:$H,7,FALSE),,CONGÉ!$C$2:$C$80),+WORKDAY.INTL(AS93,+CUM!Y93/+VLOOKUP(BC$1,POSTE!$B:$H,7,FALSE),,CONGÉ!$C$2:$C$80)))</f>
        <v xml:space="preserve"> </v>
      </c>
      <c r="BD93" s="199" t="str">
        <f ca="1">+IF(Z93=0," ",+MAX(+WORKDAY.INTL(+TODAY(),+CUM!AJ93/+VLOOKUP(BD$1,POSTE!$B:$H,7,FALSE),,CONGÉ!$C$2:$C$80),+WORKDAY.INTL(AT93,+CUM!Z93/+VLOOKUP(BD$1,POSTE!$B:$H,7,FALSE),,CONGÉ!$C$2:$C$80)))</f>
        <v xml:space="preserve"> </v>
      </c>
      <c r="BE93" s="199" t="str">
        <f ca="1">+IF(AA93=0," ",+MAX(+WORKDAY.INTL(+TODAY(),+CUM!AK93/+VLOOKUP(BE$1,POSTE!$B:$H,7,FALSE),,CONGÉ!$C$2:$C$80),+WORKDAY.INTL(AU93,+CUM!AA93/+VLOOKUP(BE$1,POSTE!$B:$H,7,FALSE),,CONGÉ!$C$2:$C$80)))</f>
        <v xml:space="preserve"> </v>
      </c>
      <c r="BF93" s="200" t="str">
        <f ca="1">+IF(AB93=0," ",+MAX(+WORKDAY.INTL(+TODAY(),+CUM!AL93/+VLOOKUP(BF$1,POSTE!$B:$H,7,FALSE),,CONGÉ!$C$2:$C$80),+WORKDAY.INTL(AV93,+CUM!AB93/+VLOOKUP(BF$1,POSTE!$B:$H,7,FALSE),,CONGÉ!$C$2:$C$80)))</f>
        <v xml:space="preserve"> </v>
      </c>
      <c r="BG93" s="96" t="str">
        <f t="shared" ca="1" si="38"/>
        <v xml:space="preserve"> </v>
      </c>
      <c r="BH93" s="96" t="str">
        <f t="shared" ca="1" si="39"/>
        <v xml:space="preserve"> </v>
      </c>
      <c r="BI93" s="26">
        <f>+IF($I93="oui",+VLOOKUP($A93,DATA!$A:$AH,DATA!$AH$3,FALSE),0)</f>
        <v>0</v>
      </c>
      <c r="BJ93" s="27" t="str">
        <f t="shared" si="25"/>
        <v xml:space="preserve"> </v>
      </c>
      <c r="BK93" s="46" t="str">
        <f>+IF(BI93&gt;0,+MAX((BL$4:BL92),BH93),"")</f>
        <v/>
      </c>
      <c r="BL93" s="46" t="str">
        <f>+IF(BI93&gt;0,+MAX((BL$4:BL92),+WORKDAY.INTL(BK93,+BI93/8,,CONGÉ!$C$2:$C$73)),"")</f>
        <v/>
      </c>
      <c r="BM93" s="175" t="str">
        <f t="shared" ca="1" si="26"/>
        <v xml:space="preserve"> </v>
      </c>
      <c r="BN93" s="176" t="str">
        <f t="shared" si="40"/>
        <v xml:space="preserve"> </v>
      </c>
      <c r="BO93" s="48" t="str">
        <f t="shared" ca="1" si="41"/>
        <v xml:space="preserve"> </v>
      </c>
      <c r="BP93" s="97" t="str">
        <f>+IF(C93=" "," ",+(((AF93*POSTE!$H$5)+(CUM!AG93*POSTE!$H$4))/(POSTE!$H$4*POSTE!$H$5*2)))</f>
        <v xml:space="preserve"> </v>
      </c>
      <c r="BQ93" s="98" t="str">
        <f ca="1">+IFERROR(+WORKDAY.INTL(BO93,BP93,,CONGÉ!C$4:C$72)," ")</f>
        <v xml:space="preserve"> </v>
      </c>
      <c r="BR93" s="99" t="str">
        <f ca="1">+IFERROR(+MAX(AY$4:AY93)-BQ93," ")</f>
        <v xml:space="preserve"> </v>
      </c>
      <c r="BS93" s="180" t="str">
        <f>+IF(T93=0," ",+DATEDIF(+MAX(AW$4:AW92),AM93,"D"))</f>
        <v xml:space="preserve"> </v>
      </c>
      <c r="BT93" s="181" t="str">
        <f>+IF(U93=0," ",+DATEDIF(+MAX(AX$4:AX92),AN93,"D"))</f>
        <v xml:space="preserve"> </v>
      </c>
      <c r="BU93" s="181" t="str">
        <f>+IF(AND(V93=0,W93=0)," ",+DATEDIF(+MAX(AY$4:AY92),AO93,"D"))</f>
        <v xml:space="preserve"> </v>
      </c>
      <c r="BV93" s="181" t="str">
        <f>+IF(V93=0," ",+DATEDIF(+MAX(AZ$4:AZ92),AP93,"D"))</f>
        <v xml:space="preserve"> </v>
      </c>
      <c r="BW93" s="181" t="str">
        <f>+IF(W93=0," ",+DATEDIF(+MAX(BA$4:BA92),AQ93,"D"))</f>
        <v xml:space="preserve"> </v>
      </c>
      <c r="BX93" s="181" t="str">
        <f>+IF(X93=0," ",+DATEDIF(+MAX(BB$4:BB92),AR93,"D"))</f>
        <v xml:space="preserve"> </v>
      </c>
      <c r="BY93" s="181" t="str">
        <f>+IF(Y93=0," ",+DATEDIF(+MAX(BC$4:BC92),AS93,"D"))</f>
        <v xml:space="preserve"> </v>
      </c>
      <c r="BZ93" s="181" t="str">
        <f>+IF(Z93=0," ",+DATEDIF(+MAX(BD$4:BD92),AT93,"D"))</f>
        <v xml:space="preserve"> </v>
      </c>
      <c r="CA93" s="181" t="str">
        <f>+IF(AA93=0," ",+DATEDIF(+MAX(BE$4:BE92),AU93,"D"))</f>
        <v xml:space="preserve"> </v>
      </c>
      <c r="CB93" s="182" t="str">
        <f>+IF(AB93=0," ",+DATEDIF(+MAX(BF$4:BF92),AV93,"D"))</f>
        <v xml:space="preserve"> </v>
      </c>
    </row>
    <row r="94" spans="1:80" x14ac:dyDescent="0.25">
      <c r="A94" s="104" t="str">
        <f>+IFERROR(+IF(+VLOOKUP(+ROW()-ROW($A$4),DATA!A:D,4,FALSE)=" "," ",+ROW()-ROW($A$4))," ")</f>
        <v xml:space="preserve"> </v>
      </c>
      <c r="B94" s="195" t="str">
        <f>+IFERROR(+VLOOKUP($A94,DATA!$A:$C,1,FALSE)-VLOOKUP($A94,DATA!$A:$C,3,FALSE)," ")</f>
        <v xml:space="preserve"> </v>
      </c>
      <c r="C94" s="17" t="str">
        <f>+IF($A94=" "," ",+VLOOKUP($A94,DATA!$A:$AG,DATA!$D$3,FALSE))</f>
        <v xml:space="preserve"> </v>
      </c>
      <c r="D94" s="17" t="str">
        <f>+IF($A94=" "," ",+VLOOKUP($A94,DATA!$A:$AG,DATA!$E$3,FALSE))</f>
        <v xml:space="preserve"> </v>
      </c>
      <c r="E94" s="17" t="str">
        <f>+IF($A94=" "," ",+VLOOKUP($A94,DATA!$A:$AG,DATA!$F$3,FALSE))</f>
        <v xml:space="preserve"> </v>
      </c>
      <c r="F94" s="191" t="str">
        <f>+IF($A94=" "," ",+VLOOKUP($A94,DATA!$A:$AG,DATA!$G$3,FALSE))</f>
        <v xml:space="preserve"> </v>
      </c>
      <c r="G94" s="31" t="str">
        <f>+IFERROR(+VLOOKUP($A94,DATA!$A:$AG,DATA!$M$3,FALSE)," ")</f>
        <v xml:space="preserve"> </v>
      </c>
      <c r="H94" s="31" t="str">
        <f>+IFERROR(+IF(+VLOOKUP($A94,DATA!$A:$AG,DATA!$N$3,FALSE)=0," ",+VLOOKUP($A94,DATA!$A:$AG,DATA!$N$3,FALSE))," ")</f>
        <v xml:space="preserve"> </v>
      </c>
      <c r="I94" s="18" t="str">
        <f>+IF($A94=" "," ",+VLOOKUP($A94,DATA!$A:$AG,DATA!$O$3,FALSE))</f>
        <v xml:space="preserve"> </v>
      </c>
      <c r="J94" s="26">
        <f>+IF($I94="oui",+VLOOKUP($A94,DATA!$A:$AG,DATA!$P$3,FALSE),0)</f>
        <v>0</v>
      </c>
      <c r="K94" s="27">
        <f>+IF($I94="oui",+VLOOKUP($A94,DATA!$A:$AG,DATA!$R$3,FALSE),0)</f>
        <v>0</v>
      </c>
      <c r="L94" s="27">
        <f>+IF($I94="oui",+VLOOKUP($A94,DATA!$A:$AG,DATA!$T$3,FALSE),0)</f>
        <v>0</v>
      </c>
      <c r="M94" s="27">
        <f>+IF($I94="oui",+VLOOKUP($A94,DATA!$A:$AG,DATA!$V$3,FALSE),0)</f>
        <v>0</v>
      </c>
      <c r="N94" s="27">
        <f>+IF($I94="oui",+VLOOKUP($A94,DATA!$A:$AG,DATA!$X$3,FALSE),0)</f>
        <v>0</v>
      </c>
      <c r="O94" s="27">
        <f>+IF($I94="oui",+VLOOKUP($A94,DATA!$A:$AG,DATA!$Z$3,FALSE),0)</f>
        <v>0</v>
      </c>
      <c r="P94" s="27">
        <f>+IF($I94="oui",+VLOOKUP($A94,DATA!$A:$AG,DATA!$AB$3,FALSE),0)</f>
        <v>0</v>
      </c>
      <c r="Q94" s="27">
        <f>+IF($I94="oui",+VLOOKUP($A94,DATA!$A:$AG,DATA!$AD$3,FALSE),0)</f>
        <v>0</v>
      </c>
      <c r="R94" s="28">
        <f>+IF($I94="oui",+VLOOKUP($A94,DATA!$A:$AG,DATA!$AF$3,FALSE),0)</f>
        <v>0</v>
      </c>
      <c r="S94" s="94">
        <f t="shared" si="27"/>
        <v>0</v>
      </c>
      <c r="T94" s="20">
        <f>+IF($I94="oui",+VLOOKUP($A94,DATA!$A:$AG,DATA!$Q$3,FALSE),0)</f>
        <v>0</v>
      </c>
      <c r="U94" s="21">
        <f>+IF($I94="oui",+VLOOKUP($A94,DATA!$A:$AG,DATA!$S$3,FALSE),0)</f>
        <v>0</v>
      </c>
      <c r="V94" s="21">
        <f>+IF($I94="oui",+VLOOKUP($A94,DATA!$A:$AG,DATA!$U$3,FALSE),0)</f>
        <v>0</v>
      </c>
      <c r="W94" s="21">
        <f>+IF($I94="oui",+VLOOKUP($A94,DATA!$A:$AG,DATA!$W$3,FALSE),0)</f>
        <v>0</v>
      </c>
      <c r="X94" s="21">
        <f>+IF($I94="oui",+VLOOKUP($A94,DATA!$A:$AG,DATA!$Y$3,FALSE),0)</f>
        <v>0</v>
      </c>
      <c r="Y94" s="21">
        <f>+IF($I94="oui",+VLOOKUP($A94,DATA!$A:$AG,DATA!$AA$3,FALSE),0)</f>
        <v>0</v>
      </c>
      <c r="Z94" s="21">
        <f>+IF($I94="oui",+VLOOKUP($A94,DATA!$A:$AG,DATA!$AC$3,FALSE),0)</f>
        <v>0</v>
      </c>
      <c r="AA94" s="21">
        <f>+IF($I94="oui",+VLOOKUP($A94,DATA!$A:$AG,DATA!$AE$3,FALSE),0)</f>
        <v>0</v>
      </c>
      <c r="AB94" s="22">
        <f>+IF($I94="oui",+VLOOKUP($A94,DATA!$A:$AG,DATA!$AG$3,FALSE),0)</f>
        <v>0</v>
      </c>
      <c r="AC94" s="95">
        <f t="shared" si="28"/>
        <v>0</v>
      </c>
      <c r="AD94" s="26" t="str">
        <f t="shared" si="29"/>
        <v xml:space="preserve"> </v>
      </c>
      <c r="AE94" s="27" t="str">
        <f t="shared" si="30"/>
        <v xml:space="preserve"> </v>
      </c>
      <c r="AF94" s="27" t="str">
        <f t="shared" si="31"/>
        <v xml:space="preserve"> </v>
      </c>
      <c r="AG94" s="27" t="str">
        <f t="shared" si="32"/>
        <v xml:space="preserve"> </v>
      </c>
      <c r="AH94" s="27" t="str">
        <f t="shared" si="33"/>
        <v xml:space="preserve"> </v>
      </c>
      <c r="AI94" s="27" t="str">
        <f t="shared" si="34"/>
        <v xml:space="preserve"> </v>
      </c>
      <c r="AJ94" s="27" t="str">
        <f t="shared" si="35"/>
        <v xml:space="preserve"> </v>
      </c>
      <c r="AK94" s="27" t="str">
        <f t="shared" si="36"/>
        <v xml:space="preserve"> </v>
      </c>
      <c r="AL94" s="28" t="str">
        <f t="shared" si="37"/>
        <v xml:space="preserve"> </v>
      </c>
      <c r="AM94" s="44" t="str">
        <f ca="1">+IF(T94=0," ",IF($H94=" ",+MAX(TODAY(),AW$4:AW93,$G94),+MAX(TODAY(),AW$4:AW93,$H94)))</f>
        <v xml:space="preserve"> </v>
      </c>
      <c r="AN94" s="31" t="str">
        <f ca="1">+IF(U94=0," ",IF($H94=" ",+MAX(TODAY(),AX$4:AX93,$G94),+MAX(TODAY(),AX$4:AX93,$H94)))</f>
        <v xml:space="preserve"> </v>
      </c>
      <c r="AO94" s="31" t="str">
        <f ca="1">+IF(AND(V94=0,W94=0)," ",IF($H94=" ",+MAX(TODAY(),AY$4:AY93,$G94),+MAX(TODAY(),AY$4:AY93,$H94)))</f>
        <v xml:space="preserve"> </v>
      </c>
      <c r="AP94" s="31" t="str">
        <f ca="1">+IF(V94=0," ",IF($H94=" ",+MAX(TODAY(),AZ$4:AZ93,$G94),+MAX(TODAY(),AZ$4:AZ93,$H94)))</f>
        <v xml:space="preserve"> </v>
      </c>
      <c r="AQ94" s="31" t="str">
        <f ca="1">+IF(W94=0," ",IF($H94=" ",+MAX(TODAY(),BA$4:BA93,$G94),+MAX(TODAY(),BA$4:BA93,$H94)))</f>
        <v xml:space="preserve"> </v>
      </c>
      <c r="AR94" s="31" t="str">
        <f ca="1">+IF(X94=0," ",IF($H94=" ",+MAX(TODAY(),BB$4:BB93,$G94),+MAX(TODAY(),BB$4:BB93,$H94)))</f>
        <v xml:space="preserve"> </v>
      </c>
      <c r="AS94" s="31" t="str">
        <f ca="1">+IF(Y94=0," ",IF($H94=" ",+MAX(TODAY(),BC$4:BC93,$G94),+MAX(TODAY(),BC$4:BC93,$H94)))</f>
        <v xml:space="preserve"> </v>
      </c>
      <c r="AT94" s="31" t="str">
        <f ca="1">+IF(Z94=0," ",IF($H94=" ",+MAX(TODAY(),BD$4:BD93,$G94),+MAX(TODAY(),BD$4:BD93,$H94)))</f>
        <v xml:space="preserve"> </v>
      </c>
      <c r="AU94" s="31" t="str">
        <f ca="1">+IF(AA94=0," ",IF($H94=" ",+MAX(TODAY(),BE$4:BE93,$G94),+MAX(TODAY(),BE$4:BE93,$H94)))</f>
        <v xml:space="preserve"> </v>
      </c>
      <c r="AV94" s="45" t="str">
        <f ca="1">+IF(AB94=0," ",IF($H94=" ",+MAX(TODAY(),BF$4:BF93,$G94),+MAX(TODAY(),BF$4:BF93,$H94)))</f>
        <v xml:space="preserve"> </v>
      </c>
      <c r="AW94" s="48" t="str">
        <f ca="1">+IF(T94=0," ",+MAX(+WORKDAY.INTL(+TODAY(),+CUM!AD94/+VLOOKUP(AW$1,POSTE!$B:$H,7,FALSE),,CONGÉ!$C$2:$C$80),+WORKDAY.INTL(AM94,+CUM!T94/+VLOOKUP(AW$1,POSTE!$B:$H,7,FALSE),,CONGÉ!$C$2:$C$80)))</f>
        <v xml:space="preserve"> </v>
      </c>
      <c r="AX94" s="199" t="str">
        <f ca="1">+IF(U94=0," ",+MAX(+WORKDAY.INTL(+TODAY(),+CUM!AE94/+VLOOKUP(AX$1,POSTE!$B:$H,7,FALSE),,CONGÉ!$C$2:$C$80),+WORKDAY.INTL(AN94,+CUM!U94/+VLOOKUP(AX$1,POSTE!$B:$H,7,FALSE),,CONGÉ!$C$2:$C$80)))</f>
        <v xml:space="preserve"> </v>
      </c>
      <c r="AY94" s="199" t="str">
        <f ca="1">+IF(AND(V94=0,W94=0)," ",+MAX(+WORKDAY.INTL(+TODAY(),+(((AF94*POSTE!$H$5)+(CUM!AG94*POSTE!$H$4))/(POSTE!$H$4*POSTE!$H$5*2)),,CONGÉ!$C$2:$C$80),+WORKDAY.INTL(AO94,+(((V94*POSTE!$H$5)+(CUM!W94*POSTE!$H$4))/(POSTE!$H$4*POSTE!$H$5*2)),,CONGÉ!$C$2:$C$80)))</f>
        <v xml:space="preserve"> </v>
      </c>
      <c r="AZ94" s="199" t="str">
        <f ca="1">+IF(V94=0," ",+MAX(+WORKDAY.INTL(+TODAY(),+CUM!AF94/+VLOOKUP(AZ$1,POSTE!$B:$H,7,FALSE),,CONGÉ!$C$2:$C$80),+WORKDAY.INTL(AP94,+CUM!V94/+VLOOKUP(AZ$1,POSTE!$B:$H,7,FALSE),,CONGÉ!$C$2:$C$80)))</f>
        <v xml:space="preserve"> </v>
      </c>
      <c r="BA94" s="199" t="str">
        <f ca="1">+IF(W94=0," ",+MAX(+WORKDAY.INTL(+TODAY(),+CUM!AG94/+VLOOKUP(BA$1,POSTE!$B:$H,7,FALSE),,CONGÉ!$C$2:$C$80),+WORKDAY.INTL(AQ94,+CUM!W94/+VLOOKUP(BA$1,POSTE!$B:$H,7,FALSE),,CONGÉ!$C$2:$C$80)))</f>
        <v xml:space="preserve"> </v>
      </c>
      <c r="BB94" s="199" t="str">
        <f ca="1">+IF(X94=0," ",+MAX(+WORKDAY.INTL(+TODAY(),+CUM!AH94/+VLOOKUP(BB$1,POSTE!$B:$H,7,FALSE),,CONGÉ!$C$2:$C$80),+WORKDAY.INTL(AR94,+CUM!X94/+VLOOKUP(BB$1,POSTE!$B:$H,7,FALSE),,CONGÉ!$C$2:$C$80)))</f>
        <v xml:space="preserve"> </v>
      </c>
      <c r="BC94" s="199" t="str">
        <f ca="1">+IF(Y94=0," ",+MAX(+WORKDAY.INTL(+TODAY(),+CUM!AI94/+VLOOKUP(BC$1,POSTE!$B:$H,7,FALSE),,CONGÉ!$C$2:$C$80),+WORKDAY.INTL(AS94,+CUM!Y94/+VLOOKUP(BC$1,POSTE!$B:$H,7,FALSE),,CONGÉ!$C$2:$C$80)))</f>
        <v xml:space="preserve"> </v>
      </c>
      <c r="BD94" s="199" t="str">
        <f ca="1">+IF(Z94=0," ",+MAX(+WORKDAY.INTL(+TODAY(),+CUM!AJ94/+VLOOKUP(BD$1,POSTE!$B:$H,7,FALSE),,CONGÉ!$C$2:$C$80),+WORKDAY.INTL(AT94,+CUM!Z94/+VLOOKUP(BD$1,POSTE!$B:$H,7,FALSE),,CONGÉ!$C$2:$C$80)))</f>
        <v xml:space="preserve"> </v>
      </c>
      <c r="BE94" s="199" t="str">
        <f ca="1">+IF(AA94=0," ",+MAX(+WORKDAY.INTL(+TODAY(),+CUM!AK94/+VLOOKUP(BE$1,POSTE!$B:$H,7,FALSE),,CONGÉ!$C$2:$C$80),+WORKDAY.INTL(AU94,+CUM!AA94/+VLOOKUP(BE$1,POSTE!$B:$H,7,FALSE),,CONGÉ!$C$2:$C$80)))</f>
        <v xml:space="preserve"> </v>
      </c>
      <c r="BF94" s="200" t="str">
        <f ca="1">+IF(AB94=0," ",+MAX(+WORKDAY.INTL(+TODAY(),+CUM!AL94/+VLOOKUP(BF$1,POSTE!$B:$H,7,FALSE),,CONGÉ!$C$2:$C$80),+WORKDAY.INTL(AV94,+CUM!AB94/+VLOOKUP(BF$1,POSTE!$B:$H,7,FALSE),,CONGÉ!$C$2:$C$80)))</f>
        <v xml:space="preserve"> </v>
      </c>
      <c r="BG94" s="96" t="str">
        <f t="shared" ca="1" si="38"/>
        <v xml:space="preserve"> </v>
      </c>
      <c r="BH94" s="96" t="str">
        <f t="shared" ca="1" si="39"/>
        <v xml:space="preserve"> </v>
      </c>
      <c r="BI94" s="26">
        <f>+IF($I94="oui",+VLOOKUP($A94,DATA!$A:$AH,DATA!$AH$3,FALSE),0)</f>
        <v>0</v>
      </c>
      <c r="BJ94" s="27" t="str">
        <f t="shared" si="25"/>
        <v xml:space="preserve"> </v>
      </c>
      <c r="BK94" s="46" t="str">
        <f>+IF(BI94&gt;0,+MAX((BL$4:BL93),BH94),"")</f>
        <v/>
      </c>
      <c r="BL94" s="46" t="str">
        <f>+IF(BI94&gt;0,+MAX((BL$4:BL93),+WORKDAY.INTL(BK94,+BI94/8,,CONGÉ!$C$2:$C$73)),"")</f>
        <v/>
      </c>
      <c r="BM94" s="175" t="str">
        <f t="shared" ca="1" si="26"/>
        <v xml:space="preserve"> </v>
      </c>
      <c r="BN94" s="176" t="str">
        <f t="shared" si="40"/>
        <v xml:space="preserve"> </v>
      </c>
      <c r="BO94" s="48" t="str">
        <f t="shared" ca="1" si="41"/>
        <v xml:space="preserve"> </v>
      </c>
      <c r="BP94" s="97" t="str">
        <f>+IF(C94=" "," ",+(((AF94*POSTE!$H$5)+(CUM!AG94*POSTE!$H$4))/(POSTE!$H$4*POSTE!$H$5*2)))</f>
        <v xml:space="preserve"> </v>
      </c>
      <c r="BQ94" s="98" t="str">
        <f ca="1">+IFERROR(+WORKDAY.INTL(BO94,BP94,,CONGÉ!C$4:C$72)," ")</f>
        <v xml:space="preserve"> </v>
      </c>
      <c r="BR94" s="99" t="str">
        <f ca="1">+IFERROR(+MAX(AY$4:AY94)-BQ94," ")</f>
        <v xml:space="preserve"> </v>
      </c>
      <c r="BS94" s="180" t="str">
        <f>+IF(T94=0," ",+DATEDIF(+MAX(AW$4:AW93),AM94,"D"))</f>
        <v xml:space="preserve"> </v>
      </c>
      <c r="BT94" s="181" t="str">
        <f>+IF(U94=0," ",+DATEDIF(+MAX(AX$4:AX93),AN94,"D"))</f>
        <v xml:space="preserve"> </v>
      </c>
      <c r="BU94" s="181" t="str">
        <f>+IF(AND(V94=0,W94=0)," ",+DATEDIF(+MAX(AY$4:AY93),AO94,"D"))</f>
        <v xml:space="preserve"> </v>
      </c>
      <c r="BV94" s="181" t="str">
        <f>+IF(V94=0," ",+DATEDIF(+MAX(AZ$4:AZ93),AP94,"D"))</f>
        <v xml:space="preserve"> </v>
      </c>
      <c r="BW94" s="181" t="str">
        <f>+IF(W94=0," ",+DATEDIF(+MAX(BA$4:BA93),AQ94,"D"))</f>
        <v xml:space="preserve"> </v>
      </c>
      <c r="BX94" s="181" t="str">
        <f>+IF(X94=0," ",+DATEDIF(+MAX(BB$4:BB93),AR94,"D"))</f>
        <v xml:space="preserve"> </v>
      </c>
      <c r="BY94" s="181" t="str">
        <f>+IF(Y94=0," ",+DATEDIF(+MAX(BC$4:BC93),AS94,"D"))</f>
        <v xml:space="preserve"> </v>
      </c>
      <c r="BZ94" s="181" t="str">
        <f>+IF(Z94=0," ",+DATEDIF(+MAX(BD$4:BD93),AT94,"D"))</f>
        <v xml:space="preserve"> </v>
      </c>
      <c r="CA94" s="181" t="str">
        <f>+IF(AA94=0," ",+DATEDIF(+MAX(BE$4:BE93),AU94,"D"))</f>
        <v xml:space="preserve"> </v>
      </c>
      <c r="CB94" s="182" t="str">
        <f>+IF(AB94=0," ",+DATEDIF(+MAX(BF$4:BF93),AV94,"D"))</f>
        <v xml:space="preserve"> </v>
      </c>
    </row>
    <row r="95" spans="1:80" x14ac:dyDescent="0.25">
      <c r="A95" s="104" t="str">
        <f>+IFERROR(+IF(+VLOOKUP(+ROW()-ROW($A$4),DATA!A:D,4,FALSE)=" "," ",+ROW()-ROW($A$4))," ")</f>
        <v xml:space="preserve"> </v>
      </c>
      <c r="B95" s="195" t="str">
        <f>+IFERROR(+VLOOKUP($A95,DATA!$A:$C,1,FALSE)-VLOOKUP($A95,DATA!$A:$C,3,FALSE)," ")</f>
        <v xml:space="preserve"> </v>
      </c>
      <c r="C95" s="17" t="str">
        <f>+IF($A95=" "," ",+VLOOKUP($A95,DATA!$A:$AG,DATA!$D$3,FALSE))</f>
        <v xml:space="preserve"> </v>
      </c>
      <c r="D95" s="17" t="str">
        <f>+IF($A95=" "," ",+VLOOKUP($A95,DATA!$A:$AG,DATA!$E$3,FALSE))</f>
        <v xml:space="preserve"> </v>
      </c>
      <c r="E95" s="17" t="str">
        <f>+IF($A95=" "," ",+VLOOKUP($A95,DATA!$A:$AG,DATA!$F$3,FALSE))</f>
        <v xml:space="preserve"> </v>
      </c>
      <c r="F95" s="191" t="str">
        <f>+IF($A95=" "," ",+VLOOKUP($A95,DATA!$A:$AG,DATA!$G$3,FALSE))</f>
        <v xml:space="preserve"> </v>
      </c>
      <c r="G95" s="31" t="str">
        <f>+IFERROR(+VLOOKUP($A95,DATA!$A:$AG,DATA!$M$3,FALSE)," ")</f>
        <v xml:space="preserve"> </v>
      </c>
      <c r="H95" s="31" t="str">
        <f>+IFERROR(+IF(+VLOOKUP($A95,DATA!$A:$AG,DATA!$N$3,FALSE)=0," ",+VLOOKUP($A95,DATA!$A:$AG,DATA!$N$3,FALSE))," ")</f>
        <v xml:space="preserve"> </v>
      </c>
      <c r="I95" s="18" t="str">
        <f>+IF($A95=" "," ",+VLOOKUP($A95,DATA!$A:$AG,DATA!$O$3,FALSE))</f>
        <v xml:space="preserve"> </v>
      </c>
      <c r="J95" s="26">
        <f>+IF($I95="oui",+VLOOKUP($A95,DATA!$A:$AG,DATA!$P$3,FALSE),0)</f>
        <v>0</v>
      </c>
      <c r="K95" s="27">
        <f>+IF($I95="oui",+VLOOKUP($A95,DATA!$A:$AG,DATA!$R$3,FALSE),0)</f>
        <v>0</v>
      </c>
      <c r="L95" s="27">
        <f>+IF($I95="oui",+VLOOKUP($A95,DATA!$A:$AG,DATA!$T$3,FALSE),0)</f>
        <v>0</v>
      </c>
      <c r="M95" s="27">
        <f>+IF($I95="oui",+VLOOKUP($A95,DATA!$A:$AG,DATA!$V$3,FALSE),0)</f>
        <v>0</v>
      </c>
      <c r="N95" s="27">
        <f>+IF($I95="oui",+VLOOKUP($A95,DATA!$A:$AG,DATA!$X$3,FALSE),0)</f>
        <v>0</v>
      </c>
      <c r="O95" s="27">
        <f>+IF($I95="oui",+VLOOKUP($A95,DATA!$A:$AG,DATA!$Z$3,FALSE),0)</f>
        <v>0</v>
      </c>
      <c r="P95" s="27">
        <f>+IF($I95="oui",+VLOOKUP($A95,DATA!$A:$AG,DATA!$AB$3,FALSE),0)</f>
        <v>0</v>
      </c>
      <c r="Q95" s="27">
        <f>+IF($I95="oui",+VLOOKUP($A95,DATA!$A:$AG,DATA!$AD$3,FALSE),0)</f>
        <v>0</v>
      </c>
      <c r="R95" s="28">
        <f>+IF($I95="oui",+VLOOKUP($A95,DATA!$A:$AG,DATA!$AF$3,FALSE),0)</f>
        <v>0</v>
      </c>
      <c r="S95" s="94">
        <f t="shared" si="27"/>
        <v>0</v>
      </c>
      <c r="T95" s="20">
        <f>+IF($I95="oui",+VLOOKUP($A95,DATA!$A:$AG,DATA!$Q$3,FALSE),0)</f>
        <v>0</v>
      </c>
      <c r="U95" s="21">
        <f>+IF($I95="oui",+VLOOKUP($A95,DATA!$A:$AG,DATA!$S$3,FALSE),0)</f>
        <v>0</v>
      </c>
      <c r="V95" s="21">
        <f>+IF($I95="oui",+VLOOKUP($A95,DATA!$A:$AG,DATA!$U$3,FALSE),0)</f>
        <v>0</v>
      </c>
      <c r="W95" s="21">
        <f>+IF($I95="oui",+VLOOKUP($A95,DATA!$A:$AG,DATA!$W$3,FALSE),0)</f>
        <v>0</v>
      </c>
      <c r="X95" s="21">
        <f>+IF($I95="oui",+VLOOKUP($A95,DATA!$A:$AG,DATA!$Y$3,FALSE),0)</f>
        <v>0</v>
      </c>
      <c r="Y95" s="21">
        <f>+IF($I95="oui",+VLOOKUP($A95,DATA!$A:$AG,DATA!$AA$3,FALSE),0)</f>
        <v>0</v>
      </c>
      <c r="Z95" s="21">
        <f>+IF($I95="oui",+VLOOKUP($A95,DATA!$A:$AG,DATA!$AC$3,FALSE),0)</f>
        <v>0</v>
      </c>
      <c r="AA95" s="21">
        <f>+IF($I95="oui",+VLOOKUP($A95,DATA!$A:$AG,DATA!$AE$3,FALSE),0)</f>
        <v>0</v>
      </c>
      <c r="AB95" s="22">
        <f>+IF($I95="oui",+VLOOKUP($A95,DATA!$A:$AG,DATA!$AG$3,FALSE),0)</f>
        <v>0</v>
      </c>
      <c r="AC95" s="95">
        <f t="shared" si="28"/>
        <v>0</v>
      </c>
      <c r="AD95" s="26" t="str">
        <f t="shared" si="29"/>
        <v xml:space="preserve"> </v>
      </c>
      <c r="AE95" s="27" t="str">
        <f t="shared" si="30"/>
        <v xml:space="preserve"> </v>
      </c>
      <c r="AF95" s="27" t="str">
        <f t="shared" si="31"/>
        <v xml:space="preserve"> </v>
      </c>
      <c r="AG95" s="27" t="str">
        <f t="shared" si="32"/>
        <v xml:space="preserve"> </v>
      </c>
      <c r="AH95" s="27" t="str">
        <f t="shared" si="33"/>
        <v xml:space="preserve"> </v>
      </c>
      <c r="AI95" s="27" t="str">
        <f t="shared" si="34"/>
        <v xml:space="preserve"> </v>
      </c>
      <c r="AJ95" s="27" t="str">
        <f t="shared" si="35"/>
        <v xml:space="preserve"> </v>
      </c>
      <c r="AK95" s="27" t="str">
        <f t="shared" si="36"/>
        <v xml:space="preserve"> </v>
      </c>
      <c r="AL95" s="28" t="str">
        <f t="shared" si="37"/>
        <v xml:space="preserve"> </v>
      </c>
      <c r="AM95" s="44" t="str">
        <f ca="1">+IF(T95=0," ",IF($H95=" ",+MAX(TODAY(),AW$4:AW94,$G95),+MAX(TODAY(),AW$4:AW94,$H95)))</f>
        <v xml:space="preserve"> </v>
      </c>
      <c r="AN95" s="31" t="str">
        <f ca="1">+IF(U95=0," ",IF($H95=" ",+MAX(TODAY(),AX$4:AX94,$G95),+MAX(TODAY(),AX$4:AX94,$H95)))</f>
        <v xml:space="preserve"> </v>
      </c>
      <c r="AO95" s="31" t="str">
        <f ca="1">+IF(AND(V95=0,W95=0)," ",IF($H95=" ",+MAX(TODAY(),AY$4:AY94,$G95),+MAX(TODAY(),AY$4:AY94,$H95)))</f>
        <v xml:space="preserve"> </v>
      </c>
      <c r="AP95" s="31" t="str">
        <f ca="1">+IF(V95=0," ",IF($H95=" ",+MAX(TODAY(),AZ$4:AZ94,$G95),+MAX(TODAY(),AZ$4:AZ94,$H95)))</f>
        <v xml:space="preserve"> </v>
      </c>
      <c r="AQ95" s="31" t="str">
        <f ca="1">+IF(W95=0," ",IF($H95=" ",+MAX(TODAY(),BA$4:BA94,$G95),+MAX(TODAY(),BA$4:BA94,$H95)))</f>
        <v xml:space="preserve"> </v>
      </c>
      <c r="AR95" s="31" t="str">
        <f ca="1">+IF(X95=0," ",IF($H95=" ",+MAX(TODAY(),BB$4:BB94,$G95),+MAX(TODAY(),BB$4:BB94,$H95)))</f>
        <v xml:space="preserve"> </v>
      </c>
      <c r="AS95" s="31" t="str">
        <f ca="1">+IF(Y95=0," ",IF($H95=" ",+MAX(TODAY(),BC$4:BC94,$G95),+MAX(TODAY(),BC$4:BC94,$H95)))</f>
        <v xml:space="preserve"> </v>
      </c>
      <c r="AT95" s="31" t="str">
        <f ca="1">+IF(Z95=0," ",IF($H95=" ",+MAX(TODAY(),BD$4:BD94,$G95),+MAX(TODAY(),BD$4:BD94,$H95)))</f>
        <v xml:space="preserve"> </v>
      </c>
      <c r="AU95" s="31" t="str">
        <f ca="1">+IF(AA95=0," ",IF($H95=" ",+MAX(TODAY(),BE$4:BE94,$G95),+MAX(TODAY(),BE$4:BE94,$H95)))</f>
        <v xml:space="preserve"> </v>
      </c>
      <c r="AV95" s="45" t="str">
        <f ca="1">+IF(AB95=0," ",IF($H95=" ",+MAX(TODAY(),BF$4:BF94,$G95),+MAX(TODAY(),BF$4:BF94,$H95)))</f>
        <v xml:space="preserve"> </v>
      </c>
      <c r="AW95" s="48" t="str">
        <f ca="1">+IF(T95=0," ",+MAX(+WORKDAY.INTL(+TODAY(),+CUM!AD95/+VLOOKUP(AW$1,POSTE!$B:$H,7,FALSE),,CONGÉ!$C$2:$C$80),+WORKDAY.INTL(AM95,+CUM!T95/+VLOOKUP(AW$1,POSTE!$B:$H,7,FALSE),,CONGÉ!$C$2:$C$80)))</f>
        <v xml:space="preserve"> </v>
      </c>
      <c r="AX95" s="199" t="str">
        <f ca="1">+IF(U95=0," ",+MAX(+WORKDAY.INTL(+TODAY(),+CUM!AE95/+VLOOKUP(AX$1,POSTE!$B:$H,7,FALSE),,CONGÉ!$C$2:$C$80),+WORKDAY.INTL(AN95,+CUM!U95/+VLOOKUP(AX$1,POSTE!$B:$H,7,FALSE),,CONGÉ!$C$2:$C$80)))</f>
        <v xml:space="preserve"> </v>
      </c>
      <c r="AY95" s="199" t="str">
        <f ca="1">+IF(AND(V95=0,W95=0)," ",+MAX(+WORKDAY.INTL(+TODAY(),+(((AF95*POSTE!$H$5)+(CUM!AG95*POSTE!$H$4))/(POSTE!$H$4*POSTE!$H$5*2)),,CONGÉ!$C$2:$C$80),+WORKDAY.INTL(AO95,+(((V95*POSTE!$H$5)+(CUM!W95*POSTE!$H$4))/(POSTE!$H$4*POSTE!$H$5*2)),,CONGÉ!$C$2:$C$80)))</f>
        <v xml:space="preserve"> </v>
      </c>
      <c r="AZ95" s="199" t="str">
        <f ca="1">+IF(V95=0," ",+MAX(+WORKDAY.INTL(+TODAY(),+CUM!AF95/+VLOOKUP(AZ$1,POSTE!$B:$H,7,FALSE),,CONGÉ!$C$2:$C$80),+WORKDAY.INTL(AP95,+CUM!V95/+VLOOKUP(AZ$1,POSTE!$B:$H,7,FALSE),,CONGÉ!$C$2:$C$80)))</f>
        <v xml:space="preserve"> </v>
      </c>
      <c r="BA95" s="199" t="str">
        <f ca="1">+IF(W95=0," ",+MAX(+WORKDAY.INTL(+TODAY(),+CUM!AG95/+VLOOKUP(BA$1,POSTE!$B:$H,7,FALSE),,CONGÉ!$C$2:$C$80),+WORKDAY.INTL(AQ95,+CUM!W95/+VLOOKUP(BA$1,POSTE!$B:$H,7,FALSE),,CONGÉ!$C$2:$C$80)))</f>
        <v xml:space="preserve"> </v>
      </c>
      <c r="BB95" s="199" t="str">
        <f ca="1">+IF(X95=0," ",+MAX(+WORKDAY.INTL(+TODAY(),+CUM!AH95/+VLOOKUP(BB$1,POSTE!$B:$H,7,FALSE),,CONGÉ!$C$2:$C$80),+WORKDAY.INTL(AR95,+CUM!X95/+VLOOKUP(BB$1,POSTE!$B:$H,7,FALSE),,CONGÉ!$C$2:$C$80)))</f>
        <v xml:space="preserve"> </v>
      </c>
      <c r="BC95" s="199" t="str">
        <f ca="1">+IF(Y95=0," ",+MAX(+WORKDAY.INTL(+TODAY(),+CUM!AI95/+VLOOKUP(BC$1,POSTE!$B:$H,7,FALSE),,CONGÉ!$C$2:$C$80),+WORKDAY.INTL(AS95,+CUM!Y95/+VLOOKUP(BC$1,POSTE!$B:$H,7,FALSE),,CONGÉ!$C$2:$C$80)))</f>
        <v xml:space="preserve"> </v>
      </c>
      <c r="BD95" s="199" t="str">
        <f ca="1">+IF(Z95=0," ",+MAX(+WORKDAY.INTL(+TODAY(),+CUM!AJ95/+VLOOKUP(BD$1,POSTE!$B:$H,7,FALSE),,CONGÉ!$C$2:$C$80),+WORKDAY.INTL(AT95,+CUM!Z95/+VLOOKUP(BD$1,POSTE!$B:$H,7,FALSE),,CONGÉ!$C$2:$C$80)))</f>
        <v xml:space="preserve"> </v>
      </c>
      <c r="BE95" s="199" t="str">
        <f ca="1">+IF(AA95=0," ",+MAX(+WORKDAY.INTL(+TODAY(),+CUM!AK95/+VLOOKUP(BE$1,POSTE!$B:$H,7,FALSE),,CONGÉ!$C$2:$C$80),+WORKDAY.INTL(AU95,+CUM!AA95/+VLOOKUP(BE$1,POSTE!$B:$H,7,FALSE),,CONGÉ!$C$2:$C$80)))</f>
        <v xml:space="preserve"> </v>
      </c>
      <c r="BF95" s="200" t="str">
        <f ca="1">+IF(AB95=0," ",+MAX(+WORKDAY.INTL(+TODAY(),+CUM!AL95/+VLOOKUP(BF$1,POSTE!$B:$H,7,FALSE),,CONGÉ!$C$2:$C$80),+WORKDAY.INTL(AV95,+CUM!AB95/+VLOOKUP(BF$1,POSTE!$B:$H,7,FALSE),,CONGÉ!$C$2:$C$80)))</f>
        <v xml:space="preserve"> </v>
      </c>
      <c r="BG95" s="96" t="str">
        <f t="shared" ca="1" si="38"/>
        <v xml:space="preserve"> </v>
      </c>
      <c r="BH95" s="96" t="str">
        <f t="shared" ca="1" si="39"/>
        <v xml:space="preserve"> </v>
      </c>
      <c r="BI95" s="26">
        <f>+IF($I95="oui",+VLOOKUP($A95,DATA!$A:$AH,DATA!$AH$3,FALSE),0)</f>
        <v>0</v>
      </c>
      <c r="BJ95" s="27" t="str">
        <f t="shared" si="25"/>
        <v xml:space="preserve"> </v>
      </c>
      <c r="BK95" s="46" t="str">
        <f>+IF(BI95&gt;0,+MAX((BL$4:BL94),BH95),"")</f>
        <v/>
      </c>
      <c r="BL95" s="46" t="str">
        <f>+IF(BI95&gt;0,+MAX((BL$4:BL94),+WORKDAY.INTL(BK95,+BI95/8,,CONGÉ!$C$2:$C$73)),"")</f>
        <v/>
      </c>
      <c r="BM95" s="175" t="str">
        <f t="shared" ca="1" si="26"/>
        <v xml:space="preserve"> </v>
      </c>
      <c r="BN95" s="176" t="str">
        <f t="shared" si="40"/>
        <v xml:space="preserve"> </v>
      </c>
      <c r="BO95" s="48" t="str">
        <f t="shared" ca="1" si="41"/>
        <v xml:space="preserve"> </v>
      </c>
      <c r="BP95" s="97" t="str">
        <f>+IF(C95=" "," ",+(((AF95*POSTE!$H$5)+(CUM!AG95*POSTE!$H$4))/(POSTE!$H$4*POSTE!$H$5*2)))</f>
        <v xml:space="preserve"> </v>
      </c>
      <c r="BQ95" s="98" t="str">
        <f ca="1">+IFERROR(+WORKDAY.INTL(BO95,BP95,,CONGÉ!C$4:C$72)," ")</f>
        <v xml:space="preserve"> </v>
      </c>
      <c r="BR95" s="99" t="str">
        <f ca="1">+IFERROR(+MAX(AY$4:AY95)-BQ95," ")</f>
        <v xml:space="preserve"> </v>
      </c>
      <c r="BS95" s="180" t="str">
        <f>+IF(T95=0," ",+DATEDIF(+MAX(AW$4:AW94),AM95,"D"))</f>
        <v xml:space="preserve"> </v>
      </c>
      <c r="BT95" s="181" t="str">
        <f>+IF(U95=0," ",+DATEDIF(+MAX(AX$4:AX94),AN95,"D"))</f>
        <v xml:space="preserve"> </v>
      </c>
      <c r="BU95" s="181" t="str">
        <f>+IF(AND(V95=0,W95=0)," ",+DATEDIF(+MAX(AY$4:AY94),AO95,"D"))</f>
        <v xml:space="preserve"> </v>
      </c>
      <c r="BV95" s="181" t="str">
        <f>+IF(V95=0," ",+DATEDIF(+MAX(AZ$4:AZ94),AP95,"D"))</f>
        <v xml:space="preserve"> </v>
      </c>
      <c r="BW95" s="181" t="str">
        <f>+IF(W95=0," ",+DATEDIF(+MAX(BA$4:BA94),AQ95,"D"))</f>
        <v xml:space="preserve"> </v>
      </c>
      <c r="BX95" s="181" t="str">
        <f>+IF(X95=0," ",+DATEDIF(+MAX(BB$4:BB94),AR95,"D"))</f>
        <v xml:space="preserve"> </v>
      </c>
      <c r="BY95" s="181" t="str">
        <f>+IF(Y95=0," ",+DATEDIF(+MAX(BC$4:BC94),AS95,"D"))</f>
        <v xml:space="preserve"> </v>
      </c>
      <c r="BZ95" s="181" t="str">
        <f>+IF(Z95=0," ",+DATEDIF(+MAX(BD$4:BD94),AT95,"D"))</f>
        <v xml:space="preserve"> </v>
      </c>
      <c r="CA95" s="181" t="str">
        <f>+IF(AA95=0," ",+DATEDIF(+MAX(BE$4:BE94),AU95,"D"))</f>
        <v xml:space="preserve"> </v>
      </c>
      <c r="CB95" s="182" t="str">
        <f>+IF(AB95=0," ",+DATEDIF(+MAX(BF$4:BF94),AV95,"D"))</f>
        <v xml:space="preserve"> </v>
      </c>
    </row>
    <row r="96" spans="1:80" x14ac:dyDescent="0.25">
      <c r="A96" s="104" t="str">
        <f>+IFERROR(+IF(+VLOOKUP(+ROW()-ROW($A$4),DATA!A:D,4,FALSE)=" "," ",+ROW()-ROW($A$4))," ")</f>
        <v xml:space="preserve"> </v>
      </c>
      <c r="B96" s="195" t="str">
        <f>+IFERROR(+VLOOKUP($A96,DATA!$A:$C,1,FALSE)-VLOOKUP($A96,DATA!$A:$C,3,FALSE)," ")</f>
        <v xml:space="preserve"> </v>
      </c>
      <c r="C96" s="17" t="str">
        <f>+IF($A96=" "," ",+VLOOKUP($A96,DATA!$A:$AG,DATA!$D$3,FALSE))</f>
        <v xml:space="preserve"> </v>
      </c>
      <c r="D96" s="17" t="str">
        <f>+IF($A96=" "," ",+VLOOKUP($A96,DATA!$A:$AG,DATA!$E$3,FALSE))</f>
        <v xml:space="preserve"> </v>
      </c>
      <c r="E96" s="17" t="str">
        <f>+IF($A96=" "," ",+VLOOKUP($A96,DATA!$A:$AG,DATA!$F$3,FALSE))</f>
        <v xml:space="preserve"> </v>
      </c>
      <c r="F96" s="191" t="str">
        <f>+IF($A96=" "," ",+VLOOKUP($A96,DATA!$A:$AG,DATA!$G$3,FALSE))</f>
        <v xml:space="preserve"> </v>
      </c>
      <c r="G96" s="31" t="str">
        <f>+IFERROR(+VLOOKUP($A96,DATA!$A:$AG,DATA!$M$3,FALSE)," ")</f>
        <v xml:space="preserve"> </v>
      </c>
      <c r="H96" s="31" t="str">
        <f>+IFERROR(+IF(+VLOOKUP($A96,DATA!$A:$AG,DATA!$N$3,FALSE)=0," ",+VLOOKUP($A96,DATA!$A:$AG,DATA!$N$3,FALSE))," ")</f>
        <v xml:space="preserve"> </v>
      </c>
      <c r="I96" s="18" t="str">
        <f>+IF($A96=" "," ",+VLOOKUP($A96,DATA!$A:$AG,DATA!$O$3,FALSE))</f>
        <v xml:space="preserve"> </v>
      </c>
      <c r="J96" s="26">
        <f>+IF($I96="oui",+VLOOKUP($A96,DATA!$A:$AG,DATA!$P$3,FALSE),0)</f>
        <v>0</v>
      </c>
      <c r="K96" s="27">
        <f>+IF($I96="oui",+VLOOKUP($A96,DATA!$A:$AG,DATA!$R$3,FALSE),0)</f>
        <v>0</v>
      </c>
      <c r="L96" s="27">
        <f>+IF($I96="oui",+VLOOKUP($A96,DATA!$A:$AG,DATA!$T$3,FALSE),0)</f>
        <v>0</v>
      </c>
      <c r="M96" s="27">
        <f>+IF($I96="oui",+VLOOKUP($A96,DATA!$A:$AG,DATA!$V$3,FALSE),0)</f>
        <v>0</v>
      </c>
      <c r="N96" s="27">
        <f>+IF($I96="oui",+VLOOKUP($A96,DATA!$A:$AG,DATA!$X$3,FALSE),0)</f>
        <v>0</v>
      </c>
      <c r="O96" s="27">
        <f>+IF($I96="oui",+VLOOKUP($A96,DATA!$A:$AG,DATA!$Z$3,FALSE),0)</f>
        <v>0</v>
      </c>
      <c r="P96" s="27">
        <f>+IF($I96="oui",+VLOOKUP($A96,DATA!$A:$AG,DATA!$AB$3,FALSE),0)</f>
        <v>0</v>
      </c>
      <c r="Q96" s="27">
        <f>+IF($I96="oui",+VLOOKUP($A96,DATA!$A:$AG,DATA!$AD$3,FALSE),0)</f>
        <v>0</v>
      </c>
      <c r="R96" s="28">
        <f>+IF($I96="oui",+VLOOKUP($A96,DATA!$A:$AG,DATA!$AF$3,FALSE),0)</f>
        <v>0</v>
      </c>
      <c r="S96" s="94">
        <f t="shared" si="27"/>
        <v>0</v>
      </c>
      <c r="T96" s="20">
        <f>+IF($I96="oui",+VLOOKUP($A96,DATA!$A:$AG,DATA!$Q$3,FALSE),0)</f>
        <v>0</v>
      </c>
      <c r="U96" s="21">
        <f>+IF($I96="oui",+VLOOKUP($A96,DATA!$A:$AG,DATA!$S$3,FALSE),0)</f>
        <v>0</v>
      </c>
      <c r="V96" s="21">
        <f>+IF($I96="oui",+VLOOKUP($A96,DATA!$A:$AG,DATA!$U$3,FALSE),0)</f>
        <v>0</v>
      </c>
      <c r="W96" s="21">
        <f>+IF($I96="oui",+VLOOKUP($A96,DATA!$A:$AG,DATA!$W$3,FALSE),0)</f>
        <v>0</v>
      </c>
      <c r="X96" s="21">
        <f>+IF($I96="oui",+VLOOKUP($A96,DATA!$A:$AG,DATA!$Y$3,FALSE),0)</f>
        <v>0</v>
      </c>
      <c r="Y96" s="21">
        <f>+IF($I96="oui",+VLOOKUP($A96,DATA!$A:$AG,DATA!$AA$3,FALSE),0)</f>
        <v>0</v>
      </c>
      <c r="Z96" s="21">
        <f>+IF($I96="oui",+VLOOKUP($A96,DATA!$A:$AG,DATA!$AC$3,FALSE),0)</f>
        <v>0</v>
      </c>
      <c r="AA96" s="21">
        <f>+IF($I96="oui",+VLOOKUP($A96,DATA!$A:$AG,DATA!$AE$3,FALSE),0)</f>
        <v>0</v>
      </c>
      <c r="AB96" s="22">
        <f>+IF($I96="oui",+VLOOKUP($A96,DATA!$A:$AG,DATA!$AG$3,FALSE),0)</f>
        <v>0</v>
      </c>
      <c r="AC96" s="95">
        <f t="shared" si="28"/>
        <v>0</v>
      </c>
      <c r="AD96" s="26" t="str">
        <f t="shared" si="29"/>
        <v xml:space="preserve"> </v>
      </c>
      <c r="AE96" s="27" t="str">
        <f t="shared" si="30"/>
        <v xml:space="preserve"> </v>
      </c>
      <c r="AF96" s="27" t="str">
        <f t="shared" si="31"/>
        <v xml:space="preserve"> </v>
      </c>
      <c r="AG96" s="27" t="str">
        <f t="shared" si="32"/>
        <v xml:space="preserve"> </v>
      </c>
      <c r="AH96" s="27" t="str">
        <f t="shared" si="33"/>
        <v xml:space="preserve"> </v>
      </c>
      <c r="AI96" s="27" t="str">
        <f t="shared" si="34"/>
        <v xml:space="preserve"> </v>
      </c>
      <c r="AJ96" s="27" t="str">
        <f t="shared" si="35"/>
        <v xml:space="preserve"> </v>
      </c>
      <c r="AK96" s="27" t="str">
        <f t="shared" si="36"/>
        <v xml:space="preserve"> </v>
      </c>
      <c r="AL96" s="28" t="str">
        <f t="shared" si="37"/>
        <v xml:space="preserve"> </v>
      </c>
      <c r="AM96" s="44" t="str">
        <f ca="1">+IF(T96=0," ",IF($H96=" ",+MAX(TODAY(),AW$4:AW95,$G96),+MAX(TODAY(),AW$4:AW95,$H96)))</f>
        <v xml:space="preserve"> </v>
      </c>
      <c r="AN96" s="31" t="str">
        <f ca="1">+IF(U96=0," ",IF($H96=" ",+MAX(TODAY(),AX$4:AX95,$G96),+MAX(TODAY(),AX$4:AX95,$H96)))</f>
        <v xml:space="preserve"> </v>
      </c>
      <c r="AO96" s="31" t="str">
        <f ca="1">+IF(AND(V96=0,W96=0)," ",IF($H96=" ",+MAX(TODAY(),AY$4:AY95,$G96),+MAX(TODAY(),AY$4:AY95,$H96)))</f>
        <v xml:space="preserve"> </v>
      </c>
      <c r="AP96" s="31" t="str">
        <f ca="1">+IF(V96=0," ",IF($H96=" ",+MAX(TODAY(),AZ$4:AZ95,$G96),+MAX(TODAY(),AZ$4:AZ95,$H96)))</f>
        <v xml:space="preserve"> </v>
      </c>
      <c r="AQ96" s="31" t="str">
        <f ca="1">+IF(W96=0," ",IF($H96=" ",+MAX(TODAY(),BA$4:BA95,$G96),+MAX(TODAY(),BA$4:BA95,$H96)))</f>
        <v xml:space="preserve"> </v>
      </c>
      <c r="AR96" s="31" t="str">
        <f ca="1">+IF(X96=0," ",IF($H96=" ",+MAX(TODAY(),BB$4:BB95,$G96),+MAX(TODAY(),BB$4:BB95,$H96)))</f>
        <v xml:space="preserve"> </v>
      </c>
      <c r="AS96" s="31" t="str">
        <f ca="1">+IF(Y96=0," ",IF($H96=" ",+MAX(TODAY(),BC$4:BC95,$G96),+MAX(TODAY(),BC$4:BC95,$H96)))</f>
        <v xml:space="preserve"> </v>
      </c>
      <c r="AT96" s="31" t="str">
        <f ca="1">+IF(Z96=0," ",IF($H96=" ",+MAX(TODAY(),BD$4:BD95,$G96),+MAX(TODAY(),BD$4:BD95,$H96)))</f>
        <v xml:space="preserve"> </v>
      </c>
      <c r="AU96" s="31" t="str">
        <f ca="1">+IF(AA96=0," ",IF($H96=" ",+MAX(TODAY(),BE$4:BE95,$G96),+MAX(TODAY(),BE$4:BE95,$H96)))</f>
        <v xml:space="preserve"> </v>
      </c>
      <c r="AV96" s="45" t="str">
        <f ca="1">+IF(AB96=0," ",IF($H96=" ",+MAX(TODAY(),BF$4:BF95,$G96),+MAX(TODAY(),BF$4:BF95,$H96)))</f>
        <v xml:space="preserve"> </v>
      </c>
      <c r="AW96" s="48" t="str">
        <f ca="1">+IF(T96=0," ",+MAX(+WORKDAY.INTL(+TODAY(),+CUM!AD96/+VLOOKUP(AW$1,POSTE!$B:$H,7,FALSE),,CONGÉ!$C$2:$C$80),+WORKDAY.INTL(AM96,+CUM!T96/+VLOOKUP(AW$1,POSTE!$B:$H,7,FALSE),,CONGÉ!$C$2:$C$80)))</f>
        <v xml:space="preserve"> </v>
      </c>
      <c r="AX96" s="199" t="str">
        <f ca="1">+IF(U96=0," ",+MAX(+WORKDAY.INTL(+TODAY(),+CUM!AE96/+VLOOKUP(AX$1,POSTE!$B:$H,7,FALSE),,CONGÉ!$C$2:$C$80),+WORKDAY.INTL(AN96,+CUM!U96/+VLOOKUP(AX$1,POSTE!$B:$H,7,FALSE),,CONGÉ!$C$2:$C$80)))</f>
        <v xml:space="preserve"> </v>
      </c>
      <c r="AY96" s="199" t="str">
        <f ca="1">+IF(AND(V96=0,W96=0)," ",+MAX(+WORKDAY.INTL(+TODAY(),+(((AF96*POSTE!$H$5)+(CUM!AG96*POSTE!$H$4))/(POSTE!$H$4*POSTE!$H$5*2)),,CONGÉ!$C$2:$C$80),+WORKDAY.INTL(AO96,+(((V96*POSTE!$H$5)+(CUM!W96*POSTE!$H$4))/(POSTE!$H$4*POSTE!$H$5*2)),,CONGÉ!$C$2:$C$80)))</f>
        <v xml:space="preserve"> </v>
      </c>
      <c r="AZ96" s="199" t="str">
        <f ca="1">+IF(V96=0," ",+MAX(+WORKDAY.INTL(+TODAY(),+CUM!AF96/+VLOOKUP(AZ$1,POSTE!$B:$H,7,FALSE),,CONGÉ!$C$2:$C$80),+WORKDAY.INTL(AP96,+CUM!V96/+VLOOKUP(AZ$1,POSTE!$B:$H,7,FALSE),,CONGÉ!$C$2:$C$80)))</f>
        <v xml:space="preserve"> </v>
      </c>
      <c r="BA96" s="199" t="str">
        <f ca="1">+IF(W96=0," ",+MAX(+WORKDAY.INTL(+TODAY(),+CUM!AG96/+VLOOKUP(BA$1,POSTE!$B:$H,7,FALSE),,CONGÉ!$C$2:$C$80),+WORKDAY.INTL(AQ96,+CUM!W96/+VLOOKUP(BA$1,POSTE!$B:$H,7,FALSE),,CONGÉ!$C$2:$C$80)))</f>
        <v xml:space="preserve"> </v>
      </c>
      <c r="BB96" s="199" t="str">
        <f ca="1">+IF(X96=0," ",+MAX(+WORKDAY.INTL(+TODAY(),+CUM!AH96/+VLOOKUP(BB$1,POSTE!$B:$H,7,FALSE),,CONGÉ!$C$2:$C$80),+WORKDAY.INTL(AR96,+CUM!X96/+VLOOKUP(BB$1,POSTE!$B:$H,7,FALSE),,CONGÉ!$C$2:$C$80)))</f>
        <v xml:space="preserve"> </v>
      </c>
      <c r="BC96" s="199" t="str">
        <f ca="1">+IF(Y96=0," ",+MAX(+WORKDAY.INTL(+TODAY(),+CUM!AI96/+VLOOKUP(BC$1,POSTE!$B:$H,7,FALSE),,CONGÉ!$C$2:$C$80),+WORKDAY.INTL(AS96,+CUM!Y96/+VLOOKUP(BC$1,POSTE!$B:$H,7,FALSE),,CONGÉ!$C$2:$C$80)))</f>
        <v xml:space="preserve"> </v>
      </c>
      <c r="BD96" s="199" t="str">
        <f ca="1">+IF(Z96=0," ",+MAX(+WORKDAY.INTL(+TODAY(),+CUM!AJ96/+VLOOKUP(BD$1,POSTE!$B:$H,7,FALSE),,CONGÉ!$C$2:$C$80),+WORKDAY.INTL(AT96,+CUM!Z96/+VLOOKUP(BD$1,POSTE!$B:$H,7,FALSE),,CONGÉ!$C$2:$C$80)))</f>
        <v xml:space="preserve"> </v>
      </c>
      <c r="BE96" s="199" t="str">
        <f ca="1">+IF(AA96=0," ",+MAX(+WORKDAY.INTL(+TODAY(),+CUM!AK96/+VLOOKUP(BE$1,POSTE!$B:$H,7,FALSE),,CONGÉ!$C$2:$C$80),+WORKDAY.INTL(AU96,+CUM!AA96/+VLOOKUP(BE$1,POSTE!$B:$H,7,FALSE),,CONGÉ!$C$2:$C$80)))</f>
        <v xml:space="preserve"> </v>
      </c>
      <c r="BF96" s="200" t="str">
        <f ca="1">+IF(AB96=0," ",+MAX(+WORKDAY.INTL(+TODAY(),+CUM!AL96/+VLOOKUP(BF$1,POSTE!$B:$H,7,FALSE),,CONGÉ!$C$2:$C$80),+WORKDAY.INTL(AV96,+CUM!AB96/+VLOOKUP(BF$1,POSTE!$B:$H,7,FALSE),,CONGÉ!$C$2:$C$80)))</f>
        <v xml:space="preserve"> </v>
      </c>
      <c r="BG96" s="96" t="str">
        <f t="shared" ca="1" si="38"/>
        <v xml:space="preserve"> </v>
      </c>
      <c r="BH96" s="96" t="str">
        <f t="shared" ca="1" si="39"/>
        <v xml:space="preserve"> </v>
      </c>
      <c r="BI96" s="26">
        <f>+IF($I96="oui",+VLOOKUP($A96,DATA!$A:$AH,DATA!$AH$3,FALSE),0)</f>
        <v>0</v>
      </c>
      <c r="BJ96" s="27" t="str">
        <f t="shared" si="25"/>
        <v xml:space="preserve"> </v>
      </c>
      <c r="BK96" s="46" t="str">
        <f>+IF(BI96&gt;0,+MAX((BL$4:BL95),BH96),"")</f>
        <v/>
      </c>
      <c r="BL96" s="46" t="str">
        <f>+IF(BI96&gt;0,+MAX((BL$4:BL95),+WORKDAY.INTL(BK96,+BI96/8,,CONGÉ!$C$2:$C$73)),"")</f>
        <v/>
      </c>
      <c r="BM96" s="175" t="str">
        <f t="shared" ca="1" si="26"/>
        <v xml:space="preserve"> </v>
      </c>
      <c r="BN96" s="176" t="str">
        <f t="shared" si="40"/>
        <v xml:space="preserve"> </v>
      </c>
      <c r="BO96" s="48" t="str">
        <f t="shared" ca="1" si="41"/>
        <v xml:space="preserve"> </v>
      </c>
      <c r="BP96" s="97" t="str">
        <f>+IF(C96=" "," ",+(((AF96*POSTE!$H$5)+(CUM!AG96*POSTE!$H$4))/(POSTE!$H$4*POSTE!$H$5*2)))</f>
        <v xml:space="preserve"> </v>
      </c>
      <c r="BQ96" s="98" t="str">
        <f ca="1">+IFERROR(+WORKDAY.INTL(BO96,BP96,,CONGÉ!C$4:C$72)," ")</f>
        <v xml:space="preserve"> </v>
      </c>
      <c r="BR96" s="99" t="str">
        <f ca="1">+IFERROR(+MAX(AY$4:AY96)-BQ96," ")</f>
        <v xml:space="preserve"> </v>
      </c>
      <c r="BS96" s="180" t="str">
        <f>+IF(T96=0," ",+DATEDIF(+MAX(AW$4:AW95),AM96,"D"))</f>
        <v xml:space="preserve"> </v>
      </c>
      <c r="BT96" s="181" t="str">
        <f>+IF(U96=0," ",+DATEDIF(+MAX(AX$4:AX95),AN96,"D"))</f>
        <v xml:space="preserve"> </v>
      </c>
      <c r="BU96" s="181" t="str">
        <f>+IF(AND(V96=0,W96=0)," ",+DATEDIF(+MAX(AY$4:AY95),AO96,"D"))</f>
        <v xml:space="preserve"> </v>
      </c>
      <c r="BV96" s="181" t="str">
        <f>+IF(V96=0," ",+DATEDIF(+MAX(AZ$4:AZ95),AP96,"D"))</f>
        <v xml:space="preserve"> </v>
      </c>
      <c r="BW96" s="181" t="str">
        <f>+IF(W96=0," ",+DATEDIF(+MAX(BA$4:BA95),AQ96,"D"))</f>
        <v xml:space="preserve"> </v>
      </c>
      <c r="BX96" s="181" t="str">
        <f>+IF(X96=0," ",+DATEDIF(+MAX(BB$4:BB95),AR96,"D"))</f>
        <v xml:space="preserve"> </v>
      </c>
      <c r="BY96" s="181" t="str">
        <f>+IF(Y96=0," ",+DATEDIF(+MAX(BC$4:BC95),AS96,"D"))</f>
        <v xml:space="preserve"> </v>
      </c>
      <c r="BZ96" s="181" t="str">
        <f>+IF(Z96=0," ",+DATEDIF(+MAX(BD$4:BD95),AT96,"D"))</f>
        <v xml:space="preserve"> </v>
      </c>
      <c r="CA96" s="181" t="str">
        <f>+IF(AA96=0," ",+DATEDIF(+MAX(BE$4:BE95),AU96,"D"))</f>
        <v xml:space="preserve"> </v>
      </c>
      <c r="CB96" s="182" t="str">
        <f>+IF(AB96=0," ",+DATEDIF(+MAX(BF$4:BF95),AV96,"D"))</f>
        <v xml:space="preserve"> </v>
      </c>
    </row>
    <row r="97" spans="1:80" x14ac:dyDescent="0.25">
      <c r="A97" s="104" t="str">
        <f>+IFERROR(+IF(+VLOOKUP(+ROW()-ROW($A$4),DATA!A:D,4,FALSE)=" "," ",+ROW()-ROW($A$4))," ")</f>
        <v xml:space="preserve"> </v>
      </c>
      <c r="B97" s="195" t="str">
        <f>+IFERROR(+VLOOKUP($A97,DATA!$A:$C,1,FALSE)-VLOOKUP($A97,DATA!$A:$C,3,FALSE)," ")</f>
        <v xml:space="preserve"> </v>
      </c>
      <c r="C97" s="17" t="str">
        <f>+IF($A97=" "," ",+VLOOKUP($A97,DATA!$A:$AG,DATA!$D$3,FALSE))</f>
        <v xml:space="preserve"> </v>
      </c>
      <c r="D97" s="17" t="str">
        <f>+IF($A97=" "," ",+VLOOKUP($A97,DATA!$A:$AG,DATA!$E$3,FALSE))</f>
        <v xml:space="preserve"> </v>
      </c>
      <c r="E97" s="17" t="str">
        <f>+IF($A97=" "," ",+VLOOKUP($A97,DATA!$A:$AG,DATA!$F$3,FALSE))</f>
        <v xml:space="preserve"> </v>
      </c>
      <c r="F97" s="191" t="str">
        <f>+IF($A97=" "," ",+VLOOKUP($A97,DATA!$A:$AG,DATA!$G$3,FALSE))</f>
        <v xml:space="preserve"> </v>
      </c>
      <c r="G97" s="31" t="str">
        <f>+IFERROR(+VLOOKUP($A97,DATA!$A:$AG,DATA!$M$3,FALSE)," ")</f>
        <v xml:space="preserve"> </v>
      </c>
      <c r="H97" s="31" t="str">
        <f>+IFERROR(+IF(+VLOOKUP($A97,DATA!$A:$AG,DATA!$N$3,FALSE)=0," ",+VLOOKUP($A97,DATA!$A:$AG,DATA!$N$3,FALSE))," ")</f>
        <v xml:space="preserve"> </v>
      </c>
      <c r="I97" s="18" t="str">
        <f>+IF($A97=" "," ",+VLOOKUP($A97,DATA!$A:$AG,DATA!$O$3,FALSE))</f>
        <v xml:space="preserve"> </v>
      </c>
      <c r="J97" s="26">
        <f>+IF($I97="oui",+VLOOKUP($A97,DATA!$A:$AG,DATA!$P$3,FALSE),0)</f>
        <v>0</v>
      </c>
      <c r="K97" s="27">
        <f>+IF($I97="oui",+VLOOKUP($A97,DATA!$A:$AG,DATA!$R$3,FALSE),0)</f>
        <v>0</v>
      </c>
      <c r="L97" s="27">
        <f>+IF($I97="oui",+VLOOKUP($A97,DATA!$A:$AG,DATA!$T$3,FALSE),0)</f>
        <v>0</v>
      </c>
      <c r="M97" s="27">
        <f>+IF($I97="oui",+VLOOKUP($A97,DATA!$A:$AG,DATA!$V$3,FALSE),0)</f>
        <v>0</v>
      </c>
      <c r="N97" s="27">
        <f>+IF($I97="oui",+VLOOKUP($A97,DATA!$A:$AG,DATA!$X$3,FALSE),0)</f>
        <v>0</v>
      </c>
      <c r="O97" s="27">
        <f>+IF($I97="oui",+VLOOKUP($A97,DATA!$A:$AG,DATA!$Z$3,FALSE),0)</f>
        <v>0</v>
      </c>
      <c r="P97" s="27">
        <f>+IF($I97="oui",+VLOOKUP($A97,DATA!$A:$AG,DATA!$AB$3,FALSE),0)</f>
        <v>0</v>
      </c>
      <c r="Q97" s="27">
        <f>+IF($I97="oui",+VLOOKUP($A97,DATA!$A:$AG,DATA!$AD$3,FALSE),0)</f>
        <v>0</v>
      </c>
      <c r="R97" s="28">
        <f>+IF($I97="oui",+VLOOKUP($A97,DATA!$A:$AG,DATA!$AF$3,FALSE),0)</f>
        <v>0</v>
      </c>
      <c r="S97" s="94">
        <f t="shared" si="27"/>
        <v>0</v>
      </c>
      <c r="T97" s="20">
        <f>+IF($I97="oui",+VLOOKUP($A97,DATA!$A:$AG,DATA!$Q$3,FALSE),0)</f>
        <v>0</v>
      </c>
      <c r="U97" s="21">
        <f>+IF($I97="oui",+VLOOKUP($A97,DATA!$A:$AG,DATA!$S$3,FALSE),0)</f>
        <v>0</v>
      </c>
      <c r="V97" s="21">
        <f>+IF($I97="oui",+VLOOKUP($A97,DATA!$A:$AG,DATA!$U$3,FALSE),0)</f>
        <v>0</v>
      </c>
      <c r="W97" s="21">
        <f>+IF($I97="oui",+VLOOKUP($A97,DATA!$A:$AG,DATA!$W$3,FALSE),0)</f>
        <v>0</v>
      </c>
      <c r="X97" s="21">
        <f>+IF($I97="oui",+VLOOKUP($A97,DATA!$A:$AG,DATA!$Y$3,FALSE),0)</f>
        <v>0</v>
      </c>
      <c r="Y97" s="21">
        <f>+IF($I97="oui",+VLOOKUP($A97,DATA!$A:$AG,DATA!$AA$3,FALSE),0)</f>
        <v>0</v>
      </c>
      <c r="Z97" s="21">
        <f>+IF($I97="oui",+VLOOKUP($A97,DATA!$A:$AG,DATA!$AC$3,FALSE),0)</f>
        <v>0</v>
      </c>
      <c r="AA97" s="21">
        <f>+IF($I97="oui",+VLOOKUP($A97,DATA!$A:$AG,DATA!$AE$3,FALSE),0)</f>
        <v>0</v>
      </c>
      <c r="AB97" s="22">
        <f>+IF($I97="oui",+VLOOKUP($A97,DATA!$A:$AG,DATA!$AG$3,FALSE),0)</f>
        <v>0</v>
      </c>
      <c r="AC97" s="95">
        <f t="shared" si="28"/>
        <v>0</v>
      </c>
      <c r="AD97" s="26" t="str">
        <f t="shared" si="29"/>
        <v xml:space="preserve"> </v>
      </c>
      <c r="AE97" s="27" t="str">
        <f t="shared" si="30"/>
        <v xml:space="preserve"> </v>
      </c>
      <c r="AF97" s="27" t="str">
        <f t="shared" si="31"/>
        <v xml:space="preserve"> </v>
      </c>
      <c r="AG97" s="27" t="str">
        <f t="shared" si="32"/>
        <v xml:space="preserve"> </v>
      </c>
      <c r="AH97" s="27" t="str">
        <f t="shared" si="33"/>
        <v xml:space="preserve"> </v>
      </c>
      <c r="AI97" s="27" t="str">
        <f t="shared" si="34"/>
        <v xml:space="preserve"> </v>
      </c>
      <c r="AJ97" s="27" t="str">
        <f t="shared" si="35"/>
        <v xml:space="preserve"> </v>
      </c>
      <c r="AK97" s="27" t="str">
        <f t="shared" si="36"/>
        <v xml:space="preserve"> </v>
      </c>
      <c r="AL97" s="28" t="str">
        <f t="shared" si="37"/>
        <v xml:space="preserve"> </v>
      </c>
      <c r="AM97" s="44" t="str">
        <f ca="1">+IF(T97=0," ",IF($H97=" ",+MAX(TODAY(),AW$4:AW96,$G97),+MAX(TODAY(),AW$4:AW96,$H97)))</f>
        <v xml:space="preserve"> </v>
      </c>
      <c r="AN97" s="31" t="str">
        <f ca="1">+IF(U97=0," ",IF($H97=" ",+MAX(TODAY(),AX$4:AX96,$G97),+MAX(TODAY(),AX$4:AX96,$H97)))</f>
        <v xml:space="preserve"> </v>
      </c>
      <c r="AO97" s="31" t="str">
        <f ca="1">+IF(AND(V97=0,W97=0)," ",IF($H97=" ",+MAX(TODAY(),AY$4:AY96,$G97),+MAX(TODAY(),AY$4:AY96,$H97)))</f>
        <v xml:space="preserve"> </v>
      </c>
      <c r="AP97" s="31" t="str">
        <f ca="1">+IF(V97=0," ",IF($H97=" ",+MAX(TODAY(),AZ$4:AZ96,$G97),+MAX(TODAY(),AZ$4:AZ96,$H97)))</f>
        <v xml:space="preserve"> </v>
      </c>
      <c r="AQ97" s="31" t="str">
        <f ca="1">+IF(W97=0," ",IF($H97=" ",+MAX(TODAY(),BA$4:BA96,$G97),+MAX(TODAY(),BA$4:BA96,$H97)))</f>
        <v xml:space="preserve"> </v>
      </c>
      <c r="AR97" s="31" t="str">
        <f ca="1">+IF(X97=0," ",IF($H97=" ",+MAX(TODAY(),BB$4:BB96,$G97),+MAX(TODAY(),BB$4:BB96,$H97)))</f>
        <v xml:space="preserve"> </v>
      </c>
      <c r="AS97" s="31" t="str">
        <f ca="1">+IF(Y97=0," ",IF($H97=" ",+MAX(TODAY(),BC$4:BC96,$G97),+MAX(TODAY(),BC$4:BC96,$H97)))</f>
        <v xml:space="preserve"> </v>
      </c>
      <c r="AT97" s="31" t="str">
        <f ca="1">+IF(Z97=0," ",IF($H97=" ",+MAX(TODAY(),BD$4:BD96,$G97),+MAX(TODAY(),BD$4:BD96,$H97)))</f>
        <v xml:space="preserve"> </v>
      </c>
      <c r="AU97" s="31" t="str">
        <f ca="1">+IF(AA97=0," ",IF($H97=" ",+MAX(TODAY(),BE$4:BE96,$G97),+MAX(TODAY(),BE$4:BE96,$H97)))</f>
        <v xml:space="preserve"> </v>
      </c>
      <c r="AV97" s="45" t="str">
        <f ca="1">+IF(AB97=0," ",IF($H97=" ",+MAX(TODAY(),BF$4:BF96,$G97),+MAX(TODAY(),BF$4:BF96,$H97)))</f>
        <v xml:space="preserve"> </v>
      </c>
      <c r="AW97" s="48" t="str">
        <f ca="1">+IF(T97=0," ",+MAX(+WORKDAY.INTL(+TODAY(),+CUM!AD97/+VLOOKUP(AW$1,POSTE!$B:$H,7,FALSE),,CONGÉ!$C$2:$C$80),+WORKDAY.INTL(AM97,+CUM!T97/+VLOOKUP(AW$1,POSTE!$B:$H,7,FALSE),,CONGÉ!$C$2:$C$80)))</f>
        <v xml:space="preserve"> </v>
      </c>
      <c r="AX97" s="199" t="str">
        <f ca="1">+IF(U97=0," ",+MAX(+WORKDAY.INTL(+TODAY(),+CUM!AE97/+VLOOKUP(AX$1,POSTE!$B:$H,7,FALSE),,CONGÉ!$C$2:$C$80),+WORKDAY.INTL(AN97,+CUM!U97/+VLOOKUP(AX$1,POSTE!$B:$H,7,FALSE),,CONGÉ!$C$2:$C$80)))</f>
        <v xml:space="preserve"> </v>
      </c>
      <c r="AY97" s="199" t="str">
        <f ca="1">+IF(AND(V97=0,W97=0)," ",+MAX(+WORKDAY.INTL(+TODAY(),+(((AF97*POSTE!$H$5)+(CUM!AG97*POSTE!$H$4))/(POSTE!$H$4*POSTE!$H$5*2)),,CONGÉ!$C$2:$C$80),+WORKDAY.INTL(AO97,+(((V97*POSTE!$H$5)+(CUM!W97*POSTE!$H$4))/(POSTE!$H$4*POSTE!$H$5*2)),,CONGÉ!$C$2:$C$80)))</f>
        <v xml:space="preserve"> </v>
      </c>
      <c r="AZ97" s="199" t="str">
        <f ca="1">+IF(V97=0," ",+MAX(+WORKDAY.INTL(+TODAY(),+CUM!AF97/+VLOOKUP(AZ$1,POSTE!$B:$H,7,FALSE),,CONGÉ!$C$2:$C$80),+WORKDAY.INTL(AP97,+CUM!V97/+VLOOKUP(AZ$1,POSTE!$B:$H,7,FALSE),,CONGÉ!$C$2:$C$80)))</f>
        <v xml:space="preserve"> </v>
      </c>
      <c r="BA97" s="199" t="str">
        <f ca="1">+IF(W97=0," ",+MAX(+WORKDAY.INTL(+TODAY(),+CUM!AG97/+VLOOKUP(BA$1,POSTE!$B:$H,7,FALSE),,CONGÉ!$C$2:$C$80),+WORKDAY.INTL(AQ97,+CUM!W97/+VLOOKUP(BA$1,POSTE!$B:$H,7,FALSE),,CONGÉ!$C$2:$C$80)))</f>
        <v xml:space="preserve"> </v>
      </c>
      <c r="BB97" s="199" t="str">
        <f ca="1">+IF(X97=0," ",+MAX(+WORKDAY.INTL(+TODAY(),+CUM!AH97/+VLOOKUP(BB$1,POSTE!$B:$H,7,FALSE),,CONGÉ!$C$2:$C$80),+WORKDAY.INTL(AR97,+CUM!X97/+VLOOKUP(BB$1,POSTE!$B:$H,7,FALSE),,CONGÉ!$C$2:$C$80)))</f>
        <v xml:space="preserve"> </v>
      </c>
      <c r="BC97" s="199" t="str">
        <f ca="1">+IF(Y97=0," ",+MAX(+WORKDAY.INTL(+TODAY(),+CUM!AI97/+VLOOKUP(BC$1,POSTE!$B:$H,7,FALSE),,CONGÉ!$C$2:$C$80),+WORKDAY.INTL(AS97,+CUM!Y97/+VLOOKUP(BC$1,POSTE!$B:$H,7,FALSE),,CONGÉ!$C$2:$C$80)))</f>
        <v xml:space="preserve"> </v>
      </c>
      <c r="BD97" s="199" t="str">
        <f ca="1">+IF(Z97=0," ",+MAX(+WORKDAY.INTL(+TODAY(),+CUM!AJ97/+VLOOKUP(BD$1,POSTE!$B:$H,7,FALSE),,CONGÉ!$C$2:$C$80),+WORKDAY.INTL(AT97,+CUM!Z97/+VLOOKUP(BD$1,POSTE!$B:$H,7,FALSE),,CONGÉ!$C$2:$C$80)))</f>
        <v xml:space="preserve"> </v>
      </c>
      <c r="BE97" s="199" t="str">
        <f ca="1">+IF(AA97=0," ",+MAX(+WORKDAY.INTL(+TODAY(),+CUM!AK97/+VLOOKUP(BE$1,POSTE!$B:$H,7,FALSE),,CONGÉ!$C$2:$C$80),+WORKDAY.INTL(AU97,+CUM!AA97/+VLOOKUP(BE$1,POSTE!$B:$H,7,FALSE),,CONGÉ!$C$2:$C$80)))</f>
        <v xml:space="preserve"> </v>
      </c>
      <c r="BF97" s="200" t="str">
        <f ca="1">+IF(AB97=0," ",+MAX(+WORKDAY.INTL(+TODAY(),+CUM!AL97/+VLOOKUP(BF$1,POSTE!$B:$H,7,FALSE),,CONGÉ!$C$2:$C$80),+WORKDAY.INTL(AV97,+CUM!AB97/+VLOOKUP(BF$1,POSTE!$B:$H,7,FALSE),,CONGÉ!$C$2:$C$80)))</f>
        <v xml:space="preserve"> </v>
      </c>
      <c r="BG97" s="96" t="str">
        <f t="shared" ca="1" si="38"/>
        <v xml:space="preserve"> </v>
      </c>
      <c r="BH97" s="96" t="str">
        <f t="shared" ca="1" si="39"/>
        <v xml:space="preserve"> </v>
      </c>
      <c r="BI97" s="26">
        <f>+IF($I97="oui",+VLOOKUP($A97,DATA!$A:$AH,DATA!$AH$3,FALSE),0)</f>
        <v>0</v>
      </c>
      <c r="BJ97" s="27" t="str">
        <f t="shared" si="25"/>
        <v xml:space="preserve"> </v>
      </c>
      <c r="BK97" s="46" t="str">
        <f>+IF(BI97&gt;0,+MAX((BL$4:BL96),BH97),"")</f>
        <v/>
      </c>
      <c r="BL97" s="46" t="str">
        <f>+IF(BI97&gt;0,+MAX((BL$4:BL96),+WORKDAY.INTL(BK97,+BI97/8,,CONGÉ!$C$2:$C$73)),"")</f>
        <v/>
      </c>
      <c r="BM97" s="175" t="str">
        <f t="shared" ca="1" si="26"/>
        <v xml:space="preserve"> </v>
      </c>
      <c r="BN97" s="176" t="str">
        <f t="shared" si="40"/>
        <v xml:space="preserve"> </v>
      </c>
      <c r="BO97" s="48" t="str">
        <f t="shared" ca="1" si="41"/>
        <v xml:space="preserve"> </v>
      </c>
      <c r="BP97" s="97" t="str">
        <f>+IF(C97=" "," ",+(((AF97*POSTE!$H$5)+(CUM!AG97*POSTE!$H$4))/(POSTE!$H$4*POSTE!$H$5*2)))</f>
        <v xml:space="preserve"> </v>
      </c>
      <c r="BQ97" s="98" t="str">
        <f ca="1">+IFERROR(+WORKDAY.INTL(BO97,BP97,,CONGÉ!C$4:C$72)," ")</f>
        <v xml:space="preserve"> </v>
      </c>
      <c r="BR97" s="99" t="str">
        <f ca="1">+IFERROR(+MAX(AY$4:AY97)-BQ97," ")</f>
        <v xml:space="preserve"> </v>
      </c>
      <c r="BS97" s="180" t="str">
        <f>+IF(T97=0," ",+DATEDIF(+MAX(AW$4:AW96),AM97,"D"))</f>
        <v xml:space="preserve"> </v>
      </c>
      <c r="BT97" s="181" t="str">
        <f>+IF(U97=0," ",+DATEDIF(+MAX(AX$4:AX96),AN97,"D"))</f>
        <v xml:space="preserve"> </v>
      </c>
      <c r="BU97" s="181" t="str">
        <f>+IF(AND(V97=0,W97=0)," ",+DATEDIF(+MAX(AY$4:AY96),AO97,"D"))</f>
        <v xml:space="preserve"> </v>
      </c>
      <c r="BV97" s="181" t="str">
        <f>+IF(V97=0," ",+DATEDIF(+MAX(AZ$4:AZ96),AP97,"D"))</f>
        <v xml:space="preserve"> </v>
      </c>
      <c r="BW97" s="181" t="str">
        <f>+IF(W97=0," ",+DATEDIF(+MAX(BA$4:BA96),AQ97,"D"))</f>
        <v xml:space="preserve"> </v>
      </c>
      <c r="BX97" s="181" t="str">
        <f>+IF(X97=0," ",+DATEDIF(+MAX(BB$4:BB96),AR97,"D"))</f>
        <v xml:space="preserve"> </v>
      </c>
      <c r="BY97" s="181" t="str">
        <f>+IF(Y97=0," ",+DATEDIF(+MAX(BC$4:BC96),AS97,"D"))</f>
        <v xml:space="preserve"> </v>
      </c>
      <c r="BZ97" s="181" t="str">
        <f>+IF(Z97=0," ",+DATEDIF(+MAX(BD$4:BD96),AT97,"D"))</f>
        <v xml:space="preserve"> </v>
      </c>
      <c r="CA97" s="181" t="str">
        <f>+IF(AA97=0," ",+DATEDIF(+MAX(BE$4:BE96),AU97,"D"))</f>
        <v xml:space="preserve"> </v>
      </c>
      <c r="CB97" s="182" t="str">
        <f>+IF(AB97=0," ",+DATEDIF(+MAX(BF$4:BF96),AV97,"D"))</f>
        <v xml:space="preserve"> </v>
      </c>
    </row>
    <row r="98" spans="1:80" x14ac:dyDescent="0.25">
      <c r="A98" s="104" t="str">
        <f>+IFERROR(+IF(+VLOOKUP(+ROW()-ROW($A$4),DATA!A:D,4,FALSE)=" "," ",+ROW()-ROW($A$4))," ")</f>
        <v xml:space="preserve"> </v>
      </c>
      <c r="B98" s="195" t="str">
        <f>+IFERROR(+VLOOKUP($A98,DATA!$A:$C,1,FALSE)-VLOOKUP($A98,DATA!$A:$C,3,FALSE)," ")</f>
        <v xml:space="preserve"> </v>
      </c>
      <c r="C98" s="17" t="str">
        <f>+IF($A98=" "," ",+VLOOKUP($A98,DATA!$A:$AG,DATA!$D$3,FALSE))</f>
        <v xml:space="preserve"> </v>
      </c>
      <c r="D98" s="17" t="str">
        <f>+IF($A98=" "," ",+VLOOKUP($A98,DATA!$A:$AG,DATA!$E$3,FALSE))</f>
        <v xml:space="preserve"> </v>
      </c>
      <c r="E98" s="17" t="str">
        <f>+IF($A98=" "," ",+VLOOKUP($A98,DATA!$A:$AG,DATA!$F$3,FALSE))</f>
        <v xml:space="preserve"> </v>
      </c>
      <c r="F98" s="191" t="str">
        <f>+IF($A98=" "," ",+VLOOKUP($A98,DATA!$A:$AG,DATA!$G$3,FALSE))</f>
        <v xml:space="preserve"> </v>
      </c>
      <c r="G98" s="31" t="str">
        <f>+IFERROR(+VLOOKUP($A98,DATA!$A:$AG,DATA!$M$3,FALSE)," ")</f>
        <v xml:space="preserve"> </v>
      </c>
      <c r="H98" s="31" t="str">
        <f>+IFERROR(+IF(+VLOOKUP($A98,DATA!$A:$AG,DATA!$N$3,FALSE)=0," ",+VLOOKUP($A98,DATA!$A:$AG,DATA!$N$3,FALSE))," ")</f>
        <v xml:space="preserve"> </v>
      </c>
      <c r="I98" s="18" t="str">
        <f>+IF($A98=" "," ",+VLOOKUP($A98,DATA!$A:$AG,DATA!$O$3,FALSE))</f>
        <v xml:space="preserve"> </v>
      </c>
      <c r="J98" s="26">
        <f>+IF($I98="oui",+VLOOKUP($A98,DATA!$A:$AG,DATA!$P$3,FALSE),0)</f>
        <v>0</v>
      </c>
      <c r="K98" s="27">
        <f>+IF($I98="oui",+VLOOKUP($A98,DATA!$A:$AG,DATA!$R$3,FALSE),0)</f>
        <v>0</v>
      </c>
      <c r="L98" s="27">
        <f>+IF($I98="oui",+VLOOKUP($A98,DATA!$A:$AG,DATA!$T$3,FALSE),0)</f>
        <v>0</v>
      </c>
      <c r="M98" s="27">
        <f>+IF($I98="oui",+VLOOKUP($A98,DATA!$A:$AG,DATA!$V$3,FALSE),0)</f>
        <v>0</v>
      </c>
      <c r="N98" s="27">
        <f>+IF($I98="oui",+VLOOKUP($A98,DATA!$A:$AG,DATA!$X$3,FALSE),0)</f>
        <v>0</v>
      </c>
      <c r="O98" s="27">
        <f>+IF($I98="oui",+VLOOKUP($A98,DATA!$A:$AG,DATA!$Z$3,FALSE),0)</f>
        <v>0</v>
      </c>
      <c r="P98" s="27">
        <f>+IF($I98="oui",+VLOOKUP($A98,DATA!$A:$AG,DATA!$AB$3,FALSE),0)</f>
        <v>0</v>
      </c>
      <c r="Q98" s="27">
        <f>+IF($I98="oui",+VLOOKUP($A98,DATA!$A:$AG,DATA!$AD$3,FALSE),0)</f>
        <v>0</v>
      </c>
      <c r="R98" s="28">
        <f>+IF($I98="oui",+VLOOKUP($A98,DATA!$A:$AG,DATA!$AF$3,FALSE),0)</f>
        <v>0</v>
      </c>
      <c r="S98" s="94">
        <f t="shared" si="27"/>
        <v>0</v>
      </c>
      <c r="T98" s="20">
        <f>+IF($I98="oui",+VLOOKUP($A98,DATA!$A:$AG,DATA!$Q$3,FALSE),0)</f>
        <v>0</v>
      </c>
      <c r="U98" s="21">
        <f>+IF($I98="oui",+VLOOKUP($A98,DATA!$A:$AG,DATA!$S$3,FALSE),0)</f>
        <v>0</v>
      </c>
      <c r="V98" s="21">
        <f>+IF($I98="oui",+VLOOKUP($A98,DATA!$A:$AG,DATA!$U$3,FALSE),0)</f>
        <v>0</v>
      </c>
      <c r="W98" s="21">
        <f>+IF($I98="oui",+VLOOKUP($A98,DATA!$A:$AG,DATA!$W$3,FALSE),0)</f>
        <v>0</v>
      </c>
      <c r="X98" s="21">
        <f>+IF($I98="oui",+VLOOKUP($A98,DATA!$A:$AG,DATA!$Y$3,FALSE),0)</f>
        <v>0</v>
      </c>
      <c r="Y98" s="21">
        <f>+IF($I98="oui",+VLOOKUP($A98,DATA!$A:$AG,DATA!$AA$3,FALSE),0)</f>
        <v>0</v>
      </c>
      <c r="Z98" s="21">
        <f>+IF($I98="oui",+VLOOKUP($A98,DATA!$A:$AG,DATA!$AC$3,FALSE),0)</f>
        <v>0</v>
      </c>
      <c r="AA98" s="21">
        <f>+IF($I98="oui",+VLOOKUP($A98,DATA!$A:$AG,DATA!$AE$3,FALSE),0)</f>
        <v>0</v>
      </c>
      <c r="AB98" s="22">
        <f>+IF($I98="oui",+VLOOKUP($A98,DATA!$A:$AG,DATA!$AG$3,FALSE),0)</f>
        <v>0</v>
      </c>
      <c r="AC98" s="95">
        <f t="shared" si="28"/>
        <v>0</v>
      </c>
      <c r="AD98" s="26" t="str">
        <f t="shared" si="29"/>
        <v xml:space="preserve"> </v>
      </c>
      <c r="AE98" s="27" t="str">
        <f t="shared" si="30"/>
        <v xml:space="preserve"> </v>
      </c>
      <c r="AF98" s="27" t="str">
        <f t="shared" si="31"/>
        <v xml:space="preserve"> </v>
      </c>
      <c r="AG98" s="27" t="str">
        <f t="shared" si="32"/>
        <v xml:space="preserve"> </v>
      </c>
      <c r="AH98" s="27" t="str">
        <f t="shared" si="33"/>
        <v xml:space="preserve"> </v>
      </c>
      <c r="AI98" s="27" t="str">
        <f t="shared" si="34"/>
        <v xml:space="preserve"> </v>
      </c>
      <c r="AJ98" s="27" t="str">
        <f t="shared" si="35"/>
        <v xml:space="preserve"> </v>
      </c>
      <c r="AK98" s="27" t="str">
        <f t="shared" si="36"/>
        <v xml:space="preserve"> </v>
      </c>
      <c r="AL98" s="28" t="str">
        <f t="shared" si="37"/>
        <v xml:space="preserve"> </v>
      </c>
      <c r="AM98" s="44" t="str">
        <f ca="1">+IF(T98=0," ",IF($H98=" ",+MAX(TODAY(),AW$4:AW97,$G98),+MAX(TODAY(),AW$4:AW97,$H98)))</f>
        <v xml:space="preserve"> </v>
      </c>
      <c r="AN98" s="31" t="str">
        <f ca="1">+IF(U98=0," ",IF($H98=" ",+MAX(TODAY(),AX$4:AX97,$G98),+MAX(TODAY(),AX$4:AX97,$H98)))</f>
        <v xml:space="preserve"> </v>
      </c>
      <c r="AO98" s="31" t="str">
        <f ca="1">+IF(AND(V98=0,W98=0)," ",IF($H98=" ",+MAX(TODAY(),AY$4:AY97,$G98),+MAX(TODAY(),AY$4:AY97,$H98)))</f>
        <v xml:space="preserve"> </v>
      </c>
      <c r="AP98" s="31" t="str">
        <f ca="1">+IF(V98=0," ",IF($H98=" ",+MAX(TODAY(),AZ$4:AZ97,$G98),+MAX(TODAY(),AZ$4:AZ97,$H98)))</f>
        <v xml:space="preserve"> </v>
      </c>
      <c r="AQ98" s="31" t="str">
        <f ca="1">+IF(W98=0," ",IF($H98=" ",+MAX(TODAY(),BA$4:BA97,$G98),+MAX(TODAY(),BA$4:BA97,$H98)))</f>
        <v xml:space="preserve"> </v>
      </c>
      <c r="AR98" s="31" t="str">
        <f ca="1">+IF(X98=0," ",IF($H98=" ",+MAX(TODAY(),BB$4:BB97,$G98),+MAX(TODAY(),BB$4:BB97,$H98)))</f>
        <v xml:space="preserve"> </v>
      </c>
      <c r="AS98" s="31" t="str">
        <f ca="1">+IF(Y98=0," ",IF($H98=" ",+MAX(TODAY(),BC$4:BC97,$G98),+MAX(TODAY(),BC$4:BC97,$H98)))</f>
        <v xml:space="preserve"> </v>
      </c>
      <c r="AT98" s="31" t="str">
        <f ca="1">+IF(Z98=0," ",IF($H98=" ",+MAX(TODAY(),BD$4:BD97,$G98),+MAX(TODAY(),BD$4:BD97,$H98)))</f>
        <v xml:space="preserve"> </v>
      </c>
      <c r="AU98" s="31" t="str">
        <f ca="1">+IF(AA98=0," ",IF($H98=" ",+MAX(TODAY(),BE$4:BE97,$G98),+MAX(TODAY(),BE$4:BE97,$H98)))</f>
        <v xml:space="preserve"> </v>
      </c>
      <c r="AV98" s="45" t="str">
        <f ca="1">+IF(AB98=0," ",IF($H98=" ",+MAX(TODAY(),BF$4:BF97,$G98),+MAX(TODAY(),BF$4:BF97,$H98)))</f>
        <v xml:space="preserve"> </v>
      </c>
      <c r="AW98" s="48" t="str">
        <f ca="1">+IF(T98=0," ",+MAX(+WORKDAY.INTL(+TODAY(),+CUM!AD98/+VLOOKUP(AW$1,POSTE!$B:$H,7,FALSE),,CONGÉ!$C$2:$C$80),+WORKDAY.INTL(AM98,+CUM!T98/+VLOOKUP(AW$1,POSTE!$B:$H,7,FALSE),,CONGÉ!$C$2:$C$80)))</f>
        <v xml:space="preserve"> </v>
      </c>
      <c r="AX98" s="199" t="str">
        <f ca="1">+IF(U98=0," ",+MAX(+WORKDAY.INTL(+TODAY(),+CUM!AE98/+VLOOKUP(AX$1,POSTE!$B:$H,7,FALSE),,CONGÉ!$C$2:$C$80),+WORKDAY.INTL(AN98,+CUM!U98/+VLOOKUP(AX$1,POSTE!$B:$H,7,FALSE),,CONGÉ!$C$2:$C$80)))</f>
        <v xml:space="preserve"> </v>
      </c>
      <c r="AY98" s="199" t="str">
        <f ca="1">+IF(AND(V98=0,W98=0)," ",+MAX(+WORKDAY.INTL(+TODAY(),+(((AF98*POSTE!$H$5)+(CUM!AG98*POSTE!$H$4))/(POSTE!$H$4*POSTE!$H$5*2)),,CONGÉ!$C$2:$C$80),+WORKDAY.INTL(AO98,+(((V98*POSTE!$H$5)+(CUM!W98*POSTE!$H$4))/(POSTE!$H$4*POSTE!$H$5*2)),,CONGÉ!$C$2:$C$80)))</f>
        <v xml:space="preserve"> </v>
      </c>
      <c r="AZ98" s="199" t="str">
        <f ca="1">+IF(V98=0," ",+MAX(+WORKDAY.INTL(+TODAY(),+CUM!AF98/+VLOOKUP(AZ$1,POSTE!$B:$H,7,FALSE),,CONGÉ!$C$2:$C$80),+WORKDAY.INTL(AP98,+CUM!V98/+VLOOKUP(AZ$1,POSTE!$B:$H,7,FALSE),,CONGÉ!$C$2:$C$80)))</f>
        <v xml:space="preserve"> </v>
      </c>
      <c r="BA98" s="199" t="str">
        <f ca="1">+IF(W98=0," ",+MAX(+WORKDAY.INTL(+TODAY(),+CUM!AG98/+VLOOKUP(BA$1,POSTE!$B:$H,7,FALSE),,CONGÉ!$C$2:$C$80),+WORKDAY.INTL(AQ98,+CUM!W98/+VLOOKUP(BA$1,POSTE!$B:$H,7,FALSE),,CONGÉ!$C$2:$C$80)))</f>
        <v xml:space="preserve"> </v>
      </c>
      <c r="BB98" s="199" t="str">
        <f ca="1">+IF(X98=0," ",+MAX(+WORKDAY.INTL(+TODAY(),+CUM!AH98/+VLOOKUP(BB$1,POSTE!$B:$H,7,FALSE),,CONGÉ!$C$2:$C$80),+WORKDAY.INTL(AR98,+CUM!X98/+VLOOKUP(BB$1,POSTE!$B:$H,7,FALSE),,CONGÉ!$C$2:$C$80)))</f>
        <v xml:space="preserve"> </v>
      </c>
      <c r="BC98" s="199" t="str">
        <f ca="1">+IF(Y98=0," ",+MAX(+WORKDAY.INTL(+TODAY(),+CUM!AI98/+VLOOKUP(BC$1,POSTE!$B:$H,7,FALSE),,CONGÉ!$C$2:$C$80),+WORKDAY.INTL(AS98,+CUM!Y98/+VLOOKUP(BC$1,POSTE!$B:$H,7,FALSE),,CONGÉ!$C$2:$C$80)))</f>
        <v xml:space="preserve"> </v>
      </c>
      <c r="BD98" s="199" t="str">
        <f ca="1">+IF(Z98=0," ",+MAX(+WORKDAY.INTL(+TODAY(),+CUM!AJ98/+VLOOKUP(BD$1,POSTE!$B:$H,7,FALSE),,CONGÉ!$C$2:$C$80),+WORKDAY.INTL(AT98,+CUM!Z98/+VLOOKUP(BD$1,POSTE!$B:$H,7,FALSE),,CONGÉ!$C$2:$C$80)))</f>
        <v xml:space="preserve"> </v>
      </c>
      <c r="BE98" s="199" t="str">
        <f ca="1">+IF(AA98=0," ",+MAX(+WORKDAY.INTL(+TODAY(),+CUM!AK98/+VLOOKUP(BE$1,POSTE!$B:$H,7,FALSE),,CONGÉ!$C$2:$C$80),+WORKDAY.INTL(AU98,+CUM!AA98/+VLOOKUP(BE$1,POSTE!$B:$H,7,FALSE),,CONGÉ!$C$2:$C$80)))</f>
        <v xml:space="preserve"> </v>
      </c>
      <c r="BF98" s="200" t="str">
        <f ca="1">+IF(AB98=0," ",+MAX(+WORKDAY.INTL(+TODAY(),+CUM!AL98/+VLOOKUP(BF$1,POSTE!$B:$H,7,FALSE),,CONGÉ!$C$2:$C$80),+WORKDAY.INTL(AV98,+CUM!AB98/+VLOOKUP(BF$1,POSTE!$B:$H,7,FALSE),,CONGÉ!$C$2:$C$80)))</f>
        <v xml:space="preserve"> </v>
      </c>
      <c r="BG98" s="96" t="str">
        <f t="shared" ca="1" si="38"/>
        <v xml:space="preserve"> </v>
      </c>
      <c r="BH98" s="96" t="str">
        <f t="shared" ca="1" si="39"/>
        <v xml:space="preserve"> </v>
      </c>
      <c r="BI98" s="26">
        <f>+IF($I98="oui",+VLOOKUP($A98,DATA!$A:$AH,DATA!$AH$3,FALSE),0)</f>
        <v>0</v>
      </c>
      <c r="BJ98" s="27" t="str">
        <f t="shared" si="25"/>
        <v xml:space="preserve"> </v>
      </c>
      <c r="BK98" s="46" t="str">
        <f>+IF(BI98&gt;0,+MAX((BL$4:BL97),BH98),"")</f>
        <v/>
      </c>
      <c r="BL98" s="46" t="str">
        <f>+IF(BI98&gt;0,+MAX((BL$4:BL97),+WORKDAY.INTL(BK98,+BI98/8,,CONGÉ!$C$2:$C$73)),"")</f>
        <v/>
      </c>
      <c r="BM98" s="175" t="str">
        <f t="shared" ca="1" si="26"/>
        <v xml:space="preserve"> </v>
      </c>
      <c r="BN98" s="176" t="str">
        <f t="shared" si="40"/>
        <v xml:space="preserve"> </v>
      </c>
      <c r="BO98" s="48" t="str">
        <f t="shared" ca="1" si="41"/>
        <v xml:space="preserve"> </v>
      </c>
      <c r="BP98" s="97" t="str">
        <f>+IF(C98=" "," ",+(((AF98*POSTE!$H$5)+(CUM!AG98*POSTE!$H$4))/(POSTE!$H$4*POSTE!$H$5*2)))</f>
        <v xml:space="preserve"> </v>
      </c>
      <c r="BQ98" s="98" t="str">
        <f ca="1">+IFERROR(+WORKDAY.INTL(BO98,BP98,,CONGÉ!C$4:C$72)," ")</f>
        <v xml:space="preserve"> </v>
      </c>
      <c r="BR98" s="99" t="str">
        <f ca="1">+IFERROR(+MAX(AY$4:AY98)-BQ98," ")</f>
        <v xml:space="preserve"> </v>
      </c>
      <c r="BS98" s="180" t="str">
        <f>+IF(T98=0," ",+DATEDIF(+MAX(AW$4:AW97),AM98,"D"))</f>
        <v xml:space="preserve"> </v>
      </c>
      <c r="BT98" s="181" t="str">
        <f>+IF(U98=0," ",+DATEDIF(+MAX(AX$4:AX97),AN98,"D"))</f>
        <v xml:space="preserve"> </v>
      </c>
      <c r="BU98" s="181" t="str">
        <f>+IF(AND(V98=0,W98=0)," ",+DATEDIF(+MAX(AY$4:AY97),AO98,"D"))</f>
        <v xml:space="preserve"> </v>
      </c>
      <c r="BV98" s="181" t="str">
        <f>+IF(V98=0," ",+DATEDIF(+MAX(AZ$4:AZ97),AP98,"D"))</f>
        <v xml:space="preserve"> </v>
      </c>
      <c r="BW98" s="181" t="str">
        <f>+IF(W98=0," ",+DATEDIF(+MAX(BA$4:BA97),AQ98,"D"))</f>
        <v xml:space="preserve"> </v>
      </c>
      <c r="BX98" s="181" t="str">
        <f>+IF(X98=0," ",+DATEDIF(+MAX(BB$4:BB97),AR98,"D"))</f>
        <v xml:space="preserve"> </v>
      </c>
      <c r="BY98" s="181" t="str">
        <f>+IF(Y98=0," ",+DATEDIF(+MAX(BC$4:BC97),AS98,"D"))</f>
        <v xml:space="preserve"> </v>
      </c>
      <c r="BZ98" s="181" t="str">
        <f>+IF(Z98=0," ",+DATEDIF(+MAX(BD$4:BD97),AT98,"D"))</f>
        <v xml:space="preserve"> </v>
      </c>
      <c r="CA98" s="181" t="str">
        <f>+IF(AA98=0," ",+DATEDIF(+MAX(BE$4:BE97),AU98,"D"))</f>
        <v xml:space="preserve"> </v>
      </c>
      <c r="CB98" s="182" t="str">
        <f>+IF(AB98=0," ",+DATEDIF(+MAX(BF$4:BF97),AV98,"D"))</f>
        <v xml:space="preserve"> </v>
      </c>
    </row>
    <row r="99" spans="1:80" x14ac:dyDescent="0.25">
      <c r="A99" s="104" t="str">
        <f>+IFERROR(+IF(+VLOOKUP(+ROW()-ROW($A$4),DATA!A:D,4,FALSE)=" "," ",+ROW()-ROW($A$4))," ")</f>
        <v xml:space="preserve"> </v>
      </c>
      <c r="B99" s="195" t="str">
        <f>+IFERROR(+VLOOKUP($A99,DATA!$A:$C,1,FALSE)-VLOOKUP($A99,DATA!$A:$C,3,FALSE)," ")</f>
        <v xml:space="preserve"> </v>
      </c>
      <c r="C99" s="17" t="str">
        <f>+IF($A99=" "," ",+VLOOKUP($A99,DATA!$A:$AG,DATA!$D$3,FALSE))</f>
        <v xml:space="preserve"> </v>
      </c>
      <c r="D99" s="17" t="str">
        <f>+IF($A99=" "," ",+VLOOKUP($A99,DATA!$A:$AG,DATA!$E$3,FALSE))</f>
        <v xml:space="preserve"> </v>
      </c>
      <c r="E99" s="17" t="str">
        <f>+IF($A99=" "," ",+VLOOKUP($A99,DATA!$A:$AG,DATA!$F$3,FALSE))</f>
        <v xml:space="preserve"> </v>
      </c>
      <c r="F99" s="191" t="str">
        <f>+IF($A99=" "," ",+VLOOKUP($A99,DATA!$A:$AG,DATA!$G$3,FALSE))</f>
        <v xml:space="preserve"> </v>
      </c>
      <c r="G99" s="31" t="str">
        <f>+IFERROR(+VLOOKUP($A99,DATA!$A:$AG,DATA!$M$3,FALSE)," ")</f>
        <v xml:space="preserve"> </v>
      </c>
      <c r="H99" s="31" t="str">
        <f>+IFERROR(+IF(+VLOOKUP($A99,DATA!$A:$AG,DATA!$N$3,FALSE)=0," ",+VLOOKUP($A99,DATA!$A:$AG,DATA!$N$3,FALSE))," ")</f>
        <v xml:space="preserve"> </v>
      </c>
      <c r="I99" s="18" t="str">
        <f>+IF($A99=" "," ",+VLOOKUP($A99,DATA!$A:$AG,DATA!$O$3,FALSE))</f>
        <v xml:space="preserve"> </v>
      </c>
      <c r="J99" s="26">
        <f>+IF($I99="oui",+VLOOKUP($A99,DATA!$A:$AG,DATA!$P$3,FALSE),0)</f>
        <v>0</v>
      </c>
      <c r="K99" s="27">
        <f>+IF($I99="oui",+VLOOKUP($A99,DATA!$A:$AG,DATA!$R$3,FALSE),0)</f>
        <v>0</v>
      </c>
      <c r="L99" s="27">
        <f>+IF($I99="oui",+VLOOKUP($A99,DATA!$A:$AG,DATA!$T$3,FALSE),0)</f>
        <v>0</v>
      </c>
      <c r="M99" s="27">
        <f>+IF($I99="oui",+VLOOKUP($A99,DATA!$A:$AG,DATA!$V$3,FALSE),0)</f>
        <v>0</v>
      </c>
      <c r="N99" s="27">
        <f>+IF($I99="oui",+VLOOKUP($A99,DATA!$A:$AG,DATA!$X$3,FALSE),0)</f>
        <v>0</v>
      </c>
      <c r="O99" s="27">
        <f>+IF($I99="oui",+VLOOKUP($A99,DATA!$A:$AG,DATA!$Z$3,FALSE),0)</f>
        <v>0</v>
      </c>
      <c r="P99" s="27">
        <f>+IF($I99="oui",+VLOOKUP($A99,DATA!$A:$AG,DATA!$AB$3,FALSE),0)</f>
        <v>0</v>
      </c>
      <c r="Q99" s="27">
        <f>+IF($I99="oui",+VLOOKUP($A99,DATA!$A:$AG,DATA!$AD$3,FALSE),0)</f>
        <v>0</v>
      </c>
      <c r="R99" s="28">
        <f>+IF($I99="oui",+VLOOKUP($A99,DATA!$A:$AG,DATA!$AF$3,FALSE),0)</f>
        <v>0</v>
      </c>
      <c r="S99" s="94">
        <f t="shared" si="27"/>
        <v>0</v>
      </c>
      <c r="T99" s="20">
        <f>+IF($I99="oui",+VLOOKUP($A99,DATA!$A:$AG,DATA!$Q$3,FALSE),0)</f>
        <v>0</v>
      </c>
      <c r="U99" s="21">
        <f>+IF($I99="oui",+VLOOKUP($A99,DATA!$A:$AG,DATA!$S$3,FALSE),0)</f>
        <v>0</v>
      </c>
      <c r="V99" s="21">
        <f>+IF($I99="oui",+VLOOKUP($A99,DATA!$A:$AG,DATA!$U$3,FALSE),0)</f>
        <v>0</v>
      </c>
      <c r="W99" s="21">
        <f>+IF($I99="oui",+VLOOKUP($A99,DATA!$A:$AG,DATA!$W$3,FALSE),0)</f>
        <v>0</v>
      </c>
      <c r="X99" s="21">
        <f>+IF($I99="oui",+VLOOKUP($A99,DATA!$A:$AG,DATA!$Y$3,FALSE),0)</f>
        <v>0</v>
      </c>
      <c r="Y99" s="21">
        <f>+IF($I99="oui",+VLOOKUP($A99,DATA!$A:$AG,DATA!$AA$3,FALSE),0)</f>
        <v>0</v>
      </c>
      <c r="Z99" s="21">
        <f>+IF($I99="oui",+VLOOKUP($A99,DATA!$A:$AG,DATA!$AC$3,FALSE),0)</f>
        <v>0</v>
      </c>
      <c r="AA99" s="21">
        <f>+IF($I99="oui",+VLOOKUP($A99,DATA!$A:$AG,DATA!$AE$3,FALSE),0)</f>
        <v>0</v>
      </c>
      <c r="AB99" s="22">
        <f>+IF($I99="oui",+VLOOKUP($A99,DATA!$A:$AG,DATA!$AG$3,FALSE),0)</f>
        <v>0</v>
      </c>
      <c r="AC99" s="95">
        <f t="shared" si="28"/>
        <v>0</v>
      </c>
      <c r="AD99" s="26" t="str">
        <f t="shared" si="29"/>
        <v xml:space="preserve"> </v>
      </c>
      <c r="AE99" s="27" t="str">
        <f t="shared" si="30"/>
        <v xml:space="preserve"> </v>
      </c>
      <c r="AF99" s="27" t="str">
        <f t="shared" si="31"/>
        <v xml:space="preserve"> </v>
      </c>
      <c r="AG99" s="27" t="str">
        <f t="shared" si="32"/>
        <v xml:space="preserve"> </v>
      </c>
      <c r="AH99" s="27" t="str">
        <f t="shared" si="33"/>
        <v xml:space="preserve"> </v>
      </c>
      <c r="AI99" s="27" t="str">
        <f t="shared" si="34"/>
        <v xml:space="preserve"> </v>
      </c>
      <c r="AJ99" s="27" t="str">
        <f t="shared" si="35"/>
        <v xml:space="preserve"> </v>
      </c>
      <c r="AK99" s="27" t="str">
        <f t="shared" si="36"/>
        <v xml:space="preserve"> </v>
      </c>
      <c r="AL99" s="28" t="str">
        <f t="shared" si="37"/>
        <v xml:space="preserve"> </v>
      </c>
      <c r="AM99" s="44" t="str">
        <f ca="1">+IF(T99=0," ",IF($H99=" ",+MAX(TODAY(),AW$4:AW98,$G99),+MAX(TODAY(),AW$4:AW98,$H99)))</f>
        <v xml:space="preserve"> </v>
      </c>
      <c r="AN99" s="31" t="str">
        <f ca="1">+IF(U99=0," ",IF($H99=" ",+MAX(TODAY(),AX$4:AX98,$G99),+MAX(TODAY(),AX$4:AX98,$H99)))</f>
        <v xml:space="preserve"> </v>
      </c>
      <c r="AO99" s="31" t="str">
        <f ca="1">+IF(AND(V99=0,W99=0)," ",IF($H99=" ",+MAX(TODAY(),AY$4:AY98,$G99),+MAX(TODAY(),AY$4:AY98,$H99)))</f>
        <v xml:space="preserve"> </v>
      </c>
      <c r="AP99" s="31" t="str">
        <f ca="1">+IF(V99=0," ",IF($H99=" ",+MAX(TODAY(),AZ$4:AZ98,$G99),+MAX(TODAY(),AZ$4:AZ98,$H99)))</f>
        <v xml:space="preserve"> </v>
      </c>
      <c r="AQ99" s="31" t="str">
        <f ca="1">+IF(W99=0," ",IF($H99=" ",+MAX(TODAY(),BA$4:BA98,$G99),+MAX(TODAY(),BA$4:BA98,$H99)))</f>
        <v xml:space="preserve"> </v>
      </c>
      <c r="AR99" s="31" t="str">
        <f ca="1">+IF(X99=0," ",IF($H99=" ",+MAX(TODAY(),BB$4:BB98,$G99),+MAX(TODAY(),BB$4:BB98,$H99)))</f>
        <v xml:space="preserve"> </v>
      </c>
      <c r="AS99" s="31" t="str">
        <f ca="1">+IF(Y99=0," ",IF($H99=" ",+MAX(TODAY(),BC$4:BC98,$G99),+MAX(TODAY(),BC$4:BC98,$H99)))</f>
        <v xml:space="preserve"> </v>
      </c>
      <c r="AT99" s="31" t="str">
        <f ca="1">+IF(Z99=0," ",IF($H99=" ",+MAX(TODAY(),BD$4:BD98,$G99),+MAX(TODAY(),BD$4:BD98,$H99)))</f>
        <v xml:space="preserve"> </v>
      </c>
      <c r="AU99" s="31" t="str">
        <f ca="1">+IF(AA99=0," ",IF($H99=" ",+MAX(TODAY(),BE$4:BE98,$G99),+MAX(TODAY(),BE$4:BE98,$H99)))</f>
        <v xml:space="preserve"> </v>
      </c>
      <c r="AV99" s="45" t="str">
        <f ca="1">+IF(AB99=0," ",IF($H99=" ",+MAX(TODAY(),BF$4:BF98,$G99),+MAX(TODAY(),BF$4:BF98,$H99)))</f>
        <v xml:space="preserve"> </v>
      </c>
      <c r="AW99" s="48" t="str">
        <f ca="1">+IF(T99=0," ",+MAX(+WORKDAY.INTL(+TODAY(),+CUM!AD99/+VLOOKUP(AW$1,POSTE!$B:$H,7,FALSE),,CONGÉ!$C$2:$C$80),+WORKDAY.INTL(AM99,+CUM!T99/+VLOOKUP(AW$1,POSTE!$B:$H,7,FALSE),,CONGÉ!$C$2:$C$80)))</f>
        <v xml:space="preserve"> </v>
      </c>
      <c r="AX99" s="199" t="str">
        <f ca="1">+IF(U99=0," ",+MAX(+WORKDAY.INTL(+TODAY(),+CUM!AE99/+VLOOKUP(AX$1,POSTE!$B:$H,7,FALSE),,CONGÉ!$C$2:$C$80),+WORKDAY.INTL(AN99,+CUM!U99/+VLOOKUP(AX$1,POSTE!$B:$H,7,FALSE),,CONGÉ!$C$2:$C$80)))</f>
        <v xml:space="preserve"> </v>
      </c>
      <c r="AY99" s="199" t="str">
        <f ca="1">+IF(AND(V99=0,W99=0)," ",+MAX(+WORKDAY.INTL(+TODAY(),+(((AF99*POSTE!$H$5)+(CUM!AG99*POSTE!$H$4))/(POSTE!$H$4*POSTE!$H$5*2)),,CONGÉ!$C$2:$C$80),+WORKDAY.INTL(AO99,+(((V99*POSTE!$H$5)+(CUM!W99*POSTE!$H$4))/(POSTE!$H$4*POSTE!$H$5*2)),,CONGÉ!$C$2:$C$80)))</f>
        <v xml:space="preserve"> </v>
      </c>
      <c r="AZ99" s="199" t="str">
        <f ca="1">+IF(V99=0," ",+MAX(+WORKDAY.INTL(+TODAY(),+CUM!AF99/+VLOOKUP(AZ$1,POSTE!$B:$H,7,FALSE),,CONGÉ!$C$2:$C$80),+WORKDAY.INTL(AP99,+CUM!V99/+VLOOKUP(AZ$1,POSTE!$B:$H,7,FALSE),,CONGÉ!$C$2:$C$80)))</f>
        <v xml:space="preserve"> </v>
      </c>
      <c r="BA99" s="199" t="str">
        <f ca="1">+IF(W99=0," ",+MAX(+WORKDAY.INTL(+TODAY(),+CUM!AG99/+VLOOKUP(BA$1,POSTE!$B:$H,7,FALSE),,CONGÉ!$C$2:$C$80),+WORKDAY.INTL(AQ99,+CUM!W99/+VLOOKUP(BA$1,POSTE!$B:$H,7,FALSE),,CONGÉ!$C$2:$C$80)))</f>
        <v xml:space="preserve"> </v>
      </c>
      <c r="BB99" s="199" t="str">
        <f ca="1">+IF(X99=0," ",+MAX(+WORKDAY.INTL(+TODAY(),+CUM!AH99/+VLOOKUP(BB$1,POSTE!$B:$H,7,FALSE),,CONGÉ!$C$2:$C$80),+WORKDAY.INTL(AR99,+CUM!X99/+VLOOKUP(BB$1,POSTE!$B:$H,7,FALSE),,CONGÉ!$C$2:$C$80)))</f>
        <v xml:space="preserve"> </v>
      </c>
      <c r="BC99" s="199" t="str">
        <f ca="1">+IF(Y99=0," ",+MAX(+WORKDAY.INTL(+TODAY(),+CUM!AI99/+VLOOKUP(BC$1,POSTE!$B:$H,7,FALSE),,CONGÉ!$C$2:$C$80),+WORKDAY.INTL(AS99,+CUM!Y99/+VLOOKUP(BC$1,POSTE!$B:$H,7,FALSE),,CONGÉ!$C$2:$C$80)))</f>
        <v xml:space="preserve"> </v>
      </c>
      <c r="BD99" s="199" t="str">
        <f ca="1">+IF(Z99=0," ",+MAX(+WORKDAY.INTL(+TODAY(),+CUM!AJ99/+VLOOKUP(BD$1,POSTE!$B:$H,7,FALSE),,CONGÉ!$C$2:$C$80),+WORKDAY.INTL(AT99,+CUM!Z99/+VLOOKUP(BD$1,POSTE!$B:$H,7,FALSE),,CONGÉ!$C$2:$C$80)))</f>
        <v xml:space="preserve"> </v>
      </c>
      <c r="BE99" s="199" t="str">
        <f ca="1">+IF(AA99=0," ",+MAX(+WORKDAY.INTL(+TODAY(),+CUM!AK99/+VLOOKUP(BE$1,POSTE!$B:$H,7,FALSE),,CONGÉ!$C$2:$C$80),+WORKDAY.INTL(AU99,+CUM!AA99/+VLOOKUP(BE$1,POSTE!$B:$H,7,FALSE),,CONGÉ!$C$2:$C$80)))</f>
        <v xml:space="preserve"> </v>
      </c>
      <c r="BF99" s="200" t="str">
        <f ca="1">+IF(AB99=0," ",+MAX(+WORKDAY.INTL(+TODAY(),+CUM!AL99/+VLOOKUP(BF$1,POSTE!$B:$H,7,FALSE),,CONGÉ!$C$2:$C$80),+WORKDAY.INTL(AV99,+CUM!AB99/+VLOOKUP(BF$1,POSTE!$B:$H,7,FALSE),,CONGÉ!$C$2:$C$80)))</f>
        <v xml:space="preserve"> </v>
      </c>
      <c r="BG99" s="96" t="str">
        <f t="shared" ca="1" si="38"/>
        <v xml:space="preserve"> </v>
      </c>
      <c r="BH99" s="96" t="str">
        <f t="shared" ca="1" si="39"/>
        <v xml:space="preserve"> </v>
      </c>
      <c r="BI99" s="26">
        <f>+IF($I99="oui",+VLOOKUP($A99,DATA!$A:$AH,DATA!$AH$3,FALSE),0)</f>
        <v>0</v>
      </c>
      <c r="BJ99" s="27" t="str">
        <f t="shared" si="25"/>
        <v xml:space="preserve"> </v>
      </c>
      <c r="BK99" s="46" t="str">
        <f>+IF(BI99&gt;0,+MAX((BL$4:BL98),BH99),"")</f>
        <v/>
      </c>
      <c r="BL99" s="46" t="str">
        <f>+IF(BI99&gt;0,+MAX((BL$4:BL98),+WORKDAY.INTL(BK99,+BI99/8,,CONGÉ!$C$2:$C$73)),"")</f>
        <v/>
      </c>
      <c r="BM99" s="175" t="str">
        <f t="shared" ca="1" si="26"/>
        <v xml:space="preserve"> </v>
      </c>
      <c r="BN99" s="176" t="str">
        <f t="shared" si="40"/>
        <v xml:space="preserve"> </v>
      </c>
      <c r="BO99" s="48" t="str">
        <f t="shared" ca="1" si="41"/>
        <v xml:space="preserve"> </v>
      </c>
      <c r="BP99" s="97" t="str">
        <f>+IF(C99=" "," ",+(((AF99*POSTE!$H$5)+(CUM!AG99*POSTE!$H$4))/(POSTE!$H$4*POSTE!$H$5*2)))</f>
        <v xml:space="preserve"> </v>
      </c>
      <c r="BQ99" s="98" t="str">
        <f ca="1">+IFERROR(+WORKDAY.INTL(BO99,BP99,,CONGÉ!C$4:C$72)," ")</f>
        <v xml:space="preserve"> </v>
      </c>
      <c r="BR99" s="99" t="str">
        <f ca="1">+IFERROR(+MAX(AY$4:AY99)-BQ99," ")</f>
        <v xml:space="preserve"> </v>
      </c>
      <c r="BS99" s="180" t="str">
        <f>+IF(T99=0," ",+DATEDIF(+MAX(AW$4:AW98),AM99,"D"))</f>
        <v xml:space="preserve"> </v>
      </c>
      <c r="BT99" s="181" t="str">
        <f>+IF(U99=0," ",+DATEDIF(+MAX(AX$4:AX98),AN99,"D"))</f>
        <v xml:space="preserve"> </v>
      </c>
      <c r="BU99" s="181" t="str">
        <f>+IF(AND(V99=0,W99=0)," ",+DATEDIF(+MAX(AY$4:AY98),AO99,"D"))</f>
        <v xml:space="preserve"> </v>
      </c>
      <c r="BV99" s="181" t="str">
        <f>+IF(V99=0," ",+DATEDIF(+MAX(AZ$4:AZ98),AP99,"D"))</f>
        <v xml:space="preserve"> </v>
      </c>
      <c r="BW99" s="181" t="str">
        <f>+IF(W99=0," ",+DATEDIF(+MAX(BA$4:BA98),AQ99,"D"))</f>
        <v xml:space="preserve"> </v>
      </c>
      <c r="BX99" s="181" t="str">
        <f>+IF(X99=0," ",+DATEDIF(+MAX(BB$4:BB98),AR99,"D"))</f>
        <v xml:space="preserve"> </v>
      </c>
      <c r="BY99" s="181" t="str">
        <f>+IF(Y99=0," ",+DATEDIF(+MAX(BC$4:BC98),AS99,"D"))</f>
        <v xml:space="preserve"> </v>
      </c>
      <c r="BZ99" s="181" t="str">
        <f>+IF(Z99=0," ",+DATEDIF(+MAX(BD$4:BD98),AT99,"D"))</f>
        <v xml:space="preserve"> </v>
      </c>
      <c r="CA99" s="181" t="str">
        <f>+IF(AA99=0," ",+DATEDIF(+MAX(BE$4:BE98),AU99,"D"))</f>
        <v xml:space="preserve"> </v>
      </c>
      <c r="CB99" s="182" t="str">
        <f>+IF(AB99=0," ",+DATEDIF(+MAX(BF$4:BF98),AV99,"D"))</f>
        <v xml:space="preserve"> </v>
      </c>
    </row>
    <row r="100" spans="1:80" x14ac:dyDescent="0.25">
      <c r="A100" s="104" t="str">
        <f>+IFERROR(+IF(+VLOOKUP(+ROW()-ROW($A$4),DATA!A:D,4,FALSE)=" "," ",+ROW()-ROW($A$4))," ")</f>
        <v xml:space="preserve"> </v>
      </c>
      <c r="B100" s="195" t="str">
        <f>+IFERROR(+VLOOKUP($A100,DATA!$A:$C,1,FALSE)-VLOOKUP($A100,DATA!$A:$C,3,FALSE)," ")</f>
        <v xml:space="preserve"> </v>
      </c>
      <c r="C100" s="17" t="str">
        <f>+IF($A100=" "," ",+VLOOKUP($A100,DATA!$A:$AG,DATA!$D$3,FALSE))</f>
        <v xml:space="preserve"> </v>
      </c>
      <c r="D100" s="17" t="str">
        <f>+IF($A100=" "," ",+VLOOKUP($A100,DATA!$A:$AG,DATA!$E$3,FALSE))</f>
        <v xml:space="preserve"> </v>
      </c>
      <c r="E100" s="17" t="str">
        <f>+IF($A100=" "," ",+VLOOKUP($A100,DATA!$A:$AG,DATA!$F$3,FALSE))</f>
        <v xml:space="preserve"> </v>
      </c>
      <c r="F100" s="191" t="str">
        <f>+IF($A100=" "," ",+VLOOKUP($A100,DATA!$A:$AG,DATA!$G$3,FALSE))</f>
        <v xml:space="preserve"> </v>
      </c>
      <c r="G100" s="31" t="str">
        <f>+IFERROR(+VLOOKUP($A100,DATA!$A:$AG,DATA!$M$3,FALSE)," ")</f>
        <v xml:space="preserve"> </v>
      </c>
      <c r="H100" s="31" t="str">
        <f>+IFERROR(+IF(+VLOOKUP($A100,DATA!$A:$AG,DATA!$N$3,FALSE)=0," ",+VLOOKUP($A100,DATA!$A:$AG,DATA!$N$3,FALSE))," ")</f>
        <v xml:space="preserve"> </v>
      </c>
      <c r="I100" s="18" t="str">
        <f>+IF($A100=" "," ",+VLOOKUP($A100,DATA!$A:$AG,DATA!$O$3,FALSE))</f>
        <v xml:space="preserve"> </v>
      </c>
      <c r="J100" s="26">
        <f>+IF($I100="oui",+VLOOKUP($A100,DATA!$A:$AG,DATA!$P$3,FALSE),0)</f>
        <v>0</v>
      </c>
      <c r="K100" s="27">
        <f>+IF($I100="oui",+VLOOKUP($A100,DATA!$A:$AG,DATA!$R$3,FALSE),0)</f>
        <v>0</v>
      </c>
      <c r="L100" s="27">
        <f>+IF($I100="oui",+VLOOKUP($A100,DATA!$A:$AG,DATA!$T$3,FALSE),0)</f>
        <v>0</v>
      </c>
      <c r="M100" s="27">
        <f>+IF($I100="oui",+VLOOKUP($A100,DATA!$A:$AG,DATA!$V$3,FALSE),0)</f>
        <v>0</v>
      </c>
      <c r="N100" s="27">
        <f>+IF($I100="oui",+VLOOKUP($A100,DATA!$A:$AG,DATA!$X$3,FALSE),0)</f>
        <v>0</v>
      </c>
      <c r="O100" s="27">
        <f>+IF($I100="oui",+VLOOKUP($A100,DATA!$A:$AG,DATA!$Z$3,FALSE),0)</f>
        <v>0</v>
      </c>
      <c r="P100" s="27">
        <f>+IF($I100="oui",+VLOOKUP($A100,DATA!$A:$AG,DATA!$AB$3,FALSE),0)</f>
        <v>0</v>
      </c>
      <c r="Q100" s="27">
        <f>+IF($I100="oui",+VLOOKUP($A100,DATA!$A:$AG,DATA!$AD$3,FALSE),0)</f>
        <v>0</v>
      </c>
      <c r="R100" s="28">
        <f>+IF($I100="oui",+VLOOKUP($A100,DATA!$A:$AG,DATA!$AF$3,FALSE),0)</f>
        <v>0</v>
      </c>
      <c r="S100" s="94">
        <f t="shared" si="27"/>
        <v>0</v>
      </c>
      <c r="T100" s="20">
        <f>+IF($I100="oui",+VLOOKUP($A100,DATA!$A:$AG,DATA!$Q$3,FALSE),0)</f>
        <v>0</v>
      </c>
      <c r="U100" s="21">
        <f>+IF($I100="oui",+VLOOKUP($A100,DATA!$A:$AG,DATA!$S$3,FALSE),0)</f>
        <v>0</v>
      </c>
      <c r="V100" s="21">
        <f>+IF($I100="oui",+VLOOKUP($A100,DATA!$A:$AG,DATA!$U$3,FALSE),0)</f>
        <v>0</v>
      </c>
      <c r="W100" s="21">
        <f>+IF($I100="oui",+VLOOKUP($A100,DATA!$A:$AG,DATA!$W$3,FALSE),0)</f>
        <v>0</v>
      </c>
      <c r="X100" s="21">
        <f>+IF($I100="oui",+VLOOKUP($A100,DATA!$A:$AG,DATA!$Y$3,FALSE),0)</f>
        <v>0</v>
      </c>
      <c r="Y100" s="21">
        <f>+IF($I100="oui",+VLOOKUP($A100,DATA!$A:$AG,DATA!$AA$3,FALSE),0)</f>
        <v>0</v>
      </c>
      <c r="Z100" s="21">
        <f>+IF($I100="oui",+VLOOKUP($A100,DATA!$A:$AG,DATA!$AC$3,FALSE),0)</f>
        <v>0</v>
      </c>
      <c r="AA100" s="21">
        <f>+IF($I100="oui",+VLOOKUP($A100,DATA!$A:$AG,DATA!$AE$3,FALSE),0)</f>
        <v>0</v>
      </c>
      <c r="AB100" s="22">
        <f>+IF($I100="oui",+VLOOKUP($A100,DATA!$A:$AG,DATA!$AG$3,FALSE),0)</f>
        <v>0</v>
      </c>
      <c r="AC100" s="95">
        <f t="shared" si="28"/>
        <v>0</v>
      </c>
      <c r="AD100" s="26" t="str">
        <f t="shared" si="29"/>
        <v xml:space="preserve"> </v>
      </c>
      <c r="AE100" s="27" t="str">
        <f t="shared" si="30"/>
        <v xml:space="preserve"> </v>
      </c>
      <c r="AF100" s="27" t="str">
        <f t="shared" si="31"/>
        <v xml:space="preserve"> </v>
      </c>
      <c r="AG100" s="27" t="str">
        <f t="shared" si="32"/>
        <v xml:space="preserve"> </v>
      </c>
      <c r="AH100" s="27" t="str">
        <f t="shared" si="33"/>
        <v xml:space="preserve"> </v>
      </c>
      <c r="AI100" s="27" t="str">
        <f t="shared" si="34"/>
        <v xml:space="preserve"> </v>
      </c>
      <c r="AJ100" s="27" t="str">
        <f t="shared" si="35"/>
        <v xml:space="preserve"> </v>
      </c>
      <c r="AK100" s="27" t="str">
        <f t="shared" si="36"/>
        <v xml:space="preserve"> </v>
      </c>
      <c r="AL100" s="28" t="str">
        <f t="shared" si="37"/>
        <v xml:space="preserve"> </v>
      </c>
      <c r="AM100" s="44" t="str">
        <f ca="1">+IF(T100=0," ",IF($H100=" ",+MAX(TODAY(),AW$4:AW99,$G100),+MAX(TODAY(),AW$4:AW99,$H100)))</f>
        <v xml:space="preserve"> </v>
      </c>
      <c r="AN100" s="31" t="str">
        <f ca="1">+IF(U100=0," ",IF($H100=" ",+MAX(TODAY(),AX$4:AX99,$G100),+MAX(TODAY(),AX$4:AX99,$H100)))</f>
        <v xml:space="preserve"> </v>
      </c>
      <c r="AO100" s="31" t="str">
        <f ca="1">+IF(AND(V100=0,W100=0)," ",IF($H100=" ",+MAX(TODAY(),AY$4:AY99,$G100),+MAX(TODAY(),AY$4:AY99,$H100)))</f>
        <v xml:space="preserve"> </v>
      </c>
      <c r="AP100" s="31" t="str">
        <f ca="1">+IF(V100=0," ",IF($H100=" ",+MAX(TODAY(),AZ$4:AZ99,$G100),+MAX(TODAY(),AZ$4:AZ99,$H100)))</f>
        <v xml:space="preserve"> </v>
      </c>
      <c r="AQ100" s="31" t="str">
        <f ca="1">+IF(W100=0," ",IF($H100=" ",+MAX(TODAY(),BA$4:BA99,$G100),+MAX(TODAY(),BA$4:BA99,$H100)))</f>
        <v xml:space="preserve"> </v>
      </c>
      <c r="AR100" s="31" t="str">
        <f ca="1">+IF(X100=0," ",IF($H100=" ",+MAX(TODAY(),BB$4:BB99,$G100),+MAX(TODAY(),BB$4:BB99,$H100)))</f>
        <v xml:space="preserve"> </v>
      </c>
      <c r="AS100" s="31" t="str">
        <f ca="1">+IF(Y100=0," ",IF($H100=" ",+MAX(TODAY(),BC$4:BC99,$G100),+MAX(TODAY(),BC$4:BC99,$H100)))</f>
        <v xml:space="preserve"> </v>
      </c>
      <c r="AT100" s="31" t="str">
        <f ca="1">+IF(Z100=0," ",IF($H100=" ",+MAX(TODAY(),BD$4:BD99,$G100),+MAX(TODAY(),BD$4:BD99,$H100)))</f>
        <v xml:space="preserve"> </v>
      </c>
      <c r="AU100" s="31" t="str">
        <f ca="1">+IF(AA100=0," ",IF($H100=" ",+MAX(TODAY(),BE$4:BE99,$G100),+MAX(TODAY(),BE$4:BE99,$H100)))</f>
        <v xml:space="preserve"> </v>
      </c>
      <c r="AV100" s="45" t="str">
        <f ca="1">+IF(AB100=0," ",IF($H100=" ",+MAX(TODAY(),BF$4:BF99,$G100),+MAX(TODAY(),BF$4:BF99,$H100)))</f>
        <v xml:space="preserve"> </v>
      </c>
      <c r="AW100" s="48" t="str">
        <f ca="1">+IF(T100=0," ",+MAX(+WORKDAY.INTL(+TODAY(),+CUM!AD100/+VLOOKUP(AW$1,POSTE!$B:$H,7,FALSE),,CONGÉ!$C$2:$C$80),+WORKDAY.INTL(AM100,+CUM!T100/+VLOOKUP(AW$1,POSTE!$B:$H,7,FALSE),,CONGÉ!$C$2:$C$80)))</f>
        <v xml:space="preserve"> </v>
      </c>
      <c r="AX100" s="199" t="str">
        <f ca="1">+IF(U100=0," ",+MAX(+WORKDAY.INTL(+TODAY(),+CUM!AE100/+VLOOKUP(AX$1,POSTE!$B:$H,7,FALSE),,CONGÉ!$C$2:$C$80),+WORKDAY.INTL(AN100,+CUM!U100/+VLOOKUP(AX$1,POSTE!$B:$H,7,FALSE),,CONGÉ!$C$2:$C$80)))</f>
        <v xml:space="preserve"> </v>
      </c>
      <c r="AY100" s="199" t="str">
        <f ca="1">+IF(AND(V100=0,W100=0)," ",+MAX(+WORKDAY.INTL(+TODAY(),+(((AF100*POSTE!$H$5)+(CUM!AG100*POSTE!$H$4))/(POSTE!$H$4*POSTE!$H$5*2)),,CONGÉ!$C$2:$C$80),+WORKDAY.INTL(AO100,+(((V100*POSTE!$H$5)+(CUM!W100*POSTE!$H$4))/(POSTE!$H$4*POSTE!$H$5*2)),,CONGÉ!$C$2:$C$80)))</f>
        <v xml:space="preserve"> </v>
      </c>
      <c r="AZ100" s="199" t="str">
        <f ca="1">+IF(V100=0," ",+MAX(+WORKDAY.INTL(+TODAY(),+CUM!AF100/+VLOOKUP(AZ$1,POSTE!$B:$H,7,FALSE),,CONGÉ!$C$2:$C$80),+WORKDAY.INTL(AP100,+CUM!V100/+VLOOKUP(AZ$1,POSTE!$B:$H,7,FALSE),,CONGÉ!$C$2:$C$80)))</f>
        <v xml:space="preserve"> </v>
      </c>
      <c r="BA100" s="199" t="str">
        <f ca="1">+IF(W100=0," ",+MAX(+WORKDAY.INTL(+TODAY(),+CUM!AG100/+VLOOKUP(BA$1,POSTE!$B:$H,7,FALSE),,CONGÉ!$C$2:$C$80),+WORKDAY.INTL(AQ100,+CUM!W100/+VLOOKUP(BA$1,POSTE!$B:$H,7,FALSE),,CONGÉ!$C$2:$C$80)))</f>
        <v xml:space="preserve"> </v>
      </c>
      <c r="BB100" s="199" t="str">
        <f ca="1">+IF(X100=0," ",+MAX(+WORKDAY.INTL(+TODAY(),+CUM!AH100/+VLOOKUP(BB$1,POSTE!$B:$H,7,FALSE),,CONGÉ!$C$2:$C$80),+WORKDAY.INTL(AR100,+CUM!X100/+VLOOKUP(BB$1,POSTE!$B:$H,7,FALSE),,CONGÉ!$C$2:$C$80)))</f>
        <v xml:space="preserve"> </v>
      </c>
      <c r="BC100" s="199" t="str">
        <f ca="1">+IF(Y100=0," ",+MAX(+WORKDAY.INTL(+TODAY(),+CUM!AI100/+VLOOKUP(BC$1,POSTE!$B:$H,7,FALSE),,CONGÉ!$C$2:$C$80),+WORKDAY.INTL(AS100,+CUM!Y100/+VLOOKUP(BC$1,POSTE!$B:$H,7,FALSE),,CONGÉ!$C$2:$C$80)))</f>
        <v xml:space="preserve"> </v>
      </c>
      <c r="BD100" s="199" t="str">
        <f ca="1">+IF(Z100=0," ",+MAX(+WORKDAY.INTL(+TODAY(),+CUM!AJ100/+VLOOKUP(BD$1,POSTE!$B:$H,7,FALSE),,CONGÉ!$C$2:$C$80),+WORKDAY.INTL(AT100,+CUM!Z100/+VLOOKUP(BD$1,POSTE!$B:$H,7,FALSE),,CONGÉ!$C$2:$C$80)))</f>
        <v xml:space="preserve"> </v>
      </c>
      <c r="BE100" s="199" t="str">
        <f ca="1">+IF(AA100=0," ",+MAX(+WORKDAY.INTL(+TODAY(),+CUM!AK100/+VLOOKUP(BE$1,POSTE!$B:$H,7,FALSE),,CONGÉ!$C$2:$C$80),+WORKDAY.INTL(AU100,+CUM!AA100/+VLOOKUP(BE$1,POSTE!$B:$H,7,FALSE),,CONGÉ!$C$2:$C$80)))</f>
        <v xml:space="preserve"> </v>
      </c>
      <c r="BF100" s="200" t="str">
        <f ca="1">+IF(AB100=0," ",+MAX(+WORKDAY.INTL(+TODAY(),+CUM!AL100/+VLOOKUP(BF$1,POSTE!$B:$H,7,FALSE),,CONGÉ!$C$2:$C$80),+WORKDAY.INTL(AV100,+CUM!AB100/+VLOOKUP(BF$1,POSTE!$B:$H,7,FALSE),,CONGÉ!$C$2:$C$80)))</f>
        <v xml:space="preserve"> </v>
      </c>
      <c r="BG100" s="96" t="str">
        <f t="shared" ca="1" si="38"/>
        <v xml:space="preserve"> </v>
      </c>
      <c r="BH100" s="96" t="str">
        <f t="shared" ca="1" si="39"/>
        <v xml:space="preserve"> </v>
      </c>
      <c r="BI100" s="26">
        <f>+IF($I100="oui",+VLOOKUP($A100,DATA!$A:$AH,DATA!$AH$3,FALSE),0)</f>
        <v>0</v>
      </c>
      <c r="BJ100" s="27" t="str">
        <f t="shared" si="25"/>
        <v xml:space="preserve"> </v>
      </c>
      <c r="BK100" s="46" t="str">
        <f>+IF(BI100&gt;0,+MAX((BL$4:BL99),BH100),"")</f>
        <v/>
      </c>
      <c r="BL100" s="46" t="str">
        <f>+IF(BI100&gt;0,+MAX((BL$4:BL99),+WORKDAY.INTL(BK100,+BI100/8,,CONGÉ!$C$2:$C$73)),"")</f>
        <v/>
      </c>
      <c r="BM100" s="175" t="str">
        <f t="shared" ca="1" si="26"/>
        <v xml:space="preserve"> </v>
      </c>
      <c r="BN100" s="176" t="str">
        <f t="shared" si="40"/>
        <v xml:space="preserve"> </v>
      </c>
      <c r="BO100" s="48" t="str">
        <f t="shared" ca="1" si="41"/>
        <v xml:space="preserve"> </v>
      </c>
      <c r="BP100" s="97" t="str">
        <f>+IF(C100=" "," ",+(((AF100*POSTE!$H$5)+(CUM!AG100*POSTE!$H$4))/(POSTE!$H$4*POSTE!$H$5*2)))</f>
        <v xml:space="preserve"> </v>
      </c>
      <c r="BQ100" s="98" t="str">
        <f ca="1">+IFERROR(+WORKDAY.INTL(BO100,BP100,,CONGÉ!C$4:C$72)," ")</f>
        <v xml:space="preserve"> </v>
      </c>
      <c r="BR100" s="99" t="str">
        <f ca="1">+IFERROR(+MAX(AY$4:AY100)-BQ100," ")</f>
        <v xml:space="preserve"> </v>
      </c>
      <c r="BS100" s="180" t="str">
        <f>+IF(T100=0," ",+DATEDIF(+MAX(AW$4:AW99),AM100,"D"))</f>
        <v xml:space="preserve"> </v>
      </c>
      <c r="BT100" s="181" t="str">
        <f>+IF(U100=0," ",+DATEDIF(+MAX(AX$4:AX99),AN100,"D"))</f>
        <v xml:space="preserve"> </v>
      </c>
      <c r="BU100" s="181" t="str">
        <f>+IF(AND(V100=0,W100=0)," ",+DATEDIF(+MAX(AY$4:AY99),AO100,"D"))</f>
        <v xml:space="preserve"> </v>
      </c>
      <c r="BV100" s="181" t="str">
        <f>+IF(V100=0," ",+DATEDIF(+MAX(AZ$4:AZ99),AP100,"D"))</f>
        <v xml:space="preserve"> </v>
      </c>
      <c r="BW100" s="181" t="str">
        <f>+IF(W100=0," ",+DATEDIF(+MAX(BA$4:BA99),AQ100,"D"))</f>
        <v xml:space="preserve"> </v>
      </c>
      <c r="BX100" s="181" t="str">
        <f>+IF(X100=0," ",+DATEDIF(+MAX(BB$4:BB99),AR100,"D"))</f>
        <v xml:space="preserve"> </v>
      </c>
      <c r="BY100" s="181" t="str">
        <f>+IF(Y100=0," ",+DATEDIF(+MAX(BC$4:BC99),AS100,"D"))</f>
        <v xml:space="preserve"> </v>
      </c>
      <c r="BZ100" s="181" t="str">
        <f>+IF(Z100=0," ",+DATEDIF(+MAX(BD$4:BD99),AT100,"D"))</f>
        <v xml:space="preserve"> </v>
      </c>
      <c r="CA100" s="181" t="str">
        <f>+IF(AA100=0," ",+DATEDIF(+MAX(BE$4:BE99),AU100,"D"))</f>
        <v xml:space="preserve"> </v>
      </c>
      <c r="CB100" s="182" t="str">
        <f>+IF(AB100=0," ",+DATEDIF(+MAX(BF$4:BF99),AV100,"D"))</f>
        <v xml:space="preserve"> </v>
      </c>
    </row>
    <row r="101" spans="1:80" x14ac:dyDescent="0.25">
      <c r="A101" s="104" t="str">
        <f>+IFERROR(+IF(+VLOOKUP(+ROW()-ROW($A$4),DATA!A:D,4,FALSE)=" "," ",+ROW()-ROW($A$4))," ")</f>
        <v xml:space="preserve"> </v>
      </c>
      <c r="B101" s="195" t="str">
        <f>+IFERROR(+VLOOKUP($A101,DATA!$A:$C,1,FALSE)-VLOOKUP($A101,DATA!$A:$C,3,FALSE)," ")</f>
        <v xml:space="preserve"> </v>
      </c>
      <c r="C101" s="17" t="str">
        <f>+IF($A101=" "," ",+VLOOKUP($A101,DATA!$A:$AG,DATA!$D$3,FALSE))</f>
        <v xml:space="preserve"> </v>
      </c>
      <c r="D101" s="17" t="str">
        <f>+IF($A101=" "," ",+VLOOKUP($A101,DATA!$A:$AG,DATA!$E$3,FALSE))</f>
        <v xml:space="preserve"> </v>
      </c>
      <c r="E101" s="17" t="str">
        <f>+IF($A101=" "," ",+VLOOKUP($A101,DATA!$A:$AG,DATA!$F$3,FALSE))</f>
        <v xml:space="preserve"> </v>
      </c>
      <c r="F101" s="191" t="str">
        <f>+IF($A101=" "," ",+VLOOKUP($A101,DATA!$A:$AG,DATA!$G$3,FALSE))</f>
        <v xml:space="preserve"> </v>
      </c>
      <c r="G101" s="31" t="str">
        <f>+IFERROR(+VLOOKUP($A101,DATA!$A:$AG,DATA!$M$3,FALSE)," ")</f>
        <v xml:space="preserve"> </v>
      </c>
      <c r="H101" s="31" t="str">
        <f>+IFERROR(+IF(+VLOOKUP($A101,DATA!$A:$AG,DATA!$N$3,FALSE)=0," ",+VLOOKUP($A101,DATA!$A:$AG,DATA!$N$3,FALSE))," ")</f>
        <v xml:space="preserve"> </v>
      </c>
      <c r="I101" s="18" t="str">
        <f>+IF($A101=" "," ",+VLOOKUP($A101,DATA!$A:$AG,DATA!$O$3,FALSE))</f>
        <v xml:space="preserve"> </v>
      </c>
      <c r="J101" s="26">
        <f>+IF($I101="oui",+VLOOKUP($A101,DATA!$A:$AG,DATA!$P$3,FALSE),0)</f>
        <v>0</v>
      </c>
      <c r="K101" s="27">
        <f>+IF($I101="oui",+VLOOKUP($A101,DATA!$A:$AG,DATA!$R$3,FALSE),0)</f>
        <v>0</v>
      </c>
      <c r="L101" s="27">
        <f>+IF($I101="oui",+VLOOKUP($A101,DATA!$A:$AG,DATA!$T$3,FALSE),0)</f>
        <v>0</v>
      </c>
      <c r="M101" s="27">
        <f>+IF($I101="oui",+VLOOKUP($A101,DATA!$A:$AG,DATA!$V$3,FALSE),0)</f>
        <v>0</v>
      </c>
      <c r="N101" s="27">
        <f>+IF($I101="oui",+VLOOKUP($A101,DATA!$A:$AG,DATA!$X$3,FALSE),0)</f>
        <v>0</v>
      </c>
      <c r="O101" s="27">
        <f>+IF($I101="oui",+VLOOKUP($A101,DATA!$A:$AG,DATA!$Z$3,FALSE),0)</f>
        <v>0</v>
      </c>
      <c r="P101" s="27">
        <f>+IF($I101="oui",+VLOOKUP($A101,DATA!$A:$AG,DATA!$AB$3,FALSE),0)</f>
        <v>0</v>
      </c>
      <c r="Q101" s="27">
        <f>+IF($I101="oui",+VLOOKUP($A101,DATA!$A:$AG,DATA!$AD$3,FALSE),0)</f>
        <v>0</v>
      </c>
      <c r="R101" s="28">
        <f>+IF($I101="oui",+VLOOKUP($A101,DATA!$A:$AG,DATA!$AF$3,FALSE),0)</f>
        <v>0</v>
      </c>
      <c r="S101" s="94">
        <f t="shared" si="27"/>
        <v>0</v>
      </c>
      <c r="T101" s="20">
        <f>+IF($I101="oui",+VLOOKUP($A101,DATA!$A:$AG,DATA!$Q$3,FALSE),0)</f>
        <v>0</v>
      </c>
      <c r="U101" s="21">
        <f>+IF($I101="oui",+VLOOKUP($A101,DATA!$A:$AG,DATA!$S$3,FALSE),0)</f>
        <v>0</v>
      </c>
      <c r="V101" s="21">
        <f>+IF($I101="oui",+VLOOKUP($A101,DATA!$A:$AG,DATA!$U$3,FALSE),0)</f>
        <v>0</v>
      </c>
      <c r="W101" s="21">
        <f>+IF($I101="oui",+VLOOKUP($A101,DATA!$A:$AG,DATA!$W$3,FALSE),0)</f>
        <v>0</v>
      </c>
      <c r="X101" s="21">
        <f>+IF($I101="oui",+VLOOKUP($A101,DATA!$A:$AG,DATA!$Y$3,FALSE),0)</f>
        <v>0</v>
      </c>
      <c r="Y101" s="21">
        <f>+IF($I101="oui",+VLOOKUP($A101,DATA!$A:$AG,DATA!$AA$3,FALSE),0)</f>
        <v>0</v>
      </c>
      <c r="Z101" s="21">
        <f>+IF($I101="oui",+VLOOKUP($A101,DATA!$A:$AG,DATA!$AC$3,FALSE),0)</f>
        <v>0</v>
      </c>
      <c r="AA101" s="21">
        <f>+IF($I101="oui",+VLOOKUP($A101,DATA!$A:$AG,DATA!$AE$3,FALSE),0)</f>
        <v>0</v>
      </c>
      <c r="AB101" s="22">
        <f>+IF($I101="oui",+VLOOKUP($A101,DATA!$A:$AG,DATA!$AG$3,FALSE),0)</f>
        <v>0</v>
      </c>
      <c r="AC101" s="95">
        <f t="shared" si="28"/>
        <v>0</v>
      </c>
      <c r="AD101" s="26" t="str">
        <f t="shared" si="29"/>
        <v xml:space="preserve"> </v>
      </c>
      <c r="AE101" s="27" t="str">
        <f t="shared" si="30"/>
        <v xml:space="preserve"> </v>
      </c>
      <c r="AF101" s="27" t="str">
        <f t="shared" si="31"/>
        <v xml:space="preserve"> </v>
      </c>
      <c r="AG101" s="27" t="str">
        <f t="shared" si="32"/>
        <v xml:space="preserve"> </v>
      </c>
      <c r="AH101" s="27" t="str">
        <f t="shared" si="33"/>
        <v xml:space="preserve"> </v>
      </c>
      <c r="AI101" s="27" t="str">
        <f t="shared" si="34"/>
        <v xml:space="preserve"> </v>
      </c>
      <c r="AJ101" s="27" t="str">
        <f t="shared" si="35"/>
        <v xml:space="preserve"> </v>
      </c>
      <c r="AK101" s="27" t="str">
        <f t="shared" si="36"/>
        <v xml:space="preserve"> </v>
      </c>
      <c r="AL101" s="28" t="str">
        <f t="shared" si="37"/>
        <v xml:space="preserve"> </v>
      </c>
      <c r="AM101" s="44" t="str">
        <f ca="1">+IF(T101=0," ",IF($H101=" ",+MAX(TODAY(),AW$4:AW100,$G101),+MAX(TODAY(),AW$4:AW100,$H101)))</f>
        <v xml:space="preserve"> </v>
      </c>
      <c r="AN101" s="31" t="str">
        <f ca="1">+IF(U101=0," ",IF($H101=" ",+MAX(TODAY(),AX$4:AX100,$G101),+MAX(TODAY(),AX$4:AX100,$H101)))</f>
        <v xml:space="preserve"> </v>
      </c>
      <c r="AO101" s="31" t="str">
        <f ca="1">+IF(AND(V101=0,W101=0)," ",IF($H101=" ",+MAX(TODAY(),AY$4:AY100,$G101),+MAX(TODAY(),AY$4:AY100,$H101)))</f>
        <v xml:space="preserve"> </v>
      </c>
      <c r="AP101" s="31" t="str">
        <f ca="1">+IF(V101=0," ",IF($H101=" ",+MAX(TODAY(),AZ$4:AZ100,$G101),+MAX(TODAY(),AZ$4:AZ100,$H101)))</f>
        <v xml:space="preserve"> </v>
      </c>
      <c r="AQ101" s="31" t="str">
        <f ca="1">+IF(W101=0," ",IF($H101=" ",+MAX(TODAY(),BA$4:BA100,$G101),+MAX(TODAY(),BA$4:BA100,$H101)))</f>
        <v xml:space="preserve"> </v>
      </c>
      <c r="AR101" s="31" t="str">
        <f ca="1">+IF(X101=0," ",IF($H101=" ",+MAX(TODAY(),BB$4:BB100,$G101),+MAX(TODAY(),BB$4:BB100,$H101)))</f>
        <v xml:space="preserve"> </v>
      </c>
      <c r="AS101" s="31" t="str">
        <f ca="1">+IF(Y101=0," ",IF($H101=" ",+MAX(TODAY(),BC$4:BC100,$G101),+MAX(TODAY(),BC$4:BC100,$H101)))</f>
        <v xml:space="preserve"> </v>
      </c>
      <c r="AT101" s="31" t="str">
        <f ca="1">+IF(Z101=0," ",IF($H101=" ",+MAX(TODAY(),BD$4:BD100,$G101),+MAX(TODAY(),BD$4:BD100,$H101)))</f>
        <v xml:space="preserve"> </v>
      </c>
      <c r="AU101" s="31" t="str">
        <f ca="1">+IF(AA101=0," ",IF($H101=" ",+MAX(TODAY(),BE$4:BE100,$G101),+MAX(TODAY(),BE$4:BE100,$H101)))</f>
        <v xml:space="preserve"> </v>
      </c>
      <c r="AV101" s="45" t="str">
        <f ca="1">+IF(AB101=0," ",IF($H101=" ",+MAX(TODAY(),BF$4:BF100,$G101),+MAX(TODAY(),BF$4:BF100,$H101)))</f>
        <v xml:space="preserve"> </v>
      </c>
      <c r="AW101" s="48" t="str">
        <f ca="1">+IF(T101=0," ",+MAX(+WORKDAY.INTL(+TODAY(),+CUM!AD101/+VLOOKUP(AW$1,POSTE!$B:$H,7,FALSE),,CONGÉ!$C$2:$C$80),+WORKDAY.INTL(AM101,+CUM!T101/+VLOOKUP(AW$1,POSTE!$B:$H,7,FALSE),,CONGÉ!$C$2:$C$80)))</f>
        <v xml:space="preserve"> </v>
      </c>
      <c r="AX101" s="199" t="str">
        <f ca="1">+IF(U101=0," ",+MAX(+WORKDAY.INTL(+TODAY(),+CUM!AE101/+VLOOKUP(AX$1,POSTE!$B:$H,7,FALSE),,CONGÉ!$C$2:$C$80),+WORKDAY.INTL(AN101,+CUM!U101/+VLOOKUP(AX$1,POSTE!$B:$H,7,FALSE),,CONGÉ!$C$2:$C$80)))</f>
        <v xml:space="preserve"> </v>
      </c>
      <c r="AY101" s="199" t="str">
        <f ca="1">+IF(AND(V101=0,W101=0)," ",+MAX(+WORKDAY.INTL(+TODAY(),+(((AF101*POSTE!$H$5)+(CUM!AG101*POSTE!$H$4))/(POSTE!$H$4*POSTE!$H$5*2)),,CONGÉ!$C$2:$C$80),+WORKDAY.INTL(AO101,+(((V101*POSTE!$H$5)+(CUM!W101*POSTE!$H$4))/(POSTE!$H$4*POSTE!$H$5*2)),,CONGÉ!$C$2:$C$80)))</f>
        <v xml:space="preserve"> </v>
      </c>
      <c r="AZ101" s="199" t="str">
        <f ca="1">+IF(V101=0," ",+MAX(+WORKDAY.INTL(+TODAY(),+CUM!AF101/+VLOOKUP(AZ$1,POSTE!$B:$H,7,FALSE),,CONGÉ!$C$2:$C$80),+WORKDAY.INTL(AP101,+CUM!V101/+VLOOKUP(AZ$1,POSTE!$B:$H,7,FALSE),,CONGÉ!$C$2:$C$80)))</f>
        <v xml:space="preserve"> </v>
      </c>
      <c r="BA101" s="199" t="str">
        <f ca="1">+IF(W101=0," ",+MAX(+WORKDAY.INTL(+TODAY(),+CUM!AG101/+VLOOKUP(BA$1,POSTE!$B:$H,7,FALSE),,CONGÉ!$C$2:$C$80),+WORKDAY.INTL(AQ101,+CUM!W101/+VLOOKUP(BA$1,POSTE!$B:$H,7,FALSE),,CONGÉ!$C$2:$C$80)))</f>
        <v xml:space="preserve"> </v>
      </c>
      <c r="BB101" s="199" t="str">
        <f ca="1">+IF(X101=0," ",+MAX(+WORKDAY.INTL(+TODAY(),+CUM!AH101/+VLOOKUP(BB$1,POSTE!$B:$H,7,FALSE),,CONGÉ!$C$2:$C$80),+WORKDAY.INTL(AR101,+CUM!X101/+VLOOKUP(BB$1,POSTE!$B:$H,7,FALSE),,CONGÉ!$C$2:$C$80)))</f>
        <v xml:space="preserve"> </v>
      </c>
      <c r="BC101" s="199" t="str">
        <f ca="1">+IF(Y101=0," ",+MAX(+WORKDAY.INTL(+TODAY(),+CUM!AI101/+VLOOKUP(BC$1,POSTE!$B:$H,7,FALSE),,CONGÉ!$C$2:$C$80),+WORKDAY.INTL(AS101,+CUM!Y101/+VLOOKUP(BC$1,POSTE!$B:$H,7,FALSE),,CONGÉ!$C$2:$C$80)))</f>
        <v xml:space="preserve"> </v>
      </c>
      <c r="BD101" s="199" t="str">
        <f ca="1">+IF(Z101=0," ",+MAX(+WORKDAY.INTL(+TODAY(),+CUM!AJ101/+VLOOKUP(BD$1,POSTE!$B:$H,7,FALSE),,CONGÉ!$C$2:$C$80),+WORKDAY.INTL(AT101,+CUM!Z101/+VLOOKUP(BD$1,POSTE!$B:$H,7,FALSE),,CONGÉ!$C$2:$C$80)))</f>
        <v xml:space="preserve"> </v>
      </c>
      <c r="BE101" s="199" t="str">
        <f ca="1">+IF(AA101=0," ",+MAX(+WORKDAY.INTL(+TODAY(),+CUM!AK101/+VLOOKUP(BE$1,POSTE!$B:$H,7,FALSE),,CONGÉ!$C$2:$C$80),+WORKDAY.INTL(AU101,+CUM!AA101/+VLOOKUP(BE$1,POSTE!$B:$H,7,FALSE),,CONGÉ!$C$2:$C$80)))</f>
        <v xml:space="preserve"> </v>
      </c>
      <c r="BF101" s="200" t="str">
        <f ca="1">+IF(AB101=0," ",+MAX(+WORKDAY.INTL(+TODAY(),+CUM!AL101/+VLOOKUP(BF$1,POSTE!$B:$H,7,FALSE),,CONGÉ!$C$2:$C$80),+WORKDAY.INTL(AV101,+CUM!AB101/+VLOOKUP(BF$1,POSTE!$B:$H,7,FALSE),,CONGÉ!$C$2:$C$80)))</f>
        <v xml:space="preserve"> </v>
      </c>
      <c r="BG101" s="96" t="str">
        <f t="shared" ca="1" si="38"/>
        <v xml:space="preserve"> </v>
      </c>
      <c r="BH101" s="96" t="str">
        <f t="shared" ca="1" si="39"/>
        <v xml:space="preserve"> </v>
      </c>
      <c r="BI101" s="26">
        <f>+IF($I101="oui",+VLOOKUP($A101,DATA!$A:$AH,DATA!$AH$3,FALSE),0)</f>
        <v>0</v>
      </c>
      <c r="BJ101" s="27" t="str">
        <f t="shared" ref="BJ101:BJ103" si="42">+IF(C101=" "," ",+BJ100+BI101)</f>
        <v xml:space="preserve"> </v>
      </c>
      <c r="BK101" s="46" t="str">
        <f>+IF(BI101&gt;0,+MAX((BL$4:BL100),BH101),"")</f>
        <v/>
      </c>
      <c r="BL101" s="46" t="str">
        <f>+IF(BI101&gt;0,+MAX((BL$4:BL100),+WORKDAY.INTL(BK101,+BI101/8,,CONGÉ!$C$2:$C$73)),"")</f>
        <v/>
      </c>
      <c r="BM101" s="175" t="str">
        <f t="shared" ref="BM101:BM103" ca="1" si="43">+IF(BI101=0,+IFERROR(+EDATE(BH101,1)," "),+EDATE(BL101,1))</f>
        <v xml:space="preserve"> </v>
      </c>
      <c r="BN101" s="176" t="str">
        <f t="shared" si="40"/>
        <v xml:space="preserve"> </v>
      </c>
      <c r="BO101" s="48" t="str">
        <f t="shared" ca="1" si="41"/>
        <v xml:space="preserve"> </v>
      </c>
      <c r="BP101" s="97" t="str">
        <f>+IF(C101=" "," ",+(((AF101*POSTE!$H$5)+(CUM!AG101*POSTE!$H$4))/(POSTE!$H$4*POSTE!$H$5*2)))</f>
        <v xml:space="preserve"> </v>
      </c>
      <c r="BQ101" s="98" t="str">
        <f ca="1">+IFERROR(+WORKDAY.INTL(BO101,BP101,,CONGÉ!C$4:C$72)," ")</f>
        <v xml:space="preserve"> </v>
      </c>
      <c r="BR101" s="99" t="str">
        <f ca="1">+IFERROR(+MAX(AY$4:AY101)-BQ101," ")</f>
        <v xml:space="preserve"> </v>
      </c>
      <c r="BS101" s="180" t="str">
        <f>+IF(T101=0," ",+DATEDIF(+MAX(AW$4:AW100),AM101,"D"))</f>
        <v xml:space="preserve"> </v>
      </c>
      <c r="BT101" s="181" t="str">
        <f>+IF(U101=0," ",+DATEDIF(+MAX(AX$4:AX100),AN101,"D"))</f>
        <v xml:space="preserve"> </v>
      </c>
      <c r="BU101" s="181" t="str">
        <f>+IF(AND(V101=0,W101=0)," ",+DATEDIF(+MAX(AY$4:AY100),AO101,"D"))</f>
        <v xml:space="preserve"> </v>
      </c>
      <c r="BV101" s="181" t="str">
        <f>+IF(V101=0," ",+DATEDIF(+MAX(AZ$4:AZ100),AP101,"D"))</f>
        <v xml:space="preserve"> </v>
      </c>
      <c r="BW101" s="181" t="str">
        <f>+IF(W101=0," ",+DATEDIF(+MAX(BA$4:BA100),AQ101,"D"))</f>
        <v xml:space="preserve"> </v>
      </c>
      <c r="BX101" s="181" t="str">
        <f>+IF(X101=0," ",+DATEDIF(+MAX(BB$4:BB100),AR101,"D"))</f>
        <v xml:space="preserve"> </v>
      </c>
      <c r="BY101" s="181" t="str">
        <f>+IF(Y101=0," ",+DATEDIF(+MAX(BC$4:BC100),AS101,"D"))</f>
        <v xml:space="preserve"> </v>
      </c>
      <c r="BZ101" s="181" t="str">
        <f>+IF(Z101=0," ",+DATEDIF(+MAX(BD$4:BD100),AT101,"D"))</f>
        <v xml:space="preserve"> </v>
      </c>
      <c r="CA101" s="181" t="str">
        <f>+IF(AA101=0," ",+DATEDIF(+MAX(BE$4:BE100),AU101,"D"))</f>
        <v xml:space="preserve"> </v>
      </c>
      <c r="CB101" s="182" t="str">
        <f>+IF(AB101=0," ",+DATEDIF(+MAX(BF$4:BF100),AV101,"D"))</f>
        <v xml:space="preserve"> </v>
      </c>
    </row>
    <row r="102" spans="1:80" x14ac:dyDescent="0.25">
      <c r="A102" s="104" t="str">
        <f>+IFERROR(+IF(+VLOOKUP(+ROW()-ROW($A$4),DATA!A:D,4,FALSE)=" "," ",+ROW()-ROW($A$4))," ")</f>
        <v xml:space="preserve"> </v>
      </c>
      <c r="B102" s="195" t="str">
        <f>+IFERROR(+VLOOKUP($A102,DATA!$A:$C,1,FALSE)-VLOOKUP($A102,DATA!$A:$C,3,FALSE)," ")</f>
        <v xml:space="preserve"> </v>
      </c>
      <c r="C102" s="17" t="str">
        <f>+IF($A102=" "," ",+VLOOKUP($A102,DATA!$A:$AG,DATA!$D$3,FALSE))</f>
        <v xml:space="preserve"> </v>
      </c>
      <c r="D102" s="17" t="str">
        <f>+IF($A102=" "," ",+VLOOKUP($A102,DATA!$A:$AG,DATA!$E$3,FALSE))</f>
        <v xml:space="preserve"> </v>
      </c>
      <c r="E102" s="17" t="str">
        <f>+IF($A102=" "," ",+VLOOKUP($A102,DATA!$A:$AG,DATA!$F$3,FALSE))</f>
        <v xml:space="preserve"> </v>
      </c>
      <c r="F102" s="191" t="str">
        <f>+IF($A102=" "," ",+VLOOKUP($A102,DATA!$A:$AG,DATA!$G$3,FALSE))</f>
        <v xml:space="preserve"> </v>
      </c>
      <c r="G102" s="31" t="str">
        <f>+IFERROR(+VLOOKUP($A102,DATA!$A:$AG,DATA!$M$3,FALSE)," ")</f>
        <v xml:space="preserve"> </v>
      </c>
      <c r="H102" s="31" t="str">
        <f>+IFERROR(+IF(+VLOOKUP($A102,DATA!$A:$AG,DATA!$N$3,FALSE)=0," ",+VLOOKUP($A102,DATA!$A:$AG,DATA!$N$3,FALSE))," ")</f>
        <v xml:space="preserve"> </v>
      </c>
      <c r="I102" s="18" t="str">
        <f>+IF($A102=" "," ",+VLOOKUP($A102,DATA!$A:$AG,DATA!$O$3,FALSE))</f>
        <v xml:space="preserve"> </v>
      </c>
      <c r="J102" s="26">
        <f>+IF($I102="oui",+VLOOKUP($A102,DATA!$A:$AG,DATA!$P$3,FALSE),0)</f>
        <v>0</v>
      </c>
      <c r="K102" s="27">
        <f>+IF($I102="oui",+VLOOKUP($A102,DATA!$A:$AG,DATA!$R$3,FALSE),0)</f>
        <v>0</v>
      </c>
      <c r="L102" s="27">
        <f>+IF($I102="oui",+VLOOKUP($A102,DATA!$A:$AG,DATA!$T$3,FALSE),0)</f>
        <v>0</v>
      </c>
      <c r="M102" s="27">
        <f>+IF($I102="oui",+VLOOKUP($A102,DATA!$A:$AG,DATA!$V$3,FALSE),0)</f>
        <v>0</v>
      </c>
      <c r="N102" s="27">
        <f>+IF($I102="oui",+VLOOKUP($A102,DATA!$A:$AG,DATA!$X$3,FALSE),0)</f>
        <v>0</v>
      </c>
      <c r="O102" s="27">
        <f>+IF($I102="oui",+VLOOKUP($A102,DATA!$A:$AG,DATA!$Z$3,FALSE),0)</f>
        <v>0</v>
      </c>
      <c r="P102" s="27">
        <f>+IF($I102="oui",+VLOOKUP($A102,DATA!$A:$AG,DATA!$AB$3,FALSE),0)</f>
        <v>0</v>
      </c>
      <c r="Q102" s="27">
        <f>+IF($I102="oui",+VLOOKUP($A102,DATA!$A:$AG,DATA!$AD$3,FALSE),0)</f>
        <v>0</v>
      </c>
      <c r="R102" s="28">
        <f>+IF($I102="oui",+VLOOKUP($A102,DATA!$A:$AG,DATA!$AF$3,FALSE),0)</f>
        <v>0</v>
      </c>
      <c r="S102" s="94">
        <f t="shared" si="27"/>
        <v>0</v>
      </c>
      <c r="T102" s="20">
        <f>+IF($I102="oui",+VLOOKUP($A102,DATA!$A:$AG,DATA!$Q$3,FALSE),0)</f>
        <v>0</v>
      </c>
      <c r="U102" s="21">
        <f>+IF($I102="oui",+VLOOKUP($A102,DATA!$A:$AG,DATA!$S$3,FALSE),0)</f>
        <v>0</v>
      </c>
      <c r="V102" s="21">
        <f>+IF($I102="oui",+VLOOKUP($A102,DATA!$A:$AG,DATA!$U$3,FALSE),0)</f>
        <v>0</v>
      </c>
      <c r="W102" s="21">
        <f>+IF($I102="oui",+VLOOKUP($A102,DATA!$A:$AG,DATA!$W$3,FALSE),0)</f>
        <v>0</v>
      </c>
      <c r="X102" s="21">
        <f>+IF($I102="oui",+VLOOKUP($A102,DATA!$A:$AG,DATA!$Y$3,FALSE),0)</f>
        <v>0</v>
      </c>
      <c r="Y102" s="21">
        <f>+IF($I102="oui",+VLOOKUP($A102,DATA!$A:$AG,DATA!$AA$3,FALSE),0)</f>
        <v>0</v>
      </c>
      <c r="Z102" s="21">
        <f>+IF($I102="oui",+VLOOKUP($A102,DATA!$A:$AG,DATA!$AC$3,FALSE),0)</f>
        <v>0</v>
      </c>
      <c r="AA102" s="21">
        <f>+IF($I102="oui",+VLOOKUP($A102,DATA!$A:$AG,DATA!$AE$3,FALSE),0)</f>
        <v>0</v>
      </c>
      <c r="AB102" s="22">
        <f>+IF($I102="oui",+VLOOKUP($A102,DATA!$A:$AG,DATA!$AG$3,FALSE),0)</f>
        <v>0</v>
      </c>
      <c r="AC102" s="95">
        <f t="shared" si="28"/>
        <v>0</v>
      </c>
      <c r="AD102" s="26" t="str">
        <f t="shared" si="29"/>
        <v xml:space="preserve"> </v>
      </c>
      <c r="AE102" s="27" t="str">
        <f t="shared" si="30"/>
        <v xml:space="preserve"> </v>
      </c>
      <c r="AF102" s="27" t="str">
        <f t="shared" si="31"/>
        <v xml:space="preserve"> </v>
      </c>
      <c r="AG102" s="27" t="str">
        <f t="shared" si="32"/>
        <v xml:space="preserve"> </v>
      </c>
      <c r="AH102" s="27" t="str">
        <f t="shared" si="33"/>
        <v xml:space="preserve"> </v>
      </c>
      <c r="AI102" s="27" t="str">
        <f t="shared" si="34"/>
        <v xml:space="preserve"> </v>
      </c>
      <c r="AJ102" s="27" t="str">
        <f t="shared" si="35"/>
        <v xml:space="preserve"> </v>
      </c>
      <c r="AK102" s="27" t="str">
        <f t="shared" si="36"/>
        <v xml:space="preserve"> </v>
      </c>
      <c r="AL102" s="28" t="str">
        <f t="shared" si="37"/>
        <v xml:space="preserve"> </v>
      </c>
      <c r="AM102" s="44" t="str">
        <f ca="1">+IF(T102=0," ",IF($H102=" ",+MAX(TODAY(),AW$4:AW101,$G102),+MAX(TODAY(),AW$4:AW101,$H102)))</f>
        <v xml:space="preserve"> </v>
      </c>
      <c r="AN102" s="31" t="str">
        <f ca="1">+IF(U102=0," ",IF($H102=" ",+MAX(TODAY(),AX$4:AX101,$G102),+MAX(TODAY(),AX$4:AX101,$H102)))</f>
        <v xml:space="preserve"> </v>
      </c>
      <c r="AO102" s="31" t="str">
        <f ca="1">+IF(AND(V102=0,W102=0)," ",IF($H102=" ",+MAX(TODAY(),AY$4:AY101,$G102),+MAX(TODAY(),AY$4:AY101,$H102)))</f>
        <v xml:space="preserve"> </v>
      </c>
      <c r="AP102" s="31" t="str">
        <f ca="1">+IF(V102=0," ",IF($H102=" ",+MAX(TODAY(),AZ$4:AZ101,$G102),+MAX(TODAY(),AZ$4:AZ101,$H102)))</f>
        <v xml:space="preserve"> </v>
      </c>
      <c r="AQ102" s="31" t="str">
        <f ca="1">+IF(W102=0," ",IF($H102=" ",+MAX(TODAY(),BA$4:BA101,$G102),+MAX(TODAY(),BA$4:BA101,$H102)))</f>
        <v xml:space="preserve"> </v>
      </c>
      <c r="AR102" s="31" t="str">
        <f ca="1">+IF(X102=0," ",IF($H102=" ",+MAX(TODAY(),BB$4:BB101,$G102),+MAX(TODAY(),BB$4:BB101,$H102)))</f>
        <v xml:space="preserve"> </v>
      </c>
      <c r="AS102" s="31" t="str">
        <f ca="1">+IF(Y102=0," ",IF($H102=" ",+MAX(TODAY(),BC$4:BC101,$G102),+MAX(TODAY(),BC$4:BC101,$H102)))</f>
        <v xml:space="preserve"> </v>
      </c>
      <c r="AT102" s="31" t="str">
        <f ca="1">+IF(Z102=0," ",IF($H102=" ",+MAX(TODAY(),BD$4:BD101,$G102),+MAX(TODAY(),BD$4:BD101,$H102)))</f>
        <v xml:space="preserve"> </v>
      </c>
      <c r="AU102" s="31" t="str">
        <f ca="1">+IF(AA102=0," ",IF($H102=" ",+MAX(TODAY(),BE$4:BE101,$G102),+MAX(TODAY(),BE$4:BE101,$H102)))</f>
        <v xml:space="preserve"> </v>
      </c>
      <c r="AV102" s="45" t="str">
        <f ca="1">+IF(AB102=0," ",IF($H102=" ",+MAX(TODAY(),BF$4:BF101,$G102),+MAX(TODAY(),BF$4:BF101,$H102)))</f>
        <v xml:space="preserve"> </v>
      </c>
      <c r="AW102" s="48" t="str">
        <f ca="1">+IF(T102=0," ",+MAX(+WORKDAY.INTL(+TODAY(),+CUM!AD102/+VLOOKUP(AW$1,POSTE!$B:$H,7,FALSE),,CONGÉ!$C$2:$C$80),+WORKDAY.INTL(AM102,+CUM!T102/+VLOOKUP(AW$1,POSTE!$B:$H,7,FALSE),,CONGÉ!$C$2:$C$80)))</f>
        <v xml:space="preserve"> </v>
      </c>
      <c r="AX102" s="199" t="str">
        <f ca="1">+IF(U102=0," ",+MAX(+WORKDAY.INTL(+TODAY(),+CUM!AE102/+VLOOKUP(AX$1,POSTE!$B:$H,7,FALSE),,CONGÉ!$C$2:$C$80),+WORKDAY.INTL(AN102,+CUM!U102/+VLOOKUP(AX$1,POSTE!$B:$H,7,FALSE),,CONGÉ!$C$2:$C$80)))</f>
        <v xml:space="preserve"> </v>
      </c>
      <c r="AY102" s="199" t="str">
        <f ca="1">+IF(AND(V102=0,W102=0)," ",+MAX(+WORKDAY.INTL(+TODAY(),+(((AF102*POSTE!$H$5)+(CUM!AG102*POSTE!$H$4))/(POSTE!$H$4*POSTE!$H$5*2)),,CONGÉ!$C$2:$C$80),+WORKDAY.INTL(AO102,+(((V102*POSTE!$H$5)+(CUM!W102*POSTE!$H$4))/(POSTE!$H$4*POSTE!$H$5*2)),,CONGÉ!$C$2:$C$80)))</f>
        <v xml:space="preserve"> </v>
      </c>
      <c r="AZ102" s="199" t="str">
        <f ca="1">+IF(V102=0," ",+MAX(+WORKDAY.INTL(+TODAY(),+CUM!AF102/+VLOOKUP(AZ$1,POSTE!$B:$H,7,FALSE),,CONGÉ!$C$2:$C$80),+WORKDAY.INTL(AP102,+CUM!V102/+VLOOKUP(AZ$1,POSTE!$B:$H,7,FALSE),,CONGÉ!$C$2:$C$80)))</f>
        <v xml:space="preserve"> </v>
      </c>
      <c r="BA102" s="199" t="str">
        <f ca="1">+IF(W102=0," ",+MAX(+WORKDAY.INTL(+TODAY(),+CUM!AG102/+VLOOKUP(BA$1,POSTE!$B:$H,7,FALSE),,CONGÉ!$C$2:$C$80),+WORKDAY.INTL(AQ102,+CUM!W102/+VLOOKUP(BA$1,POSTE!$B:$H,7,FALSE),,CONGÉ!$C$2:$C$80)))</f>
        <v xml:space="preserve"> </v>
      </c>
      <c r="BB102" s="199" t="str">
        <f ca="1">+IF(X102=0," ",+MAX(+WORKDAY.INTL(+TODAY(),+CUM!AH102/+VLOOKUP(BB$1,POSTE!$B:$H,7,FALSE),,CONGÉ!$C$2:$C$80),+WORKDAY.INTL(AR102,+CUM!X102/+VLOOKUP(BB$1,POSTE!$B:$H,7,FALSE),,CONGÉ!$C$2:$C$80)))</f>
        <v xml:space="preserve"> </v>
      </c>
      <c r="BC102" s="199" t="str">
        <f ca="1">+IF(Y102=0," ",+MAX(+WORKDAY.INTL(+TODAY(),+CUM!AI102/+VLOOKUP(BC$1,POSTE!$B:$H,7,FALSE),,CONGÉ!$C$2:$C$80),+WORKDAY.INTL(AS102,+CUM!Y102/+VLOOKUP(BC$1,POSTE!$B:$H,7,FALSE),,CONGÉ!$C$2:$C$80)))</f>
        <v xml:space="preserve"> </v>
      </c>
      <c r="BD102" s="199" t="str">
        <f ca="1">+IF(Z102=0," ",+MAX(+WORKDAY.INTL(+TODAY(),+CUM!AJ102/+VLOOKUP(BD$1,POSTE!$B:$H,7,FALSE),,CONGÉ!$C$2:$C$80),+WORKDAY.INTL(AT102,+CUM!Z102/+VLOOKUP(BD$1,POSTE!$B:$H,7,FALSE),,CONGÉ!$C$2:$C$80)))</f>
        <v xml:space="preserve"> </v>
      </c>
      <c r="BE102" s="199" t="str">
        <f ca="1">+IF(AA102=0," ",+MAX(+WORKDAY.INTL(+TODAY(),+CUM!AK102/+VLOOKUP(BE$1,POSTE!$B:$H,7,FALSE),,CONGÉ!$C$2:$C$80),+WORKDAY.INTL(AU102,+CUM!AA102/+VLOOKUP(BE$1,POSTE!$B:$H,7,FALSE),,CONGÉ!$C$2:$C$80)))</f>
        <v xml:space="preserve"> </v>
      </c>
      <c r="BF102" s="200" t="str">
        <f ca="1">+IF(AB102=0," ",+MAX(+WORKDAY.INTL(+TODAY(),+CUM!AL102/+VLOOKUP(BF$1,POSTE!$B:$H,7,FALSE),,CONGÉ!$C$2:$C$80),+WORKDAY.INTL(AV102,+CUM!AB102/+VLOOKUP(BF$1,POSTE!$B:$H,7,FALSE),,CONGÉ!$C$2:$C$80)))</f>
        <v xml:space="preserve"> </v>
      </c>
      <c r="BG102" s="96" t="str">
        <f t="shared" ca="1" si="38"/>
        <v xml:space="preserve"> </v>
      </c>
      <c r="BH102" s="96" t="str">
        <f t="shared" ca="1" si="39"/>
        <v xml:space="preserve"> </v>
      </c>
      <c r="BI102" s="26">
        <f>+IF($I102="oui",+VLOOKUP($A102,DATA!$A:$AH,DATA!$AH$3,FALSE),0)</f>
        <v>0</v>
      </c>
      <c r="BJ102" s="27" t="str">
        <f t="shared" si="42"/>
        <v xml:space="preserve"> </v>
      </c>
      <c r="BK102" s="46" t="str">
        <f>+IF(BI102&gt;0,+MAX((BL$4:BL101),BH102),"")</f>
        <v/>
      </c>
      <c r="BL102" s="46" t="str">
        <f>+IF(BI102&gt;0,+MAX((BL$4:BL101),+WORKDAY.INTL(BK102,+BI102/8,,CONGÉ!$C$2:$C$73)),"")</f>
        <v/>
      </c>
      <c r="BM102" s="175" t="str">
        <f t="shared" ca="1" si="43"/>
        <v xml:space="preserve"> </v>
      </c>
      <c r="BN102" s="176" t="str">
        <f t="shared" si="40"/>
        <v xml:space="preserve"> </v>
      </c>
      <c r="BO102" s="48" t="str">
        <f t="shared" ca="1" si="41"/>
        <v xml:space="preserve"> </v>
      </c>
      <c r="BP102" s="97" t="str">
        <f>+IF(C102=" "," ",+(((AF102*POSTE!$H$5)+(CUM!AG102*POSTE!$H$4))/(POSTE!$H$4*POSTE!$H$5*2)))</f>
        <v xml:space="preserve"> </v>
      </c>
      <c r="BQ102" s="98" t="str">
        <f ca="1">+IFERROR(+WORKDAY.INTL(BO102,BP102,,CONGÉ!C$4:C$72)," ")</f>
        <v xml:space="preserve"> </v>
      </c>
      <c r="BR102" s="99" t="str">
        <f ca="1">+IFERROR(+MAX(AY$4:AY102)-BQ102," ")</f>
        <v xml:space="preserve"> </v>
      </c>
      <c r="BS102" s="180" t="str">
        <f>+IF(T102=0," ",+DATEDIF(+MAX(AW$4:AW101),AM102,"D"))</f>
        <v xml:space="preserve"> </v>
      </c>
      <c r="BT102" s="181" t="str">
        <f>+IF(U102=0," ",+DATEDIF(+MAX(AX$4:AX101),AN102,"D"))</f>
        <v xml:space="preserve"> </v>
      </c>
      <c r="BU102" s="181" t="str">
        <f>+IF(AND(V102=0,W102=0)," ",+DATEDIF(+MAX(AY$4:AY101),AO102,"D"))</f>
        <v xml:space="preserve"> </v>
      </c>
      <c r="BV102" s="181" t="str">
        <f>+IF(V102=0," ",+DATEDIF(+MAX(AZ$4:AZ101),AP102,"D"))</f>
        <v xml:space="preserve"> </v>
      </c>
      <c r="BW102" s="181" t="str">
        <f>+IF(W102=0," ",+DATEDIF(+MAX(BA$4:BA101),AQ102,"D"))</f>
        <v xml:space="preserve"> </v>
      </c>
      <c r="BX102" s="181" t="str">
        <f>+IF(X102=0," ",+DATEDIF(+MAX(BB$4:BB101),AR102,"D"))</f>
        <v xml:space="preserve"> </v>
      </c>
      <c r="BY102" s="181" t="str">
        <f>+IF(Y102=0," ",+DATEDIF(+MAX(BC$4:BC101),AS102,"D"))</f>
        <v xml:space="preserve"> </v>
      </c>
      <c r="BZ102" s="181" t="str">
        <f>+IF(Z102=0," ",+DATEDIF(+MAX(BD$4:BD101),AT102,"D"))</f>
        <v xml:space="preserve"> </v>
      </c>
      <c r="CA102" s="181" t="str">
        <f>+IF(AA102=0," ",+DATEDIF(+MAX(BE$4:BE101),AU102,"D"))</f>
        <v xml:space="preserve"> </v>
      </c>
      <c r="CB102" s="182" t="str">
        <f>+IF(AB102=0," ",+DATEDIF(+MAX(BF$4:BF101),AV102,"D"))</f>
        <v xml:space="preserve"> </v>
      </c>
    </row>
    <row r="103" spans="1:80" ht="15.75" thickBot="1" x14ac:dyDescent="0.3">
      <c r="A103" s="104" t="str">
        <f>+IFERROR(+IF(+VLOOKUP(+ROW()-ROW($A$4),DATA!A:D,4,FALSE)=" "," ",+ROW()-ROW($A$4))," ")</f>
        <v xml:space="preserve"> </v>
      </c>
      <c r="B103" s="195" t="str">
        <f>+IFERROR(+VLOOKUP($A103,DATA!$A:$C,1,FALSE)-VLOOKUP($A103,DATA!$A:$C,3,FALSE)," ")</f>
        <v xml:space="preserve"> </v>
      </c>
      <c r="C103" s="17" t="str">
        <f>+IF($A103=" "," ",+VLOOKUP($A103,DATA!$A:$AG,DATA!$D$3,FALSE))</f>
        <v xml:space="preserve"> </v>
      </c>
      <c r="D103" s="17" t="str">
        <f>+IF($A103=" "," ",+VLOOKUP($A103,DATA!$A:$AG,DATA!$E$3,FALSE))</f>
        <v xml:space="preserve"> </v>
      </c>
      <c r="E103" s="17" t="str">
        <f>+IF($A103=" "," ",+VLOOKUP($A103,DATA!$A:$AG,DATA!$F$3,FALSE))</f>
        <v xml:space="preserve"> </v>
      </c>
      <c r="F103" s="191" t="str">
        <f>+IF($A103=" "," ",+VLOOKUP($A103,DATA!$A:$AG,DATA!$G$3,FALSE))</f>
        <v xml:space="preserve"> </v>
      </c>
      <c r="G103" s="31" t="str">
        <f>+IFERROR(+VLOOKUP($A103,DATA!$A:$AG,DATA!$M$3,FALSE)," ")</f>
        <v xml:space="preserve"> </v>
      </c>
      <c r="H103" s="31" t="str">
        <f>+IFERROR(+IF(+VLOOKUP($A103,DATA!$A:$AG,DATA!$N$3,FALSE)=0," ",+VLOOKUP($A103,DATA!$A:$AG,DATA!$N$3,FALSE))," ")</f>
        <v xml:space="preserve"> </v>
      </c>
      <c r="I103" s="18" t="str">
        <f>+IF($A103=" "," ",+VLOOKUP($A103,DATA!$A:$AG,DATA!$O$3,FALSE))</f>
        <v xml:space="preserve"> </v>
      </c>
      <c r="J103" s="26">
        <f>+IF($I103="oui",+VLOOKUP($A103,DATA!$A:$AG,DATA!$P$3,FALSE),0)</f>
        <v>0</v>
      </c>
      <c r="K103" s="27">
        <f>+IF($I103="oui",+VLOOKUP($A103,DATA!$A:$AG,DATA!$R$3,FALSE),0)</f>
        <v>0</v>
      </c>
      <c r="L103" s="27">
        <f>+IF($I103="oui",+VLOOKUP($A103,DATA!$A:$AG,DATA!$T$3,FALSE),0)</f>
        <v>0</v>
      </c>
      <c r="M103" s="27">
        <f>+IF($I103="oui",+VLOOKUP($A103,DATA!$A:$AG,DATA!$V$3,FALSE),0)</f>
        <v>0</v>
      </c>
      <c r="N103" s="27">
        <f>+IF($I103="oui",+VLOOKUP($A103,DATA!$A:$AG,DATA!$X$3,FALSE),0)</f>
        <v>0</v>
      </c>
      <c r="O103" s="27">
        <f>+IF($I103="oui",+VLOOKUP($A103,DATA!$A:$AG,DATA!$Z$3,FALSE),0)</f>
        <v>0</v>
      </c>
      <c r="P103" s="27">
        <f>+IF($I103="oui",+VLOOKUP($A103,DATA!$A:$AG,DATA!$AB$3,FALSE),0)</f>
        <v>0</v>
      </c>
      <c r="Q103" s="27">
        <f>+IF($I103="oui",+VLOOKUP($A103,DATA!$A:$AG,DATA!$AD$3,FALSE),0)</f>
        <v>0</v>
      </c>
      <c r="R103" s="28">
        <f>+IF($I103="oui",+VLOOKUP($A103,DATA!$A:$AG,DATA!$AF$3,FALSE),0)</f>
        <v>0</v>
      </c>
      <c r="S103" s="94">
        <f t="shared" si="27"/>
        <v>0</v>
      </c>
      <c r="T103" s="20">
        <f>+IF($I103="oui",+VLOOKUP($A103,DATA!$A:$AG,DATA!$Q$3,FALSE),0)</f>
        <v>0</v>
      </c>
      <c r="U103" s="21">
        <f>+IF($I103="oui",+VLOOKUP($A103,DATA!$A:$AG,DATA!$S$3,FALSE),0)</f>
        <v>0</v>
      </c>
      <c r="V103" s="21">
        <f>+IF($I103="oui",+VLOOKUP($A103,DATA!$A:$AG,DATA!$U$3,FALSE),0)</f>
        <v>0</v>
      </c>
      <c r="W103" s="21">
        <f>+IF($I103="oui",+VLOOKUP($A103,DATA!$A:$AG,DATA!$W$3,FALSE),0)</f>
        <v>0</v>
      </c>
      <c r="X103" s="21">
        <f>+IF($I103="oui",+VLOOKUP($A103,DATA!$A:$AG,DATA!$Y$3,FALSE),0)</f>
        <v>0</v>
      </c>
      <c r="Y103" s="21">
        <f>+IF($I103="oui",+VLOOKUP($A103,DATA!$A:$AG,DATA!$AA$3,FALSE),0)</f>
        <v>0</v>
      </c>
      <c r="Z103" s="21">
        <f>+IF($I103="oui",+VLOOKUP($A103,DATA!$A:$AG,DATA!$AC$3,FALSE),0)</f>
        <v>0</v>
      </c>
      <c r="AA103" s="21">
        <f>+IF($I103="oui",+VLOOKUP($A103,DATA!$A:$AG,DATA!$AE$3,FALSE),0)</f>
        <v>0</v>
      </c>
      <c r="AB103" s="22">
        <f>+IF($I103="oui",+VLOOKUP($A103,DATA!$A:$AG,DATA!$AG$3,FALSE),0)</f>
        <v>0</v>
      </c>
      <c r="AC103" s="95">
        <f t="shared" si="28"/>
        <v>0</v>
      </c>
      <c r="AD103" s="26" t="str">
        <f t="shared" si="29"/>
        <v xml:space="preserve"> </v>
      </c>
      <c r="AE103" s="27" t="str">
        <f t="shared" si="30"/>
        <v xml:space="preserve"> </v>
      </c>
      <c r="AF103" s="27" t="str">
        <f t="shared" si="31"/>
        <v xml:space="preserve"> </v>
      </c>
      <c r="AG103" s="27" t="str">
        <f t="shared" si="32"/>
        <v xml:space="preserve"> </v>
      </c>
      <c r="AH103" s="27" t="str">
        <f t="shared" si="33"/>
        <v xml:space="preserve"> </v>
      </c>
      <c r="AI103" s="27" t="str">
        <f t="shared" si="34"/>
        <v xml:space="preserve"> </v>
      </c>
      <c r="AJ103" s="27" t="str">
        <f t="shared" si="35"/>
        <v xml:space="preserve"> </v>
      </c>
      <c r="AK103" s="27" t="str">
        <f t="shared" si="36"/>
        <v xml:space="preserve"> </v>
      </c>
      <c r="AL103" s="28" t="str">
        <f t="shared" si="37"/>
        <v xml:space="preserve"> </v>
      </c>
      <c r="AM103" s="44" t="str">
        <f ca="1">+IF(T103=0," ",IF($H103=" ",+MAX(TODAY(),AW$4:AW102,$G103),+MAX(TODAY(),AW$4:AW102,$H103)))</f>
        <v xml:space="preserve"> </v>
      </c>
      <c r="AN103" s="31" t="str">
        <f ca="1">+IF(U103=0," ",IF($H103=" ",+MAX(TODAY(),AX$4:AX102,$G103),+MAX(TODAY(),AX$4:AX102,$H103)))</f>
        <v xml:space="preserve"> </v>
      </c>
      <c r="AO103" s="31" t="str">
        <f ca="1">+IF(AND(V103=0,W103=0)," ",IF($H103=" ",+MAX(TODAY(),AY$4:AY102,$G103),+MAX(TODAY(),AY$4:AY102,$H103)))</f>
        <v xml:space="preserve"> </v>
      </c>
      <c r="AP103" s="31" t="str">
        <f ca="1">+IF(V103=0," ",IF($H103=" ",+MAX(TODAY(),AZ$4:AZ102,$G103),+MAX(TODAY(),AZ$4:AZ102,$H103)))</f>
        <v xml:space="preserve"> </v>
      </c>
      <c r="AQ103" s="31" t="str">
        <f ca="1">+IF(W103=0," ",IF($H103=" ",+MAX(TODAY(),BA$4:BA102,$G103),+MAX(TODAY(),BA$4:BA102,$H103)))</f>
        <v xml:space="preserve"> </v>
      </c>
      <c r="AR103" s="31" t="str">
        <f ca="1">+IF(X103=0," ",IF($H103=" ",+MAX(TODAY(),BB$4:BB102,$G103),+MAX(TODAY(),BB$4:BB102,$H103)))</f>
        <v xml:space="preserve"> </v>
      </c>
      <c r="AS103" s="31" t="str">
        <f ca="1">+IF(Y103=0," ",IF($H103=" ",+MAX(TODAY(),BC$4:BC102,$G103),+MAX(TODAY(),BC$4:BC102,$H103)))</f>
        <v xml:space="preserve"> </v>
      </c>
      <c r="AT103" s="31" t="str">
        <f ca="1">+IF(Z103=0," ",IF($H103=" ",+MAX(TODAY(),BD$4:BD102,$G103),+MAX(TODAY(),BD$4:BD102,$H103)))</f>
        <v xml:space="preserve"> </v>
      </c>
      <c r="AU103" s="31" t="str">
        <f ca="1">+IF(AA103=0," ",IF($H103=" ",+MAX(TODAY(),BE$4:BE102,$G103),+MAX(TODAY(),BE$4:BE102,$H103)))</f>
        <v xml:space="preserve"> </v>
      </c>
      <c r="AV103" s="45" t="str">
        <f ca="1">+IF(AB103=0," ",IF($H103=" ",+MAX(TODAY(),BF$4:BF102,$G103),+MAX(TODAY(),BF$4:BF102,$H103)))</f>
        <v xml:space="preserve"> </v>
      </c>
      <c r="AW103" s="48" t="str">
        <f ca="1">+IF(T103=0," ",+MAX(+WORKDAY.INTL(+TODAY(),+CUM!AD103/+VLOOKUP(AW$1,POSTE!$B:$H,7,FALSE),,CONGÉ!$C$2:$C$80),+WORKDAY.INTL(AM103,+CUM!T103/+VLOOKUP(AW$1,POSTE!$B:$H,7,FALSE),,CONGÉ!$C$2:$C$80)))</f>
        <v xml:space="preserve"> </v>
      </c>
      <c r="AX103" s="199" t="str">
        <f ca="1">+IF(U103=0," ",+MAX(+WORKDAY.INTL(+TODAY(),+CUM!AE103/+VLOOKUP(AX$1,POSTE!$B:$H,7,FALSE),,CONGÉ!$C$2:$C$80),+WORKDAY.INTL(AN103,+CUM!U103/+VLOOKUP(AX$1,POSTE!$B:$H,7,FALSE),,CONGÉ!$C$2:$C$80)))</f>
        <v xml:space="preserve"> </v>
      </c>
      <c r="AY103" s="199" t="str">
        <f ca="1">+IF(AND(V103=0,W103=0)," ",+MAX(+WORKDAY.INTL(+TODAY(),+(((AF103*POSTE!$H$5)+(CUM!AG103*POSTE!$H$4))/(POSTE!$H$4*POSTE!$H$5*2)),,CONGÉ!$C$2:$C$80),+WORKDAY.INTL(AO103,+(((V103*POSTE!$H$5)+(CUM!W103*POSTE!$H$4))/(POSTE!$H$4*POSTE!$H$5*2)),,CONGÉ!$C$2:$C$80)))</f>
        <v xml:space="preserve"> </v>
      </c>
      <c r="AZ103" s="199" t="str">
        <f ca="1">+IF(V103=0," ",+MAX(+WORKDAY.INTL(+TODAY(),+CUM!AF103/+VLOOKUP(AZ$1,POSTE!$B:$H,7,FALSE),,CONGÉ!$C$2:$C$80),+WORKDAY.INTL(AP103,+CUM!V103/+VLOOKUP(AZ$1,POSTE!$B:$H,7,FALSE),,CONGÉ!$C$2:$C$80)))</f>
        <v xml:space="preserve"> </v>
      </c>
      <c r="BA103" s="199" t="str">
        <f ca="1">+IF(W103=0," ",+MAX(+WORKDAY.INTL(+TODAY(),+CUM!AG103/+VLOOKUP(BA$1,POSTE!$B:$H,7,FALSE),,CONGÉ!$C$2:$C$80),+WORKDAY.INTL(AQ103,+CUM!W103/+VLOOKUP(BA$1,POSTE!$B:$H,7,FALSE),,CONGÉ!$C$2:$C$80)))</f>
        <v xml:space="preserve"> </v>
      </c>
      <c r="BB103" s="199" t="str">
        <f ca="1">+IF(X103=0," ",+MAX(+WORKDAY.INTL(+TODAY(),+CUM!AH103/+VLOOKUP(BB$1,POSTE!$B:$H,7,FALSE),,CONGÉ!$C$2:$C$80),+WORKDAY.INTL(AR103,+CUM!X103/+VLOOKUP(BB$1,POSTE!$B:$H,7,FALSE),,CONGÉ!$C$2:$C$80)))</f>
        <v xml:space="preserve"> </v>
      </c>
      <c r="BC103" s="199" t="str">
        <f ca="1">+IF(Y103=0," ",+MAX(+WORKDAY.INTL(+TODAY(),+CUM!AI103/+VLOOKUP(BC$1,POSTE!$B:$H,7,FALSE),,CONGÉ!$C$2:$C$80),+WORKDAY.INTL(AS103,+CUM!Y103/+VLOOKUP(BC$1,POSTE!$B:$H,7,FALSE),,CONGÉ!$C$2:$C$80)))</f>
        <v xml:space="preserve"> </v>
      </c>
      <c r="BD103" s="199" t="str">
        <f ca="1">+IF(Z103=0," ",+MAX(+WORKDAY.INTL(+TODAY(),+CUM!AJ103/+VLOOKUP(BD$1,POSTE!$B:$H,7,FALSE),,CONGÉ!$C$2:$C$80),+WORKDAY.INTL(AT103,+CUM!Z103/+VLOOKUP(BD$1,POSTE!$B:$H,7,FALSE),,CONGÉ!$C$2:$C$80)))</f>
        <v xml:space="preserve"> </v>
      </c>
      <c r="BE103" s="199" t="str">
        <f ca="1">+IF(AA103=0," ",+MAX(+WORKDAY.INTL(+TODAY(),+CUM!AK103/+VLOOKUP(BE$1,POSTE!$B:$H,7,FALSE),,CONGÉ!$C$2:$C$80),+WORKDAY.INTL(AU103,+CUM!AA103/+VLOOKUP(BE$1,POSTE!$B:$H,7,FALSE),,CONGÉ!$C$2:$C$80)))</f>
        <v xml:space="preserve"> </v>
      </c>
      <c r="BF103" s="200" t="str">
        <f ca="1">+IF(AB103=0," ",+MAX(+WORKDAY.INTL(+TODAY(),+CUM!AL103/+VLOOKUP(BF$1,POSTE!$B:$H,7,FALSE),,CONGÉ!$C$2:$C$80),+WORKDAY.INTL(AV103,+CUM!AB103/+VLOOKUP(BF$1,POSTE!$B:$H,7,FALSE),,CONGÉ!$C$2:$C$80)))</f>
        <v xml:space="preserve"> </v>
      </c>
      <c r="BG103" s="96" t="str">
        <f t="shared" ca="1" si="38"/>
        <v xml:space="preserve"> </v>
      </c>
      <c r="BH103" s="96" t="str">
        <f t="shared" ca="1" si="39"/>
        <v xml:space="preserve"> </v>
      </c>
      <c r="BI103" s="92">
        <f>+IF($I103="oui",+VLOOKUP($A103,DATA!$A:$AH,DATA!$AH$3,FALSE),0)</f>
        <v>0</v>
      </c>
      <c r="BJ103" s="93" t="str">
        <f t="shared" si="42"/>
        <v xml:space="preserve"> </v>
      </c>
      <c r="BK103" s="188" t="str">
        <f>+IF(BI103&gt;0,+MAX((BL$4:BL102),BH103),"")</f>
        <v/>
      </c>
      <c r="BL103" s="188" t="str">
        <f>+IF(BI103&gt;0,+MAX((BL$4:BL102),+WORKDAY.INTL(BK103,+BI103/8,,CONGÉ!$C$2:$C$73)),"")</f>
        <v/>
      </c>
      <c r="BM103" s="189" t="str">
        <f t="shared" ca="1" si="43"/>
        <v xml:space="preserve"> </v>
      </c>
      <c r="BN103" s="190" t="str">
        <f t="shared" si="40"/>
        <v xml:space="preserve"> </v>
      </c>
      <c r="BO103" s="100" t="str">
        <f t="shared" ca="1" si="41"/>
        <v xml:space="preserve"> </v>
      </c>
      <c r="BP103" s="97" t="str">
        <f>+IF(C103=" "," ",+(((AF103*POSTE!$H$5)+(CUM!AG103*POSTE!$H$4))/(POSTE!$H$4*POSTE!$H$5*2)))</f>
        <v xml:space="preserve"> </v>
      </c>
      <c r="BQ103" s="101" t="str">
        <f ca="1">+IFERROR(+WORKDAY.INTL(BO103,BP103,,CONGÉ!C$4:C$72)," ")</f>
        <v xml:space="preserve"> </v>
      </c>
      <c r="BR103" s="102" t="str">
        <f ca="1">+IFERROR(+MAX(AY$4:AY103)-BQ103," ")</f>
        <v xml:space="preserve"> </v>
      </c>
      <c r="BS103" s="180" t="str">
        <f>+IF(T103=0," ",+DATEDIF(+MAX(AW$4:AW102),AM103,"D"))</f>
        <v xml:space="preserve"> </v>
      </c>
      <c r="BT103" s="181" t="str">
        <f>+IF(U103=0," ",+DATEDIF(+MAX(AX$4:AX102),AN103,"D"))</f>
        <v xml:space="preserve"> </v>
      </c>
      <c r="BU103" s="181" t="str">
        <f>+IF(AND(V103=0,W103=0)," ",+DATEDIF(+MAX(AY$4:AY102),AO103,"D"))</f>
        <v xml:space="preserve"> </v>
      </c>
      <c r="BV103" s="183" t="str">
        <f>+IF(V103=0," ",+DATEDIF(+MAX(AZ$4:AZ102),AP103,"D"))</f>
        <v xml:space="preserve"> </v>
      </c>
      <c r="BW103" s="183" t="str">
        <f>+IF(W103=0," ",+DATEDIF(+MAX(BA$4:BA102),AQ103,"D"))</f>
        <v xml:space="preserve"> </v>
      </c>
      <c r="BX103" s="183" t="str">
        <f>+IF(X103=0," ",+DATEDIF(+MAX(BB$4:BB102),AR103,"D"))</f>
        <v xml:space="preserve"> </v>
      </c>
      <c r="BY103" s="183" t="str">
        <f>+IF(Y103=0," ",+DATEDIF(+MAX(BC$4:BC102),AS103,"D"))</f>
        <v xml:space="preserve"> </v>
      </c>
      <c r="BZ103" s="183" t="str">
        <f>+IF(Z103=0," ",+DATEDIF(+MAX(BD$4:BD102),AT103,"D"))</f>
        <v xml:space="preserve"> </v>
      </c>
      <c r="CA103" s="183" t="str">
        <f>+IF(AA103=0," ",+DATEDIF(+MAX(BE$4:BE102),AU103,"D"))</f>
        <v xml:space="preserve"> </v>
      </c>
      <c r="CB103" s="184" t="str">
        <f>+IF(AB103=0," ",+DATEDIF(+MAX(BF$4:BF102),AV103,"D"))</f>
        <v xml:space="preserve"> </v>
      </c>
    </row>
    <row r="104" spans="1:80" ht="15.75" thickBot="1" x14ac:dyDescent="0.3">
      <c r="A104" s="185"/>
      <c r="B104" s="185"/>
      <c r="C104" s="185"/>
      <c r="D104" s="185"/>
      <c r="E104" s="185"/>
      <c r="F104" s="185"/>
      <c r="G104" s="185"/>
      <c r="H104" s="185"/>
      <c r="I104" s="185"/>
      <c r="J104" s="185"/>
      <c r="K104" s="185"/>
      <c r="L104" s="185"/>
      <c r="M104" s="185"/>
      <c r="N104" s="185"/>
      <c r="O104" s="185"/>
      <c r="P104" s="185"/>
      <c r="Q104" s="185"/>
      <c r="R104" s="185"/>
      <c r="S104" s="185"/>
      <c r="T104" s="185"/>
      <c r="U104" s="185"/>
      <c r="V104" s="185"/>
      <c r="W104" s="185"/>
      <c r="X104" s="185"/>
      <c r="Y104" s="185"/>
      <c r="Z104" s="185"/>
      <c r="AA104" s="185"/>
      <c r="AB104" s="185"/>
      <c r="AC104" s="185"/>
      <c r="AD104" s="185"/>
      <c r="AE104" s="185"/>
      <c r="AF104" s="185"/>
      <c r="AG104" s="185"/>
      <c r="AH104" s="185"/>
      <c r="AI104" s="185"/>
      <c r="AJ104" s="185"/>
      <c r="AK104" s="185"/>
      <c r="AL104" s="185"/>
      <c r="AM104" s="185"/>
      <c r="AN104" s="185"/>
      <c r="AO104" s="185"/>
      <c r="AP104" s="185"/>
      <c r="AQ104" s="186"/>
      <c r="AR104" s="186"/>
      <c r="AS104" s="186"/>
      <c r="AT104" s="186"/>
      <c r="AU104" s="186"/>
      <c r="AV104" s="186"/>
      <c r="AW104" s="186"/>
      <c r="AX104" s="186"/>
      <c r="AY104" s="186"/>
      <c r="AZ104" s="186"/>
      <c r="BA104" s="186"/>
      <c r="BB104" s="186"/>
      <c r="BC104" s="186"/>
      <c r="BD104" s="186"/>
      <c r="BE104" s="186"/>
      <c r="BF104" s="186"/>
      <c r="BG104" s="186"/>
      <c r="BH104" s="186"/>
      <c r="BI104" s="186"/>
      <c r="BJ104" s="186"/>
      <c r="BK104" s="186"/>
      <c r="BL104" s="186"/>
      <c r="BM104" s="186"/>
      <c r="BN104" s="186"/>
      <c r="BO104" s="186"/>
      <c r="BP104" s="186"/>
      <c r="BQ104" s="186"/>
      <c r="BR104" s="186"/>
      <c r="BS104" s="186"/>
      <c r="BT104" s="186"/>
      <c r="BU104" s="181" t="str">
        <f>+IF(AND(V104=0,W104=0)," ",+DATEDIF(+MAX(AY$4:AY103),AO104,"D"))</f>
        <v xml:space="preserve"> </v>
      </c>
      <c r="BV104" s="186"/>
      <c r="BW104" s="186"/>
      <c r="BX104" s="186"/>
      <c r="BY104" s="186"/>
      <c r="BZ104" s="186"/>
      <c r="CA104" s="186"/>
      <c r="CB104" s="187"/>
    </row>
    <row r="109" spans="1:80" x14ac:dyDescent="0.25">
      <c r="BD109" s="8"/>
    </row>
  </sheetData>
  <autoFilter ref="A1:BM104" xr:uid="{91D05189-AE78-4EEA-896A-4B9CDAF82742}"/>
  <pageMargins left="0.70866141732283472" right="0.70866141732283472" top="0.74803149606299213" bottom="0.74803149606299213" header="0.31496062992125984" footer="0.31496062992125984"/>
  <pageSetup paperSize="145" scale="33" fitToWidth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FDE1925-69BB-4686-A1AD-872EEB598B60}">
          <x14:formula1>
            <xm:f>POSTE!$B$2:$B$11</xm:f>
          </x14:formula1>
          <xm:sqref>J2:AL2 BI2:BL2 AM1:BF1</xm:sqref>
        </x14:dataValidation>
        <x14:dataValidation type="list" allowBlank="1" showInputMessage="1" showErrorMessage="1" xr:uid="{103C5256-9211-409C-A433-BCCDD9E7461A}">
          <x14:formula1>
            <xm:f>POSTE!$B$2:$B$12</xm:f>
          </x14:formula1>
          <xm:sqref>BK1:BL1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A5840-98A7-4F4F-B52B-B6088795B940}">
  <sheetPr>
    <tabColor rgb="FFFF0000"/>
  </sheetPr>
  <dimension ref="A1:BD128"/>
  <sheetViews>
    <sheetView tabSelected="1" zoomScale="70" zoomScaleNormal="70" workbookViewId="0">
      <pane xSplit="4" ySplit="3" topLeftCell="E4" activePane="bottomRight" state="frozen"/>
      <selection activeCell="L2" sqref="L2"/>
      <selection pane="topRight" activeCell="O2" sqref="O2"/>
      <selection pane="bottomLeft" activeCell="L5" sqref="L5"/>
      <selection pane="bottomRight" activeCell="B1" sqref="B1"/>
    </sheetView>
  </sheetViews>
  <sheetFormatPr baseColWidth="10" defaultColWidth="11.42578125" defaultRowHeight="15.75" outlineLevelCol="1" x14ac:dyDescent="0.25"/>
  <cols>
    <col min="1" max="1" width="20" style="111" bestFit="1" customWidth="1"/>
    <col min="2" max="2" width="25.28515625" style="15" customWidth="1"/>
    <col min="3" max="3" width="13.85546875" style="8" bestFit="1" customWidth="1"/>
    <col min="4" max="4" width="27.7109375" style="8" customWidth="1"/>
    <col min="5" max="5" width="12" style="8" bestFit="1" customWidth="1"/>
    <col min="6" max="6" width="57.28515625" style="8" bestFit="1" customWidth="1" outlineLevel="1"/>
    <col min="7" max="7" width="20.42578125" style="9" bestFit="1" customWidth="1"/>
    <col min="8" max="9" width="24" style="91" customWidth="1" outlineLevel="1"/>
    <col min="10" max="12" width="24" style="8" customWidth="1" outlineLevel="1"/>
    <col min="13" max="13" width="26.7109375" style="116" customWidth="1" outlineLevel="1"/>
    <col min="14" max="14" width="20.42578125" style="9" customWidth="1"/>
    <col min="15" max="15" width="15.7109375" style="10" bestFit="1" customWidth="1"/>
    <col min="16" max="16" width="12.28515625" style="8" bestFit="1" customWidth="1"/>
    <col min="17" max="17" width="13.85546875" style="8" bestFit="1" customWidth="1"/>
    <col min="18" max="18" width="11.28515625" style="8" bestFit="1" customWidth="1"/>
    <col min="19" max="19" width="13.85546875" style="8" bestFit="1" customWidth="1"/>
    <col min="20" max="20" width="12.5703125" style="8" bestFit="1" customWidth="1"/>
    <col min="21" max="21" width="13.85546875" style="8" bestFit="1" customWidth="1"/>
    <col min="22" max="22" width="12.5703125" style="8" bestFit="1" customWidth="1"/>
    <col min="23" max="23" width="13.85546875" style="8" bestFit="1" customWidth="1"/>
    <col min="24" max="24" width="13.28515625" style="8" bestFit="1" customWidth="1"/>
    <col min="25" max="25" width="13.85546875" style="8" bestFit="1" customWidth="1"/>
    <col min="26" max="26" width="12.5703125" style="8" bestFit="1" customWidth="1"/>
    <col min="27" max="27" width="13.85546875" style="8" bestFit="1" customWidth="1"/>
    <col min="28" max="28" width="11.28515625" style="8" bestFit="1" customWidth="1"/>
    <col min="29" max="29" width="13.85546875" style="8" bestFit="1" customWidth="1"/>
    <col min="30" max="30" width="11.28515625" style="8" bestFit="1" customWidth="1"/>
    <col min="31" max="31" width="12.5703125" style="8" bestFit="1" customWidth="1"/>
    <col min="32" max="32" width="9.28515625" style="8" bestFit="1" customWidth="1"/>
    <col min="33" max="33" width="13.85546875" style="8" bestFit="1" customWidth="1"/>
    <col min="34" max="34" width="11.28515625" style="8" customWidth="1"/>
    <col min="35" max="35" width="12.5703125" style="15" bestFit="1" customWidth="1"/>
    <col min="36" max="36" width="17.28515625" style="15" bestFit="1" customWidth="1"/>
    <col min="37" max="55" width="10.85546875" customWidth="1"/>
    <col min="56" max="16384" width="11.42578125" style="8"/>
  </cols>
  <sheetData>
    <row r="1" spans="1:55" s="15" customFormat="1" ht="16.5" thickBot="1" x14ac:dyDescent="0.3">
      <c r="A1" s="108" t="s">
        <v>0</v>
      </c>
      <c r="B1" s="166" t="s">
        <v>136</v>
      </c>
      <c r="C1" s="167" t="s">
        <v>139</v>
      </c>
      <c r="D1" s="167" t="s">
        <v>137</v>
      </c>
      <c r="E1" s="167" t="s">
        <v>93</v>
      </c>
      <c r="F1" s="167" t="s">
        <v>138</v>
      </c>
      <c r="G1" s="168" t="s">
        <v>124</v>
      </c>
      <c r="H1" s="169" t="s">
        <v>127</v>
      </c>
      <c r="I1" s="169" t="s">
        <v>128</v>
      </c>
      <c r="J1" s="167" t="s">
        <v>129</v>
      </c>
      <c r="K1" s="167" t="s">
        <v>130</v>
      </c>
      <c r="L1" s="167" t="s">
        <v>131</v>
      </c>
      <c r="M1" s="113" t="s">
        <v>133</v>
      </c>
      <c r="N1" s="168" t="s">
        <v>134</v>
      </c>
      <c r="O1" s="167" t="s">
        <v>20</v>
      </c>
      <c r="P1" s="214" t="s">
        <v>12</v>
      </c>
      <c r="Q1" s="215"/>
      <c r="R1" s="214" t="s">
        <v>29</v>
      </c>
      <c r="S1" s="215"/>
      <c r="T1" s="214" t="s">
        <v>30</v>
      </c>
      <c r="U1" s="215"/>
      <c r="V1" s="214" t="s">
        <v>31</v>
      </c>
      <c r="W1" s="215"/>
      <c r="X1" s="214" t="s">
        <v>32</v>
      </c>
      <c r="Y1" s="215"/>
      <c r="Z1" s="214" t="s">
        <v>33</v>
      </c>
      <c r="AA1" s="215"/>
      <c r="AB1" s="214" t="s">
        <v>34</v>
      </c>
      <c r="AC1" s="215"/>
      <c r="AD1" s="214" t="s">
        <v>10</v>
      </c>
      <c r="AE1" s="215"/>
      <c r="AF1" s="214" t="s">
        <v>3</v>
      </c>
      <c r="AG1" s="215"/>
      <c r="AH1" s="170" t="s">
        <v>95</v>
      </c>
      <c r="AI1" s="214" t="s">
        <v>88</v>
      </c>
      <c r="AJ1" s="215"/>
    </row>
    <row r="2" spans="1:55" s="15" customFormat="1" ht="16.5" thickBot="1" x14ac:dyDescent="0.3">
      <c r="A2" s="108"/>
      <c r="B2" s="166"/>
      <c r="C2" s="167"/>
      <c r="D2" s="167"/>
      <c r="E2" s="167"/>
      <c r="F2" s="167"/>
      <c r="G2" s="168" t="s">
        <v>18</v>
      </c>
      <c r="H2" s="169" t="s">
        <v>18</v>
      </c>
      <c r="I2" s="169" t="s">
        <v>18</v>
      </c>
      <c r="J2" s="168" t="s">
        <v>27</v>
      </c>
      <c r="K2" s="168" t="s">
        <v>27</v>
      </c>
      <c r="L2" s="168" t="s">
        <v>27</v>
      </c>
      <c r="M2" s="114" t="s">
        <v>132</v>
      </c>
      <c r="N2" s="168" t="s">
        <v>18</v>
      </c>
      <c r="O2" s="167" t="s">
        <v>66</v>
      </c>
      <c r="P2" s="167" t="s">
        <v>14</v>
      </c>
      <c r="Q2" s="167" t="s">
        <v>15</v>
      </c>
      <c r="R2" s="167" t="s">
        <v>14</v>
      </c>
      <c r="S2" s="167" t="s">
        <v>15</v>
      </c>
      <c r="T2" s="167" t="s">
        <v>14</v>
      </c>
      <c r="U2" s="167" t="s">
        <v>15</v>
      </c>
      <c r="V2" s="167" t="s">
        <v>14</v>
      </c>
      <c r="W2" s="167" t="s">
        <v>15</v>
      </c>
      <c r="X2" s="167" t="s">
        <v>14</v>
      </c>
      <c r="Y2" s="167" t="s">
        <v>15</v>
      </c>
      <c r="Z2" s="167" t="s">
        <v>14</v>
      </c>
      <c r="AA2" s="167" t="s">
        <v>15</v>
      </c>
      <c r="AB2" s="167" t="s">
        <v>14</v>
      </c>
      <c r="AC2" s="167" t="s">
        <v>15</v>
      </c>
      <c r="AD2" s="167" t="s">
        <v>14</v>
      </c>
      <c r="AE2" s="167" t="s">
        <v>15</v>
      </c>
      <c r="AF2" s="171" t="s">
        <v>14</v>
      </c>
      <c r="AG2" s="172" t="s">
        <v>122</v>
      </c>
      <c r="AH2" s="173" t="s">
        <v>96</v>
      </c>
      <c r="AI2" s="171" t="s">
        <v>14</v>
      </c>
      <c r="AJ2" s="174" t="s">
        <v>15</v>
      </c>
    </row>
    <row r="3" spans="1:55" s="15" customFormat="1" ht="16.5" thickBot="1" x14ac:dyDescent="0.3">
      <c r="A3" s="113" t="s">
        <v>64</v>
      </c>
      <c r="B3" s="112">
        <f t="shared" ref="B3:AH3" si="0">+COLUMN()</f>
        <v>2</v>
      </c>
      <c r="C3" s="112">
        <f t="shared" si="0"/>
        <v>3</v>
      </c>
      <c r="D3" s="112">
        <f t="shared" si="0"/>
        <v>4</v>
      </c>
      <c r="E3" s="112">
        <f>+COLUMN()</f>
        <v>5</v>
      </c>
      <c r="F3" s="112">
        <f t="shared" si="0"/>
        <v>6</v>
      </c>
      <c r="G3" s="112">
        <f t="shared" si="0"/>
        <v>7</v>
      </c>
      <c r="H3" s="112">
        <f t="shared" si="0"/>
        <v>8</v>
      </c>
      <c r="I3" s="112">
        <f t="shared" si="0"/>
        <v>9</v>
      </c>
      <c r="J3" s="112">
        <f t="shared" si="0"/>
        <v>10</v>
      </c>
      <c r="K3" s="112">
        <f t="shared" si="0"/>
        <v>11</v>
      </c>
      <c r="L3" s="112">
        <f t="shared" si="0"/>
        <v>12</v>
      </c>
      <c r="M3" s="113">
        <f t="shared" si="0"/>
        <v>13</v>
      </c>
      <c r="N3" s="112">
        <f t="shared" si="0"/>
        <v>14</v>
      </c>
      <c r="O3" s="112">
        <f t="shared" si="0"/>
        <v>15</v>
      </c>
      <c r="P3" s="112">
        <f t="shared" si="0"/>
        <v>16</v>
      </c>
      <c r="Q3" s="112">
        <f t="shared" si="0"/>
        <v>17</v>
      </c>
      <c r="R3" s="112">
        <f t="shared" si="0"/>
        <v>18</v>
      </c>
      <c r="S3" s="112">
        <f t="shared" si="0"/>
        <v>19</v>
      </c>
      <c r="T3" s="112">
        <f t="shared" si="0"/>
        <v>20</v>
      </c>
      <c r="U3" s="112">
        <f t="shared" si="0"/>
        <v>21</v>
      </c>
      <c r="V3" s="112">
        <f t="shared" si="0"/>
        <v>22</v>
      </c>
      <c r="W3" s="112">
        <f t="shared" si="0"/>
        <v>23</v>
      </c>
      <c r="X3" s="112">
        <f t="shared" si="0"/>
        <v>24</v>
      </c>
      <c r="Y3" s="112">
        <f t="shared" si="0"/>
        <v>25</v>
      </c>
      <c r="Z3" s="112">
        <f t="shared" si="0"/>
        <v>26</v>
      </c>
      <c r="AA3" s="112">
        <f t="shared" si="0"/>
        <v>27</v>
      </c>
      <c r="AB3" s="112">
        <f t="shared" si="0"/>
        <v>28</v>
      </c>
      <c r="AC3" s="112">
        <f t="shared" si="0"/>
        <v>29</v>
      </c>
      <c r="AD3" s="112">
        <f t="shared" si="0"/>
        <v>30</v>
      </c>
      <c r="AE3" s="112">
        <f t="shared" si="0"/>
        <v>31</v>
      </c>
      <c r="AF3" s="112">
        <f t="shared" si="0"/>
        <v>32</v>
      </c>
      <c r="AG3" s="112">
        <f t="shared" si="0"/>
        <v>33</v>
      </c>
      <c r="AH3" s="112">
        <f t="shared" si="0"/>
        <v>34</v>
      </c>
      <c r="AI3" s="167"/>
      <c r="AJ3" s="167"/>
    </row>
    <row r="4" spans="1:55" ht="16.5" customHeight="1" x14ac:dyDescent="0.25">
      <c r="A4" s="109">
        <f>+IFERROR(+IF(I4="","",COUNTIF($B$4:$B$109,"&lt;="&amp;B4))+C4," ")</f>
        <v>9</v>
      </c>
      <c r="B4" s="87" t="str">
        <f>IF(O4="oui",TEXT(IF(TRIM(G4)="",99999,G4),"0")&amp;TEXT(IF(M4="",99999,M4),"|0")&amp;TEXT(ROW(),"|0000"),"z")</f>
        <v>45855|45744|0004</v>
      </c>
      <c r="C4" s="55"/>
      <c r="D4" s="55" t="s">
        <v>198</v>
      </c>
      <c r="E4" s="60" t="s">
        <v>186</v>
      </c>
      <c r="F4" s="55" t="s">
        <v>210</v>
      </c>
      <c r="G4" s="56">
        <v>45855</v>
      </c>
      <c r="H4" s="88">
        <v>45648</v>
      </c>
      <c r="I4" s="88">
        <v>45660</v>
      </c>
      <c r="J4" s="55">
        <v>15</v>
      </c>
      <c r="K4" s="55">
        <v>15</v>
      </c>
      <c r="L4" s="55">
        <v>30</v>
      </c>
      <c r="M4" s="115">
        <f>+IF(+ISBLANK(I4)=TRUE," ",+WORKDAY.INTL(I4,+J4+K4+L4,,CONGÉ!$C$2:$C$80))</f>
        <v>45744</v>
      </c>
      <c r="N4" s="56"/>
      <c r="O4" s="57" t="s">
        <v>1</v>
      </c>
      <c r="P4" s="58"/>
      <c r="Q4" s="59"/>
      <c r="R4" s="58"/>
      <c r="S4" s="59"/>
      <c r="T4" s="58"/>
      <c r="U4" s="59"/>
      <c r="V4" s="58"/>
      <c r="W4" s="59"/>
      <c r="X4" s="58"/>
      <c r="Y4" s="59"/>
      <c r="Z4" s="58">
        <v>5</v>
      </c>
      <c r="AA4" s="59">
        <v>527</v>
      </c>
      <c r="AB4" s="58"/>
      <c r="AC4" s="59"/>
      <c r="AD4" s="58"/>
      <c r="AE4" s="59"/>
      <c r="AF4" s="58"/>
      <c r="AG4" s="59"/>
      <c r="AH4" s="75">
        <v>40</v>
      </c>
      <c r="AI4" s="29">
        <f>P4+R4+T4+V4+X4+Z4+AB4+AD4</f>
        <v>5</v>
      </c>
      <c r="AJ4" s="29">
        <f>Q4+S4+U4+W4+Y4+AA4+AC4+AE4</f>
        <v>527</v>
      </c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</row>
    <row r="5" spans="1:55" ht="16.5" customHeight="1" x14ac:dyDescent="0.25">
      <c r="A5" s="109">
        <f t="shared" ref="A5:A68" si="1">+IFERROR(+IF(I5="","",COUNTIF($B$4:$B$109,"&lt;="&amp;B5))+C5," ")</f>
        <v>8</v>
      </c>
      <c r="B5" s="87" t="str">
        <f t="shared" ref="B5:B68" si="2">IF(O5="oui",TEXT(IF(TRIM(G5)="",99999,G5),"0")&amp;TEXT(IF(M5="",99999,M5),"|0")&amp;TEXT(ROW(),"|0000"),"z")</f>
        <v>45843|45796|0005</v>
      </c>
      <c r="C5" s="55"/>
      <c r="D5" s="55" t="s">
        <v>199</v>
      </c>
      <c r="E5" s="60" t="s">
        <v>187</v>
      </c>
      <c r="F5" s="55" t="s">
        <v>211</v>
      </c>
      <c r="G5" s="56">
        <v>45843</v>
      </c>
      <c r="H5" s="88">
        <v>45667</v>
      </c>
      <c r="I5" s="88">
        <v>45672</v>
      </c>
      <c r="J5" s="55">
        <v>14</v>
      </c>
      <c r="K5" s="55">
        <v>14</v>
      </c>
      <c r="L5" s="55">
        <v>60</v>
      </c>
      <c r="M5" s="115">
        <f>+IF(+ISBLANK(I5)=TRUE," ",+WORKDAY.INTL(I5,+J5+K5+L5,,CONGÉ!$C$2:$C$80))</f>
        <v>45796</v>
      </c>
      <c r="N5" s="56"/>
      <c r="O5" s="57" t="s">
        <v>1</v>
      </c>
      <c r="P5" s="58"/>
      <c r="Q5" s="59"/>
      <c r="R5" s="58"/>
      <c r="S5" s="59"/>
      <c r="T5" s="58"/>
      <c r="U5" s="59"/>
      <c r="V5" s="58"/>
      <c r="W5" s="59"/>
      <c r="X5" s="58"/>
      <c r="Y5" s="59"/>
      <c r="Z5" s="58"/>
      <c r="AA5" s="59"/>
      <c r="AB5" s="58"/>
      <c r="AC5" s="59"/>
      <c r="AD5" s="58"/>
      <c r="AE5" s="59"/>
      <c r="AF5" s="58">
        <v>3</v>
      </c>
      <c r="AG5" s="59">
        <v>120</v>
      </c>
      <c r="AH5" s="75"/>
      <c r="AI5" s="29">
        <f t="shared" ref="AI5:AJ5" si="3">P5+R5+T5+V5+X5+Z5+AB5+AD5</f>
        <v>0</v>
      </c>
      <c r="AJ5" s="29">
        <f t="shared" si="3"/>
        <v>0</v>
      </c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</row>
    <row r="6" spans="1:55" ht="16.5" customHeight="1" x14ac:dyDescent="0.25">
      <c r="A6" s="109">
        <f t="shared" si="1"/>
        <v>11</v>
      </c>
      <c r="B6" s="87" t="str">
        <f t="shared" si="2"/>
        <v>45898|45737|0006</v>
      </c>
      <c r="C6" s="55"/>
      <c r="D6" s="55" t="s">
        <v>200</v>
      </c>
      <c r="E6" s="60" t="s">
        <v>188</v>
      </c>
      <c r="F6" s="55" t="s">
        <v>212</v>
      </c>
      <c r="G6" s="56">
        <v>45898</v>
      </c>
      <c r="H6" s="88">
        <v>45682</v>
      </c>
      <c r="I6" s="88">
        <v>45703</v>
      </c>
      <c r="J6" s="55">
        <v>5</v>
      </c>
      <c r="K6" s="55">
        <v>5</v>
      </c>
      <c r="L6" s="55">
        <v>15</v>
      </c>
      <c r="M6" s="115">
        <f>+IF(+ISBLANK(I6)=TRUE," ",+WORKDAY.INTL(I6,+J6+K6+L6,,CONGÉ!$C$2:$C$80))</f>
        <v>45737</v>
      </c>
      <c r="N6" s="56">
        <v>45747</v>
      </c>
      <c r="O6" s="57" t="s">
        <v>1</v>
      </c>
      <c r="P6" s="58">
        <v>0</v>
      </c>
      <c r="Q6" s="59">
        <v>0</v>
      </c>
      <c r="R6" s="58">
        <v>11</v>
      </c>
      <c r="S6" s="59">
        <v>18233</v>
      </c>
      <c r="T6" s="58">
        <v>19</v>
      </c>
      <c r="U6" s="59">
        <v>2999</v>
      </c>
      <c r="V6" s="58">
        <v>0</v>
      </c>
      <c r="W6" s="59">
        <v>0</v>
      </c>
      <c r="X6" s="58">
        <v>3</v>
      </c>
      <c r="Y6" s="59">
        <v>43</v>
      </c>
      <c r="Z6" s="58">
        <v>3</v>
      </c>
      <c r="AA6" s="59">
        <v>16</v>
      </c>
      <c r="AB6" s="58">
        <v>0</v>
      </c>
      <c r="AC6" s="59">
        <v>0</v>
      </c>
      <c r="AD6" s="58">
        <v>0</v>
      </c>
      <c r="AE6" s="59">
        <v>0</v>
      </c>
      <c r="AF6" s="58">
        <v>24</v>
      </c>
      <c r="AG6" s="59">
        <v>50</v>
      </c>
      <c r="AH6" s="75"/>
      <c r="AI6" s="29">
        <f t="shared" ref="AI6:AJ6" si="4">P6+R6+T6+V6+X6+Z6+AB6+AD6</f>
        <v>36</v>
      </c>
      <c r="AJ6" s="29">
        <f t="shared" si="4"/>
        <v>21291</v>
      </c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</row>
    <row r="7" spans="1:55" ht="16.5" customHeight="1" x14ac:dyDescent="0.25">
      <c r="A7" s="109">
        <f t="shared" si="1"/>
        <v>12</v>
      </c>
      <c r="B7" s="87" t="str">
        <f t="shared" si="2"/>
        <v>45898|45786|0007</v>
      </c>
      <c r="C7" s="55"/>
      <c r="D7" s="55" t="s">
        <v>201</v>
      </c>
      <c r="E7" s="60" t="s">
        <v>189</v>
      </c>
      <c r="F7" s="55" t="s">
        <v>213</v>
      </c>
      <c r="G7" s="56">
        <v>45898</v>
      </c>
      <c r="H7" s="88">
        <v>45716</v>
      </c>
      <c r="I7" s="88">
        <v>45718</v>
      </c>
      <c r="J7" s="55">
        <v>10</v>
      </c>
      <c r="K7" s="55">
        <v>10</v>
      </c>
      <c r="L7" s="55">
        <v>30</v>
      </c>
      <c r="M7" s="115">
        <f>+IF(+ISBLANK(I7)=TRUE," ",+WORKDAY.INTL(I7,+J7+K7+L7,,CONGÉ!$C$2:$C$80))</f>
        <v>45786</v>
      </c>
      <c r="N7" s="56"/>
      <c r="O7" s="57" t="s">
        <v>1</v>
      </c>
      <c r="P7" s="58">
        <v>0</v>
      </c>
      <c r="Q7" s="59">
        <v>0</v>
      </c>
      <c r="R7" s="58">
        <v>10</v>
      </c>
      <c r="S7" s="59">
        <v>34332</v>
      </c>
      <c r="T7" s="58">
        <v>32</v>
      </c>
      <c r="U7" s="59">
        <v>9558</v>
      </c>
      <c r="V7" s="58">
        <v>1</v>
      </c>
      <c r="W7" s="59">
        <v>21</v>
      </c>
      <c r="X7" s="58">
        <v>1</v>
      </c>
      <c r="Y7" s="59">
        <v>394</v>
      </c>
      <c r="Z7" s="58">
        <v>1</v>
      </c>
      <c r="AA7" s="59">
        <v>10</v>
      </c>
      <c r="AB7" s="58"/>
      <c r="AC7" s="59"/>
      <c r="AD7" s="58"/>
      <c r="AE7" s="59"/>
      <c r="AF7" s="58">
        <v>20</v>
      </c>
      <c r="AG7" s="59">
        <v>150</v>
      </c>
      <c r="AH7" s="75"/>
      <c r="AI7" s="29">
        <f t="shared" ref="AI7:AJ7" si="5">P7+R7+T7+V7+X7+Z7+AB7+AD7</f>
        <v>45</v>
      </c>
      <c r="AJ7" s="29">
        <f t="shared" si="5"/>
        <v>44315</v>
      </c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</row>
    <row r="8" spans="1:55" ht="16.5" customHeight="1" x14ac:dyDescent="0.25">
      <c r="A8" s="109">
        <f t="shared" si="1"/>
        <v>6</v>
      </c>
      <c r="B8" s="87" t="str">
        <f t="shared" si="2"/>
        <v>45814|45758|0008</v>
      </c>
      <c r="C8" s="55"/>
      <c r="D8" s="55" t="s">
        <v>202</v>
      </c>
      <c r="E8" s="60" t="s">
        <v>190</v>
      </c>
      <c r="F8" s="55" t="s">
        <v>214</v>
      </c>
      <c r="G8" s="56">
        <v>45814</v>
      </c>
      <c r="H8" s="88">
        <v>45672</v>
      </c>
      <c r="I8" s="88">
        <v>45731</v>
      </c>
      <c r="J8" s="55">
        <v>5</v>
      </c>
      <c r="K8" s="55">
        <v>5</v>
      </c>
      <c r="L8" s="55">
        <v>10</v>
      </c>
      <c r="M8" s="115">
        <f>+IF(+ISBLANK(I8)=TRUE," ",+WORKDAY.INTL(I8,+J8+K8+L8,,CONGÉ!$C$2:$C$80))</f>
        <v>45758</v>
      </c>
      <c r="N8" s="56"/>
      <c r="O8" s="57" t="s">
        <v>1</v>
      </c>
      <c r="P8" s="58"/>
      <c r="Q8" s="59"/>
      <c r="R8" s="58">
        <v>10</v>
      </c>
      <c r="S8" s="59">
        <v>29486</v>
      </c>
      <c r="T8" s="58">
        <v>138</v>
      </c>
      <c r="U8" s="59">
        <v>25117</v>
      </c>
      <c r="V8" s="58">
        <v>107</v>
      </c>
      <c r="W8" s="59">
        <v>2407</v>
      </c>
      <c r="X8" s="58">
        <v>109</v>
      </c>
      <c r="Y8" s="59">
        <v>14719</v>
      </c>
      <c r="Z8" s="58">
        <v>151</v>
      </c>
      <c r="AA8" s="59">
        <v>3456</v>
      </c>
      <c r="AB8" s="58">
        <v>0</v>
      </c>
      <c r="AC8" s="59">
        <v>0</v>
      </c>
      <c r="AD8" s="58">
        <v>0</v>
      </c>
      <c r="AE8" s="59">
        <v>0</v>
      </c>
      <c r="AF8" s="58">
        <v>56</v>
      </c>
      <c r="AG8" s="59">
        <v>28</v>
      </c>
      <c r="AH8" s="75">
        <v>220</v>
      </c>
      <c r="AI8" s="29">
        <f t="shared" ref="AI8:AJ8" si="6">P8+R8+T8+V8+X8+Z8+AB8+AD8</f>
        <v>515</v>
      </c>
      <c r="AJ8" s="29">
        <f t="shared" si="6"/>
        <v>75185</v>
      </c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</row>
    <row r="9" spans="1:55" ht="16.5" customHeight="1" x14ac:dyDescent="0.25">
      <c r="A9" s="109">
        <f t="shared" si="1"/>
        <v>10</v>
      </c>
      <c r="B9" s="87" t="str">
        <f t="shared" si="2"/>
        <v>45855|45744|0009</v>
      </c>
      <c r="C9" s="55"/>
      <c r="D9" s="55" t="s">
        <v>203</v>
      </c>
      <c r="E9" s="60" t="s">
        <v>191</v>
      </c>
      <c r="F9" s="55" t="s">
        <v>215</v>
      </c>
      <c r="G9" s="56">
        <v>45855</v>
      </c>
      <c r="H9" s="88">
        <v>45726</v>
      </c>
      <c r="I9" s="88">
        <v>45731</v>
      </c>
      <c r="J9" s="55">
        <v>2</v>
      </c>
      <c r="K9" s="55">
        <v>2</v>
      </c>
      <c r="L9" s="55">
        <v>6</v>
      </c>
      <c r="M9" s="115">
        <f>+IF(+ISBLANK(I9)=TRUE," ",+WORKDAY.INTL(I9,+J9+K9+L9,,CONGÉ!$C$2:$C$80))</f>
        <v>45744</v>
      </c>
      <c r="N9" s="56"/>
      <c r="O9" s="57" t="s">
        <v>1</v>
      </c>
      <c r="P9" s="58">
        <v>1</v>
      </c>
      <c r="Q9" s="59">
        <v>402</v>
      </c>
      <c r="R9" s="58">
        <v>18</v>
      </c>
      <c r="S9" s="59">
        <v>30336</v>
      </c>
      <c r="T9" s="58">
        <v>146</v>
      </c>
      <c r="U9" s="59">
        <v>45185</v>
      </c>
      <c r="V9" s="58">
        <v>206</v>
      </c>
      <c r="W9" s="59">
        <v>17577</v>
      </c>
      <c r="X9" s="58">
        <v>28</v>
      </c>
      <c r="Y9" s="59">
        <v>3174</v>
      </c>
      <c r="Z9" s="58">
        <v>136</v>
      </c>
      <c r="AA9" s="59">
        <v>12246</v>
      </c>
      <c r="AB9" s="58">
        <v>0</v>
      </c>
      <c r="AC9" s="59">
        <v>0</v>
      </c>
      <c r="AD9" s="58">
        <v>21</v>
      </c>
      <c r="AE9" s="59">
        <v>12160</v>
      </c>
      <c r="AF9" s="58">
        <v>23</v>
      </c>
      <c r="AG9" s="59">
        <v>236</v>
      </c>
      <c r="AH9" s="75"/>
      <c r="AI9" s="29">
        <f>P9+R9+T9+V9+X9+Z9+AB9+AD9</f>
        <v>556</v>
      </c>
      <c r="AJ9" s="29">
        <f>Q9+S9+U9+W9+Y9+AA9+AC9+AE9</f>
        <v>121080</v>
      </c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</row>
    <row r="10" spans="1:55" ht="16.5" customHeight="1" x14ac:dyDescent="0.25">
      <c r="A10" s="109">
        <f t="shared" si="1"/>
        <v>4</v>
      </c>
      <c r="B10" s="87" t="str">
        <f t="shared" si="2"/>
        <v>45782|45673|0010</v>
      </c>
      <c r="C10" s="55"/>
      <c r="D10" s="55" t="s">
        <v>204</v>
      </c>
      <c r="E10" s="60" t="s">
        <v>192</v>
      </c>
      <c r="F10" s="55" t="s">
        <v>216</v>
      </c>
      <c r="G10" s="56">
        <v>45782</v>
      </c>
      <c r="H10" s="88">
        <v>45636</v>
      </c>
      <c r="I10" s="88">
        <v>45646</v>
      </c>
      <c r="J10" s="55">
        <v>2</v>
      </c>
      <c r="K10" s="55">
        <v>2</v>
      </c>
      <c r="L10" s="55">
        <v>5</v>
      </c>
      <c r="M10" s="115">
        <f>+IF(+ISBLANK(I10)=TRUE," ",+WORKDAY.INTL(I10,+J10+K10+L10,,CONGÉ!$C$2:$C$80))</f>
        <v>45673</v>
      </c>
      <c r="N10" s="56">
        <v>45692</v>
      </c>
      <c r="O10" s="57" t="s">
        <v>1</v>
      </c>
      <c r="P10" s="58">
        <v>7</v>
      </c>
      <c r="Q10" s="59">
        <v>46958</v>
      </c>
      <c r="R10" s="58">
        <v>2</v>
      </c>
      <c r="S10" s="59">
        <v>3672</v>
      </c>
      <c r="T10" s="58">
        <v>0</v>
      </c>
      <c r="U10" s="59">
        <v>0</v>
      </c>
      <c r="V10" s="58">
        <v>0</v>
      </c>
      <c r="W10" s="59">
        <v>0</v>
      </c>
      <c r="X10" s="58">
        <v>0</v>
      </c>
      <c r="Y10" s="59">
        <v>0</v>
      </c>
      <c r="Z10" s="58">
        <v>0</v>
      </c>
      <c r="AA10" s="59">
        <v>0</v>
      </c>
      <c r="AB10" s="58">
        <v>0</v>
      </c>
      <c r="AC10" s="59">
        <v>0</v>
      </c>
      <c r="AD10" s="58">
        <v>0</v>
      </c>
      <c r="AE10" s="59">
        <v>0</v>
      </c>
      <c r="AF10" s="58">
        <v>5</v>
      </c>
      <c r="AG10" s="59">
        <v>384</v>
      </c>
      <c r="AH10" s="75"/>
      <c r="AI10" s="29">
        <f t="shared" ref="AI10:AJ10" si="7">P10+R10+T10+V10+X10+Z10+AB10+AD10</f>
        <v>9</v>
      </c>
      <c r="AJ10" s="29">
        <f t="shared" si="7"/>
        <v>50630</v>
      </c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</row>
    <row r="11" spans="1:55" ht="16.5" customHeight="1" x14ac:dyDescent="0.25">
      <c r="A11" s="109">
        <f t="shared" si="1"/>
        <v>2</v>
      </c>
      <c r="B11" s="87" t="str">
        <f t="shared" si="2"/>
        <v>45777|45744|0011</v>
      </c>
      <c r="C11" s="55"/>
      <c r="D11" s="55" t="s">
        <v>205</v>
      </c>
      <c r="E11" s="60" t="s">
        <v>193</v>
      </c>
      <c r="F11" s="55" t="s">
        <v>217</v>
      </c>
      <c r="G11" s="56">
        <v>45777</v>
      </c>
      <c r="H11" s="88">
        <v>45698</v>
      </c>
      <c r="I11" s="88">
        <v>45703</v>
      </c>
      <c r="J11" s="55">
        <v>10</v>
      </c>
      <c r="K11" s="55">
        <v>5</v>
      </c>
      <c r="L11" s="55">
        <v>15</v>
      </c>
      <c r="M11" s="115">
        <f>+IF(+ISBLANK(I11)=TRUE," ",+WORKDAY.INTL(I11,+J11+K11+L11,,CONGÉ!$C$2:$C$80))</f>
        <v>45744</v>
      </c>
      <c r="N11" s="56"/>
      <c r="O11" s="57" t="s">
        <v>1</v>
      </c>
      <c r="P11" s="58">
        <v>4</v>
      </c>
      <c r="Q11" s="59">
        <v>97</v>
      </c>
      <c r="R11" s="58">
        <v>14</v>
      </c>
      <c r="S11" s="59">
        <v>4882</v>
      </c>
      <c r="T11" s="58">
        <v>155</v>
      </c>
      <c r="U11" s="59">
        <v>21702</v>
      </c>
      <c r="V11" s="58">
        <v>289</v>
      </c>
      <c r="W11" s="59">
        <v>8818</v>
      </c>
      <c r="X11" s="58">
        <v>11</v>
      </c>
      <c r="Y11" s="59">
        <v>695</v>
      </c>
      <c r="Z11" s="58">
        <v>90</v>
      </c>
      <c r="AA11" s="59">
        <v>2116</v>
      </c>
      <c r="AB11" s="58">
        <v>0</v>
      </c>
      <c r="AC11" s="59">
        <v>0</v>
      </c>
      <c r="AD11" s="58">
        <v>3</v>
      </c>
      <c r="AE11" s="59">
        <v>20</v>
      </c>
      <c r="AF11" s="58">
        <v>35</v>
      </c>
      <c r="AG11" s="59">
        <v>19</v>
      </c>
      <c r="AH11" s="75">
        <v>140</v>
      </c>
      <c r="AI11" s="29">
        <f>P11+R11+T11+V11+X11+Z11+AB11+AD11</f>
        <v>566</v>
      </c>
      <c r="AJ11" s="29">
        <f>Q11+S11+U11+W11+Y11+AA11+AC11+AE11</f>
        <v>38330</v>
      </c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</row>
    <row r="12" spans="1:55" x14ac:dyDescent="0.25">
      <c r="A12" s="109">
        <f t="shared" si="1"/>
        <v>3</v>
      </c>
      <c r="B12" s="87" t="str">
        <f t="shared" si="2"/>
        <v>45777|45784|0012</v>
      </c>
      <c r="C12" s="55"/>
      <c r="D12" s="55" t="s">
        <v>206</v>
      </c>
      <c r="E12" s="60" t="s">
        <v>194</v>
      </c>
      <c r="F12" s="55" t="s">
        <v>218</v>
      </c>
      <c r="G12" s="56">
        <v>45777</v>
      </c>
      <c r="H12" s="88">
        <v>45741</v>
      </c>
      <c r="I12" s="88">
        <v>45744</v>
      </c>
      <c r="J12" s="55">
        <v>8</v>
      </c>
      <c r="K12" s="55">
        <v>8</v>
      </c>
      <c r="L12" s="55">
        <v>12</v>
      </c>
      <c r="M12" s="115">
        <f>+IF(+ISBLANK(I12)=TRUE," ",+WORKDAY.INTL(I12,+J12+K12+L12,,CONGÉ!$C$2:$C$80))</f>
        <v>45784</v>
      </c>
      <c r="N12" s="56"/>
      <c r="O12" s="57" t="s">
        <v>1</v>
      </c>
      <c r="P12" s="58">
        <v>8</v>
      </c>
      <c r="Q12" s="59">
        <v>911</v>
      </c>
      <c r="R12" s="58">
        <v>47</v>
      </c>
      <c r="S12" s="59">
        <v>9367</v>
      </c>
      <c r="T12" s="58">
        <v>204</v>
      </c>
      <c r="U12" s="59">
        <v>21847</v>
      </c>
      <c r="V12" s="58">
        <v>206</v>
      </c>
      <c r="W12" s="59">
        <v>4144</v>
      </c>
      <c r="X12" s="58">
        <v>25</v>
      </c>
      <c r="Y12" s="59">
        <v>1365</v>
      </c>
      <c r="Z12" s="58">
        <v>177</v>
      </c>
      <c r="AA12" s="59">
        <v>2529</v>
      </c>
      <c r="AB12" s="58"/>
      <c r="AC12" s="59"/>
      <c r="AD12" s="58">
        <v>2</v>
      </c>
      <c r="AE12" s="59">
        <v>29</v>
      </c>
      <c r="AF12" s="58">
        <v>56</v>
      </c>
      <c r="AG12" s="59">
        <v>37</v>
      </c>
      <c r="AH12" s="75">
        <v>134.66666666666669</v>
      </c>
      <c r="AI12" s="29">
        <f t="shared" ref="AI12:AJ13" si="8">P12+R12+T12+V12+X12+Z12+AB12+AD12</f>
        <v>669</v>
      </c>
      <c r="AJ12" s="29">
        <f t="shared" si="8"/>
        <v>40192</v>
      </c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</row>
    <row r="13" spans="1:55" ht="16.5" customHeight="1" x14ac:dyDescent="0.25">
      <c r="A13" s="109">
        <f t="shared" si="1"/>
        <v>1</v>
      </c>
      <c r="B13" s="87" t="str">
        <f t="shared" si="2"/>
        <v>45777|45720|0013</v>
      </c>
      <c r="C13" s="55"/>
      <c r="D13" s="55" t="s">
        <v>207</v>
      </c>
      <c r="E13" s="60" t="s">
        <v>195</v>
      </c>
      <c r="F13" s="55" t="s">
        <v>219</v>
      </c>
      <c r="G13" s="56">
        <v>45777</v>
      </c>
      <c r="H13" s="88">
        <v>45713</v>
      </c>
      <c r="I13" s="88">
        <v>45716</v>
      </c>
      <c r="J13" s="55">
        <v>0</v>
      </c>
      <c r="K13" s="55">
        <v>0</v>
      </c>
      <c r="L13" s="55">
        <v>2</v>
      </c>
      <c r="M13" s="115">
        <f>+IF(+ISBLANK(I13)=TRUE," ",+WORKDAY.INTL(I13,+J13+K13+L13,,CONGÉ!$C$2:$C$80))</f>
        <v>45720</v>
      </c>
      <c r="N13" s="56">
        <v>45723</v>
      </c>
      <c r="O13" s="57" t="s">
        <v>1</v>
      </c>
      <c r="P13" s="58">
        <v>6</v>
      </c>
      <c r="Q13" s="59">
        <v>77</v>
      </c>
      <c r="R13" s="58">
        <v>27</v>
      </c>
      <c r="S13" s="59">
        <v>25939</v>
      </c>
      <c r="T13" s="58">
        <v>102</v>
      </c>
      <c r="U13" s="59">
        <v>40115</v>
      </c>
      <c r="V13" s="58">
        <v>76</v>
      </c>
      <c r="W13" s="59">
        <v>3466</v>
      </c>
      <c r="X13" s="58">
        <v>14</v>
      </c>
      <c r="Y13" s="59">
        <v>2223</v>
      </c>
      <c r="Z13" s="58">
        <v>75</v>
      </c>
      <c r="AA13" s="59">
        <v>4177</v>
      </c>
      <c r="AB13" s="58">
        <v>0</v>
      </c>
      <c r="AC13" s="59">
        <v>0</v>
      </c>
      <c r="AD13" s="58">
        <v>0</v>
      </c>
      <c r="AE13" s="59">
        <v>0</v>
      </c>
      <c r="AF13" s="58">
        <v>15</v>
      </c>
      <c r="AG13" s="59">
        <v>23</v>
      </c>
      <c r="AH13" s="75">
        <v>80</v>
      </c>
      <c r="AI13" s="29">
        <f t="shared" si="8"/>
        <v>300</v>
      </c>
      <c r="AJ13" s="29">
        <f t="shared" si="8"/>
        <v>75997</v>
      </c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</row>
    <row r="14" spans="1:55" ht="16.5" customHeight="1" x14ac:dyDescent="0.25">
      <c r="A14" s="109">
        <f t="shared" si="1"/>
        <v>5</v>
      </c>
      <c r="B14" s="87" t="str">
        <f t="shared" si="2"/>
        <v>45793|45853|0014</v>
      </c>
      <c r="C14" s="55"/>
      <c r="D14" s="55" t="s">
        <v>208</v>
      </c>
      <c r="E14" s="60" t="s">
        <v>196</v>
      </c>
      <c r="F14" s="55" t="s">
        <v>220</v>
      </c>
      <c r="G14" s="56">
        <v>45793</v>
      </c>
      <c r="H14" s="88">
        <v>45590</v>
      </c>
      <c r="I14" s="88">
        <v>45626</v>
      </c>
      <c r="J14" s="55">
        <v>30</v>
      </c>
      <c r="K14" s="55">
        <v>30</v>
      </c>
      <c r="L14" s="55">
        <v>90</v>
      </c>
      <c r="M14" s="115">
        <f>+IF(+ISBLANK(I14)=TRUE," ",+WORKDAY.INTL(I14,+J14+K14+L14,,CONGÉ!$C$2:$C$80))</f>
        <v>45853</v>
      </c>
      <c r="N14" s="56"/>
      <c r="O14" s="57" t="s">
        <v>1</v>
      </c>
      <c r="P14" s="58"/>
      <c r="Q14" s="59"/>
      <c r="R14" s="58">
        <v>1</v>
      </c>
      <c r="S14" s="59">
        <v>1054</v>
      </c>
      <c r="T14" s="58">
        <v>1</v>
      </c>
      <c r="U14" s="59">
        <v>130</v>
      </c>
      <c r="V14" s="58"/>
      <c r="W14" s="59"/>
      <c r="X14" s="58">
        <v>8</v>
      </c>
      <c r="Y14" s="59">
        <v>3305</v>
      </c>
      <c r="Z14" s="58">
        <v>0</v>
      </c>
      <c r="AA14" s="59">
        <v>0</v>
      </c>
      <c r="AB14" s="58">
        <v>0</v>
      </c>
      <c r="AC14" s="59">
        <v>0</v>
      </c>
      <c r="AD14" s="58">
        <v>1</v>
      </c>
      <c r="AE14" s="59">
        <v>899</v>
      </c>
      <c r="AF14" s="58">
        <v>1</v>
      </c>
      <c r="AG14" s="59">
        <v>2</v>
      </c>
      <c r="AH14" s="75"/>
      <c r="AI14" s="29">
        <f t="shared" ref="AI14:AJ14" si="9">P14+R14+T14+V14+X14+Z14+AB14+AD14</f>
        <v>11</v>
      </c>
      <c r="AJ14" s="29">
        <f t="shared" si="9"/>
        <v>5388</v>
      </c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</row>
    <row r="15" spans="1:55" ht="16.5" customHeight="1" x14ac:dyDescent="0.25">
      <c r="A15" s="109">
        <f t="shared" si="1"/>
        <v>7</v>
      </c>
      <c r="B15" s="87" t="str">
        <f t="shared" si="2"/>
        <v>45814|45777|0015</v>
      </c>
      <c r="C15" s="55"/>
      <c r="D15" s="55" t="s">
        <v>209</v>
      </c>
      <c r="E15" s="60" t="s">
        <v>197</v>
      </c>
      <c r="F15" s="55" t="s">
        <v>221</v>
      </c>
      <c r="G15" s="56">
        <v>45814</v>
      </c>
      <c r="H15" s="88">
        <v>45665</v>
      </c>
      <c r="I15" s="88">
        <v>45672</v>
      </c>
      <c r="J15" s="55">
        <v>15</v>
      </c>
      <c r="K15" s="55">
        <v>15</v>
      </c>
      <c r="L15" s="55">
        <v>45</v>
      </c>
      <c r="M15" s="115">
        <f>+IF(+ISBLANK(I15)=TRUE," ",+WORKDAY.INTL(I15,+J15+K15+L15,,CONGÉ!$C$2:$C$80))</f>
        <v>45777</v>
      </c>
      <c r="N15" s="56"/>
      <c r="O15" s="57" t="s">
        <v>1</v>
      </c>
      <c r="P15" s="58"/>
      <c r="Q15" s="59"/>
      <c r="R15" s="58">
        <v>13</v>
      </c>
      <c r="S15" s="59">
        <v>59176</v>
      </c>
      <c r="T15" s="58">
        <v>33</v>
      </c>
      <c r="U15" s="59">
        <v>19337</v>
      </c>
      <c r="V15" s="58">
        <v>14</v>
      </c>
      <c r="W15" s="59">
        <v>1734</v>
      </c>
      <c r="X15" s="58">
        <v>26</v>
      </c>
      <c r="Y15" s="59">
        <v>12980</v>
      </c>
      <c r="Z15" s="58">
        <v>9</v>
      </c>
      <c r="AA15" s="59">
        <v>607</v>
      </c>
      <c r="AB15" s="58">
        <v>0</v>
      </c>
      <c r="AC15" s="59">
        <v>0</v>
      </c>
      <c r="AD15" s="58">
        <v>2</v>
      </c>
      <c r="AE15" s="59">
        <v>1505</v>
      </c>
      <c r="AF15" s="58">
        <v>16</v>
      </c>
      <c r="AG15" s="59">
        <v>440</v>
      </c>
      <c r="AH15" s="75"/>
      <c r="AI15" s="29">
        <f t="shared" ref="AI15:AJ15" si="10">P15+R15+T15+V15+X15+Z15+AB15+AD15</f>
        <v>97</v>
      </c>
      <c r="AJ15" s="29">
        <f t="shared" si="10"/>
        <v>95339</v>
      </c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</row>
    <row r="16" spans="1:55" ht="16.5" customHeight="1" x14ac:dyDescent="0.25">
      <c r="A16" s="109" t="str">
        <f t="shared" si="1"/>
        <v xml:space="preserve"> </v>
      </c>
      <c r="B16" s="87" t="str">
        <f t="shared" si="2"/>
        <v>z</v>
      </c>
      <c r="C16" s="55"/>
      <c r="D16" s="55"/>
      <c r="E16" s="60"/>
      <c r="F16" s="55"/>
      <c r="G16" s="56"/>
      <c r="H16" s="88"/>
      <c r="I16" s="88"/>
      <c r="J16" s="55"/>
      <c r="K16" s="55"/>
      <c r="L16" s="55"/>
      <c r="M16" s="115" t="str">
        <f>+IF(+ISBLANK(I16)=TRUE," ",+WORKDAY.INTL(I16,+J16+K16+L16,,CONGÉ!$C$2:$C$80))</f>
        <v xml:space="preserve"> </v>
      </c>
      <c r="N16" s="56"/>
      <c r="O16" s="57"/>
      <c r="P16" s="58"/>
      <c r="Q16" s="59"/>
      <c r="R16" s="58"/>
      <c r="S16" s="59"/>
      <c r="T16" s="58"/>
      <c r="U16" s="59"/>
      <c r="V16" s="58"/>
      <c r="W16" s="59"/>
      <c r="X16" s="58"/>
      <c r="Y16" s="59"/>
      <c r="Z16" s="58"/>
      <c r="AA16" s="59"/>
      <c r="AB16" s="58"/>
      <c r="AC16" s="59"/>
      <c r="AD16" s="58"/>
      <c r="AE16" s="59"/>
      <c r="AF16" s="58"/>
      <c r="AG16" s="59"/>
      <c r="AH16" s="75"/>
      <c r="AI16" s="29">
        <f t="shared" ref="AI16:AJ16" si="11">P16+R16+T16+V16+X16+Z16+AB16+AD16</f>
        <v>0</v>
      </c>
      <c r="AJ16" s="29">
        <f t="shared" si="11"/>
        <v>0</v>
      </c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</row>
    <row r="17" spans="1:55" ht="16.5" customHeight="1" x14ac:dyDescent="0.25">
      <c r="A17" s="109" t="str">
        <f t="shared" si="1"/>
        <v xml:space="preserve"> </v>
      </c>
      <c r="B17" s="87" t="str">
        <f t="shared" si="2"/>
        <v>z</v>
      </c>
      <c r="C17" s="55"/>
      <c r="D17" s="55"/>
      <c r="E17" s="60"/>
      <c r="F17" s="55"/>
      <c r="G17" s="56"/>
      <c r="H17" s="88"/>
      <c r="I17" s="88"/>
      <c r="J17" s="55"/>
      <c r="K17" s="55"/>
      <c r="L17" s="55"/>
      <c r="M17" s="115" t="str">
        <f>+IF(+ISBLANK(I17)=TRUE," ",+WORKDAY.INTL(I17,+J17+K17+L17,,CONGÉ!$C$2:$C$80))</f>
        <v xml:space="preserve"> </v>
      </c>
      <c r="N17" s="56"/>
      <c r="O17" s="57"/>
      <c r="P17" s="58"/>
      <c r="Q17" s="59"/>
      <c r="R17" s="58"/>
      <c r="S17" s="59"/>
      <c r="T17" s="58"/>
      <c r="U17" s="59"/>
      <c r="V17" s="58"/>
      <c r="W17" s="59"/>
      <c r="X17" s="58"/>
      <c r="Y17" s="59"/>
      <c r="Z17" s="58"/>
      <c r="AA17" s="59"/>
      <c r="AB17" s="58"/>
      <c r="AC17" s="59"/>
      <c r="AD17" s="58"/>
      <c r="AE17" s="59"/>
      <c r="AF17" s="58"/>
      <c r="AG17" s="59"/>
      <c r="AH17" s="75"/>
      <c r="AI17" s="29">
        <f t="shared" ref="AI17:AJ17" si="12">P17+R17+T17+V17+X17+Z17+AB17+AD17</f>
        <v>0</v>
      </c>
      <c r="AJ17" s="29">
        <f t="shared" si="12"/>
        <v>0</v>
      </c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</row>
    <row r="18" spans="1:55" ht="16.5" customHeight="1" x14ac:dyDescent="0.25">
      <c r="A18" s="109" t="str">
        <f t="shared" si="1"/>
        <v xml:space="preserve"> </v>
      </c>
      <c r="B18" s="87" t="str">
        <f t="shared" si="2"/>
        <v>z</v>
      </c>
      <c r="C18" s="55"/>
      <c r="D18" s="55"/>
      <c r="E18" s="60"/>
      <c r="F18" s="55"/>
      <c r="G18" s="56"/>
      <c r="H18" s="88"/>
      <c r="I18" s="88"/>
      <c r="J18" s="55"/>
      <c r="K18" s="55"/>
      <c r="L18" s="55"/>
      <c r="M18" s="115" t="str">
        <f>+IF(+ISBLANK(I18)=TRUE," ",+WORKDAY.INTL(I18,+J18+K18+L18,,CONGÉ!$C$2:$C$80))</f>
        <v xml:space="preserve"> </v>
      </c>
      <c r="N18" s="56"/>
      <c r="O18" s="57"/>
      <c r="P18" s="58"/>
      <c r="Q18" s="59"/>
      <c r="R18" s="58"/>
      <c r="S18" s="59"/>
      <c r="T18" s="58"/>
      <c r="U18" s="59"/>
      <c r="V18" s="58"/>
      <c r="W18" s="59"/>
      <c r="X18" s="58"/>
      <c r="Y18" s="59"/>
      <c r="Z18" s="58"/>
      <c r="AA18" s="59"/>
      <c r="AB18" s="58"/>
      <c r="AC18" s="59"/>
      <c r="AD18" s="58"/>
      <c r="AE18" s="59"/>
      <c r="AF18" s="58"/>
      <c r="AG18" s="59"/>
      <c r="AH18" s="75"/>
      <c r="AI18" s="29">
        <f t="shared" ref="AI18:AJ18" si="13">P18+R18+T18+V18+X18+Z18+AB18+AD18</f>
        <v>0</v>
      </c>
      <c r="AJ18" s="29">
        <f t="shared" si="13"/>
        <v>0</v>
      </c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</row>
    <row r="19" spans="1:55" ht="16.5" customHeight="1" x14ac:dyDescent="0.25">
      <c r="A19" s="109" t="str">
        <f t="shared" si="1"/>
        <v xml:space="preserve"> </v>
      </c>
      <c r="B19" s="87" t="str">
        <f t="shared" si="2"/>
        <v>z</v>
      </c>
      <c r="C19" s="55"/>
      <c r="D19" s="55"/>
      <c r="E19" s="60"/>
      <c r="F19" s="55"/>
      <c r="G19" s="56"/>
      <c r="H19" s="88"/>
      <c r="I19" s="88"/>
      <c r="J19" s="55"/>
      <c r="K19" s="55"/>
      <c r="L19" s="55"/>
      <c r="M19" s="115" t="str">
        <f>+IF(+ISBLANK(I19)=TRUE," ",+WORKDAY.INTL(I19,+J19+K19+L19,,CONGÉ!$C$2:$C$80))</f>
        <v xml:space="preserve"> </v>
      </c>
      <c r="N19" s="56"/>
      <c r="O19" s="57"/>
      <c r="P19" s="58"/>
      <c r="Q19" s="59"/>
      <c r="R19" s="58"/>
      <c r="S19" s="59"/>
      <c r="T19" s="58"/>
      <c r="U19" s="59"/>
      <c r="V19" s="58"/>
      <c r="W19" s="59"/>
      <c r="X19" s="58"/>
      <c r="Y19" s="59"/>
      <c r="Z19" s="58"/>
      <c r="AA19" s="59"/>
      <c r="AB19" s="58"/>
      <c r="AC19" s="59"/>
      <c r="AD19" s="58"/>
      <c r="AE19" s="59"/>
      <c r="AF19" s="58"/>
      <c r="AG19" s="59"/>
      <c r="AH19" s="75"/>
      <c r="AI19" s="29">
        <f>P19+R19+T19+V19+X19+Z19+AB19+AD19</f>
        <v>0</v>
      </c>
      <c r="AJ19" s="29">
        <f>Q19+S19+U19+W19+Y19+AA19+AC19+AE19</f>
        <v>0</v>
      </c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</row>
    <row r="20" spans="1:55" ht="16.5" customHeight="1" x14ac:dyDescent="0.25">
      <c r="A20" s="109" t="str">
        <f t="shared" si="1"/>
        <v xml:space="preserve"> </v>
      </c>
      <c r="B20" s="87" t="str">
        <f t="shared" si="2"/>
        <v>z</v>
      </c>
      <c r="C20" s="55"/>
      <c r="D20" s="55"/>
      <c r="E20" s="60"/>
      <c r="F20" s="55"/>
      <c r="G20" s="56"/>
      <c r="H20" s="88"/>
      <c r="I20" s="88"/>
      <c r="J20" s="55"/>
      <c r="K20" s="55"/>
      <c r="L20" s="55"/>
      <c r="M20" s="115" t="str">
        <f>+IF(+ISBLANK(I20)=TRUE," ",+WORKDAY.INTL(I20,+J20+K20+L20,,CONGÉ!$C$2:$C$80))</f>
        <v xml:space="preserve"> </v>
      </c>
      <c r="N20" s="56"/>
      <c r="O20" s="57"/>
      <c r="P20" s="58"/>
      <c r="Q20" s="59"/>
      <c r="R20" s="58"/>
      <c r="S20" s="59"/>
      <c r="T20" s="58"/>
      <c r="U20" s="59"/>
      <c r="V20" s="58"/>
      <c r="W20" s="59"/>
      <c r="X20" s="58"/>
      <c r="Y20" s="59"/>
      <c r="Z20" s="58"/>
      <c r="AA20" s="59"/>
      <c r="AB20" s="58"/>
      <c r="AC20" s="59"/>
      <c r="AD20" s="58"/>
      <c r="AE20" s="59"/>
      <c r="AF20" s="58"/>
      <c r="AG20" s="59"/>
      <c r="AH20" s="75"/>
      <c r="AI20" s="29">
        <f t="shared" ref="AI20" si="14">P20+R20+T20+V20+X20+Z20+AB20+AD20</f>
        <v>0</v>
      </c>
      <c r="AJ20" s="29">
        <f t="shared" ref="AJ20" si="15">Q20+S20+U20+W20+Y20+AA20+AC20+AE20</f>
        <v>0</v>
      </c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</row>
    <row r="21" spans="1:55" x14ac:dyDescent="0.25">
      <c r="A21" s="109" t="str">
        <f t="shared" si="1"/>
        <v xml:space="preserve"> </v>
      </c>
      <c r="B21" s="87" t="str">
        <f t="shared" si="2"/>
        <v>z</v>
      </c>
      <c r="C21" s="55"/>
      <c r="D21" s="55"/>
      <c r="E21" s="60"/>
      <c r="F21" s="55"/>
      <c r="G21" s="56"/>
      <c r="H21" s="88"/>
      <c r="I21" s="88"/>
      <c r="J21" s="55"/>
      <c r="K21" s="55"/>
      <c r="L21" s="55"/>
      <c r="M21" s="115" t="str">
        <f>+IF(+ISBLANK(I21)=TRUE," ",+WORKDAY.INTL(I21,+J21+K21+L21,,CONGÉ!$C$2:$C$80))</f>
        <v xml:space="preserve"> </v>
      </c>
      <c r="N21" s="56"/>
      <c r="O21" s="57"/>
      <c r="P21" s="58"/>
      <c r="Q21" s="59"/>
      <c r="R21" s="58"/>
      <c r="S21" s="59"/>
      <c r="T21" s="58"/>
      <c r="U21" s="59"/>
      <c r="V21" s="58"/>
      <c r="W21" s="59"/>
      <c r="X21" s="58"/>
      <c r="Y21" s="59"/>
      <c r="Z21" s="58"/>
      <c r="AA21" s="59"/>
      <c r="AB21" s="58"/>
      <c r="AC21" s="59"/>
      <c r="AD21" s="58"/>
      <c r="AE21" s="59"/>
      <c r="AF21" s="58"/>
      <c r="AG21" s="59"/>
      <c r="AH21" s="75"/>
      <c r="AI21" s="29">
        <f t="shared" ref="AI21" si="16">P21+R21+T21+V21+X21+Z21+AB21+AD21</f>
        <v>0</v>
      </c>
      <c r="AJ21" s="29">
        <f t="shared" ref="AJ21" si="17">Q21+S21+U21+W21+Y21+AA21+AC21+AE21</f>
        <v>0</v>
      </c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</row>
    <row r="22" spans="1:55" ht="16.5" customHeight="1" x14ac:dyDescent="0.25">
      <c r="A22" s="109" t="str">
        <f t="shared" si="1"/>
        <v xml:space="preserve"> </v>
      </c>
      <c r="B22" s="87" t="str">
        <f t="shared" si="2"/>
        <v>z</v>
      </c>
      <c r="C22" s="55"/>
      <c r="D22" s="55"/>
      <c r="E22" s="60"/>
      <c r="F22" s="55"/>
      <c r="G22" s="56"/>
      <c r="H22" s="88"/>
      <c r="I22" s="88"/>
      <c r="J22" s="55"/>
      <c r="K22" s="55"/>
      <c r="L22" s="55"/>
      <c r="M22" s="115" t="str">
        <f>+IF(+ISBLANK(I22)=TRUE," ",+WORKDAY.INTL(I22,+J22+K22+L22,,CONGÉ!$C$2:$C$80))</f>
        <v xml:space="preserve"> </v>
      </c>
      <c r="N22" s="56"/>
      <c r="O22" s="57"/>
      <c r="P22" s="58"/>
      <c r="Q22" s="59"/>
      <c r="R22" s="58"/>
      <c r="S22" s="59"/>
      <c r="T22" s="58"/>
      <c r="U22" s="59"/>
      <c r="V22" s="58"/>
      <c r="W22" s="59"/>
      <c r="X22" s="58"/>
      <c r="Y22" s="59"/>
      <c r="Z22" s="58"/>
      <c r="AA22" s="59"/>
      <c r="AB22" s="58"/>
      <c r="AC22" s="59"/>
      <c r="AD22" s="58"/>
      <c r="AE22" s="59"/>
      <c r="AF22" s="58"/>
      <c r="AG22" s="59"/>
      <c r="AH22" s="75"/>
      <c r="AI22" s="29">
        <f t="shared" ref="AI22:AJ22" si="18">P22+R22+T22+V22+X22+Z22+AB22+AD22</f>
        <v>0</v>
      </c>
      <c r="AJ22" s="29">
        <f t="shared" si="18"/>
        <v>0</v>
      </c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</row>
    <row r="23" spans="1:55" ht="16.5" customHeight="1" x14ac:dyDescent="0.25">
      <c r="A23" s="109" t="str">
        <f t="shared" si="1"/>
        <v xml:space="preserve"> </v>
      </c>
      <c r="B23" s="87" t="str">
        <f t="shared" si="2"/>
        <v>z</v>
      </c>
      <c r="C23" s="55"/>
      <c r="D23" s="55"/>
      <c r="E23" s="60"/>
      <c r="F23" s="55"/>
      <c r="G23" s="56"/>
      <c r="H23" s="88"/>
      <c r="I23" s="88"/>
      <c r="J23" s="55"/>
      <c r="K23" s="55"/>
      <c r="L23" s="55"/>
      <c r="M23" s="115" t="str">
        <f>+IF(+ISBLANK(I23)=TRUE," ",+WORKDAY.INTL(I23,+J23+K23+L23,,CONGÉ!$C$2:$C$80))</f>
        <v xml:space="preserve"> </v>
      </c>
      <c r="N23" s="56"/>
      <c r="O23" s="57"/>
      <c r="P23" s="58"/>
      <c r="Q23" s="59"/>
      <c r="R23" s="58"/>
      <c r="S23" s="59"/>
      <c r="T23" s="58"/>
      <c r="U23" s="59"/>
      <c r="V23" s="58"/>
      <c r="W23" s="59"/>
      <c r="X23" s="58"/>
      <c r="Y23" s="59"/>
      <c r="Z23" s="58"/>
      <c r="AA23" s="59"/>
      <c r="AB23" s="58"/>
      <c r="AC23" s="59"/>
      <c r="AD23" s="58"/>
      <c r="AE23" s="59"/>
      <c r="AF23" s="58"/>
      <c r="AG23" s="59"/>
      <c r="AH23" s="75"/>
      <c r="AI23" s="29">
        <f t="shared" ref="AI23:AJ25" si="19">P23+R23+T23+V23+X23+Z23+AB23+AD23</f>
        <v>0</v>
      </c>
      <c r="AJ23" s="29">
        <f t="shared" si="19"/>
        <v>0</v>
      </c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</row>
    <row r="24" spans="1:55" ht="16.5" customHeight="1" x14ac:dyDescent="0.25">
      <c r="A24" s="109" t="str">
        <f t="shared" si="1"/>
        <v xml:space="preserve"> </v>
      </c>
      <c r="B24" s="87" t="str">
        <f t="shared" si="2"/>
        <v>z</v>
      </c>
      <c r="C24" s="55"/>
      <c r="D24" s="55"/>
      <c r="E24" s="60"/>
      <c r="F24" s="55"/>
      <c r="G24" s="56"/>
      <c r="H24" s="88"/>
      <c r="I24" s="88"/>
      <c r="J24" s="55"/>
      <c r="K24" s="55"/>
      <c r="L24" s="55"/>
      <c r="M24" s="115" t="str">
        <f>+IF(+ISBLANK(I24)=TRUE," ",+WORKDAY.INTL(I24,+J24+K24+L24,,CONGÉ!$C$2:$C$80))</f>
        <v xml:space="preserve"> </v>
      </c>
      <c r="N24" s="56"/>
      <c r="O24" s="57"/>
      <c r="P24" s="58"/>
      <c r="Q24" s="59"/>
      <c r="R24" s="58"/>
      <c r="S24" s="59"/>
      <c r="T24" s="58"/>
      <c r="U24" s="59"/>
      <c r="V24" s="58"/>
      <c r="W24" s="59"/>
      <c r="X24" s="58"/>
      <c r="Y24" s="59"/>
      <c r="Z24" s="58"/>
      <c r="AA24" s="59"/>
      <c r="AB24" s="58"/>
      <c r="AC24" s="59"/>
      <c r="AD24" s="58"/>
      <c r="AE24" s="59"/>
      <c r="AF24" s="58"/>
      <c r="AG24" s="59"/>
      <c r="AH24" s="75"/>
      <c r="AI24" s="29">
        <f t="shared" si="19"/>
        <v>0</v>
      </c>
      <c r="AJ24" s="29">
        <f t="shared" si="19"/>
        <v>0</v>
      </c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</row>
    <row r="25" spans="1:55" ht="16.5" customHeight="1" x14ac:dyDescent="0.25">
      <c r="A25" s="109" t="str">
        <f t="shared" si="1"/>
        <v xml:space="preserve"> </v>
      </c>
      <c r="B25" s="87" t="str">
        <f t="shared" si="2"/>
        <v>z</v>
      </c>
      <c r="C25" s="55"/>
      <c r="D25" s="55"/>
      <c r="E25" s="60"/>
      <c r="F25" s="55"/>
      <c r="G25" s="56"/>
      <c r="H25" s="88"/>
      <c r="I25" s="88"/>
      <c r="J25" s="55"/>
      <c r="K25" s="55"/>
      <c r="L25" s="55"/>
      <c r="M25" s="115" t="str">
        <f>+IF(+ISBLANK(I25)=TRUE," ",+WORKDAY.INTL(I25,+J25+K25+L25,,CONGÉ!$C$2:$C$80))</f>
        <v xml:space="preserve"> </v>
      </c>
      <c r="N25" s="56"/>
      <c r="O25" s="57"/>
      <c r="P25" s="58"/>
      <c r="Q25" s="59"/>
      <c r="R25" s="58"/>
      <c r="S25" s="59"/>
      <c r="T25" s="58"/>
      <c r="U25" s="59"/>
      <c r="V25" s="58"/>
      <c r="W25" s="59"/>
      <c r="X25" s="58"/>
      <c r="Y25" s="59"/>
      <c r="Z25" s="58"/>
      <c r="AA25" s="59"/>
      <c r="AB25" s="58"/>
      <c r="AC25" s="59"/>
      <c r="AD25" s="58"/>
      <c r="AE25" s="59"/>
      <c r="AF25" s="58"/>
      <c r="AG25" s="59"/>
      <c r="AH25" s="75"/>
      <c r="AI25" s="29">
        <f t="shared" si="19"/>
        <v>0</v>
      </c>
      <c r="AJ25" s="29">
        <f t="shared" si="19"/>
        <v>0</v>
      </c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</row>
    <row r="26" spans="1:55" x14ac:dyDescent="0.25">
      <c r="A26" s="109" t="str">
        <f t="shared" si="1"/>
        <v xml:space="preserve"> </v>
      </c>
      <c r="B26" s="87" t="str">
        <f t="shared" si="2"/>
        <v>z</v>
      </c>
      <c r="C26" s="55"/>
      <c r="D26" s="55"/>
      <c r="E26" s="60"/>
      <c r="F26" s="55"/>
      <c r="G26" s="56"/>
      <c r="H26" s="88"/>
      <c r="I26" s="88"/>
      <c r="J26" s="55"/>
      <c r="K26" s="55"/>
      <c r="L26" s="55"/>
      <c r="M26" s="115" t="str">
        <f>+IF(+ISBLANK(I26)=TRUE," ",+WORKDAY.INTL(I26,+J26+K26+L26,,CONGÉ!$C$2:$C$80))</f>
        <v xml:space="preserve"> </v>
      </c>
      <c r="N26" s="56"/>
      <c r="O26" s="57"/>
      <c r="P26" s="58"/>
      <c r="Q26" s="59"/>
      <c r="R26" s="58"/>
      <c r="S26" s="59"/>
      <c r="T26" s="58"/>
      <c r="U26" s="59"/>
      <c r="V26" s="58"/>
      <c r="W26" s="59"/>
      <c r="X26" s="58"/>
      <c r="Y26" s="59"/>
      <c r="Z26" s="58"/>
      <c r="AA26" s="59"/>
      <c r="AB26" s="58"/>
      <c r="AC26" s="59"/>
      <c r="AD26" s="58"/>
      <c r="AE26" s="59"/>
      <c r="AF26" s="58"/>
      <c r="AG26" s="59"/>
      <c r="AH26" s="75"/>
      <c r="AI26" s="29">
        <f t="shared" ref="AI26" si="20">P26+R26+T26+V26+X26+Z26+AB26+AD26</f>
        <v>0</v>
      </c>
      <c r="AJ26" s="29">
        <f t="shared" ref="AJ26" si="21">Q26+S26+U26+W26+Y26+AA26+AC26+AE26</f>
        <v>0</v>
      </c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</row>
    <row r="27" spans="1:55" ht="16.5" customHeight="1" x14ac:dyDescent="0.25">
      <c r="A27" s="109" t="str">
        <f t="shared" si="1"/>
        <v xml:space="preserve"> </v>
      </c>
      <c r="B27" s="87" t="str">
        <f t="shared" si="2"/>
        <v>z</v>
      </c>
      <c r="C27" s="55"/>
      <c r="D27" s="55"/>
      <c r="E27" s="60"/>
      <c r="F27" s="55"/>
      <c r="G27" s="56"/>
      <c r="H27" s="88"/>
      <c r="I27" s="88"/>
      <c r="J27" s="55"/>
      <c r="K27" s="55"/>
      <c r="L27" s="55"/>
      <c r="M27" s="115" t="str">
        <f>+IF(+ISBLANK(I27)=TRUE," ",+WORKDAY.INTL(I27,+J27+K27+L27,,CONGÉ!$C$2:$C$80))</f>
        <v xml:space="preserve"> </v>
      </c>
      <c r="N27" s="56"/>
      <c r="O27" s="57"/>
      <c r="P27" s="58"/>
      <c r="Q27" s="59"/>
      <c r="R27" s="58"/>
      <c r="S27" s="59"/>
      <c r="T27" s="58"/>
      <c r="U27" s="59"/>
      <c r="V27" s="58"/>
      <c r="W27" s="59"/>
      <c r="X27" s="58"/>
      <c r="Y27" s="59"/>
      <c r="Z27" s="58"/>
      <c r="AA27" s="59"/>
      <c r="AB27" s="58"/>
      <c r="AC27" s="59"/>
      <c r="AD27" s="58"/>
      <c r="AE27" s="59"/>
      <c r="AF27" s="58"/>
      <c r="AG27" s="59"/>
      <c r="AH27" s="75"/>
      <c r="AI27" s="29">
        <f t="shared" ref="AI27:AJ30" si="22">P27+R27+T27+V27+X27+Z27+AB27+AD27</f>
        <v>0</v>
      </c>
      <c r="AJ27" s="29">
        <f t="shared" si="22"/>
        <v>0</v>
      </c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</row>
    <row r="28" spans="1:55" ht="16.5" customHeight="1" x14ac:dyDescent="0.25">
      <c r="A28" s="109" t="str">
        <f t="shared" si="1"/>
        <v xml:space="preserve"> </v>
      </c>
      <c r="B28" s="87" t="str">
        <f t="shared" si="2"/>
        <v>z</v>
      </c>
      <c r="C28" s="55"/>
      <c r="D28" s="55"/>
      <c r="E28" s="60"/>
      <c r="F28" s="55"/>
      <c r="G28" s="56"/>
      <c r="H28" s="88"/>
      <c r="I28" s="88"/>
      <c r="J28" s="55"/>
      <c r="K28" s="55"/>
      <c r="L28" s="55"/>
      <c r="M28" s="115" t="str">
        <f>+IF(+ISBLANK(I28)=TRUE," ",+WORKDAY.INTL(I28,+J28+K28+L28,,CONGÉ!$C$2:$C$80))</f>
        <v xml:space="preserve"> </v>
      </c>
      <c r="N28" s="56"/>
      <c r="O28" s="57"/>
      <c r="P28" s="58"/>
      <c r="Q28" s="59"/>
      <c r="R28" s="58"/>
      <c r="S28" s="59"/>
      <c r="T28" s="58"/>
      <c r="U28" s="59"/>
      <c r="V28" s="58"/>
      <c r="W28" s="59"/>
      <c r="X28" s="58"/>
      <c r="Y28" s="59"/>
      <c r="Z28" s="58"/>
      <c r="AA28" s="59"/>
      <c r="AB28" s="58"/>
      <c r="AC28" s="59"/>
      <c r="AD28" s="58"/>
      <c r="AE28" s="59"/>
      <c r="AF28" s="58"/>
      <c r="AG28" s="59"/>
      <c r="AH28" s="75"/>
      <c r="AI28" s="29">
        <f t="shared" si="22"/>
        <v>0</v>
      </c>
      <c r="AJ28" s="29">
        <f t="shared" si="22"/>
        <v>0</v>
      </c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</row>
    <row r="29" spans="1:55" ht="16.5" customHeight="1" x14ac:dyDescent="0.25">
      <c r="A29" s="109" t="str">
        <f t="shared" si="1"/>
        <v xml:space="preserve"> </v>
      </c>
      <c r="B29" s="87" t="str">
        <f t="shared" si="2"/>
        <v>z</v>
      </c>
      <c r="C29" s="55"/>
      <c r="D29" s="55"/>
      <c r="E29" s="60"/>
      <c r="F29" s="55"/>
      <c r="G29" s="56"/>
      <c r="H29" s="88"/>
      <c r="I29" s="88"/>
      <c r="J29" s="55"/>
      <c r="K29" s="55"/>
      <c r="L29" s="55"/>
      <c r="M29" s="115" t="str">
        <f>+IF(+ISBLANK(I29)=TRUE," ",+WORKDAY.INTL(I29,+J29+K29+L29,,CONGÉ!$C$2:$C$80))</f>
        <v xml:space="preserve"> </v>
      </c>
      <c r="N29" s="56"/>
      <c r="O29" s="57"/>
      <c r="P29" s="58"/>
      <c r="Q29" s="59"/>
      <c r="R29" s="58"/>
      <c r="S29" s="59"/>
      <c r="T29" s="58"/>
      <c r="U29" s="59"/>
      <c r="V29" s="58"/>
      <c r="W29" s="59"/>
      <c r="X29" s="58"/>
      <c r="Y29" s="59"/>
      <c r="Z29" s="58"/>
      <c r="AA29" s="59"/>
      <c r="AB29" s="58"/>
      <c r="AC29" s="59"/>
      <c r="AD29" s="58"/>
      <c r="AE29" s="59"/>
      <c r="AF29" s="58"/>
      <c r="AG29" s="59"/>
      <c r="AH29" s="75"/>
      <c r="AI29" s="29">
        <f t="shared" si="22"/>
        <v>0</v>
      </c>
      <c r="AJ29" s="29">
        <f t="shared" si="22"/>
        <v>0</v>
      </c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</row>
    <row r="30" spans="1:55" ht="16.5" customHeight="1" x14ac:dyDescent="0.25">
      <c r="A30" s="109" t="str">
        <f t="shared" si="1"/>
        <v xml:space="preserve"> </v>
      </c>
      <c r="B30" s="87" t="str">
        <f t="shared" si="2"/>
        <v>z</v>
      </c>
      <c r="C30" s="55"/>
      <c r="D30" s="55"/>
      <c r="E30" s="60"/>
      <c r="F30" s="55"/>
      <c r="G30" s="56"/>
      <c r="H30" s="88"/>
      <c r="I30" s="88"/>
      <c r="J30" s="55"/>
      <c r="K30" s="55"/>
      <c r="L30" s="55"/>
      <c r="M30" s="115" t="str">
        <f>+IF(+ISBLANK(I30)=TRUE," ",+WORKDAY.INTL(I30,+J30+K30+L30,,CONGÉ!$C$2:$C$80))</f>
        <v xml:space="preserve"> </v>
      </c>
      <c r="N30" s="56"/>
      <c r="O30" s="57"/>
      <c r="P30" s="58"/>
      <c r="Q30" s="59"/>
      <c r="R30" s="58"/>
      <c r="S30" s="59"/>
      <c r="T30" s="58"/>
      <c r="U30" s="59"/>
      <c r="V30" s="58"/>
      <c r="W30" s="59"/>
      <c r="X30" s="58"/>
      <c r="Y30" s="59"/>
      <c r="Z30" s="58"/>
      <c r="AA30" s="59"/>
      <c r="AB30" s="58"/>
      <c r="AC30" s="59"/>
      <c r="AD30" s="58"/>
      <c r="AE30" s="59"/>
      <c r="AF30" s="58"/>
      <c r="AG30" s="59"/>
      <c r="AH30" s="75"/>
      <c r="AI30" s="29">
        <f t="shared" si="22"/>
        <v>0</v>
      </c>
      <c r="AJ30" s="29">
        <f t="shared" si="22"/>
        <v>0</v>
      </c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</row>
    <row r="31" spans="1:55" ht="16.5" customHeight="1" x14ac:dyDescent="0.25">
      <c r="A31" s="109" t="str">
        <f t="shared" si="1"/>
        <v xml:space="preserve"> </v>
      </c>
      <c r="B31" s="87" t="str">
        <f t="shared" si="2"/>
        <v>z</v>
      </c>
      <c r="C31" s="55"/>
      <c r="D31" s="55"/>
      <c r="E31" s="60"/>
      <c r="F31" s="55"/>
      <c r="G31" s="56"/>
      <c r="H31" s="88"/>
      <c r="I31" s="88"/>
      <c r="J31" s="55"/>
      <c r="K31" s="55"/>
      <c r="L31" s="55"/>
      <c r="M31" s="115" t="str">
        <f>+IF(+ISBLANK(I31)=TRUE," ",+WORKDAY.INTL(I31,+J31+K31+L31,,CONGÉ!$C$2:$C$80))</f>
        <v xml:space="preserve"> </v>
      </c>
      <c r="N31" s="56"/>
      <c r="O31" s="57"/>
      <c r="P31" s="58"/>
      <c r="Q31" s="59"/>
      <c r="R31" s="58"/>
      <c r="S31" s="59"/>
      <c r="T31" s="58"/>
      <c r="U31" s="59"/>
      <c r="V31" s="58"/>
      <c r="W31" s="59"/>
      <c r="X31" s="58"/>
      <c r="Y31" s="59"/>
      <c r="Z31" s="58"/>
      <c r="AA31" s="59"/>
      <c r="AB31" s="58"/>
      <c r="AC31" s="59"/>
      <c r="AD31" s="58"/>
      <c r="AE31" s="59"/>
      <c r="AF31" s="58"/>
      <c r="AG31" s="59"/>
      <c r="AH31" s="58"/>
      <c r="AI31" s="29">
        <f t="shared" ref="AI31:AJ31" si="23">P31+R31+T31+V31+X31+Z31+AB31+AD31</f>
        <v>0</v>
      </c>
      <c r="AJ31" s="29">
        <f t="shared" si="23"/>
        <v>0</v>
      </c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</row>
    <row r="32" spans="1:55" ht="16.5" customHeight="1" x14ac:dyDescent="0.25">
      <c r="A32" s="109" t="str">
        <f t="shared" si="1"/>
        <v xml:space="preserve"> </v>
      </c>
      <c r="B32" s="87" t="str">
        <f t="shared" si="2"/>
        <v>z</v>
      </c>
      <c r="C32" s="55"/>
      <c r="D32" s="55"/>
      <c r="E32" s="60"/>
      <c r="F32" s="55"/>
      <c r="G32" s="56"/>
      <c r="H32" s="88"/>
      <c r="I32" s="88"/>
      <c r="J32" s="55"/>
      <c r="K32" s="55"/>
      <c r="L32" s="55"/>
      <c r="M32" s="115" t="str">
        <f>+IF(+ISBLANK(I32)=TRUE," ",+WORKDAY.INTL(I32,+J32+K32+L32,,CONGÉ!$C$2:$C$80))</f>
        <v xml:space="preserve"> </v>
      </c>
      <c r="N32" s="56"/>
      <c r="O32" s="57"/>
      <c r="P32" s="58"/>
      <c r="Q32" s="59"/>
      <c r="R32" s="58"/>
      <c r="S32" s="59"/>
      <c r="T32" s="58"/>
      <c r="U32" s="59"/>
      <c r="V32" s="58"/>
      <c r="W32" s="59"/>
      <c r="X32" s="58"/>
      <c r="Y32" s="59"/>
      <c r="Z32" s="58"/>
      <c r="AA32" s="59"/>
      <c r="AB32" s="58"/>
      <c r="AC32" s="59"/>
      <c r="AD32" s="58"/>
      <c r="AE32" s="59"/>
      <c r="AF32" s="58"/>
      <c r="AG32" s="59"/>
      <c r="AH32" s="75"/>
      <c r="AI32" s="29">
        <f t="shared" ref="AI32" si="24">P32+R32+T32+V32+X32+Z32+AB32+AD32</f>
        <v>0</v>
      </c>
      <c r="AJ32" s="29">
        <f t="shared" ref="AJ32" si="25">Q32+S32+U32+W32+Y32+AA32+AC32+AE32</f>
        <v>0</v>
      </c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</row>
    <row r="33" spans="1:55" ht="16.5" customHeight="1" x14ac:dyDescent="0.25">
      <c r="A33" s="109" t="str">
        <f t="shared" si="1"/>
        <v xml:space="preserve"> </v>
      </c>
      <c r="B33" s="87" t="str">
        <f t="shared" si="2"/>
        <v>z</v>
      </c>
      <c r="C33" s="55"/>
      <c r="D33" s="55"/>
      <c r="E33" s="60"/>
      <c r="F33" s="55"/>
      <c r="G33" s="56"/>
      <c r="H33" s="88"/>
      <c r="I33" s="88"/>
      <c r="J33" s="55"/>
      <c r="K33" s="55"/>
      <c r="L33" s="55"/>
      <c r="M33" s="115" t="str">
        <f>+IF(+ISBLANK(I33)=TRUE," ",+WORKDAY.INTL(I33,+J33+K33+L33,,CONGÉ!$C$2:$C$80))</f>
        <v xml:space="preserve"> </v>
      </c>
      <c r="N33" s="56"/>
      <c r="O33" s="57"/>
      <c r="P33" s="58"/>
      <c r="Q33" s="59"/>
      <c r="R33" s="58"/>
      <c r="S33" s="59"/>
      <c r="T33" s="58"/>
      <c r="U33" s="59"/>
      <c r="V33" s="58"/>
      <c r="W33" s="59"/>
      <c r="X33" s="58"/>
      <c r="Y33" s="59"/>
      <c r="Z33" s="58"/>
      <c r="AA33" s="59"/>
      <c r="AB33" s="58"/>
      <c r="AC33" s="59"/>
      <c r="AD33" s="58"/>
      <c r="AE33" s="59"/>
      <c r="AF33" s="58"/>
      <c r="AG33" s="59"/>
      <c r="AH33" s="75"/>
      <c r="AI33" s="29">
        <f t="shared" ref="AI33:AJ36" si="26">P33+R33+T33+V33+X33+Z33+AB33+AD33</f>
        <v>0</v>
      </c>
      <c r="AJ33" s="29">
        <f t="shared" si="26"/>
        <v>0</v>
      </c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</row>
    <row r="34" spans="1:55" ht="16.5" customHeight="1" x14ac:dyDescent="0.25">
      <c r="A34" s="109" t="str">
        <f t="shared" si="1"/>
        <v xml:space="preserve"> </v>
      </c>
      <c r="B34" s="87" t="str">
        <f t="shared" si="2"/>
        <v>z</v>
      </c>
      <c r="C34" s="55"/>
      <c r="D34" s="55"/>
      <c r="E34" s="60"/>
      <c r="F34" s="55"/>
      <c r="G34" s="56"/>
      <c r="H34" s="88"/>
      <c r="I34" s="88"/>
      <c r="J34" s="55"/>
      <c r="K34" s="55"/>
      <c r="L34" s="55"/>
      <c r="M34" s="115" t="str">
        <f>+IF(+ISBLANK(I34)=TRUE," ",+WORKDAY.INTL(I34,+J34+K34+L34,,CONGÉ!$C$2:$C$80))</f>
        <v xml:space="preserve"> </v>
      </c>
      <c r="N34" s="56"/>
      <c r="O34" s="57"/>
      <c r="P34" s="58"/>
      <c r="Q34" s="59"/>
      <c r="R34" s="58"/>
      <c r="S34" s="59"/>
      <c r="T34" s="58"/>
      <c r="U34" s="59"/>
      <c r="V34" s="58"/>
      <c r="W34" s="59"/>
      <c r="X34" s="58"/>
      <c r="Y34" s="59"/>
      <c r="Z34" s="58"/>
      <c r="AA34" s="59"/>
      <c r="AB34" s="58"/>
      <c r="AC34" s="59"/>
      <c r="AD34" s="58"/>
      <c r="AE34" s="59"/>
      <c r="AF34" s="58"/>
      <c r="AG34" s="59"/>
      <c r="AH34" s="75"/>
      <c r="AI34" s="29">
        <f t="shared" si="26"/>
        <v>0</v>
      </c>
      <c r="AJ34" s="29">
        <f t="shared" si="26"/>
        <v>0</v>
      </c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</row>
    <row r="35" spans="1:55" x14ac:dyDescent="0.25">
      <c r="A35" s="109" t="str">
        <f t="shared" si="1"/>
        <v xml:space="preserve"> </v>
      </c>
      <c r="B35" s="87" t="str">
        <f t="shared" si="2"/>
        <v>z</v>
      </c>
      <c r="C35" s="55"/>
      <c r="D35" s="55"/>
      <c r="E35" s="60"/>
      <c r="F35" s="55"/>
      <c r="G35" s="56"/>
      <c r="H35" s="88"/>
      <c r="I35" s="88"/>
      <c r="J35" s="55"/>
      <c r="K35" s="55"/>
      <c r="L35" s="55"/>
      <c r="M35" s="115" t="str">
        <f>+IF(+ISBLANK(I35)=TRUE," ",+WORKDAY.INTL(I35,+J35+K35+L35,,CONGÉ!$C$2:$C$80))</f>
        <v xml:space="preserve"> </v>
      </c>
      <c r="N35" s="56"/>
      <c r="O35" s="57"/>
      <c r="P35" s="58"/>
      <c r="Q35" s="59"/>
      <c r="R35" s="58"/>
      <c r="S35" s="59"/>
      <c r="T35" s="58"/>
      <c r="U35" s="59"/>
      <c r="V35" s="58"/>
      <c r="W35" s="59"/>
      <c r="X35" s="58"/>
      <c r="Y35" s="59"/>
      <c r="Z35" s="58"/>
      <c r="AA35" s="59"/>
      <c r="AB35" s="58"/>
      <c r="AC35" s="59"/>
      <c r="AD35" s="58"/>
      <c r="AE35" s="59"/>
      <c r="AF35" s="58"/>
      <c r="AG35" s="59"/>
      <c r="AH35" s="75"/>
      <c r="AI35" s="29">
        <f t="shared" si="26"/>
        <v>0</v>
      </c>
      <c r="AJ35" s="29">
        <f t="shared" si="26"/>
        <v>0</v>
      </c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</row>
    <row r="36" spans="1:55" ht="16.5" customHeight="1" x14ac:dyDescent="0.25">
      <c r="A36" s="109" t="str">
        <f t="shared" si="1"/>
        <v xml:space="preserve"> </v>
      </c>
      <c r="B36" s="87" t="str">
        <f t="shared" si="2"/>
        <v>z</v>
      </c>
      <c r="C36" s="55"/>
      <c r="D36" s="55"/>
      <c r="E36" s="60"/>
      <c r="F36" s="55"/>
      <c r="G36" s="56"/>
      <c r="H36" s="88"/>
      <c r="I36" s="88"/>
      <c r="J36" s="55"/>
      <c r="K36" s="55"/>
      <c r="L36" s="55"/>
      <c r="M36" s="115" t="str">
        <f>+IF(+ISBLANK(I36)=TRUE," ",+WORKDAY.INTL(I36,+J36+K36+L36,,CONGÉ!$C$2:$C$80))</f>
        <v xml:space="preserve"> </v>
      </c>
      <c r="N36" s="56"/>
      <c r="O36" s="57"/>
      <c r="P36" s="58"/>
      <c r="Q36" s="59"/>
      <c r="R36" s="58"/>
      <c r="S36" s="59"/>
      <c r="T36" s="58"/>
      <c r="U36" s="59"/>
      <c r="V36" s="58"/>
      <c r="W36" s="59"/>
      <c r="X36" s="58"/>
      <c r="Y36" s="59"/>
      <c r="Z36" s="58"/>
      <c r="AA36" s="59"/>
      <c r="AB36" s="58"/>
      <c r="AC36" s="59"/>
      <c r="AD36" s="58"/>
      <c r="AE36" s="59"/>
      <c r="AF36" s="58"/>
      <c r="AG36" s="59"/>
      <c r="AH36" s="75"/>
      <c r="AI36" s="29">
        <f t="shared" si="26"/>
        <v>0</v>
      </c>
      <c r="AJ36" s="29">
        <f t="shared" si="26"/>
        <v>0</v>
      </c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</row>
    <row r="37" spans="1:55" ht="16.5" customHeight="1" x14ac:dyDescent="0.25">
      <c r="A37" s="109" t="str">
        <f t="shared" si="1"/>
        <v xml:space="preserve"> </v>
      </c>
      <c r="B37" s="87" t="str">
        <f t="shared" si="2"/>
        <v>z</v>
      </c>
      <c r="C37" s="55"/>
      <c r="D37" s="55"/>
      <c r="E37" s="60"/>
      <c r="F37" s="55"/>
      <c r="G37" s="56"/>
      <c r="H37" s="88"/>
      <c r="I37" s="88"/>
      <c r="J37" s="55"/>
      <c r="K37" s="55"/>
      <c r="L37" s="55"/>
      <c r="M37" s="115" t="str">
        <f>+IF(+ISBLANK(I37)=TRUE," ",+WORKDAY.INTL(I37,+J37+K37+L37,,CONGÉ!$C$2:$C$80))</f>
        <v xml:space="preserve"> </v>
      </c>
      <c r="N37" s="56"/>
      <c r="O37" s="57"/>
      <c r="P37" s="58"/>
      <c r="Q37" s="59"/>
      <c r="R37" s="58"/>
      <c r="S37" s="59"/>
      <c r="T37" s="58"/>
      <c r="U37" s="59"/>
      <c r="V37" s="58"/>
      <c r="W37" s="59"/>
      <c r="X37" s="58"/>
      <c r="Y37" s="59"/>
      <c r="Z37" s="58"/>
      <c r="AA37" s="59"/>
      <c r="AB37" s="58"/>
      <c r="AC37" s="59"/>
      <c r="AD37" s="58"/>
      <c r="AE37" s="59"/>
      <c r="AF37" s="58"/>
      <c r="AG37" s="59"/>
      <c r="AH37" s="75"/>
      <c r="AI37" s="29">
        <f t="shared" ref="AI37:AJ37" si="27">P37+R37+T37+V37+X37+Z37+AB37+AD37</f>
        <v>0</v>
      </c>
      <c r="AJ37" s="29">
        <f t="shared" si="27"/>
        <v>0</v>
      </c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</row>
    <row r="38" spans="1:55" ht="16.5" customHeight="1" x14ac:dyDescent="0.25">
      <c r="A38" s="109" t="str">
        <f t="shared" si="1"/>
        <v xml:space="preserve"> </v>
      </c>
      <c r="B38" s="87" t="str">
        <f t="shared" si="2"/>
        <v>z</v>
      </c>
      <c r="C38" s="55"/>
      <c r="D38" s="55"/>
      <c r="E38" s="60"/>
      <c r="F38" s="55"/>
      <c r="G38" s="56"/>
      <c r="H38" s="88"/>
      <c r="I38" s="88"/>
      <c r="J38" s="55"/>
      <c r="K38" s="55"/>
      <c r="L38" s="55"/>
      <c r="M38" s="115" t="str">
        <f>+IF(+ISBLANK(I38)=TRUE," ",+WORKDAY.INTL(I38,+J38+K38+L38,,CONGÉ!$C$2:$C$80))</f>
        <v xml:space="preserve"> </v>
      </c>
      <c r="N38" s="56"/>
      <c r="O38" s="57"/>
      <c r="P38" s="58"/>
      <c r="Q38" s="59"/>
      <c r="R38" s="58"/>
      <c r="S38" s="59"/>
      <c r="T38" s="58"/>
      <c r="U38" s="59"/>
      <c r="V38" s="58"/>
      <c r="W38" s="59"/>
      <c r="X38" s="58"/>
      <c r="Y38" s="59"/>
      <c r="Z38" s="58"/>
      <c r="AA38" s="59"/>
      <c r="AB38" s="58"/>
      <c r="AC38" s="59"/>
      <c r="AD38" s="58"/>
      <c r="AE38" s="59"/>
      <c r="AF38" s="58"/>
      <c r="AG38" s="59"/>
      <c r="AH38" s="75"/>
      <c r="AI38" s="29">
        <f>P38+R38+T38+V38+X38+Z38+AB38+AD38</f>
        <v>0</v>
      </c>
      <c r="AJ38" s="29">
        <f>Q38+S38+U38+W38+Y38+AA38+AC38+AE38</f>
        <v>0</v>
      </c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</row>
    <row r="39" spans="1:55" ht="16.5" customHeight="1" x14ac:dyDescent="0.25">
      <c r="A39" s="109" t="str">
        <f t="shared" si="1"/>
        <v xml:space="preserve"> </v>
      </c>
      <c r="B39" s="87" t="str">
        <f t="shared" si="2"/>
        <v>z</v>
      </c>
      <c r="C39" s="55"/>
      <c r="D39" s="55"/>
      <c r="E39" s="60"/>
      <c r="F39" s="55"/>
      <c r="G39" s="56"/>
      <c r="H39" s="88"/>
      <c r="I39" s="88"/>
      <c r="J39" s="55"/>
      <c r="K39" s="55"/>
      <c r="L39" s="55"/>
      <c r="M39" s="115" t="str">
        <f>+IF(+ISBLANK(I39)=TRUE," ",+WORKDAY.INTL(I39,+J39+K39+L39,,CONGÉ!$C$2:$C$80))</f>
        <v xml:space="preserve"> </v>
      </c>
      <c r="N39" s="56"/>
      <c r="O39" s="57"/>
      <c r="P39" s="58"/>
      <c r="Q39" s="59"/>
      <c r="R39" s="58"/>
      <c r="S39" s="59"/>
      <c r="T39" s="58"/>
      <c r="U39" s="59"/>
      <c r="V39" s="58"/>
      <c r="W39" s="59"/>
      <c r="X39" s="58"/>
      <c r="Y39" s="59"/>
      <c r="Z39" s="58"/>
      <c r="AA39" s="59"/>
      <c r="AB39" s="58"/>
      <c r="AC39" s="59"/>
      <c r="AD39" s="58"/>
      <c r="AE39" s="59"/>
      <c r="AF39" s="58"/>
      <c r="AG39" s="59"/>
      <c r="AH39" s="75"/>
      <c r="AI39" s="29">
        <f t="shared" ref="AI39:AJ39" si="28">P39+R39+T39+V39+X39+Z39+AB39+AD39</f>
        <v>0</v>
      </c>
      <c r="AJ39" s="29">
        <f t="shared" si="28"/>
        <v>0</v>
      </c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</row>
    <row r="40" spans="1:55" ht="16.5" customHeight="1" x14ac:dyDescent="0.25">
      <c r="A40" s="109" t="str">
        <f t="shared" si="1"/>
        <v xml:space="preserve"> </v>
      </c>
      <c r="B40" s="87" t="str">
        <f t="shared" si="2"/>
        <v>z</v>
      </c>
      <c r="C40" s="55"/>
      <c r="D40" s="55"/>
      <c r="E40" s="60"/>
      <c r="F40" s="55"/>
      <c r="G40" s="56"/>
      <c r="H40" s="88"/>
      <c r="I40" s="88"/>
      <c r="J40" s="55"/>
      <c r="K40" s="55"/>
      <c r="L40" s="55"/>
      <c r="M40" s="115" t="str">
        <f>+IF(+ISBLANK(I40)=TRUE," ",+WORKDAY.INTL(I40,+J40+K40+L40,,CONGÉ!$C$2:$C$80))</f>
        <v xml:space="preserve"> </v>
      </c>
      <c r="N40" s="56"/>
      <c r="O40" s="57"/>
      <c r="P40" s="58"/>
      <c r="Q40" s="59"/>
      <c r="R40" s="58"/>
      <c r="S40" s="59"/>
      <c r="T40" s="58"/>
      <c r="U40" s="59"/>
      <c r="V40" s="58"/>
      <c r="W40" s="59"/>
      <c r="X40" s="58"/>
      <c r="Y40" s="59"/>
      <c r="Z40" s="58"/>
      <c r="AA40" s="59"/>
      <c r="AB40" s="58"/>
      <c r="AC40" s="59"/>
      <c r="AD40" s="58"/>
      <c r="AE40" s="59"/>
      <c r="AF40" s="58"/>
      <c r="AG40" s="59"/>
      <c r="AH40" s="75"/>
      <c r="AI40" s="29">
        <f t="shared" ref="AI40:AJ40" si="29">P40+R40+T40+V40+X40+Z40+AB40+AD40</f>
        <v>0</v>
      </c>
      <c r="AJ40" s="29">
        <f t="shared" si="29"/>
        <v>0</v>
      </c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</row>
    <row r="41" spans="1:55" ht="15" customHeight="1" x14ac:dyDescent="0.25">
      <c r="A41" s="109" t="str">
        <f t="shared" si="1"/>
        <v xml:space="preserve"> </v>
      </c>
      <c r="B41" s="87" t="str">
        <f t="shared" si="2"/>
        <v>z</v>
      </c>
      <c r="C41" s="55"/>
      <c r="D41" s="55"/>
      <c r="E41" s="60"/>
      <c r="F41" s="55"/>
      <c r="G41" s="56"/>
      <c r="H41" s="88"/>
      <c r="I41" s="88"/>
      <c r="J41" s="55"/>
      <c r="K41" s="55"/>
      <c r="L41" s="55"/>
      <c r="M41" s="115" t="str">
        <f>+IF(+ISBLANK(I41)=TRUE," ",+WORKDAY.INTL(I41,+J41+K41+L41,,CONGÉ!$C$2:$C$80))</f>
        <v xml:space="preserve"> </v>
      </c>
      <c r="N41" s="56"/>
      <c r="O41" s="57"/>
      <c r="P41" s="58"/>
      <c r="Q41" s="59"/>
      <c r="R41" s="58"/>
      <c r="S41" s="59"/>
      <c r="T41" s="58"/>
      <c r="U41" s="59"/>
      <c r="V41" s="58"/>
      <c r="W41" s="59"/>
      <c r="X41" s="58"/>
      <c r="Y41" s="59"/>
      <c r="Z41" s="58"/>
      <c r="AA41" s="59"/>
      <c r="AB41" s="58"/>
      <c r="AC41" s="59"/>
      <c r="AD41" s="58"/>
      <c r="AE41" s="59"/>
      <c r="AF41" s="58"/>
      <c r="AG41" s="59"/>
      <c r="AH41" s="75"/>
      <c r="AI41" s="29">
        <f t="shared" ref="AI41:AJ41" si="30">P41+R41+T41+V41+X41+Z41+AB41+AD41</f>
        <v>0</v>
      </c>
      <c r="AJ41" s="29">
        <f t="shared" si="30"/>
        <v>0</v>
      </c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</row>
    <row r="42" spans="1:55" ht="16.5" customHeight="1" x14ac:dyDescent="0.25">
      <c r="A42" s="109" t="str">
        <f t="shared" si="1"/>
        <v xml:space="preserve"> </v>
      </c>
      <c r="B42" s="87" t="str">
        <f t="shared" si="2"/>
        <v>z</v>
      </c>
      <c r="C42" s="55"/>
      <c r="D42" s="55"/>
      <c r="E42" s="60"/>
      <c r="F42" s="55"/>
      <c r="G42" s="56"/>
      <c r="H42" s="88"/>
      <c r="I42" s="88"/>
      <c r="J42" s="55"/>
      <c r="K42" s="55"/>
      <c r="L42" s="55"/>
      <c r="M42" s="115" t="str">
        <f>+IF(+ISBLANK(I42)=TRUE," ",+WORKDAY.INTL(I42,+J42+K42+L42,,CONGÉ!$C$2:$C$80))</f>
        <v xml:space="preserve"> </v>
      </c>
      <c r="N42" s="56"/>
      <c r="O42" s="57"/>
      <c r="P42" s="58"/>
      <c r="Q42" s="59"/>
      <c r="R42" s="58"/>
      <c r="S42" s="59"/>
      <c r="T42" s="58"/>
      <c r="U42" s="59"/>
      <c r="V42" s="58"/>
      <c r="W42" s="59"/>
      <c r="X42" s="58"/>
      <c r="Y42" s="59"/>
      <c r="Z42" s="58"/>
      <c r="AA42" s="59"/>
      <c r="AB42" s="58"/>
      <c r="AC42" s="59"/>
      <c r="AD42" s="58"/>
      <c r="AE42" s="59"/>
      <c r="AF42" s="58"/>
      <c r="AG42" s="59"/>
      <c r="AH42" s="75"/>
      <c r="AI42" s="29">
        <f t="shared" ref="AI42:AJ42" si="31">P42+R42+T42+V42+X42+Z42+AB42+AD42</f>
        <v>0</v>
      </c>
      <c r="AJ42" s="29">
        <f t="shared" si="31"/>
        <v>0</v>
      </c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</row>
    <row r="43" spans="1:55" ht="16.5" customHeight="1" x14ac:dyDescent="0.25">
      <c r="A43" s="109" t="str">
        <f t="shared" si="1"/>
        <v xml:space="preserve"> </v>
      </c>
      <c r="B43" s="87" t="str">
        <f t="shared" si="2"/>
        <v>z</v>
      </c>
      <c r="C43" s="55"/>
      <c r="D43" s="55"/>
      <c r="E43" s="60"/>
      <c r="F43" s="55"/>
      <c r="G43" s="56"/>
      <c r="H43" s="88"/>
      <c r="I43" s="88"/>
      <c r="J43" s="55"/>
      <c r="K43" s="55"/>
      <c r="L43" s="55"/>
      <c r="M43" s="115" t="str">
        <f>+IF(+ISBLANK(I43)=TRUE," ",+WORKDAY.INTL(I43,+J43+K43+L43,,CONGÉ!$C$2:$C$80))</f>
        <v xml:space="preserve"> </v>
      </c>
      <c r="N43" s="56"/>
      <c r="O43" s="57"/>
      <c r="P43" s="58"/>
      <c r="Q43" s="59"/>
      <c r="R43" s="58"/>
      <c r="S43" s="59"/>
      <c r="T43" s="58"/>
      <c r="U43" s="59"/>
      <c r="V43" s="58"/>
      <c r="W43" s="59"/>
      <c r="X43" s="58"/>
      <c r="Y43" s="59"/>
      <c r="Z43" s="58"/>
      <c r="AA43" s="59"/>
      <c r="AB43" s="58"/>
      <c r="AC43" s="59"/>
      <c r="AD43" s="58"/>
      <c r="AE43" s="59"/>
      <c r="AF43" s="58"/>
      <c r="AG43" s="59"/>
      <c r="AH43" s="75"/>
      <c r="AI43" s="29">
        <f>P43+R43+T43+V43+X43+Z43+AB43+AD43</f>
        <v>0</v>
      </c>
      <c r="AJ43" s="29">
        <f>Q43+S43+U43+W43+Y43+AA43+AC43+AE43</f>
        <v>0</v>
      </c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</row>
    <row r="44" spans="1:55" ht="16.5" customHeight="1" x14ac:dyDescent="0.25">
      <c r="A44" s="109" t="str">
        <f t="shared" si="1"/>
        <v xml:space="preserve"> </v>
      </c>
      <c r="B44" s="87" t="str">
        <f t="shared" si="2"/>
        <v>z</v>
      </c>
      <c r="C44" s="55"/>
      <c r="D44" s="55"/>
      <c r="E44" s="60"/>
      <c r="F44" s="55"/>
      <c r="G44" s="56"/>
      <c r="H44" s="88"/>
      <c r="I44" s="88"/>
      <c r="J44" s="55"/>
      <c r="K44" s="55"/>
      <c r="L44" s="55"/>
      <c r="M44" s="115" t="str">
        <f>+IF(+ISBLANK(I44)=TRUE," ",+WORKDAY.INTL(I44,+J44+K44+L44,,CONGÉ!$C$2:$C$80))</f>
        <v xml:space="preserve"> </v>
      </c>
      <c r="N44" s="56"/>
      <c r="O44" s="57"/>
      <c r="P44" s="58"/>
      <c r="Q44" s="59"/>
      <c r="R44" s="58"/>
      <c r="S44" s="59"/>
      <c r="T44" s="58"/>
      <c r="U44" s="59"/>
      <c r="V44" s="58"/>
      <c r="W44" s="59"/>
      <c r="X44" s="58"/>
      <c r="Y44" s="59"/>
      <c r="Z44" s="58"/>
      <c r="AA44" s="59"/>
      <c r="AB44" s="58"/>
      <c r="AC44" s="59"/>
      <c r="AD44" s="58"/>
      <c r="AE44" s="59"/>
      <c r="AF44" s="58"/>
      <c r="AG44" s="59"/>
      <c r="AH44" s="75"/>
      <c r="AI44" s="29">
        <f>P44+R44+T44+V44+X44+Z44+AB44+AD44</f>
        <v>0</v>
      </c>
      <c r="AJ44" s="29">
        <f>Q44+S44+U44+W44+Y44+AA44+AC44+AE44</f>
        <v>0</v>
      </c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</row>
    <row r="45" spans="1:55" ht="16.5" customHeight="1" x14ac:dyDescent="0.25">
      <c r="A45" s="109" t="str">
        <f t="shared" si="1"/>
        <v xml:space="preserve"> </v>
      </c>
      <c r="B45" s="87" t="str">
        <f t="shared" si="2"/>
        <v>z</v>
      </c>
      <c r="C45" s="55"/>
      <c r="D45" s="55"/>
      <c r="E45" s="60"/>
      <c r="F45" s="55"/>
      <c r="G45" s="56"/>
      <c r="H45" s="88"/>
      <c r="I45" s="88"/>
      <c r="J45" s="55"/>
      <c r="K45" s="55"/>
      <c r="L45" s="55"/>
      <c r="M45" s="115" t="str">
        <f>+IF(+ISBLANK(I45)=TRUE," ",+WORKDAY.INTL(I45,+J45+K45+L45,,CONGÉ!$C$2:$C$80))</f>
        <v xml:space="preserve"> </v>
      </c>
      <c r="N45" s="56"/>
      <c r="O45" s="57"/>
      <c r="P45" s="58"/>
      <c r="Q45" s="59"/>
      <c r="R45" s="58"/>
      <c r="S45" s="59"/>
      <c r="T45" s="58"/>
      <c r="U45" s="59"/>
      <c r="V45" s="58"/>
      <c r="W45" s="59"/>
      <c r="X45" s="58"/>
      <c r="Y45" s="59"/>
      <c r="Z45" s="58"/>
      <c r="AA45" s="59"/>
      <c r="AB45" s="58"/>
      <c r="AC45" s="59"/>
      <c r="AD45" s="58"/>
      <c r="AE45" s="59"/>
      <c r="AF45" s="58"/>
      <c r="AG45" s="59"/>
      <c r="AH45" s="75"/>
      <c r="AI45" s="29">
        <f t="shared" ref="AI45:AJ45" si="32">P45+R45+T45+V45+X45+Z45+AB45+AD45</f>
        <v>0</v>
      </c>
      <c r="AJ45" s="29">
        <f t="shared" si="32"/>
        <v>0</v>
      </c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</row>
    <row r="46" spans="1:55" x14ac:dyDescent="0.25">
      <c r="A46" s="109" t="str">
        <f t="shared" si="1"/>
        <v xml:space="preserve"> </v>
      </c>
      <c r="B46" s="87" t="str">
        <f t="shared" si="2"/>
        <v>z</v>
      </c>
      <c r="C46" s="55"/>
      <c r="D46" s="55"/>
      <c r="E46" s="60"/>
      <c r="F46" s="55"/>
      <c r="G46" s="56"/>
      <c r="H46" s="88"/>
      <c r="I46" s="88"/>
      <c r="J46" s="55"/>
      <c r="K46" s="55"/>
      <c r="L46" s="55"/>
      <c r="M46" s="115" t="str">
        <f>+IF(+ISBLANK(I46)=TRUE," ",+WORKDAY.INTL(I46,+J46+K46+L46,,CONGÉ!$C$2:$C$80))</f>
        <v xml:space="preserve"> </v>
      </c>
      <c r="N46" s="56"/>
      <c r="O46" s="57"/>
      <c r="P46" s="58"/>
      <c r="Q46" s="59"/>
      <c r="R46" s="58"/>
      <c r="S46" s="59"/>
      <c r="T46" s="58"/>
      <c r="U46" s="59"/>
      <c r="V46" s="58"/>
      <c r="W46" s="59"/>
      <c r="X46" s="58"/>
      <c r="Y46" s="59"/>
      <c r="Z46" s="58"/>
      <c r="AA46" s="59"/>
      <c r="AB46" s="58"/>
      <c r="AC46" s="59"/>
      <c r="AD46" s="58"/>
      <c r="AE46" s="59"/>
      <c r="AF46" s="58"/>
      <c r="AG46" s="59"/>
      <c r="AH46" s="75"/>
      <c r="AI46" s="29">
        <f t="shared" ref="AI46:AJ50" si="33">P46+R46+T46+V46+X46+Z46+AB46+AD46</f>
        <v>0</v>
      </c>
      <c r="AJ46" s="29">
        <f t="shared" si="33"/>
        <v>0</v>
      </c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</row>
    <row r="47" spans="1:55" x14ac:dyDescent="0.25">
      <c r="A47" s="109" t="str">
        <f t="shared" si="1"/>
        <v xml:space="preserve"> </v>
      </c>
      <c r="B47" s="87" t="str">
        <f t="shared" si="2"/>
        <v>z</v>
      </c>
      <c r="C47" s="55"/>
      <c r="D47" s="55"/>
      <c r="E47" s="60"/>
      <c r="F47" s="55"/>
      <c r="G47" s="56"/>
      <c r="H47" s="88"/>
      <c r="I47" s="88"/>
      <c r="J47" s="55"/>
      <c r="K47" s="55"/>
      <c r="L47" s="55"/>
      <c r="M47" s="115" t="str">
        <f>+IF(+ISBLANK(I47)=TRUE," ",+WORKDAY.INTL(I47,+J47+K47+L47,,CONGÉ!$C$2:$C$80))</f>
        <v xml:space="preserve"> </v>
      </c>
      <c r="N47" s="56"/>
      <c r="O47" s="57"/>
      <c r="P47" s="58"/>
      <c r="Q47" s="59"/>
      <c r="R47" s="58"/>
      <c r="S47" s="59"/>
      <c r="T47" s="58"/>
      <c r="U47" s="59"/>
      <c r="V47" s="58"/>
      <c r="W47" s="59"/>
      <c r="X47" s="58"/>
      <c r="Y47" s="59"/>
      <c r="Z47" s="58"/>
      <c r="AA47" s="59"/>
      <c r="AB47" s="58"/>
      <c r="AC47" s="59"/>
      <c r="AD47" s="58"/>
      <c r="AE47" s="59"/>
      <c r="AF47" s="58"/>
      <c r="AG47" s="59"/>
      <c r="AH47" s="75"/>
      <c r="AI47" s="29">
        <f t="shared" si="33"/>
        <v>0</v>
      </c>
      <c r="AJ47" s="29">
        <f t="shared" si="33"/>
        <v>0</v>
      </c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</row>
    <row r="48" spans="1:55" ht="16.5" customHeight="1" x14ac:dyDescent="0.25">
      <c r="A48" s="109" t="str">
        <f t="shared" si="1"/>
        <v xml:space="preserve"> </v>
      </c>
      <c r="B48" s="87" t="str">
        <f t="shared" si="2"/>
        <v>z</v>
      </c>
      <c r="C48" s="55"/>
      <c r="D48" s="55"/>
      <c r="E48" s="60"/>
      <c r="F48" s="55"/>
      <c r="G48" s="56"/>
      <c r="H48" s="88"/>
      <c r="I48" s="88"/>
      <c r="J48" s="55"/>
      <c r="K48" s="55"/>
      <c r="L48" s="55"/>
      <c r="M48" s="115" t="str">
        <f>+IF(+ISBLANK(I48)=TRUE," ",+WORKDAY.INTL(I48,+J48+K48+L48,,CONGÉ!$C$2:$C$80))</f>
        <v xml:space="preserve"> </v>
      </c>
      <c r="N48" s="56"/>
      <c r="O48" s="57"/>
      <c r="P48" s="58"/>
      <c r="Q48" s="59"/>
      <c r="R48" s="58"/>
      <c r="S48" s="59"/>
      <c r="T48" s="58"/>
      <c r="U48" s="59"/>
      <c r="V48" s="58"/>
      <c r="W48" s="59"/>
      <c r="X48" s="58"/>
      <c r="Y48" s="59"/>
      <c r="Z48" s="58"/>
      <c r="AA48" s="59"/>
      <c r="AB48" s="58"/>
      <c r="AC48" s="59"/>
      <c r="AD48" s="58"/>
      <c r="AE48" s="59"/>
      <c r="AF48" s="58"/>
      <c r="AG48" s="59"/>
      <c r="AH48" s="75"/>
      <c r="AI48" s="29">
        <f t="shared" si="33"/>
        <v>0</v>
      </c>
      <c r="AJ48" s="29">
        <f t="shared" si="33"/>
        <v>0</v>
      </c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</row>
    <row r="49" spans="1:56" s="10" customFormat="1" x14ac:dyDescent="0.25">
      <c r="A49" s="109" t="str">
        <f t="shared" si="1"/>
        <v xml:space="preserve"> </v>
      </c>
      <c r="B49" s="87" t="str">
        <f t="shared" si="2"/>
        <v>z</v>
      </c>
      <c r="C49" s="55"/>
      <c r="D49" s="55"/>
      <c r="E49" s="60"/>
      <c r="F49" s="55"/>
      <c r="G49" s="56"/>
      <c r="H49" s="88"/>
      <c r="I49" s="88"/>
      <c r="J49" s="55"/>
      <c r="K49" s="55"/>
      <c r="L49" s="55"/>
      <c r="M49" s="115" t="str">
        <f>+IF(+ISBLANK(I49)=TRUE," ",+WORKDAY.INTL(I49,+J49+K49+L49,,CONGÉ!$C$2:$C$80))</f>
        <v xml:space="preserve"> </v>
      </c>
      <c r="N49" s="56"/>
      <c r="O49" s="57"/>
      <c r="P49" s="58"/>
      <c r="Q49" s="59"/>
      <c r="R49" s="58"/>
      <c r="S49" s="59"/>
      <c r="T49" s="58"/>
      <c r="U49" s="59"/>
      <c r="V49" s="58"/>
      <c r="W49" s="59"/>
      <c r="X49" s="58"/>
      <c r="Y49" s="59"/>
      <c r="Z49" s="58"/>
      <c r="AA49" s="59"/>
      <c r="AB49" s="58"/>
      <c r="AC49" s="59"/>
      <c r="AD49" s="58"/>
      <c r="AE49" s="59"/>
      <c r="AF49" s="58"/>
      <c r="AG49" s="59"/>
      <c r="AH49" s="75"/>
      <c r="AI49" s="29">
        <f t="shared" si="33"/>
        <v>0</v>
      </c>
      <c r="AJ49" s="29">
        <f t="shared" si="33"/>
        <v>0</v>
      </c>
      <c r="BD49" s="16"/>
    </row>
    <row r="50" spans="1:56" ht="16.5" customHeight="1" x14ac:dyDescent="0.25">
      <c r="A50" s="109" t="str">
        <f t="shared" si="1"/>
        <v xml:space="preserve"> </v>
      </c>
      <c r="B50" s="87" t="str">
        <f t="shared" si="2"/>
        <v>z</v>
      </c>
      <c r="C50" s="55"/>
      <c r="D50" s="55"/>
      <c r="E50" s="60"/>
      <c r="F50" s="55"/>
      <c r="G50" s="56"/>
      <c r="H50" s="88"/>
      <c r="I50" s="88"/>
      <c r="J50" s="55"/>
      <c r="K50" s="55"/>
      <c r="L50" s="55"/>
      <c r="M50" s="115" t="str">
        <f>+IF(+ISBLANK(I50)=TRUE," ",+WORKDAY.INTL(I50,+J50+K50+L50,,CONGÉ!$C$2:$C$80))</f>
        <v xml:space="preserve"> </v>
      </c>
      <c r="N50" s="56"/>
      <c r="O50" s="57"/>
      <c r="P50" s="58"/>
      <c r="Q50" s="59"/>
      <c r="R50" s="58"/>
      <c r="S50" s="59"/>
      <c r="T50" s="58"/>
      <c r="U50" s="59"/>
      <c r="V50" s="58"/>
      <c r="W50" s="59"/>
      <c r="X50" s="58"/>
      <c r="Y50" s="59"/>
      <c r="Z50" s="58"/>
      <c r="AA50" s="59"/>
      <c r="AB50" s="58"/>
      <c r="AC50" s="59"/>
      <c r="AD50" s="58"/>
      <c r="AE50" s="59"/>
      <c r="AF50" s="58"/>
      <c r="AG50" s="59"/>
      <c r="AH50" s="75"/>
      <c r="AI50" s="29">
        <f t="shared" si="33"/>
        <v>0</v>
      </c>
      <c r="AJ50" s="29">
        <f t="shared" si="33"/>
        <v>0</v>
      </c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</row>
    <row r="51" spans="1:56" ht="16.5" customHeight="1" x14ac:dyDescent="0.25">
      <c r="A51" s="109" t="str">
        <f t="shared" si="1"/>
        <v xml:space="preserve"> </v>
      </c>
      <c r="B51" s="87" t="str">
        <f t="shared" si="2"/>
        <v>z</v>
      </c>
      <c r="C51" s="55"/>
      <c r="D51" s="55"/>
      <c r="E51" s="60"/>
      <c r="F51" s="55"/>
      <c r="G51" s="56"/>
      <c r="H51" s="88"/>
      <c r="I51" s="88"/>
      <c r="J51" s="55"/>
      <c r="K51" s="55"/>
      <c r="L51" s="55"/>
      <c r="M51" s="115" t="str">
        <f>+IF(+ISBLANK(I51)=TRUE," ",+WORKDAY.INTL(I51,+J51+K51+L51,,CONGÉ!$C$2:$C$80))</f>
        <v xml:space="preserve"> </v>
      </c>
      <c r="N51" s="56"/>
      <c r="O51" s="57"/>
      <c r="P51" s="58"/>
      <c r="Q51" s="59"/>
      <c r="R51" s="58"/>
      <c r="S51" s="59"/>
      <c r="T51" s="58"/>
      <c r="U51" s="59"/>
      <c r="V51" s="58"/>
      <c r="W51" s="59"/>
      <c r="X51" s="58"/>
      <c r="Y51" s="59"/>
      <c r="Z51" s="58"/>
      <c r="AA51" s="59"/>
      <c r="AB51" s="58"/>
      <c r="AC51" s="59"/>
      <c r="AD51" s="58"/>
      <c r="AE51" s="59"/>
      <c r="AF51" s="58"/>
      <c r="AG51" s="59"/>
      <c r="AH51" s="75"/>
      <c r="AI51" s="29">
        <f t="shared" ref="AI51:AJ55" si="34">P51+R51+T51+V51+X51+Z51+AB51+AD51</f>
        <v>0</v>
      </c>
      <c r="AJ51" s="29">
        <f t="shared" si="34"/>
        <v>0</v>
      </c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</row>
    <row r="52" spans="1:56" ht="16.5" customHeight="1" x14ac:dyDescent="0.25">
      <c r="A52" s="109" t="str">
        <f t="shared" si="1"/>
        <v xml:space="preserve"> </v>
      </c>
      <c r="B52" s="87" t="str">
        <f t="shared" si="2"/>
        <v>z</v>
      </c>
      <c r="C52" s="55"/>
      <c r="D52" s="55"/>
      <c r="E52" s="60"/>
      <c r="F52" s="55"/>
      <c r="G52" s="56"/>
      <c r="H52" s="88"/>
      <c r="I52" s="88"/>
      <c r="J52" s="55"/>
      <c r="K52" s="55"/>
      <c r="L52" s="55"/>
      <c r="M52" s="115" t="str">
        <f>+IF(+ISBLANK(I52)=TRUE," ",+WORKDAY.INTL(I52,+J52+K52+L52,,CONGÉ!$C$2:$C$80))</f>
        <v xml:space="preserve"> </v>
      </c>
      <c r="N52" s="56"/>
      <c r="O52" s="57"/>
      <c r="P52" s="58"/>
      <c r="Q52" s="59"/>
      <c r="R52" s="58"/>
      <c r="S52" s="59"/>
      <c r="T52" s="58"/>
      <c r="U52" s="59"/>
      <c r="V52" s="58"/>
      <c r="W52" s="59"/>
      <c r="X52" s="58"/>
      <c r="Y52" s="59"/>
      <c r="Z52" s="58"/>
      <c r="AA52" s="59"/>
      <c r="AB52" s="58"/>
      <c r="AC52" s="59"/>
      <c r="AD52" s="58"/>
      <c r="AE52" s="59"/>
      <c r="AF52" s="58"/>
      <c r="AG52" s="59"/>
      <c r="AH52" s="75"/>
      <c r="AI52" s="29">
        <f t="shared" si="34"/>
        <v>0</v>
      </c>
      <c r="AJ52" s="29">
        <f t="shared" si="34"/>
        <v>0</v>
      </c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</row>
    <row r="53" spans="1:56" ht="16.5" customHeight="1" x14ac:dyDescent="0.25">
      <c r="A53" s="109" t="str">
        <f t="shared" si="1"/>
        <v xml:space="preserve"> </v>
      </c>
      <c r="B53" s="87" t="str">
        <f t="shared" si="2"/>
        <v>z</v>
      </c>
      <c r="C53" s="55"/>
      <c r="D53" s="55"/>
      <c r="E53" s="60"/>
      <c r="F53" s="55"/>
      <c r="G53" s="56"/>
      <c r="H53" s="88"/>
      <c r="I53" s="88"/>
      <c r="J53" s="55"/>
      <c r="K53" s="55"/>
      <c r="L53" s="55"/>
      <c r="M53" s="115" t="str">
        <f>+IF(+ISBLANK(I53)=TRUE," ",+WORKDAY.INTL(I53,+J53+K53+L53,,CONGÉ!$C$2:$C$80))</f>
        <v xml:space="preserve"> </v>
      </c>
      <c r="N53" s="56"/>
      <c r="O53" s="57"/>
      <c r="P53" s="58"/>
      <c r="Q53" s="59"/>
      <c r="R53" s="58"/>
      <c r="S53" s="59"/>
      <c r="T53" s="58"/>
      <c r="U53" s="59"/>
      <c r="V53" s="58"/>
      <c r="W53" s="59"/>
      <c r="X53" s="58"/>
      <c r="Y53" s="59"/>
      <c r="Z53" s="58"/>
      <c r="AA53" s="59"/>
      <c r="AB53" s="58"/>
      <c r="AC53" s="59"/>
      <c r="AD53" s="58"/>
      <c r="AE53" s="59"/>
      <c r="AF53" s="58"/>
      <c r="AG53" s="59"/>
      <c r="AH53" s="75"/>
      <c r="AI53" s="29">
        <f t="shared" si="34"/>
        <v>0</v>
      </c>
      <c r="AJ53" s="29">
        <f t="shared" si="34"/>
        <v>0</v>
      </c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</row>
    <row r="54" spans="1:56" ht="16.5" customHeight="1" x14ac:dyDescent="0.25">
      <c r="A54" s="109" t="str">
        <f t="shared" si="1"/>
        <v xml:space="preserve"> </v>
      </c>
      <c r="B54" s="87" t="str">
        <f t="shared" si="2"/>
        <v>z</v>
      </c>
      <c r="C54" s="55"/>
      <c r="D54" s="55"/>
      <c r="E54" s="60"/>
      <c r="F54" s="55"/>
      <c r="G54" s="56"/>
      <c r="H54" s="88"/>
      <c r="I54" s="88"/>
      <c r="J54" s="55"/>
      <c r="K54" s="55"/>
      <c r="L54" s="55"/>
      <c r="M54" s="115" t="str">
        <f>+IF(+ISBLANK(I54)=TRUE," ",+WORKDAY.INTL(I54,+J54+K54+L54,,CONGÉ!$C$2:$C$80))</f>
        <v xml:space="preserve"> </v>
      </c>
      <c r="N54" s="56"/>
      <c r="O54" s="57"/>
      <c r="P54" s="58"/>
      <c r="Q54" s="59"/>
      <c r="R54" s="58"/>
      <c r="S54" s="59"/>
      <c r="T54" s="58"/>
      <c r="U54" s="59"/>
      <c r="V54" s="58"/>
      <c r="W54" s="59"/>
      <c r="X54" s="58"/>
      <c r="Y54" s="59"/>
      <c r="Z54" s="58"/>
      <c r="AA54" s="59"/>
      <c r="AB54" s="58"/>
      <c r="AC54" s="59"/>
      <c r="AD54" s="58"/>
      <c r="AE54" s="59"/>
      <c r="AF54" s="58"/>
      <c r="AG54" s="59"/>
      <c r="AH54" s="75"/>
      <c r="AI54" s="29">
        <f t="shared" si="34"/>
        <v>0</v>
      </c>
      <c r="AJ54" s="29">
        <f t="shared" si="34"/>
        <v>0</v>
      </c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</row>
    <row r="55" spans="1:56" ht="16.5" customHeight="1" x14ac:dyDescent="0.25">
      <c r="A55" s="109" t="str">
        <f t="shared" si="1"/>
        <v xml:space="preserve"> </v>
      </c>
      <c r="B55" s="87" t="str">
        <f t="shared" si="2"/>
        <v>z</v>
      </c>
      <c r="C55" s="55"/>
      <c r="D55" s="55"/>
      <c r="E55" s="60"/>
      <c r="F55" s="55"/>
      <c r="G55" s="56"/>
      <c r="H55" s="88"/>
      <c r="I55" s="88"/>
      <c r="J55" s="55"/>
      <c r="K55" s="55"/>
      <c r="L55" s="55"/>
      <c r="M55" s="115" t="str">
        <f>+IF(+ISBLANK(I55)=TRUE," ",+WORKDAY.INTL(I55,+J55+K55+L55,,CONGÉ!$C$2:$C$80))</f>
        <v xml:space="preserve"> </v>
      </c>
      <c r="N55" s="56"/>
      <c r="O55" s="57"/>
      <c r="P55" s="58"/>
      <c r="Q55" s="59"/>
      <c r="R55" s="58"/>
      <c r="S55" s="59"/>
      <c r="T55" s="58"/>
      <c r="U55" s="59"/>
      <c r="V55" s="58"/>
      <c r="W55" s="59"/>
      <c r="X55" s="58"/>
      <c r="Y55" s="59"/>
      <c r="Z55" s="58"/>
      <c r="AA55" s="59"/>
      <c r="AB55" s="58"/>
      <c r="AC55" s="59"/>
      <c r="AD55" s="58"/>
      <c r="AE55" s="59"/>
      <c r="AF55" s="58"/>
      <c r="AG55" s="59"/>
      <c r="AH55" s="75"/>
      <c r="AI55" s="29">
        <f t="shared" si="34"/>
        <v>0</v>
      </c>
      <c r="AJ55" s="29">
        <f t="shared" si="34"/>
        <v>0</v>
      </c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</row>
    <row r="56" spans="1:56" ht="16.5" customHeight="1" x14ac:dyDescent="0.25">
      <c r="A56" s="109" t="str">
        <f t="shared" si="1"/>
        <v xml:space="preserve"> </v>
      </c>
      <c r="B56" s="87" t="str">
        <f t="shared" si="2"/>
        <v>z</v>
      </c>
      <c r="C56" s="55"/>
      <c r="D56" s="55"/>
      <c r="E56" s="60"/>
      <c r="F56" s="55"/>
      <c r="G56" s="56"/>
      <c r="H56" s="88"/>
      <c r="I56" s="88"/>
      <c r="J56" s="55"/>
      <c r="K56" s="55"/>
      <c r="L56" s="55"/>
      <c r="M56" s="115" t="str">
        <f>+IF(+ISBLANK(I56)=TRUE," ",+WORKDAY.INTL(I56,+J56+K56+L56,,CONGÉ!$C$2:$C$80))</f>
        <v xml:space="preserve"> </v>
      </c>
      <c r="N56" s="56"/>
      <c r="O56" s="57"/>
      <c r="P56" s="58"/>
      <c r="Q56" s="59"/>
      <c r="R56" s="58"/>
      <c r="S56" s="59"/>
      <c r="T56" s="58"/>
      <c r="U56" s="59"/>
      <c r="V56" s="58"/>
      <c r="W56" s="59"/>
      <c r="X56" s="58"/>
      <c r="Y56" s="59"/>
      <c r="Z56" s="58"/>
      <c r="AA56" s="59"/>
      <c r="AB56" s="58"/>
      <c r="AC56" s="59"/>
      <c r="AD56" s="58"/>
      <c r="AE56" s="59"/>
      <c r="AF56" s="58"/>
      <c r="AG56" s="59"/>
      <c r="AH56" s="75"/>
      <c r="AI56" s="29">
        <f>P56+R56+T56+V56+X56+Z56+AB56+AD56</f>
        <v>0</v>
      </c>
      <c r="AJ56" s="29">
        <f>Q56+S56+U56+W56+Y56+AA56+AC56+AE56</f>
        <v>0</v>
      </c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</row>
    <row r="57" spans="1:56" x14ac:dyDescent="0.25">
      <c r="A57" s="109" t="str">
        <f t="shared" si="1"/>
        <v xml:space="preserve"> </v>
      </c>
      <c r="B57" s="87" t="str">
        <f t="shared" si="2"/>
        <v>z</v>
      </c>
      <c r="C57" s="55"/>
      <c r="D57" s="55"/>
      <c r="E57" s="60"/>
      <c r="F57" s="55"/>
      <c r="G57" s="56"/>
      <c r="H57" s="88"/>
      <c r="I57" s="88"/>
      <c r="J57" s="55"/>
      <c r="K57" s="55"/>
      <c r="L57" s="55"/>
      <c r="M57" s="115" t="str">
        <f>+IF(+ISBLANK(I57)=TRUE," ",+WORKDAY.INTL(I57,+J57+K57+L57,,CONGÉ!$C$2:$C$80))</f>
        <v xml:space="preserve"> </v>
      </c>
      <c r="N57" s="56"/>
      <c r="O57" s="57"/>
      <c r="P57" s="58"/>
      <c r="Q57" s="59"/>
      <c r="R57" s="58"/>
      <c r="S57" s="59"/>
      <c r="T57" s="58"/>
      <c r="U57" s="59"/>
      <c r="V57" s="58"/>
      <c r="W57" s="59"/>
      <c r="X57" s="58"/>
      <c r="Y57" s="59"/>
      <c r="Z57" s="58"/>
      <c r="AA57" s="59"/>
      <c r="AB57" s="58"/>
      <c r="AC57" s="59"/>
      <c r="AD57" s="58"/>
      <c r="AE57" s="59"/>
      <c r="AF57" s="58"/>
      <c r="AG57" s="59"/>
      <c r="AH57" s="75"/>
      <c r="AI57" s="29">
        <f t="shared" ref="AI57:AJ57" si="35">P57+R57+T57+V57+X57+Z57+AB57+AD57</f>
        <v>0</v>
      </c>
      <c r="AJ57" s="29">
        <f t="shared" si="35"/>
        <v>0</v>
      </c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</row>
    <row r="58" spans="1:56" x14ac:dyDescent="0.25">
      <c r="A58" s="109" t="str">
        <f t="shared" si="1"/>
        <v xml:space="preserve"> </v>
      </c>
      <c r="B58" s="87" t="str">
        <f t="shared" si="2"/>
        <v>z</v>
      </c>
      <c r="C58" s="55"/>
      <c r="D58" s="55"/>
      <c r="E58" s="60"/>
      <c r="F58" s="55"/>
      <c r="G58" s="56"/>
      <c r="H58" s="88"/>
      <c r="I58" s="88"/>
      <c r="J58" s="55"/>
      <c r="K58" s="55"/>
      <c r="L58" s="55"/>
      <c r="M58" s="115" t="str">
        <f>+IF(+ISBLANK(I58)=TRUE," ",+WORKDAY.INTL(I58,+J58+K58+L58,,CONGÉ!$C$2:$C$80))</f>
        <v xml:space="preserve"> </v>
      </c>
      <c r="N58" s="56"/>
      <c r="O58" s="57"/>
      <c r="P58" s="58"/>
      <c r="Q58" s="59"/>
      <c r="R58" s="58"/>
      <c r="S58" s="59"/>
      <c r="T58" s="58"/>
      <c r="U58" s="59"/>
      <c r="V58" s="58"/>
      <c r="W58" s="59"/>
      <c r="X58" s="58"/>
      <c r="Y58" s="59"/>
      <c r="Z58" s="58"/>
      <c r="AA58" s="59"/>
      <c r="AB58" s="58"/>
      <c r="AC58" s="59"/>
      <c r="AD58" s="58"/>
      <c r="AE58" s="59"/>
      <c r="AF58" s="58"/>
      <c r="AG58" s="59"/>
      <c r="AH58" s="75"/>
      <c r="AI58" s="29">
        <f t="shared" ref="AI58:AI95" si="36">P58+R58+T58+V58+X58+Z58+AB58+AD58</f>
        <v>0</v>
      </c>
      <c r="AJ58" s="29">
        <f t="shared" ref="AJ58:AJ95" si="37">Q58+S58+U58+W58+Y58+AA58+AC58+AE58</f>
        <v>0</v>
      </c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</row>
    <row r="59" spans="1:56" ht="16.5" customHeight="1" x14ac:dyDescent="0.25">
      <c r="A59" s="109" t="str">
        <f t="shared" si="1"/>
        <v xml:space="preserve"> </v>
      </c>
      <c r="B59" s="87" t="str">
        <f t="shared" si="2"/>
        <v>z</v>
      </c>
      <c r="C59" s="55"/>
      <c r="D59" s="55"/>
      <c r="E59" s="60"/>
      <c r="F59" s="55"/>
      <c r="G59" s="56"/>
      <c r="H59" s="88"/>
      <c r="I59" s="88"/>
      <c r="J59" s="55"/>
      <c r="K59" s="55"/>
      <c r="L59" s="55"/>
      <c r="M59" s="115" t="str">
        <f>+IF(+ISBLANK(I59)=TRUE," ",+WORKDAY.INTL(I59,+J59+K59+L59,,CONGÉ!$C$2:$C$80))</f>
        <v xml:space="preserve"> </v>
      </c>
      <c r="N59" s="56"/>
      <c r="O59" s="57"/>
      <c r="P59" s="58"/>
      <c r="Q59" s="59"/>
      <c r="R59" s="58"/>
      <c r="S59" s="59"/>
      <c r="T59" s="58"/>
      <c r="U59" s="59"/>
      <c r="V59" s="58"/>
      <c r="W59" s="59"/>
      <c r="X59" s="58"/>
      <c r="Y59" s="59"/>
      <c r="Z59" s="58"/>
      <c r="AA59" s="59"/>
      <c r="AB59" s="58"/>
      <c r="AC59" s="59"/>
      <c r="AD59" s="58"/>
      <c r="AE59" s="59"/>
      <c r="AF59" s="58"/>
      <c r="AG59" s="59"/>
      <c r="AH59" s="75"/>
      <c r="AI59" s="29">
        <f t="shared" ref="AI59:AJ62" si="38">P59+R59+T59+V59+X59+Z59+AB59+AD59</f>
        <v>0</v>
      </c>
      <c r="AJ59" s="29">
        <f t="shared" si="38"/>
        <v>0</v>
      </c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</row>
    <row r="60" spans="1:56" ht="16.5" customHeight="1" x14ac:dyDescent="0.25">
      <c r="A60" s="109" t="str">
        <f t="shared" si="1"/>
        <v xml:space="preserve"> </v>
      </c>
      <c r="B60" s="87" t="str">
        <f t="shared" si="2"/>
        <v>z</v>
      </c>
      <c r="C60" s="55"/>
      <c r="D60" s="55"/>
      <c r="E60" s="60"/>
      <c r="F60" s="55"/>
      <c r="G60" s="56"/>
      <c r="H60" s="88"/>
      <c r="I60" s="88"/>
      <c r="J60" s="55"/>
      <c r="K60" s="55"/>
      <c r="L60" s="55"/>
      <c r="M60" s="115" t="str">
        <f>+IF(+ISBLANK(I60)=TRUE," ",+WORKDAY.INTL(I60,+J60+K60+L60,,CONGÉ!$C$2:$C$80))</f>
        <v xml:space="preserve"> </v>
      </c>
      <c r="N60" s="56"/>
      <c r="O60" s="57"/>
      <c r="P60" s="58"/>
      <c r="Q60" s="59"/>
      <c r="R60" s="58"/>
      <c r="S60" s="59"/>
      <c r="T60" s="58"/>
      <c r="U60" s="59"/>
      <c r="V60" s="58"/>
      <c r="W60" s="59"/>
      <c r="X60" s="58"/>
      <c r="Y60" s="59"/>
      <c r="Z60" s="58"/>
      <c r="AA60" s="59"/>
      <c r="AB60" s="58"/>
      <c r="AC60" s="59"/>
      <c r="AD60" s="58"/>
      <c r="AE60" s="59"/>
      <c r="AF60" s="58"/>
      <c r="AG60" s="59"/>
      <c r="AH60" s="75"/>
      <c r="AI60" s="29">
        <f t="shared" si="38"/>
        <v>0</v>
      </c>
      <c r="AJ60" s="29">
        <f t="shared" si="38"/>
        <v>0</v>
      </c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</row>
    <row r="61" spans="1:56" ht="16.5" customHeight="1" x14ac:dyDescent="0.25">
      <c r="A61" s="109" t="str">
        <f t="shared" si="1"/>
        <v xml:space="preserve"> </v>
      </c>
      <c r="B61" s="87" t="str">
        <f t="shared" si="2"/>
        <v>z</v>
      </c>
      <c r="C61" s="55"/>
      <c r="D61" s="55"/>
      <c r="E61" s="60"/>
      <c r="F61" s="55"/>
      <c r="G61" s="56"/>
      <c r="H61" s="88"/>
      <c r="I61" s="88"/>
      <c r="J61" s="55"/>
      <c r="K61" s="55"/>
      <c r="L61" s="55"/>
      <c r="M61" s="115" t="str">
        <f>+IF(+ISBLANK(I61)=TRUE," ",+WORKDAY.INTL(I61,+J61+K61+L61,,CONGÉ!$C$2:$C$80))</f>
        <v xml:space="preserve"> </v>
      </c>
      <c r="N61" s="56"/>
      <c r="O61" s="57"/>
      <c r="P61" s="58"/>
      <c r="Q61" s="59"/>
      <c r="R61" s="58"/>
      <c r="S61" s="59"/>
      <c r="T61" s="58"/>
      <c r="U61" s="59"/>
      <c r="V61" s="58"/>
      <c r="W61" s="59"/>
      <c r="X61" s="58"/>
      <c r="Y61" s="59"/>
      <c r="Z61" s="58"/>
      <c r="AA61" s="59"/>
      <c r="AB61" s="58"/>
      <c r="AC61" s="59"/>
      <c r="AD61" s="58"/>
      <c r="AE61" s="59"/>
      <c r="AF61" s="58"/>
      <c r="AG61" s="59"/>
      <c r="AH61" s="58"/>
      <c r="AI61" s="29">
        <f t="shared" si="38"/>
        <v>0</v>
      </c>
      <c r="AJ61" s="29">
        <f t="shared" si="38"/>
        <v>0</v>
      </c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</row>
    <row r="62" spans="1:56" ht="16.5" customHeight="1" x14ac:dyDescent="0.25">
      <c r="A62" s="109" t="str">
        <f t="shared" si="1"/>
        <v xml:space="preserve"> </v>
      </c>
      <c r="B62" s="87" t="str">
        <f t="shared" si="2"/>
        <v>z</v>
      </c>
      <c r="C62" s="55"/>
      <c r="D62" s="55"/>
      <c r="E62" s="60"/>
      <c r="F62" s="55"/>
      <c r="G62" s="56"/>
      <c r="H62" s="88"/>
      <c r="I62" s="88"/>
      <c r="J62" s="55"/>
      <c r="K62" s="55"/>
      <c r="L62" s="55"/>
      <c r="M62" s="115" t="str">
        <f>+IF(+ISBLANK(I62)=TRUE," ",+WORKDAY.INTL(I62,+J62+K62+L62,,CONGÉ!$C$2:$C$80))</f>
        <v xml:space="preserve"> </v>
      </c>
      <c r="N62" s="56"/>
      <c r="O62" s="57"/>
      <c r="P62" s="58"/>
      <c r="Q62" s="59"/>
      <c r="R62" s="58"/>
      <c r="S62" s="59"/>
      <c r="T62" s="58"/>
      <c r="U62" s="59"/>
      <c r="V62" s="58"/>
      <c r="W62" s="59"/>
      <c r="X62" s="58"/>
      <c r="Y62" s="59"/>
      <c r="Z62" s="58"/>
      <c r="AA62" s="59"/>
      <c r="AB62" s="58"/>
      <c r="AC62" s="59"/>
      <c r="AD62" s="58"/>
      <c r="AE62" s="59"/>
      <c r="AF62" s="58"/>
      <c r="AG62" s="59"/>
      <c r="AH62" s="58"/>
      <c r="AI62" s="29">
        <f t="shared" si="38"/>
        <v>0</v>
      </c>
      <c r="AJ62" s="29">
        <f t="shared" si="38"/>
        <v>0</v>
      </c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</row>
    <row r="63" spans="1:56" ht="16.5" customHeight="1" x14ac:dyDescent="0.25">
      <c r="A63" s="109" t="str">
        <f t="shared" si="1"/>
        <v xml:space="preserve"> </v>
      </c>
      <c r="B63" s="87" t="str">
        <f t="shared" si="2"/>
        <v>z</v>
      </c>
      <c r="C63" s="55"/>
      <c r="D63" s="55"/>
      <c r="E63" s="60"/>
      <c r="F63" s="55"/>
      <c r="G63" s="56"/>
      <c r="H63" s="88"/>
      <c r="I63" s="88"/>
      <c r="J63" s="55"/>
      <c r="K63" s="55"/>
      <c r="L63" s="55"/>
      <c r="M63" s="115" t="str">
        <f>+IF(+ISBLANK(I63)=TRUE," ",+WORKDAY.INTL(I63,+J63+K63+L63,,CONGÉ!$C$2:$C$80))</f>
        <v xml:space="preserve"> </v>
      </c>
      <c r="N63" s="56"/>
      <c r="O63" s="57"/>
      <c r="P63" s="58"/>
      <c r="Q63" s="59"/>
      <c r="R63" s="58"/>
      <c r="S63" s="59"/>
      <c r="T63" s="58"/>
      <c r="U63" s="59"/>
      <c r="V63" s="58"/>
      <c r="W63" s="59"/>
      <c r="X63" s="58"/>
      <c r="Y63" s="59"/>
      <c r="Z63" s="58"/>
      <c r="AA63" s="59"/>
      <c r="AB63" s="58"/>
      <c r="AC63" s="59"/>
      <c r="AD63" s="58"/>
      <c r="AE63" s="59"/>
      <c r="AF63" s="58"/>
      <c r="AG63" s="59"/>
      <c r="AH63" s="58"/>
      <c r="AI63" s="29">
        <f t="shared" si="36"/>
        <v>0</v>
      </c>
      <c r="AJ63" s="29">
        <f t="shared" si="37"/>
        <v>0</v>
      </c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</row>
    <row r="64" spans="1:56" ht="16.5" customHeight="1" x14ac:dyDescent="0.25">
      <c r="A64" s="109" t="str">
        <f t="shared" si="1"/>
        <v xml:space="preserve"> </v>
      </c>
      <c r="B64" s="87" t="str">
        <f t="shared" si="2"/>
        <v>z</v>
      </c>
      <c r="C64" s="55"/>
      <c r="D64" s="55"/>
      <c r="E64" s="60"/>
      <c r="F64" s="55"/>
      <c r="G64" s="56"/>
      <c r="H64" s="88"/>
      <c r="I64" s="88"/>
      <c r="J64" s="55"/>
      <c r="K64" s="55"/>
      <c r="L64" s="55"/>
      <c r="M64" s="115" t="str">
        <f>+IF(+ISBLANK(I64)=TRUE," ",+WORKDAY.INTL(I64,+J64+K64+L64,,CONGÉ!$C$2:$C$80))</f>
        <v xml:space="preserve"> </v>
      </c>
      <c r="N64" s="56"/>
      <c r="O64" s="57"/>
      <c r="P64" s="58"/>
      <c r="Q64" s="59"/>
      <c r="R64" s="58"/>
      <c r="S64" s="59"/>
      <c r="T64" s="58"/>
      <c r="U64" s="59"/>
      <c r="V64" s="58"/>
      <c r="W64" s="59"/>
      <c r="X64" s="58"/>
      <c r="Y64" s="59"/>
      <c r="Z64" s="58"/>
      <c r="AA64" s="59"/>
      <c r="AB64" s="58"/>
      <c r="AC64" s="59"/>
      <c r="AD64" s="58"/>
      <c r="AE64" s="59"/>
      <c r="AF64" s="58"/>
      <c r="AG64" s="59"/>
      <c r="AH64" s="58"/>
      <c r="AI64" s="29">
        <f t="shared" si="36"/>
        <v>0</v>
      </c>
      <c r="AJ64" s="29">
        <f t="shared" si="37"/>
        <v>0</v>
      </c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</row>
    <row r="65" spans="1:55" ht="16.5" customHeight="1" x14ac:dyDescent="0.25">
      <c r="A65" s="109" t="str">
        <f t="shared" si="1"/>
        <v xml:space="preserve"> </v>
      </c>
      <c r="B65" s="87" t="str">
        <f t="shared" si="2"/>
        <v>z</v>
      </c>
      <c r="C65" s="55"/>
      <c r="D65" s="55"/>
      <c r="E65" s="60"/>
      <c r="F65" s="55"/>
      <c r="G65" s="56"/>
      <c r="H65" s="88"/>
      <c r="I65" s="88"/>
      <c r="J65" s="55"/>
      <c r="K65" s="55"/>
      <c r="L65" s="55"/>
      <c r="M65" s="115" t="str">
        <f>+IF(+ISBLANK(I65)=TRUE," ",+WORKDAY.INTL(I65,+J65+K65+L65,,CONGÉ!$C$2:$C$80))</f>
        <v xml:space="preserve"> </v>
      </c>
      <c r="N65" s="56"/>
      <c r="O65" s="57"/>
      <c r="P65" s="58"/>
      <c r="Q65" s="59"/>
      <c r="R65" s="58"/>
      <c r="S65" s="59"/>
      <c r="T65" s="58"/>
      <c r="U65" s="59"/>
      <c r="V65" s="58"/>
      <c r="W65" s="59"/>
      <c r="X65" s="58"/>
      <c r="Y65" s="59"/>
      <c r="Z65" s="58"/>
      <c r="AA65" s="59"/>
      <c r="AB65" s="58"/>
      <c r="AC65" s="59"/>
      <c r="AD65" s="58"/>
      <c r="AE65" s="59"/>
      <c r="AF65" s="58"/>
      <c r="AG65" s="59"/>
      <c r="AH65" s="75"/>
      <c r="AI65" s="29">
        <f t="shared" si="36"/>
        <v>0</v>
      </c>
      <c r="AJ65" s="29">
        <f t="shared" si="37"/>
        <v>0</v>
      </c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</row>
    <row r="66" spans="1:55" ht="16.5" customHeight="1" x14ac:dyDescent="0.25">
      <c r="A66" s="109" t="str">
        <f t="shared" si="1"/>
        <v xml:space="preserve"> </v>
      </c>
      <c r="B66" s="87" t="str">
        <f t="shared" si="2"/>
        <v>z</v>
      </c>
      <c r="C66" s="55"/>
      <c r="D66" s="55"/>
      <c r="E66" s="60"/>
      <c r="F66" s="55"/>
      <c r="G66" s="56"/>
      <c r="H66" s="88"/>
      <c r="I66" s="88"/>
      <c r="J66" s="55"/>
      <c r="K66" s="55"/>
      <c r="L66" s="55"/>
      <c r="M66" s="115" t="str">
        <f>+IF(+ISBLANK(I66)=TRUE," ",+WORKDAY.INTL(I66,+J66+K66+L66,,CONGÉ!$C$2:$C$80))</f>
        <v xml:space="preserve"> </v>
      </c>
      <c r="N66" s="56"/>
      <c r="O66" s="57"/>
      <c r="P66" s="58"/>
      <c r="Q66" s="59"/>
      <c r="R66" s="58"/>
      <c r="S66" s="59"/>
      <c r="T66" s="58"/>
      <c r="U66" s="59"/>
      <c r="V66" s="58"/>
      <c r="W66" s="59"/>
      <c r="X66" s="58"/>
      <c r="Y66" s="59"/>
      <c r="Z66" s="58"/>
      <c r="AA66" s="59"/>
      <c r="AB66" s="58"/>
      <c r="AC66" s="59"/>
      <c r="AD66" s="58"/>
      <c r="AE66" s="59"/>
      <c r="AF66" s="58"/>
      <c r="AG66" s="59"/>
      <c r="AH66" s="75"/>
      <c r="AI66" s="29">
        <f t="shared" si="36"/>
        <v>0</v>
      </c>
      <c r="AJ66" s="29">
        <f t="shared" si="37"/>
        <v>0</v>
      </c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</row>
    <row r="67" spans="1:55" ht="16.5" customHeight="1" x14ac:dyDescent="0.25">
      <c r="A67" s="109" t="str">
        <f t="shared" si="1"/>
        <v xml:space="preserve"> </v>
      </c>
      <c r="B67" s="87" t="str">
        <f t="shared" si="2"/>
        <v>z</v>
      </c>
      <c r="C67" s="55"/>
      <c r="D67" s="55"/>
      <c r="E67" s="60"/>
      <c r="F67" s="55"/>
      <c r="G67" s="56"/>
      <c r="H67" s="88"/>
      <c r="I67" s="88"/>
      <c r="J67" s="55"/>
      <c r="K67" s="55"/>
      <c r="L67" s="55"/>
      <c r="M67" s="115" t="str">
        <f>+IF(+ISBLANK(I67)=TRUE," ",+WORKDAY.INTL(I67,+J67+K67+L67,,CONGÉ!$C$2:$C$80))</f>
        <v xml:space="preserve"> </v>
      </c>
      <c r="N67" s="56"/>
      <c r="O67" s="57"/>
      <c r="P67" s="58"/>
      <c r="Q67" s="59"/>
      <c r="R67" s="58"/>
      <c r="S67" s="59"/>
      <c r="T67" s="58"/>
      <c r="U67" s="59"/>
      <c r="V67" s="58"/>
      <c r="W67" s="59"/>
      <c r="X67" s="58"/>
      <c r="Y67" s="59"/>
      <c r="Z67" s="58"/>
      <c r="AA67" s="59"/>
      <c r="AB67" s="58"/>
      <c r="AC67" s="59"/>
      <c r="AD67" s="58"/>
      <c r="AE67" s="59"/>
      <c r="AF67" s="58"/>
      <c r="AG67" s="59"/>
      <c r="AH67" s="58"/>
      <c r="AI67" s="29">
        <f t="shared" si="36"/>
        <v>0</v>
      </c>
      <c r="AJ67" s="29">
        <f t="shared" si="37"/>
        <v>0</v>
      </c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</row>
    <row r="68" spans="1:55" ht="16.5" customHeight="1" x14ac:dyDescent="0.25">
      <c r="A68" s="109" t="str">
        <f t="shared" si="1"/>
        <v xml:space="preserve"> </v>
      </c>
      <c r="B68" s="87" t="str">
        <f t="shared" si="2"/>
        <v>z</v>
      </c>
      <c r="C68" s="55"/>
      <c r="D68" s="55"/>
      <c r="E68" s="60"/>
      <c r="F68" s="55"/>
      <c r="G68" s="56"/>
      <c r="H68" s="88"/>
      <c r="I68" s="88"/>
      <c r="J68" s="55"/>
      <c r="K68" s="55"/>
      <c r="L68" s="55"/>
      <c r="M68" s="115" t="str">
        <f>+IF(+ISBLANK(I68)=TRUE," ",+WORKDAY.INTL(I68,+J68+K68+L68,,CONGÉ!$C$2:$C$80))</f>
        <v xml:space="preserve"> </v>
      </c>
      <c r="N68" s="56"/>
      <c r="O68" s="57"/>
      <c r="P68" s="58"/>
      <c r="Q68" s="59"/>
      <c r="R68" s="58"/>
      <c r="S68" s="59"/>
      <c r="T68" s="58"/>
      <c r="U68" s="59"/>
      <c r="V68" s="58"/>
      <c r="W68" s="59"/>
      <c r="X68" s="58"/>
      <c r="Y68" s="59"/>
      <c r="Z68" s="58"/>
      <c r="AA68" s="59"/>
      <c r="AB68" s="58"/>
      <c r="AC68" s="59"/>
      <c r="AD68" s="58"/>
      <c r="AE68" s="59"/>
      <c r="AF68" s="58"/>
      <c r="AG68" s="59"/>
      <c r="AH68" s="58"/>
      <c r="AI68" s="29">
        <f>P68+R68+T68+V68+X68+Z68+AB68+AD68</f>
        <v>0</v>
      </c>
      <c r="AJ68" s="29">
        <f>Q68+S68+U68+W68+Y68+AA68+AC68+AE68</f>
        <v>0</v>
      </c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</row>
    <row r="69" spans="1:55" x14ac:dyDescent="0.25">
      <c r="A69" s="109" t="str">
        <f t="shared" ref="A69:A109" si="39">+IFERROR(+IF(I69="","",COUNTIF($B$4:$B$109,"&lt;="&amp;B69))+C69," ")</f>
        <v xml:space="preserve"> </v>
      </c>
      <c r="B69" s="87" t="str">
        <f t="shared" ref="B69:B109" si="40">IF(O69="oui",TEXT(IF(TRIM(G69)="",99999,G69),"0")&amp;TEXT(IF(M69="",99999,M69),"|0")&amp;TEXT(ROW(),"|0000"),"z")</f>
        <v>z</v>
      </c>
      <c r="C69" s="55"/>
      <c r="D69" s="55"/>
      <c r="E69" s="60"/>
      <c r="F69" s="55"/>
      <c r="G69" s="56"/>
      <c r="H69" s="88"/>
      <c r="I69" s="88"/>
      <c r="J69" s="55"/>
      <c r="K69" s="55"/>
      <c r="L69" s="55"/>
      <c r="M69" s="115" t="str">
        <f>+IF(+ISBLANK(I69)=TRUE," ",+WORKDAY.INTL(I69,+J69+K69+L69,,CONGÉ!$C$2:$C$80))</f>
        <v xml:space="preserve"> </v>
      </c>
      <c r="N69" s="56"/>
      <c r="O69" s="57"/>
      <c r="P69" s="58"/>
      <c r="Q69" s="59"/>
      <c r="R69" s="58"/>
      <c r="S69" s="59"/>
      <c r="T69" s="58"/>
      <c r="U69" s="59"/>
      <c r="V69" s="58"/>
      <c r="W69" s="59"/>
      <c r="X69" s="58"/>
      <c r="Y69" s="59"/>
      <c r="Z69" s="58"/>
      <c r="AA69" s="59"/>
      <c r="AB69" s="58"/>
      <c r="AC69" s="59"/>
      <c r="AD69" s="58"/>
      <c r="AE69" s="59"/>
      <c r="AF69" s="58"/>
      <c r="AG69" s="59"/>
      <c r="AH69" s="58"/>
      <c r="AI69" s="29">
        <f>P69+R69+T69+V69+X69+Z69+AB69+AD69</f>
        <v>0</v>
      </c>
      <c r="AJ69" s="29">
        <f>Q69+S69+U69+W69+Y69+AA69+AC69+AE69</f>
        <v>0</v>
      </c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</row>
    <row r="70" spans="1:55" ht="16.5" customHeight="1" x14ac:dyDescent="0.25">
      <c r="A70" s="109" t="str">
        <f t="shared" si="39"/>
        <v xml:space="preserve"> </v>
      </c>
      <c r="B70" s="87" t="str">
        <f t="shared" si="40"/>
        <v>z</v>
      </c>
      <c r="C70" s="55"/>
      <c r="D70" s="55"/>
      <c r="E70" s="60"/>
      <c r="F70" s="55"/>
      <c r="G70" s="56"/>
      <c r="H70" s="88"/>
      <c r="I70" s="88"/>
      <c r="J70" s="55"/>
      <c r="K70" s="55"/>
      <c r="L70" s="55"/>
      <c r="M70" s="115" t="str">
        <f>+IF(+ISBLANK(I70)=TRUE," ",+WORKDAY.INTL(I70,+J70+K70+L70,,CONGÉ!$C$2:$C$80))</f>
        <v xml:space="preserve"> </v>
      </c>
      <c r="N70" s="56"/>
      <c r="O70" s="57"/>
      <c r="P70" s="58"/>
      <c r="Q70" s="59"/>
      <c r="R70" s="58"/>
      <c r="S70" s="59"/>
      <c r="T70" s="58"/>
      <c r="U70" s="59"/>
      <c r="V70" s="58"/>
      <c r="W70" s="59"/>
      <c r="X70" s="58"/>
      <c r="Y70" s="59"/>
      <c r="Z70" s="58"/>
      <c r="AA70" s="59"/>
      <c r="AB70" s="58"/>
      <c r="AC70" s="59"/>
      <c r="AD70" s="58"/>
      <c r="AE70" s="59"/>
      <c r="AF70" s="58"/>
      <c r="AG70" s="59"/>
      <c r="AH70" s="75"/>
      <c r="AI70" s="29">
        <f t="shared" ref="AI70:AJ70" si="41">P70+R70+T70+V70+X70+Z70+AB70+AD70</f>
        <v>0</v>
      </c>
      <c r="AJ70" s="29">
        <f t="shared" si="41"/>
        <v>0</v>
      </c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</row>
    <row r="71" spans="1:55" ht="16.5" customHeight="1" x14ac:dyDescent="0.25">
      <c r="A71" s="109" t="str">
        <f t="shared" si="39"/>
        <v xml:space="preserve"> </v>
      </c>
      <c r="B71" s="87" t="str">
        <f t="shared" si="40"/>
        <v>z</v>
      </c>
      <c r="C71" s="55"/>
      <c r="D71" s="55"/>
      <c r="E71" s="60"/>
      <c r="F71" s="55"/>
      <c r="G71" s="56"/>
      <c r="H71" s="88"/>
      <c r="I71" s="88"/>
      <c r="J71" s="55"/>
      <c r="K71" s="55"/>
      <c r="L71" s="55"/>
      <c r="M71" s="115" t="str">
        <f>+IF(+ISBLANK(I71)=TRUE," ",+WORKDAY.INTL(I71,+J71+K71+L71,,CONGÉ!$C$2:$C$80))</f>
        <v xml:space="preserve"> </v>
      </c>
      <c r="N71" s="56"/>
      <c r="O71" s="57"/>
      <c r="P71" s="58"/>
      <c r="Q71" s="59"/>
      <c r="R71" s="58"/>
      <c r="S71" s="59"/>
      <c r="T71" s="58"/>
      <c r="U71" s="59"/>
      <c r="V71" s="58"/>
      <c r="W71" s="59"/>
      <c r="X71" s="58"/>
      <c r="Y71" s="59"/>
      <c r="Z71" s="58"/>
      <c r="AA71" s="59"/>
      <c r="AB71" s="58"/>
      <c r="AC71" s="59"/>
      <c r="AD71" s="58"/>
      <c r="AE71" s="59"/>
      <c r="AF71" s="58"/>
      <c r="AG71" s="59"/>
      <c r="AH71" s="75"/>
      <c r="AI71" s="29">
        <f t="shared" si="36"/>
        <v>0</v>
      </c>
      <c r="AJ71" s="29">
        <f t="shared" si="37"/>
        <v>0</v>
      </c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</row>
    <row r="72" spans="1:55" ht="16.5" customHeight="1" x14ac:dyDescent="0.25">
      <c r="A72" s="109" t="str">
        <f t="shared" si="39"/>
        <v xml:space="preserve"> </v>
      </c>
      <c r="B72" s="87" t="str">
        <f t="shared" si="40"/>
        <v>z</v>
      </c>
      <c r="C72" s="55"/>
      <c r="D72" s="55"/>
      <c r="E72" s="60"/>
      <c r="F72" s="55"/>
      <c r="G72" s="56"/>
      <c r="H72" s="88"/>
      <c r="I72" s="88"/>
      <c r="J72" s="55"/>
      <c r="K72" s="55"/>
      <c r="L72" s="55"/>
      <c r="M72" s="115" t="str">
        <f>+IF(+ISBLANK(I72)=TRUE," ",+WORKDAY.INTL(I72,+J72+K72+L72,,CONGÉ!$C$2:$C$80))</f>
        <v xml:space="preserve"> </v>
      </c>
      <c r="N72" s="56"/>
      <c r="O72" s="57"/>
      <c r="P72" s="58"/>
      <c r="Q72" s="59"/>
      <c r="R72" s="58"/>
      <c r="S72" s="59"/>
      <c r="T72" s="58"/>
      <c r="U72" s="59"/>
      <c r="V72" s="58"/>
      <c r="W72" s="59"/>
      <c r="X72" s="58"/>
      <c r="Y72" s="59"/>
      <c r="Z72" s="58"/>
      <c r="AA72" s="59"/>
      <c r="AB72" s="58"/>
      <c r="AC72" s="59"/>
      <c r="AD72" s="58"/>
      <c r="AE72" s="59"/>
      <c r="AF72" s="58"/>
      <c r="AG72" s="59"/>
      <c r="AH72" s="58"/>
      <c r="AI72" s="29">
        <f t="shared" si="36"/>
        <v>0</v>
      </c>
      <c r="AJ72" s="29">
        <f t="shared" si="37"/>
        <v>0</v>
      </c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</row>
    <row r="73" spans="1:55" ht="16.5" customHeight="1" x14ac:dyDescent="0.25">
      <c r="A73" s="109" t="str">
        <f t="shared" si="39"/>
        <v xml:space="preserve"> </v>
      </c>
      <c r="B73" s="87" t="str">
        <f t="shared" si="40"/>
        <v>z</v>
      </c>
      <c r="C73" s="55"/>
      <c r="D73" s="55"/>
      <c r="E73" s="60"/>
      <c r="F73" s="55"/>
      <c r="G73" s="56"/>
      <c r="H73" s="88"/>
      <c r="I73" s="88"/>
      <c r="J73" s="55"/>
      <c r="K73" s="55"/>
      <c r="L73" s="55"/>
      <c r="M73" s="115" t="str">
        <f>+IF(+ISBLANK(I73)=TRUE," ",+WORKDAY.INTL(I73,+J73+K73+L73,,CONGÉ!$C$2:$C$80))</f>
        <v xml:space="preserve"> </v>
      </c>
      <c r="N73" s="56"/>
      <c r="O73" s="57"/>
      <c r="P73" s="58"/>
      <c r="Q73" s="59"/>
      <c r="R73" s="58"/>
      <c r="S73" s="59"/>
      <c r="T73" s="58"/>
      <c r="U73" s="59"/>
      <c r="V73" s="58"/>
      <c r="W73" s="59"/>
      <c r="X73" s="58"/>
      <c r="Y73" s="59"/>
      <c r="Z73" s="58"/>
      <c r="AA73" s="59"/>
      <c r="AB73" s="58"/>
      <c r="AC73" s="59"/>
      <c r="AD73" s="58"/>
      <c r="AE73" s="59"/>
      <c r="AF73" s="58"/>
      <c r="AG73" s="59"/>
      <c r="AH73" s="58"/>
      <c r="AI73" s="29">
        <f t="shared" si="36"/>
        <v>0</v>
      </c>
      <c r="AJ73" s="29">
        <f t="shared" si="37"/>
        <v>0</v>
      </c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</row>
    <row r="74" spans="1:55" ht="16.5" customHeight="1" x14ac:dyDescent="0.25">
      <c r="A74" s="109" t="str">
        <f t="shared" si="39"/>
        <v xml:space="preserve"> </v>
      </c>
      <c r="B74" s="87" t="str">
        <f t="shared" si="40"/>
        <v>z</v>
      </c>
      <c r="C74" s="55"/>
      <c r="D74" s="55"/>
      <c r="E74" s="60"/>
      <c r="F74" s="55"/>
      <c r="G74" s="56"/>
      <c r="H74" s="88"/>
      <c r="I74" s="88"/>
      <c r="J74" s="55"/>
      <c r="K74" s="55"/>
      <c r="L74" s="55"/>
      <c r="M74" s="115" t="str">
        <f>+IF(+ISBLANK(I74)=TRUE," ",+WORKDAY.INTL(I74,+J74+K74+L74,,CONGÉ!$C$2:$C$80))</f>
        <v xml:space="preserve"> </v>
      </c>
      <c r="N74" s="56"/>
      <c r="O74" s="57"/>
      <c r="P74" s="58"/>
      <c r="Q74" s="59"/>
      <c r="R74" s="58"/>
      <c r="S74" s="59"/>
      <c r="T74" s="58"/>
      <c r="U74" s="59"/>
      <c r="V74" s="58"/>
      <c r="W74" s="59"/>
      <c r="X74" s="58"/>
      <c r="Y74" s="59"/>
      <c r="Z74" s="58"/>
      <c r="AA74" s="59"/>
      <c r="AB74" s="58"/>
      <c r="AC74" s="59"/>
      <c r="AD74" s="58"/>
      <c r="AE74" s="59"/>
      <c r="AF74" s="58"/>
      <c r="AG74" s="59"/>
      <c r="AH74" s="58"/>
      <c r="AI74" s="29">
        <f t="shared" si="36"/>
        <v>0</v>
      </c>
      <c r="AJ74" s="29">
        <f t="shared" si="37"/>
        <v>0</v>
      </c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</row>
    <row r="75" spans="1:55" ht="16.5" customHeight="1" x14ac:dyDescent="0.25">
      <c r="A75" s="109" t="str">
        <f t="shared" si="39"/>
        <v xml:space="preserve"> </v>
      </c>
      <c r="B75" s="87" t="str">
        <f t="shared" si="40"/>
        <v>z</v>
      </c>
      <c r="C75" s="55"/>
      <c r="D75" s="55"/>
      <c r="E75" s="60"/>
      <c r="F75" s="55"/>
      <c r="G75" s="56"/>
      <c r="H75" s="88"/>
      <c r="I75" s="88"/>
      <c r="J75" s="55"/>
      <c r="K75" s="55"/>
      <c r="L75" s="55"/>
      <c r="M75" s="115" t="str">
        <f>+IF(+ISBLANK(I75)=TRUE," ",+WORKDAY.INTL(I75,+J75+K75+L75,,CONGÉ!$C$2:$C$80))</f>
        <v xml:space="preserve"> </v>
      </c>
      <c r="N75" s="56"/>
      <c r="O75" s="57"/>
      <c r="P75" s="58"/>
      <c r="Q75" s="59"/>
      <c r="R75" s="58"/>
      <c r="S75" s="59"/>
      <c r="T75" s="58"/>
      <c r="U75" s="59"/>
      <c r="V75" s="58"/>
      <c r="W75" s="59"/>
      <c r="X75" s="58"/>
      <c r="Y75" s="59"/>
      <c r="Z75" s="58"/>
      <c r="AA75" s="59"/>
      <c r="AB75" s="58"/>
      <c r="AC75" s="59"/>
      <c r="AD75" s="58"/>
      <c r="AE75" s="59"/>
      <c r="AF75" s="58"/>
      <c r="AG75" s="59"/>
      <c r="AH75" s="75"/>
      <c r="AI75" s="29">
        <f t="shared" si="36"/>
        <v>0</v>
      </c>
      <c r="AJ75" s="29">
        <f t="shared" si="37"/>
        <v>0</v>
      </c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</row>
    <row r="76" spans="1:55" ht="16.5" customHeight="1" x14ac:dyDescent="0.25">
      <c r="A76" s="109" t="str">
        <f t="shared" si="39"/>
        <v xml:space="preserve"> </v>
      </c>
      <c r="B76" s="87" t="str">
        <f t="shared" si="40"/>
        <v>z</v>
      </c>
      <c r="C76" s="55"/>
      <c r="D76" s="55"/>
      <c r="E76" s="60"/>
      <c r="F76" s="55"/>
      <c r="G76" s="56"/>
      <c r="H76" s="88"/>
      <c r="I76" s="88"/>
      <c r="J76" s="55"/>
      <c r="K76" s="55"/>
      <c r="L76" s="55"/>
      <c r="M76" s="115" t="str">
        <f>+IF(+ISBLANK(I76)=TRUE," ",+WORKDAY.INTL(I76,+J76+K76+L76,,CONGÉ!$C$2:$C$80))</f>
        <v xml:space="preserve"> </v>
      </c>
      <c r="N76" s="56"/>
      <c r="O76" s="57"/>
      <c r="P76" s="58"/>
      <c r="Q76" s="59"/>
      <c r="R76" s="58"/>
      <c r="S76" s="59"/>
      <c r="T76" s="58"/>
      <c r="U76" s="59"/>
      <c r="V76" s="58"/>
      <c r="W76" s="59"/>
      <c r="X76" s="58"/>
      <c r="Y76" s="59"/>
      <c r="Z76" s="58"/>
      <c r="AA76" s="59"/>
      <c r="AB76" s="58"/>
      <c r="AC76" s="59"/>
      <c r="AD76" s="58"/>
      <c r="AE76" s="59"/>
      <c r="AF76" s="58"/>
      <c r="AG76" s="59"/>
      <c r="AH76" s="75"/>
      <c r="AI76" s="29">
        <f t="shared" si="36"/>
        <v>0</v>
      </c>
      <c r="AJ76" s="29">
        <f t="shared" si="37"/>
        <v>0</v>
      </c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</row>
    <row r="77" spans="1:55" ht="16.5" customHeight="1" x14ac:dyDescent="0.25">
      <c r="A77" s="109" t="str">
        <f t="shared" si="39"/>
        <v xml:space="preserve"> </v>
      </c>
      <c r="B77" s="87" t="str">
        <f t="shared" si="40"/>
        <v>z</v>
      </c>
      <c r="C77" s="55"/>
      <c r="D77" s="55"/>
      <c r="E77" s="60"/>
      <c r="F77" s="55"/>
      <c r="G77" s="56"/>
      <c r="H77" s="88"/>
      <c r="I77" s="88"/>
      <c r="J77" s="55"/>
      <c r="K77" s="55"/>
      <c r="L77" s="55"/>
      <c r="M77" s="115" t="str">
        <f>+IF(+ISBLANK(I77)=TRUE," ",+WORKDAY.INTL(I77,+J77+K77+L77,,CONGÉ!$C$2:$C$80))</f>
        <v xml:space="preserve"> </v>
      </c>
      <c r="N77" s="56"/>
      <c r="O77" s="57"/>
      <c r="P77" s="58"/>
      <c r="Q77" s="59"/>
      <c r="R77" s="58"/>
      <c r="S77" s="59"/>
      <c r="T77" s="58"/>
      <c r="U77" s="59"/>
      <c r="V77" s="58"/>
      <c r="W77" s="59"/>
      <c r="X77" s="58"/>
      <c r="Y77" s="59"/>
      <c r="Z77" s="58"/>
      <c r="AA77" s="59"/>
      <c r="AB77" s="58"/>
      <c r="AC77" s="59"/>
      <c r="AD77" s="58"/>
      <c r="AE77" s="59"/>
      <c r="AF77" s="58"/>
      <c r="AG77" s="59"/>
      <c r="AH77" s="75"/>
      <c r="AI77" s="29">
        <f t="shared" si="36"/>
        <v>0</v>
      </c>
      <c r="AJ77" s="29">
        <f t="shared" si="37"/>
        <v>0</v>
      </c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</row>
    <row r="78" spans="1:55" x14ac:dyDescent="0.25">
      <c r="A78" s="109" t="str">
        <f t="shared" si="39"/>
        <v xml:space="preserve"> </v>
      </c>
      <c r="B78" s="87" t="str">
        <f t="shared" si="40"/>
        <v>z</v>
      </c>
      <c r="C78" s="55"/>
      <c r="D78" s="55"/>
      <c r="E78" s="60"/>
      <c r="F78" s="55"/>
      <c r="G78" s="56"/>
      <c r="H78" s="88"/>
      <c r="I78" s="88"/>
      <c r="J78" s="55"/>
      <c r="K78" s="55"/>
      <c r="L78" s="55"/>
      <c r="M78" s="115" t="str">
        <f>+IF(+ISBLANK(I78)=TRUE," ",+WORKDAY.INTL(I78,+J78+K78+L78,,CONGÉ!$C$2:$C$80))</f>
        <v xml:space="preserve"> </v>
      </c>
      <c r="N78" s="56"/>
      <c r="O78" s="57"/>
      <c r="P78" s="58"/>
      <c r="Q78" s="59"/>
      <c r="R78" s="58"/>
      <c r="S78" s="59"/>
      <c r="T78" s="58"/>
      <c r="U78" s="59"/>
      <c r="V78" s="58"/>
      <c r="W78" s="59"/>
      <c r="X78" s="58"/>
      <c r="Y78" s="59"/>
      <c r="Z78" s="58"/>
      <c r="AA78" s="59"/>
      <c r="AB78" s="58"/>
      <c r="AC78" s="59"/>
      <c r="AD78" s="58"/>
      <c r="AE78" s="59"/>
      <c r="AF78" s="58"/>
      <c r="AG78" s="59"/>
      <c r="AH78" s="75"/>
      <c r="AI78" s="29">
        <f t="shared" si="36"/>
        <v>0</v>
      </c>
      <c r="AJ78" s="29">
        <f t="shared" si="37"/>
        <v>0</v>
      </c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</row>
    <row r="79" spans="1:55" ht="16.5" customHeight="1" x14ac:dyDescent="0.25">
      <c r="A79" s="109" t="str">
        <f t="shared" si="39"/>
        <v xml:space="preserve"> </v>
      </c>
      <c r="B79" s="87" t="str">
        <f t="shared" si="40"/>
        <v>z</v>
      </c>
      <c r="C79" s="55"/>
      <c r="D79" s="55"/>
      <c r="E79" s="60"/>
      <c r="F79" s="55"/>
      <c r="G79" s="56"/>
      <c r="H79" s="88"/>
      <c r="I79" s="88"/>
      <c r="J79" s="55"/>
      <c r="K79" s="55"/>
      <c r="L79" s="55"/>
      <c r="M79" s="115" t="str">
        <f>+IF(+ISBLANK(I79)=TRUE," ",+WORKDAY.INTL(I79,+J79+K79+L79,,CONGÉ!$C$2:$C$80))</f>
        <v xml:space="preserve"> </v>
      </c>
      <c r="N79" s="56"/>
      <c r="O79" s="57"/>
      <c r="P79" s="58"/>
      <c r="Q79" s="59"/>
      <c r="R79" s="58"/>
      <c r="S79" s="59"/>
      <c r="T79" s="58"/>
      <c r="U79" s="59"/>
      <c r="V79" s="58"/>
      <c r="W79" s="59"/>
      <c r="X79" s="58"/>
      <c r="Y79" s="59"/>
      <c r="Z79" s="58"/>
      <c r="AA79" s="59"/>
      <c r="AB79" s="58"/>
      <c r="AC79" s="59"/>
      <c r="AD79" s="58"/>
      <c r="AE79" s="59"/>
      <c r="AF79" s="58"/>
      <c r="AG79" s="59"/>
      <c r="AH79" s="75"/>
      <c r="AI79" s="29">
        <f t="shared" si="36"/>
        <v>0</v>
      </c>
      <c r="AJ79" s="29">
        <f t="shared" si="37"/>
        <v>0</v>
      </c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</row>
    <row r="80" spans="1:55" ht="16.5" customHeight="1" x14ac:dyDescent="0.25">
      <c r="A80" s="109" t="str">
        <f t="shared" si="39"/>
        <v xml:space="preserve"> </v>
      </c>
      <c r="B80" s="87" t="str">
        <f t="shared" si="40"/>
        <v>z</v>
      </c>
      <c r="C80" s="55"/>
      <c r="D80" s="55"/>
      <c r="E80" s="60"/>
      <c r="F80" s="55"/>
      <c r="G80" s="56"/>
      <c r="H80" s="88"/>
      <c r="I80" s="88"/>
      <c r="J80" s="55"/>
      <c r="K80" s="55"/>
      <c r="L80" s="55"/>
      <c r="M80" s="115" t="str">
        <f>+IF(+ISBLANK(I80)=TRUE," ",+WORKDAY.INTL(I80,+J80+K80+L80,,CONGÉ!$C$2:$C$80))</f>
        <v xml:space="preserve"> </v>
      </c>
      <c r="N80" s="56"/>
      <c r="O80" s="57"/>
      <c r="P80" s="58"/>
      <c r="Q80" s="59"/>
      <c r="R80" s="58"/>
      <c r="S80" s="59"/>
      <c r="T80" s="58"/>
      <c r="U80" s="59"/>
      <c r="V80" s="58"/>
      <c r="W80" s="59"/>
      <c r="X80" s="58"/>
      <c r="Y80" s="59"/>
      <c r="Z80" s="58"/>
      <c r="AA80" s="59"/>
      <c r="AB80" s="58"/>
      <c r="AC80" s="59"/>
      <c r="AD80" s="58"/>
      <c r="AE80" s="59"/>
      <c r="AF80" s="58"/>
      <c r="AG80" s="59"/>
      <c r="AH80" s="75"/>
      <c r="AI80" s="29">
        <f t="shared" si="36"/>
        <v>0</v>
      </c>
      <c r="AJ80" s="29">
        <f t="shared" si="37"/>
        <v>0</v>
      </c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</row>
    <row r="81" spans="1:55" ht="16.5" customHeight="1" x14ac:dyDescent="0.25">
      <c r="A81" s="109" t="str">
        <f t="shared" si="39"/>
        <v xml:space="preserve"> </v>
      </c>
      <c r="B81" s="87" t="str">
        <f t="shared" si="40"/>
        <v>z</v>
      </c>
      <c r="C81" s="55"/>
      <c r="D81" s="55"/>
      <c r="E81" s="60"/>
      <c r="F81" s="55"/>
      <c r="G81" s="56"/>
      <c r="H81" s="88"/>
      <c r="I81" s="88"/>
      <c r="J81" s="55"/>
      <c r="K81" s="55"/>
      <c r="L81" s="55"/>
      <c r="M81" s="115" t="str">
        <f>+IF(+ISBLANK(I81)=TRUE," ",+WORKDAY.INTL(I81,+J81+K81+L81,,CONGÉ!$C$2:$C$80))</f>
        <v xml:space="preserve"> </v>
      </c>
      <c r="N81" s="56"/>
      <c r="O81" s="57"/>
      <c r="P81" s="58"/>
      <c r="Q81" s="59"/>
      <c r="R81" s="58"/>
      <c r="S81" s="59"/>
      <c r="T81" s="58"/>
      <c r="U81" s="59"/>
      <c r="V81" s="58"/>
      <c r="W81" s="59"/>
      <c r="X81" s="58"/>
      <c r="Y81" s="59"/>
      <c r="Z81" s="58"/>
      <c r="AA81" s="59"/>
      <c r="AB81" s="58"/>
      <c r="AC81" s="59"/>
      <c r="AD81" s="58"/>
      <c r="AE81" s="59"/>
      <c r="AF81" s="58"/>
      <c r="AG81" s="59"/>
      <c r="AH81" s="75"/>
      <c r="AI81" s="29">
        <f t="shared" si="36"/>
        <v>0</v>
      </c>
      <c r="AJ81" s="29">
        <f t="shared" si="37"/>
        <v>0</v>
      </c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</row>
    <row r="82" spans="1:55" ht="16.5" customHeight="1" x14ac:dyDescent="0.25">
      <c r="A82" s="109" t="str">
        <f t="shared" si="39"/>
        <v xml:space="preserve"> </v>
      </c>
      <c r="B82" s="87" t="str">
        <f t="shared" si="40"/>
        <v>z</v>
      </c>
      <c r="C82" s="55"/>
      <c r="D82" s="55"/>
      <c r="E82" s="60"/>
      <c r="F82" s="55"/>
      <c r="G82" s="56"/>
      <c r="H82" s="88"/>
      <c r="I82" s="88"/>
      <c r="J82" s="55"/>
      <c r="K82" s="55"/>
      <c r="L82" s="55"/>
      <c r="M82" s="115" t="str">
        <f>+IF(+ISBLANK(I82)=TRUE," ",+WORKDAY.INTL(I82,+J82+K82+L82,,CONGÉ!$C$2:$C$80))</f>
        <v xml:space="preserve"> </v>
      </c>
      <c r="N82" s="56"/>
      <c r="O82" s="57"/>
      <c r="P82" s="58"/>
      <c r="Q82" s="59"/>
      <c r="R82" s="58"/>
      <c r="S82" s="59"/>
      <c r="T82" s="58"/>
      <c r="U82" s="59"/>
      <c r="V82" s="58"/>
      <c r="W82" s="59"/>
      <c r="X82" s="58"/>
      <c r="Y82" s="59"/>
      <c r="Z82" s="58"/>
      <c r="AA82" s="59"/>
      <c r="AB82" s="58"/>
      <c r="AC82" s="59"/>
      <c r="AD82" s="58"/>
      <c r="AE82" s="59"/>
      <c r="AF82" s="58"/>
      <c r="AG82" s="59"/>
      <c r="AH82" s="75"/>
      <c r="AI82" s="29">
        <f t="shared" si="36"/>
        <v>0</v>
      </c>
      <c r="AJ82" s="29">
        <f t="shared" si="37"/>
        <v>0</v>
      </c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</row>
    <row r="83" spans="1:55" ht="16.5" customHeight="1" x14ac:dyDescent="0.25">
      <c r="A83" s="109" t="str">
        <f t="shared" si="39"/>
        <v xml:space="preserve"> </v>
      </c>
      <c r="B83" s="87" t="str">
        <f t="shared" si="40"/>
        <v>z</v>
      </c>
      <c r="C83" s="55"/>
      <c r="D83" s="55"/>
      <c r="E83" s="60"/>
      <c r="F83" s="55"/>
      <c r="G83" s="56"/>
      <c r="H83" s="88"/>
      <c r="I83" s="88"/>
      <c r="J83" s="55"/>
      <c r="K83" s="55"/>
      <c r="L83" s="55"/>
      <c r="M83" s="115" t="str">
        <f>+IF(+ISBLANK(I83)=TRUE," ",+WORKDAY.INTL(I83,+J83+K83+L83,,CONGÉ!$C$2:$C$80))</f>
        <v xml:space="preserve"> </v>
      </c>
      <c r="N83" s="56"/>
      <c r="O83" s="57"/>
      <c r="P83" s="58"/>
      <c r="Q83" s="59"/>
      <c r="R83" s="58"/>
      <c r="S83" s="59"/>
      <c r="T83" s="58"/>
      <c r="U83" s="59"/>
      <c r="V83" s="58"/>
      <c r="W83" s="59"/>
      <c r="X83" s="58"/>
      <c r="Y83" s="59"/>
      <c r="Z83" s="58"/>
      <c r="AA83" s="59"/>
      <c r="AB83" s="58"/>
      <c r="AC83" s="59"/>
      <c r="AD83" s="58"/>
      <c r="AE83" s="59"/>
      <c r="AF83" s="58"/>
      <c r="AG83" s="59"/>
      <c r="AH83" s="75"/>
      <c r="AI83" s="29">
        <f t="shared" si="36"/>
        <v>0</v>
      </c>
      <c r="AJ83" s="29">
        <f t="shared" si="37"/>
        <v>0</v>
      </c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</row>
    <row r="84" spans="1:55" ht="16.5" customHeight="1" x14ac:dyDescent="0.25">
      <c r="A84" s="109" t="str">
        <f t="shared" si="39"/>
        <v xml:space="preserve"> </v>
      </c>
      <c r="B84" s="87" t="str">
        <f t="shared" si="40"/>
        <v>z</v>
      </c>
      <c r="C84" s="55"/>
      <c r="D84" s="55"/>
      <c r="E84" s="60"/>
      <c r="F84" s="55"/>
      <c r="G84" s="56"/>
      <c r="H84" s="88"/>
      <c r="I84" s="88"/>
      <c r="J84" s="55"/>
      <c r="K84" s="55"/>
      <c r="L84" s="55"/>
      <c r="M84" s="115" t="str">
        <f>+IF(+ISBLANK(I84)=TRUE," ",+WORKDAY.INTL(I84,+J84+K84+L84,,CONGÉ!$C$2:$C$80))</f>
        <v xml:space="preserve"> </v>
      </c>
      <c r="N84" s="56"/>
      <c r="O84" s="57"/>
      <c r="P84" s="58"/>
      <c r="Q84" s="59"/>
      <c r="R84" s="58"/>
      <c r="S84" s="59"/>
      <c r="T84" s="58"/>
      <c r="U84" s="59"/>
      <c r="V84" s="58"/>
      <c r="W84" s="59"/>
      <c r="X84" s="58"/>
      <c r="Y84" s="59"/>
      <c r="Z84" s="58"/>
      <c r="AA84" s="59"/>
      <c r="AB84" s="58"/>
      <c r="AC84" s="59"/>
      <c r="AD84" s="58"/>
      <c r="AE84" s="59"/>
      <c r="AF84" s="58"/>
      <c r="AG84" s="59"/>
      <c r="AH84" s="75"/>
      <c r="AI84" s="29">
        <f t="shared" si="36"/>
        <v>0</v>
      </c>
      <c r="AJ84" s="29">
        <f t="shared" si="37"/>
        <v>0</v>
      </c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</row>
    <row r="85" spans="1:55" ht="16.5" customHeight="1" x14ac:dyDescent="0.25">
      <c r="A85" s="109" t="str">
        <f t="shared" si="39"/>
        <v xml:space="preserve"> </v>
      </c>
      <c r="B85" s="87" t="str">
        <f t="shared" si="40"/>
        <v>z</v>
      </c>
      <c r="C85" s="55"/>
      <c r="D85" s="55"/>
      <c r="E85" s="60"/>
      <c r="F85" s="55"/>
      <c r="G85" s="56"/>
      <c r="H85" s="88"/>
      <c r="I85" s="88"/>
      <c r="J85" s="55"/>
      <c r="K85" s="55"/>
      <c r="L85" s="55"/>
      <c r="M85" s="115" t="str">
        <f>+IF(+ISBLANK(I85)=TRUE," ",+WORKDAY.INTL(I85,+J85+K85+L85,,CONGÉ!$C$2:$C$80))</f>
        <v xml:space="preserve"> </v>
      </c>
      <c r="N85" s="56"/>
      <c r="O85" s="57"/>
      <c r="P85" s="58"/>
      <c r="Q85" s="59"/>
      <c r="R85" s="58"/>
      <c r="S85" s="59"/>
      <c r="T85" s="58"/>
      <c r="U85" s="59"/>
      <c r="V85" s="58"/>
      <c r="W85" s="59"/>
      <c r="X85" s="58"/>
      <c r="Y85" s="59"/>
      <c r="Z85" s="58"/>
      <c r="AA85" s="59"/>
      <c r="AB85" s="58"/>
      <c r="AC85" s="59"/>
      <c r="AD85" s="58"/>
      <c r="AE85" s="59"/>
      <c r="AF85" s="58"/>
      <c r="AG85" s="59"/>
      <c r="AH85" s="75"/>
      <c r="AI85" s="29">
        <f t="shared" si="36"/>
        <v>0</v>
      </c>
      <c r="AJ85" s="29">
        <f t="shared" si="37"/>
        <v>0</v>
      </c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</row>
    <row r="86" spans="1:55" ht="16.5" customHeight="1" x14ac:dyDescent="0.25">
      <c r="A86" s="109" t="str">
        <f t="shared" si="39"/>
        <v xml:space="preserve"> </v>
      </c>
      <c r="B86" s="87" t="str">
        <f t="shared" si="40"/>
        <v>z</v>
      </c>
      <c r="C86" s="55"/>
      <c r="D86" s="55"/>
      <c r="E86" s="60"/>
      <c r="F86" s="55"/>
      <c r="G86" s="56"/>
      <c r="H86" s="88"/>
      <c r="I86" s="88"/>
      <c r="J86" s="55"/>
      <c r="K86" s="55"/>
      <c r="L86" s="55"/>
      <c r="M86" s="115" t="str">
        <f>+IF(+ISBLANK(I86)=TRUE," ",+WORKDAY.INTL(I86,+J86+K86+L86,,CONGÉ!$C$2:$C$80))</f>
        <v xml:space="preserve"> </v>
      </c>
      <c r="N86" s="56"/>
      <c r="O86" s="57"/>
      <c r="P86" s="58"/>
      <c r="Q86" s="59"/>
      <c r="R86" s="58"/>
      <c r="S86" s="59"/>
      <c r="T86" s="58"/>
      <c r="U86" s="59"/>
      <c r="V86" s="58"/>
      <c r="W86" s="59"/>
      <c r="X86" s="58"/>
      <c r="Y86" s="59"/>
      <c r="Z86" s="58"/>
      <c r="AA86" s="59"/>
      <c r="AB86" s="58"/>
      <c r="AC86" s="59"/>
      <c r="AD86" s="58"/>
      <c r="AE86" s="59"/>
      <c r="AF86" s="58"/>
      <c r="AG86" s="59"/>
      <c r="AH86" s="75"/>
      <c r="AI86" s="29">
        <f t="shared" si="36"/>
        <v>0</v>
      </c>
      <c r="AJ86" s="29">
        <f t="shared" si="37"/>
        <v>0</v>
      </c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</row>
    <row r="87" spans="1:55" ht="16.5" customHeight="1" x14ac:dyDescent="0.25">
      <c r="A87" s="109" t="str">
        <f t="shared" si="39"/>
        <v xml:space="preserve"> </v>
      </c>
      <c r="B87" s="87" t="str">
        <f t="shared" si="40"/>
        <v>z</v>
      </c>
      <c r="C87" s="55"/>
      <c r="D87" s="55"/>
      <c r="E87" s="60"/>
      <c r="F87" s="55"/>
      <c r="G87" s="56"/>
      <c r="H87" s="88"/>
      <c r="I87" s="88"/>
      <c r="J87" s="55"/>
      <c r="K87" s="55"/>
      <c r="L87" s="55"/>
      <c r="M87" s="115" t="str">
        <f>+IF(+ISBLANK(I87)=TRUE," ",+WORKDAY.INTL(I87,+J87+K87+L87,,CONGÉ!$C$2:$C$80))</f>
        <v xml:space="preserve"> </v>
      </c>
      <c r="N87" s="56"/>
      <c r="O87" s="57"/>
      <c r="P87" s="58"/>
      <c r="Q87" s="59"/>
      <c r="R87" s="58"/>
      <c r="S87" s="59"/>
      <c r="T87" s="58"/>
      <c r="U87" s="59"/>
      <c r="V87" s="58"/>
      <c r="W87" s="59"/>
      <c r="X87" s="58"/>
      <c r="Y87" s="59"/>
      <c r="Z87" s="58"/>
      <c r="AA87" s="59"/>
      <c r="AB87" s="58"/>
      <c r="AC87" s="59"/>
      <c r="AD87" s="58"/>
      <c r="AE87" s="59"/>
      <c r="AF87" s="58"/>
      <c r="AG87" s="59"/>
      <c r="AH87" s="75"/>
      <c r="AI87" s="29">
        <f t="shared" si="36"/>
        <v>0</v>
      </c>
      <c r="AJ87" s="29">
        <f t="shared" si="37"/>
        <v>0</v>
      </c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</row>
    <row r="88" spans="1:55" ht="16.5" customHeight="1" x14ac:dyDescent="0.25">
      <c r="A88" s="109" t="str">
        <f t="shared" si="39"/>
        <v xml:space="preserve"> </v>
      </c>
      <c r="B88" s="87" t="str">
        <f t="shared" si="40"/>
        <v>z</v>
      </c>
      <c r="C88" s="55"/>
      <c r="D88" s="55"/>
      <c r="E88" s="60"/>
      <c r="F88" s="55"/>
      <c r="G88" s="56"/>
      <c r="H88" s="88"/>
      <c r="I88" s="88"/>
      <c r="J88" s="55"/>
      <c r="K88" s="55"/>
      <c r="L88" s="55"/>
      <c r="M88" s="115" t="str">
        <f>+IF(+ISBLANK(I88)=TRUE," ",+WORKDAY.INTL(I88,+J88+K88+L88,,CONGÉ!$C$2:$C$80))</f>
        <v xml:space="preserve"> </v>
      </c>
      <c r="N88" s="56"/>
      <c r="O88" s="57"/>
      <c r="P88" s="58"/>
      <c r="Q88" s="59"/>
      <c r="R88" s="58"/>
      <c r="S88" s="59"/>
      <c r="T88" s="58"/>
      <c r="U88" s="59"/>
      <c r="V88" s="58"/>
      <c r="W88" s="59"/>
      <c r="X88" s="58"/>
      <c r="Y88" s="59"/>
      <c r="Z88" s="58"/>
      <c r="AA88" s="59"/>
      <c r="AB88" s="58"/>
      <c r="AC88" s="59"/>
      <c r="AD88" s="58"/>
      <c r="AE88" s="59"/>
      <c r="AF88" s="58"/>
      <c r="AG88" s="59"/>
      <c r="AH88" s="75"/>
      <c r="AI88" s="29">
        <f t="shared" si="36"/>
        <v>0</v>
      </c>
      <c r="AJ88" s="29">
        <f t="shared" si="37"/>
        <v>0</v>
      </c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</row>
    <row r="89" spans="1:55" ht="16.5" customHeight="1" x14ac:dyDescent="0.25">
      <c r="A89" s="109" t="str">
        <f t="shared" si="39"/>
        <v xml:space="preserve"> </v>
      </c>
      <c r="B89" s="87" t="str">
        <f t="shared" si="40"/>
        <v>z</v>
      </c>
      <c r="C89" s="55"/>
      <c r="D89" s="55"/>
      <c r="E89" s="60"/>
      <c r="F89" s="55"/>
      <c r="G89" s="56"/>
      <c r="H89" s="88"/>
      <c r="I89" s="88"/>
      <c r="J89" s="55"/>
      <c r="K89" s="55"/>
      <c r="L89" s="55"/>
      <c r="M89" s="115" t="str">
        <f>+IF(+ISBLANK(I89)=TRUE," ",+WORKDAY.INTL(I89,+J89+K89+L89,,CONGÉ!$C$2:$C$80))</f>
        <v xml:space="preserve"> </v>
      </c>
      <c r="N89" s="56"/>
      <c r="O89" s="57"/>
      <c r="P89" s="58"/>
      <c r="Q89" s="59"/>
      <c r="R89" s="58"/>
      <c r="S89" s="59"/>
      <c r="T89" s="58"/>
      <c r="U89" s="59"/>
      <c r="V89" s="58"/>
      <c r="W89" s="59"/>
      <c r="X89" s="58"/>
      <c r="Y89" s="59"/>
      <c r="Z89" s="58"/>
      <c r="AA89" s="59"/>
      <c r="AB89" s="58"/>
      <c r="AC89" s="59"/>
      <c r="AD89" s="58"/>
      <c r="AE89" s="59"/>
      <c r="AF89" s="58"/>
      <c r="AG89" s="59"/>
      <c r="AH89" s="75"/>
      <c r="AI89" s="29">
        <f t="shared" si="36"/>
        <v>0</v>
      </c>
      <c r="AJ89" s="29">
        <f t="shared" si="37"/>
        <v>0</v>
      </c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</row>
    <row r="90" spans="1:55" ht="16.5" customHeight="1" x14ac:dyDescent="0.25">
      <c r="A90" s="109" t="str">
        <f t="shared" si="39"/>
        <v xml:space="preserve"> </v>
      </c>
      <c r="B90" s="87" t="str">
        <f t="shared" si="40"/>
        <v>z</v>
      </c>
      <c r="C90" s="55"/>
      <c r="D90" s="55"/>
      <c r="E90" s="60"/>
      <c r="F90" s="55"/>
      <c r="G90" s="56"/>
      <c r="H90" s="88"/>
      <c r="I90" s="88"/>
      <c r="J90" s="55"/>
      <c r="K90" s="55"/>
      <c r="L90" s="55"/>
      <c r="M90" s="115" t="str">
        <f>+IF(+ISBLANK(I90)=TRUE," ",+WORKDAY.INTL(I90,+J90+K90+L90,,CONGÉ!$C$2:$C$80))</f>
        <v xml:space="preserve"> </v>
      </c>
      <c r="N90" s="56"/>
      <c r="O90" s="57"/>
      <c r="P90" s="58"/>
      <c r="Q90" s="59"/>
      <c r="R90" s="58"/>
      <c r="S90" s="59"/>
      <c r="T90" s="58"/>
      <c r="U90" s="59"/>
      <c r="V90" s="58"/>
      <c r="W90" s="59"/>
      <c r="X90" s="58"/>
      <c r="Y90" s="59"/>
      <c r="Z90" s="58"/>
      <c r="AA90" s="59"/>
      <c r="AB90" s="58"/>
      <c r="AC90" s="59"/>
      <c r="AD90" s="58"/>
      <c r="AE90" s="59"/>
      <c r="AF90" s="58"/>
      <c r="AG90" s="59"/>
      <c r="AH90" s="75"/>
      <c r="AI90" s="29">
        <f t="shared" si="36"/>
        <v>0</v>
      </c>
      <c r="AJ90" s="29">
        <f t="shared" si="37"/>
        <v>0</v>
      </c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</row>
    <row r="91" spans="1:55" ht="16.5" customHeight="1" x14ac:dyDescent="0.25">
      <c r="A91" s="109" t="str">
        <f t="shared" si="39"/>
        <v xml:space="preserve"> </v>
      </c>
      <c r="B91" s="87" t="str">
        <f t="shared" si="40"/>
        <v>z</v>
      </c>
      <c r="C91" s="55"/>
      <c r="D91" s="55"/>
      <c r="E91" s="60"/>
      <c r="F91" s="55"/>
      <c r="G91" s="56"/>
      <c r="H91" s="88"/>
      <c r="I91" s="88"/>
      <c r="J91" s="55"/>
      <c r="K91" s="55"/>
      <c r="L91" s="55"/>
      <c r="M91" s="115" t="str">
        <f>+IF(+ISBLANK(I91)=TRUE," ",+WORKDAY.INTL(I91,+J91+K91+L91,,CONGÉ!$C$2:$C$80))</f>
        <v xml:space="preserve"> </v>
      </c>
      <c r="N91" s="56"/>
      <c r="O91" s="57"/>
      <c r="P91" s="58"/>
      <c r="Q91" s="59"/>
      <c r="R91" s="58"/>
      <c r="S91" s="59"/>
      <c r="T91" s="58"/>
      <c r="U91" s="59"/>
      <c r="V91" s="58"/>
      <c r="W91" s="59"/>
      <c r="X91" s="58"/>
      <c r="Y91" s="59"/>
      <c r="Z91" s="58"/>
      <c r="AA91" s="59"/>
      <c r="AB91" s="58"/>
      <c r="AC91" s="59"/>
      <c r="AD91" s="58"/>
      <c r="AE91" s="59"/>
      <c r="AF91" s="58"/>
      <c r="AG91" s="59"/>
      <c r="AH91" s="75"/>
      <c r="AI91" s="29">
        <f t="shared" si="36"/>
        <v>0</v>
      </c>
      <c r="AJ91" s="29">
        <f t="shared" si="37"/>
        <v>0</v>
      </c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</row>
    <row r="92" spans="1:55" ht="16.5" customHeight="1" x14ac:dyDescent="0.25">
      <c r="A92" s="109" t="str">
        <f t="shared" si="39"/>
        <v xml:space="preserve"> </v>
      </c>
      <c r="B92" s="87" t="str">
        <f t="shared" si="40"/>
        <v>z</v>
      </c>
      <c r="C92" s="55"/>
      <c r="D92" s="55"/>
      <c r="E92" s="60"/>
      <c r="F92" s="55"/>
      <c r="G92" s="56"/>
      <c r="H92" s="88"/>
      <c r="I92" s="88"/>
      <c r="J92" s="55"/>
      <c r="K92" s="55"/>
      <c r="L92" s="55"/>
      <c r="M92" s="115" t="str">
        <f>+IF(+ISBLANK(I92)=TRUE," ",+WORKDAY.INTL(I92,+J92+K92+L92,,CONGÉ!$C$2:$C$80))</f>
        <v xml:space="preserve"> </v>
      </c>
      <c r="N92" s="56"/>
      <c r="O92" s="57"/>
      <c r="P92" s="58"/>
      <c r="Q92" s="59"/>
      <c r="R92" s="58"/>
      <c r="S92" s="59"/>
      <c r="T92" s="58"/>
      <c r="U92" s="59"/>
      <c r="V92" s="58"/>
      <c r="W92" s="59"/>
      <c r="X92" s="58"/>
      <c r="Y92" s="59"/>
      <c r="Z92" s="58"/>
      <c r="AA92" s="59"/>
      <c r="AB92" s="58"/>
      <c r="AC92" s="59"/>
      <c r="AD92" s="58"/>
      <c r="AE92" s="59"/>
      <c r="AF92" s="58"/>
      <c r="AG92" s="59"/>
      <c r="AH92" s="75"/>
      <c r="AI92" s="29">
        <f t="shared" si="36"/>
        <v>0</v>
      </c>
      <c r="AJ92" s="29">
        <f t="shared" si="37"/>
        <v>0</v>
      </c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</row>
    <row r="93" spans="1:55" ht="16.5" customHeight="1" x14ac:dyDescent="0.25">
      <c r="A93" s="109" t="str">
        <f t="shared" si="39"/>
        <v xml:space="preserve"> </v>
      </c>
      <c r="B93" s="87" t="str">
        <f t="shared" si="40"/>
        <v>z</v>
      </c>
      <c r="C93" s="55"/>
      <c r="D93" s="55"/>
      <c r="E93" s="60"/>
      <c r="F93" s="55"/>
      <c r="G93" s="56"/>
      <c r="H93" s="88"/>
      <c r="I93" s="88"/>
      <c r="J93" s="55"/>
      <c r="K93" s="55"/>
      <c r="L93" s="55"/>
      <c r="M93" s="115" t="str">
        <f>+IF(+ISBLANK(I93)=TRUE," ",+WORKDAY.INTL(I93,+J93+K93+L93,,CONGÉ!$C$2:$C$80))</f>
        <v xml:space="preserve"> </v>
      </c>
      <c r="N93" s="56"/>
      <c r="O93" s="57"/>
      <c r="P93" s="58"/>
      <c r="Q93" s="59"/>
      <c r="R93" s="58"/>
      <c r="S93" s="59"/>
      <c r="T93" s="58"/>
      <c r="U93" s="59"/>
      <c r="V93" s="58"/>
      <c r="W93" s="59"/>
      <c r="X93" s="58"/>
      <c r="Y93" s="59"/>
      <c r="Z93" s="58"/>
      <c r="AA93" s="59"/>
      <c r="AB93" s="58"/>
      <c r="AC93" s="59"/>
      <c r="AD93" s="58"/>
      <c r="AE93" s="59"/>
      <c r="AF93" s="58"/>
      <c r="AG93" s="59"/>
      <c r="AH93" s="75"/>
      <c r="AI93" s="29">
        <f t="shared" si="36"/>
        <v>0</v>
      </c>
      <c r="AJ93" s="29">
        <f t="shared" si="37"/>
        <v>0</v>
      </c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</row>
    <row r="94" spans="1:55" ht="16.5" customHeight="1" x14ac:dyDescent="0.25">
      <c r="A94" s="109" t="str">
        <f t="shared" si="39"/>
        <v xml:space="preserve"> </v>
      </c>
      <c r="B94" s="87" t="str">
        <f t="shared" si="40"/>
        <v>z</v>
      </c>
      <c r="C94" s="55"/>
      <c r="D94" s="55"/>
      <c r="E94" s="60"/>
      <c r="F94" s="55"/>
      <c r="G94" s="56"/>
      <c r="H94" s="88"/>
      <c r="I94" s="88"/>
      <c r="J94" s="55"/>
      <c r="K94" s="55"/>
      <c r="L94" s="55"/>
      <c r="M94" s="115" t="str">
        <f>+IF(+ISBLANK(I94)=TRUE," ",+WORKDAY.INTL(I94,+J94+K94+L94,,CONGÉ!$C$2:$C$80))</f>
        <v xml:space="preserve"> </v>
      </c>
      <c r="N94" s="56"/>
      <c r="O94" s="57"/>
      <c r="P94" s="58"/>
      <c r="Q94" s="59"/>
      <c r="R94" s="58"/>
      <c r="S94" s="59"/>
      <c r="T94" s="58"/>
      <c r="U94" s="59"/>
      <c r="V94" s="58"/>
      <c r="W94" s="59"/>
      <c r="X94" s="58"/>
      <c r="Y94" s="59"/>
      <c r="Z94" s="58"/>
      <c r="AA94" s="59"/>
      <c r="AB94" s="58"/>
      <c r="AC94" s="59"/>
      <c r="AD94" s="58"/>
      <c r="AE94" s="59"/>
      <c r="AF94" s="58"/>
      <c r="AG94" s="59"/>
      <c r="AH94" s="75"/>
      <c r="AI94" s="29">
        <f t="shared" si="36"/>
        <v>0</v>
      </c>
      <c r="AJ94" s="29">
        <f t="shared" si="37"/>
        <v>0</v>
      </c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</row>
    <row r="95" spans="1:55" ht="16.5" customHeight="1" x14ac:dyDescent="0.25">
      <c r="A95" s="109" t="str">
        <f t="shared" si="39"/>
        <v xml:space="preserve"> </v>
      </c>
      <c r="B95" s="87" t="str">
        <f t="shared" si="40"/>
        <v>z</v>
      </c>
      <c r="C95" s="55"/>
      <c r="D95" s="55"/>
      <c r="E95" s="60"/>
      <c r="F95" s="55"/>
      <c r="G95" s="56"/>
      <c r="H95" s="88"/>
      <c r="I95" s="88"/>
      <c r="J95" s="55"/>
      <c r="K95" s="55"/>
      <c r="L95" s="55"/>
      <c r="M95" s="115" t="str">
        <f>+IF(+ISBLANK(I95)=TRUE," ",+WORKDAY.INTL(I95,+J95+K95+L95,,CONGÉ!$C$2:$C$80))</f>
        <v xml:space="preserve"> </v>
      </c>
      <c r="N95" s="56"/>
      <c r="O95" s="57"/>
      <c r="P95" s="58"/>
      <c r="Q95" s="59"/>
      <c r="R95" s="58"/>
      <c r="S95" s="59"/>
      <c r="T95" s="58"/>
      <c r="U95" s="59"/>
      <c r="V95" s="58"/>
      <c r="W95" s="59"/>
      <c r="X95" s="58"/>
      <c r="Y95" s="59"/>
      <c r="Z95" s="58"/>
      <c r="AA95" s="59"/>
      <c r="AB95" s="58"/>
      <c r="AC95" s="59"/>
      <c r="AD95" s="58"/>
      <c r="AE95" s="59"/>
      <c r="AF95" s="58"/>
      <c r="AG95" s="59"/>
      <c r="AH95" s="75"/>
      <c r="AI95" s="29">
        <f t="shared" si="36"/>
        <v>0</v>
      </c>
      <c r="AJ95" s="29">
        <f t="shared" si="37"/>
        <v>0</v>
      </c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</row>
    <row r="96" spans="1:55" ht="16.5" customHeight="1" x14ac:dyDescent="0.25">
      <c r="A96" s="109" t="str">
        <f t="shared" si="39"/>
        <v xml:space="preserve"> </v>
      </c>
      <c r="B96" s="87" t="str">
        <f t="shared" si="40"/>
        <v>z</v>
      </c>
      <c r="C96" s="55"/>
      <c r="D96" s="55"/>
      <c r="E96" s="60"/>
      <c r="F96" s="55"/>
      <c r="G96" s="56"/>
      <c r="H96" s="88"/>
      <c r="I96" s="88"/>
      <c r="J96" s="55"/>
      <c r="K96" s="55"/>
      <c r="L96" s="55"/>
      <c r="M96" s="115" t="str">
        <f>+IF(+ISBLANK(I96)=TRUE," ",+WORKDAY.INTL(I96,+J96+K96+L96,,CONGÉ!$C$2:$C$80))</f>
        <v xml:space="preserve"> </v>
      </c>
      <c r="N96" s="56"/>
      <c r="O96" s="57"/>
      <c r="P96" s="58"/>
      <c r="Q96" s="59"/>
      <c r="R96" s="58"/>
      <c r="S96" s="59"/>
      <c r="T96" s="58"/>
      <c r="U96" s="59"/>
      <c r="V96" s="58"/>
      <c r="W96" s="59"/>
      <c r="X96" s="58"/>
      <c r="Y96" s="59"/>
      <c r="Z96" s="58"/>
      <c r="AA96" s="59"/>
      <c r="AB96" s="58"/>
      <c r="AC96" s="59"/>
      <c r="AD96" s="58"/>
      <c r="AE96" s="59"/>
      <c r="AF96" s="58"/>
      <c r="AG96" s="59"/>
      <c r="AH96" s="75"/>
      <c r="AI96" s="29">
        <f t="shared" ref="AI96:AI109" si="42">P96+R96+T96+V96+X96+Z96+AB96+AD96</f>
        <v>0</v>
      </c>
      <c r="AJ96" s="29">
        <f t="shared" ref="AJ96:AJ109" si="43">Q96+S96+U96+W96+Y96+AA96+AC96+AE96</f>
        <v>0</v>
      </c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</row>
    <row r="97" spans="1:55" ht="16.5" customHeight="1" x14ac:dyDescent="0.25">
      <c r="A97" s="109" t="str">
        <f t="shared" si="39"/>
        <v xml:space="preserve"> </v>
      </c>
      <c r="B97" s="87" t="str">
        <f t="shared" si="40"/>
        <v>z</v>
      </c>
      <c r="C97" s="55"/>
      <c r="D97" s="55"/>
      <c r="E97" s="60"/>
      <c r="F97" s="55"/>
      <c r="G97" s="56"/>
      <c r="H97" s="88"/>
      <c r="I97" s="88"/>
      <c r="J97" s="55"/>
      <c r="K97" s="55"/>
      <c r="L97" s="55"/>
      <c r="M97" s="115" t="str">
        <f>+IF(+ISBLANK(I97)=TRUE," ",+WORKDAY.INTL(I97,+J97+K97+L97,,CONGÉ!$C$2:$C$80))</f>
        <v xml:space="preserve"> </v>
      </c>
      <c r="N97" s="56"/>
      <c r="O97" s="57"/>
      <c r="P97" s="58"/>
      <c r="Q97" s="59"/>
      <c r="R97" s="58"/>
      <c r="S97" s="59"/>
      <c r="T97" s="58"/>
      <c r="U97" s="59"/>
      <c r="V97" s="58"/>
      <c r="W97" s="59"/>
      <c r="X97" s="58"/>
      <c r="Y97" s="59"/>
      <c r="Z97" s="58"/>
      <c r="AA97" s="59"/>
      <c r="AB97" s="58"/>
      <c r="AC97" s="59"/>
      <c r="AD97" s="58"/>
      <c r="AE97" s="59"/>
      <c r="AF97" s="58"/>
      <c r="AG97" s="59"/>
      <c r="AH97" s="75"/>
      <c r="AI97" s="29">
        <f t="shared" si="42"/>
        <v>0</v>
      </c>
      <c r="AJ97" s="29">
        <f t="shared" si="43"/>
        <v>0</v>
      </c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</row>
    <row r="98" spans="1:55" ht="16.5" customHeight="1" x14ac:dyDescent="0.25">
      <c r="A98" s="109" t="str">
        <f t="shared" si="39"/>
        <v xml:space="preserve"> </v>
      </c>
      <c r="B98" s="87" t="str">
        <f t="shared" si="40"/>
        <v>z</v>
      </c>
      <c r="C98" s="55"/>
      <c r="D98" s="55"/>
      <c r="E98" s="60"/>
      <c r="F98" s="55"/>
      <c r="G98" s="56"/>
      <c r="H98" s="88"/>
      <c r="I98" s="88"/>
      <c r="J98" s="55"/>
      <c r="K98" s="55"/>
      <c r="L98" s="55"/>
      <c r="M98" s="115" t="str">
        <f>+IF(+ISBLANK(I98)=TRUE," ",+WORKDAY.INTL(I98,+J98+K98+L98,,CONGÉ!$C$2:$C$80))</f>
        <v xml:space="preserve"> </v>
      </c>
      <c r="N98" s="56"/>
      <c r="O98" s="57"/>
      <c r="P98" s="58"/>
      <c r="Q98" s="59"/>
      <c r="R98" s="58"/>
      <c r="S98" s="59"/>
      <c r="T98" s="58"/>
      <c r="U98" s="59"/>
      <c r="V98" s="58"/>
      <c r="W98" s="59"/>
      <c r="X98" s="58"/>
      <c r="Y98" s="59"/>
      <c r="Z98" s="58"/>
      <c r="AA98" s="59"/>
      <c r="AB98" s="58"/>
      <c r="AC98" s="59"/>
      <c r="AD98" s="58"/>
      <c r="AE98" s="59"/>
      <c r="AF98" s="58"/>
      <c r="AG98" s="59"/>
      <c r="AH98" s="75"/>
      <c r="AI98" s="29">
        <f>P98+R98+T98+V98+X98+Z98+AB98+AD98</f>
        <v>0</v>
      </c>
      <c r="AJ98" s="29">
        <f>Q98+S98+U98+W98+Y98+AA98+AC98+AE98</f>
        <v>0</v>
      </c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</row>
    <row r="99" spans="1:55" ht="16.5" customHeight="1" x14ac:dyDescent="0.25">
      <c r="A99" s="109" t="str">
        <f t="shared" si="39"/>
        <v xml:space="preserve"> </v>
      </c>
      <c r="B99" s="87" t="str">
        <f t="shared" si="40"/>
        <v>z</v>
      </c>
      <c r="C99" s="55"/>
      <c r="D99" s="55"/>
      <c r="E99" s="60"/>
      <c r="F99" s="55"/>
      <c r="G99" s="56"/>
      <c r="H99" s="88"/>
      <c r="I99" s="88"/>
      <c r="J99" s="55"/>
      <c r="K99" s="55"/>
      <c r="L99" s="55"/>
      <c r="M99" s="115" t="str">
        <f>+IF(+ISBLANK(I99)=TRUE," ",+WORKDAY.INTL(I99,+J99+K99+L99,,CONGÉ!$C$2:$C$80))</f>
        <v xml:space="preserve"> </v>
      </c>
      <c r="N99" s="56"/>
      <c r="O99" s="57"/>
      <c r="P99" s="58"/>
      <c r="Q99" s="59"/>
      <c r="R99" s="58"/>
      <c r="S99" s="59"/>
      <c r="T99" s="58"/>
      <c r="U99" s="59"/>
      <c r="V99" s="58"/>
      <c r="W99" s="59"/>
      <c r="X99" s="58"/>
      <c r="Y99" s="59"/>
      <c r="Z99" s="58"/>
      <c r="AA99" s="59"/>
      <c r="AB99" s="58"/>
      <c r="AC99" s="59"/>
      <c r="AD99" s="58"/>
      <c r="AE99" s="59"/>
      <c r="AF99" s="58"/>
      <c r="AG99" s="59"/>
      <c r="AH99" s="75"/>
      <c r="AI99" s="29">
        <f t="shared" si="42"/>
        <v>0</v>
      </c>
      <c r="AJ99" s="29">
        <f t="shared" si="43"/>
        <v>0</v>
      </c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</row>
    <row r="100" spans="1:55" ht="16.5" customHeight="1" x14ac:dyDescent="0.25">
      <c r="A100" s="109" t="str">
        <f t="shared" si="39"/>
        <v xml:space="preserve"> </v>
      </c>
      <c r="B100" s="87" t="str">
        <f t="shared" si="40"/>
        <v>z</v>
      </c>
      <c r="C100" s="55"/>
      <c r="D100" s="55"/>
      <c r="E100" s="60"/>
      <c r="F100" s="55"/>
      <c r="G100" s="56"/>
      <c r="H100" s="88"/>
      <c r="I100" s="88"/>
      <c r="J100" s="55"/>
      <c r="K100" s="55"/>
      <c r="L100" s="55"/>
      <c r="M100" s="115" t="str">
        <f>+IF(+ISBLANK(I100)=TRUE," ",+WORKDAY.INTL(I100,+J100+K100+L100,,CONGÉ!$C$2:$C$80))</f>
        <v xml:space="preserve"> </v>
      </c>
      <c r="N100" s="56"/>
      <c r="O100" s="57"/>
      <c r="P100" s="58"/>
      <c r="Q100" s="59"/>
      <c r="R100" s="58"/>
      <c r="S100" s="59"/>
      <c r="T100" s="58"/>
      <c r="U100" s="59"/>
      <c r="V100" s="58"/>
      <c r="W100" s="59"/>
      <c r="X100" s="58"/>
      <c r="Y100" s="59"/>
      <c r="Z100" s="58"/>
      <c r="AA100" s="59"/>
      <c r="AB100" s="58"/>
      <c r="AC100" s="59"/>
      <c r="AD100" s="58"/>
      <c r="AE100" s="59"/>
      <c r="AF100" s="58"/>
      <c r="AG100" s="59"/>
      <c r="AH100" s="75"/>
      <c r="AI100" s="29">
        <f t="shared" si="42"/>
        <v>0</v>
      </c>
      <c r="AJ100" s="29">
        <f t="shared" si="43"/>
        <v>0</v>
      </c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</row>
    <row r="101" spans="1:55" ht="16.5" customHeight="1" x14ac:dyDescent="0.25">
      <c r="A101" s="109" t="str">
        <f t="shared" si="39"/>
        <v xml:space="preserve"> </v>
      </c>
      <c r="B101" s="87" t="str">
        <f t="shared" si="40"/>
        <v>z</v>
      </c>
      <c r="C101" s="55"/>
      <c r="D101" s="55"/>
      <c r="E101" s="60"/>
      <c r="F101" s="55"/>
      <c r="G101" s="56"/>
      <c r="H101" s="88"/>
      <c r="I101" s="88"/>
      <c r="J101" s="55"/>
      <c r="K101" s="55"/>
      <c r="L101" s="55"/>
      <c r="M101" s="115" t="str">
        <f>+IF(+ISBLANK(I101)=TRUE," ",+WORKDAY.INTL(I101,+J101+K101+L101,,CONGÉ!$C$2:$C$80))</f>
        <v xml:space="preserve"> </v>
      </c>
      <c r="N101" s="56"/>
      <c r="O101" s="57"/>
      <c r="P101" s="58"/>
      <c r="Q101" s="59"/>
      <c r="R101" s="58"/>
      <c r="S101" s="59"/>
      <c r="T101" s="58"/>
      <c r="U101" s="59"/>
      <c r="V101" s="58"/>
      <c r="W101" s="59"/>
      <c r="X101" s="58"/>
      <c r="Y101" s="59"/>
      <c r="Z101" s="58"/>
      <c r="AA101" s="59"/>
      <c r="AB101" s="58"/>
      <c r="AC101" s="59"/>
      <c r="AD101" s="58"/>
      <c r="AE101" s="59"/>
      <c r="AF101" s="58"/>
      <c r="AG101" s="59"/>
      <c r="AH101" s="75"/>
      <c r="AI101" s="29">
        <f t="shared" si="42"/>
        <v>0</v>
      </c>
      <c r="AJ101" s="29">
        <f t="shared" si="43"/>
        <v>0</v>
      </c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</row>
    <row r="102" spans="1:55" ht="16.5" customHeight="1" x14ac:dyDescent="0.25">
      <c r="A102" s="109" t="str">
        <f t="shared" si="39"/>
        <v xml:space="preserve"> </v>
      </c>
      <c r="B102" s="87" t="str">
        <f t="shared" si="40"/>
        <v>z</v>
      </c>
      <c r="C102" s="55"/>
      <c r="D102" s="55"/>
      <c r="E102" s="60"/>
      <c r="F102" s="55"/>
      <c r="G102" s="56"/>
      <c r="H102" s="88"/>
      <c r="I102" s="88"/>
      <c r="J102" s="55"/>
      <c r="K102" s="55"/>
      <c r="L102" s="55"/>
      <c r="M102" s="115" t="str">
        <f>+IF(+ISBLANK(I102)=TRUE," ",+WORKDAY.INTL(I102,+J102+K102+L102,,CONGÉ!$C$2:$C$80))</f>
        <v xml:space="preserve"> </v>
      </c>
      <c r="N102" s="56"/>
      <c r="O102" s="57"/>
      <c r="P102" s="58"/>
      <c r="Q102" s="59"/>
      <c r="R102" s="58"/>
      <c r="S102" s="59"/>
      <c r="T102" s="58"/>
      <c r="U102" s="59"/>
      <c r="V102" s="58"/>
      <c r="W102" s="59"/>
      <c r="X102" s="58"/>
      <c r="Y102" s="59"/>
      <c r="Z102" s="58"/>
      <c r="AA102" s="59"/>
      <c r="AB102" s="58"/>
      <c r="AC102" s="59"/>
      <c r="AD102" s="58"/>
      <c r="AE102" s="59"/>
      <c r="AF102" s="58"/>
      <c r="AG102" s="59"/>
      <c r="AH102" s="75"/>
      <c r="AI102" s="29">
        <f t="shared" si="42"/>
        <v>0</v>
      </c>
      <c r="AJ102" s="29">
        <f t="shared" si="43"/>
        <v>0</v>
      </c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</row>
    <row r="103" spans="1:55" ht="16.5" customHeight="1" x14ac:dyDescent="0.25">
      <c r="A103" s="109" t="str">
        <f t="shared" si="39"/>
        <v xml:space="preserve"> </v>
      </c>
      <c r="B103" s="87" t="str">
        <f t="shared" si="40"/>
        <v>z</v>
      </c>
      <c r="C103" s="55"/>
      <c r="D103" s="55"/>
      <c r="E103" s="60"/>
      <c r="F103" s="55"/>
      <c r="G103" s="56"/>
      <c r="H103" s="88"/>
      <c r="I103" s="88"/>
      <c r="J103" s="55"/>
      <c r="K103" s="55"/>
      <c r="L103" s="55"/>
      <c r="M103" s="115" t="str">
        <f>+IF(+ISBLANK(I103)=TRUE," ",+WORKDAY.INTL(I103,+J103+K103+L103,,CONGÉ!$C$2:$C$80))</f>
        <v xml:space="preserve"> </v>
      </c>
      <c r="N103" s="56"/>
      <c r="O103" s="57"/>
      <c r="P103" s="58"/>
      <c r="Q103" s="59"/>
      <c r="R103" s="58"/>
      <c r="S103" s="59"/>
      <c r="T103" s="58"/>
      <c r="U103" s="59"/>
      <c r="V103" s="58"/>
      <c r="W103" s="59"/>
      <c r="X103" s="58"/>
      <c r="Y103" s="59"/>
      <c r="Z103" s="58"/>
      <c r="AA103" s="59"/>
      <c r="AB103" s="58"/>
      <c r="AC103" s="59"/>
      <c r="AD103" s="58"/>
      <c r="AE103" s="59"/>
      <c r="AF103" s="58"/>
      <c r="AG103" s="59"/>
      <c r="AH103" s="75"/>
      <c r="AI103" s="29">
        <f t="shared" si="42"/>
        <v>0</v>
      </c>
      <c r="AJ103" s="29">
        <f t="shared" si="43"/>
        <v>0</v>
      </c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</row>
    <row r="104" spans="1:55" ht="16.5" customHeight="1" x14ac:dyDescent="0.25">
      <c r="A104" s="109" t="str">
        <f t="shared" si="39"/>
        <v xml:space="preserve"> </v>
      </c>
      <c r="B104" s="87" t="str">
        <f t="shared" si="40"/>
        <v>z</v>
      </c>
      <c r="C104" s="55"/>
      <c r="D104" s="55"/>
      <c r="E104" s="60"/>
      <c r="F104" s="55"/>
      <c r="G104" s="56"/>
      <c r="H104" s="88"/>
      <c r="I104" s="88"/>
      <c r="J104" s="55"/>
      <c r="K104" s="55"/>
      <c r="L104" s="55"/>
      <c r="M104" s="115" t="str">
        <f>+IF(+ISBLANK(I104)=TRUE," ",+WORKDAY.INTL(I104,+J104+K104+L104,,CONGÉ!$C$2:$C$80))</f>
        <v xml:space="preserve"> </v>
      </c>
      <c r="N104" s="56"/>
      <c r="O104" s="57"/>
      <c r="P104" s="58"/>
      <c r="Q104" s="59"/>
      <c r="R104" s="58"/>
      <c r="S104" s="59"/>
      <c r="T104" s="58"/>
      <c r="U104" s="59"/>
      <c r="V104" s="58"/>
      <c r="W104" s="59"/>
      <c r="X104" s="58"/>
      <c r="Y104" s="59"/>
      <c r="Z104" s="58"/>
      <c r="AA104" s="59"/>
      <c r="AB104" s="58"/>
      <c r="AC104" s="59"/>
      <c r="AD104" s="58"/>
      <c r="AE104" s="59"/>
      <c r="AF104" s="58"/>
      <c r="AG104" s="59"/>
      <c r="AH104" s="75"/>
      <c r="AI104" s="29">
        <f t="shared" si="42"/>
        <v>0</v>
      </c>
      <c r="AJ104" s="29">
        <f t="shared" si="43"/>
        <v>0</v>
      </c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</row>
    <row r="105" spans="1:55" ht="16.5" customHeight="1" x14ac:dyDescent="0.25">
      <c r="A105" s="109" t="str">
        <f t="shared" si="39"/>
        <v xml:space="preserve"> </v>
      </c>
      <c r="B105" s="87" t="str">
        <f t="shared" si="40"/>
        <v>z</v>
      </c>
      <c r="C105" s="55"/>
      <c r="D105" s="55"/>
      <c r="E105" s="60"/>
      <c r="F105" s="55"/>
      <c r="G105" s="56"/>
      <c r="H105" s="88"/>
      <c r="I105" s="88"/>
      <c r="J105" s="55"/>
      <c r="K105" s="55"/>
      <c r="L105" s="55"/>
      <c r="M105" s="115" t="str">
        <f>+IF(+ISBLANK(I105)=TRUE," ",+WORKDAY.INTL(I105,+J105+K105+L105,,CONGÉ!$C$2:$C$80))</f>
        <v xml:space="preserve"> </v>
      </c>
      <c r="N105" s="56"/>
      <c r="O105" s="57"/>
      <c r="P105" s="58"/>
      <c r="Q105" s="59"/>
      <c r="R105" s="58"/>
      <c r="S105" s="59"/>
      <c r="T105" s="58"/>
      <c r="U105" s="59"/>
      <c r="V105" s="58"/>
      <c r="W105" s="59"/>
      <c r="X105" s="58"/>
      <c r="Y105" s="59"/>
      <c r="Z105" s="58"/>
      <c r="AA105" s="59"/>
      <c r="AB105" s="58"/>
      <c r="AC105" s="59"/>
      <c r="AD105" s="58"/>
      <c r="AE105" s="59"/>
      <c r="AF105" s="58"/>
      <c r="AG105" s="59"/>
      <c r="AH105" s="75"/>
      <c r="AI105" s="29">
        <f t="shared" si="42"/>
        <v>0</v>
      </c>
      <c r="AJ105" s="29">
        <f t="shared" si="43"/>
        <v>0</v>
      </c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</row>
    <row r="106" spans="1:55" ht="16.5" customHeight="1" x14ac:dyDescent="0.25">
      <c r="A106" s="109" t="str">
        <f t="shared" si="39"/>
        <v xml:space="preserve"> </v>
      </c>
      <c r="B106" s="87" t="str">
        <f t="shared" si="40"/>
        <v>z</v>
      </c>
      <c r="C106" s="55"/>
      <c r="D106" s="55"/>
      <c r="E106" s="60"/>
      <c r="F106" s="55"/>
      <c r="G106" s="56"/>
      <c r="H106" s="88"/>
      <c r="I106" s="88"/>
      <c r="J106" s="55"/>
      <c r="K106" s="55"/>
      <c r="L106" s="55"/>
      <c r="M106" s="115" t="str">
        <f>+IF(+ISBLANK(I106)=TRUE," ",+WORKDAY.INTL(I106,+J106+K106+L106,,CONGÉ!$C$2:$C$80))</f>
        <v xml:space="preserve"> </v>
      </c>
      <c r="N106" s="56"/>
      <c r="O106" s="57"/>
      <c r="P106" s="58"/>
      <c r="Q106" s="59"/>
      <c r="R106" s="58"/>
      <c r="S106" s="59"/>
      <c r="T106" s="58"/>
      <c r="U106" s="59"/>
      <c r="V106" s="58"/>
      <c r="W106" s="59"/>
      <c r="X106" s="58"/>
      <c r="Y106" s="59"/>
      <c r="Z106" s="58"/>
      <c r="AA106" s="59"/>
      <c r="AB106" s="58"/>
      <c r="AC106" s="59"/>
      <c r="AD106" s="58"/>
      <c r="AE106" s="59"/>
      <c r="AF106" s="58"/>
      <c r="AG106" s="59"/>
      <c r="AH106" s="75"/>
      <c r="AI106" s="29">
        <f t="shared" si="42"/>
        <v>0</v>
      </c>
      <c r="AJ106" s="29">
        <f t="shared" si="43"/>
        <v>0</v>
      </c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</row>
    <row r="107" spans="1:55" ht="16.5" customHeight="1" x14ac:dyDescent="0.25">
      <c r="A107" s="109" t="str">
        <f t="shared" si="39"/>
        <v xml:space="preserve"> </v>
      </c>
      <c r="B107" s="87" t="str">
        <f t="shared" si="40"/>
        <v>z</v>
      </c>
      <c r="C107" s="55"/>
      <c r="D107" s="55"/>
      <c r="E107" s="60"/>
      <c r="F107" s="55"/>
      <c r="G107" s="56"/>
      <c r="H107" s="88"/>
      <c r="I107" s="88"/>
      <c r="J107" s="55"/>
      <c r="K107" s="55"/>
      <c r="L107" s="55"/>
      <c r="M107" s="115" t="str">
        <f>+IF(+ISBLANK(I107)=TRUE," ",+WORKDAY.INTL(I107,+J107+K107+L107,,CONGÉ!$C$2:$C$80))</f>
        <v xml:space="preserve"> </v>
      </c>
      <c r="N107" s="56"/>
      <c r="O107" s="57"/>
      <c r="P107" s="58"/>
      <c r="Q107" s="59"/>
      <c r="R107" s="58"/>
      <c r="S107" s="59"/>
      <c r="T107" s="58"/>
      <c r="U107" s="59"/>
      <c r="V107" s="58"/>
      <c r="W107" s="59"/>
      <c r="X107" s="58"/>
      <c r="Y107" s="59"/>
      <c r="Z107" s="58"/>
      <c r="AA107" s="59"/>
      <c r="AB107" s="58"/>
      <c r="AC107" s="59"/>
      <c r="AD107" s="58"/>
      <c r="AE107" s="59"/>
      <c r="AF107" s="58"/>
      <c r="AG107" s="59"/>
      <c r="AH107" s="75"/>
      <c r="AI107" s="29"/>
      <c r="AJ107" s="29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</row>
    <row r="108" spans="1:55" ht="16.5" customHeight="1" x14ac:dyDescent="0.25">
      <c r="A108" s="109" t="str">
        <f t="shared" si="39"/>
        <v xml:space="preserve"> </v>
      </c>
      <c r="B108" s="87" t="str">
        <f t="shared" si="40"/>
        <v>z</v>
      </c>
      <c r="C108" s="55"/>
      <c r="D108" s="55"/>
      <c r="E108" s="60"/>
      <c r="F108" s="55"/>
      <c r="G108" s="56"/>
      <c r="H108" s="88"/>
      <c r="I108" s="88"/>
      <c r="J108" s="55"/>
      <c r="K108" s="55"/>
      <c r="L108" s="55"/>
      <c r="M108" s="115" t="str">
        <f>+IF(+ISBLANK(I108)=TRUE," ",+WORKDAY.INTL(I108,+J108+K108+L108,,CONGÉ!$C$2:$C$80))</f>
        <v xml:space="preserve"> </v>
      </c>
      <c r="N108" s="56"/>
      <c r="O108" s="57"/>
      <c r="P108" s="58"/>
      <c r="Q108" s="59"/>
      <c r="R108" s="58"/>
      <c r="S108" s="59"/>
      <c r="T108" s="58"/>
      <c r="U108" s="59"/>
      <c r="V108" s="58"/>
      <c r="W108" s="59"/>
      <c r="X108" s="58"/>
      <c r="Y108" s="59"/>
      <c r="Z108" s="58"/>
      <c r="AA108" s="59"/>
      <c r="AB108" s="58"/>
      <c r="AC108" s="59"/>
      <c r="AD108" s="58"/>
      <c r="AE108" s="59"/>
      <c r="AF108" s="58"/>
      <c r="AG108" s="59"/>
      <c r="AH108" s="75"/>
      <c r="AI108" s="29">
        <f t="shared" si="42"/>
        <v>0</v>
      </c>
      <c r="AJ108" s="29">
        <f t="shared" si="43"/>
        <v>0</v>
      </c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</row>
    <row r="109" spans="1:55" ht="16.5" customHeight="1" thickBot="1" x14ac:dyDescent="0.3">
      <c r="A109" s="109" t="str">
        <f t="shared" si="39"/>
        <v xml:space="preserve"> </v>
      </c>
      <c r="B109" s="87" t="str">
        <f t="shared" si="40"/>
        <v>z</v>
      </c>
      <c r="C109" s="62"/>
      <c r="D109" s="62"/>
      <c r="E109" s="61"/>
      <c r="F109" s="62"/>
      <c r="G109" s="63"/>
      <c r="H109" s="89"/>
      <c r="I109" s="89"/>
      <c r="J109" s="62"/>
      <c r="K109" s="62"/>
      <c r="L109" s="62"/>
      <c r="M109" s="115" t="str">
        <f>+IF(+ISBLANK(I109)=TRUE," ",+WORKDAY.INTL(I109,+J109+K109+L109,,CONGÉ!$C$2:$C$80))</f>
        <v xml:space="preserve"> </v>
      </c>
      <c r="N109" s="63"/>
      <c r="O109" s="64"/>
      <c r="P109" s="65"/>
      <c r="Q109" s="66"/>
      <c r="R109" s="65"/>
      <c r="S109" s="66"/>
      <c r="T109" s="65"/>
      <c r="U109" s="66"/>
      <c r="V109" s="65"/>
      <c r="W109" s="66"/>
      <c r="X109" s="65"/>
      <c r="Y109" s="66"/>
      <c r="Z109" s="65"/>
      <c r="AA109" s="66"/>
      <c r="AB109" s="65"/>
      <c r="AC109" s="66"/>
      <c r="AD109" s="65"/>
      <c r="AE109" s="66"/>
      <c r="AF109" s="65"/>
      <c r="AG109" s="66"/>
      <c r="AH109" s="76"/>
      <c r="AI109" s="29">
        <f t="shared" si="42"/>
        <v>0</v>
      </c>
      <c r="AJ109" s="29">
        <f t="shared" si="43"/>
        <v>0</v>
      </c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</row>
    <row r="110" spans="1:55" s="53" customFormat="1" ht="16.5" thickBot="1" x14ac:dyDescent="0.3">
      <c r="A110" s="110"/>
      <c r="B110" s="54"/>
      <c r="C110" s="54"/>
      <c r="D110" s="54"/>
      <c r="E110" s="54"/>
      <c r="F110" s="54"/>
      <c r="G110" s="54"/>
      <c r="H110" s="90"/>
      <c r="I110" s="90"/>
      <c r="J110" s="54"/>
      <c r="K110" s="54"/>
      <c r="L110" s="54"/>
      <c r="M110" s="110"/>
      <c r="N110" s="54"/>
      <c r="O110" s="54"/>
      <c r="P110" s="54">
        <f t="shared" ref="P110:AG110" si="44">+SUMIF($O$6:$O$40,"OUI",P22:P109)</f>
        <v>0</v>
      </c>
      <c r="Q110" s="54">
        <f t="shared" si="44"/>
        <v>0</v>
      </c>
      <c r="R110" s="54">
        <f t="shared" si="44"/>
        <v>0</v>
      </c>
      <c r="S110" s="54">
        <f t="shared" si="44"/>
        <v>0</v>
      </c>
      <c r="T110" s="54">
        <f t="shared" si="44"/>
        <v>0</v>
      </c>
      <c r="U110" s="54">
        <f t="shared" si="44"/>
        <v>0</v>
      </c>
      <c r="V110" s="54">
        <f t="shared" si="44"/>
        <v>0</v>
      </c>
      <c r="W110" s="54">
        <f t="shared" si="44"/>
        <v>0</v>
      </c>
      <c r="X110" s="54">
        <f t="shared" si="44"/>
        <v>0</v>
      </c>
      <c r="Y110" s="54">
        <f t="shared" si="44"/>
        <v>0</v>
      </c>
      <c r="Z110" s="54">
        <f t="shared" si="44"/>
        <v>0</v>
      </c>
      <c r="AA110" s="54">
        <f t="shared" si="44"/>
        <v>0</v>
      </c>
      <c r="AB110" s="54">
        <f t="shared" si="44"/>
        <v>0</v>
      </c>
      <c r="AC110" s="54">
        <f t="shared" si="44"/>
        <v>0</v>
      </c>
      <c r="AD110" s="54">
        <f t="shared" si="44"/>
        <v>0</v>
      </c>
      <c r="AE110" s="54">
        <f t="shared" si="44"/>
        <v>0</v>
      </c>
      <c r="AF110" s="54">
        <f t="shared" si="44"/>
        <v>0</v>
      </c>
      <c r="AG110" s="54">
        <f t="shared" si="44"/>
        <v>0</v>
      </c>
      <c r="AH110" s="54"/>
      <c r="AI110" s="54">
        <f>+SUMIF($O$6:$O$40,"OUI",AI22:AI109)</f>
        <v>0</v>
      </c>
      <c r="AJ110" s="54">
        <f>+SUMIF($O$6:$O$40,"OUI",AJ22:AJ109)</f>
        <v>0</v>
      </c>
    </row>
    <row r="111" spans="1:55" x14ac:dyDescent="0.25"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</row>
    <row r="112" spans="1:55" x14ac:dyDescent="0.25"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</row>
    <row r="124" spans="37:55" x14ac:dyDescent="0.25"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</row>
    <row r="127" spans="37:55" x14ac:dyDescent="0.25"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</row>
    <row r="128" spans="37:55" x14ac:dyDescent="0.25"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</row>
  </sheetData>
  <autoFilter ref="A1:AG128" xr:uid="{E6CA5840-98A7-4F4F-B52B-B6088795B940}">
    <filterColumn colId="15" showButton="0"/>
    <filterColumn colId="17" showButton="0"/>
    <filterColumn colId="19" showButton="0"/>
    <filterColumn colId="21" showButton="0"/>
    <filterColumn colId="23" showButton="0"/>
    <filterColumn colId="25" showButton="0"/>
    <filterColumn colId="27" showButton="0"/>
    <filterColumn colId="29" showButton="0"/>
    <filterColumn colId="31" showButton="0"/>
  </autoFilter>
  <mergeCells count="10">
    <mergeCell ref="AI1:AJ1"/>
    <mergeCell ref="AD1:AE1"/>
    <mergeCell ref="AF1:AG1"/>
    <mergeCell ref="P1:Q1"/>
    <mergeCell ref="R1:S1"/>
    <mergeCell ref="T1:U1"/>
    <mergeCell ref="V1:W1"/>
    <mergeCell ref="X1:Y1"/>
    <mergeCell ref="Z1:AA1"/>
    <mergeCell ref="AB1:AC1"/>
  </mergeCells>
  <phoneticPr fontId="1" type="noConversion"/>
  <conditionalFormatting sqref="A1:A109">
    <cfRule type="duplicateValues" dxfId="104" priority="1"/>
  </conditionalFormatting>
  <pageMargins left="0.70866141732283472" right="0.70866141732283472" top="0.74803149606299213" bottom="0.74803149606299213" header="0.31496062992125984" footer="0.31496062992125984"/>
  <pageSetup paperSize="3" scale="90" fitToWidth="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20FFB56-EA5E-49F7-B93D-38C56B11458E}">
          <x14:formula1>
            <xm:f>POSTE!$B$2:$B$11</xm:f>
          </x14:formula1>
          <xm:sqref>P1:AG1</xm:sqref>
        </x14:dataValidation>
        <x14:dataValidation type="list" allowBlank="1" showInputMessage="1" showErrorMessage="1" xr:uid="{B6BFF550-E745-41C9-90B2-C44FB770FDE8}">
          <x14:formula1>
            <xm:f>POSTE!$B$2:$B$12</xm:f>
          </x14:formula1>
          <xm:sqref>AH1</xm:sqref>
        </x14:dataValidation>
        <x14:dataValidation type="list" allowBlank="1" showInputMessage="1" showErrorMessage="1" xr:uid="{A65C590D-54C8-4306-99B6-AAF88FB45C81}">
          <x14:formula1>
            <xm:f>LISTE!$C$2:$C$3</xm:f>
          </x14:formula1>
          <xm:sqref>O4:O109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CEDE1-69D8-4A2E-8764-A71D1A123D75}">
  <dimension ref="C1:C3"/>
  <sheetViews>
    <sheetView workbookViewId="0">
      <selection activeCell="B1" sqref="B1:B1048576"/>
    </sheetView>
  </sheetViews>
  <sheetFormatPr baseColWidth="10" defaultRowHeight="15" x14ac:dyDescent="0.25"/>
  <cols>
    <col min="3" max="3" width="14.28515625" bestFit="1" customWidth="1"/>
  </cols>
  <sheetData>
    <row r="1" spans="3:3" ht="15.75" thickBot="1" x14ac:dyDescent="0.3">
      <c r="C1" s="25" t="s">
        <v>135</v>
      </c>
    </row>
    <row r="2" spans="3:3" x14ac:dyDescent="0.25">
      <c r="C2" s="57" t="s">
        <v>1</v>
      </c>
    </row>
    <row r="3" spans="3:3" x14ac:dyDescent="0.25">
      <c r="C3" s="57" t="s">
        <v>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97981-051B-4B01-BE9B-33377B1E3A7E}">
  <sheetPr>
    <tabColor theme="8" tint="0.59999389629810485"/>
    <pageSetUpPr fitToPage="1"/>
  </sheetPr>
  <dimension ref="B1:V47"/>
  <sheetViews>
    <sheetView zoomScale="85" zoomScaleNormal="85" zoomScaleSheetLayoutView="85" workbookViewId="0">
      <pane xSplit="7" ySplit="11" topLeftCell="H12" activePane="bottomRight" state="frozen"/>
      <selection pane="topRight" activeCell="H1" sqref="H1"/>
      <selection pane="bottomLeft" activeCell="A12" sqref="A12"/>
      <selection pane="bottomRight" activeCell="G16" sqref="G16"/>
    </sheetView>
  </sheetViews>
  <sheetFormatPr baseColWidth="10" defaultColWidth="11.42578125" defaultRowHeight="15" x14ac:dyDescent="0.25"/>
  <cols>
    <col min="1" max="1" width="9" style="1" customWidth="1"/>
    <col min="2" max="2" width="14.42578125" style="1" bestFit="1" customWidth="1"/>
    <col min="3" max="3" width="13.5703125" style="1" bestFit="1" customWidth="1"/>
    <col min="4" max="4" width="20.5703125" style="1" customWidth="1"/>
    <col min="5" max="5" width="19.140625" style="1" bestFit="1" customWidth="1"/>
    <col min="6" max="6" width="16.5703125" style="1" bestFit="1" customWidth="1"/>
    <col min="7" max="7" width="18.85546875" style="1" bestFit="1" customWidth="1"/>
    <col min="8" max="12" width="19.140625" style="1" bestFit="1" customWidth="1"/>
    <col min="13" max="13" width="3" style="1" hidden="1" customWidth="1"/>
    <col min="14" max="17" width="4.140625" style="1" hidden="1" customWidth="1"/>
    <col min="18" max="18" width="3.7109375" style="1" customWidth="1"/>
    <col min="19" max="19" width="10.5703125" style="1" bestFit="1" customWidth="1"/>
    <col min="20" max="20" width="11.42578125" style="1" customWidth="1"/>
    <col min="21" max="16384" width="11.42578125" style="1"/>
  </cols>
  <sheetData>
    <row r="1" spans="2:22" ht="15" customHeight="1" x14ac:dyDescent="0.25">
      <c r="B1" s="216" t="s">
        <v>166</v>
      </c>
      <c r="C1" s="216"/>
      <c r="D1" s="216"/>
      <c r="E1" s="216"/>
      <c r="F1" s="216"/>
      <c r="G1" s="216"/>
      <c r="H1" s="216"/>
      <c r="I1" s="216"/>
      <c r="J1" s="216"/>
      <c r="K1" s="216"/>
      <c r="L1" s="216"/>
      <c r="M1" s="216"/>
      <c r="N1" s="216"/>
      <c r="O1" s="216"/>
      <c r="P1" s="216"/>
      <c r="Q1" s="216"/>
      <c r="R1" s="216"/>
    </row>
    <row r="2" spans="2:22" ht="15" customHeight="1" x14ac:dyDescent="0.25">
      <c r="B2" s="216"/>
      <c r="C2" s="216"/>
      <c r="D2" s="216"/>
      <c r="E2" s="216"/>
      <c r="F2" s="216"/>
      <c r="G2" s="216"/>
      <c r="H2" s="216"/>
      <c r="I2" s="216"/>
      <c r="J2" s="216"/>
      <c r="K2" s="216"/>
      <c r="L2" s="216"/>
      <c r="M2" s="216"/>
      <c r="N2" s="216"/>
      <c r="O2" s="216"/>
      <c r="P2" s="216"/>
      <c r="Q2" s="216"/>
      <c r="R2" s="216"/>
    </row>
    <row r="3" spans="2:22" ht="15" customHeight="1" x14ac:dyDescent="0.25">
      <c r="B3" s="216"/>
      <c r="C3" s="216"/>
      <c r="D3" s="216"/>
      <c r="E3" s="216"/>
      <c r="F3" s="216"/>
      <c r="G3" s="216"/>
      <c r="H3" s="216"/>
      <c r="I3" s="216"/>
      <c r="J3" s="216"/>
      <c r="K3" s="216"/>
      <c r="L3" s="216"/>
      <c r="M3" s="216"/>
      <c r="N3" s="216"/>
      <c r="O3" s="216"/>
      <c r="P3" s="216"/>
      <c r="Q3" s="216"/>
      <c r="R3" s="216"/>
    </row>
    <row r="4" spans="2:22" ht="15.75" customHeight="1" x14ac:dyDescent="0.25">
      <c r="B4" s="217">
        <f ca="1">NOW()</f>
        <v>45756.556695601852</v>
      </c>
      <c r="C4" s="217"/>
      <c r="D4" s="217"/>
      <c r="E4" s="217"/>
      <c r="F4" s="217"/>
      <c r="G4" s="217"/>
      <c r="H4" s="217"/>
      <c r="I4" s="217"/>
      <c r="J4" s="217"/>
      <c r="K4" s="217"/>
      <c r="L4" s="217"/>
      <c r="M4" s="217"/>
      <c r="N4" s="217"/>
      <c r="O4" s="217"/>
      <c r="P4" s="217"/>
      <c r="Q4" s="217"/>
      <c r="R4" s="217"/>
    </row>
    <row r="6" spans="2:22" x14ac:dyDescent="0.25">
      <c r="F6" s="207" t="s">
        <v>179</v>
      </c>
      <c r="G6" s="207" t="s">
        <v>180</v>
      </c>
    </row>
    <row r="7" spans="2:22" x14ac:dyDescent="0.25">
      <c r="F7" s="206">
        <f>+SUM(CUM!S:S)</f>
        <v>3081</v>
      </c>
      <c r="G7" s="206">
        <f>+SUM(CUM!AC:AC)</f>
        <v>569791</v>
      </c>
    </row>
    <row r="8" spans="2:22" x14ac:dyDescent="0.25">
      <c r="B8" s="3" t="s">
        <v>20</v>
      </c>
      <c r="C8" s="1" t="s">
        <v>1</v>
      </c>
      <c r="U8" s="85"/>
    </row>
    <row r="10" spans="2:22" x14ac:dyDescent="0.25">
      <c r="S10"/>
      <c r="T10"/>
      <c r="U10"/>
      <c r="V10"/>
    </row>
    <row r="11" spans="2:22" x14ac:dyDescent="0.25">
      <c r="B11" s="3" t="s">
        <v>142</v>
      </c>
      <c r="C11" s="3" t="s">
        <v>141</v>
      </c>
      <c r="D11" s="3" t="s">
        <v>93</v>
      </c>
      <c r="E11" s="3" t="s">
        <v>137</v>
      </c>
      <c r="F11" s="3" t="s">
        <v>163</v>
      </c>
      <c r="G11" s="3" t="s">
        <v>164</v>
      </c>
      <c r="H11" s="3" t="s">
        <v>151</v>
      </c>
      <c r="I11" s="3" t="s">
        <v>165</v>
      </c>
      <c r="J11" s="3" t="s">
        <v>119</v>
      </c>
      <c r="K11" s="3" t="s">
        <v>99</v>
      </c>
      <c r="L11" s="3" t="s">
        <v>121</v>
      </c>
      <c r="S11"/>
      <c r="T11"/>
      <c r="U11"/>
      <c r="V11"/>
    </row>
    <row r="12" spans="2:22" x14ac:dyDescent="0.25">
      <c r="B12" s="1">
        <v>1</v>
      </c>
      <c r="C12" s="1">
        <v>1</v>
      </c>
      <c r="D12" s="1" t="s">
        <v>195</v>
      </c>
      <c r="E12" s="1" t="s">
        <v>207</v>
      </c>
      <c r="F12" s="74">
        <v>315</v>
      </c>
      <c r="G12" s="74">
        <v>76020</v>
      </c>
      <c r="H12" s="77">
        <v>45777</v>
      </c>
      <c r="I12" s="77">
        <v>45764</v>
      </c>
      <c r="J12" s="77">
        <v>45764</v>
      </c>
      <c r="K12" s="77">
        <v>45778</v>
      </c>
      <c r="L12" s="11">
        <v>45809</v>
      </c>
      <c r="S12"/>
      <c r="T12"/>
      <c r="U12"/>
      <c r="V12"/>
    </row>
    <row r="13" spans="2:22" x14ac:dyDescent="0.25">
      <c r="B13" s="1">
        <v>2</v>
      </c>
      <c r="C13" s="1">
        <v>2</v>
      </c>
      <c r="D13" s="1" t="s">
        <v>193</v>
      </c>
      <c r="E13" s="1" t="s">
        <v>205</v>
      </c>
      <c r="F13" s="74">
        <v>601</v>
      </c>
      <c r="G13" s="74">
        <v>38349</v>
      </c>
      <c r="H13" s="77">
        <v>45777</v>
      </c>
      <c r="I13" s="77">
        <v>45769</v>
      </c>
      <c r="J13" s="77">
        <v>45778</v>
      </c>
      <c r="K13" s="77">
        <v>45803</v>
      </c>
      <c r="L13" s="11">
        <v>45834</v>
      </c>
      <c r="S13"/>
      <c r="T13"/>
      <c r="U13"/>
      <c r="V13"/>
    </row>
    <row r="14" spans="2:22" x14ac:dyDescent="0.25">
      <c r="B14" s="1">
        <v>3</v>
      </c>
      <c r="C14" s="1">
        <v>3</v>
      </c>
      <c r="D14" s="1" t="s">
        <v>194</v>
      </c>
      <c r="E14" s="1" t="s">
        <v>206</v>
      </c>
      <c r="F14" s="74">
        <v>725</v>
      </c>
      <c r="G14" s="74">
        <v>40229</v>
      </c>
      <c r="H14" s="77">
        <v>45777</v>
      </c>
      <c r="I14" s="77">
        <v>45789</v>
      </c>
      <c r="J14" s="77">
        <v>45803</v>
      </c>
      <c r="K14" s="77">
        <v>45825</v>
      </c>
      <c r="L14" s="11">
        <v>45855</v>
      </c>
      <c r="S14"/>
      <c r="T14"/>
      <c r="U14"/>
      <c r="V14"/>
    </row>
    <row r="15" spans="2:22" x14ac:dyDescent="0.25">
      <c r="B15" s="1">
        <v>4</v>
      </c>
      <c r="C15" s="1">
        <v>4</v>
      </c>
      <c r="D15" s="1" t="s">
        <v>192</v>
      </c>
      <c r="E15" s="1" t="s">
        <v>204</v>
      </c>
      <c r="F15" s="74">
        <v>14</v>
      </c>
      <c r="G15" s="74">
        <v>51014</v>
      </c>
      <c r="H15" s="77">
        <v>45782</v>
      </c>
      <c r="I15" s="77">
        <v>45796</v>
      </c>
      <c r="J15" s="1" t="s">
        <v>118</v>
      </c>
      <c r="K15" s="1" t="s">
        <v>118</v>
      </c>
      <c r="L15" s="11">
        <v>45827</v>
      </c>
      <c r="S15"/>
      <c r="T15"/>
      <c r="U15"/>
      <c r="V15"/>
    </row>
    <row r="16" spans="2:22" x14ac:dyDescent="0.25">
      <c r="B16" s="1">
        <v>5</v>
      </c>
      <c r="C16" s="1">
        <v>5</v>
      </c>
      <c r="D16" s="1" t="s">
        <v>196</v>
      </c>
      <c r="E16" s="1" t="s">
        <v>208</v>
      </c>
      <c r="F16" s="74">
        <v>12</v>
      </c>
      <c r="G16" s="74">
        <v>5390</v>
      </c>
      <c r="H16" s="77">
        <v>45793</v>
      </c>
      <c r="I16" s="77">
        <v>45855</v>
      </c>
      <c r="J16" s="1" t="s">
        <v>118</v>
      </c>
      <c r="K16" s="1" t="s">
        <v>118</v>
      </c>
      <c r="L16" s="11">
        <v>45886</v>
      </c>
      <c r="S16"/>
      <c r="T16"/>
      <c r="U16"/>
      <c r="V16"/>
    </row>
    <row r="17" spans="2:22" x14ac:dyDescent="0.25">
      <c r="B17" s="1">
        <v>6</v>
      </c>
      <c r="C17" s="1">
        <v>6</v>
      </c>
      <c r="D17" s="1" t="s">
        <v>190</v>
      </c>
      <c r="E17" s="1" t="s">
        <v>202</v>
      </c>
      <c r="F17" s="74">
        <v>571</v>
      </c>
      <c r="G17" s="74">
        <v>75213</v>
      </c>
      <c r="H17" s="77">
        <v>45814</v>
      </c>
      <c r="I17" s="77">
        <v>45889</v>
      </c>
      <c r="J17" s="77">
        <v>45889</v>
      </c>
      <c r="K17" s="77">
        <v>45929</v>
      </c>
      <c r="L17" s="11">
        <v>45959</v>
      </c>
      <c r="S17"/>
      <c r="T17"/>
      <c r="U17"/>
      <c r="V17"/>
    </row>
    <row r="18" spans="2:22" x14ac:dyDescent="0.25">
      <c r="B18" s="1">
        <v>7</v>
      </c>
      <c r="C18" s="1">
        <v>7</v>
      </c>
      <c r="D18" s="1" t="s">
        <v>197</v>
      </c>
      <c r="E18" s="1" t="s">
        <v>209</v>
      </c>
      <c r="F18" s="74">
        <v>113</v>
      </c>
      <c r="G18" s="74">
        <v>95779</v>
      </c>
      <c r="H18" s="77">
        <v>45814</v>
      </c>
      <c r="I18" s="77">
        <v>45901</v>
      </c>
      <c r="J18" s="1" t="s">
        <v>118</v>
      </c>
      <c r="K18" s="1" t="s">
        <v>118</v>
      </c>
      <c r="L18" s="11">
        <v>45931</v>
      </c>
      <c r="S18"/>
      <c r="T18"/>
      <c r="U18"/>
      <c r="V18"/>
    </row>
    <row r="19" spans="2:22" x14ac:dyDescent="0.25">
      <c r="B19" s="1">
        <v>8</v>
      </c>
      <c r="C19" s="1">
        <v>8</v>
      </c>
      <c r="D19" s="1" t="s">
        <v>187</v>
      </c>
      <c r="E19" s="1" t="s">
        <v>199</v>
      </c>
      <c r="F19" s="74">
        <v>3</v>
      </c>
      <c r="G19" s="74">
        <v>120</v>
      </c>
      <c r="H19" s="77">
        <v>45843</v>
      </c>
      <c r="I19" s="77">
        <v>45889</v>
      </c>
      <c r="J19" s="1" t="s">
        <v>118</v>
      </c>
      <c r="K19" s="1" t="s">
        <v>118</v>
      </c>
      <c r="L19" s="11">
        <v>45920</v>
      </c>
      <c r="S19"/>
      <c r="T19"/>
      <c r="U19"/>
      <c r="V19"/>
    </row>
    <row r="20" spans="2:22" x14ac:dyDescent="0.25">
      <c r="B20" s="1">
        <v>9</v>
      </c>
      <c r="C20" s="1">
        <v>9</v>
      </c>
      <c r="D20" s="1" t="s">
        <v>186</v>
      </c>
      <c r="E20" s="1" t="s">
        <v>198</v>
      </c>
      <c r="F20" s="74">
        <v>5</v>
      </c>
      <c r="G20" s="74">
        <v>527</v>
      </c>
      <c r="H20" s="77">
        <v>45855</v>
      </c>
      <c r="I20" s="77">
        <v>45786</v>
      </c>
      <c r="J20" s="77">
        <v>45929</v>
      </c>
      <c r="K20" s="77">
        <v>45936</v>
      </c>
      <c r="L20" s="11">
        <v>45967</v>
      </c>
      <c r="S20"/>
      <c r="T20"/>
      <c r="U20"/>
      <c r="V20"/>
    </row>
    <row r="21" spans="2:22" x14ac:dyDescent="0.25">
      <c r="B21" s="1">
        <v>10</v>
      </c>
      <c r="C21" s="1">
        <v>10</v>
      </c>
      <c r="D21" s="1" t="s">
        <v>191</v>
      </c>
      <c r="E21" s="1" t="s">
        <v>203</v>
      </c>
      <c r="F21" s="74">
        <v>579</v>
      </c>
      <c r="G21" s="74">
        <v>121316</v>
      </c>
      <c r="H21" s="77">
        <v>45855</v>
      </c>
      <c r="I21" s="77">
        <v>45903</v>
      </c>
      <c r="J21" s="1" t="s">
        <v>118</v>
      </c>
      <c r="K21" s="1" t="s">
        <v>118</v>
      </c>
      <c r="L21" s="11">
        <v>45933</v>
      </c>
      <c r="S21"/>
      <c r="T21"/>
      <c r="U21"/>
      <c r="V21"/>
    </row>
    <row r="22" spans="2:22" x14ac:dyDescent="0.25">
      <c r="B22" s="1">
        <v>11</v>
      </c>
      <c r="C22" s="1">
        <v>11</v>
      </c>
      <c r="D22" s="1" t="s">
        <v>188</v>
      </c>
      <c r="E22" s="1" t="s">
        <v>200</v>
      </c>
      <c r="F22" s="74">
        <v>60</v>
      </c>
      <c r="G22" s="74">
        <v>21341</v>
      </c>
      <c r="H22" s="77">
        <v>45898</v>
      </c>
      <c r="I22" s="77">
        <v>45903</v>
      </c>
      <c r="J22" s="1" t="s">
        <v>118</v>
      </c>
      <c r="K22" s="1" t="s">
        <v>118</v>
      </c>
      <c r="L22" s="11">
        <v>45933</v>
      </c>
      <c r="S22"/>
      <c r="T22"/>
      <c r="U22"/>
      <c r="V22"/>
    </row>
    <row r="23" spans="2:22" x14ac:dyDescent="0.25">
      <c r="B23" s="1">
        <v>12</v>
      </c>
      <c r="C23" s="1">
        <v>12</v>
      </c>
      <c r="D23" s="1" t="s">
        <v>189</v>
      </c>
      <c r="E23" s="1" t="s">
        <v>201</v>
      </c>
      <c r="F23" s="74">
        <v>65</v>
      </c>
      <c r="G23" s="74">
        <v>44465</v>
      </c>
      <c r="H23" s="77">
        <v>45898</v>
      </c>
      <c r="I23" s="77">
        <v>45905</v>
      </c>
      <c r="J23" s="1" t="s">
        <v>118</v>
      </c>
      <c r="K23" s="1" t="s">
        <v>118</v>
      </c>
      <c r="L23" s="11">
        <v>45935</v>
      </c>
      <c r="S23"/>
      <c r="T23"/>
      <c r="U23"/>
      <c r="V23"/>
    </row>
    <row r="24" spans="2:22" x14ac:dyDescent="0.25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</row>
    <row r="25" spans="2:22" x14ac:dyDescent="0.2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</row>
    <row r="26" spans="2:22" x14ac:dyDescent="0.2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</row>
    <row r="27" spans="2:22" x14ac:dyDescent="0.2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</row>
    <row r="28" spans="2:22" x14ac:dyDescent="0.2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</row>
    <row r="29" spans="2:22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</row>
    <row r="30" spans="2:22" x14ac:dyDescent="0.2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</row>
    <row r="31" spans="2:22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</row>
    <row r="32" spans="2:22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</row>
    <row r="33" spans="2:22" x14ac:dyDescent="0.2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</row>
    <row r="34" spans="2:22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</row>
    <row r="35" spans="2:22" ht="15" customHeight="1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</row>
    <row r="36" spans="2:22" ht="15" customHeight="1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2:22" ht="15" customHeight="1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2:22" ht="15" customHeight="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2:22" ht="15.75" customHeight="1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2:22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2:22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2:22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2:22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2:22" x14ac:dyDescent="0.2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2:22" x14ac:dyDescent="0.2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2:22" x14ac:dyDescent="0.2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2:22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</sheetData>
  <mergeCells count="2">
    <mergeCell ref="B1:R3"/>
    <mergeCell ref="B4:R4"/>
  </mergeCells>
  <conditionalFormatting sqref="F46:F64">
    <cfRule type="expression" dxfId="103" priority="4">
      <formula>+F46=0</formula>
    </cfRule>
  </conditionalFormatting>
  <conditionalFormatting sqref="L12:L100">
    <cfRule type="expression" dxfId="102" priority="1">
      <formula>L12&gt;H12</formula>
    </cfRule>
  </conditionalFormatting>
  <pageMargins left="0.25" right="0.25" top="0.75" bottom="0.75" header="0.3" footer="0.3"/>
  <pageSetup paperSize="3" fitToHeight="0" orientation="landscape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80CD5-E539-467B-B734-B6478CFF9061}">
  <sheetPr>
    <tabColor theme="8" tint="0.59999389629810485"/>
    <pageSetUpPr fitToPage="1"/>
  </sheetPr>
  <dimension ref="B1:Y49"/>
  <sheetViews>
    <sheetView view="pageBreakPreview" zoomScale="85" zoomScaleNormal="85" zoomScaleSheetLayoutView="85" workbookViewId="0">
      <pane xSplit="7" ySplit="13" topLeftCell="I14" activePane="bottomRight" state="frozen"/>
      <selection pane="topRight" activeCell="H1" sqref="H1"/>
      <selection pane="bottomLeft" activeCell="A12" sqref="A12"/>
      <selection pane="bottomRight" activeCell="G21" sqref="G21"/>
    </sheetView>
  </sheetViews>
  <sheetFormatPr baseColWidth="10" defaultColWidth="11.42578125" defaultRowHeight="15" x14ac:dyDescent="0.25"/>
  <cols>
    <col min="1" max="1" width="9" style="1" customWidth="1"/>
    <col min="2" max="2" width="14.42578125" style="1" bestFit="1" customWidth="1"/>
    <col min="3" max="3" width="12.28515625" style="1" bestFit="1" customWidth="1"/>
    <col min="4" max="4" width="19.140625" style="1" bestFit="1" customWidth="1"/>
    <col min="5" max="5" width="12.5703125" style="1" bestFit="1" customWidth="1"/>
    <col min="6" max="6" width="17.42578125" style="1" bestFit="1" customWidth="1"/>
    <col min="7" max="7" width="21" style="1" bestFit="1" customWidth="1"/>
    <col min="8" max="8" width="12.7109375" style="1" bestFit="1" customWidth="1"/>
    <col min="9" max="9" width="16.28515625" style="1" bestFit="1" customWidth="1"/>
    <col min="10" max="10" width="12.7109375" style="1" bestFit="1" customWidth="1"/>
    <col min="11" max="11" width="12.85546875" style="1" bestFit="1" customWidth="1"/>
    <col min="12" max="12" width="13.28515625" style="1" bestFit="1" customWidth="1"/>
    <col min="13" max="13" width="13.42578125" style="1" bestFit="1" customWidth="1"/>
    <col min="14" max="14" width="15" style="1" bestFit="1" customWidth="1"/>
    <col min="15" max="15" width="17.140625" style="1" bestFit="1" customWidth="1"/>
    <col min="16" max="16" width="19.42578125" style="1" bestFit="1" customWidth="1"/>
    <col min="17" max="17" width="22" style="1" bestFit="1" customWidth="1"/>
    <col min="18" max="18" width="18.85546875" style="1" bestFit="1" customWidth="1"/>
    <col min="19" max="19" width="19.140625" style="1" bestFit="1" customWidth="1"/>
    <col min="20" max="20" width="11.42578125" style="1" hidden="1" customWidth="1"/>
    <col min="21" max="25" width="0" style="1" hidden="1" customWidth="1"/>
    <col min="26" max="16384" width="11.42578125" style="1"/>
  </cols>
  <sheetData>
    <row r="1" spans="2:25" ht="15" customHeight="1" x14ac:dyDescent="0.25">
      <c r="B1" s="216" t="s">
        <v>181</v>
      </c>
      <c r="C1" s="216"/>
      <c r="D1" s="216"/>
      <c r="E1" s="216"/>
      <c r="F1" s="216"/>
      <c r="G1" s="216"/>
      <c r="H1" s="216"/>
      <c r="I1" s="216"/>
      <c r="J1" s="216"/>
      <c r="K1" s="216"/>
      <c r="L1" s="216"/>
      <c r="M1" s="216"/>
      <c r="N1" s="216"/>
      <c r="O1" s="216"/>
      <c r="P1" s="216"/>
      <c r="Q1" s="216"/>
      <c r="R1" s="216"/>
      <c r="S1" s="216"/>
      <c r="T1" s="216"/>
      <c r="U1" s="216"/>
      <c r="V1" s="216"/>
      <c r="W1" s="216"/>
      <c r="X1" s="216"/>
      <c r="Y1" s="216"/>
    </row>
    <row r="2" spans="2:25" ht="15" customHeight="1" x14ac:dyDescent="0.25">
      <c r="B2" s="216"/>
      <c r="C2" s="216"/>
      <c r="D2" s="216"/>
      <c r="E2" s="216"/>
      <c r="F2" s="216"/>
      <c r="G2" s="216"/>
      <c r="H2" s="216"/>
      <c r="I2" s="216"/>
      <c r="J2" s="216"/>
      <c r="K2" s="216"/>
      <c r="L2" s="216"/>
      <c r="M2" s="216"/>
      <c r="N2" s="216"/>
      <c r="O2" s="216"/>
      <c r="P2" s="216"/>
      <c r="Q2" s="216"/>
      <c r="R2" s="216"/>
      <c r="S2" s="216"/>
      <c r="T2" s="216"/>
      <c r="U2" s="216"/>
      <c r="V2" s="216"/>
      <c r="W2" s="216"/>
      <c r="X2" s="216"/>
      <c r="Y2" s="216"/>
    </row>
    <row r="3" spans="2:25" ht="15" customHeight="1" x14ac:dyDescent="0.25">
      <c r="B3" s="216"/>
      <c r="C3" s="216"/>
      <c r="D3" s="216"/>
      <c r="E3" s="216"/>
      <c r="F3" s="216"/>
      <c r="G3" s="216"/>
      <c r="H3" s="216"/>
      <c r="I3" s="216"/>
      <c r="J3" s="216"/>
      <c r="K3" s="216"/>
      <c r="L3" s="216"/>
      <c r="M3" s="216"/>
      <c r="N3" s="216"/>
      <c r="O3" s="216"/>
      <c r="P3" s="216"/>
      <c r="Q3" s="216"/>
      <c r="R3" s="216"/>
      <c r="S3" s="216"/>
      <c r="T3" s="216"/>
      <c r="U3" s="216"/>
      <c r="V3" s="216"/>
      <c r="W3" s="216"/>
      <c r="X3" s="216"/>
      <c r="Y3" s="216"/>
    </row>
    <row r="4" spans="2:25" ht="15.75" customHeight="1" x14ac:dyDescent="0.25">
      <c r="B4" s="217">
        <f ca="1">NOW()</f>
        <v>45756.556695601852</v>
      </c>
      <c r="C4" s="217"/>
      <c r="D4" s="217"/>
      <c r="E4" s="217"/>
      <c r="F4" s="217"/>
      <c r="G4" s="217"/>
      <c r="H4" s="217"/>
      <c r="I4" s="217"/>
      <c r="J4" s="217"/>
      <c r="K4" s="217"/>
      <c r="L4" s="217"/>
      <c r="M4" s="217"/>
      <c r="N4" s="217"/>
      <c r="O4" s="217"/>
      <c r="P4" s="217"/>
      <c r="Q4" s="217"/>
      <c r="R4" s="217"/>
      <c r="S4" s="217"/>
      <c r="T4" s="217"/>
      <c r="U4" s="217"/>
      <c r="V4" s="217"/>
      <c r="W4" s="217"/>
      <c r="X4" s="217"/>
      <c r="Y4" s="217"/>
    </row>
    <row r="6" spans="2:25" x14ac:dyDescent="0.25">
      <c r="G6" s="208" t="s">
        <v>12</v>
      </c>
      <c r="H6" s="208" t="s">
        <v>29</v>
      </c>
      <c r="I6" s="208" t="s">
        <v>89</v>
      </c>
      <c r="J6" s="208" t="s">
        <v>30</v>
      </c>
      <c r="K6" s="208" t="s">
        <v>31</v>
      </c>
      <c r="L6" s="208" t="s">
        <v>32</v>
      </c>
      <c r="M6" s="208" t="s">
        <v>33</v>
      </c>
      <c r="N6" s="208" t="s">
        <v>34</v>
      </c>
      <c r="O6" s="208" t="s">
        <v>10</v>
      </c>
      <c r="P6" s="208" t="s">
        <v>3</v>
      </c>
      <c r="R6" s="212"/>
    </row>
    <row r="7" spans="2:25" x14ac:dyDescent="0.25">
      <c r="E7" s="208" t="s">
        <v>180</v>
      </c>
      <c r="F7" s="208" t="s">
        <v>182</v>
      </c>
      <c r="G7" s="209">
        <f>+SUMIF(CUM!I:I,"OUI",CUM!J:J)</f>
        <v>26</v>
      </c>
      <c r="H7" s="209">
        <f>+SUMIF(CUM!I:I,"OUI",CUM!K:K)</f>
        <v>153</v>
      </c>
      <c r="I7" s="209">
        <f>+SUMIF(CUM!I:I,"OUI",CUM!L:L)+SUMIF(CUM!I:I,"OUI",CUM!M:M)</f>
        <v>1729</v>
      </c>
      <c r="J7" s="210">
        <f>+SUMIF(CUM!I:I,"OUI",CUM!L:L)</f>
        <v>830</v>
      </c>
      <c r="K7" s="210">
        <f>+SUMIF(CUM!I:I,"OUI",CUM!M:M)</f>
        <v>899</v>
      </c>
      <c r="L7" s="209">
        <f>+SUMIF(CUM!I:I,"OUI",CUM!N:N)</f>
        <v>225</v>
      </c>
      <c r="M7" s="209">
        <f>+SUMIF(CUM!I:I,"OUI",CUM!O:O)</f>
        <v>647</v>
      </c>
      <c r="N7" s="209">
        <f>+SUMIF(CUM!I:I,"OUI",CUM!P:P)</f>
        <v>0</v>
      </c>
      <c r="O7" s="209">
        <f>+SUMIF(CUM!I:I,"OUI",CUM!Q:Q)</f>
        <v>29</v>
      </c>
      <c r="P7" s="209">
        <f>+SUMIF(CUM!I:I,"OUI",CUM!R:R)</f>
        <v>254</v>
      </c>
      <c r="R7" s="213"/>
    </row>
    <row r="8" spans="2:25" x14ac:dyDescent="0.25">
      <c r="E8" s="209">
        <f>+SUM(CUM!AC:AC)</f>
        <v>569791</v>
      </c>
      <c r="F8" s="208" t="s">
        <v>183</v>
      </c>
      <c r="G8" s="209">
        <f>+SUMIF(CUM!I:I,"OUI",CUM!T:T)</f>
        <v>48445</v>
      </c>
      <c r="H8" s="209">
        <f>+SUMIF(CUM!I:I,"OUI",CUM!U:U)</f>
        <v>216477</v>
      </c>
      <c r="I8" s="209">
        <f>+SUMIF(CUM!I:I,"OUI",CUM!V:V)+SUMIF(CUM!I:I,"OUI",CUM!W:W)</f>
        <v>224157</v>
      </c>
      <c r="J8" s="210">
        <f>+SUMIF(CUM!I:I,"OUI",CUM!V:V)</f>
        <v>185990</v>
      </c>
      <c r="K8" s="210">
        <f>+SUMIF(CUM!I:I,"OUI",CUM!W:W)</f>
        <v>38167</v>
      </c>
      <c r="L8" s="209">
        <f>+SUMIF(CUM!I:I,"OUI",CUM!X:X)</f>
        <v>38898</v>
      </c>
      <c r="M8" s="209">
        <f>+SUMIF(CUM!I:I,"OUI",CUM!Y:Y)</f>
        <v>25684</v>
      </c>
      <c r="N8" s="209">
        <f>+SUMIF(CUM!I:I,"OUI",CUM!Z:Z)</f>
        <v>0</v>
      </c>
      <c r="O8" s="209">
        <f>+SUMIF(CUM!I:I,"OUI",CUM!AA:AA)</f>
        <v>14613</v>
      </c>
      <c r="P8" s="209">
        <f>+SUMIF(CUM!I:I,"OUI",CUM!AB:AB)</f>
        <v>1489</v>
      </c>
    </row>
    <row r="9" spans="2:25" x14ac:dyDescent="0.25">
      <c r="F9" s="208" t="s">
        <v>184</v>
      </c>
      <c r="G9" s="209">
        <f>+POSTE!F2</f>
        <v>2</v>
      </c>
      <c r="H9" s="211">
        <f>+POSTE!F3</f>
        <v>1.5</v>
      </c>
      <c r="I9" s="209">
        <f>+POSTE!F4+POSTE!F5</f>
        <v>4</v>
      </c>
      <c r="J9" s="210">
        <f>+POSTE!F4</f>
        <v>2</v>
      </c>
      <c r="K9" s="210">
        <f>+POSTE!F5</f>
        <v>2</v>
      </c>
      <c r="L9" s="209">
        <f>+POSTE!F7</f>
        <v>1</v>
      </c>
      <c r="M9" s="209">
        <f>+POSTE!F8</f>
        <v>2</v>
      </c>
      <c r="N9" s="209">
        <f>+POSTE!F9</f>
        <v>1</v>
      </c>
      <c r="O9" s="209">
        <f>+POSTE!F10</f>
        <v>1</v>
      </c>
      <c r="P9" s="209">
        <f>+POSTE!F11</f>
        <v>6</v>
      </c>
    </row>
    <row r="10" spans="2:25" x14ac:dyDescent="0.25">
      <c r="B10" s="3" t="s">
        <v>20</v>
      </c>
      <c r="C10" s="1" t="s">
        <v>1</v>
      </c>
      <c r="F10" s="208" t="s">
        <v>185</v>
      </c>
      <c r="G10" s="209">
        <f>+POSTE!E2</f>
        <v>500</v>
      </c>
      <c r="H10" s="209">
        <f>+POSTE!E3</f>
        <v>600</v>
      </c>
      <c r="I10" s="209">
        <f>+POSTE!E4+POSTE!E5</f>
        <v>700</v>
      </c>
      <c r="J10" s="210">
        <f>+POSTE!E4</f>
        <v>400</v>
      </c>
      <c r="K10" s="210">
        <f>+POSTE!E5</f>
        <v>300</v>
      </c>
      <c r="L10" s="209">
        <f>+POSTE!E7</f>
        <v>200</v>
      </c>
      <c r="M10" s="209">
        <f>+POSTE!E8</f>
        <v>121</v>
      </c>
      <c r="N10" s="209">
        <f>+POSTE!E9</f>
        <v>750</v>
      </c>
      <c r="O10" s="209">
        <f>+POSTE!E10</f>
        <v>250</v>
      </c>
      <c r="P10" s="209">
        <f>+POSTE!E11</f>
        <v>1</v>
      </c>
      <c r="U10" s="85"/>
    </row>
    <row r="13" spans="2:25" x14ac:dyDescent="0.25">
      <c r="B13" s="3" t="s">
        <v>142</v>
      </c>
      <c r="C13" s="3" t="s">
        <v>93</v>
      </c>
      <c r="D13" s="3" t="s">
        <v>137</v>
      </c>
      <c r="E13" s="3" t="s">
        <v>164</v>
      </c>
      <c r="F13" s="3" t="s">
        <v>151</v>
      </c>
      <c r="G13" s="3" t="s">
        <v>152</v>
      </c>
      <c r="H13" s="3" t="s">
        <v>167</v>
      </c>
      <c r="I13" s="3" t="s">
        <v>168</v>
      </c>
      <c r="J13" s="3" t="s">
        <v>169</v>
      </c>
      <c r="K13" s="3" t="s">
        <v>170</v>
      </c>
      <c r="L13" s="3" t="s">
        <v>171</v>
      </c>
      <c r="M13" s="3" t="s">
        <v>172</v>
      </c>
      <c r="N13" s="3" t="s">
        <v>173</v>
      </c>
      <c r="O13" s="3" t="s">
        <v>174</v>
      </c>
      <c r="P13" s="3" t="s">
        <v>175</v>
      </c>
      <c r="Q13" s="3" t="s">
        <v>119</v>
      </c>
      <c r="R13" s="3" t="s">
        <v>99</v>
      </c>
      <c r="S13" s="3" t="s">
        <v>121</v>
      </c>
    </row>
    <row r="14" spans="2:25" x14ac:dyDescent="0.25">
      <c r="B14" s="1">
        <v>1</v>
      </c>
      <c r="C14" s="1" t="s">
        <v>195</v>
      </c>
      <c r="D14" s="1" t="s">
        <v>207</v>
      </c>
      <c r="E14" s="74">
        <v>76020</v>
      </c>
      <c r="F14" s="77">
        <v>45777</v>
      </c>
      <c r="G14" s="77">
        <v>45756</v>
      </c>
      <c r="H14" s="77">
        <v>45761</v>
      </c>
      <c r="I14" s="77">
        <v>45761</v>
      </c>
      <c r="J14" s="204">
        <v>45764</v>
      </c>
      <c r="K14" s="204">
        <v>45756</v>
      </c>
      <c r="L14" s="77">
        <v>45757</v>
      </c>
      <c r="M14" s="77">
        <v>45758</v>
      </c>
      <c r="N14" s="1" t="s">
        <v>28</v>
      </c>
      <c r="O14" s="1" t="s">
        <v>28</v>
      </c>
      <c r="P14" s="77">
        <v>45756</v>
      </c>
      <c r="Q14" s="77">
        <v>45764</v>
      </c>
      <c r="R14" s="77">
        <v>45778</v>
      </c>
      <c r="S14" s="11">
        <v>45809</v>
      </c>
    </row>
    <row r="15" spans="2:25" x14ac:dyDescent="0.25">
      <c r="B15" s="1">
        <v>2</v>
      </c>
      <c r="C15" s="1" t="s">
        <v>193</v>
      </c>
      <c r="D15" s="1" t="s">
        <v>205</v>
      </c>
      <c r="E15" s="74">
        <v>38349</v>
      </c>
      <c r="F15" s="77">
        <v>45777</v>
      </c>
      <c r="G15" s="77">
        <v>45756</v>
      </c>
      <c r="H15" s="77">
        <v>45762</v>
      </c>
      <c r="I15" s="77">
        <v>45764</v>
      </c>
      <c r="J15" s="204">
        <v>45769</v>
      </c>
      <c r="K15" s="204">
        <v>45758</v>
      </c>
      <c r="L15" s="77">
        <v>45757</v>
      </c>
      <c r="M15" s="77">
        <v>45761</v>
      </c>
      <c r="N15" s="1" t="s">
        <v>28</v>
      </c>
      <c r="O15" s="77">
        <v>45756</v>
      </c>
      <c r="P15" s="77">
        <v>45756</v>
      </c>
      <c r="Q15" s="77">
        <v>45778</v>
      </c>
      <c r="R15" s="77">
        <v>45803</v>
      </c>
      <c r="S15" s="11">
        <v>45834</v>
      </c>
    </row>
    <row r="16" spans="2:25" x14ac:dyDescent="0.25">
      <c r="B16" s="1">
        <v>3</v>
      </c>
      <c r="C16" s="1" t="s">
        <v>194</v>
      </c>
      <c r="D16" s="1" t="s">
        <v>206</v>
      </c>
      <c r="E16" s="74">
        <v>40229</v>
      </c>
      <c r="F16" s="77">
        <v>45777</v>
      </c>
      <c r="G16" s="77">
        <v>45784</v>
      </c>
      <c r="H16" s="77">
        <v>45785</v>
      </c>
      <c r="I16" s="77">
        <v>45786</v>
      </c>
      <c r="J16" s="204">
        <v>45789</v>
      </c>
      <c r="K16" s="204">
        <v>45784</v>
      </c>
      <c r="L16" s="77">
        <v>45784</v>
      </c>
      <c r="M16" s="77">
        <v>45785</v>
      </c>
      <c r="N16" s="1" t="s">
        <v>28</v>
      </c>
      <c r="O16" s="77">
        <v>45784</v>
      </c>
      <c r="P16" s="77">
        <v>45784</v>
      </c>
      <c r="Q16" s="77">
        <v>45803</v>
      </c>
      <c r="R16" s="77">
        <v>45825</v>
      </c>
      <c r="S16" s="11">
        <v>45855</v>
      </c>
    </row>
    <row r="17" spans="2:25" x14ac:dyDescent="0.25">
      <c r="B17" s="1">
        <v>4</v>
      </c>
      <c r="C17" s="1" t="s">
        <v>192</v>
      </c>
      <c r="D17" s="1" t="s">
        <v>204</v>
      </c>
      <c r="E17" s="74">
        <v>51014</v>
      </c>
      <c r="F17" s="77">
        <v>45782</v>
      </c>
      <c r="G17" s="77">
        <v>45791</v>
      </c>
      <c r="H17" s="77">
        <v>45785</v>
      </c>
      <c r="I17" s="1" t="s">
        <v>28</v>
      </c>
      <c r="J17" s="205" t="s">
        <v>28</v>
      </c>
      <c r="K17" s="205" t="s">
        <v>28</v>
      </c>
      <c r="L17" s="1" t="s">
        <v>28</v>
      </c>
      <c r="M17" s="1" t="s">
        <v>28</v>
      </c>
      <c r="N17" s="1" t="s">
        <v>28</v>
      </c>
      <c r="O17" s="1" t="s">
        <v>28</v>
      </c>
      <c r="P17" s="77">
        <v>45796</v>
      </c>
      <c r="Q17" s="1" t="s">
        <v>118</v>
      </c>
      <c r="R17" s="1" t="s">
        <v>118</v>
      </c>
      <c r="S17" s="11">
        <v>45827</v>
      </c>
    </row>
    <row r="18" spans="2:25" x14ac:dyDescent="0.25">
      <c r="B18" s="1">
        <v>5</v>
      </c>
      <c r="C18" s="1" t="s">
        <v>196</v>
      </c>
      <c r="D18" s="1" t="s">
        <v>208</v>
      </c>
      <c r="E18" s="74">
        <v>5390</v>
      </c>
      <c r="F18" s="77">
        <v>45793</v>
      </c>
      <c r="G18" s="1" t="s">
        <v>28</v>
      </c>
      <c r="H18" s="77">
        <v>45853</v>
      </c>
      <c r="I18" s="77">
        <v>45853</v>
      </c>
      <c r="J18" s="204">
        <v>45853</v>
      </c>
      <c r="K18" s="205" t="s">
        <v>28</v>
      </c>
      <c r="L18" s="77">
        <v>45855</v>
      </c>
      <c r="M18" s="1" t="s">
        <v>28</v>
      </c>
      <c r="N18" s="1" t="s">
        <v>28</v>
      </c>
      <c r="O18" s="77">
        <v>45853</v>
      </c>
      <c r="P18" s="77">
        <v>45853</v>
      </c>
      <c r="Q18" s="1" t="s">
        <v>118</v>
      </c>
      <c r="R18" s="1" t="s">
        <v>118</v>
      </c>
      <c r="S18" s="11">
        <v>45886</v>
      </c>
    </row>
    <row r="19" spans="2:25" x14ac:dyDescent="0.25">
      <c r="B19" s="1">
        <v>6</v>
      </c>
      <c r="C19" s="1" t="s">
        <v>190</v>
      </c>
      <c r="D19" s="1" t="s">
        <v>202</v>
      </c>
      <c r="E19" s="74">
        <v>75213</v>
      </c>
      <c r="F19" s="77">
        <v>45814</v>
      </c>
      <c r="G19" s="1" t="s">
        <v>28</v>
      </c>
      <c r="H19" s="77">
        <v>45880</v>
      </c>
      <c r="I19" s="77">
        <v>45855</v>
      </c>
      <c r="J19" s="204">
        <v>45856</v>
      </c>
      <c r="K19" s="204">
        <v>45784</v>
      </c>
      <c r="L19" s="77">
        <v>45889</v>
      </c>
      <c r="M19" s="77">
        <v>45786</v>
      </c>
      <c r="N19" s="1" t="s">
        <v>28</v>
      </c>
      <c r="O19" s="1" t="s">
        <v>28</v>
      </c>
      <c r="P19" s="77">
        <v>45853</v>
      </c>
      <c r="Q19" s="77">
        <v>45889</v>
      </c>
      <c r="R19" s="77">
        <v>45929</v>
      </c>
      <c r="S19" s="11">
        <v>45959</v>
      </c>
    </row>
    <row r="20" spans="2:25" x14ac:dyDescent="0.25">
      <c r="B20" s="1">
        <v>7</v>
      </c>
      <c r="C20" s="1" t="s">
        <v>197</v>
      </c>
      <c r="D20" s="1" t="s">
        <v>209</v>
      </c>
      <c r="E20" s="74">
        <v>95779</v>
      </c>
      <c r="F20" s="77">
        <v>45814</v>
      </c>
      <c r="G20" s="1" t="s">
        <v>28</v>
      </c>
      <c r="H20" s="77">
        <v>45890</v>
      </c>
      <c r="I20" s="77">
        <v>45856</v>
      </c>
      <c r="J20" s="204">
        <v>45882</v>
      </c>
      <c r="K20" s="204">
        <v>45784</v>
      </c>
      <c r="L20" s="77">
        <v>45901</v>
      </c>
      <c r="M20" s="77">
        <v>45786</v>
      </c>
      <c r="N20" s="1" t="s">
        <v>28</v>
      </c>
      <c r="O20" s="77">
        <v>45853</v>
      </c>
      <c r="P20" s="77">
        <v>45887</v>
      </c>
      <c r="Q20" s="1" t="s">
        <v>118</v>
      </c>
      <c r="R20" s="1" t="s">
        <v>118</v>
      </c>
      <c r="S20" s="11">
        <v>45931</v>
      </c>
    </row>
    <row r="21" spans="2:25" x14ac:dyDescent="0.25">
      <c r="B21" s="1">
        <v>8</v>
      </c>
      <c r="C21" s="1" t="s">
        <v>187</v>
      </c>
      <c r="D21" s="1" t="s">
        <v>199</v>
      </c>
      <c r="E21" s="74">
        <v>120</v>
      </c>
      <c r="F21" s="77">
        <v>45843</v>
      </c>
    </row>
    <row r="22" spans="2:25" x14ac:dyDescent="0.25">
      <c r="B22" s="1">
        <v>9</v>
      </c>
      <c r="C22" s="1" t="s">
        <v>186</v>
      </c>
      <c r="D22" s="1" t="s">
        <v>198</v>
      </c>
      <c r="E22" s="74">
        <v>527</v>
      </c>
      <c r="F22" s="77">
        <v>45855</v>
      </c>
      <c r="G22" s="1" t="s">
        <v>28</v>
      </c>
      <c r="H22" s="1" t="s">
        <v>28</v>
      </c>
      <c r="I22" s="1" t="s">
        <v>28</v>
      </c>
      <c r="J22" s="205" t="s">
        <v>28</v>
      </c>
      <c r="K22" s="205" t="s">
        <v>28</v>
      </c>
      <c r="L22" s="1" t="s">
        <v>28</v>
      </c>
      <c r="M22" s="77">
        <v>45786</v>
      </c>
      <c r="N22" s="1" t="s">
        <v>28</v>
      </c>
      <c r="O22" s="1" t="s">
        <v>28</v>
      </c>
      <c r="P22" s="1" t="s">
        <v>28</v>
      </c>
      <c r="Q22" s="77">
        <v>45929</v>
      </c>
      <c r="R22" s="77">
        <v>45936</v>
      </c>
      <c r="S22" s="11">
        <v>45967</v>
      </c>
    </row>
    <row r="23" spans="2:25" x14ac:dyDescent="0.25">
      <c r="B23" s="1">
        <v>10</v>
      </c>
      <c r="C23" s="1" t="s">
        <v>191</v>
      </c>
      <c r="D23" s="1" t="s">
        <v>203</v>
      </c>
      <c r="E23" s="74">
        <v>121316</v>
      </c>
      <c r="F23" s="77">
        <v>45855</v>
      </c>
      <c r="G23" s="77">
        <v>45791</v>
      </c>
      <c r="H23" s="77">
        <v>45896</v>
      </c>
      <c r="I23" s="77">
        <v>45884</v>
      </c>
      <c r="J23" s="204">
        <v>45891</v>
      </c>
      <c r="K23" s="204">
        <v>45789</v>
      </c>
      <c r="L23" s="77">
        <v>45903</v>
      </c>
      <c r="M23" s="77">
        <v>45796</v>
      </c>
      <c r="N23" s="1" t="s">
        <v>28</v>
      </c>
      <c r="O23" s="77">
        <v>45882</v>
      </c>
      <c r="P23" s="77">
        <v>45895</v>
      </c>
      <c r="Q23" s="1" t="s">
        <v>118</v>
      </c>
      <c r="R23" s="1" t="s">
        <v>118</v>
      </c>
      <c r="S23" s="11">
        <v>45933</v>
      </c>
    </row>
    <row r="24" spans="2:25" x14ac:dyDescent="0.25">
      <c r="B24" s="1">
        <v>11</v>
      </c>
      <c r="C24" s="1" t="s">
        <v>188</v>
      </c>
      <c r="D24" s="1" t="s">
        <v>200</v>
      </c>
      <c r="E24" s="74">
        <v>21341</v>
      </c>
      <c r="F24" s="77">
        <v>45898</v>
      </c>
      <c r="G24" s="1" t="s">
        <v>28</v>
      </c>
      <c r="H24" s="77">
        <v>45898</v>
      </c>
      <c r="I24" s="77">
        <v>45884</v>
      </c>
      <c r="J24" s="204">
        <v>45891</v>
      </c>
      <c r="K24" s="205" t="s">
        <v>28</v>
      </c>
      <c r="L24" s="77">
        <v>45903</v>
      </c>
      <c r="M24" s="77">
        <v>45796</v>
      </c>
      <c r="N24" s="1" t="s">
        <v>28</v>
      </c>
      <c r="O24" s="1" t="s">
        <v>28</v>
      </c>
      <c r="P24" s="77">
        <v>45896</v>
      </c>
      <c r="Q24" s="1" t="s">
        <v>118</v>
      </c>
      <c r="R24" s="1" t="s">
        <v>118</v>
      </c>
      <c r="S24" s="11">
        <v>45933</v>
      </c>
    </row>
    <row r="25" spans="2:25" x14ac:dyDescent="0.25">
      <c r="B25" s="1">
        <v>12</v>
      </c>
      <c r="C25" s="1" t="s">
        <v>189</v>
      </c>
      <c r="D25" s="1" t="s">
        <v>201</v>
      </c>
      <c r="E25" s="74">
        <v>44465</v>
      </c>
      <c r="F25" s="77">
        <v>45898</v>
      </c>
      <c r="G25" s="1" t="s">
        <v>28</v>
      </c>
      <c r="H25" s="77">
        <v>45905</v>
      </c>
      <c r="I25" s="77">
        <v>45884</v>
      </c>
      <c r="J25" s="204">
        <v>45894</v>
      </c>
      <c r="K25" s="204">
        <v>45789</v>
      </c>
      <c r="L25" s="77">
        <v>45903</v>
      </c>
      <c r="M25" s="77">
        <v>45796</v>
      </c>
      <c r="N25" s="1" t="s">
        <v>28</v>
      </c>
      <c r="O25" s="1" t="s">
        <v>28</v>
      </c>
      <c r="P25" s="77">
        <v>45901</v>
      </c>
      <c r="Q25" s="1" t="s">
        <v>118</v>
      </c>
      <c r="R25" s="1" t="s">
        <v>118</v>
      </c>
      <c r="S25" s="11">
        <v>45935</v>
      </c>
    </row>
    <row r="26" spans="2:25" x14ac:dyDescent="0.2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</row>
    <row r="27" spans="2:25" x14ac:dyDescent="0.2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</row>
    <row r="28" spans="2:25" x14ac:dyDescent="0.2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</row>
    <row r="29" spans="2:25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</row>
    <row r="30" spans="2:25" x14ac:dyDescent="0.2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</row>
    <row r="31" spans="2:25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</row>
    <row r="32" spans="2:25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</row>
    <row r="33" spans="2:23" x14ac:dyDescent="0.2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</row>
    <row r="34" spans="2:23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</row>
    <row r="35" spans="2:23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</row>
    <row r="36" spans="2:23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</row>
    <row r="37" spans="2:23" ht="15" customHeight="1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</row>
    <row r="38" spans="2:23" ht="15" customHeight="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2:23" ht="15" customHeight="1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2:23" ht="15" customHeight="1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2:23" ht="15.75" customHeight="1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2:23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2:23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2:23" x14ac:dyDescent="0.2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2:23" x14ac:dyDescent="0.2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2:23" x14ac:dyDescent="0.2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2:23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2:23" x14ac:dyDescent="0.2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2:21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</sheetData>
  <mergeCells count="2">
    <mergeCell ref="B1:Y3"/>
    <mergeCell ref="B4:Y4"/>
  </mergeCells>
  <conditionalFormatting sqref="F48:F66">
    <cfRule type="expression" dxfId="101" priority="1">
      <formula>+F48=0</formula>
    </cfRule>
  </conditionalFormatting>
  <conditionalFormatting sqref="G14:G35">
    <cfRule type="expression" dxfId="100" priority="2">
      <formula>+G14=0</formula>
    </cfRule>
  </conditionalFormatting>
  <pageMargins left="0.25" right="0.25" top="0.75" bottom="0.75" header="0.3" footer="0.3"/>
  <pageSetup paperSize="3" scale="72" fitToHeight="0" orientation="landscape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32863B-7525-433F-B429-20BA6E6F0AF3}">
  <sheetPr>
    <tabColor theme="8" tint="0.59999389629810485"/>
    <pageSetUpPr fitToPage="1"/>
  </sheetPr>
  <dimension ref="B1:V47"/>
  <sheetViews>
    <sheetView zoomScale="85" zoomScaleNormal="85" zoomScaleSheetLayoutView="85" workbookViewId="0">
      <pane xSplit="7" ySplit="11" topLeftCell="H12" activePane="bottomRight" state="frozen"/>
      <selection pane="topRight" activeCell="H1" sqref="H1"/>
      <selection pane="bottomLeft" activeCell="A12" sqref="A12"/>
      <selection pane="bottomRight" activeCell="G15" sqref="G15"/>
    </sheetView>
  </sheetViews>
  <sheetFormatPr baseColWidth="10" defaultColWidth="11.42578125" defaultRowHeight="15" x14ac:dyDescent="0.25"/>
  <cols>
    <col min="1" max="1" width="9" style="1" customWidth="1"/>
    <col min="2" max="2" width="14.42578125" style="1" bestFit="1" customWidth="1"/>
    <col min="3" max="3" width="19.140625" style="1" bestFit="1" customWidth="1"/>
    <col min="4" max="4" width="21" style="1" bestFit="1" customWidth="1"/>
    <col min="5" max="9" width="15.42578125" style="1" customWidth="1"/>
    <col min="10" max="10" width="13.7109375" style="1" bestFit="1" customWidth="1"/>
    <col min="11" max="11" width="16.140625" style="1" bestFit="1" customWidth="1"/>
    <col min="12" max="12" width="18.85546875" style="1" bestFit="1" customWidth="1"/>
    <col min="13" max="13" width="19.140625" style="1" bestFit="1" customWidth="1"/>
    <col min="14" max="14" width="17.42578125" style="1" bestFit="1" customWidth="1"/>
    <col min="15" max="15" width="13.140625" style="1" bestFit="1" customWidth="1"/>
    <col min="16" max="16" width="7.7109375" style="1" bestFit="1" customWidth="1"/>
    <col min="17" max="17" width="11.28515625" style="1" bestFit="1" customWidth="1"/>
    <col min="18" max="18" width="8.7109375" style="1" bestFit="1" customWidth="1"/>
    <col min="19" max="19" width="8.42578125" style="1" bestFit="1" customWidth="1"/>
    <col min="20" max="20" width="9.85546875" style="1" bestFit="1" customWidth="1"/>
    <col min="21" max="21" width="12.140625" style="1" bestFit="1" customWidth="1"/>
    <col min="22" max="22" width="14" style="1" bestFit="1" customWidth="1"/>
    <col min="23" max="16384" width="11.42578125" style="1"/>
  </cols>
  <sheetData>
    <row r="1" spans="2:22" ht="15" customHeight="1" x14ac:dyDescent="0.25">
      <c r="B1" s="216" t="s">
        <v>161</v>
      </c>
      <c r="C1" s="216"/>
      <c r="D1" s="216"/>
      <c r="E1" s="216"/>
      <c r="F1" s="216"/>
      <c r="G1" s="216"/>
      <c r="H1" s="216"/>
      <c r="I1" s="216"/>
      <c r="J1" s="216"/>
      <c r="K1" s="216"/>
      <c r="L1" s="216"/>
      <c r="M1" s="216"/>
      <c r="N1" s="216"/>
      <c r="O1" s="216"/>
      <c r="P1" s="216"/>
      <c r="Q1" s="216"/>
      <c r="R1" s="216"/>
      <c r="S1" s="216"/>
      <c r="T1" s="216"/>
      <c r="U1" s="216"/>
      <c r="V1" s="216"/>
    </row>
    <row r="2" spans="2:22" ht="15" customHeight="1" x14ac:dyDescent="0.25">
      <c r="B2" s="216"/>
      <c r="C2" s="216"/>
      <c r="D2" s="216"/>
      <c r="E2" s="216"/>
      <c r="F2" s="216"/>
      <c r="G2" s="216"/>
      <c r="H2" s="216"/>
      <c r="I2" s="216"/>
      <c r="J2" s="216"/>
      <c r="K2" s="216"/>
      <c r="L2" s="216"/>
      <c r="M2" s="216"/>
      <c r="N2" s="216"/>
      <c r="O2" s="216"/>
      <c r="P2" s="216"/>
      <c r="Q2" s="216"/>
      <c r="R2" s="216"/>
      <c r="S2" s="216"/>
      <c r="T2" s="216"/>
      <c r="U2" s="216"/>
      <c r="V2" s="216"/>
    </row>
    <row r="3" spans="2:22" ht="15" customHeight="1" x14ac:dyDescent="0.25">
      <c r="B3" s="216"/>
      <c r="C3" s="216"/>
      <c r="D3" s="216"/>
      <c r="E3" s="216"/>
      <c r="F3" s="216"/>
      <c r="G3" s="216"/>
      <c r="H3" s="216"/>
      <c r="I3" s="216"/>
      <c r="J3" s="216"/>
      <c r="K3" s="216"/>
      <c r="L3" s="216"/>
      <c r="M3" s="216"/>
      <c r="N3" s="216"/>
      <c r="O3" s="216"/>
      <c r="P3" s="216"/>
      <c r="Q3" s="216"/>
      <c r="R3" s="216"/>
      <c r="S3" s="216"/>
      <c r="T3" s="216"/>
      <c r="U3" s="216"/>
      <c r="V3" s="216"/>
    </row>
    <row r="4" spans="2:22" ht="15" customHeight="1" x14ac:dyDescent="0.25">
      <c r="B4" s="216"/>
      <c r="C4" s="216"/>
      <c r="D4" s="216"/>
      <c r="E4" s="216"/>
      <c r="F4" s="216"/>
      <c r="G4" s="216"/>
      <c r="H4" s="216"/>
      <c r="I4" s="216"/>
      <c r="J4" s="216"/>
      <c r="K4" s="216"/>
      <c r="L4" s="216"/>
      <c r="M4" s="216"/>
      <c r="N4" s="216"/>
      <c r="O4" s="216"/>
      <c r="P4" s="216"/>
      <c r="Q4" s="216"/>
      <c r="R4" s="216"/>
      <c r="S4" s="216"/>
      <c r="T4" s="216"/>
      <c r="U4" s="216"/>
      <c r="V4" s="216"/>
    </row>
    <row r="5" spans="2:22" ht="15.75" customHeight="1" x14ac:dyDescent="0.25">
      <c r="B5" s="217">
        <f ca="1">NOW()</f>
        <v>45756.556695601852</v>
      </c>
      <c r="C5" s="217"/>
      <c r="D5" s="217"/>
      <c r="E5" s="217"/>
      <c r="F5" s="217"/>
      <c r="G5" s="217"/>
      <c r="H5" s="217"/>
      <c r="I5" s="217"/>
      <c r="J5" s="217"/>
      <c r="K5" s="217"/>
      <c r="L5" s="217"/>
      <c r="M5" s="217"/>
      <c r="N5" s="217"/>
      <c r="O5" s="217"/>
      <c r="P5" s="217"/>
      <c r="Q5" s="217"/>
      <c r="R5" s="217"/>
      <c r="S5" s="217"/>
      <c r="T5" s="217"/>
      <c r="U5" s="217"/>
      <c r="V5" s="217"/>
    </row>
    <row r="8" spans="2:22" x14ac:dyDescent="0.25">
      <c r="B8" s="3" t="s">
        <v>20</v>
      </c>
      <c r="C8" s="1" t="s">
        <v>1</v>
      </c>
      <c r="U8" s="85"/>
    </row>
    <row r="10" spans="2:22" x14ac:dyDescent="0.25">
      <c r="O10" s="3" t="s">
        <v>153</v>
      </c>
    </row>
    <row r="11" spans="2:22" x14ac:dyDescent="0.25">
      <c r="B11" s="3" t="s">
        <v>142</v>
      </c>
      <c r="C11" s="3" t="s">
        <v>137</v>
      </c>
      <c r="D11" s="3" t="s">
        <v>152</v>
      </c>
      <c r="E11" s="3" t="s">
        <v>167</v>
      </c>
      <c r="F11" s="3" t="s">
        <v>168</v>
      </c>
      <c r="G11" s="3" t="s">
        <v>176</v>
      </c>
      <c r="H11" s="3" t="s">
        <v>172</v>
      </c>
      <c r="I11" s="3" t="s">
        <v>177</v>
      </c>
      <c r="J11" s="3" t="s">
        <v>174</v>
      </c>
      <c r="K11" s="3" t="s">
        <v>178</v>
      </c>
      <c r="L11" s="3" t="s">
        <v>99</v>
      </c>
      <c r="M11" s="3" t="s">
        <v>121</v>
      </c>
      <c r="N11" s="3" t="s">
        <v>151</v>
      </c>
      <c r="O11" s="1" t="s">
        <v>154</v>
      </c>
      <c r="P11" s="1" t="s">
        <v>155</v>
      </c>
      <c r="Q11" s="1" t="s">
        <v>162</v>
      </c>
      <c r="R11" s="1" t="s">
        <v>156</v>
      </c>
      <c r="S11" s="1" t="s">
        <v>157</v>
      </c>
      <c r="T11" s="1" t="s">
        <v>158</v>
      </c>
      <c r="U11" s="1" t="s">
        <v>159</v>
      </c>
      <c r="V11" s="1" t="s">
        <v>160</v>
      </c>
    </row>
    <row r="12" spans="2:22" x14ac:dyDescent="0.25">
      <c r="B12" s="1">
        <v>1</v>
      </c>
      <c r="C12" s="1" t="s">
        <v>207</v>
      </c>
      <c r="D12" s="77">
        <v>45756</v>
      </c>
      <c r="E12" s="77">
        <v>45761</v>
      </c>
      <c r="F12" s="77">
        <v>45761</v>
      </c>
      <c r="G12" s="77">
        <v>45757</v>
      </c>
      <c r="H12" s="77">
        <v>45758</v>
      </c>
      <c r="I12" s="1" t="s">
        <v>28</v>
      </c>
      <c r="J12" s="1" t="s">
        <v>28</v>
      </c>
      <c r="K12" s="77">
        <v>45756</v>
      </c>
      <c r="L12" s="77">
        <v>45778</v>
      </c>
      <c r="M12" s="11">
        <v>45809</v>
      </c>
      <c r="N12" s="77">
        <v>45777</v>
      </c>
      <c r="O12" s="218">
        <v>0</v>
      </c>
      <c r="P12" s="218">
        <v>0</v>
      </c>
      <c r="Q12" s="218">
        <v>0</v>
      </c>
      <c r="R12" s="218">
        <v>0</v>
      </c>
      <c r="S12" s="218">
        <v>0</v>
      </c>
      <c r="T12" s="218">
        <v>0</v>
      </c>
      <c r="U12" s="218">
        <v>0</v>
      </c>
      <c r="V12" s="218">
        <v>0</v>
      </c>
    </row>
    <row r="13" spans="2:22" x14ac:dyDescent="0.25">
      <c r="B13" s="1">
        <v>2</v>
      </c>
      <c r="C13" s="1" t="s">
        <v>205</v>
      </c>
      <c r="D13" s="77">
        <v>45756</v>
      </c>
      <c r="E13" s="77">
        <v>45762</v>
      </c>
      <c r="F13" s="77">
        <v>45764</v>
      </c>
      <c r="G13" s="77">
        <v>45757</v>
      </c>
      <c r="H13" s="77">
        <v>45761</v>
      </c>
      <c r="I13" s="1" t="s">
        <v>28</v>
      </c>
      <c r="J13" s="77">
        <v>45756</v>
      </c>
      <c r="K13" s="77">
        <v>45756</v>
      </c>
      <c r="L13" s="77">
        <v>45803</v>
      </c>
      <c r="M13" s="11">
        <v>45834</v>
      </c>
      <c r="N13" s="77">
        <v>45777</v>
      </c>
      <c r="O13" s="218">
        <v>0</v>
      </c>
      <c r="P13" s="218">
        <v>0</v>
      </c>
      <c r="Q13" s="218">
        <v>0</v>
      </c>
      <c r="R13" s="218">
        <v>0</v>
      </c>
      <c r="S13" s="218">
        <v>0</v>
      </c>
      <c r="T13" s="218">
        <v>0</v>
      </c>
      <c r="U13" s="218">
        <v>0</v>
      </c>
      <c r="V13" s="218">
        <v>0</v>
      </c>
    </row>
    <row r="14" spans="2:22" x14ac:dyDescent="0.25">
      <c r="B14" s="1">
        <v>3</v>
      </c>
      <c r="C14" s="1" t="s">
        <v>206</v>
      </c>
      <c r="D14" s="77">
        <v>45784</v>
      </c>
      <c r="E14" s="77">
        <v>45785</v>
      </c>
      <c r="F14" s="77">
        <v>45786</v>
      </c>
      <c r="G14" s="77">
        <v>45784</v>
      </c>
      <c r="H14" s="77">
        <v>45785</v>
      </c>
      <c r="I14" s="1" t="s">
        <v>28</v>
      </c>
      <c r="J14" s="77">
        <v>45784</v>
      </c>
      <c r="K14" s="77">
        <v>45784</v>
      </c>
      <c r="L14" s="77">
        <v>45825</v>
      </c>
      <c r="M14" s="11">
        <v>45855</v>
      </c>
      <c r="N14" s="77">
        <v>45777</v>
      </c>
      <c r="O14" s="218">
        <v>28</v>
      </c>
      <c r="P14" s="218">
        <v>22</v>
      </c>
      <c r="Q14" s="218">
        <v>20</v>
      </c>
      <c r="R14" s="218">
        <v>27</v>
      </c>
      <c r="S14" s="218">
        <v>23</v>
      </c>
      <c r="T14" s="218">
        <v>0</v>
      </c>
      <c r="U14" s="218">
        <v>28</v>
      </c>
      <c r="V14" s="218">
        <v>28</v>
      </c>
    </row>
    <row r="15" spans="2:22" x14ac:dyDescent="0.25">
      <c r="B15" s="1">
        <v>4</v>
      </c>
      <c r="C15" s="1" t="s">
        <v>204</v>
      </c>
      <c r="D15" s="77">
        <v>45791</v>
      </c>
      <c r="E15" s="77">
        <v>45785</v>
      </c>
      <c r="F15" s="1" t="s">
        <v>28</v>
      </c>
      <c r="G15" s="1" t="s">
        <v>28</v>
      </c>
      <c r="H15" s="1" t="s">
        <v>28</v>
      </c>
      <c r="I15" s="1" t="s">
        <v>28</v>
      </c>
      <c r="J15" s="1" t="s">
        <v>28</v>
      </c>
      <c r="K15" s="77">
        <v>45796</v>
      </c>
      <c r="L15" s="1" t="s">
        <v>118</v>
      </c>
      <c r="M15" s="11">
        <v>45827</v>
      </c>
      <c r="N15" s="77">
        <v>45782</v>
      </c>
      <c r="O15" s="218">
        <v>0</v>
      </c>
      <c r="P15" s="218">
        <v>0</v>
      </c>
      <c r="Q15" s="218">
        <v>0</v>
      </c>
      <c r="R15" s="218">
        <v>0</v>
      </c>
      <c r="S15" s="218">
        <v>0</v>
      </c>
      <c r="T15" s="218">
        <v>0</v>
      </c>
      <c r="U15" s="218">
        <v>0</v>
      </c>
      <c r="V15" s="218">
        <v>0</v>
      </c>
    </row>
    <row r="16" spans="2:22" x14ac:dyDescent="0.25">
      <c r="B16" s="1">
        <v>5</v>
      </c>
      <c r="C16" s="1" t="s">
        <v>208</v>
      </c>
      <c r="D16" s="1" t="s">
        <v>28</v>
      </c>
      <c r="E16" s="77">
        <v>45853</v>
      </c>
      <c r="F16" s="77">
        <v>45853</v>
      </c>
      <c r="G16" s="77">
        <v>45855</v>
      </c>
      <c r="H16" s="1" t="s">
        <v>28</v>
      </c>
      <c r="I16" s="1" t="s">
        <v>28</v>
      </c>
      <c r="J16" s="77">
        <v>45853</v>
      </c>
      <c r="K16" s="77">
        <v>45853</v>
      </c>
      <c r="L16" s="1" t="s">
        <v>118</v>
      </c>
      <c r="M16" s="11">
        <v>45886</v>
      </c>
      <c r="N16" s="77">
        <v>45793</v>
      </c>
      <c r="O16" s="218">
        <v>0</v>
      </c>
      <c r="P16" s="218">
        <v>68</v>
      </c>
      <c r="Q16" s="218">
        <v>67</v>
      </c>
      <c r="R16" s="218">
        <v>69</v>
      </c>
      <c r="S16" s="218">
        <v>0</v>
      </c>
      <c r="T16" s="218">
        <v>0</v>
      </c>
      <c r="U16" s="218">
        <v>69</v>
      </c>
      <c r="V16" s="218">
        <v>57</v>
      </c>
    </row>
    <row r="17" spans="2:22" x14ac:dyDescent="0.25">
      <c r="B17" s="1">
        <v>6</v>
      </c>
      <c r="C17" s="1" t="s">
        <v>202</v>
      </c>
      <c r="D17" s="1" t="s">
        <v>28</v>
      </c>
      <c r="E17" s="77">
        <v>45880</v>
      </c>
      <c r="F17" s="77">
        <v>45855</v>
      </c>
      <c r="G17" s="77">
        <v>45889</v>
      </c>
      <c r="H17" s="77">
        <v>45786</v>
      </c>
      <c r="I17" s="1" t="s">
        <v>28</v>
      </c>
      <c r="J17" s="1" t="s">
        <v>28</v>
      </c>
      <c r="K17" s="77">
        <v>45853</v>
      </c>
      <c r="L17" s="77">
        <v>45929</v>
      </c>
      <c r="M17" s="11">
        <v>45959</v>
      </c>
      <c r="N17" s="77">
        <v>45814</v>
      </c>
      <c r="O17" s="218">
        <v>0</v>
      </c>
      <c r="P17" s="218">
        <v>0</v>
      </c>
      <c r="Q17" s="218">
        <v>0</v>
      </c>
      <c r="R17" s="218">
        <v>0</v>
      </c>
      <c r="S17" s="218">
        <v>0</v>
      </c>
      <c r="T17" s="218">
        <v>0</v>
      </c>
      <c r="U17" s="218">
        <v>0</v>
      </c>
      <c r="V17" s="218">
        <v>0</v>
      </c>
    </row>
    <row r="18" spans="2:22" x14ac:dyDescent="0.25">
      <c r="B18" s="1">
        <v>7</v>
      </c>
      <c r="C18" s="1" t="s">
        <v>209</v>
      </c>
      <c r="D18" s="1" t="s">
        <v>28</v>
      </c>
      <c r="E18" s="77">
        <v>45890</v>
      </c>
      <c r="F18" s="77">
        <v>45856</v>
      </c>
      <c r="G18" s="77">
        <v>45901</v>
      </c>
      <c r="H18" s="77">
        <v>45786</v>
      </c>
      <c r="I18" s="1" t="s">
        <v>28</v>
      </c>
      <c r="J18" s="77">
        <v>45853</v>
      </c>
      <c r="K18" s="77">
        <v>45887</v>
      </c>
      <c r="L18" s="1" t="s">
        <v>118</v>
      </c>
      <c r="M18" s="11">
        <v>45931</v>
      </c>
      <c r="N18" s="77">
        <v>45814</v>
      </c>
      <c r="O18" s="218">
        <v>0</v>
      </c>
      <c r="P18" s="218">
        <v>0</v>
      </c>
      <c r="Q18" s="218">
        <v>0</v>
      </c>
      <c r="R18" s="218">
        <v>0</v>
      </c>
      <c r="S18" s="218">
        <v>0</v>
      </c>
      <c r="T18" s="218">
        <v>0</v>
      </c>
      <c r="U18" s="218">
        <v>0</v>
      </c>
      <c r="V18" s="218">
        <v>0</v>
      </c>
    </row>
    <row r="19" spans="2:22" x14ac:dyDescent="0.25">
      <c r="B19" s="1">
        <v>8</v>
      </c>
      <c r="C19" s="1" t="s">
        <v>199</v>
      </c>
      <c r="D19" s="1" t="s">
        <v>28</v>
      </c>
      <c r="E19" s="1" t="s">
        <v>28</v>
      </c>
      <c r="F19" s="1" t="s">
        <v>28</v>
      </c>
      <c r="G19" s="1" t="s">
        <v>28</v>
      </c>
      <c r="H19" s="1" t="s">
        <v>28</v>
      </c>
      <c r="I19" s="1" t="s">
        <v>28</v>
      </c>
      <c r="J19" s="1" t="s">
        <v>28</v>
      </c>
      <c r="K19" s="77">
        <v>45889</v>
      </c>
      <c r="L19" s="1" t="s">
        <v>118</v>
      </c>
      <c r="M19" s="11">
        <v>45920</v>
      </c>
      <c r="N19" s="77">
        <v>45843</v>
      </c>
      <c r="O19" s="218">
        <v>0</v>
      </c>
      <c r="P19" s="218">
        <v>0</v>
      </c>
      <c r="Q19" s="218">
        <v>0</v>
      </c>
      <c r="R19" s="218">
        <v>0</v>
      </c>
      <c r="S19" s="218">
        <v>0</v>
      </c>
      <c r="T19" s="218">
        <v>0</v>
      </c>
      <c r="U19" s="218">
        <v>0</v>
      </c>
      <c r="V19" s="218">
        <v>0</v>
      </c>
    </row>
    <row r="20" spans="2:22" x14ac:dyDescent="0.25">
      <c r="B20" s="1">
        <v>9</v>
      </c>
      <c r="C20" s="1" t="s">
        <v>198</v>
      </c>
      <c r="D20" s="1" t="s">
        <v>28</v>
      </c>
      <c r="E20" s="1" t="s">
        <v>28</v>
      </c>
      <c r="F20" s="1" t="s">
        <v>28</v>
      </c>
      <c r="G20" s="1" t="s">
        <v>28</v>
      </c>
      <c r="H20" s="77">
        <v>45786</v>
      </c>
      <c r="I20" s="1" t="s">
        <v>28</v>
      </c>
      <c r="J20" s="1" t="s">
        <v>28</v>
      </c>
      <c r="K20" s="1" t="s">
        <v>28</v>
      </c>
      <c r="L20" s="77">
        <v>45936</v>
      </c>
      <c r="M20" s="11">
        <v>45967</v>
      </c>
      <c r="N20" s="77">
        <v>45855</v>
      </c>
      <c r="O20" s="218">
        <v>0</v>
      </c>
      <c r="P20" s="218">
        <v>0</v>
      </c>
      <c r="Q20" s="218">
        <v>0</v>
      </c>
      <c r="R20" s="218">
        <v>0</v>
      </c>
      <c r="S20" s="218">
        <v>0</v>
      </c>
      <c r="T20" s="218">
        <v>0</v>
      </c>
      <c r="U20" s="218">
        <v>0</v>
      </c>
      <c r="V20" s="218">
        <v>0</v>
      </c>
    </row>
    <row r="21" spans="2:22" x14ac:dyDescent="0.25">
      <c r="B21" s="1">
        <v>10</v>
      </c>
      <c r="C21" s="1" t="s">
        <v>203</v>
      </c>
      <c r="D21" s="77">
        <v>45791</v>
      </c>
      <c r="E21" s="77">
        <v>45896</v>
      </c>
      <c r="F21" s="77">
        <v>45884</v>
      </c>
      <c r="G21" s="77">
        <v>45903</v>
      </c>
      <c r="H21" s="77">
        <v>45796</v>
      </c>
      <c r="I21" s="1" t="s">
        <v>28</v>
      </c>
      <c r="J21" s="77">
        <v>45882</v>
      </c>
      <c r="K21" s="77">
        <v>45895</v>
      </c>
      <c r="L21" s="1" t="s">
        <v>118</v>
      </c>
      <c r="M21" s="11">
        <v>45933</v>
      </c>
      <c r="N21" s="77">
        <v>45855</v>
      </c>
      <c r="O21" s="218">
        <v>0</v>
      </c>
      <c r="P21" s="218">
        <v>0</v>
      </c>
      <c r="Q21" s="218">
        <v>0</v>
      </c>
      <c r="R21" s="218">
        <v>0</v>
      </c>
      <c r="S21" s="218">
        <v>0</v>
      </c>
      <c r="T21" s="218">
        <v>0</v>
      </c>
      <c r="U21" s="218">
        <v>0</v>
      </c>
      <c r="V21" s="218">
        <v>0</v>
      </c>
    </row>
    <row r="22" spans="2:22" x14ac:dyDescent="0.25">
      <c r="B22" s="1">
        <v>11</v>
      </c>
      <c r="C22" s="1" t="s">
        <v>200</v>
      </c>
      <c r="D22" s="1" t="s">
        <v>28</v>
      </c>
      <c r="E22" s="77">
        <v>45898</v>
      </c>
      <c r="F22" s="77">
        <v>45884</v>
      </c>
      <c r="G22" s="77">
        <v>45903</v>
      </c>
      <c r="H22" s="77">
        <v>45796</v>
      </c>
      <c r="I22" s="1" t="s">
        <v>28</v>
      </c>
      <c r="J22" s="1" t="s">
        <v>28</v>
      </c>
      <c r="K22" s="77">
        <v>45896</v>
      </c>
      <c r="L22" s="1" t="s">
        <v>118</v>
      </c>
      <c r="M22" s="11">
        <v>45933</v>
      </c>
      <c r="N22" s="77">
        <v>45898</v>
      </c>
      <c r="O22" s="218">
        <v>0</v>
      </c>
      <c r="P22" s="218">
        <v>0</v>
      </c>
      <c r="Q22" s="218">
        <v>0</v>
      </c>
      <c r="R22" s="218">
        <v>0</v>
      </c>
      <c r="S22" s="218">
        <v>0</v>
      </c>
      <c r="T22" s="218">
        <v>0</v>
      </c>
      <c r="U22" s="218">
        <v>0</v>
      </c>
      <c r="V22" s="218">
        <v>0</v>
      </c>
    </row>
    <row r="23" spans="2:22" x14ac:dyDescent="0.25">
      <c r="B23" s="1">
        <v>12</v>
      </c>
      <c r="C23" s="1" t="s">
        <v>201</v>
      </c>
      <c r="D23" s="1" t="s">
        <v>28</v>
      </c>
      <c r="E23" s="77">
        <v>45905</v>
      </c>
      <c r="F23" s="77">
        <v>45884</v>
      </c>
      <c r="G23" s="77">
        <v>45903</v>
      </c>
      <c r="H23" s="77">
        <v>45796</v>
      </c>
      <c r="I23" s="1" t="s">
        <v>28</v>
      </c>
      <c r="J23" s="1" t="s">
        <v>28</v>
      </c>
      <c r="K23" s="77">
        <v>45901</v>
      </c>
      <c r="L23" s="1" t="s">
        <v>118</v>
      </c>
      <c r="M23" s="11">
        <v>45935</v>
      </c>
      <c r="N23" s="77">
        <v>45898</v>
      </c>
      <c r="O23" s="218">
        <v>0</v>
      </c>
      <c r="P23" s="218">
        <v>0</v>
      </c>
      <c r="Q23" s="218">
        <v>0</v>
      </c>
      <c r="R23" s="218">
        <v>0</v>
      </c>
      <c r="S23" s="218">
        <v>0</v>
      </c>
      <c r="T23" s="218">
        <v>0</v>
      </c>
      <c r="U23" s="218">
        <v>0</v>
      </c>
      <c r="V23" s="218">
        <v>0</v>
      </c>
    </row>
    <row r="24" spans="2:22" x14ac:dyDescent="0.25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</row>
    <row r="25" spans="2:22" x14ac:dyDescent="0.2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</row>
    <row r="26" spans="2:22" x14ac:dyDescent="0.2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</row>
    <row r="27" spans="2:22" x14ac:dyDescent="0.2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</row>
    <row r="28" spans="2:22" x14ac:dyDescent="0.2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</row>
    <row r="29" spans="2:22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</row>
    <row r="30" spans="2:22" x14ac:dyDescent="0.2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</row>
    <row r="31" spans="2:22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2:22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2:21" x14ac:dyDescent="0.2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2:21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2:21" ht="15" customHeight="1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2:21" ht="15" customHeight="1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2:21" ht="15" customHeight="1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2:21" ht="15" customHeight="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2:21" ht="15.75" customHeight="1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2:21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2:21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2:21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2:21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2:21" x14ac:dyDescent="0.2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2:21" x14ac:dyDescent="0.2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2:21" x14ac:dyDescent="0.2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2:21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</sheetData>
  <mergeCells count="2">
    <mergeCell ref="B1:V4"/>
    <mergeCell ref="B5:V5"/>
  </mergeCells>
  <conditionalFormatting sqref="F46:F64">
    <cfRule type="expression" dxfId="99" priority="2">
      <formula>+F46=0</formula>
    </cfRule>
  </conditionalFormatting>
  <conditionalFormatting sqref="M12:M100">
    <cfRule type="expression" dxfId="98" priority="1">
      <formula>M12&gt;N12</formula>
    </cfRule>
  </conditionalFormatting>
  <pageMargins left="0.25" right="0.25" top="0.75" bottom="0.75" header="0.3" footer="0.3"/>
  <pageSetup paperSize="3" scale="69" fitToHeight="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PROCÉDURE</vt:lpstr>
      <vt:lpstr>POSTE</vt:lpstr>
      <vt:lpstr>CONGÉ</vt:lpstr>
      <vt:lpstr>CUM</vt:lpstr>
      <vt:lpstr>DATA</vt:lpstr>
      <vt:lpstr>LISTE</vt:lpstr>
      <vt:lpstr>TCD#1</vt:lpstr>
      <vt:lpstr>TCD#2</vt:lpstr>
      <vt:lpstr>TCD ATTENTE</vt:lpstr>
      <vt:lpstr>'TCD ATTENTE'!Impression_des_titres</vt:lpstr>
      <vt:lpstr>'TCD#1'!Impression_des_titres</vt:lpstr>
      <vt:lpstr>'TCD#2'!Impression_des_titres</vt:lpstr>
      <vt:lpstr>'TCD ATTENTE'!Zone_d_impression</vt:lpstr>
      <vt:lpstr>'TCD#1'!Zone_d_impression</vt:lpstr>
      <vt:lpstr>'TCD#2'!Zone_d_impression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 Carle</dc:creator>
  <cp:lastModifiedBy>Chantal Laplante</cp:lastModifiedBy>
  <cp:lastPrinted>2025-04-04T19:33:10Z</cp:lastPrinted>
  <dcterms:created xsi:type="dcterms:W3CDTF">2021-06-08T01:48:42Z</dcterms:created>
  <dcterms:modified xsi:type="dcterms:W3CDTF">2025-04-09T17:22:04Z</dcterms:modified>
</cp:coreProperties>
</file>