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ucurella\Desktop\"/>
    </mc:Choice>
  </mc:AlternateContent>
  <xr:revisionPtr revIDLastSave="0" documentId="13_ncr:1_{E7544399-282D-40D1-B1FF-ADE1EFC3B8FA}" xr6:coauthVersionLast="45" xr6:coauthVersionMax="45" xr10:uidLastSave="{00000000-0000-0000-0000-000000000000}"/>
  <bookViews>
    <workbookView xWindow="-110" yWindow="-110" windowWidth="19420" windowHeight="10420" xr2:uid="{B6849768-9830-4E61-8B9E-535E3F3F69BC}"/>
  </bookViews>
  <sheets>
    <sheet name="Bilan" sheetId="18" r:id="rId1"/>
    <sheet name="Explication" sheetId="15" state="hidden" r:id="rId2"/>
    <sheet name="Modèles" sheetId="17" state="hidden" r:id="rId3"/>
  </sheets>
  <externalReferences>
    <externalReference r:id="rId4"/>
  </externalReferences>
  <definedNames>
    <definedName name="_TVA1">[1]ABAQUE!$R$56</definedName>
    <definedName name="_TVA2">[1]ABAQUE!$R$57</definedName>
    <definedName name="A">[1]ABAQUE!$CU$127</definedName>
    <definedName name="ASSTLE">[1]ABAQUE!$D$55</definedName>
    <definedName name="B">[1]ABAQUE!$CU$129</definedName>
    <definedName name="bhknj">[1]ABAQUE!#REF!</definedName>
    <definedName name="BRCHTS">[1]ABAQUE!$CU$152</definedName>
    <definedName name="BRTUNIT">[1]ABAQUE!$D$56</definedName>
    <definedName name="d">[1]ABAQUE!$CU$131</definedName>
    <definedName name="E">[1]ABAQUE!$CU$133</definedName>
    <definedName name="F">[1]ABAQUE!$CU$141</definedName>
    <definedName name="G">[1]ABAQUE!$CU$143</definedName>
    <definedName name="LNJKKL">[1]ABAQUE!#REF!</definedName>
    <definedName name="NBLOG">[1]ABAQUE!$J$49</definedName>
    <definedName name="PALTX">[1]ABAQUE!$H$56</definedName>
    <definedName name="PALVENT">[1]ABAQUE!$D$60</definedName>
    <definedName name="PV0">[1]ABAQUE!$D$58</definedName>
    <definedName name="PVTTC">[1]ABAQUE!#REF!</definedName>
    <definedName name="REMUNERATION">[1]ABAQUE!#REF!</definedName>
    <definedName name="SHA">[1]ABAQUE!$H$49</definedName>
    <definedName name="SHON">[1]ABAQUE!$F$49</definedName>
    <definedName name="TLE">[1]ABAQUE!$CU$148</definedName>
    <definedName name="TRAVAUX">[1]ABAQUE!#REF!</definedName>
    <definedName name="TX0">[1]ABAQUE!$H$54</definedName>
    <definedName name="TXARCH">[1]ABAQUE!$N$52</definedName>
    <definedName name="TXASC">[1]ABAQUE!$N$53</definedName>
    <definedName name="TXDIV">[1]ABAQUE!$H$60</definedName>
    <definedName name="TXFFI">[1]ABAQUE!$N$57</definedName>
    <definedName name="TXFPRO">[1]ABAQUE!$R$52</definedName>
    <definedName name="TXGARACH">[1]ABAQUE!$H$59</definedName>
    <definedName name="TXM">[1]ABAQUE!$N$58</definedName>
    <definedName name="TXMOUV">[1]ABAQUE!$N$54</definedName>
    <definedName name="TXNOT">[1]ABAQUE!$D$53</definedName>
    <definedName name="TXPUB">[1]ABAQUE!$H$58</definedName>
    <definedName name="TXTLE">[1]ABAQUE!$D$54</definedName>
    <definedName name="TXVENT">[1]ABAQUE!$N$55</definedName>
    <definedName name="vfsd">[1]ABAQUE!#REF!</definedName>
    <definedName name="_xlnm.Print_Area" localSheetId="2">Modèles!$B$24:$P$90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" i="18" l="1"/>
  <c r="D7" i="18" s="1"/>
  <c r="D13" i="18" s="1"/>
  <c r="D11" i="18"/>
  <c r="K131" i="17" l="1"/>
  <c r="K132" i="17" s="1"/>
  <c r="T130" i="17"/>
  <c r="L130" i="17"/>
  <c r="S130" i="17" s="1"/>
  <c r="J130" i="17"/>
  <c r="T129" i="17"/>
  <c r="L129" i="17"/>
  <c r="S129" i="17" s="1"/>
  <c r="J129" i="17"/>
  <c r="T128" i="17"/>
  <c r="L128" i="17"/>
  <c r="S128" i="17" s="1"/>
  <c r="J128" i="17"/>
  <c r="L127" i="17"/>
  <c r="T127" i="17" s="1"/>
  <c r="J127" i="17"/>
  <c r="L126" i="17"/>
  <c r="T126" i="17" s="1"/>
  <c r="J126" i="17"/>
  <c r="T125" i="17"/>
  <c r="L125" i="17"/>
  <c r="S125" i="17" s="1"/>
  <c r="J125" i="17"/>
  <c r="T124" i="17"/>
  <c r="L124" i="17"/>
  <c r="S124" i="17" s="1"/>
  <c r="J124" i="17"/>
  <c r="T123" i="17"/>
  <c r="L123" i="17"/>
  <c r="R123" i="17" s="1"/>
  <c r="J123" i="17"/>
  <c r="T122" i="17"/>
  <c r="L122" i="17"/>
  <c r="S122" i="17" s="1"/>
  <c r="J122" i="17"/>
  <c r="T121" i="17"/>
  <c r="L121" i="17"/>
  <c r="S121" i="17" s="1"/>
  <c r="J121" i="17"/>
  <c r="T120" i="17"/>
  <c r="L120" i="17"/>
  <c r="S120" i="17" s="1"/>
  <c r="J120" i="17"/>
  <c r="T119" i="17"/>
  <c r="L119" i="17"/>
  <c r="S119" i="17" s="1"/>
  <c r="J119" i="17"/>
  <c r="T118" i="17"/>
  <c r="L118" i="17"/>
  <c r="S118" i="17" s="1"/>
  <c r="J118" i="17"/>
  <c r="T117" i="17"/>
  <c r="L117" i="17"/>
  <c r="S117" i="17" s="1"/>
  <c r="J117" i="17"/>
  <c r="T116" i="17"/>
  <c r="L116" i="17"/>
  <c r="O116" i="17" s="1"/>
  <c r="J116" i="17"/>
  <c r="T115" i="17"/>
  <c r="L115" i="17"/>
  <c r="N115" i="17" s="1"/>
  <c r="J115" i="17"/>
  <c r="T114" i="17"/>
  <c r="L114" i="17"/>
  <c r="S114" i="17" s="1"/>
  <c r="J114" i="17"/>
  <c r="T113" i="17"/>
  <c r="L113" i="17"/>
  <c r="S113" i="17" s="1"/>
  <c r="J113" i="17"/>
  <c r="T112" i="17"/>
  <c r="L112" i="17"/>
  <c r="S112" i="17" s="1"/>
  <c r="J112" i="17"/>
  <c r="C103" i="17"/>
  <c r="C102" i="17"/>
  <c r="C101" i="17"/>
  <c r="C100" i="17"/>
  <c r="P99" i="17"/>
  <c r="O99" i="17"/>
  <c r="N99" i="17"/>
  <c r="I99" i="17"/>
  <c r="C99" i="17"/>
  <c r="C96" i="17"/>
  <c r="C95" i="17"/>
  <c r="C94" i="17"/>
  <c r="C93" i="17"/>
  <c r="I92" i="17" s="1"/>
  <c r="P92" i="17"/>
  <c r="O92" i="17"/>
  <c r="N92" i="17"/>
  <c r="C92" i="17"/>
  <c r="C90" i="17"/>
  <c r="C89" i="17"/>
  <c r="C88" i="17"/>
  <c r="I87" i="17" s="1"/>
  <c r="P87" i="17"/>
  <c r="O87" i="17"/>
  <c r="N87" i="17"/>
  <c r="C87" i="17"/>
  <c r="C85" i="17"/>
  <c r="C84" i="17"/>
  <c r="C83" i="17"/>
  <c r="I82" i="17" s="1"/>
  <c r="P82" i="17"/>
  <c r="O82" i="17"/>
  <c r="N82" i="17"/>
  <c r="C82" i="17"/>
  <c r="C80" i="17"/>
  <c r="C79" i="17"/>
  <c r="C78" i="17"/>
  <c r="I77" i="17" s="1"/>
  <c r="P77" i="17"/>
  <c r="O77" i="17"/>
  <c r="N77" i="17"/>
  <c r="C77" i="17"/>
  <c r="C75" i="17"/>
  <c r="C74" i="17"/>
  <c r="C73" i="17"/>
  <c r="I72" i="17" s="1"/>
  <c r="P72" i="17"/>
  <c r="O72" i="17"/>
  <c r="N72" i="17"/>
  <c r="C72" i="17"/>
  <c r="C70" i="17"/>
  <c r="C69" i="17"/>
  <c r="C68" i="17"/>
  <c r="I67" i="17" s="1"/>
  <c r="P67" i="17"/>
  <c r="O67" i="17"/>
  <c r="N67" i="17"/>
  <c r="C67" i="17"/>
  <c r="C59" i="17"/>
  <c r="P58" i="17"/>
  <c r="O58" i="17"/>
  <c r="N58" i="17"/>
  <c r="C58" i="17"/>
  <c r="I58" i="17" s="1"/>
  <c r="P56" i="17"/>
  <c r="O56" i="17"/>
  <c r="N56" i="17"/>
  <c r="C56" i="17"/>
  <c r="I56" i="17" s="1"/>
  <c r="C54" i="17"/>
  <c r="C53" i="17"/>
  <c r="C52" i="17"/>
  <c r="P51" i="17"/>
  <c r="O51" i="17"/>
  <c r="N51" i="17"/>
  <c r="C51" i="17"/>
  <c r="I51" i="17" s="1"/>
  <c r="C49" i="17"/>
  <c r="C48" i="17"/>
  <c r="C47" i="17"/>
  <c r="P46" i="17"/>
  <c r="O46" i="17"/>
  <c r="N46" i="17"/>
  <c r="C46" i="17"/>
  <c r="I46" i="17" s="1"/>
  <c r="C44" i="17"/>
  <c r="C43" i="17"/>
  <c r="C42" i="17"/>
  <c r="P41" i="17"/>
  <c r="O41" i="17"/>
  <c r="N41" i="17"/>
  <c r="C41" i="17"/>
  <c r="I41" i="17" s="1"/>
  <c r="C39" i="17"/>
  <c r="C38" i="17"/>
  <c r="C37" i="17"/>
  <c r="P36" i="17"/>
  <c r="O36" i="17"/>
  <c r="N36" i="17"/>
  <c r="C36" i="17"/>
  <c r="I36" i="17" s="1"/>
  <c r="C34" i="17"/>
  <c r="C33" i="17"/>
  <c r="C32" i="17"/>
  <c r="P31" i="17"/>
  <c r="O31" i="17"/>
  <c r="N31" i="17"/>
  <c r="C31" i="17"/>
  <c r="I31" i="17" s="1"/>
  <c r="C29" i="17"/>
  <c r="C28" i="17"/>
  <c r="C27" i="17"/>
  <c r="P26" i="17"/>
  <c r="O26" i="17"/>
  <c r="N26" i="17"/>
  <c r="C26" i="17"/>
  <c r="I26" i="17" s="1"/>
  <c r="S10" i="17"/>
  <c r="R10" i="17"/>
  <c r="Q10" i="17"/>
  <c r="P10" i="17"/>
  <c r="O10" i="17"/>
  <c r="N10" i="17"/>
  <c r="S9" i="17"/>
  <c r="R9" i="17"/>
  <c r="Q9" i="17"/>
  <c r="P9" i="17"/>
  <c r="O9" i="17"/>
  <c r="N9" i="17"/>
  <c r="N127" i="17" l="1"/>
  <c r="N118" i="17"/>
  <c r="O123" i="17"/>
  <c r="N123" i="17"/>
  <c r="P119" i="17"/>
  <c r="N112" i="17"/>
  <c r="S123" i="17"/>
  <c r="P116" i="17"/>
  <c r="O118" i="17"/>
  <c r="N116" i="17"/>
  <c r="Q116" i="17"/>
  <c r="Q115" i="17"/>
  <c r="P118" i="17"/>
  <c r="R115" i="17"/>
  <c r="O120" i="17"/>
  <c r="O117" i="17"/>
  <c r="P117" i="17"/>
  <c r="O115" i="17"/>
  <c r="N128" i="17"/>
  <c r="N121" i="17"/>
  <c r="N124" i="17"/>
  <c r="O127" i="17"/>
  <c r="S115" i="17"/>
  <c r="R116" i="17"/>
  <c r="Q117" i="17"/>
  <c r="Q118" i="17"/>
  <c r="P123" i="17"/>
  <c r="O124" i="17"/>
  <c r="N125" i="17"/>
  <c r="N126" i="17"/>
  <c r="P127" i="17"/>
  <c r="N129" i="17"/>
  <c r="O112" i="17"/>
  <c r="S116" i="17"/>
  <c r="R117" i="17"/>
  <c r="Q123" i="17"/>
  <c r="P124" i="17"/>
  <c r="O125" i="17"/>
  <c r="O126" i="17"/>
  <c r="N120" i="17"/>
  <c r="Q124" i="17"/>
  <c r="P125" i="17"/>
  <c r="P126" i="17"/>
  <c r="R124" i="17"/>
  <c r="Q125" i="17"/>
  <c r="Q126" i="17"/>
  <c r="N119" i="17"/>
  <c r="R125" i="17"/>
  <c r="O128" i="17"/>
  <c r="N113" i="17"/>
  <c r="P115" i="17"/>
  <c r="N117" i="17"/>
  <c r="O119" i="17"/>
  <c r="T131" i="17"/>
  <c r="P112" i="17"/>
  <c r="O113" i="17"/>
  <c r="N114" i="17"/>
  <c r="R118" i="17"/>
  <c r="Q119" i="17"/>
  <c r="P120" i="17"/>
  <c r="O121" i="17"/>
  <c r="N122" i="17"/>
  <c r="R126" i="17"/>
  <c r="Q127" i="17"/>
  <c r="P128" i="17"/>
  <c r="O129" i="17"/>
  <c r="N130" i="17"/>
  <c r="L131" i="17"/>
  <c r="M131" i="17" s="1"/>
  <c r="M133" i="17" s="1"/>
  <c r="Q112" i="17"/>
  <c r="P113" i="17"/>
  <c r="O114" i="17"/>
  <c r="R119" i="17"/>
  <c r="Q120" i="17"/>
  <c r="P121" i="17"/>
  <c r="O122" i="17"/>
  <c r="S126" i="17"/>
  <c r="R127" i="17"/>
  <c r="Q128" i="17"/>
  <c r="P129" i="17"/>
  <c r="O130" i="17"/>
  <c r="R112" i="17"/>
  <c r="Q113" i="17"/>
  <c r="P114" i="17"/>
  <c r="R120" i="17"/>
  <c r="Q121" i="17"/>
  <c r="P122" i="17"/>
  <c r="S127" i="17"/>
  <c r="R128" i="17"/>
  <c r="Q129" i="17"/>
  <c r="P130" i="17"/>
  <c r="R113" i="17"/>
  <c r="Q114" i="17"/>
  <c r="R121" i="17"/>
  <c r="Q122" i="17"/>
  <c r="R129" i="17"/>
  <c r="Q130" i="17"/>
  <c r="R114" i="17"/>
  <c r="R122" i="17"/>
  <c r="R130" i="17"/>
  <c r="N131" i="17" l="1"/>
  <c r="D7" i="17" s="1"/>
  <c r="O131" i="17"/>
  <c r="O133" i="17" s="1"/>
  <c r="S131" i="17"/>
  <c r="D14" i="17" s="1"/>
  <c r="P131" i="17"/>
  <c r="Q131" i="17"/>
  <c r="K133" i="17"/>
  <c r="M132" i="17"/>
  <c r="D15" i="17"/>
  <c r="T133" i="17"/>
  <c r="T132" i="17"/>
  <c r="R131" i="17"/>
  <c r="N133" i="17" l="1"/>
  <c r="N132" i="17"/>
  <c r="S132" i="17"/>
  <c r="O132" i="17"/>
  <c r="S133" i="17"/>
  <c r="D8" i="17"/>
  <c r="P8" i="17" s="1"/>
  <c r="Q133" i="17"/>
  <c r="Q132" i="17"/>
  <c r="D12" i="17"/>
  <c r="P132" i="17"/>
  <c r="D11" i="17"/>
  <c r="P133" i="17"/>
  <c r="P14" i="17"/>
  <c r="O14" i="17"/>
  <c r="Q14" i="17"/>
  <c r="S14" i="17"/>
  <c r="R14" i="17"/>
  <c r="D13" i="17"/>
  <c r="R133" i="17"/>
  <c r="R132" i="17"/>
  <c r="S7" i="17"/>
  <c r="R7" i="17"/>
  <c r="Q7" i="17"/>
  <c r="O7" i="17"/>
  <c r="P7" i="17"/>
  <c r="N7" i="17"/>
  <c r="U131" i="17"/>
  <c r="R15" i="17"/>
  <c r="S15" i="17"/>
  <c r="Q15" i="17"/>
  <c r="P15" i="17"/>
  <c r="O15" i="17"/>
  <c r="O8" i="17" l="1"/>
  <c r="Q8" i="17"/>
  <c r="R8" i="17"/>
  <c r="S8" i="17"/>
  <c r="N8" i="17"/>
  <c r="N17" i="17" s="1"/>
  <c r="D17" i="17"/>
  <c r="U132" i="17"/>
  <c r="U133" i="17"/>
  <c r="R11" i="17"/>
  <c r="Q11" i="17"/>
  <c r="P11" i="17"/>
  <c r="O11" i="17"/>
  <c r="S11" i="17"/>
  <c r="S13" i="17"/>
  <c r="R13" i="17"/>
  <c r="Q13" i="17"/>
  <c r="O13" i="17"/>
  <c r="P13" i="17"/>
  <c r="P12" i="17"/>
  <c r="S12" i="17"/>
  <c r="R12" i="17"/>
  <c r="Q12" i="17"/>
  <c r="O12" i="17"/>
  <c r="S17" i="17" l="1"/>
  <c r="P17" i="17"/>
  <c r="Q17" i="17"/>
  <c r="K134" i="17" s="1"/>
  <c r="R17" i="17"/>
  <c r="O17" i="17"/>
  <c r="D15" i="18" l="1"/>
</calcChain>
</file>

<file path=xl/sharedStrings.xml><?xml version="1.0" encoding="utf-8"?>
<sst xmlns="http://schemas.openxmlformats.org/spreadsheetml/2006/main" count="470" uniqueCount="362">
  <si>
    <t>TOTAL</t>
  </si>
  <si>
    <t>Nombre</t>
  </si>
  <si>
    <t>Explication de la méthodologie pour faire une estimation rapide</t>
  </si>
  <si>
    <t>Quoi remplir ? ----&gt;</t>
  </si>
  <si>
    <t>Uniquement la feuille intitulée Fiche opération et en particulier les zones grisées. Les zones grisées avec écriture rouge sont les valeurs de base</t>
  </si>
  <si>
    <t>Les résultats où ? -----&gt;</t>
  </si>
  <si>
    <t>Dans les feuilles Ratio dét (pour détaillé), ratio (plus sommaire), sous-sol (pour le coût de l'infra), décompo (pour le détail)</t>
  </si>
  <si>
    <t>Dans ces feuilles, les valeurs écrites en rouge ou en bleu sont le résultat d'un calcul, soit un métré, soit un prix</t>
  </si>
  <si>
    <t>Modifier les prix -----&gt;</t>
  </si>
  <si>
    <t>La feuille "Prix gamme" étaille les prestations qui varient suivant le type de gamme. Vous pouvez donc les modifier</t>
  </si>
  <si>
    <t>La feuille "Prix" (en cours d'élaboration) détaille cetains prix</t>
  </si>
  <si>
    <t>Autres -------&gt;</t>
  </si>
  <si>
    <t>La feuille "Surf" donne les éléments relatifs au programme remodelé en fonction des valeurs que vous avez entrées dans "Fiche opération"</t>
  </si>
  <si>
    <t>La feuille "Particularité" est en cours d'élaboration</t>
  </si>
  <si>
    <t xml:space="preserve">La feuille "Détails" reprise dans "Décompo" calcule pour l'instant uniquemment le prix "Electricité". Par la suite elle reprndra aussi </t>
  </si>
  <si>
    <t>d'autres corps d'état dans un calcul détaillé</t>
  </si>
  <si>
    <t>ATTENTION</t>
  </si>
  <si>
    <t>Ce programme ne calcule pas pour l'instant les Espaces Verts</t>
  </si>
  <si>
    <t>Ce programme donne des estimations à +/- 5% avec des prix parisiens. Il est très utile pour faire des simulations de plans-masse ou d'organisation</t>
  </si>
  <si>
    <t>de plans.</t>
  </si>
  <si>
    <t>OBSERVATIONS</t>
  </si>
  <si>
    <t>Le corps d'état VRD est à la fin de "Décompo". Il n'est pas encore automatique. Les valeurs sont à remplir manuellement</t>
  </si>
  <si>
    <t>Vérifier le poste "Décoration" qui, en métré et en prix est valable pour des programmes francilliens</t>
  </si>
  <si>
    <t>Dans "Fiche opération", la case "EG ou CES" n'est pa encore opérationnelle</t>
  </si>
  <si>
    <t>Les ratio "infra" et "Super" sont calculés en tenant compte du PL bas RdC sur s-sol dans le prix de la super. Dans "Ratio", en bas de</t>
  </si>
  <si>
    <t>la feuille, en petit, les valeurs "Infra DS" et Super DS" rebascule ce plancher dans l'infra</t>
  </si>
  <si>
    <t>Si d'autres renseignements, Denis SEGUI au 01,56,26,24,94 essaiera de vous répondre et d'améliorer avec votre aide ce petit programme.</t>
  </si>
  <si>
    <t>Bon chance</t>
  </si>
  <si>
    <t>MODIFICATIONS</t>
  </si>
  <si>
    <t>Choix du nombre de JD</t>
  </si>
  <si>
    <t>Modif du calcul des pieux</t>
  </si>
  <si>
    <t>Rectif. Gaz collectif</t>
  </si>
  <si>
    <t>Choix surf carrelage</t>
  </si>
  <si>
    <t>Ajout ligne frise</t>
  </si>
  <si>
    <t>Rectif linéaire palier</t>
  </si>
  <si>
    <t>Modif calcul cloisons</t>
  </si>
  <si>
    <t>Variation surf logt par gamme</t>
  </si>
  <si>
    <t>Ajouter choix hauteur</t>
  </si>
  <si>
    <t>Ajouter climatisation</t>
  </si>
  <si>
    <t>Modifier calcul voiles facade et ravalement</t>
  </si>
  <si>
    <t xml:space="preserve">Handicapés : </t>
  </si>
  <si>
    <t>Videophone</t>
  </si>
  <si>
    <t>Fait</t>
  </si>
  <si>
    <t>couloir</t>
  </si>
  <si>
    <t>surf ch</t>
  </si>
  <si>
    <t>surf WC</t>
  </si>
  <si>
    <t>surf SdB</t>
  </si>
  <si>
    <t>surf entree</t>
  </si>
  <si>
    <t>esc</t>
  </si>
  <si>
    <t>RAS</t>
  </si>
  <si>
    <t>Parametrage % CITALIS- INV</t>
  </si>
  <si>
    <t>Modif chapes RdC</t>
  </si>
  <si>
    <t>Ajouter surf carrelage palier RdC +FP+peinture</t>
  </si>
  <si>
    <t>Modif surf pieces humides</t>
  </si>
  <si>
    <t>Ajout étage en combles</t>
  </si>
  <si>
    <t>Ajout calcul injections</t>
  </si>
  <si>
    <t>Ajout dalles sur plots sur balcons et rampe menuisée pour handicapés</t>
  </si>
  <si>
    <t>Calcul prix du radier et précision sur les coefficients des injections</t>
  </si>
  <si>
    <t>Ajout calcul rabattement de nappe</t>
  </si>
  <si>
    <t>Modification prix terrassement 18 euros</t>
  </si>
  <si>
    <t>Ajout pieux de grue</t>
  </si>
  <si>
    <t>Erreur prise en compte du porche</t>
  </si>
  <si>
    <t>Calcul du volume de bois</t>
  </si>
  <si>
    <t>Reprise du calcul des injections</t>
  </si>
  <si>
    <t>Fiche calculs annexes</t>
  </si>
  <si>
    <t>Prix parquet changé (60E/m²)</t>
  </si>
  <si>
    <t>PV Isolation ext prise à 100€/m²</t>
  </si>
  <si>
    <t>Injections 4m si fs et 5 si pieux</t>
  </si>
  <si>
    <t>Insertion BBC</t>
  </si>
  <si>
    <t>Modif carrelage + surfaces de base des pièces</t>
  </si>
  <si>
    <t>Idem Prix</t>
  </si>
  <si>
    <t>Modif VMC (prix et formules)</t>
  </si>
  <si>
    <t>Intégration chauffage urbain</t>
  </si>
  <si>
    <t>Ajout forfait fibre optique dans détails PTT</t>
  </si>
  <si>
    <t>Plinthes plaquées</t>
  </si>
  <si>
    <t>Changer formules H16 de Pcom</t>
  </si>
  <si>
    <t>Modif BBC (SHA et valeur)</t>
  </si>
  <si>
    <t>Modif carrelage et général surface</t>
  </si>
  <si>
    <t>Modification calcul des linéaires de placards</t>
  </si>
  <si>
    <t>Distinction en % terrasses végétalisées et terrasses gravillonnées</t>
  </si>
  <si>
    <t>Ajouter ligne rupteurs</t>
  </si>
  <si>
    <t>Modifier calcul de voiles intérieurs</t>
  </si>
  <si>
    <t>Modifier poutres GO dans détails</t>
  </si>
  <si>
    <t>Changer prix ravalement 45€ au lieu de 26€</t>
  </si>
  <si>
    <t>Ajouter Esp verts &amp; décoration</t>
  </si>
  <si>
    <t>Modifier rupteurs</t>
  </si>
  <si>
    <t>Intégration logts en RdJ</t>
  </si>
  <si>
    <t>Modif fond spé et prix parking</t>
  </si>
  <si>
    <t>Formules shon en sous-sol revues</t>
  </si>
  <si>
    <t>Modif shon sous-sol</t>
  </si>
  <si>
    <t>Modif sous-pression radier</t>
  </si>
  <si>
    <t>Modif PU voiles projetés</t>
  </si>
  <si>
    <t>Ajout DAF</t>
  </si>
  <si>
    <t>Calcul Cepmax</t>
  </si>
  <si>
    <t>Modif placard dans onglet surf</t>
  </si>
  <si>
    <t>Modif carrelage</t>
  </si>
  <si>
    <t>Modif duplex dans forme</t>
  </si>
  <si>
    <t>Modif sur portée</t>
  </si>
  <si>
    <t>Modif présentation et chapitre erreurs</t>
  </si>
  <si>
    <t>Sur forme revu  portée en supprimant le +1 savec Q23 dans formule Q26</t>
  </si>
  <si>
    <t>Modif de la partie ssol</t>
  </si>
  <si>
    <t>Modi sur prix moyen TB</t>
  </si>
  <si>
    <t>Modif voiles commerces dans px comm</t>
  </si>
  <si>
    <t>Modif pour adaptation Tours R+15</t>
  </si>
  <si>
    <t>Modif prix doublages + VMC</t>
  </si>
  <si>
    <t>Modif sur toiture commerces et adaptations</t>
  </si>
  <si>
    <t>Ajout EG sur prix commerces</t>
  </si>
  <si>
    <t>Modif etancheité pour commerces, Idem serrurrerie</t>
  </si>
  <si>
    <t>Calcul automatique nbre de grues</t>
  </si>
  <si>
    <t>Modif calcul de pieux pour poids</t>
  </si>
  <si>
    <t>Début modif chauffage</t>
  </si>
  <si>
    <t>Rectif doublage ssol</t>
  </si>
  <si>
    <t>Ajout pignons dans ravalement</t>
  </si>
  <si>
    <t>Modif case forme f85</t>
  </si>
  <si>
    <t>Ajout cunette + fosses en sous-sol</t>
  </si>
  <si>
    <t>Modif rampe dans ssol</t>
  </si>
  <si>
    <t>Modif prix balcons, terrassements</t>
  </si>
  <si>
    <t>Modit formule pente terrain</t>
  </si>
  <si>
    <t>Modif prix park hors fs (dalle portée en FS)</t>
  </si>
  <si>
    <t>Modi  élec + paliers étage</t>
  </si>
  <si>
    <t>Ajout déco paliers</t>
  </si>
  <si>
    <t>Modif JD</t>
  </si>
  <si>
    <t>Modification prix chape étages</t>
  </si>
  <si>
    <t>Ajout 2 meubles vasques pour les 4P et mise à jour de son prix dans gamme 3</t>
  </si>
  <si>
    <t>Modif forme ligne 61 (intégration terrasse commerces)</t>
  </si>
  <si>
    <t>Modif calcul radier</t>
  </si>
  <si>
    <t>Modif prix déco paliers</t>
  </si>
  <si>
    <t>Modif Asc 1000 kg</t>
  </si>
  <si>
    <t>Ajout onglet "Bibliothèques"</t>
  </si>
  <si>
    <t>Modif peinture ssol</t>
  </si>
  <si>
    <t>Modif lin facade par intégration des terrasses commerces</t>
  </si>
  <si>
    <t>Modif calcul pente (suivant longueur et largeur)</t>
  </si>
  <si>
    <t>Nouvelle définition de la surface de plancher</t>
  </si>
  <si>
    <t>Classeur Fin AO</t>
  </si>
  <si>
    <t>Modif elc infra + filerie VR</t>
  </si>
  <si>
    <t>Modif linéaire façade + recomposition des lots ravalt + doublages</t>
  </si>
  <si>
    <t>Modif facade com dans forme</t>
  </si>
  <si>
    <t>Ajout 2 compteurs conso par logement dans détails plomberie</t>
  </si>
  <si>
    <t>Ajout dans GO + m&amp;tallerie cloture</t>
  </si>
  <si>
    <t>Modif appliques paliers</t>
  </si>
  <si>
    <t>Modif bandeaux balcons</t>
  </si>
  <si>
    <t>Moditf hauteur porche</t>
  </si>
  <si>
    <t>Intégration de surf utile dans ratios</t>
  </si>
  <si>
    <t>Modif commerces (fac + feuille)</t>
  </si>
  <si>
    <t>Modif sur serrurerie</t>
  </si>
  <si>
    <t>Modif prix chapes sans domiso</t>
  </si>
  <si>
    <t>Modif lin de facade</t>
  </si>
  <si>
    <t>Modif linéaire dernier étage dans P27</t>
  </si>
  <si>
    <t>Modif SHOB</t>
  </si>
  <si>
    <t>Intégration asc 1000 kg</t>
  </si>
  <si>
    <t>Intégration thermodia, rupteurs etFP</t>
  </si>
  <si>
    <t>Modif prix commerces dans ratio detaillé</t>
  </si>
  <si>
    <t>Modif surf parking</t>
  </si>
  <si>
    <t>Modif valeur facade dans forme</t>
  </si>
  <si>
    <t>Suppression erreur sur forme</t>
  </si>
  <si>
    <t>Modif redents sur surface murs</t>
  </si>
  <si>
    <t>Modif pour park RdC sur GO,  etancheité</t>
  </si>
  <si>
    <t xml:space="preserve">Rectif dalles </t>
  </si>
  <si>
    <t>Intégration souhaits Pbe gamme A</t>
  </si>
  <si>
    <t>Intégration surfaces mini gamme dans surf</t>
  </si>
  <si>
    <t>Modif surf ravalement + façade com/lt</t>
  </si>
  <si>
    <t>Modif surf ravalement si pentes</t>
  </si>
  <si>
    <t>Modif prix carrelage/faience</t>
  </si>
  <si>
    <t>Modif forme surf plancher</t>
  </si>
  <si>
    <t>Ajout volets fixes ventelles</t>
  </si>
  <si>
    <t>Déf SP</t>
  </si>
  <si>
    <t>Modif tableaux recap : ajout surf ut super</t>
  </si>
  <si>
    <t>Modif prix terassement 23 euros</t>
  </si>
  <si>
    <t>Modification nombre de ventilation palière (refonte des formules)</t>
  </si>
  <si>
    <t>Paramétrage rampe parking</t>
  </si>
  <si>
    <t>Modif surface FP pour PT</t>
  </si>
  <si>
    <t>Modif calcul placard</t>
  </si>
  <si>
    <t>Modif calcul portes extérieures</t>
  </si>
  <si>
    <t>Modif longueur rupteurs</t>
  </si>
  <si>
    <t>Ajou Ongler "Graphique"</t>
  </si>
  <si>
    <t>Ajout coef hauteur dans installation de chantier</t>
  </si>
  <si>
    <t>Onglet décoration</t>
  </si>
  <si>
    <t>Ajout equipement porche</t>
  </si>
  <si>
    <t>Mise en forme calcul bois dans calculs annexes</t>
  </si>
  <si>
    <t>Intégration porche</t>
  </si>
  <si>
    <t>Finalisation des répartitions nouvelles</t>
  </si>
  <si>
    <t>Modif "Graphique"</t>
  </si>
  <si>
    <t>Erreurs modifiées dans forme et chauffage gaz</t>
  </si>
  <si>
    <t>Refonte lot etancheité</t>
  </si>
  <si>
    <t>Modif prix chapes</t>
  </si>
  <si>
    <t>Modif calcul relevés</t>
  </si>
  <si>
    <t>Ajout facade RdC (esc + hall)</t>
  </si>
  <si>
    <t>Modif SHA en ssol</t>
  </si>
  <si>
    <t>Modif  surf sur SHA ssol dans calcul GO</t>
  </si>
  <si>
    <t>Paramétrage graphique</t>
  </si>
  <si>
    <t>Revu lot plomb/chauffage</t>
  </si>
  <si>
    <t>VMC 4ième famille dans électricité</t>
  </si>
  <si>
    <t>Modif surface et choix gamme</t>
  </si>
  <si>
    <t>Paramétrage de l'épaisseur de la façade</t>
  </si>
  <si>
    <t>Droits de voirie (voir onglet prix + ratio dét)</t>
  </si>
  <si>
    <t>Ajout EFFINERGIE +</t>
  </si>
  <si>
    <t>Modif poutres ssol</t>
  </si>
  <si>
    <t>Modif prix pl bas RdC sur ssol</t>
  </si>
  <si>
    <t>Ajout ligne berlinoise</t>
  </si>
  <si>
    <t>Modif caillebotis balcons ; 3,6=1,8*2</t>
  </si>
  <si>
    <t>Ajout de prix ds "Bibliothèque_prix"</t>
  </si>
  <si>
    <t>Modif ascenseur : 1 1000 kg si supérieur à 9 étages</t>
  </si>
  <si>
    <t>Intégration ssol &gt; 3000m² (ventilation + metallerie)</t>
  </si>
  <si>
    <t>Correction cellule effacée distrib ECS dans détails</t>
  </si>
  <si>
    <t>Ajouter cheminement intérieur (GO+electricité)</t>
  </si>
  <si>
    <t>Reprise berlinoise</t>
  </si>
  <si>
    <t>Paramétrage profondeur balcons</t>
  </si>
  <si>
    <t>Ajout onglet "Ratio Démolition" source SMTP courriel N. AKLdu 21/07/14</t>
  </si>
  <si>
    <t>Modif végétalisation</t>
  </si>
  <si>
    <t>Modif berlinoise</t>
  </si>
  <si>
    <t>coeff décoration modifié</t>
  </si>
  <si>
    <t>armoire SRI selon INFOTECH SNIE de Janvier 2015</t>
  </si>
  <si>
    <t>Impact grande hauteur sur chape et aciers (Forme C64)</t>
  </si>
  <si>
    <t>Correction V26 pour mansard</t>
  </si>
  <si>
    <t>Ajouter Coef D voirie</t>
  </si>
  <si>
    <t>Modifier lin rupteurs</t>
  </si>
  <si>
    <t>Modifier coursives</t>
  </si>
  <si>
    <t>Mise à jour sur coursives : correction d'erreurs et simplifications</t>
  </si>
  <si>
    <t>Amélioration graphique</t>
  </si>
  <si>
    <t>Divers corrections</t>
  </si>
  <si>
    <t>Rectif becquet terr acc + bande solin</t>
  </si>
  <si>
    <t>Remis à jour avec valeurs principales label biosourcé</t>
  </si>
  <si>
    <t>Erreur sur formule hauteur de cuvelage en sous sol</t>
  </si>
  <si>
    <t>Modif lineaire distrib chauffage + ECS</t>
  </si>
  <si>
    <t>Modif % actu</t>
  </si>
  <si>
    <t>Mise à jour coursive sur forme (suppression de la façade coursive, ajout coût portes ext, portes palières,etc…)</t>
  </si>
  <si>
    <t>Modi cuvelage ssol</t>
  </si>
  <si>
    <t>Modif impact installation infra</t>
  </si>
  <si>
    <t>Modif radier</t>
  </si>
  <si>
    <t>Rectif case ml compté 2 fois</t>
  </si>
  <si>
    <t>Modif linéaire de rampe, plancher intermédiaire si SHA en ssol</t>
  </si>
  <si>
    <t>Modif lin poutres si sha ssol</t>
  </si>
  <si>
    <t>Modif répartition retrait terrasse P27/o27</t>
  </si>
  <si>
    <t>Modif coursives</t>
  </si>
  <si>
    <t>Ajout prix cuisines et SdB préfa</t>
  </si>
  <si>
    <t>Tableau des taxes de rejet - retour expérience - Bibilothèque de prix</t>
  </si>
  <si>
    <t>Prix des palplanches - ajout Bibilothèque de prix</t>
  </si>
  <si>
    <t>Ajout prix taxes de rejet dans bibliothèque de prix</t>
  </si>
  <si>
    <t>Ajout prix Micro-pieux opération Issy les Moulineaux - GEOFI</t>
  </si>
  <si>
    <t>Version Sept 2016</t>
  </si>
  <si>
    <t>Modif sur ssol en VS</t>
  </si>
  <si>
    <t>Prix modifiés</t>
  </si>
  <si>
    <t>voiles façades et int :</t>
  </si>
  <si>
    <t>88 au lieu de 92</t>
  </si>
  <si>
    <t>Revue ml de corniches. Si 0 --&gt; mini 10ml</t>
  </si>
  <si>
    <t>Revu SdB préfa. Fait. Manque : carrelage au sol + elec+cloison)</t>
  </si>
  <si>
    <t>revu coursives</t>
  </si>
  <si>
    <t>Modif lin rupteur de forme b49</t>
  </si>
  <si>
    <t>Modif gouttières</t>
  </si>
  <si>
    <t>Revu lin coursive + valeurs en ssol</t>
  </si>
  <si>
    <t>Ajouté bassin de rétention</t>
  </si>
  <si>
    <t>Modif prix dalles sur balcons et terrasses (55--&gt; 75)</t>
  </si>
  <si>
    <t>Ajout conduit de fumée en serrurrerie</t>
  </si>
  <si>
    <t>Modif mansards</t>
  </si>
  <si>
    <t>Onglet Approche financière Géotechnique</t>
  </si>
  <si>
    <t>Nouvelle gamme : placard +pare-douche</t>
  </si>
  <si>
    <t>Mise à jour coursives (peinture)</t>
  </si>
  <si>
    <t>Création d'une  case locaux communs dans Ratio détaillé</t>
  </si>
  <si>
    <t>Création fiche investisseurs + liaison avec ratio détaillé</t>
  </si>
  <si>
    <t>Rectif. Pieux berlinoise</t>
  </si>
  <si>
    <t>Ajout tableau prix MTR - dalle sous pression, onglet "Sous-sol"</t>
  </si>
  <si>
    <t>Paramétrage des postes longrines etr radier</t>
  </si>
  <si>
    <t>Finalisation longrines</t>
  </si>
  <si>
    <t>Finalisation "spécificités ssol" avec paramétrage rampe, création postes boxes</t>
  </si>
  <si>
    <t>Amélioration problématique coursives</t>
  </si>
  <si>
    <t>Modification diverses (cana ssol, variable investisseurs)</t>
  </si>
  <si>
    <t>Modif sur dalles sur balcons dans le cas de coursives</t>
  </si>
  <si>
    <t>Crections d'erreurs diverses (si pas de ssol--&gt; elec + plomb)</t>
  </si>
  <si>
    <t>Prix gamme 2017 intégré dans "prix gamme"</t>
  </si>
  <si>
    <t>Paramétrage balcon fonction des gammes</t>
  </si>
  <si>
    <t>Réorganisation onglets</t>
  </si>
  <si>
    <t>Modif charge repris par un pieux de 70 + modif sur calcul dalles portées, longrines et radier</t>
  </si>
  <si>
    <t>Mise en cohérence des valeurs de FS et park entre Ratio dét et Fiche opération</t>
  </si>
  <si>
    <t>Gamme 2017 : Prix PV CASANOVA 2017 intégré dans "prix gamme" - Base 130 euros + PV</t>
  </si>
  <si>
    <t>Modif des prix de rabattement</t>
  </si>
  <si>
    <t>Faire murs jumelés à rajouter dan surf murs de forme : fait</t>
  </si>
  <si>
    <t>Mise à jour dans surf. Des superficies de logements</t>
  </si>
  <si>
    <t>Calcul radier revu</t>
  </si>
  <si>
    <t>Revu nbre de JD pour coller aux maxi des rupteurs</t>
  </si>
  <si>
    <t>Liaison : spécificités ssol faites</t>
  </si>
  <si>
    <t>Gamme 2017 : thermostat d'ambiance en gamme C</t>
  </si>
  <si>
    <t>--&gt; Fait le 13/09</t>
  </si>
  <si>
    <t>Gamme 2017 : 1 mur en carrelage en gamme A, 2 en gamme B et 3 en gamme C =&gt; la totalité…</t>
  </si>
  <si>
    <t>--&gt; Fait</t>
  </si>
  <si>
    <t>Ajout ligne autre bâtiment dans fiche opération</t>
  </si>
  <si>
    <t>Paramétrage importance opération</t>
  </si>
  <si>
    <t>Berlinoise en fond. Spéciales</t>
  </si>
  <si>
    <t>Ajout commerces ou activité en étage</t>
  </si>
  <si>
    <t>Velux enlevés de la Surf Vitrage et des men ext</t>
  </si>
  <si>
    <t>Ajouter choix pour le type de couverture</t>
  </si>
  <si>
    <t>Ajouter la notion de hall traversant : moins de halls que de cages</t>
  </si>
  <si>
    <t>Mise à jour liaisons</t>
  </si>
  <si>
    <t>Mise à jour cellules + ajout SP complémentaire</t>
  </si>
  <si>
    <t>Mise à jour des prix et liaison formules</t>
  </si>
  <si>
    <t>SP</t>
  </si>
  <si>
    <t>SHA</t>
  </si>
  <si>
    <t>2p</t>
  </si>
  <si>
    <t>3p</t>
  </si>
  <si>
    <t>4p</t>
  </si>
  <si>
    <t>Valeurs tirées de Estimation Intermédiaires Juin 2019 - Valeur 2022</t>
  </si>
  <si>
    <t>Valeurs unitaires</t>
  </si>
  <si>
    <t>Total opération</t>
  </si>
  <si>
    <t>Emprise</t>
  </si>
  <si>
    <t>Terrrasses</t>
  </si>
  <si>
    <t>Balcons</t>
  </si>
  <si>
    <t>RdC</t>
  </si>
  <si>
    <t>Rdc</t>
  </si>
  <si>
    <t>Boxes par 3 (par ensemble)</t>
  </si>
  <si>
    <t>Boxes par 4 (par ensemble)</t>
  </si>
  <si>
    <t>Etages</t>
  </si>
  <si>
    <t>3p Dx</t>
  </si>
  <si>
    <t>5p</t>
  </si>
  <si>
    <t>2 blocs de 2p</t>
  </si>
  <si>
    <t>sha/par imm;</t>
  </si>
  <si>
    <t>1 imeuble</t>
  </si>
  <si>
    <t>2 immeubles</t>
  </si>
  <si>
    <t>3 immeubles</t>
  </si>
  <si>
    <t>4 immeubles</t>
  </si>
  <si>
    <t>1er</t>
  </si>
  <si>
    <t>2ième</t>
  </si>
  <si>
    <t>3p dx</t>
  </si>
  <si>
    <t>2 blocs de 3p</t>
  </si>
  <si>
    <t>1 bloc de 2p</t>
  </si>
  <si>
    <t>1 bloc de 3p</t>
  </si>
  <si>
    <t>Etage</t>
  </si>
  <si>
    <t>Grille</t>
  </si>
  <si>
    <t>3pdx</t>
  </si>
  <si>
    <t>A1</t>
  </si>
  <si>
    <t>cellules en jaune à mettre à jour : Hors installation de chantier; et prendre 1 seul bâtiment</t>
  </si>
  <si>
    <t>A2</t>
  </si>
  <si>
    <t>A3</t>
  </si>
  <si>
    <t>A4</t>
  </si>
  <si>
    <t>A5</t>
  </si>
  <si>
    <t>A6</t>
  </si>
  <si>
    <t>A7</t>
  </si>
  <si>
    <t>A8</t>
  </si>
  <si>
    <t>B1</t>
  </si>
  <si>
    <t>C1</t>
  </si>
  <si>
    <t>C2</t>
  </si>
  <si>
    <t>C3</t>
  </si>
  <si>
    <t>C4</t>
  </si>
  <si>
    <t>C5</t>
  </si>
  <si>
    <t>C6</t>
  </si>
  <si>
    <t>C7</t>
  </si>
  <si>
    <t>A-B</t>
  </si>
  <si>
    <t>B-B</t>
  </si>
  <si>
    <t>C-B</t>
  </si>
  <si>
    <t>Nbre de pièces complémentaires</t>
  </si>
  <si>
    <t>SHA Compl :</t>
  </si>
  <si>
    <t>Coût compl :</t>
  </si>
  <si>
    <t>Cout final :</t>
  </si>
  <si>
    <t>TOTAL DEPENSES</t>
  </si>
  <si>
    <t>TOTAL RECETTES</t>
  </si>
  <si>
    <t>RESULTAT</t>
  </si>
  <si>
    <t>RESULTAT NORME CIBLE</t>
  </si>
  <si>
    <t>1 - PRIX TERRAIN</t>
  </si>
  <si>
    <t>2 - COUT DE CONSTRUCTION</t>
  </si>
  <si>
    <t>3 - CHIFFRE D'AFFAIRES</t>
  </si>
  <si>
    <t>Calcul du CA</t>
  </si>
  <si>
    <t>Unités</t>
  </si>
  <si>
    <t>Prix PU</t>
  </si>
  <si>
    <t>= J6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</si>
</sst>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dd/mm/yy;@"/>
    <numFmt numFmtId="166" formatCode="#,###&quot; K€ HT &quot;"/>
    <numFmt numFmtId="167" formatCode="&quot; &quot;#,##0.00&quot;   &quot;;&quot;-&quot;#,##0.00&quot;   &quot;;&quot; -&quot;00&quot;   &quot;;&quot; &quot;@&quot; &quot;"/>
    <numFmt numFmtId="168" formatCode="#,###.0&quot; K€ HT &quot;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i/>
      <sz val="10"/>
      <color theme="1"/>
      <name val="Tw Cen MT"/>
      <family val="2"/>
    </font>
    <font>
      <sz val="1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b/>
      <i/>
      <sz val="1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sz val="10"/>
      <color rgb="FF00B050"/>
      <name val="Arial"/>
      <family val="2"/>
    </font>
    <font>
      <b/>
      <sz val="10"/>
      <color theme="0"/>
      <name val="Tw Cen MT"/>
      <family val="2"/>
    </font>
    <font>
      <b/>
      <sz val="10"/>
      <color rgb="FF000000"/>
      <name val="Tw Cen MT"/>
      <family val="2"/>
    </font>
    <font>
      <b/>
      <sz val="10"/>
      <color theme="1"/>
      <name val="Tw Cen MT"/>
      <family val="2"/>
    </font>
    <font>
      <sz val="11"/>
      <color rgb="FF000000"/>
      <name val="Calibri"/>
      <family val="2"/>
    </font>
    <font>
      <b/>
      <sz val="10"/>
      <name val="Tw Cen MT"/>
      <family val="2"/>
    </font>
    <font>
      <b/>
      <sz val="10"/>
      <color theme="5"/>
      <name val="Tw Cen MT"/>
      <family val="2"/>
    </font>
    <font>
      <sz val="10"/>
      <name val="Tw Cen MT"/>
      <family val="2"/>
    </font>
    <font>
      <sz val="10"/>
      <color theme="5"/>
      <name val="Tw Cen MT"/>
      <family val="2"/>
    </font>
    <font>
      <sz val="10"/>
      <color rgb="FF000000"/>
      <name val="Tw Cen MT"/>
      <family val="2"/>
    </font>
    <font>
      <b/>
      <i/>
      <sz val="10"/>
      <name val="Tw Cen MT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8" fillId="0" borderId="0"/>
    <xf numFmtId="167" fontId="14" fillId="0" borderId="0" applyFont="0" applyFill="0" applyBorder="0" applyAlignment="0" applyProtection="0"/>
  </cellStyleXfs>
  <cellXfs count="71">
    <xf numFmtId="0" fontId="0" fillId="0" borderId="0" xfId="0"/>
    <xf numFmtId="165" fontId="4" fillId="0" borderId="0" xfId="2" applyNumberFormat="1" applyFont="1"/>
    <xf numFmtId="0" fontId="5" fillId="0" borderId="0" xfId="2" applyFont="1"/>
    <xf numFmtId="165" fontId="4" fillId="5" borderId="0" xfId="2" applyNumberFormat="1" applyFont="1" applyFill="1"/>
    <xf numFmtId="0" fontId="5" fillId="6" borderId="0" xfId="2" applyFont="1" applyFill="1"/>
    <xf numFmtId="165" fontId="6" fillId="4" borderId="0" xfId="2" applyNumberFormat="1" applyFont="1" applyFill="1" applyAlignment="1">
      <alignment horizontal="center"/>
    </xf>
    <xf numFmtId="0" fontId="5" fillId="0" borderId="0" xfId="2" quotePrefix="1" applyFont="1"/>
    <xf numFmtId="0" fontId="8" fillId="0" borderId="0" xfId="2"/>
    <xf numFmtId="0" fontId="7" fillId="0" borderId="0" xfId="2" applyFont="1"/>
    <xf numFmtId="0" fontId="7" fillId="0" borderId="0" xfId="2" applyFont="1" applyAlignment="1">
      <alignment horizontal="center"/>
    </xf>
    <xf numFmtId="0" fontId="9" fillId="0" borderId="0" xfId="2" applyFont="1"/>
    <xf numFmtId="0" fontId="8" fillId="0" borderId="0" xfId="2" quotePrefix="1"/>
    <xf numFmtId="2" fontId="8" fillId="0" borderId="0" xfId="2" applyNumberFormat="1"/>
    <xf numFmtId="0" fontId="8" fillId="0" borderId="6" xfId="2" applyBorder="1"/>
    <xf numFmtId="0" fontId="8" fillId="0" borderId="7" xfId="2" applyBorder="1"/>
    <xf numFmtId="0" fontId="8" fillId="0" borderId="8" xfId="2" applyBorder="1"/>
    <xf numFmtId="0" fontId="8" fillId="0" borderId="9" xfId="2" applyBorder="1"/>
    <xf numFmtId="0" fontId="8" fillId="0" borderId="10" xfId="2" applyBorder="1"/>
    <xf numFmtId="0" fontId="8" fillId="0" borderId="11" xfId="2" applyBorder="1"/>
    <xf numFmtId="0" fontId="8" fillId="0" borderId="3" xfId="2" applyBorder="1"/>
    <xf numFmtId="0" fontId="8" fillId="0" borderId="12" xfId="2" applyBorder="1"/>
    <xf numFmtId="0" fontId="8" fillId="0" borderId="0" xfId="2" applyAlignment="1">
      <alignment horizontal="center"/>
    </xf>
    <xf numFmtId="0" fontId="10" fillId="4" borderId="0" xfId="2" applyFont="1" applyFill="1"/>
    <xf numFmtId="0" fontId="0" fillId="2" borderId="0" xfId="0" applyFill="1"/>
    <xf numFmtId="166" fontId="11" fillId="3" borderId="1" xfId="1" applyNumberFormat="1" applyFont="1" applyFill="1" applyBorder="1" applyAlignment="1">
      <alignment horizontal="center" vertical="center"/>
    </xf>
    <xf numFmtId="166" fontId="11" fillId="2" borderId="0" xfId="1" applyNumberFormat="1" applyFont="1" applyFill="1" applyAlignment="1">
      <alignment horizontal="center" vertical="center"/>
    </xf>
    <xf numFmtId="166" fontId="15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168" fontId="18" fillId="2" borderId="0" xfId="0" applyNumberFormat="1" applyFont="1" applyFill="1" applyAlignment="1">
      <alignment horizontal="center" vertical="center"/>
    </xf>
    <xf numFmtId="168" fontId="11" fillId="2" borderId="0" xfId="1" applyNumberFormat="1" applyFont="1" applyFill="1" applyAlignment="1">
      <alignment horizontal="center" vertical="center"/>
    </xf>
    <xf numFmtId="0" fontId="1" fillId="2" borderId="0" xfId="0" applyFont="1" applyFill="1"/>
    <xf numFmtId="0" fontId="18" fillId="2" borderId="0" xfId="0" applyFont="1" applyFill="1"/>
    <xf numFmtId="0" fontId="12" fillId="2" borderId="0" xfId="1" applyFont="1" applyFill="1" applyAlignment="1">
      <alignment horizontal="center" vertical="center"/>
    </xf>
    <xf numFmtId="0" fontId="13" fillId="2" borderId="0" xfId="0" applyFont="1" applyFill="1" applyAlignment="1">
      <alignment vertical="center"/>
    </xf>
    <xf numFmtId="166" fontId="15" fillId="8" borderId="14" xfId="0" applyNumberFormat="1" applyFont="1" applyFill="1" applyBorder="1" applyAlignment="1">
      <alignment horizontal="center" vertical="center"/>
    </xf>
    <xf numFmtId="166" fontId="15" fillId="9" borderId="14" xfId="0" applyNumberFormat="1" applyFont="1" applyFill="1" applyBorder="1" applyAlignment="1">
      <alignment horizontal="center" vertical="center"/>
    </xf>
    <xf numFmtId="0" fontId="19" fillId="2" borderId="0" xfId="1" applyFont="1" applyFill="1" applyAlignment="1">
      <alignment horizontal="left" vertical="center"/>
    </xf>
    <xf numFmtId="168" fontId="16" fillId="2" borderId="0" xfId="3" applyNumberFormat="1" applyFont="1" applyFill="1" applyBorder="1" applyAlignment="1">
      <alignment horizontal="center" vertical="center"/>
    </xf>
    <xf numFmtId="0" fontId="17" fillId="2" borderId="9" xfId="0" applyFont="1" applyFill="1" applyBorder="1"/>
    <xf numFmtId="0" fontId="17" fillId="2" borderId="0" xfId="0" applyFont="1" applyFill="1" applyBorder="1"/>
    <xf numFmtId="168" fontId="18" fillId="2" borderId="10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Border="1"/>
    <xf numFmtId="166" fontId="11" fillId="3" borderId="14" xfId="3" applyNumberFormat="1" applyFont="1" applyFill="1" applyBorder="1" applyAlignment="1">
      <alignment horizontal="center" vertical="center"/>
    </xf>
    <xf numFmtId="0" fontId="15" fillId="2" borderId="0" xfId="0" applyFont="1" applyFill="1" applyBorder="1"/>
    <xf numFmtId="166" fontId="15" fillId="2" borderId="0" xfId="0" quotePrefix="1" applyNumberFormat="1" applyFont="1" applyFill="1" applyAlignment="1">
      <alignment horizontal="center" vertical="center"/>
    </xf>
    <xf numFmtId="0" fontId="11" fillId="3" borderId="2" xfId="1" applyFont="1" applyFill="1" applyBorder="1" applyAlignment="1">
      <alignment horizontal="left" vertical="center"/>
    </xf>
    <xf numFmtId="0" fontId="11" fillId="3" borderId="13" xfId="1" applyFont="1" applyFill="1" applyBorder="1" applyAlignment="1">
      <alignment horizontal="left" vertical="center"/>
    </xf>
    <xf numFmtId="0" fontId="12" fillId="7" borderId="2" xfId="1" applyFont="1" applyFill="1" applyBorder="1" applyAlignment="1">
      <alignment horizontal="left" vertical="center"/>
    </xf>
    <xf numFmtId="0" fontId="12" fillId="7" borderId="13" xfId="1" applyFont="1" applyFill="1" applyBorder="1" applyAlignment="1">
      <alignment horizontal="left" vertical="center"/>
    </xf>
    <xf numFmtId="0" fontId="15" fillId="9" borderId="2" xfId="1" applyFont="1" applyFill="1" applyBorder="1" applyAlignment="1">
      <alignment horizontal="left" vertical="center"/>
    </xf>
    <xf numFmtId="0" fontId="15" fillId="9" borderId="13" xfId="1" applyFont="1" applyFill="1" applyBorder="1" applyAlignment="1">
      <alignment horizontal="left" vertical="center"/>
    </xf>
    <xf numFmtId="0" fontId="11" fillId="3" borderId="5" xfId="1" applyFont="1" applyFill="1" applyBorder="1" applyAlignment="1">
      <alignment horizontal="left" vertical="center"/>
    </xf>
    <xf numFmtId="0" fontId="11" fillId="3" borderId="4" xfId="1" applyFont="1" applyFill="1" applyBorder="1" applyAlignment="1">
      <alignment horizontal="left" vertical="center"/>
    </xf>
    <xf numFmtId="0" fontId="11" fillId="3" borderId="5" xfId="3" applyNumberFormat="1" applyFont="1" applyFill="1" applyBorder="1" applyAlignment="1">
      <alignment horizontal="left" vertical="center"/>
    </xf>
    <xf numFmtId="0" fontId="11" fillId="3" borderId="4" xfId="3" applyNumberFormat="1" applyFont="1" applyFill="1" applyBorder="1" applyAlignment="1">
      <alignment horizontal="left" vertical="center"/>
    </xf>
    <xf numFmtId="0" fontId="8" fillId="0" borderId="0" xfId="2" applyAlignment="1">
      <alignment horizontal="center"/>
    </xf>
    <xf numFmtId="0" fontId="7" fillId="0" borderId="0" xfId="2" applyFont="1" applyAlignment="1">
      <alignment horizontal="center" vertical="center"/>
    </xf>
    <xf numFmtId="0" fontId="20" fillId="0" borderId="6" xfId="0" applyFont="1" applyFill="1" applyBorder="1"/>
    <xf numFmtId="0" fontId="15" fillId="2" borderId="8" xfId="0" applyFont="1" applyFill="1" applyBorder="1"/>
    <xf numFmtId="0" fontId="15" fillId="2" borderId="9" xfId="0" applyFont="1" applyFill="1" applyBorder="1"/>
    <xf numFmtId="0" fontId="15" fillId="12" borderId="10" xfId="0" applyFont="1" applyFill="1" applyBorder="1"/>
    <xf numFmtId="166" fontId="15" fillId="2" borderId="10" xfId="3" applyNumberFormat="1" applyFont="1" applyFill="1" applyBorder="1" applyAlignment="1">
      <alignment horizontal="right" vertical="center"/>
    </xf>
    <xf numFmtId="0" fontId="15" fillId="2" borderId="11" xfId="0" applyFont="1" applyFill="1" applyBorder="1"/>
    <xf numFmtId="166" fontId="15" fillId="2" borderId="12" xfId="3" applyNumberFormat="1" applyFont="1" applyFill="1" applyBorder="1" applyAlignment="1">
      <alignment horizontal="right" vertical="center"/>
    </xf>
    <xf numFmtId="0" fontId="11" fillId="10" borderId="2" xfId="1" applyFont="1" applyFill="1" applyBorder="1" applyAlignment="1">
      <alignment horizontal="left" vertical="center"/>
    </xf>
    <xf numFmtId="0" fontId="11" fillId="10" borderId="15" xfId="1" applyFont="1" applyFill="1" applyBorder="1" applyAlignment="1">
      <alignment horizontal="left" vertical="center"/>
    </xf>
    <xf numFmtId="168" fontId="11" fillId="10" borderId="16" xfId="3" applyNumberFormat="1" applyFont="1" applyFill="1" applyBorder="1" applyAlignment="1">
      <alignment horizontal="center" vertical="center"/>
    </xf>
    <xf numFmtId="0" fontId="15" fillId="11" borderId="2" xfId="1" applyFont="1" applyFill="1" applyBorder="1" applyAlignment="1">
      <alignment horizontal="left" vertical="center"/>
    </xf>
    <xf numFmtId="0" fontId="15" fillId="11" borderId="15" xfId="1" applyFont="1" applyFill="1" applyBorder="1" applyAlignment="1">
      <alignment horizontal="left" vertical="center"/>
    </xf>
    <xf numFmtId="168" fontId="15" fillId="11" borderId="16" xfId="3" applyNumberFormat="1" applyFont="1" applyFill="1" applyBorder="1" applyAlignment="1">
      <alignment horizontal="center" vertical="center"/>
    </xf>
  </cellXfs>
  <cellStyles count="4">
    <cellStyle name="Milliers 2 2" xfId="3" xr:uid="{DC85CAD0-9BCA-47E4-A1CA-466844BACA72}"/>
    <cellStyle name="Normal" xfId="0" builtinId="0"/>
    <cellStyle name="Normal 2" xfId="1" xr:uid="{6E4AE3BD-7ABD-4E9B-9AA4-B7969A9CC238}"/>
    <cellStyle name="Normal 3" xfId="2" xr:uid="{BAA5B554-0635-40DA-8B77-CAE10A5F7460}"/>
  </cellStyles>
  <dxfs count="1"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FFCCCC"/>
      <color rgb="FFD6BBEB"/>
      <color rgb="FFFFE7E7"/>
      <color rgb="FFEFF6FB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AQUE"/>
      <sheetName val="ABAQUE_(E)"/>
      <sheetName val="ABAQUE_(E)_alouettes"/>
      <sheetName val="ABAQUE_(E)_tartres"/>
      <sheetName val="PR_ILOT_I"/>
      <sheetName val="PR_ILOT_H"/>
      <sheetName val="ABAQUE (E)"/>
      <sheetName val="ABAQUE (E) alouettes"/>
      <sheetName val="ABAQUE (E) tartres"/>
      <sheetName val="PR ILOT I"/>
      <sheetName val="PR ILOT H"/>
      <sheetName val="ABAQUE_(E)1"/>
      <sheetName val="ABAQUE_(E)_alouettes1"/>
      <sheetName val="ABAQUE_(E)_tartres1"/>
      <sheetName val="PR_ILOT_I1"/>
      <sheetName val="PR_ILOT_H1"/>
      <sheetName val="ABAQUE_(E)2"/>
      <sheetName val="ABAQUE_(E)_alouettes2"/>
      <sheetName val="ABAQUE_(E)_tartres2"/>
      <sheetName val="PR_ILOT_I2"/>
      <sheetName val="PR_ILOT_H2"/>
      <sheetName val="ABAQUE_(E)3"/>
      <sheetName val="ABAQUE_(E)_alouettes3"/>
      <sheetName val="ABAQUE_(E)_tartres3"/>
      <sheetName val="PR_ILOT_I3"/>
      <sheetName val="PR_ILOT_H3"/>
      <sheetName val="ABAQUE_(E)4"/>
      <sheetName val="ABAQUE_(E)_alouettes4"/>
      <sheetName val="ABAQUE_(E)_tartres4"/>
      <sheetName val="PR_ILOT_I4"/>
      <sheetName val="PR_ILOT_H4"/>
      <sheetName val="ANTONY"/>
    </sheetNames>
    <sheetDataSet>
      <sheetData sheetId="0">
        <row r="49">
          <cell r="F49">
            <v>9000</v>
          </cell>
          <cell r="H49">
            <v>7425</v>
          </cell>
          <cell r="J49">
            <v>112</v>
          </cell>
        </row>
        <row r="52">
          <cell r="N52">
            <v>0.06</v>
          </cell>
          <cell r="R52">
            <v>0.2</v>
          </cell>
        </row>
        <row r="53">
          <cell r="D53">
            <v>1.7500000000000002E-2</v>
          </cell>
          <cell r="N53">
            <v>0.02</v>
          </cell>
        </row>
        <row r="54">
          <cell r="D54">
            <v>0.03</v>
          </cell>
          <cell r="H54">
            <v>5000</v>
          </cell>
          <cell r="N54">
            <v>0.04</v>
          </cell>
        </row>
        <row r="55">
          <cell r="D55">
            <v>3940</v>
          </cell>
          <cell r="N55">
            <v>3.5000000000000003E-2</v>
          </cell>
        </row>
        <row r="56">
          <cell r="D56">
            <v>8000</v>
          </cell>
          <cell r="H56">
            <v>500</v>
          </cell>
          <cell r="R56">
            <v>0.19600000000000001</v>
          </cell>
        </row>
        <row r="57">
          <cell r="N57">
            <v>0.03</v>
          </cell>
          <cell r="R57">
            <v>0.19600000000000001</v>
          </cell>
        </row>
        <row r="58">
          <cell r="D58">
            <v>10000</v>
          </cell>
          <cell r="H58">
            <v>0.02</v>
          </cell>
          <cell r="N58">
            <v>0.08</v>
          </cell>
        </row>
        <row r="59">
          <cell r="H59">
            <v>0.01</v>
          </cell>
        </row>
        <row r="60">
          <cell r="D60">
            <v>500</v>
          </cell>
          <cell r="H60">
            <v>0.02</v>
          </cell>
        </row>
        <row r="127">
          <cell r="CU127">
            <v>9.7682582399999992E-3</v>
          </cell>
        </row>
        <row r="129">
          <cell r="CU129">
            <v>8.0000000000000002E-3</v>
          </cell>
        </row>
        <row r="131">
          <cell r="CU131">
            <v>8.9429991936000007E-3</v>
          </cell>
        </row>
        <row r="133">
          <cell r="CU133">
            <v>2.8403466240000004E-4</v>
          </cell>
        </row>
        <row r="141">
          <cell r="CU141">
            <v>2.1835200000000003E-2</v>
          </cell>
        </row>
        <row r="143">
          <cell r="CU143">
            <v>9.5680000000000005E-4</v>
          </cell>
        </row>
        <row r="148">
          <cell r="CU148">
            <v>1063.8</v>
          </cell>
        </row>
        <row r="152">
          <cell r="CU152">
            <v>896</v>
          </cell>
        </row>
      </sheetData>
      <sheetData sheetId="1"/>
      <sheetData sheetId="2"/>
      <sheetData sheetId="3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C6667-DA7F-430B-8911-2DA7C98064A3}">
  <sheetPr>
    <tabColor theme="8" tint="0.39997558519241921"/>
  </sheetPr>
  <dimension ref="A1:AB65"/>
  <sheetViews>
    <sheetView tabSelected="1" zoomScale="72" zoomScaleNormal="85" workbookViewId="0">
      <selection activeCell="D3" sqref="D3"/>
    </sheetView>
  </sheetViews>
  <sheetFormatPr baseColWidth="10" defaultRowHeight="14.5" x14ac:dyDescent="0.35"/>
  <cols>
    <col min="2" max="2" width="16" customWidth="1"/>
    <col min="3" max="3" width="36.26953125" bestFit="1" customWidth="1"/>
    <col min="4" max="4" width="36.26953125" customWidth="1"/>
    <col min="5" max="5" width="6.453125" customWidth="1"/>
    <col min="10" max="10" width="15.08984375" bestFit="1" customWidth="1"/>
  </cols>
  <sheetData>
    <row r="1" spans="1:28" ht="27" customHeight="1" x14ac:dyDescent="0.35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</row>
    <row r="2" spans="1:28" ht="15" thickBot="1" x14ac:dyDescent="0.4">
      <c r="A2" s="23"/>
      <c r="B2" s="23"/>
      <c r="C2" s="23"/>
      <c r="D2" s="23"/>
      <c r="E2" s="23"/>
      <c r="F2" s="23"/>
      <c r="G2" s="23"/>
      <c r="H2" s="44"/>
      <c r="I2" s="44"/>
      <c r="J2" s="44"/>
      <c r="K2" s="44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</row>
    <row r="3" spans="1:28" x14ac:dyDescent="0.35">
      <c r="A3" s="23"/>
      <c r="B3" s="52" t="s">
        <v>355</v>
      </c>
      <c r="C3" s="53"/>
      <c r="D3" s="24">
        <v>4000</v>
      </c>
      <c r="E3" s="25"/>
      <c r="F3" s="23"/>
      <c r="G3" s="23"/>
      <c r="H3" s="44"/>
      <c r="I3" s="58" t="s">
        <v>358</v>
      </c>
      <c r="J3" s="59"/>
      <c r="K3" s="44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</row>
    <row r="4" spans="1:28" ht="15" thickBot="1" x14ac:dyDescent="0.4">
      <c r="A4" s="23"/>
      <c r="B4" s="38"/>
      <c r="C4" s="39"/>
      <c r="D4" s="40"/>
      <c r="E4" s="28"/>
      <c r="F4" s="23"/>
      <c r="G4" s="23"/>
      <c r="H4" s="44"/>
      <c r="I4" s="60" t="s">
        <v>359</v>
      </c>
      <c r="J4" s="61">
        <v>12</v>
      </c>
      <c r="K4" s="44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</row>
    <row r="5" spans="1:28" x14ac:dyDescent="0.35">
      <c r="A5" s="23"/>
      <c r="B5" s="54" t="s">
        <v>356</v>
      </c>
      <c r="C5" s="55"/>
      <c r="D5" s="24">
        <v>7000</v>
      </c>
      <c r="E5" s="29"/>
      <c r="F5" s="23"/>
      <c r="G5" s="23"/>
      <c r="H5" s="44"/>
      <c r="I5" s="60" t="s">
        <v>360</v>
      </c>
      <c r="J5" s="62">
        <v>1000</v>
      </c>
      <c r="K5" s="44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</row>
    <row r="6" spans="1:28" ht="15" thickBot="1" x14ac:dyDescent="0.4">
      <c r="A6" s="23"/>
      <c r="B6" s="41"/>
      <c r="C6" s="42"/>
      <c r="D6" s="40"/>
      <c r="E6" s="28"/>
      <c r="F6" s="23"/>
      <c r="G6" s="23"/>
      <c r="H6" s="44"/>
      <c r="I6" s="63" t="s">
        <v>0</v>
      </c>
      <c r="J6" s="64">
        <f>J4*J5</f>
        <v>12000</v>
      </c>
      <c r="K6" s="44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15" thickBot="1" x14ac:dyDescent="0.4">
      <c r="A7" s="23"/>
      <c r="B7" s="46" t="s">
        <v>357</v>
      </c>
      <c r="C7" s="47"/>
      <c r="D7" s="43">
        <f>J6</f>
        <v>12000</v>
      </c>
      <c r="E7" s="45" t="s">
        <v>361</v>
      </c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</row>
    <row r="8" spans="1:28" x14ac:dyDescent="0.35">
      <c r="A8" s="23"/>
      <c r="B8" s="32"/>
      <c r="C8" s="33"/>
      <c r="D8" s="26"/>
      <c r="E8" s="26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</row>
    <row r="9" spans="1:28" x14ac:dyDescent="0.35">
      <c r="A9" s="23"/>
      <c r="B9" s="32"/>
      <c r="C9" s="33"/>
      <c r="D9" s="26"/>
      <c r="E9" s="26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</row>
    <row r="10" spans="1:28" ht="15" thickBot="1" x14ac:dyDescent="0.4">
      <c r="A10" s="23"/>
      <c r="B10" s="30"/>
      <c r="C10" s="30"/>
      <c r="D10" s="31"/>
      <c r="E10" s="31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</row>
    <row r="11" spans="1:28" ht="15" thickBot="1" x14ac:dyDescent="0.4">
      <c r="A11" s="23"/>
      <c r="B11" s="48" t="s">
        <v>351</v>
      </c>
      <c r="C11" s="49"/>
      <c r="D11" s="34">
        <f>D3+D5</f>
        <v>11000</v>
      </c>
      <c r="E11" s="26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</row>
    <row r="12" spans="1:28" ht="15" thickBot="1" x14ac:dyDescent="0.4">
      <c r="A12" s="23"/>
      <c r="B12" s="30"/>
      <c r="C12" s="30"/>
      <c r="D12" s="31"/>
      <c r="E12" s="31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</row>
    <row r="13" spans="1:28" ht="15" thickBot="1" x14ac:dyDescent="0.4">
      <c r="A13" s="23"/>
      <c r="B13" s="50" t="s">
        <v>352</v>
      </c>
      <c r="C13" s="51"/>
      <c r="D13" s="35">
        <f>D7</f>
        <v>12000</v>
      </c>
      <c r="E13" s="31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</row>
    <row r="14" spans="1:28" ht="15" thickBot="1" x14ac:dyDescent="0.4">
      <c r="A14" s="23"/>
      <c r="B14" s="36"/>
      <c r="C14" s="36"/>
      <c r="D14" s="37"/>
      <c r="E14" s="27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</row>
    <row r="15" spans="1:28" ht="15" thickBot="1" x14ac:dyDescent="0.4">
      <c r="A15" s="23"/>
      <c r="B15" s="65" t="s">
        <v>353</v>
      </c>
      <c r="C15" s="66"/>
      <c r="D15" s="67">
        <f>D13-D11</f>
        <v>1000</v>
      </c>
      <c r="E15" s="27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</row>
    <row r="16" spans="1:28" ht="15" thickBot="1" x14ac:dyDescent="0.4">
      <c r="A16" s="23"/>
      <c r="B16" s="30"/>
      <c r="C16" s="30"/>
      <c r="D16" s="31"/>
      <c r="E16" s="31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</row>
    <row r="17" spans="1:28" ht="15" thickBot="1" x14ac:dyDescent="0.4">
      <c r="A17" s="23"/>
      <c r="B17" s="68" t="s">
        <v>354</v>
      </c>
      <c r="C17" s="69"/>
      <c r="D17" s="70">
        <v>1000</v>
      </c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</row>
    <row r="18" spans="1:28" x14ac:dyDescent="0.35">
      <c r="A18" s="23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</row>
    <row r="19" spans="1:28" x14ac:dyDescent="0.35">
      <c r="A19" s="23"/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</row>
    <row r="20" spans="1:28" x14ac:dyDescent="0.35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</row>
    <row r="21" spans="1:28" x14ac:dyDescent="0.35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</row>
    <row r="22" spans="1:28" x14ac:dyDescent="0.35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</row>
    <row r="23" spans="1:28" x14ac:dyDescent="0.35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</row>
    <row r="24" spans="1:28" x14ac:dyDescent="0.3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</row>
    <row r="25" spans="1:28" x14ac:dyDescent="0.3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</row>
    <row r="26" spans="1:28" x14ac:dyDescent="0.3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</row>
    <row r="27" spans="1:28" x14ac:dyDescent="0.3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</row>
    <row r="28" spans="1:28" x14ac:dyDescent="0.3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</row>
    <row r="29" spans="1:28" x14ac:dyDescent="0.3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</row>
    <row r="30" spans="1:28" x14ac:dyDescent="0.35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</row>
    <row r="31" spans="1:28" x14ac:dyDescent="0.35">
      <c r="A31" s="23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</row>
    <row r="32" spans="1:28" x14ac:dyDescent="0.35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</row>
    <row r="33" spans="1:28" x14ac:dyDescent="0.35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</row>
    <row r="34" spans="1:28" x14ac:dyDescent="0.35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</row>
    <row r="35" spans="1:28" x14ac:dyDescent="0.3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</row>
    <row r="36" spans="1:28" x14ac:dyDescent="0.3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</row>
    <row r="37" spans="1:28" x14ac:dyDescent="0.35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</row>
    <row r="38" spans="1:28" x14ac:dyDescent="0.3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</row>
    <row r="39" spans="1:28" x14ac:dyDescent="0.35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</row>
    <row r="40" spans="1:28" x14ac:dyDescent="0.35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</row>
    <row r="41" spans="1:28" x14ac:dyDescent="0.35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</row>
    <row r="42" spans="1:28" x14ac:dyDescent="0.35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</row>
    <row r="43" spans="1:28" x14ac:dyDescent="0.35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</row>
    <row r="44" spans="1:28" x14ac:dyDescent="0.3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</row>
    <row r="45" spans="1:28" x14ac:dyDescent="0.3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</row>
    <row r="46" spans="1:28" x14ac:dyDescent="0.35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</row>
    <row r="47" spans="1:28" x14ac:dyDescent="0.35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</row>
    <row r="48" spans="1:28" x14ac:dyDescent="0.3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</row>
    <row r="49" spans="1:28" x14ac:dyDescent="0.35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</row>
    <row r="50" spans="1:28" x14ac:dyDescent="0.3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</row>
    <row r="51" spans="1:28" x14ac:dyDescent="0.3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</row>
    <row r="52" spans="1:28" x14ac:dyDescent="0.3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</row>
    <row r="53" spans="1:28" x14ac:dyDescent="0.3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</row>
    <row r="54" spans="1:28" x14ac:dyDescent="0.3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</row>
    <row r="55" spans="1:28" x14ac:dyDescent="0.35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</row>
    <row r="56" spans="1:28" x14ac:dyDescent="0.3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</row>
    <row r="57" spans="1:28" x14ac:dyDescent="0.35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</row>
    <row r="58" spans="1:28" x14ac:dyDescent="0.35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</row>
    <row r="59" spans="1:28" x14ac:dyDescent="0.35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</row>
    <row r="60" spans="1:28" x14ac:dyDescent="0.3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</row>
    <row r="61" spans="1:28" x14ac:dyDescent="0.35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</row>
    <row r="62" spans="1:28" x14ac:dyDescent="0.3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</row>
    <row r="63" spans="1:28" x14ac:dyDescent="0.3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</row>
    <row r="64" spans="1:28" x14ac:dyDescent="0.35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</row>
    <row r="65" spans="1:28" x14ac:dyDescent="0.35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</row>
  </sheetData>
  <mergeCells count="7">
    <mergeCell ref="B3:C3"/>
    <mergeCell ref="B5:C5"/>
    <mergeCell ref="B7:C7"/>
    <mergeCell ref="B11:C11"/>
    <mergeCell ref="B13:C13"/>
    <mergeCell ref="B15:C15"/>
    <mergeCell ref="B17:C17"/>
  </mergeCells>
  <conditionalFormatting sqref="D15">
    <cfRule type="expression" dxfId="0" priority="17">
      <formula>#REF!=#REF!+#REF!+$I$19+$N$19+$S$19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E23CC1-311E-45F8-A1BE-7D97EE32E1D8}">
  <dimension ref="A4:J289"/>
  <sheetViews>
    <sheetView topLeftCell="A242" workbookViewId="0">
      <selection activeCell="A290" sqref="A290"/>
    </sheetView>
  </sheetViews>
  <sheetFormatPr baseColWidth="10" defaultColWidth="11.453125" defaultRowHeight="13" x14ac:dyDescent="0.3"/>
  <cols>
    <col min="1" max="1" width="11.453125" style="1"/>
    <col min="2" max="16384" width="11.453125" style="2"/>
  </cols>
  <sheetData>
    <row r="4" spans="1:3" x14ac:dyDescent="0.3">
      <c r="A4" s="1" t="s">
        <v>2</v>
      </c>
    </row>
    <row r="6" spans="1:3" x14ac:dyDescent="0.3">
      <c r="A6" s="1" t="s">
        <v>3</v>
      </c>
      <c r="C6" s="2" t="s">
        <v>4</v>
      </c>
    </row>
    <row r="7" spans="1:3" x14ac:dyDescent="0.3">
      <c r="A7" s="1" t="s">
        <v>5</v>
      </c>
      <c r="C7" s="2" t="s">
        <v>6</v>
      </c>
    </row>
    <row r="8" spans="1:3" x14ac:dyDescent="0.3">
      <c r="C8" s="2" t="s">
        <v>7</v>
      </c>
    </row>
    <row r="9" spans="1:3" x14ac:dyDescent="0.3">
      <c r="A9" s="1" t="s">
        <v>8</v>
      </c>
      <c r="C9" s="2" t="s">
        <v>9</v>
      </c>
    </row>
    <row r="10" spans="1:3" x14ac:dyDescent="0.3">
      <c r="C10" s="2" t="s">
        <v>10</v>
      </c>
    </row>
    <row r="11" spans="1:3" x14ac:dyDescent="0.3">
      <c r="A11" s="1" t="s">
        <v>11</v>
      </c>
      <c r="C11" s="2" t="s">
        <v>12</v>
      </c>
    </row>
    <row r="12" spans="1:3" x14ac:dyDescent="0.3">
      <c r="C12" s="2" t="s">
        <v>13</v>
      </c>
    </row>
    <row r="13" spans="1:3" x14ac:dyDescent="0.3">
      <c r="C13" s="2" t="s">
        <v>14</v>
      </c>
    </row>
    <row r="14" spans="1:3" x14ac:dyDescent="0.3">
      <c r="C14" s="2" t="s">
        <v>15</v>
      </c>
    </row>
    <row r="16" spans="1:3" x14ac:dyDescent="0.3">
      <c r="A16" s="1" t="s">
        <v>16</v>
      </c>
      <c r="B16" s="2" t="s">
        <v>17</v>
      </c>
    </row>
    <row r="17" spans="1:3" x14ac:dyDescent="0.3">
      <c r="B17" s="2" t="s">
        <v>18</v>
      </c>
    </row>
    <row r="18" spans="1:3" x14ac:dyDescent="0.3">
      <c r="B18" s="2" t="s">
        <v>19</v>
      </c>
    </row>
    <row r="20" spans="1:3" x14ac:dyDescent="0.3">
      <c r="A20" s="1" t="s">
        <v>20</v>
      </c>
      <c r="C20" s="2" t="s">
        <v>21</v>
      </c>
    </row>
    <row r="21" spans="1:3" x14ac:dyDescent="0.3">
      <c r="C21" s="2" t="s">
        <v>22</v>
      </c>
    </row>
    <row r="22" spans="1:3" x14ac:dyDescent="0.3">
      <c r="C22" s="2" t="s">
        <v>23</v>
      </c>
    </row>
    <row r="23" spans="1:3" x14ac:dyDescent="0.3">
      <c r="C23" s="2" t="s">
        <v>24</v>
      </c>
    </row>
    <row r="24" spans="1:3" x14ac:dyDescent="0.3">
      <c r="C24" s="2" t="s">
        <v>25</v>
      </c>
    </row>
    <row r="27" spans="1:3" x14ac:dyDescent="0.3">
      <c r="A27" s="1" t="s">
        <v>26</v>
      </c>
    </row>
    <row r="28" spans="1:3" x14ac:dyDescent="0.3">
      <c r="C28" s="2" t="s">
        <v>27</v>
      </c>
    </row>
    <row r="31" spans="1:3" x14ac:dyDescent="0.3">
      <c r="A31" s="3" t="s">
        <v>28</v>
      </c>
    </row>
    <row r="32" spans="1:3" x14ac:dyDescent="0.3">
      <c r="A32" s="1">
        <v>37943</v>
      </c>
      <c r="B32" s="2" t="s">
        <v>29</v>
      </c>
    </row>
    <row r="33" spans="1:4" x14ac:dyDescent="0.3">
      <c r="B33" s="2" t="s">
        <v>30</v>
      </c>
    </row>
    <row r="34" spans="1:4" x14ac:dyDescent="0.3">
      <c r="B34" s="2" t="s">
        <v>31</v>
      </c>
    </row>
    <row r="35" spans="1:4" x14ac:dyDescent="0.3">
      <c r="B35" s="2" t="s">
        <v>32</v>
      </c>
    </row>
    <row r="36" spans="1:4" x14ac:dyDescent="0.3">
      <c r="B36" s="2" t="s">
        <v>33</v>
      </c>
    </row>
    <row r="37" spans="1:4" x14ac:dyDescent="0.3">
      <c r="A37" s="1">
        <v>37947</v>
      </c>
      <c r="B37" s="2" t="s">
        <v>34</v>
      </c>
    </row>
    <row r="38" spans="1:4" x14ac:dyDescent="0.3">
      <c r="B38" s="2" t="s">
        <v>35</v>
      </c>
    </row>
    <row r="39" spans="1:4" x14ac:dyDescent="0.3">
      <c r="A39" s="1">
        <v>37953</v>
      </c>
      <c r="B39" s="2" t="s">
        <v>36</v>
      </c>
    </row>
    <row r="40" spans="1:4" x14ac:dyDescent="0.3">
      <c r="A40" s="1">
        <v>37963</v>
      </c>
      <c r="B40" s="2" t="s">
        <v>37</v>
      </c>
    </row>
    <row r="41" spans="1:4" x14ac:dyDescent="0.3">
      <c r="B41" s="2" t="s">
        <v>38</v>
      </c>
    </row>
    <row r="42" spans="1:4" x14ac:dyDescent="0.3">
      <c r="A42" s="1">
        <v>37972</v>
      </c>
      <c r="B42" s="2" t="s">
        <v>39</v>
      </c>
    </row>
    <row r="43" spans="1:4" x14ac:dyDescent="0.3">
      <c r="A43" s="1">
        <v>39239</v>
      </c>
      <c r="B43" s="2" t="s">
        <v>40</v>
      </c>
      <c r="C43" s="2" t="s">
        <v>41</v>
      </c>
      <c r="D43" s="2" t="s">
        <v>42</v>
      </c>
    </row>
    <row r="44" spans="1:4" x14ac:dyDescent="0.3">
      <c r="C44" s="2" t="s">
        <v>43</v>
      </c>
      <c r="D44" s="2" t="s">
        <v>42</v>
      </c>
    </row>
    <row r="45" spans="1:4" x14ac:dyDescent="0.3">
      <c r="C45" s="2" t="s">
        <v>44</v>
      </c>
      <c r="D45" s="2" t="s">
        <v>42</v>
      </c>
    </row>
    <row r="46" spans="1:4" x14ac:dyDescent="0.3">
      <c r="C46" s="2" t="s">
        <v>45</v>
      </c>
      <c r="D46" s="2" t="s">
        <v>42</v>
      </c>
    </row>
    <row r="47" spans="1:4" x14ac:dyDescent="0.3">
      <c r="C47" s="2" t="s">
        <v>46</v>
      </c>
      <c r="D47" s="2" t="s">
        <v>42</v>
      </c>
    </row>
    <row r="48" spans="1:4" x14ac:dyDescent="0.3">
      <c r="C48" s="2" t="s">
        <v>47</v>
      </c>
      <c r="D48" s="2" t="s">
        <v>42</v>
      </c>
    </row>
    <row r="49" spans="1:4" x14ac:dyDescent="0.3">
      <c r="C49" s="2" t="s">
        <v>48</v>
      </c>
      <c r="D49" s="2" t="s">
        <v>49</v>
      </c>
    </row>
    <row r="50" spans="1:4" x14ac:dyDescent="0.3">
      <c r="A50" s="1">
        <v>39245</v>
      </c>
      <c r="B50" s="2" t="s">
        <v>50</v>
      </c>
    </row>
    <row r="51" spans="1:4" x14ac:dyDescent="0.3">
      <c r="A51" s="1">
        <v>39258</v>
      </c>
      <c r="B51" s="2" t="s">
        <v>51</v>
      </c>
    </row>
    <row r="52" spans="1:4" x14ac:dyDescent="0.3">
      <c r="B52" s="2" t="s">
        <v>52</v>
      </c>
    </row>
    <row r="53" spans="1:4" x14ac:dyDescent="0.3">
      <c r="A53" s="1">
        <v>39315</v>
      </c>
      <c r="B53" s="2" t="s">
        <v>53</v>
      </c>
    </row>
    <row r="54" spans="1:4" x14ac:dyDescent="0.3">
      <c r="B54" s="2" t="s">
        <v>54</v>
      </c>
    </row>
    <row r="55" spans="1:4" x14ac:dyDescent="0.3">
      <c r="A55" s="1">
        <v>39433</v>
      </c>
      <c r="B55" s="2" t="s">
        <v>55</v>
      </c>
    </row>
    <row r="56" spans="1:4" x14ac:dyDescent="0.3">
      <c r="A56" s="1">
        <v>39469</v>
      </c>
      <c r="B56" s="2" t="s">
        <v>56</v>
      </c>
    </row>
    <row r="57" spans="1:4" x14ac:dyDescent="0.3">
      <c r="A57" s="1">
        <v>39508</v>
      </c>
      <c r="B57" s="2" t="s">
        <v>57</v>
      </c>
    </row>
    <row r="58" spans="1:4" x14ac:dyDescent="0.3">
      <c r="B58" s="2" t="s">
        <v>58</v>
      </c>
    </row>
    <row r="59" spans="1:4" x14ac:dyDescent="0.3">
      <c r="A59" s="1">
        <v>39777</v>
      </c>
      <c r="B59" s="2" t="s">
        <v>59</v>
      </c>
    </row>
    <row r="60" spans="1:4" x14ac:dyDescent="0.3">
      <c r="B60" s="2" t="s">
        <v>60</v>
      </c>
    </row>
    <row r="61" spans="1:4" x14ac:dyDescent="0.3">
      <c r="A61" s="1">
        <v>39845</v>
      </c>
      <c r="B61" s="2" t="s">
        <v>61</v>
      </c>
    </row>
    <row r="62" spans="1:4" x14ac:dyDescent="0.3">
      <c r="A62" s="1">
        <v>39995</v>
      </c>
      <c r="B62" s="2" t="s">
        <v>62</v>
      </c>
    </row>
    <row r="63" spans="1:4" x14ac:dyDescent="0.3">
      <c r="B63" s="2" t="s">
        <v>63</v>
      </c>
    </row>
    <row r="64" spans="1:4" x14ac:dyDescent="0.3">
      <c r="B64" s="2" t="s">
        <v>64</v>
      </c>
    </row>
    <row r="65" spans="1:2" x14ac:dyDescent="0.3">
      <c r="A65" s="1">
        <v>40118</v>
      </c>
      <c r="B65" s="2" t="s">
        <v>65</v>
      </c>
    </row>
    <row r="66" spans="1:2" x14ac:dyDescent="0.3">
      <c r="B66" s="2" t="s">
        <v>66</v>
      </c>
    </row>
    <row r="67" spans="1:2" x14ac:dyDescent="0.3">
      <c r="B67" s="2" t="s">
        <v>67</v>
      </c>
    </row>
    <row r="68" spans="1:2" x14ac:dyDescent="0.3">
      <c r="B68" s="2" t="s">
        <v>68</v>
      </c>
    </row>
    <row r="69" spans="1:2" x14ac:dyDescent="0.3">
      <c r="A69" s="1">
        <v>40179</v>
      </c>
      <c r="B69" s="2" t="s">
        <v>69</v>
      </c>
    </row>
    <row r="70" spans="1:2" x14ac:dyDescent="0.3">
      <c r="B70" s="2" t="s">
        <v>70</v>
      </c>
    </row>
    <row r="71" spans="1:2" x14ac:dyDescent="0.3">
      <c r="B71" s="2" t="s">
        <v>71</v>
      </c>
    </row>
    <row r="72" spans="1:2" x14ac:dyDescent="0.3">
      <c r="B72" s="2" t="s">
        <v>72</v>
      </c>
    </row>
    <row r="73" spans="1:2" x14ac:dyDescent="0.3">
      <c r="A73" s="1">
        <v>40232</v>
      </c>
      <c r="B73" s="2" t="s">
        <v>73</v>
      </c>
    </row>
    <row r="74" spans="1:2" x14ac:dyDescent="0.3">
      <c r="B74" s="2" t="s">
        <v>74</v>
      </c>
    </row>
    <row r="75" spans="1:2" x14ac:dyDescent="0.3">
      <c r="A75" s="1">
        <v>40275</v>
      </c>
      <c r="B75" s="2" t="s">
        <v>75</v>
      </c>
    </row>
    <row r="76" spans="1:2" x14ac:dyDescent="0.3">
      <c r="B76" s="2" t="s">
        <v>76</v>
      </c>
    </row>
    <row r="77" spans="1:2" x14ac:dyDescent="0.3">
      <c r="B77" s="2" t="s">
        <v>77</v>
      </c>
    </row>
    <row r="78" spans="1:2" x14ac:dyDescent="0.3">
      <c r="A78" s="1">
        <v>40330</v>
      </c>
      <c r="B78" s="2" t="s">
        <v>78</v>
      </c>
    </row>
    <row r="79" spans="1:2" x14ac:dyDescent="0.3">
      <c r="B79" s="2" t="s">
        <v>79</v>
      </c>
    </row>
    <row r="80" spans="1:2" x14ac:dyDescent="0.3">
      <c r="A80" s="1">
        <v>40422</v>
      </c>
      <c r="B80" s="2" t="s">
        <v>80</v>
      </c>
    </row>
    <row r="81" spans="1:2" x14ac:dyDescent="0.3">
      <c r="B81" s="2" t="s">
        <v>81</v>
      </c>
    </row>
    <row r="82" spans="1:2" x14ac:dyDescent="0.3">
      <c r="B82" s="2" t="s">
        <v>82</v>
      </c>
    </row>
    <row r="83" spans="1:2" x14ac:dyDescent="0.3">
      <c r="A83" s="1">
        <v>40472</v>
      </c>
      <c r="B83" s="2" t="s">
        <v>83</v>
      </c>
    </row>
    <row r="84" spans="1:2" x14ac:dyDescent="0.3">
      <c r="A84" s="1">
        <v>40485</v>
      </c>
      <c r="B84" s="2" t="s">
        <v>84</v>
      </c>
    </row>
    <row r="85" spans="1:2" x14ac:dyDescent="0.3">
      <c r="B85" s="2" t="s">
        <v>85</v>
      </c>
    </row>
    <row r="86" spans="1:2" x14ac:dyDescent="0.3">
      <c r="B86" s="2" t="s">
        <v>86</v>
      </c>
    </row>
    <row r="87" spans="1:2" x14ac:dyDescent="0.3">
      <c r="A87" s="1">
        <v>40516</v>
      </c>
      <c r="B87" s="2" t="s">
        <v>87</v>
      </c>
    </row>
    <row r="88" spans="1:2" x14ac:dyDescent="0.3">
      <c r="A88" s="1">
        <v>40521</v>
      </c>
      <c r="B88" s="2" t="s">
        <v>88</v>
      </c>
    </row>
    <row r="89" spans="1:2" x14ac:dyDescent="0.3">
      <c r="A89" s="1">
        <v>40525</v>
      </c>
      <c r="B89" s="2" t="s">
        <v>89</v>
      </c>
    </row>
    <row r="90" spans="1:2" x14ac:dyDescent="0.3">
      <c r="B90" s="2" t="s">
        <v>90</v>
      </c>
    </row>
    <row r="91" spans="1:2" x14ac:dyDescent="0.3">
      <c r="A91" s="1">
        <v>40548</v>
      </c>
      <c r="B91" s="2" t="s">
        <v>89</v>
      </c>
    </row>
    <row r="92" spans="1:2" x14ac:dyDescent="0.3">
      <c r="B92" s="2" t="s">
        <v>91</v>
      </c>
    </row>
    <row r="93" spans="1:2" x14ac:dyDescent="0.3">
      <c r="B93" s="2" t="s">
        <v>92</v>
      </c>
    </row>
    <row r="94" spans="1:2" x14ac:dyDescent="0.3">
      <c r="A94" s="1">
        <v>40563</v>
      </c>
      <c r="B94" s="2" t="s">
        <v>93</v>
      </c>
    </row>
    <row r="95" spans="1:2" x14ac:dyDescent="0.3">
      <c r="A95" s="1">
        <v>40568</v>
      </c>
      <c r="B95" s="2" t="s">
        <v>94</v>
      </c>
    </row>
    <row r="96" spans="1:2" x14ac:dyDescent="0.3">
      <c r="A96" s="1">
        <v>40581</v>
      </c>
      <c r="B96" s="2" t="s">
        <v>95</v>
      </c>
    </row>
    <row r="97" spans="1:2" x14ac:dyDescent="0.3">
      <c r="B97" s="2" t="s">
        <v>96</v>
      </c>
    </row>
    <row r="98" spans="1:2" x14ac:dyDescent="0.3">
      <c r="B98" s="2" t="s">
        <v>97</v>
      </c>
    </row>
    <row r="99" spans="1:2" x14ac:dyDescent="0.3">
      <c r="A99" s="1">
        <v>40591</v>
      </c>
      <c r="B99" s="2" t="s">
        <v>98</v>
      </c>
    </row>
    <row r="100" spans="1:2" x14ac:dyDescent="0.3">
      <c r="A100" s="1">
        <v>40603</v>
      </c>
      <c r="B100" s="2" t="s">
        <v>99</v>
      </c>
    </row>
    <row r="101" spans="1:2" x14ac:dyDescent="0.3">
      <c r="A101" s="1">
        <v>40643</v>
      </c>
      <c r="B101" s="2" t="s">
        <v>100</v>
      </c>
    </row>
    <row r="102" spans="1:2" x14ac:dyDescent="0.3">
      <c r="B102" s="2" t="s">
        <v>101</v>
      </c>
    </row>
    <row r="103" spans="1:2" x14ac:dyDescent="0.3">
      <c r="B103" s="2" t="s">
        <v>102</v>
      </c>
    </row>
    <row r="104" spans="1:2" x14ac:dyDescent="0.3">
      <c r="A104" s="1">
        <v>40666</v>
      </c>
      <c r="B104" s="2" t="s">
        <v>103</v>
      </c>
    </row>
    <row r="105" spans="1:2" x14ac:dyDescent="0.3">
      <c r="B105" s="2" t="s">
        <v>104</v>
      </c>
    </row>
    <row r="106" spans="1:2" x14ac:dyDescent="0.3">
      <c r="B106" s="2" t="s">
        <v>105</v>
      </c>
    </row>
    <row r="107" spans="1:2" x14ac:dyDescent="0.3">
      <c r="B107" s="2" t="s">
        <v>106</v>
      </c>
    </row>
    <row r="108" spans="1:2" x14ac:dyDescent="0.3">
      <c r="B108" s="2" t="s">
        <v>107</v>
      </c>
    </row>
    <row r="109" spans="1:2" x14ac:dyDescent="0.3">
      <c r="A109" s="1">
        <v>40675</v>
      </c>
      <c r="B109" s="2" t="s">
        <v>108</v>
      </c>
    </row>
    <row r="110" spans="1:2" x14ac:dyDescent="0.3">
      <c r="A110" s="1">
        <v>40679</v>
      </c>
      <c r="B110" s="2" t="s">
        <v>109</v>
      </c>
    </row>
    <row r="111" spans="1:2" x14ac:dyDescent="0.3">
      <c r="A111" s="1">
        <v>40683</v>
      </c>
      <c r="B111" s="2" t="s">
        <v>110</v>
      </c>
    </row>
    <row r="112" spans="1:2" x14ac:dyDescent="0.3">
      <c r="A112" s="1">
        <v>40688</v>
      </c>
      <c r="B112" s="2" t="s">
        <v>111</v>
      </c>
    </row>
    <row r="113" spans="1:2" x14ac:dyDescent="0.3">
      <c r="A113" s="1">
        <v>40689</v>
      </c>
      <c r="B113" s="2" t="s">
        <v>112</v>
      </c>
    </row>
    <row r="114" spans="1:2" x14ac:dyDescent="0.3">
      <c r="A114" s="1">
        <v>40692</v>
      </c>
      <c r="B114" s="2" t="s">
        <v>113</v>
      </c>
    </row>
    <row r="115" spans="1:2" x14ac:dyDescent="0.3">
      <c r="A115" s="1">
        <v>40701</v>
      </c>
      <c r="B115" s="2" t="s">
        <v>114</v>
      </c>
    </row>
    <row r="116" spans="1:2" x14ac:dyDescent="0.3">
      <c r="B116" s="2" t="s">
        <v>115</v>
      </c>
    </row>
    <row r="117" spans="1:2" x14ac:dyDescent="0.3">
      <c r="B117" s="2" t="s">
        <v>116</v>
      </c>
    </row>
    <row r="118" spans="1:2" x14ac:dyDescent="0.3">
      <c r="B118" s="2" t="s">
        <v>117</v>
      </c>
    </row>
    <row r="119" spans="1:2" x14ac:dyDescent="0.3">
      <c r="A119" s="1">
        <v>40712</v>
      </c>
      <c r="B119" s="2" t="s">
        <v>118</v>
      </c>
    </row>
    <row r="120" spans="1:2" x14ac:dyDescent="0.3">
      <c r="A120" s="1">
        <v>40732</v>
      </c>
      <c r="B120" s="2" t="s">
        <v>119</v>
      </c>
    </row>
    <row r="121" spans="1:2" x14ac:dyDescent="0.3">
      <c r="B121" s="2" t="s">
        <v>120</v>
      </c>
    </row>
    <row r="122" spans="1:2" x14ac:dyDescent="0.3">
      <c r="A122" s="1">
        <v>40791</v>
      </c>
      <c r="B122" s="2" t="s">
        <v>121</v>
      </c>
    </row>
    <row r="123" spans="1:2" x14ac:dyDescent="0.3">
      <c r="A123" s="1">
        <v>40812</v>
      </c>
      <c r="B123" s="2" t="s">
        <v>122</v>
      </c>
    </row>
    <row r="124" spans="1:2" x14ac:dyDescent="0.3">
      <c r="B124" s="2" t="s">
        <v>123</v>
      </c>
    </row>
    <row r="125" spans="1:2" x14ac:dyDescent="0.3">
      <c r="A125" s="1">
        <v>40821</v>
      </c>
      <c r="B125" s="2" t="s">
        <v>124</v>
      </c>
    </row>
    <row r="126" spans="1:2" x14ac:dyDescent="0.3">
      <c r="A126" s="1">
        <v>40857</v>
      </c>
      <c r="B126" s="2" t="s">
        <v>125</v>
      </c>
    </row>
    <row r="127" spans="1:2" x14ac:dyDescent="0.3">
      <c r="B127" s="2" t="s">
        <v>126</v>
      </c>
    </row>
    <row r="128" spans="1:2" x14ac:dyDescent="0.3">
      <c r="A128" s="1">
        <v>40859</v>
      </c>
      <c r="B128" s="2" t="s">
        <v>127</v>
      </c>
    </row>
    <row r="129" spans="1:2" x14ac:dyDescent="0.3">
      <c r="A129" s="1">
        <v>40869</v>
      </c>
      <c r="B129" s="2" t="s">
        <v>128</v>
      </c>
    </row>
    <row r="130" spans="1:2" x14ac:dyDescent="0.3">
      <c r="A130" s="1">
        <v>40911</v>
      </c>
      <c r="B130" s="2" t="s">
        <v>129</v>
      </c>
    </row>
    <row r="131" spans="1:2" x14ac:dyDescent="0.3">
      <c r="B131" s="2" t="s">
        <v>130</v>
      </c>
    </row>
    <row r="132" spans="1:2" x14ac:dyDescent="0.3">
      <c r="A132" s="1">
        <v>40925</v>
      </c>
      <c r="B132" s="2" t="s">
        <v>131</v>
      </c>
    </row>
    <row r="133" spans="1:2" x14ac:dyDescent="0.3">
      <c r="A133" s="1">
        <v>40946</v>
      </c>
      <c r="B133" s="2" t="s">
        <v>132</v>
      </c>
    </row>
    <row r="134" spans="1:2" x14ac:dyDescent="0.3">
      <c r="B134" s="2" t="s">
        <v>133</v>
      </c>
    </row>
    <row r="135" spans="1:2" x14ac:dyDescent="0.3">
      <c r="A135" s="1">
        <v>40954</v>
      </c>
      <c r="B135" s="2" t="s">
        <v>134</v>
      </c>
    </row>
    <row r="136" spans="1:2" x14ac:dyDescent="0.3">
      <c r="A136" s="1">
        <v>40959</v>
      </c>
      <c r="B136" s="2" t="s">
        <v>135</v>
      </c>
    </row>
    <row r="137" spans="1:2" x14ac:dyDescent="0.3">
      <c r="A137" s="1">
        <v>40976</v>
      </c>
      <c r="B137" s="2" t="s">
        <v>136</v>
      </c>
    </row>
    <row r="138" spans="1:2" x14ac:dyDescent="0.3">
      <c r="A138" s="1">
        <v>40981</v>
      </c>
      <c r="B138" s="2" t="s">
        <v>137</v>
      </c>
    </row>
    <row r="139" spans="1:2" x14ac:dyDescent="0.3">
      <c r="B139" s="2" t="s">
        <v>138</v>
      </c>
    </row>
    <row r="140" spans="1:2" x14ac:dyDescent="0.3">
      <c r="B140" s="2" t="s">
        <v>139</v>
      </c>
    </row>
    <row r="141" spans="1:2" x14ac:dyDescent="0.3">
      <c r="A141" s="1">
        <v>40982</v>
      </c>
      <c r="B141" s="2" t="s">
        <v>140</v>
      </c>
    </row>
    <row r="142" spans="1:2" x14ac:dyDescent="0.3">
      <c r="B142" s="2" t="s">
        <v>141</v>
      </c>
    </row>
    <row r="143" spans="1:2" x14ac:dyDescent="0.3">
      <c r="A143" s="1">
        <v>40983</v>
      </c>
      <c r="B143" s="2" t="s">
        <v>142</v>
      </c>
    </row>
    <row r="144" spans="1:2" x14ac:dyDescent="0.3">
      <c r="B144" s="2" t="s">
        <v>143</v>
      </c>
    </row>
    <row r="145" spans="1:2" x14ac:dyDescent="0.3">
      <c r="A145" s="1">
        <v>40984</v>
      </c>
      <c r="B145" s="2" t="s">
        <v>144</v>
      </c>
    </row>
    <row r="146" spans="1:2" x14ac:dyDescent="0.3">
      <c r="B146" s="2" t="s">
        <v>145</v>
      </c>
    </row>
    <row r="147" spans="1:2" x14ac:dyDescent="0.3">
      <c r="A147" s="1">
        <v>40987</v>
      </c>
      <c r="B147" s="2" t="s">
        <v>146</v>
      </c>
    </row>
    <row r="148" spans="1:2" x14ac:dyDescent="0.3">
      <c r="A148" s="1">
        <v>40989</v>
      </c>
      <c r="B148" s="2" t="s">
        <v>147</v>
      </c>
    </row>
    <row r="149" spans="1:2" x14ac:dyDescent="0.3">
      <c r="A149" s="1">
        <v>40994</v>
      </c>
      <c r="B149" s="2" t="s">
        <v>148</v>
      </c>
    </row>
    <row r="150" spans="1:2" x14ac:dyDescent="0.3">
      <c r="B150" s="2" t="s">
        <v>149</v>
      </c>
    </row>
    <row r="151" spans="1:2" x14ac:dyDescent="0.3">
      <c r="A151" s="1">
        <v>40996</v>
      </c>
      <c r="B151" s="2" t="s">
        <v>150</v>
      </c>
    </row>
    <row r="152" spans="1:2" x14ac:dyDescent="0.3">
      <c r="A152" s="1">
        <v>41032</v>
      </c>
      <c r="B152" s="2" t="s">
        <v>151</v>
      </c>
    </row>
    <row r="153" spans="1:2" x14ac:dyDescent="0.3">
      <c r="B153" s="2" t="s">
        <v>152</v>
      </c>
    </row>
    <row r="154" spans="1:2" x14ac:dyDescent="0.3">
      <c r="A154" s="1">
        <v>41042</v>
      </c>
      <c r="B154" s="2" t="s">
        <v>153</v>
      </c>
    </row>
    <row r="155" spans="1:2" x14ac:dyDescent="0.3">
      <c r="A155" s="1">
        <v>41043</v>
      </c>
      <c r="B155" s="2" t="s">
        <v>154</v>
      </c>
    </row>
    <row r="156" spans="1:2" x14ac:dyDescent="0.3">
      <c r="B156" s="2" t="s">
        <v>155</v>
      </c>
    </row>
    <row r="157" spans="1:2" x14ac:dyDescent="0.3">
      <c r="A157" s="1">
        <v>41044</v>
      </c>
      <c r="B157" s="2" t="s">
        <v>156</v>
      </c>
    </row>
    <row r="158" spans="1:2" x14ac:dyDescent="0.3">
      <c r="B158" s="2" t="s">
        <v>157</v>
      </c>
    </row>
    <row r="159" spans="1:2" x14ac:dyDescent="0.3">
      <c r="B159" s="2" t="s">
        <v>158</v>
      </c>
    </row>
    <row r="160" spans="1:2" x14ac:dyDescent="0.3">
      <c r="B160" s="2" t="s">
        <v>159</v>
      </c>
    </row>
    <row r="161" spans="1:2" x14ac:dyDescent="0.3">
      <c r="A161" s="1">
        <v>41050</v>
      </c>
      <c r="B161" s="2" t="s">
        <v>160</v>
      </c>
    </row>
    <row r="162" spans="1:2" x14ac:dyDescent="0.3">
      <c r="A162" s="1">
        <v>41073</v>
      </c>
      <c r="B162" s="2" t="s">
        <v>161</v>
      </c>
    </row>
    <row r="163" spans="1:2" x14ac:dyDescent="0.3">
      <c r="A163" s="1">
        <v>41149</v>
      </c>
      <c r="B163" s="2" t="s">
        <v>162</v>
      </c>
    </row>
    <row r="164" spans="1:2" x14ac:dyDescent="0.3">
      <c r="A164" s="1">
        <v>41176</v>
      </c>
      <c r="B164" s="2" t="s">
        <v>163</v>
      </c>
    </row>
    <row r="165" spans="1:2" x14ac:dyDescent="0.3">
      <c r="B165" s="2" t="s">
        <v>164</v>
      </c>
    </row>
    <row r="166" spans="1:2" x14ac:dyDescent="0.3">
      <c r="A166" s="1">
        <v>41177</v>
      </c>
      <c r="B166" s="2" t="s">
        <v>165</v>
      </c>
    </row>
    <row r="167" spans="1:2" x14ac:dyDescent="0.3">
      <c r="A167" s="1">
        <v>41185</v>
      </c>
      <c r="B167" s="2" t="s">
        <v>166</v>
      </c>
    </row>
    <row r="168" spans="1:2" x14ac:dyDescent="0.3">
      <c r="A168" s="1">
        <v>41206</v>
      </c>
      <c r="B168" s="2" t="s">
        <v>167</v>
      </c>
    </row>
    <row r="169" spans="1:2" x14ac:dyDescent="0.3">
      <c r="A169" s="1">
        <v>41232</v>
      </c>
      <c r="B169" s="2" t="s">
        <v>168</v>
      </c>
    </row>
    <row r="170" spans="1:2" x14ac:dyDescent="0.3">
      <c r="A170" s="1">
        <v>41235</v>
      </c>
      <c r="B170" s="2" t="s">
        <v>169</v>
      </c>
    </row>
    <row r="171" spans="1:2" x14ac:dyDescent="0.3">
      <c r="A171" s="1">
        <v>41255</v>
      </c>
      <c r="B171" s="2" t="s">
        <v>170</v>
      </c>
    </row>
    <row r="172" spans="1:2" x14ac:dyDescent="0.3">
      <c r="B172" s="2" t="s">
        <v>171</v>
      </c>
    </row>
    <row r="173" spans="1:2" x14ac:dyDescent="0.3">
      <c r="B173" s="2" t="s">
        <v>172</v>
      </c>
    </row>
    <row r="174" spans="1:2" x14ac:dyDescent="0.3">
      <c r="A174" s="1">
        <v>41261</v>
      </c>
      <c r="B174" s="2" t="s">
        <v>173</v>
      </c>
    </row>
    <row r="175" spans="1:2" x14ac:dyDescent="0.3">
      <c r="A175" s="1">
        <v>41264</v>
      </c>
      <c r="B175" s="2" t="s">
        <v>174</v>
      </c>
    </row>
    <row r="176" spans="1:2" x14ac:dyDescent="0.3">
      <c r="A176" s="1">
        <v>41325</v>
      </c>
      <c r="B176" s="2" t="s">
        <v>175</v>
      </c>
    </row>
    <row r="177" spans="1:2" x14ac:dyDescent="0.3">
      <c r="A177" s="1">
        <v>41367</v>
      </c>
      <c r="B177" s="2" t="s">
        <v>176</v>
      </c>
    </row>
    <row r="178" spans="1:2" x14ac:dyDescent="0.3">
      <c r="A178" s="1">
        <v>41383</v>
      </c>
      <c r="B178" s="2" t="s">
        <v>177</v>
      </c>
    </row>
    <row r="179" spans="1:2" x14ac:dyDescent="0.3">
      <c r="A179" s="1">
        <v>41392</v>
      </c>
      <c r="B179" s="2" t="s">
        <v>178</v>
      </c>
    </row>
    <row r="180" spans="1:2" x14ac:dyDescent="0.3">
      <c r="A180" s="1">
        <v>41408</v>
      </c>
      <c r="B180" s="2" t="s">
        <v>179</v>
      </c>
    </row>
    <row r="181" spans="1:2" x14ac:dyDescent="0.3">
      <c r="A181" s="1">
        <v>41487</v>
      </c>
      <c r="B181" s="2" t="s">
        <v>180</v>
      </c>
    </row>
    <row r="182" spans="1:2" x14ac:dyDescent="0.3">
      <c r="A182" s="1">
        <v>41516</v>
      </c>
      <c r="B182" s="2" t="s">
        <v>181</v>
      </c>
    </row>
    <row r="183" spans="1:2" x14ac:dyDescent="0.3">
      <c r="B183" s="2" t="s">
        <v>182</v>
      </c>
    </row>
    <row r="184" spans="1:2" x14ac:dyDescent="0.3">
      <c r="A184" s="1">
        <v>41519</v>
      </c>
      <c r="B184" s="2" t="s">
        <v>183</v>
      </c>
    </row>
    <row r="185" spans="1:2" x14ac:dyDescent="0.3">
      <c r="A185" s="1">
        <v>41529</v>
      </c>
      <c r="B185" s="2" t="s">
        <v>184</v>
      </c>
    </row>
    <row r="186" spans="1:2" x14ac:dyDescent="0.3">
      <c r="A186" s="1">
        <v>41541</v>
      </c>
      <c r="B186" s="2" t="s">
        <v>185</v>
      </c>
    </row>
    <row r="187" spans="1:2" x14ac:dyDescent="0.3">
      <c r="B187" s="2" t="s">
        <v>186</v>
      </c>
    </row>
    <row r="188" spans="1:2" x14ac:dyDescent="0.3">
      <c r="A188" s="1">
        <v>41610</v>
      </c>
      <c r="B188" s="2" t="s">
        <v>187</v>
      </c>
    </row>
    <row r="189" spans="1:2" x14ac:dyDescent="0.3">
      <c r="B189" s="2" t="s">
        <v>188</v>
      </c>
    </row>
    <row r="190" spans="1:2" x14ac:dyDescent="0.3">
      <c r="A190" s="1">
        <v>41627</v>
      </c>
      <c r="B190" s="2" t="s">
        <v>189</v>
      </c>
    </row>
    <row r="191" spans="1:2" x14ac:dyDescent="0.3">
      <c r="A191" s="1">
        <v>41645</v>
      </c>
      <c r="B191" s="2" t="s">
        <v>190</v>
      </c>
    </row>
    <row r="192" spans="1:2" x14ac:dyDescent="0.3">
      <c r="B192" s="2" t="s">
        <v>191</v>
      </c>
    </row>
    <row r="193" spans="1:2" x14ac:dyDescent="0.3">
      <c r="A193" s="1">
        <v>41701</v>
      </c>
      <c r="B193" s="2" t="s">
        <v>192</v>
      </c>
    </row>
    <row r="194" spans="1:2" x14ac:dyDescent="0.3">
      <c r="A194" s="1">
        <v>41729</v>
      </c>
      <c r="B194" s="2" t="s">
        <v>193</v>
      </c>
    </row>
    <row r="195" spans="1:2" x14ac:dyDescent="0.3">
      <c r="A195" s="1">
        <v>41761</v>
      </c>
      <c r="B195" s="2" t="s">
        <v>194</v>
      </c>
    </row>
    <row r="196" spans="1:2" x14ac:dyDescent="0.3">
      <c r="B196" s="2" t="s">
        <v>195</v>
      </c>
    </row>
    <row r="197" spans="1:2" x14ac:dyDescent="0.3">
      <c r="A197" s="1">
        <v>41778</v>
      </c>
      <c r="B197" s="2" t="s">
        <v>196</v>
      </c>
    </row>
    <row r="198" spans="1:2" x14ac:dyDescent="0.3">
      <c r="B198" s="2" t="s">
        <v>197</v>
      </c>
    </row>
    <row r="199" spans="1:2" x14ac:dyDescent="0.3">
      <c r="A199" s="1">
        <v>41814</v>
      </c>
      <c r="B199" s="2" t="s">
        <v>198</v>
      </c>
    </row>
    <row r="200" spans="1:2" x14ac:dyDescent="0.3">
      <c r="A200" s="1">
        <v>41824</v>
      </c>
      <c r="B200" s="2" t="s">
        <v>199</v>
      </c>
    </row>
    <row r="201" spans="1:2" x14ac:dyDescent="0.3">
      <c r="A201" s="1">
        <v>41858</v>
      </c>
      <c r="B201" s="2" t="s">
        <v>200</v>
      </c>
    </row>
    <row r="202" spans="1:2" x14ac:dyDescent="0.3">
      <c r="A202" s="1">
        <v>41879</v>
      </c>
      <c r="B202" s="2" t="s">
        <v>201</v>
      </c>
    </row>
    <row r="203" spans="1:2" x14ac:dyDescent="0.3">
      <c r="A203" s="1">
        <v>41898</v>
      </c>
      <c r="B203" s="2" t="s">
        <v>202</v>
      </c>
    </row>
    <row r="204" spans="1:2" x14ac:dyDescent="0.3">
      <c r="B204" s="2" t="s">
        <v>203</v>
      </c>
    </row>
    <row r="205" spans="1:2" x14ac:dyDescent="0.3">
      <c r="A205" s="1">
        <v>41913</v>
      </c>
      <c r="B205" s="2" t="s">
        <v>204</v>
      </c>
    </row>
    <row r="206" spans="1:2" x14ac:dyDescent="0.3">
      <c r="A206" s="1">
        <v>41932</v>
      </c>
      <c r="B206" s="2" t="s">
        <v>205</v>
      </c>
    </row>
    <row r="207" spans="1:2" x14ac:dyDescent="0.3">
      <c r="A207" s="1">
        <v>41950</v>
      </c>
      <c r="B207" s="2" t="s">
        <v>206</v>
      </c>
    </row>
    <row r="208" spans="1:2" x14ac:dyDescent="0.3">
      <c r="A208" s="1">
        <v>41970</v>
      </c>
      <c r="B208" s="2" t="s">
        <v>207</v>
      </c>
    </row>
    <row r="209" spans="1:2" x14ac:dyDescent="0.3">
      <c r="A209" s="1">
        <v>42034</v>
      </c>
      <c r="B209" s="2" t="s">
        <v>208</v>
      </c>
    </row>
    <row r="210" spans="1:2" x14ac:dyDescent="0.3">
      <c r="B210" s="2" t="s">
        <v>209</v>
      </c>
    </row>
    <row r="211" spans="1:2" x14ac:dyDescent="0.3">
      <c r="B211" s="2" t="s">
        <v>210</v>
      </c>
    </row>
    <row r="212" spans="1:2" x14ac:dyDescent="0.3">
      <c r="B212" s="2" t="s">
        <v>211</v>
      </c>
    </row>
    <row r="213" spans="1:2" x14ac:dyDescent="0.3">
      <c r="B213" s="2" t="s">
        <v>212</v>
      </c>
    </row>
    <row r="214" spans="1:2" x14ac:dyDescent="0.3">
      <c r="A214" s="1">
        <v>42045</v>
      </c>
      <c r="B214" s="2" t="s">
        <v>213</v>
      </c>
    </row>
    <row r="215" spans="1:2" x14ac:dyDescent="0.3">
      <c r="A215" s="1">
        <v>42119</v>
      </c>
      <c r="B215" s="2" t="s">
        <v>214</v>
      </c>
    </row>
    <row r="216" spans="1:2" x14ac:dyDescent="0.3">
      <c r="B216" s="2" t="s">
        <v>215</v>
      </c>
    </row>
    <row r="217" spans="1:2" x14ac:dyDescent="0.3">
      <c r="A217" s="1">
        <v>42128</v>
      </c>
      <c r="B217" s="2" t="s">
        <v>216</v>
      </c>
    </row>
    <row r="218" spans="1:2" x14ac:dyDescent="0.3">
      <c r="A218" s="1">
        <v>42129</v>
      </c>
      <c r="B218" s="2" t="s">
        <v>217</v>
      </c>
    </row>
    <row r="219" spans="1:2" x14ac:dyDescent="0.3">
      <c r="A219" s="1">
        <v>42131</v>
      </c>
      <c r="B219" s="2" t="s">
        <v>218</v>
      </c>
    </row>
    <row r="220" spans="1:2" x14ac:dyDescent="0.3">
      <c r="A220" s="1">
        <v>42136</v>
      </c>
      <c r="B220" s="2" t="s">
        <v>219</v>
      </c>
    </row>
    <row r="221" spans="1:2" x14ac:dyDescent="0.3">
      <c r="A221" s="1">
        <v>42172</v>
      </c>
      <c r="B221" s="2" t="s">
        <v>220</v>
      </c>
    </row>
    <row r="222" spans="1:2" x14ac:dyDescent="0.3">
      <c r="A222" s="1">
        <v>42177</v>
      </c>
      <c r="B222" s="2" t="s">
        <v>221</v>
      </c>
    </row>
    <row r="223" spans="1:2" x14ac:dyDescent="0.3">
      <c r="A223" s="1">
        <v>42184</v>
      </c>
      <c r="B223" s="2" t="s">
        <v>222</v>
      </c>
    </row>
    <row r="224" spans="1:2" x14ac:dyDescent="0.3">
      <c r="A224" s="1">
        <v>42288</v>
      </c>
      <c r="B224" s="2" t="s">
        <v>223</v>
      </c>
    </row>
    <row r="225" spans="1:10" x14ac:dyDescent="0.3">
      <c r="B225" s="2" t="s">
        <v>224</v>
      </c>
    </row>
    <row r="226" spans="1:10" x14ac:dyDescent="0.3">
      <c r="A226" s="1">
        <v>42342</v>
      </c>
      <c r="B226" s="2" t="s">
        <v>225</v>
      </c>
    </row>
    <row r="227" spans="1:10" x14ac:dyDescent="0.3">
      <c r="B227" s="2" t="s">
        <v>226</v>
      </c>
    </row>
    <row r="228" spans="1:10" x14ac:dyDescent="0.3">
      <c r="A228" s="1">
        <v>42356</v>
      </c>
      <c r="B228" s="2" t="s">
        <v>227</v>
      </c>
    </row>
    <row r="229" spans="1:10" x14ac:dyDescent="0.3">
      <c r="A229" s="1">
        <v>42382</v>
      </c>
      <c r="B229" s="2" t="s">
        <v>228</v>
      </c>
    </row>
    <row r="230" spans="1:10" x14ac:dyDescent="0.3">
      <c r="A230" s="1">
        <v>42422</v>
      </c>
      <c r="B230" s="2" t="s">
        <v>229</v>
      </c>
    </row>
    <row r="231" spans="1:10" x14ac:dyDescent="0.3">
      <c r="B231" s="2" t="s">
        <v>230</v>
      </c>
    </row>
    <row r="232" spans="1:10" x14ac:dyDescent="0.3">
      <c r="B232" s="2" t="s">
        <v>231</v>
      </c>
    </row>
    <row r="233" spans="1:10" x14ac:dyDescent="0.3">
      <c r="A233" s="1">
        <v>42441</v>
      </c>
      <c r="B233" s="2" t="s">
        <v>232</v>
      </c>
    </row>
    <row r="234" spans="1:10" x14ac:dyDescent="0.3">
      <c r="A234" s="1">
        <v>42444</v>
      </c>
      <c r="B234" s="2" t="s">
        <v>233</v>
      </c>
    </row>
    <row r="235" spans="1:10" x14ac:dyDescent="0.3">
      <c r="B235" s="2" t="s">
        <v>234</v>
      </c>
    </row>
    <row r="236" spans="1:10" x14ac:dyDescent="0.3">
      <c r="A236" s="1">
        <v>42453</v>
      </c>
      <c r="B236" s="2" t="s">
        <v>235</v>
      </c>
    </row>
    <row r="237" spans="1:10" x14ac:dyDescent="0.3">
      <c r="B237" s="2" t="s">
        <v>236</v>
      </c>
    </row>
    <row r="238" spans="1:10" x14ac:dyDescent="0.3">
      <c r="A238" s="1">
        <v>42473</v>
      </c>
      <c r="B238" s="2" t="s">
        <v>237</v>
      </c>
    </row>
    <row r="239" spans="1:10" x14ac:dyDescent="0.3">
      <c r="A239" s="1">
        <v>42507</v>
      </c>
      <c r="B239" s="2" t="s">
        <v>238</v>
      </c>
      <c r="J239" s="2" t="s">
        <v>239</v>
      </c>
    </row>
    <row r="240" spans="1:10" x14ac:dyDescent="0.3">
      <c r="B240" s="2" t="s">
        <v>240</v>
      </c>
    </row>
    <row r="241" spans="1:9" x14ac:dyDescent="0.3">
      <c r="A241" s="1">
        <v>42527</v>
      </c>
      <c r="B241" s="2" t="s">
        <v>241</v>
      </c>
      <c r="G241" s="2" t="s">
        <v>242</v>
      </c>
      <c r="I241" s="2" t="s">
        <v>243</v>
      </c>
    </row>
    <row r="242" spans="1:9" x14ac:dyDescent="0.3">
      <c r="A242" s="1">
        <v>42530</v>
      </c>
      <c r="B242" s="2" t="s">
        <v>244</v>
      </c>
    </row>
    <row r="243" spans="1:9" x14ac:dyDescent="0.3">
      <c r="A243" s="1">
        <v>42570</v>
      </c>
      <c r="B243" s="2" t="s">
        <v>245</v>
      </c>
    </row>
    <row r="244" spans="1:9" x14ac:dyDescent="0.3">
      <c r="A244" s="1">
        <v>42571</v>
      </c>
      <c r="B244" s="2" t="s">
        <v>246</v>
      </c>
    </row>
    <row r="245" spans="1:9" x14ac:dyDescent="0.3">
      <c r="A245" s="1">
        <v>42614</v>
      </c>
      <c r="B245" s="2" t="s">
        <v>247</v>
      </c>
    </row>
    <row r="246" spans="1:9" x14ac:dyDescent="0.3">
      <c r="A246" s="1">
        <v>42619</v>
      </c>
      <c r="B246" s="2" t="s">
        <v>248</v>
      </c>
    </row>
    <row r="247" spans="1:9" x14ac:dyDescent="0.3">
      <c r="A247" s="1">
        <v>42620</v>
      </c>
      <c r="B247" s="2" t="s">
        <v>249</v>
      </c>
    </row>
    <row r="248" spans="1:9" x14ac:dyDescent="0.3">
      <c r="A248" s="1">
        <v>42658</v>
      </c>
      <c r="B248" s="2" t="s">
        <v>250</v>
      </c>
    </row>
    <row r="249" spans="1:9" x14ac:dyDescent="0.3">
      <c r="A249" s="1">
        <v>42668</v>
      </c>
      <c r="B249" s="2" t="s">
        <v>251</v>
      </c>
    </row>
    <row r="250" spans="1:9" x14ac:dyDescent="0.3">
      <c r="B250" s="2" t="s">
        <v>252</v>
      </c>
    </row>
    <row r="251" spans="1:9" x14ac:dyDescent="0.3">
      <c r="A251" s="1">
        <v>42684</v>
      </c>
      <c r="B251" s="2" t="s">
        <v>253</v>
      </c>
    </row>
    <row r="252" spans="1:9" x14ac:dyDescent="0.3">
      <c r="A252" s="1">
        <v>42688</v>
      </c>
      <c r="B252" s="2" t="s">
        <v>254</v>
      </c>
    </row>
    <row r="253" spans="1:9" x14ac:dyDescent="0.3">
      <c r="A253" s="1">
        <v>42691</v>
      </c>
      <c r="B253" s="2" t="s">
        <v>255</v>
      </c>
    </row>
    <row r="254" spans="1:9" x14ac:dyDescent="0.3">
      <c r="A254" s="1">
        <v>42723</v>
      </c>
      <c r="B254" s="2" t="s">
        <v>256</v>
      </c>
    </row>
    <row r="255" spans="1:9" x14ac:dyDescent="0.3">
      <c r="A255" s="1">
        <v>42740</v>
      </c>
      <c r="B255" s="2" t="s">
        <v>257</v>
      </c>
    </row>
    <row r="256" spans="1:9" x14ac:dyDescent="0.3">
      <c r="A256" s="1">
        <v>42814</v>
      </c>
      <c r="B256" s="2" t="s">
        <v>258</v>
      </c>
    </row>
    <row r="257" spans="1:2" x14ac:dyDescent="0.3">
      <c r="B257" s="2" t="s">
        <v>259</v>
      </c>
    </row>
    <row r="258" spans="1:2" x14ac:dyDescent="0.3">
      <c r="A258" s="1">
        <v>42814</v>
      </c>
      <c r="B258" s="2" t="s">
        <v>260</v>
      </c>
    </row>
    <row r="259" spans="1:2" x14ac:dyDescent="0.3">
      <c r="A259" s="1">
        <v>42821</v>
      </c>
      <c r="B259" s="2" t="s">
        <v>261</v>
      </c>
    </row>
    <row r="260" spans="1:2" x14ac:dyDescent="0.3">
      <c r="A260" s="1">
        <v>42829</v>
      </c>
      <c r="B260" s="2" t="s">
        <v>262</v>
      </c>
    </row>
    <row r="261" spans="1:2" x14ac:dyDescent="0.3">
      <c r="B261" s="2" t="s">
        <v>263</v>
      </c>
    </row>
    <row r="262" spans="1:2" x14ac:dyDescent="0.3">
      <c r="A262" s="1">
        <v>42830</v>
      </c>
      <c r="B262" s="2" t="s">
        <v>264</v>
      </c>
    </row>
    <row r="263" spans="1:2" x14ac:dyDescent="0.3">
      <c r="A263" s="1">
        <v>42849</v>
      </c>
      <c r="B263" s="2" t="s">
        <v>265</v>
      </c>
    </row>
    <row r="264" spans="1:2" x14ac:dyDescent="0.3">
      <c r="A264" s="1">
        <v>42860</v>
      </c>
      <c r="B264" s="2" t="s">
        <v>266</v>
      </c>
    </row>
    <row r="265" spans="1:2" x14ac:dyDescent="0.3">
      <c r="B265" s="2" t="s">
        <v>267</v>
      </c>
    </row>
    <row r="266" spans="1:2" x14ac:dyDescent="0.3">
      <c r="A266" s="1">
        <v>42864</v>
      </c>
      <c r="B266" s="4" t="s">
        <v>268</v>
      </c>
    </row>
    <row r="267" spans="1:2" x14ac:dyDescent="0.3">
      <c r="A267" s="1">
        <v>42866</v>
      </c>
      <c r="B267" s="2" t="s">
        <v>269</v>
      </c>
    </row>
    <row r="268" spans="1:2" x14ac:dyDescent="0.3">
      <c r="B268" s="2" t="s">
        <v>270</v>
      </c>
    </row>
    <row r="269" spans="1:2" x14ac:dyDescent="0.3">
      <c r="A269" s="1">
        <v>42873</v>
      </c>
      <c r="B269" s="2" t="s">
        <v>271</v>
      </c>
    </row>
    <row r="270" spans="1:2" x14ac:dyDescent="0.3">
      <c r="A270" s="1">
        <v>42879</v>
      </c>
      <c r="B270" s="2" t="s">
        <v>272</v>
      </c>
    </row>
    <row r="271" spans="1:2" x14ac:dyDescent="0.3">
      <c r="A271" s="1">
        <v>42927</v>
      </c>
      <c r="B271" s="4" t="s">
        <v>273</v>
      </c>
    </row>
    <row r="272" spans="1:2" x14ac:dyDescent="0.3">
      <c r="A272" s="1">
        <v>42979</v>
      </c>
      <c r="B272" s="2" t="s">
        <v>274</v>
      </c>
    </row>
    <row r="273" spans="1:9" x14ac:dyDescent="0.3">
      <c r="B273" s="2" t="s">
        <v>275</v>
      </c>
    </row>
    <row r="274" spans="1:9" x14ac:dyDescent="0.3">
      <c r="B274" s="2" t="s">
        <v>276</v>
      </c>
    </row>
    <row r="275" spans="1:9" x14ac:dyDescent="0.3">
      <c r="B275" s="2" t="s">
        <v>277</v>
      </c>
    </row>
    <row r="276" spans="1:9" x14ac:dyDescent="0.3">
      <c r="B276" s="2" t="s">
        <v>278</v>
      </c>
    </row>
    <row r="277" spans="1:9" x14ac:dyDescent="0.3">
      <c r="B277" s="2" t="s">
        <v>279</v>
      </c>
    </row>
    <row r="278" spans="1:9" ht="13.5" x14ac:dyDescent="0.35">
      <c r="A278" s="5"/>
      <c r="B278" s="4" t="s">
        <v>280</v>
      </c>
      <c r="F278" s="6" t="s">
        <v>281</v>
      </c>
    </row>
    <row r="279" spans="1:9" x14ac:dyDescent="0.3">
      <c r="B279" s="4" t="s">
        <v>282</v>
      </c>
      <c r="I279" s="6" t="s">
        <v>283</v>
      </c>
    </row>
    <row r="280" spans="1:9" x14ac:dyDescent="0.3">
      <c r="A280" s="1">
        <v>42991</v>
      </c>
      <c r="B280" s="2" t="s">
        <v>284</v>
      </c>
    </row>
    <row r="281" spans="1:9" x14ac:dyDescent="0.3">
      <c r="A281" s="1">
        <v>43004</v>
      </c>
      <c r="B281" s="2" t="s">
        <v>285</v>
      </c>
    </row>
    <row r="282" spans="1:9" x14ac:dyDescent="0.3">
      <c r="B282" s="2" t="s">
        <v>286</v>
      </c>
    </row>
    <row r="283" spans="1:9" x14ac:dyDescent="0.3">
      <c r="A283" s="1">
        <v>43028</v>
      </c>
      <c r="B283" s="2" t="s">
        <v>287</v>
      </c>
    </row>
    <row r="284" spans="1:9" x14ac:dyDescent="0.3">
      <c r="A284" s="1">
        <v>43034</v>
      </c>
      <c r="B284" s="2" t="s">
        <v>288</v>
      </c>
    </row>
    <row r="285" spans="1:9" x14ac:dyDescent="0.3">
      <c r="A285" s="1">
        <v>43038</v>
      </c>
      <c r="B285" s="2" t="s">
        <v>289</v>
      </c>
    </row>
    <row r="286" spans="1:9" x14ac:dyDescent="0.3">
      <c r="A286" s="1">
        <v>43062</v>
      </c>
      <c r="B286" s="2" t="s">
        <v>290</v>
      </c>
    </row>
    <row r="287" spans="1:9" x14ac:dyDescent="0.3">
      <c r="A287" s="1">
        <v>43164</v>
      </c>
      <c r="B287" s="2" t="s">
        <v>291</v>
      </c>
    </row>
    <row r="288" spans="1:9" x14ac:dyDescent="0.3">
      <c r="A288" s="1">
        <v>43223</v>
      </c>
      <c r="B288" s="2" t="s">
        <v>292</v>
      </c>
    </row>
    <row r="289" spans="1:2" x14ac:dyDescent="0.3">
      <c r="A289" s="1">
        <v>44309</v>
      </c>
      <c r="B289" s="2" t="s">
        <v>293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3A31F-CAD6-4ED1-87FB-1B6600A1CBE6}">
  <sheetPr>
    <pageSetUpPr fitToPage="1"/>
  </sheetPr>
  <dimension ref="A2:V134"/>
  <sheetViews>
    <sheetView topLeftCell="A121" zoomScaleNormal="100" workbookViewId="0">
      <pane ySplit="5650"/>
      <selection activeCell="A290" sqref="A290"/>
      <selection pane="bottomLeft" activeCell="A290" sqref="A290"/>
    </sheetView>
  </sheetViews>
  <sheetFormatPr baseColWidth="10" defaultRowHeight="12.5" x14ac:dyDescent="0.25"/>
  <cols>
    <col min="1" max="1" width="10.90625" style="7"/>
    <col min="2" max="2" width="18.453125" style="7" customWidth="1"/>
    <col min="3" max="257" width="10.90625" style="7"/>
    <col min="258" max="258" width="18.453125" style="7" customWidth="1"/>
    <col min="259" max="513" width="10.90625" style="7"/>
    <col min="514" max="514" width="18.453125" style="7" customWidth="1"/>
    <col min="515" max="769" width="10.90625" style="7"/>
    <col min="770" max="770" width="18.453125" style="7" customWidth="1"/>
    <col min="771" max="1025" width="10.90625" style="7"/>
    <col min="1026" max="1026" width="18.453125" style="7" customWidth="1"/>
    <col min="1027" max="1281" width="10.90625" style="7"/>
    <col min="1282" max="1282" width="18.453125" style="7" customWidth="1"/>
    <col min="1283" max="1537" width="10.90625" style="7"/>
    <col min="1538" max="1538" width="18.453125" style="7" customWidth="1"/>
    <col min="1539" max="1793" width="10.90625" style="7"/>
    <col min="1794" max="1794" width="18.453125" style="7" customWidth="1"/>
    <col min="1795" max="2049" width="10.90625" style="7"/>
    <col min="2050" max="2050" width="18.453125" style="7" customWidth="1"/>
    <col min="2051" max="2305" width="10.90625" style="7"/>
    <col min="2306" max="2306" width="18.453125" style="7" customWidth="1"/>
    <col min="2307" max="2561" width="10.90625" style="7"/>
    <col min="2562" max="2562" width="18.453125" style="7" customWidth="1"/>
    <col min="2563" max="2817" width="10.90625" style="7"/>
    <col min="2818" max="2818" width="18.453125" style="7" customWidth="1"/>
    <col min="2819" max="3073" width="10.90625" style="7"/>
    <col min="3074" max="3074" width="18.453125" style="7" customWidth="1"/>
    <col min="3075" max="3329" width="10.90625" style="7"/>
    <col min="3330" max="3330" width="18.453125" style="7" customWidth="1"/>
    <col min="3331" max="3585" width="10.90625" style="7"/>
    <col min="3586" max="3586" width="18.453125" style="7" customWidth="1"/>
    <col min="3587" max="3841" width="10.90625" style="7"/>
    <col min="3842" max="3842" width="18.453125" style="7" customWidth="1"/>
    <col min="3843" max="4097" width="10.90625" style="7"/>
    <col min="4098" max="4098" width="18.453125" style="7" customWidth="1"/>
    <col min="4099" max="4353" width="10.90625" style="7"/>
    <col min="4354" max="4354" width="18.453125" style="7" customWidth="1"/>
    <col min="4355" max="4609" width="10.90625" style="7"/>
    <col min="4610" max="4610" width="18.453125" style="7" customWidth="1"/>
    <col min="4611" max="4865" width="10.90625" style="7"/>
    <col min="4866" max="4866" width="18.453125" style="7" customWidth="1"/>
    <col min="4867" max="5121" width="10.90625" style="7"/>
    <col min="5122" max="5122" width="18.453125" style="7" customWidth="1"/>
    <col min="5123" max="5377" width="10.90625" style="7"/>
    <col min="5378" max="5378" width="18.453125" style="7" customWidth="1"/>
    <col min="5379" max="5633" width="10.90625" style="7"/>
    <col min="5634" max="5634" width="18.453125" style="7" customWidth="1"/>
    <col min="5635" max="5889" width="10.90625" style="7"/>
    <col min="5890" max="5890" width="18.453125" style="7" customWidth="1"/>
    <col min="5891" max="6145" width="10.90625" style="7"/>
    <col min="6146" max="6146" width="18.453125" style="7" customWidth="1"/>
    <col min="6147" max="6401" width="10.90625" style="7"/>
    <col min="6402" max="6402" width="18.453125" style="7" customWidth="1"/>
    <col min="6403" max="6657" width="10.90625" style="7"/>
    <col min="6658" max="6658" width="18.453125" style="7" customWidth="1"/>
    <col min="6659" max="6913" width="10.90625" style="7"/>
    <col min="6914" max="6914" width="18.453125" style="7" customWidth="1"/>
    <col min="6915" max="7169" width="10.90625" style="7"/>
    <col min="7170" max="7170" width="18.453125" style="7" customWidth="1"/>
    <col min="7171" max="7425" width="10.90625" style="7"/>
    <col min="7426" max="7426" width="18.453125" style="7" customWidth="1"/>
    <col min="7427" max="7681" width="10.90625" style="7"/>
    <col min="7682" max="7682" width="18.453125" style="7" customWidth="1"/>
    <col min="7683" max="7937" width="10.90625" style="7"/>
    <col min="7938" max="7938" width="18.453125" style="7" customWidth="1"/>
    <col min="7939" max="8193" width="10.90625" style="7"/>
    <col min="8194" max="8194" width="18.453125" style="7" customWidth="1"/>
    <col min="8195" max="8449" width="10.90625" style="7"/>
    <col min="8450" max="8450" width="18.453125" style="7" customWidth="1"/>
    <col min="8451" max="8705" width="10.90625" style="7"/>
    <col min="8706" max="8706" width="18.453125" style="7" customWidth="1"/>
    <col min="8707" max="8961" width="10.90625" style="7"/>
    <col min="8962" max="8962" width="18.453125" style="7" customWidth="1"/>
    <col min="8963" max="9217" width="10.90625" style="7"/>
    <col min="9218" max="9218" width="18.453125" style="7" customWidth="1"/>
    <col min="9219" max="9473" width="10.90625" style="7"/>
    <col min="9474" max="9474" width="18.453125" style="7" customWidth="1"/>
    <col min="9475" max="9729" width="10.90625" style="7"/>
    <col min="9730" max="9730" width="18.453125" style="7" customWidth="1"/>
    <col min="9731" max="9985" width="10.90625" style="7"/>
    <col min="9986" max="9986" width="18.453125" style="7" customWidth="1"/>
    <col min="9987" max="10241" width="10.90625" style="7"/>
    <col min="10242" max="10242" width="18.453125" style="7" customWidth="1"/>
    <col min="10243" max="10497" width="10.90625" style="7"/>
    <col min="10498" max="10498" width="18.453125" style="7" customWidth="1"/>
    <col min="10499" max="10753" width="10.90625" style="7"/>
    <col min="10754" max="10754" width="18.453125" style="7" customWidth="1"/>
    <col min="10755" max="11009" width="10.90625" style="7"/>
    <col min="11010" max="11010" width="18.453125" style="7" customWidth="1"/>
    <col min="11011" max="11265" width="10.90625" style="7"/>
    <col min="11266" max="11266" width="18.453125" style="7" customWidth="1"/>
    <col min="11267" max="11521" width="10.90625" style="7"/>
    <col min="11522" max="11522" width="18.453125" style="7" customWidth="1"/>
    <col min="11523" max="11777" width="10.90625" style="7"/>
    <col min="11778" max="11778" width="18.453125" style="7" customWidth="1"/>
    <col min="11779" max="12033" width="10.90625" style="7"/>
    <col min="12034" max="12034" width="18.453125" style="7" customWidth="1"/>
    <col min="12035" max="12289" width="10.90625" style="7"/>
    <col min="12290" max="12290" width="18.453125" style="7" customWidth="1"/>
    <col min="12291" max="12545" width="10.90625" style="7"/>
    <col min="12546" max="12546" width="18.453125" style="7" customWidth="1"/>
    <col min="12547" max="12801" width="10.90625" style="7"/>
    <col min="12802" max="12802" width="18.453125" style="7" customWidth="1"/>
    <col min="12803" max="13057" width="10.90625" style="7"/>
    <col min="13058" max="13058" width="18.453125" style="7" customWidth="1"/>
    <col min="13059" max="13313" width="10.90625" style="7"/>
    <col min="13314" max="13314" width="18.453125" style="7" customWidth="1"/>
    <col min="13315" max="13569" width="10.90625" style="7"/>
    <col min="13570" max="13570" width="18.453125" style="7" customWidth="1"/>
    <col min="13571" max="13825" width="10.90625" style="7"/>
    <col min="13826" max="13826" width="18.453125" style="7" customWidth="1"/>
    <col min="13827" max="14081" width="10.90625" style="7"/>
    <col min="14082" max="14082" width="18.453125" style="7" customWidth="1"/>
    <col min="14083" max="14337" width="10.90625" style="7"/>
    <col min="14338" max="14338" width="18.453125" style="7" customWidth="1"/>
    <col min="14339" max="14593" width="10.90625" style="7"/>
    <col min="14594" max="14594" width="18.453125" style="7" customWidth="1"/>
    <col min="14595" max="14849" width="10.90625" style="7"/>
    <col min="14850" max="14850" width="18.453125" style="7" customWidth="1"/>
    <col min="14851" max="15105" width="10.90625" style="7"/>
    <col min="15106" max="15106" width="18.453125" style="7" customWidth="1"/>
    <col min="15107" max="15361" width="10.90625" style="7"/>
    <col min="15362" max="15362" width="18.453125" style="7" customWidth="1"/>
    <col min="15363" max="15617" width="10.90625" style="7"/>
    <col min="15618" max="15618" width="18.453125" style="7" customWidth="1"/>
    <col min="15619" max="15873" width="10.90625" style="7"/>
    <col min="15874" max="15874" width="18.453125" style="7" customWidth="1"/>
    <col min="15875" max="16129" width="10.90625" style="7"/>
    <col min="16130" max="16130" width="18.453125" style="7" customWidth="1"/>
    <col min="16131" max="16384" width="10.90625" style="7"/>
  </cols>
  <sheetData>
    <row r="2" spans="1:20" ht="13" x14ac:dyDescent="0.3">
      <c r="B2" s="8" t="s">
        <v>299</v>
      </c>
    </row>
    <row r="4" spans="1:20" x14ac:dyDescent="0.25">
      <c r="I4" s="56" t="s">
        <v>300</v>
      </c>
      <c r="J4" s="56"/>
      <c r="K4" s="56"/>
      <c r="O4" s="56" t="s">
        <v>301</v>
      </c>
      <c r="P4" s="56"/>
      <c r="Q4" s="56"/>
    </row>
    <row r="5" spans="1:20" ht="13" x14ac:dyDescent="0.3">
      <c r="D5" s="9" t="s">
        <v>1</v>
      </c>
      <c r="I5" s="9" t="s">
        <v>302</v>
      </c>
      <c r="J5" s="9" t="s">
        <v>294</v>
      </c>
      <c r="K5" s="9" t="s">
        <v>295</v>
      </c>
      <c r="L5" s="9" t="s">
        <v>303</v>
      </c>
      <c r="M5" s="9" t="s">
        <v>304</v>
      </c>
      <c r="N5" s="9" t="s">
        <v>302</v>
      </c>
      <c r="O5" s="9" t="s">
        <v>302</v>
      </c>
      <c r="P5" s="9" t="s">
        <v>294</v>
      </c>
      <c r="Q5" s="9" t="s">
        <v>295</v>
      </c>
      <c r="R5" s="9" t="s">
        <v>303</v>
      </c>
      <c r="S5" s="9" t="s">
        <v>304</v>
      </c>
      <c r="T5" s="9"/>
    </row>
    <row r="6" spans="1:20" ht="13" x14ac:dyDescent="0.3">
      <c r="N6" s="9" t="s">
        <v>305</v>
      </c>
    </row>
    <row r="7" spans="1:20" ht="13" x14ac:dyDescent="0.3">
      <c r="A7" s="57" t="s">
        <v>306</v>
      </c>
      <c r="B7" s="10" t="s">
        <v>296</v>
      </c>
      <c r="D7" s="11" t="e">
        <f>N131</f>
        <v>#REF!</v>
      </c>
      <c r="I7" s="7">
        <v>54.02</v>
      </c>
      <c r="J7" s="7">
        <v>44.78</v>
      </c>
      <c r="K7" s="7">
        <v>43.08</v>
      </c>
      <c r="N7" s="7" t="e">
        <f>+I7*D7</f>
        <v>#REF!</v>
      </c>
      <c r="O7" s="7" t="e">
        <f>+I7*$D7</f>
        <v>#REF!</v>
      </c>
      <c r="P7" s="7" t="e">
        <f>+J7*$D7</f>
        <v>#REF!</v>
      </c>
      <c r="Q7" s="7" t="e">
        <f t="shared" ref="P7:S14" si="0">+K7*$D7</f>
        <v>#REF!</v>
      </c>
      <c r="R7" s="7" t="e">
        <f t="shared" si="0"/>
        <v>#REF!</v>
      </c>
      <c r="S7" s="7" t="e">
        <f t="shared" si="0"/>
        <v>#REF!</v>
      </c>
    </row>
    <row r="8" spans="1:20" ht="13" x14ac:dyDescent="0.3">
      <c r="A8" s="57"/>
      <c r="B8" s="10" t="s">
        <v>297</v>
      </c>
      <c r="D8" s="7" t="e">
        <f>O131</f>
        <v>#REF!</v>
      </c>
      <c r="I8" s="7">
        <v>71.3</v>
      </c>
      <c r="J8" s="7">
        <v>60.44</v>
      </c>
      <c r="K8" s="7">
        <v>58.51</v>
      </c>
      <c r="N8" s="7" t="e">
        <f>+I8*D8</f>
        <v>#REF!</v>
      </c>
      <c r="O8" s="7" t="e">
        <f t="shared" ref="O8:O15" si="1">+I8*$D8</f>
        <v>#REF!</v>
      </c>
      <c r="P8" s="7" t="e">
        <f t="shared" si="0"/>
        <v>#REF!</v>
      </c>
      <c r="Q8" s="7" t="e">
        <f t="shared" si="0"/>
        <v>#REF!</v>
      </c>
      <c r="R8" s="7" t="e">
        <f t="shared" si="0"/>
        <v>#REF!</v>
      </c>
      <c r="S8" s="7" t="e">
        <f t="shared" si="0"/>
        <v>#REF!</v>
      </c>
    </row>
    <row r="9" spans="1:20" ht="13" x14ac:dyDescent="0.3">
      <c r="A9" s="57"/>
      <c r="B9" s="10" t="s">
        <v>307</v>
      </c>
      <c r="I9" s="7">
        <v>54.02</v>
      </c>
      <c r="N9" s="7">
        <f>+I9*D9</f>
        <v>0</v>
      </c>
      <c r="O9" s="7">
        <f t="shared" si="1"/>
        <v>0</v>
      </c>
      <c r="P9" s="7">
        <f t="shared" si="0"/>
        <v>0</v>
      </c>
      <c r="Q9" s="7">
        <f t="shared" si="0"/>
        <v>0</v>
      </c>
      <c r="R9" s="7">
        <f t="shared" si="0"/>
        <v>0</v>
      </c>
      <c r="S9" s="7">
        <f t="shared" si="0"/>
        <v>0</v>
      </c>
    </row>
    <row r="10" spans="1:20" ht="13" x14ac:dyDescent="0.3">
      <c r="A10" s="57"/>
      <c r="B10" s="10" t="s">
        <v>308</v>
      </c>
      <c r="I10" s="7">
        <v>71.3</v>
      </c>
      <c r="N10" s="7">
        <f>+I10*D10</f>
        <v>0</v>
      </c>
      <c r="O10" s="7">
        <f t="shared" si="1"/>
        <v>0</v>
      </c>
      <c r="P10" s="7">
        <f t="shared" si="0"/>
        <v>0</v>
      </c>
      <c r="Q10" s="7">
        <f t="shared" si="0"/>
        <v>0</v>
      </c>
      <c r="R10" s="7">
        <f t="shared" si="0"/>
        <v>0</v>
      </c>
      <c r="S10" s="7">
        <f t="shared" si="0"/>
        <v>0</v>
      </c>
    </row>
    <row r="11" spans="1:20" ht="13" x14ac:dyDescent="0.3">
      <c r="A11" s="57" t="s">
        <v>309</v>
      </c>
      <c r="B11" s="10" t="s">
        <v>296</v>
      </c>
      <c r="D11" s="7" t="e">
        <f>P131</f>
        <v>#REF!</v>
      </c>
      <c r="I11" s="7">
        <v>54.02</v>
      </c>
      <c r="J11" s="7">
        <v>46.48</v>
      </c>
      <c r="K11" s="7">
        <v>43.74</v>
      </c>
      <c r="O11" s="7" t="e">
        <f t="shared" si="1"/>
        <v>#REF!</v>
      </c>
      <c r="P11" s="7" t="e">
        <f t="shared" si="0"/>
        <v>#REF!</v>
      </c>
      <c r="Q11" s="7" t="e">
        <f t="shared" si="0"/>
        <v>#REF!</v>
      </c>
      <c r="R11" s="7" t="e">
        <f t="shared" si="0"/>
        <v>#REF!</v>
      </c>
      <c r="S11" s="7" t="e">
        <f t="shared" si="0"/>
        <v>#REF!</v>
      </c>
    </row>
    <row r="12" spans="1:20" ht="13" x14ac:dyDescent="0.3">
      <c r="A12" s="57"/>
      <c r="B12" s="10" t="s">
        <v>297</v>
      </c>
      <c r="D12" s="7" t="e">
        <f>Q131</f>
        <v>#REF!</v>
      </c>
      <c r="I12" s="7">
        <v>71.3</v>
      </c>
      <c r="J12" s="7">
        <v>62.73</v>
      </c>
      <c r="K12" s="7">
        <v>59.43</v>
      </c>
      <c r="O12" s="7" t="e">
        <f t="shared" si="1"/>
        <v>#REF!</v>
      </c>
      <c r="P12" s="7" t="e">
        <f t="shared" si="0"/>
        <v>#REF!</v>
      </c>
      <c r="Q12" s="7" t="e">
        <f t="shared" si="0"/>
        <v>#REF!</v>
      </c>
      <c r="R12" s="7" t="e">
        <f t="shared" si="0"/>
        <v>#REF!</v>
      </c>
      <c r="S12" s="7" t="e">
        <f t="shared" si="0"/>
        <v>#REF!</v>
      </c>
    </row>
    <row r="13" spans="1:20" ht="13" x14ac:dyDescent="0.3">
      <c r="A13" s="57"/>
      <c r="B13" s="10" t="s">
        <v>310</v>
      </c>
      <c r="D13" s="7" t="e">
        <f>R131</f>
        <v>#REF!</v>
      </c>
      <c r="I13" s="7">
        <v>48.24</v>
      </c>
      <c r="J13" s="7">
        <v>81.400000000000006</v>
      </c>
      <c r="K13" s="7">
        <v>68.77</v>
      </c>
      <c r="L13" s="7">
        <v>5.78</v>
      </c>
      <c r="O13" s="7" t="e">
        <f t="shared" si="1"/>
        <v>#REF!</v>
      </c>
      <c r="P13" s="7" t="e">
        <f t="shared" si="0"/>
        <v>#REF!</v>
      </c>
      <c r="Q13" s="7" t="e">
        <f t="shared" si="0"/>
        <v>#REF!</v>
      </c>
      <c r="R13" s="7" t="e">
        <f t="shared" si="0"/>
        <v>#REF!</v>
      </c>
      <c r="S13" s="7" t="e">
        <f t="shared" si="0"/>
        <v>#REF!</v>
      </c>
    </row>
    <row r="14" spans="1:20" ht="13" x14ac:dyDescent="0.3">
      <c r="A14" s="57"/>
      <c r="B14" s="10" t="s">
        <v>298</v>
      </c>
      <c r="D14" s="7" t="e">
        <f>S131</f>
        <v>#REF!</v>
      </c>
      <c r="I14" s="7">
        <v>101.6</v>
      </c>
      <c r="J14" s="7">
        <v>86.52</v>
      </c>
      <c r="K14" s="7">
        <v>81.36</v>
      </c>
      <c r="L14" s="7">
        <v>6.44</v>
      </c>
      <c r="O14" s="7" t="e">
        <f t="shared" si="1"/>
        <v>#REF!</v>
      </c>
      <c r="P14" s="7" t="e">
        <f t="shared" si="0"/>
        <v>#REF!</v>
      </c>
      <c r="Q14" s="7" t="e">
        <f t="shared" si="0"/>
        <v>#REF!</v>
      </c>
      <c r="R14" s="7" t="e">
        <f t="shared" si="0"/>
        <v>#REF!</v>
      </c>
      <c r="S14" s="7" t="e">
        <f t="shared" si="0"/>
        <v>#REF!</v>
      </c>
    </row>
    <row r="15" spans="1:20" ht="13" x14ac:dyDescent="0.3">
      <c r="B15" s="10" t="s">
        <v>311</v>
      </c>
      <c r="D15" s="7" t="e">
        <f>T131</f>
        <v>#REF!</v>
      </c>
      <c r="I15" s="7">
        <v>108.54</v>
      </c>
      <c r="J15" s="7">
        <v>93.09</v>
      </c>
      <c r="K15" s="7">
        <v>88.5</v>
      </c>
      <c r="L15" s="7">
        <v>30.28</v>
      </c>
      <c r="O15" s="7" t="e">
        <f t="shared" si="1"/>
        <v>#REF!</v>
      </c>
      <c r="P15" s="7" t="e">
        <f>+J15*$D15</f>
        <v>#REF!</v>
      </c>
      <c r="Q15" s="7" t="e">
        <f>+K15*$D15</f>
        <v>#REF!</v>
      </c>
      <c r="R15" s="7" t="e">
        <f>+L15*$D15</f>
        <v>#REF!</v>
      </c>
      <c r="S15" s="7" t="e">
        <f>+M15*$D15</f>
        <v>#REF!</v>
      </c>
    </row>
    <row r="16" spans="1:20" ht="13" x14ac:dyDescent="0.3">
      <c r="B16" s="10"/>
    </row>
    <row r="17" spans="2:19" x14ac:dyDescent="0.25">
      <c r="D17" s="7" t="e">
        <f>SUM(D7:D15)-D9-D10</f>
        <v>#REF!</v>
      </c>
      <c r="N17" s="7" t="e">
        <f>SUM(N7:N15)</f>
        <v>#REF!</v>
      </c>
      <c r="O17" s="7" t="e">
        <f>SUM(O7:O8)+SUM(O11:O15)</f>
        <v>#REF!</v>
      </c>
      <c r="P17" s="7" t="e">
        <f>SUM(P7:P8)+SUM(P11:P15)</f>
        <v>#REF!</v>
      </c>
      <c r="Q17" s="7" t="e">
        <f>SUM(Q7:Q8)+SUM(Q11:Q15)</f>
        <v>#REF!</v>
      </c>
      <c r="R17" s="7" t="e">
        <f>SUM(R7:R8)+SUM(R11:R15)</f>
        <v>#REF!</v>
      </c>
      <c r="S17" s="7" t="e">
        <f>SUM(S7:S8)+SUM(S11:S15)</f>
        <v>#REF!</v>
      </c>
    </row>
    <row r="22" spans="2:19" x14ac:dyDescent="0.25">
      <c r="B22" s="12"/>
      <c r="D22" s="12"/>
      <c r="E22" s="12"/>
    </row>
    <row r="23" spans="2:19" ht="13" thickBot="1" x14ac:dyDescent="0.3"/>
    <row r="24" spans="2:19" x14ac:dyDescent="0.25">
      <c r="B24" s="13" t="s">
        <v>312</v>
      </c>
      <c r="C24" s="14"/>
      <c r="D24" s="14"/>
      <c r="E24" s="14"/>
      <c r="F24" s="14"/>
      <c r="G24" s="14"/>
      <c r="H24" s="14"/>
      <c r="I24" s="14" t="s">
        <v>313</v>
      </c>
      <c r="J24" s="14" t="s">
        <v>314</v>
      </c>
      <c r="K24" s="14" t="s">
        <v>315</v>
      </c>
      <c r="L24" s="14" t="s">
        <v>316</v>
      </c>
      <c r="M24" s="14" t="s">
        <v>317</v>
      </c>
      <c r="N24" s="14"/>
      <c r="O24" s="14"/>
      <c r="P24" s="15"/>
    </row>
    <row r="25" spans="2:19" x14ac:dyDescent="0.25">
      <c r="B25" s="16"/>
      <c r="E25" s="7" t="s">
        <v>305</v>
      </c>
      <c r="F25" s="7" t="s">
        <v>318</v>
      </c>
      <c r="H25" s="7" t="s">
        <v>319</v>
      </c>
      <c r="P25" s="17"/>
    </row>
    <row r="26" spans="2:19" x14ac:dyDescent="0.25">
      <c r="B26" s="16"/>
      <c r="C26" s="7">
        <f>+K11</f>
        <v>43.74</v>
      </c>
      <c r="D26" s="7" t="s">
        <v>296</v>
      </c>
      <c r="E26" s="7">
        <v>4</v>
      </c>
      <c r="F26" s="7">
        <v>4</v>
      </c>
      <c r="H26" s="7">
        <v>4</v>
      </c>
      <c r="I26" s="7">
        <f>SUM(E26:H26)*C26+SUM(E27:H27)*C27+SUM(E28:H28)*C28+SUM(E29:H29)*C29</f>
        <v>524.88</v>
      </c>
      <c r="J26" s="7">
        <v>1343</v>
      </c>
      <c r="K26" s="7">
        <v>1282</v>
      </c>
      <c r="L26" s="7">
        <v>1261</v>
      </c>
      <c r="M26" s="7">
        <v>1251</v>
      </c>
      <c r="N26" s="7">
        <f>+K26/J26</f>
        <v>0.95457930007446012</v>
      </c>
      <c r="O26" s="7">
        <f>+L26/J26</f>
        <v>0.93894266567386453</v>
      </c>
      <c r="P26" s="17">
        <f>+L26/K26</f>
        <v>0.98361934477379098</v>
      </c>
    </row>
    <row r="27" spans="2:19" x14ac:dyDescent="0.25">
      <c r="B27" s="16"/>
      <c r="C27" s="7">
        <f>+K12</f>
        <v>59.43</v>
      </c>
      <c r="D27" s="7" t="s">
        <v>297</v>
      </c>
      <c r="P27" s="17"/>
    </row>
    <row r="28" spans="2:19" x14ac:dyDescent="0.25">
      <c r="B28" s="16"/>
      <c r="C28" s="7">
        <f>+K13</f>
        <v>68.77</v>
      </c>
      <c r="D28" s="7" t="s">
        <v>320</v>
      </c>
      <c r="P28" s="17"/>
    </row>
    <row r="29" spans="2:19" x14ac:dyDescent="0.25">
      <c r="B29" s="16"/>
      <c r="C29" s="7">
        <f>+K14</f>
        <v>81.36</v>
      </c>
      <c r="D29" s="7" t="s">
        <v>298</v>
      </c>
      <c r="P29" s="17"/>
    </row>
    <row r="30" spans="2:19" x14ac:dyDescent="0.25">
      <c r="B30" s="16"/>
      <c r="P30" s="17"/>
    </row>
    <row r="31" spans="2:19" x14ac:dyDescent="0.25">
      <c r="B31" s="16"/>
      <c r="C31" s="7">
        <f>+K11</f>
        <v>43.74</v>
      </c>
      <c r="D31" s="7" t="s">
        <v>296</v>
      </c>
      <c r="E31" s="7">
        <v>4</v>
      </c>
      <c r="F31" s="7">
        <v>2</v>
      </c>
      <c r="H31" s="7">
        <v>2</v>
      </c>
      <c r="I31" s="7">
        <f>SUM(E31:H31)*C31+SUM(E32:H32)*C32+SUM(E33:H33)*C33+SUM(E34:H34)*C34</f>
        <v>512.64</v>
      </c>
      <c r="J31" s="7">
        <v>1349</v>
      </c>
      <c r="K31" s="7">
        <v>1286</v>
      </c>
      <c r="L31" s="7">
        <v>1265</v>
      </c>
      <c r="M31" s="7">
        <v>1255</v>
      </c>
      <c r="N31" s="7">
        <f>+K31/J31</f>
        <v>0.95329873980726465</v>
      </c>
      <c r="O31" s="7">
        <f>+L31/J31</f>
        <v>0.93773165307635287</v>
      </c>
      <c r="P31" s="17">
        <f>+L31/K31</f>
        <v>0.98367029548989116</v>
      </c>
    </row>
    <row r="32" spans="2:19" x14ac:dyDescent="0.25">
      <c r="B32" s="16"/>
      <c r="C32" s="7">
        <f>+K12</f>
        <v>59.43</v>
      </c>
      <c r="D32" s="7" t="s">
        <v>297</v>
      </c>
      <c r="P32" s="17"/>
    </row>
    <row r="33" spans="2:16" x14ac:dyDescent="0.25">
      <c r="B33" s="16"/>
      <c r="C33" s="7">
        <f>+K13</f>
        <v>68.77</v>
      </c>
      <c r="D33" s="7" t="s">
        <v>320</v>
      </c>
      <c r="P33" s="17"/>
    </row>
    <row r="34" spans="2:16" x14ac:dyDescent="0.25">
      <c r="B34" s="16"/>
      <c r="C34" s="7">
        <f>+K14</f>
        <v>81.36</v>
      </c>
      <c r="D34" s="7" t="s">
        <v>298</v>
      </c>
      <c r="F34" s="7">
        <v>1</v>
      </c>
      <c r="H34" s="7">
        <v>1</v>
      </c>
      <c r="P34" s="17"/>
    </row>
    <row r="35" spans="2:16" x14ac:dyDescent="0.25">
      <c r="B35" s="16"/>
      <c r="P35" s="17"/>
    </row>
    <row r="36" spans="2:16" x14ac:dyDescent="0.25">
      <c r="B36" s="16"/>
      <c r="C36" s="7">
        <f>+K11</f>
        <v>43.74</v>
      </c>
      <c r="D36" s="7" t="s">
        <v>296</v>
      </c>
      <c r="E36" s="7">
        <v>4</v>
      </c>
      <c r="F36" s="7">
        <v>2</v>
      </c>
      <c r="H36" s="7">
        <v>0</v>
      </c>
      <c r="I36" s="7">
        <f>SUM(E36:H36)*C36+SUM(E37:H37)*C37+SUM(E38:H38)*C38+SUM(E39:H39)*C39</f>
        <v>506.52</v>
      </c>
      <c r="J36" s="7">
        <v>1350</v>
      </c>
      <c r="K36" s="7">
        <v>1288</v>
      </c>
      <c r="L36" s="7">
        <v>1267</v>
      </c>
      <c r="M36" s="7">
        <v>1257</v>
      </c>
      <c r="N36" s="7">
        <f>+K36/J36</f>
        <v>0.95407407407407407</v>
      </c>
      <c r="O36" s="7">
        <f>+L36/J36</f>
        <v>0.93851851851851853</v>
      </c>
      <c r="P36" s="17">
        <f>+L36/K36</f>
        <v>0.98369565217391308</v>
      </c>
    </row>
    <row r="37" spans="2:16" x14ac:dyDescent="0.25">
      <c r="B37" s="16"/>
      <c r="C37" s="7">
        <f>+K12</f>
        <v>59.43</v>
      </c>
      <c r="D37" s="7" t="s">
        <v>297</v>
      </c>
      <c r="P37" s="17"/>
    </row>
    <row r="38" spans="2:16" x14ac:dyDescent="0.25">
      <c r="B38" s="16"/>
      <c r="C38" s="7">
        <f>+K13</f>
        <v>68.77</v>
      </c>
      <c r="D38" s="7" t="s">
        <v>320</v>
      </c>
      <c r="P38" s="17"/>
    </row>
    <row r="39" spans="2:16" x14ac:dyDescent="0.25">
      <c r="B39" s="16"/>
      <c r="C39" s="7">
        <f>+K14</f>
        <v>81.36</v>
      </c>
      <c r="D39" s="7" t="s">
        <v>298</v>
      </c>
      <c r="F39" s="7">
        <v>1</v>
      </c>
      <c r="H39" s="7">
        <v>2</v>
      </c>
      <c r="P39" s="17"/>
    </row>
    <row r="40" spans="2:16" x14ac:dyDescent="0.25">
      <c r="B40" s="16"/>
      <c r="P40" s="17"/>
    </row>
    <row r="41" spans="2:16" x14ac:dyDescent="0.25">
      <c r="B41" s="16"/>
      <c r="C41" s="7">
        <f>+K11</f>
        <v>43.74</v>
      </c>
      <c r="D41" s="7" t="s">
        <v>296</v>
      </c>
      <c r="E41" s="7">
        <v>4</v>
      </c>
      <c r="F41" s="7">
        <v>2</v>
      </c>
      <c r="H41" s="7">
        <v>2</v>
      </c>
      <c r="I41" s="7">
        <f>SUM(E41:H41)*C41+SUM(E42:H42)*C42+SUM(E43:H43)*C43+SUM(E44:H44)*C44</f>
        <v>487.46000000000004</v>
      </c>
      <c r="J41" s="7">
        <v>1464</v>
      </c>
      <c r="K41" s="7">
        <v>1397</v>
      </c>
      <c r="L41" s="7">
        <v>1375</v>
      </c>
      <c r="M41" s="7">
        <v>1364</v>
      </c>
      <c r="N41" s="7">
        <f>+K41/J41</f>
        <v>0.95423497267759561</v>
      </c>
      <c r="O41" s="7">
        <f>+L41/J41</f>
        <v>0.93920765027322406</v>
      </c>
      <c r="P41" s="17">
        <f>+L41/K41</f>
        <v>0.98425196850393704</v>
      </c>
    </row>
    <row r="42" spans="2:16" x14ac:dyDescent="0.25">
      <c r="B42" s="16"/>
      <c r="C42" s="7">
        <f>+K12</f>
        <v>59.43</v>
      </c>
      <c r="D42" s="7" t="s">
        <v>297</v>
      </c>
      <c r="P42" s="17"/>
    </row>
    <row r="43" spans="2:16" x14ac:dyDescent="0.25">
      <c r="B43" s="16"/>
      <c r="C43" s="7">
        <f>+K13</f>
        <v>68.77</v>
      </c>
      <c r="D43" s="7" t="s">
        <v>320</v>
      </c>
      <c r="F43" s="7">
        <v>2</v>
      </c>
      <c r="P43" s="17"/>
    </row>
    <row r="44" spans="2:16" x14ac:dyDescent="0.25">
      <c r="B44" s="16"/>
      <c r="C44" s="7">
        <f>+K14</f>
        <v>81.36</v>
      </c>
      <c r="D44" s="7" t="s">
        <v>298</v>
      </c>
      <c r="P44" s="17"/>
    </row>
    <row r="45" spans="2:16" x14ac:dyDescent="0.25">
      <c r="B45" s="16"/>
      <c r="P45" s="17"/>
    </row>
    <row r="46" spans="2:16" x14ac:dyDescent="0.25">
      <c r="B46" s="16"/>
      <c r="C46" s="7">
        <f>+K11</f>
        <v>43.74</v>
      </c>
      <c r="D46" s="7" t="s">
        <v>296</v>
      </c>
      <c r="E46" s="7">
        <v>4</v>
      </c>
      <c r="I46" s="7">
        <f>SUM(E46:H46)*C46+SUM(E47:H47)*C47+SUM(E48:H48)*C48+SUM(E49:H49)*C49</f>
        <v>450.03999999999996</v>
      </c>
      <c r="J46" s="7">
        <v>1607</v>
      </c>
      <c r="K46" s="7">
        <v>1530</v>
      </c>
      <c r="L46" s="7">
        <v>1508</v>
      </c>
      <c r="M46" s="7">
        <v>1495</v>
      </c>
      <c r="N46" s="7">
        <f>+K46/J46</f>
        <v>0.95208462974486618</v>
      </c>
      <c r="O46" s="7">
        <f>+L46/J46</f>
        <v>0.93839452395768508</v>
      </c>
      <c r="P46" s="17">
        <f>+L46/K46</f>
        <v>0.98562091503267979</v>
      </c>
    </row>
    <row r="47" spans="2:16" x14ac:dyDescent="0.25">
      <c r="B47" s="16"/>
      <c r="C47" s="7">
        <f>+K12</f>
        <v>59.43</v>
      </c>
      <c r="D47" s="7" t="s">
        <v>297</v>
      </c>
      <c r="P47" s="17"/>
    </row>
    <row r="48" spans="2:16" x14ac:dyDescent="0.25">
      <c r="B48" s="16"/>
      <c r="C48" s="7">
        <f>+K13</f>
        <v>68.77</v>
      </c>
      <c r="D48" s="7" t="s">
        <v>320</v>
      </c>
      <c r="F48" s="7">
        <v>4</v>
      </c>
      <c r="P48" s="17"/>
    </row>
    <row r="49" spans="2:16" x14ac:dyDescent="0.25">
      <c r="B49" s="16"/>
      <c r="C49" s="7">
        <f>+K14</f>
        <v>81.36</v>
      </c>
      <c r="D49" s="7" t="s">
        <v>298</v>
      </c>
      <c r="P49" s="17"/>
    </row>
    <row r="50" spans="2:16" x14ac:dyDescent="0.25">
      <c r="B50" s="16"/>
      <c r="P50" s="17"/>
    </row>
    <row r="51" spans="2:16" x14ac:dyDescent="0.25">
      <c r="B51" s="16"/>
      <c r="C51" s="7">
        <f>+K11</f>
        <v>43.74</v>
      </c>
      <c r="D51" s="7" t="s">
        <v>296</v>
      </c>
      <c r="E51" s="7">
        <v>4</v>
      </c>
      <c r="F51" s="7">
        <v>4</v>
      </c>
      <c r="I51" s="7">
        <f>SUM(E51:H51)*C51+SUM(E52:H52)*C52+SUM(E53:H53)*C53+SUM(E54:H54)*C54</f>
        <v>625</v>
      </c>
      <c r="J51" s="7">
        <v>1393</v>
      </c>
      <c r="K51" s="7">
        <v>1337</v>
      </c>
      <c r="L51" s="7">
        <v>1318</v>
      </c>
      <c r="M51" s="7">
        <v>1309</v>
      </c>
      <c r="N51" s="7">
        <f>+K51/J51</f>
        <v>0.95979899497487442</v>
      </c>
      <c r="O51" s="7">
        <f>+L51/J51</f>
        <v>0.94615936826992109</v>
      </c>
      <c r="P51" s="17">
        <f>+L51/K51</f>
        <v>0.98578908002991772</v>
      </c>
    </row>
    <row r="52" spans="2:16" x14ac:dyDescent="0.25">
      <c r="B52" s="16"/>
      <c r="C52" s="7">
        <f>+K12</f>
        <v>59.43</v>
      </c>
      <c r="D52" s="7" t="s">
        <v>297</v>
      </c>
      <c r="P52" s="17"/>
    </row>
    <row r="53" spans="2:16" x14ac:dyDescent="0.25">
      <c r="B53" s="16"/>
      <c r="C53" s="7">
        <f>+K13</f>
        <v>68.77</v>
      </c>
      <c r="D53" s="7" t="s">
        <v>320</v>
      </c>
      <c r="H53" s="7">
        <v>4</v>
      </c>
      <c r="P53" s="17"/>
    </row>
    <row r="54" spans="2:16" ht="13" thickBot="1" x14ac:dyDescent="0.3">
      <c r="B54" s="18"/>
      <c r="C54" s="19">
        <f>+K14</f>
        <v>81.36</v>
      </c>
      <c r="D54" s="19" t="s">
        <v>298</v>
      </c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20"/>
    </row>
    <row r="55" spans="2:16" ht="13" thickBot="1" x14ac:dyDescent="0.3"/>
    <row r="56" spans="2:16" x14ac:dyDescent="0.25">
      <c r="B56" s="13" t="s">
        <v>321</v>
      </c>
      <c r="C56" s="14">
        <f>+K12</f>
        <v>59.43</v>
      </c>
      <c r="D56" s="14" t="s">
        <v>297</v>
      </c>
      <c r="E56" s="14">
        <v>4</v>
      </c>
      <c r="F56" s="14">
        <v>4</v>
      </c>
      <c r="G56" s="14"/>
      <c r="H56" s="14">
        <v>4</v>
      </c>
      <c r="I56" s="14">
        <f>SUM(E56:H56)*C56</f>
        <v>713.16</v>
      </c>
      <c r="J56" s="14">
        <v>1147</v>
      </c>
      <c r="K56" s="14">
        <v>1101</v>
      </c>
      <c r="L56" s="14">
        <v>1086</v>
      </c>
      <c r="M56" s="14">
        <v>1079</v>
      </c>
      <c r="N56" s="14">
        <f>+K56/J56</f>
        <v>0.95989537925021795</v>
      </c>
      <c r="O56" s="14">
        <f>+L56/J56</f>
        <v>0.94681778552746299</v>
      </c>
      <c r="P56" s="15">
        <f>+L56/K56</f>
        <v>0.98637602179836514</v>
      </c>
    </row>
    <row r="57" spans="2:16" x14ac:dyDescent="0.25">
      <c r="B57" s="16"/>
      <c r="P57" s="17"/>
    </row>
    <row r="58" spans="2:16" x14ac:dyDescent="0.25">
      <c r="B58" s="16"/>
      <c r="C58" s="7">
        <f>+K12</f>
        <v>59.43</v>
      </c>
      <c r="D58" s="7" t="s">
        <v>297</v>
      </c>
      <c r="E58" s="11">
        <v>4</v>
      </c>
      <c r="F58" s="7">
        <v>4</v>
      </c>
      <c r="I58" s="7">
        <f>SUM(E58:H58)*C58+SUM(E59:H59)*C59</f>
        <v>652.44000000000005</v>
      </c>
      <c r="J58" s="7">
        <v>1193</v>
      </c>
      <c r="K58" s="7">
        <v>1144</v>
      </c>
      <c r="L58" s="7">
        <v>1128</v>
      </c>
      <c r="M58" s="7">
        <v>1120</v>
      </c>
      <c r="N58" s="7">
        <f>+K58/J58</f>
        <v>0.95892707460184412</v>
      </c>
      <c r="O58" s="7">
        <f>+L58/J58</f>
        <v>0.94551550712489518</v>
      </c>
      <c r="P58" s="17">
        <f>+L58/K58</f>
        <v>0.98601398601398604</v>
      </c>
    </row>
    <row r="59" spans="2:16" x14ac:dyDescent="0.25">
      <c r="B59" s="16"/>
      <c r="C59" s="7">
        <f>K15</f>
        <v>88.5</v>
      </c>
      <c r="D59" s="7" t="s">
        <v>311</v>
      </c>
      <c r="H59" s="7">
        <v>2</v>
      </c>
      <c r="P59" s="17"/>
    </row>
    <row r="60" spans="2:16" x14ac:dyDescent="0.25">
      <c r="B60" s="16"/>
      <c r="P60" s="17"/>
    </row>
    <row r="61" spans="2:16" x14ac:dyDescent="0.25">
      <c r="B61" s="16"/>
      <c r="P61" s="17"/>
    </row>
    <row r="62" spans="2:16" x14ac:dyDescent="0.25">
      <c r="B62" s="16"/>
      <c r="P62" s="17"/>
    </row>
    <row r="63" spans="2:16" x14ac:dyDescent="0.25">
      <c r="B63" s="16"/>
      <c r="P63" s="17"/>
    </row>
    <row r="64" spans="2:16" ht="13" thickBot="1" x14ac:dyDescent="0.3">
      <c r="B64" s="18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20"/>
    </row>
    <row r="65" spans="2:16" ht="13" thickBot="1" x14ac:dyDescent="0.3"/>
    <row r="66" spans="2:16" x14ac:dyDescent="0.25">
      <c r="B66" s="13"/>
      <c r="C66" s="14"/>
      <c r="D66" s="14"/>
      <c r="E66" s="14" t="s">
        <v>305</v>
      </c>
      <c r="F66" s="14" t="s">
        <v>318</v>
      </c>
      <c r="G66" s="14"/>
      <c r="H66" s="14" t="s">
        <v>319</v>
      </c>
      <c r="I66" s="14"/>
      <c r="J66" s="14"/>
      <c r="K66" s="14"/>
      <c r="L66" s="14"/>
      <c r="M66" s="14"/>
      <c r="N66" s="14"/>
      <c r="O66" s="14"/>
      <c r="P66" s="15"/>
    </row>
    <row r="67" spans="2:16" x14ac:dyDescent="0.25">
      <c r="B67" s="16" t="s">
        <v>322</v>
      </c>
      <c r="C67" s="7">
        <f>K11</f>
        <v>43.74</v>
      </c>
      <c r="D67" s="7" t="s">
        <v>296</v>
      </c>
      <c r="E67" s="7">
        <v>2</v>
      </c>
      <c r="F67" s="7">
        <v>2</v>
      </c>
      <c r="H67" s="7">
        <v>2</v>
      </c>
      <c r="I67" s="7">
        <f>SUM(E67:H67)*C67+SUM(E68:H68)*C68+SUM(E69:H69)*C69+SUM(E70:H70)*C70</f>
        <v>619.02</v>
      </c>
      <c r="J67" s="7">
        <v>1230</v>
      </c>
      <c r="K67" s="7">
        <v>1177</v>
      </c>
      <c r="L67" s="7">
        <v>1160</v>
      </c>
      <c r="M67" s="7">
        <v>1151</v>
      </c>
      <c r="N67" s="7">
        <f>+K67/J67</f>
        <v>0.95691056910569106</v>
      </c>
      <c r="O67" s="7">
        <f>+L67/J67</f>
        <v>0.94308943089430897</v>
      </c>
      <c r="P67" s="17">
        <f>+L67/K67</f>
        <v>0.9855564995751912</v>
      </c>
    </row>
    <row r="68" spans="2:16" x14ac:dyDescent="0.25">
      <c r="B68" s="16" t="s">
        <v>323</v>
      </c>
      <c r="C68" s="7">
        <f>K12</f>
        <v>59.43</v>
      </c>
      <c r="D68" s="7" t="s">
        <v>297</v>
      </c>
      <c r="E68" s="7">
        <v>2</v>
      </c>
      <c r="F68" s="7">
        <v>2</v>
      </c>
      <c r="H68" s="7">
        <v>2</v>
      </c>
      <c r="P68" s="17"/>
    </row>
    <row r="69" spans="2:16" x14ac:dyDescent="0.25">
      <c r="B69" s="16"/>
      <c r="C69" s="7">
        <f>K13</f>
        <v>68.77</v>
      </c>
      <c r="D69" s="7" t="s">
        <v>320</v>
      </c>
      <c r="P69" s="17"/>
    </row>
    <row r="70" spans="2:16" x14ac:dyDescent="0.25">
      <c r="B70" s="16"/>
      <c r="C70" s="7">
        <f>K14</f>
        <v>81.36</v>
      </c>
      <c r="D70" s="7" t="s">
        <v>298</v>
      </c>
      <c r="P70" s="17"/>
    </row>
    <row r="71" spans="2:16" x14ac:dyDescent="0.25">
      <c r="B71" s="16"/>
      <c r="P71" s="17"/>
    </row>
    <row r="72" spans="2:16" x14ac:dyDescent="0.25">
      <c r="B72" s="16"/>
      <c r="C72" s="7">
        <f>K11</f>
        <v>43.74</v>
      </c>
      <c r="D72" s="7" t="s">
        <v>296</v>
      </c>
      <c r="E72" s="7">
        <v>2</v>
      </c>
      <c r="F72" s="7">
        <v>2</v>
      </c>
      <c r="I72" s="7">
        <f>SUM(E72:H72)*C72+SUM(E73:H73)*C73+SUM(E74:H74)*C74+SUM(E75:H75)*C75</f>
        <v>612.9</v>
      </c>
      <c r="J72" s="7">
        <v>1231</v>
      </c>
      <c r="K72" s="7">
        <v>1178</v>
      </c>
      <c r="L72" s="7">
        <v>1161</v>
      </c>
      <c r="M72" s="7">
        <v>1152</v>
      </c>
      <c r="N72" s="7">
        <f>+K72/J72</f>
        <v>0.95694557270511782</v>
      </c>
      <c r="O72" s="7">
        <f>+L72/J72</f>
        <v>0.94313566206336308</v>
      </c>
      <c r="P72" s="17">
        <f>+L72/K72</f>
        <v>0.98556876061120546</v>
      </c>
    </row>
    <row r="73" spans="2:16" x14ac:dyDescent="0.25">
      <c r="B73" s="16"/>
      <c r="C73" s="7">
        <f>K12</f>
        <v>59.43</v>
      </c>
      <c r="D73" s="7" t="s">
        <v>297</v>
      </c>
      <c r="E73" s="7">
        <v>2</v>
      </c>
      <c r="F73" s="7">
        <v>2</v>
      </c>
      <c r="H73" s="7">
        <v>2</v>
      </c>
      <c r="P73" s="17"/>
    </row>
    <row r="74" spans="2:16" x14ac:dyDescent="0.25">
      <c r="B74" s="16"/>
      <c r="C74" s="7">
        <f>K13</f>
        <v>68.77</v>
      </c>
      <c r="D74" s="7" t="s">
        <v>320</v>
      </c>
      <c r="P74" s="17"/>
    </row>
    <row r="75" spans="2:16" x14ac:dyDescent="0.25">
      <c r="B75" s="16"/>
      <c r="C75" s="7">
        <f>K14</f>
        <v>81.36</v>
      </c>
      <c r="D75" s="7" t="s">
        <v>298</v>
      </c>
      <c r="H75" s="7">
        <v>1</v>
      </c>
      <c r="P75" s="17"/>
    </row>
    <row r="76" spans="2:16" x14ac:dyDescent="0.25">
      <c r="B76" s="16"/>
      <c r="P76" s="17"/>
    </row>
    <row r="77" spans="2:16" x14ac:dyDescent="0.25">
      <c r="B77" s="16"/>
      <c r="C77" s="7">
        <f>K11</f>
        <v>43.74</v>
      </c>
      <c r="D77" s="7" t="s">
        <v>296</v>
      </c>
      <c r="E77" s="7">
        <v>2</v>
      </c>
      <c r="F77" s="7">
        <v>2</v>
      </c>
      <c r="H77" s="7">
        <v>0</v>
      </c>
      <c r="I77" s="7">
        <f>SUM(E77:H77)*C77+SUM(E78:H78)*C78+SUM(E79:H79)*C79+SUM(E80:H80)*C80</f>
        <v>669.07999999999993</v>
      </c>
      <c r="J77" s="7">
        <v>1261</v>
      </c>
      <c r="K77" s="7">
        <v>1211</v>
      </c>
      <c r="L77" s="7">
        <v>1194</v>
      </c>
      <c r="M77" s="7">
        <v>1187</v>
      </c>
      <c r="N77" s="7">
        <f>+K77/J77</f>
        <v>0.9603489294210944</v>
      </c>
      <c r="O77" s="7">
        <f>+L77/J77</f>
        <v>0.94686756542426642</v>
      </c>
      <c r="P77" s="17">
        <f>+L77/K77</f>
        <v>0.98596201486374901</v>
      </c>
    </row>
    <row r="78" spans="2:16" x14ac:dyDescent="0.25">
      <c r="B78" s="16"/>
      <c r="C78" s="7">
        <f>K12</f>
        <v>59.43</v>
      </c>
      <c r="D78" s="7" t="s">
        <v>297</v>
      </c>
      <c r="E78" s="7">
        <v>2</v>
      </c>
      <c r="F78" s="7">
        <v>2</v>
      </c>
      <c r="H78" s="7">
        <v>2</v>
      </c>
      <c r="P78" s="17"/>
    </row>
    <row r="79" spans="2:16" x14ac:dyDescent="0.25">
      <c r="B79" s="16"/>
      <c r="C79" s="7">
        <f>K13</f>
        <v>68.77</v>
      </c>
      <c r="D79" s="7" t="s">
        <v>320</v>
      </c>
      <c r="H79" s="7">
        <v>2</v>
      </c>
      <c r="P79" s="17"/>
    </row>
    <row r="80" spans="2:16" x14ac:dyDescent="0.25">
      <c r="B80" s="16"/>
      <c r="C80" s="7">
        <f>K14</f>
        <v>81.36</v>
      </c>
      <c r="D80" s="7" t="s">
        <v>298</v>
      </c>
      <c r="P80" s="17"/>
    </row>
    <row r="81" spans="2:16" x14ac:dyDescent="0.25">
      <c r="B81" s="16"/>
      <c r="P81" s="17"/>
    </row>
    <row r="82" spans="2:16" x14ac:dyDescent="0.25">
      <c r="B82" s="16"/>
      <c r="C82" s="7">
        <f>K11</f>
        <v>43.74</v>
      </c>
      <c r="D82" s="7" t="s">
        <v>296</v>
      </c>
      <c r="E82" s="7">
        <v>2</v>
      </c>
      <c r="I82" s="7">
        <f>SUM(E82:H82)*C82+SUM(E83:H83)*C83+SUM(E84:H84)*C84+SUM(E85:H85)*C85</f>
        <v>581.6</v>
      </c>
      <c r="J82" s="7">
        <v>1323</v>
      </c>
      <c r="K82" s="7">
        <v>1267</v>
      </c>
      <c r="L82" s="7">
        <v>1249</v>
      </c>
      <c r="M82" s="7">
        <v>1239</v>
      </c>
      <c r="N82" s="7">
        <f>+K82/J82</f>
        <v>0.95767195767195767</v>
      </c>
      <c r="O82" s="7">
        <f>+L82/J82</f>
        <v>0.94406651549508691</v>
      </c>
      <c r="P82" s="17">
        <f>+L82/K82</f>
        <v>0.98579321231254935</v>
      </c>
    </row>
    <row r="83" spans="2:16" x14ac:dyDescent="0.25">
      <c r="B83" s="16"/>
      <c r="C83" s="7">
        <f>K12</f>
        <v>59.43</v>
      </c>
      <c r="D83" s="7" t="s">
        <v>297</v>
      </c>
      <c r="E83" s="7">
        <v>2</v>
      </c>
      <c r="F83" s="7">
        <v>2</v>
      </c>
      <c r="H83" s="7">
        <v>2</v>
      </c>
      <c r="P83" s="17"/>
    </row>
    <row r="84" spans="2:16" x14ac:dyDescent="0.25">
      <c r="B84" s="16"/>
      <c r="C84" s="7">
        <f>K13</f>
        <v>68.77</v>
      </c>
      <c r="D84" s="7" t="s">
        <v>320</v>
      </c>
      <c r="F84" s="7">
        <v>2</v>
      </c>
      <c r="P84" s="17"/>
    </row>
    <row r="85" spans="2:16" x14ac:dyDescent="0.25">
      <c r="B85" s="16"/>
      <c r="C85" s="7">
        <f>K14</f>
        <v>81.36</v>
      </c>
      <c r="D85" s="7" t="s">
        <v>298</v>
      </c>
      <c r="P85" s="17"/>
    </row>
    <row r="86" spans="2:16" x14ac:dyDescent="0.25">
      <c r="B86" s="16"/>
      <c r="P86" s="17"/>
    </row>
    <row r="87" spans="2:16" x14ac:dyDescent="0.25">
      <c r="B87" s="16"/>
      <c r="C87" s="7">
        <f>K11</f>
        <v>43.74</v>
      </c>
      <c r="D87" s="7" t="s">
        <v>296</v>
      </c>
      <c r="E87" s="7">
        <v>2</v>
      </c>
      <c r="I87" s="7">
        <f>SUM(E87:H87)*C87+SUM(E88:H88)*C88+SUM(E89:H89)*C89+SUM(E90:H90)*C90</f>
        <v>606.78</v>
      </c>
      <c r="J87" s="7">
        <v>1232</v>
      </c>
      <c r="K87" s="7">
        <v>1179</v>
      </c>
      <c r="L87" s="7">
        <v>1161</v>
      </c>
      <c r="M87" s="7">
        <v>1153</v>
      </c>
      <c r="N87" s="7">
        <f>+K87/J87</f>
        <v>0.95698051948051943</v>
      </c>
      <c r="O87" s="7">
        <f>+L87/J87</f>
        <v>0.94237012987012991</v>
      </c>
      <c r="P87" s="17">
        <f>+L87/K87</f>
        <v>0.98473282442748089</v>
      </c>
    </row>
    <row r="88" spans="2:16" x14ac:dyDescent="0.25">
      <c r="B88" s="16"/>
      <c r="C88" s="7">
        <f>K12</f>
        <v>59.43</v>
      </c>
      <c r="D88" s="7" t="s">
        <v>297</v>
      </c>
      <c r="E88" s="7">
        <v>2</v>
      </c>
      <c r="F88" s="7">
        <v>2</v>
      </c>
      <c r="H88" s="7">
        <v>2</v>
      </c>
      <c r="P88" s="17"/>
    </row>
    <row r="89" spans="2:16" x14ac:dyDescent="0.25">
      <c r="B89" s="16"/>
      <c r="C89" s="7">
        <f>K13</f>
        <v>68.77</v>
      </c>
      <c r="D89" s="7" t="s">
        <v>320</v>
      </c>
      <c r="P89" s="17"/>
    </row>
    <row r="90" spans="2:16" x14ac:dyDescent="0.25">
      <c r="B90" s="16"/>
      <c r="C90" s="7">
        <f>K14</f>
        <v>81.36</v>
      </c>
      <c r="D90" s="7" t="s">
        <v>298</v>
      </c>
      <c r="F90" s="7">
        <v>1</v>
      </c>
      <c r="H90" s="7">
        <v>1</v>
      </c>
      <c r="P90" s="17"/>
    </row>
    <row r="91" spans="2:16" x14ac:dyDescent="0.25">
      <c r="B91" s="16"/>
      <c r="P91" s="17"/>
    </row>
    <row r="92" spans="2:16" x14ac:dyDescent="0.25">
      <c r="B92" s="16"/>
      <c r="C92" s="7">
        <f>+K11</f>
        <v>43.74</v>
      </c>
      <c r="D92" s="7" t="s">
        <v>296</v>
      </c>
      <c r="E92" s="7">
        <v>2</v>
      </c>
      <c r="F92" s="7">
        <v>2</v>
      </c>
      <c r="I92" s="7">
        <f>SUM(E92:H92)*C92+SUM(E93:H93)*C93+SUM(E94:H94)*C94+SUM(E95:H95)*C95+SUM(E96:H96)*C96</f>
        <v>582.54</v>
      </c>
      <c r="J92" s="7">
        <v>1261</v>
      </c>
      <c r="K92" s="7">
        <v>1206</v>
      </c>
      <c r="L92" s="7">
        <v>1188</v>
      </c>
      <c r="M92" s="7">
        <v>1179</v>
      </c>
      <c r="N92" s="7">
        <f>+K92/J92</f>
        <v>0.95638382236320385</v>
      </c>
      <c r="O92" s="7">
        <f>+L92/J92</f>
        <v>0.94210943695479776</v>
      </c>
      <c r="P92" s="17">
        <f>+L92/K92</f>
        <v>0.9850746268656716</v>
      </c>
    </row>
    <row r="93" spans="2:16" x14ac:dyDescent="0.25">
      <c r="B93" s="16"/>
      <c r="C93" s="7">
        <f>+K12</f>
        <v>59.43</v>
      </c>
      <c r="D93" s="7" t="s">
        <v>297</v>
      </c>
      <c r="E93" s="7">
        <v>2</v>
      </c>
      <c r="F93" s="7">
        <v>2</v>
      </c>
      <c r="P93" s="17"/>
    </row>
    <row r="94" spans="2:16" x14ac:dyDescent="0.25">
      <c r="B94" s="16"/>
      <c r="C94" s="7">
        <f>+K13</f>
        <v>68.77</v>
      </c>
      <c r="D94" s="7" t="s">
        <v>320</v>
      </c>
      <c r="P94" s="17"/>
    </row>
    <row r="95" spans="2:16" x14ac:dyDescent="0.25">
      <c r="B95" s="16"/>
      <c r="C95" s="7">
        <f>+K14</f>
        <v>81.36</v>
      </c>
      <c r="D95" s="7" t="s">
        <v>298</v>
      </c>
      <c r="H95" s="7">
        <v>1</v>
      </c>
      <c r="P95" s="17"/>
    </row>
    <row r="96" spans="2:16" x14ac:dyDescent="0.25">
      <c r="B96" s="16"/>
      <c r="C96" s="7">
        <f>+K15</f>
        <v>88.5</v>
      </c>
      <c r="D96" s="7" t="s">
        <v>311</v>
      </c>
      <c r="H96" s="7">
        <v>1</v>
      </c>
      <c r="P96" s="17"/>
    </row>
    <row r="97" spans="2:22" x14ac:dyDescent="0.25">
      <c r="B97" s="16"/>
      <c r="P97" s="17"/>
    </row>
    <row r="98" spans="2:22" x14ac:dyDescent="0.25">
      <c r="B98" s="16"/>
      <c r="P98" s="17"/>
    </row>
    <row r="99" spans="2:22" x14ac:dyDescent="0.25">
      <c r="B99" s="16"/>
      <c r="C99" s="7">
        <f>+K11</f>
        <v>43.74</v>
      </c>
      <c r="D99" s="7" t="s">
        <v>296</v>
      </c>
      <c r="E99" s="7">
        <v>2</v>
      </c>
      <c r="I99" s="7">
        <f>SUM(E99:H99)*C99+SUM(E100:H100)*C100+SUM(E101:H101)*C101+SUM(E102:H102)*C102+SUM(E103:H103)*C103</f>
        <v>576.41999999999996</v>
      </c>
      <c r="J99" s="7">
        <v>1263</v>
      </c>
      <c r="K99" s="7">
        <v>1208</v>
      </c>
      <c r="L99" s="7">
        <v>1190</v>
      </c>
      <c r="M99" s="7">
        <v>1181</v>
      </c>
      <c r="N99" s="7">
        <f>+K99/J99</f>
        <v>0.95645288994457645</v>
      </c>
      <c r="O99" s="7">
        <f>+L99/J99</f>
        <v>0.94220110847189231</v>
      </c>
      <c r="P99" s="17">
        <f>+L99/K99</f>
        <v>0.98509933774834435</v>
      </c>
    </row>
    <row r="100" spans="2:22" x14ac:dyDescent="0.25">
      <c r="B100" s="16"/>
      <c r="C100" s="7">
        <f>+K12</f>
        <v>59.43</v>
      </c>
      <c r="D100" s="7" t="s">
        <v>297</v>
      </c>
      <c r="E100" s="7">
        <v>2</v>
      </c>
      <c r="F100" s="7">
        <v>2</v>
      </c>
      <c r="P100" s="17"/>
    </row>
    <row r="101" spans="2:22" x14ac:dyDescent="0.25">
      <c r="B101" s="16"/>
      <c r="C101" s="7">
        <f>+K13</f>
        <v>68.77</v>
      </c>
      <c r="D101" s="7" t="s">
        <v>320</v>
      </c>
      <c r="P101" s="17"/>
    </row>
    <row r="102" spans="2:22" x14ac:dyDescent="0.25">
      <c r="B102" s="16"/>
      <c r="C102" s="7">
        <f>+K14</f>
        <v>81.36</v>
      </c>
      <c r="D102" s="7" t="s">
        <v>298</v>
      </c>
      <c r="F102" s="7">
        <v>1</v>
      </c>
      <c r="H102" s="7">
        <v>1</v>
      </c>
      <c r="P102" s="17"/>
    </row>
    <row r="103" spans="2:22" x14ac:dyDescent="0.25">
      <c r="B103" s="16"/>
      <c r="C103" s="7">
        <f>+K15</f>
        <v>88.5</v>
      </c>
      <c r="D103" s="7" t="s">
        <v>311</v>
      </c>
      <c r="H103" s="7">
        <v>1</v>
      </c>
      <c r="P103" s="17"/>
    </row>
    <row r="104" spans="2:22" x14ac:dyDescent="0.25">
      <c r="B104" s="16"/>
      <c r="P104" s="17"/>
    </row>
    <row r="105" spans="2:22" x14ac:dyDescent="0.25">
      <c r="B105" s="16"/>
      <c r="P105" s="17"/>
    </row>
    <row r="106" spans="2:22" x14ac:dyDescent="0.25">
      <c r="B106" s="16"/>
      <c r="P106" s="17"/>
    </row>
    <row r="107" spans="2:22" x14ac:dyDescent="0.25">
      <c r="B107" s="16"/>
      <c r="P107" s="17"/>
    </row>
    <row r="108" spans="2:22" ht="13" thickBot="1" x14ac:dyDescent="0.3">
      <c r="B108" s="18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20"/>
    </row>
    <row r="110" spans="2:22" x14ac:dyDescent="0.25">
      <c r="C110" s="7" t="s">
        <v>305</v>
      </c>
      <c r="E110" s="7" t="s">
        <v>324</v>
      </c>
      <c r="L110" s="7" t="s">
        <v>325</v>
      </c>
      <c r="N110" s="7" t="s">
        <v>306</v>
      </c>
    </row>
    <row r="111" spans="2:22" x14ac:dyDescent="0.25">
      <c r="C111" s="7" t="s">
        <v>296</v>
      </c>
      <c r="D111" s="7" t="s">
        <v>297</v>
      </c>
      <c r="E111" s="7" t="s">
        <v>296</v>
      </c>
      <c r="F111" s="7" t="s">
        <v>297</v>
      </c>
      <c r="G111" s="7" t="s">
        <v>326</v>
      </c>
      <c r="H111" s="7" t="s">
        <v>298</v>
      </c>
      <c r="I111" s="7" t="s">
        <v>311</v>
      </c>
      <c r="N111" s="7" t="s">
        <v>296</v>
      </c>
      <c r="O111" s="7" t="s">
        <v>297</v>
      </c>
      <c r="P111" s="7" t="s">
        <v>296</v>
      </c>
      <c r="Q111" s="7" t="s">
        <v>297</v>
      </c>
      <c r="R111" s="7" t="s">
        <v>326</v>
      </c>
      <c r="S111" s="7" t="s">
        <v>298</v>
      </c>
      <c r="T111" s="7" t="s">
        <v>311</v>
      </c>
    </row>
    <row r="112" spans="2:22" x14ac:dyDescent="0.25">
      <c r="B112" s="7" t="s">
        <v>327</v>
      </c>
      <c r="C112" s="7">
        <v>4</v>
      </c>
      <c r="E112" s="7">
        <v>8</v>
      </c>
      <c r="J112" s="7">
        <f t="shared" ref="J112:J127" si="2">SUM(C112:H112)</f>
        <v>12</v>
      </c>
      <c r="K112" s="21" t="s">
        <v>327</v>
      </c>
      <c r="L112" s="7" t="e">
        <f>#REF!</f>
        <v>#REF!</v>
      </c>
      <c r="M112" s="22">
        <v>1260</v>
      </c>
      <c r="N112" s="7" t="e">
        <f>+L112*C112</f>
        <v>#REF!</v>
      </c>
      <c r="O112" s="7" t="e">
        <f>+L112*D112</f>
        <v>#REF!</v>
      </c>
      <c r="P112" s="7" t="e">
        <f>+L112*E112</f>
        <v>#REF!</v>
      </c>
      <c r="Q112" s="7" t="e">
        <f>+L112*F112</f>
        <v>#REF!</v>
      </c>
      <c r="R112" s="7" t="e">
        <f t="shared" ref="R112:R127" si="3">+L112*G112</f>
        <v>#REF!</v>
      </c>
      <c r="S112" s="7" t="e">
        <f>+L112*H112</f>
        <v>#REF!</v>
      </c>
      <c r="T112" s="7">
        <f>+M112*I112</f>
        <v>0</v>
      </c>
      <c r="V112" s="7" t="s">
        <v>328</v>
      </c>
    </row>
    <row r="113" spans="2:20" x14ac:dyDescent="0.25">
      <c r="B113" s="7" t="s">
        <v>329</v>
      </c>
      <c r="C113" s="7">
        <v>4</v>
      </c>
      <c r="E113" s="7">
        <v>4</v>
      </c>
      <c r="H113" s="7">
        <v>2</v>
      </c>
      <c r="J113" s="7">
        <f t="shared" si="2"/>
        <v>10</v>
      </c>
      <c r="K113" s="21" t="s">
        <v>329</v>
      </c>
      <c r="L113" s="7" t="e">
        <f>#REF!</f>
        <v>#REF!</v>
      </c>
      <c r="M113" s="22">
        <v>1269</v>
      </c>
      <c r="N113" s="7" t="e">
        <f t="shared" ref="N113:N130" si="4">+L113*C113</f>
        <v>#REF!</v>
      </c>
      <c r="O113" s="7" t="e">
        <f t="shared" ref="O113:O130" si="5">+L113*D113</f>
        <v>#REF!</v>
      </c>
      <c r="P113" s="7" t="e">
        <f t="shared" ref="P113:P125" si="6">+L113*E113</f>
        <v>#REF!</v>
      </c>
      <c r="Q113" s="7" t="e">
        <f t="shared" ref="Q113:Q125" si="7">+L113*F113</f>
        <v>#REF!</v>
      </c>
      <c r="R113" s="7" t="e">
        <f t="shared" si="3"/>
        <v>#REF!</v>
      </c>
      <c r="S113" s="7" t="e">
        <f t="shared" ref="S113:T128" si="8">+L113*H113</f>
        <v>#REF!</v>
      </c>
      <c r="T113" s="7">
        <f t="shared" si="8"/>
        <v>0</v>
      </c>
    </row>
    <row r="114" spans="2:20" x14ac:dyDescent="0.25">
      <c r="B114" s="7" t="s">
        <v>330</v>
      </c>
      <c r="C114" s="7">
        <v>4</v>
      </c>
      <c r="E114" s="7">
        <v>2</v>
      </c>
      <c r="H114" s="7">
        <v>3</v>
      </c>
      <c r="J114" s="7">
        <f t="shared" si="2"/>
        <v>9</v>
      </c>
      <c r="K114" s="21" t="s">
        <v>330</v>
      </c>
      <c r="L114" s="7" t="e">
        <f>#REF!</f>
        <v>#REF!</v>
      </c>
      <c r="M114" s="22">
        <v>1276</v>
      </c>
      <c r="N114" s="7" t="e">
        <f t="shared" si="4"/>
        <v>#REF!</v>
      </c>
      <c r="O114" s="7" t="e">
        <f t="shared" si="5"/>
        <v>#REF!</v>
      </c>
      <c r="P114" s="7" t="e">
        <f t="shared" si="6"/>
        <v>#REF!</v>
      </c>
      <c r="Q114" s="7" t="e">
        <f t="shared" si="7"/>
        <v>#REF!</v>
      </c>
      <c r="R114" s="7" t="e">
        <f t="shared" si="3"/>
        <v>#REF!</v>
      </c>
      <c r="S114" s="7" t="e">
        <f t="shared" si="8"/>
        <v>#REF!</v>
      </c>
      <c r="T114" s="7">
        <f t="shared" si="8"/>
        <v>0</v>
      </c>
    </row>
    <row r="115" spans="2:20" x14ac:dyDescent="0.25">
      <c r="B115" s="7" t="s">
        <v>331</v>
      </c>
      <c r="C115" s="7">
        <v>4</v>
      </c>
      <c r="E115" s="7">
        <v>4</v>
      </c>
      <c r="G115" s="7">
        <v>2</v>
      </c>
      <c r="J115" s="7">
        <f t="shared" si="2"/>
        <v>10</v>
      </c>
      <c r="K115" s="21" t="s">
        <v>331</v>
      </c>
      <c r="L115" s="7" t="e">
        <f>#REF!</f>
        <v>#REF!</v>
      </c>
      <c r="M115" s="22">
        <v>1382</v>
      </c>
      <c r="N115" s="7" t="e">
        <f t="shared" si="4"/>
        <v>#REF!</v>
      </c>
      <c r="O115" s="7" t="e">
        <f t="shared" si="5"/>
        <v>#REF!</v>
      </c>
      <c r="P115" s="7" t="e">
        <f t="shared" si="6"/>
        <v>#REF!</v>
      </c>
      <c r="Q115" s="7" t="e">
        <f t="shared" si="7"/>
        <v>#REF!</v>
      </c>
      <c r="R115" s="7" t="e">
        <f t="shared" si="3"/>
        <v>#REF!</v>
      </c>
      <c r="S115" s="7" t="e">
        <f t="shared" si="8"/>
        <v>#REF!</v>
      </c>
      <c r="T115" s="7">
        <f t="shared" si="8"/>
        <v>0</v>
      </c>
    </row>
    <row r="116" spans="2:20" x14ac:dyDescent="0.25">
      <c r="B116" s="7" t="s">
        <v>332</v>
      </c>
      <c r="C116" s="7">
        <v>4</v>
      </c>
      <c r="G116" s="7">
        <v>4</v>
      </c>
      <c r="J116" s="7">
        <f t="shared" si="2"/>
        <v>8</v>
      </c>
      <c r="K116" s="21" t="s">
        <v>332</v>
      </c>
      <c r="L116" s="7" t="e">
        <f>#REF!</f>
        <v>#REF!</v>
      </c>
      <c r="M116" s="22">
        <v>1527</v>
      </c>
      <c r="N116" s="7" t="e">
        <f t="shared" si="4"/>
        <v>#REF!</v>
      </c>
      <c r="O116" s="7" t="e">
        <f t="shared" si="5"/>
        <v>#REF!</v>
      </c>
      <c r="P116" s="7" t="e">
        <f t="shared" si="6"/>
        <v>#REF!</v>
      </c>
      <c r="Q116" s="7" t="e">
        <f t="shared" si="7"/>
        <v>#REF!</v>
      </c>
      <c r="R116" s="7" t="e">
        <f t="shared" si="3"/>
        <v>#REF!</v>
      </c>
      <c r="S116" s="7" t="e">
        <f t="shared" si="8"/>
        <v>#REF!</v>
      </c>
      <c r="T116" s="7">
        <f t="shared" si="8"/>
        <v>0</v>
      </c>
    </row>
    <row r="117" spans="2:20" x14ac:dyDescent="0.25">
      <c r="B117" s="7" t="s">
        <v>333</v>
      </c>
      <c r="C117" s="7">
        <v>4</v>
      </c>
      <c r="E117" s="7">
        <v>4</v>
      </c>
      <c r="G117" s="7">
        <v>4</v>
      </c>
      <c r="J117" s="7">
        <f t="shared" si="2"/>
        <v>12</v>
      </c>
      <c r="K117" s="21" t="s">
        <v>333</v>
      </c>
      <c r="L117" s="7" t="e">
        <f>#REF!</f>
        <v>#REF!</v>
      </c>
      <c r="M117" s="22">
        <v>1333</v>
      </c>
      <c r="N117" s="7" t="e">
        <f>+L117*C117</f>
        <v>#REF!</v>
      </c>
      <c r="O117" s="7" t="e">
        <f>+L117*D117</f>
        <v>#REF!</v>
      </c>
      <c r="P117" s="7" t="e">
        <f>+L117*E117</f>
        <v>#REF!</v>
      </c>
      <c r="Q117" s="7" t="e">
        <f>+L117*F117</f>
        <v>#REF!</v>
      </c>
      <c r="R117" s="7" t="e">
        <f t="shared" si="3"/>
        <v>#REF!</v>
      </c>
      <c r="S117" s="7" t="e">
        <f t="shared" si="8"/>
        <v>#REF!</v>
      </c>
      <c r="T117" s="7">
        <f t="shared" si="8"/>
        <v>0</v>
      </c>
    </row>
    <row r="118" spans="2:20" x14ac:dyDescent="0.25">
      <c r="B118" s="7" t="s">
        <v>334</v>
      </c>
      <c r="C118" s="7">
        <v>4</v>
      </c>
      <c r="H118" s="7">
        <v>4</v>
      </c>
      <c r="J118" s="7">
        <f t="shared" si="2"/>
        <v>8</v>
      </c>
      <c r="K118" s="21" t="s">
        <v>334</v>
      </c>
      <c r="L118" s="7" t="e">
        <f>#REF!</f>
        <v>#REF!</v>
      </c>
      <c r="M118" s="22">
        <v>1281</v>
      </c>
      <c r="N118" s="7" t="e">
        <f>+L118*C118</f>
        <v>#REF!</v>
      </c>
      <c r="O118" s="7" t="e">
        <f>+L118*D118</f>
        <v>#REF!</v>
      </c>
      <c r="P118" s="7" t="e">
        <f>+L118*E118</f>
        <v>#REF!</v>
      </c>
      <c r="Q118" s="7" t="e">
        <f>+L118*F118</f>
        <v>#REF!</v>
      </c>
      <c r="R118" s="7" t="e">
        <f>+L118*G118</f>
        <v>#REF!</v>
      </c>
      <c r="S118" s="7" t="e">
        <f>+L118*H118</f>
        <v>#REF!</v>
      </c>
      <c r="T118" s="7">
        <f>+M118*I118</f>
        <v>0</v>
      </c>
    </row>
    <row r="119" spans="2:20" x14ac:dyDescent="0.25">
      <c r="B119" s="7" t="s">
        <v>335</v>
      </c>
      <c r="C119" s="7">
        <v>2</v>
      </c>
      <c r="H119" s="7">
        <v>4</v>
      </c>
      <c r="J119" s="7">
        <f t="shared" si="2"/>
        <v>6</v>
      </c>
      <c r="K119" s="21" t="s">
        <v>335</v>
      </c>
      <c r="L119" s="7" t="e">
        <f>#REF!</f>
        <v>#REF!</v>
      </c>
      <c r="M119" s="22">
        <v>1294</v>
      </c>
      <c r="N119" s="7" t="e">
        <f>+L119*C119</f>
        <v>#REF!</v>
      </c>
      <c r="O119" s="7" t="e">
        <f>+L119*D119</f>
        <v>#REF!</v>
      </c>
      <c r="P119" s="7" t="e">
        <f>+L119*E119</f>
        <v>#REF!</v>
      </c>
      <c r="Q119" s="7" t="e">
        <f>+L119*F119</f>
        <v>#REF!</v>
      </c>
      <c r="R119" s="7" t="e">
        <f>+L119*G119</f>
        <v>#REF!</v>
      </c>
      <c r="S119" s="7" t="e">
        <f>+L119*H119</f>
        <v>#REF!</v>
      </c>
      <c r="T119" s="7">
        <f>+M119*I119</f>
        <v>0</v>
      </c>
    </row>
    <row r="120" spans="2:20" x14ac:dyDescent="0.25">
      <c r="B120" s="7" t="s">
        <v>336</v>
      </c>
      <c r="D120" s="7">
        <v>4</v>
      </c>
      <c r="F120" s="7">
        <v>8</v>
      </c>
      <c r="J120" s="7">
        <f t="shared" si="2"/>
        <v>12</v>
      </c>
      <c r="K120" s="21" t="s">
        <v>336</v>
      </c>
      <c r="L120" s="7" t="e">
        <f>#REF!</f>
        <v>#REF!</v>
      </c>
      <c r="M120" s="22">
        <v>1116</v>
      </c>
      <c r="N120" s="7" t="e">
        <f t="shared" si="4"/>
        <v>#REF!</v>
      </c>
      <c r="O120" s="7" t="e">
        <f t="shared" si="5"/>
        <v>#REF!</v>
      </c>
      <c r="P120" s="7" t="e">
        <f t="shared" si="6"/>
        <v>#REF!</v>
      </c>
      <c r="Q120" s="7" t="e">
        <f t="shared" si="7"/>
        <v>#REF!</v>
      </c>
      <c r="R120" s="7" t="e">
        <f t="shared" si="3"/>
        <v>#REF!</v>
      </c>
      <c r="S120" s="7" t="e">
        <f t="shared" si="8"/>
        <v>#REF!</v>
      </c>
      <c r="T120" s="7">
        <f t="shared" si="8"/>
        <v>0</v>
      </c>
    </row>
    <row r="121" spans="2:20" x14ac:dyDescent="0.25">
      <c r="B121" s="7" t="s">
        <v>337</v>
      </c>
      <c r="C121" s="7">
        <v>2</v>
      </c>
      <c r="D121" s="7">
        <v>2</v>
      </c>
      <c r="E121" s="7">
        <v>4</v>
      </c>
      <c r="F121" s="7">
        <v>4</v>
      </c>
      <c r="J121" s="7">
        <f t="shared" si="2"/>
        <v>12</v>
      </c>
      <c r="K121" s="21" t="s">
        <v>337</v>
      </c>
      <c r="L121" s="7" t="e">
        <f>#REF!</f>
        <v>#REF!</v>
      </c>
      <c r="M121" s="22">
        <v>1176</v>
      </c>
      <c r="N121" s="7" t="e">
        <f t="shared" si="4"/>
        <v>#REF!</v>
      </c>
      <c r="O121" s="7" t="e">
        <f t="shared" si="5"/>
        <v>#REF!</v>
      </c>
      <c r="P121" s="7" t="e">
        <f t="shared" si="6"/>
        <v>#REF!</v>
      </c>
      <c r="Q121" s="7" t="e">
        <f t="shared" si="7"/>
        <v>#REF!</v>
      </c>
      <c r="R121" s="7" t="e">
        <f t="shared" si="3"/>
        <v>#REF!</v>
      </c>
      <c r="S121" s="7" t="e">
        <f t="shared" si="8"/>
        <v>#REF!</v>
      </c>
      <c r="T121" s="7">
        <f t="shared" si="8"/>
        <v>0</v>
      </c>
    </row>
    <row r="122" spans="2:20" x14ac:dyDescent="0.25">
      <c r="B122" s="7" t="s">
        <v>338</v>
      </c>
      <c r="C122" s="7">
        <v>2</v>
      </c>
      <c r="D122" s="7">
        <v>2</v>
      </c>
      <c r="E122" s="7">
        <v>2</v>
      </c>
      <c r="F122" s="7">
        <v>4</v>
      </c>
      <c r="H122" s="7">
        <v>1</v>
      </c>
      <c r="J122" s="7">
        <f t="shared" si="2"/>
        <v>11</v>
      </c>
      <c r="K122" s="21" t="s">
        <v>338</v>
      </c>
      <c r="L122" s="7" t="e">
        <f>#REF!</f>
        <v>#REF!</v>
      </c>
      <c r="M122" s="22">
        <v>1180</v>
      </c>
      <c r="N122" s="7" t="e">
        <f t="shared" si="4"/>
        <v>#REF!</v>
      </c>
      <c r="O122" s="7" t="e">
        <f t="shared" si="5"/>
        <v>#REF!</v>
      </c>
      <c r="P122" s="7" t="e">
        <f t="shared" si="6"/>
        <v>#REF!</v>
      </c>
      <c r="Q122" s="7" t="e">
        <f t="shared" si="7"/>
        <v>#REF!</v>
      </c>
      <c r="R122" s="7" t="e">
        <f t="shared" si="3"/>
        <v>#REF!</v>
      </c>
      <c r="S122" s="7" t="e">
        <f t="shared" si="8"/>
        <v>#REF!</v>
      </c>
      <c r="T122" s="7">
        <f t="shared" si="8"/>
        <v>0</v>
      </c>
    </row>
    <row r="123" spans="2:20" x14ac:dyDescent="0.25">
      <c r="B123" s="7" t="s">
        <v>339</v>
      </c>
      <c r="C123" s="7">
        <v>2</v>
      </c>
      <c r="D123" s="7">
        <v>2</v>
      </c>
      <c r="E123" s="7">
        <v>2</v>
      </c>
      <c r="F123" s="7">
        <v>4</v>
      </c>
      <c r="G123" s="7">
        <v>2</v>
      </c>
      <c r="J123" s="7">
        <f t="shared" si="2"/>
        <v>12</v>
      </c>
      <c r="K123" s="21" t="s">
        <v>339</v>
      </c>
      <c r="L123" s="7" t="e">
        <f>#REF!</f>
        <v>#REF!</v>
      </c>
      <c r="M123" s="22">
        <v>1217</v>
      </c>
      <c r="N123" s="7" t="e">
        <f t="shared" si="4"/>
        <v>#REF!</v>
      </c>
      <c r="O123" s="7" t="e">
        <f t="shared" si="5"/>
        <v>#REF!</v>
      </c>
      <c r="P123" s="7" t="e">
        <f t="shared" si="6"/>
        <v>#REF!</v>
      </c>
      <c r="Q123" s="7" t="e">
        <f t="shared" si="7"/>
        <v>#REF!</v>
      </c>
      <c r="R123" s="7" t="e">
        <f t="shared" si="3"/>
        <v>#REF!</v>
      </c>
      <c r="S123" s="7" t="e">
        <f t="shared" si="8"/>
        <v>#REF!</v>
      </c>
      <c r="T123" s="7">
        <f t="shared" si="8"/>
        <v>0</v>
      </c>
    </row>
    <row r="124" spans="2:20" x14ac:dyDescent="0.25">
      <c r="B124" s="7" t="s">
        <v>340</v>
      </c>
      <c r="C124" s="7">
        <v>2</v>
      </c>
      <c r="D124" s="7">
        <v>2</v>
      </c>
      <c r="F124" s="7">
        <v>4</v>
      </c>
      <c r="G124" s="7">
        <v>2</v>
      </c>
      <c r="J124" s="7">
        <f t="shared" si="2"/>
        <v>10</v>
      </c>
      <c r="K124" s="21" t="s">
        <v>340</v>
      </c>
      <c r="L124" s="7" t="e">
        <f>#REF!</f>
        <v>#REF!</v>
      </c>
      <c r="M124" s="22">
        <v>1274</v>
      </c>
      <c r="N124" s="7" t="e">
        <f t="shared" si="4"/>
        <v>#REF!</v>
      </c>
      <c r="O124" s="7" t="e">
        <f t="shared" si="5"/>
        <v>#REF!</v>
      </c>
      <c r="P124" s="7" t="e">
        <f t="shared" si="6"/>
        <v>#REF!</v>
      </c>
      <c r="Q124" s="7" t="e">
        <f t="shared" si="7"/>
        <v>#REF!</v>
      </c>
      <c r="R124" s="7" t="e">
        <f t="shared" si="3"/>
        <v>#REF!</v>
      </c>
      <c r="S124" s="7" t="e">
        <f t="shared" si="8"/>
        <v>#REF!</v>
      </c>
      <c r="T124" s="7">
        <f t="shared" si="8"/>
        <v>0</v>
      </c>
    </row>
    <row r="125" spans="2:20" x14ac:dyDescent="0.25">
      <c r="B125" s="7" t="s">
        <v>341</v>
      </c>
      <c r="C125" s="7">
        <v>2</v>
      </c>
      <c r="D125" s="7">
        <v>2</v>
      </c>
      <c r="F125" s="7">
        <v>4</v>
      </c>
      <c r="H125" s="7">
        <v>2</v>
      </c>
      <c r="J125" s="7">
        <f t="shared" si="2"/>
        <v>10</v>
      </c>
      <c r="K125" s="21" t="s">
        <v>341</v>
      </c>
      <c r="L125" s="7" t="e">
        <f>#REF!</f>
        <v>#REF!</v>
      </c>
      <c r="M125" s="22">
        <v>1184</v>
      </c>
      <c r="N125" s="7" t="e">
        <f t="shared" si="4"/>
        <v>#REF!</v>
      </c>
      <c r="O125" s="7" t="e">
        <f t="shared" si="5"/>
        <v>#REF!</v>
      </c>
      <c r="P125" s="7" t="e">
        <f t="shared" si="6"/>
        <v>#REF!</v>
      </c>
      <c r="Q125" s="7" t="e">
        <f t="shared" si="7"/>
        <v>#REF!</v>
      </c>
      <c r="R125" s="7" t="e">
        <f t="shared" si="3"/>
        <v>#REF!</v>
      </c>
      <c r="S125" s="7" t="e">
        <f t="shared" si="8"/>
        <v>#REF!</v>
      </c>
      <c r="T125" s="7">
        <f t="shared" si="8"/>
        <v>0</v>
      </c>
    </row>
    <row r="126" spans="2:20" x14ac:dyDescent="0.25">
      <c r="B126" s="7" t="s">
        <v>342</v>
      </c>
      <c r="C126" s="7">
        <v>2</v>
      </c>
      <c r="D126" s="7">
        <v>2</v>
      </c>
      <c r="E126" s="7">
        <v>2</v>
      </c>
      <c r="F126" s="7">
        <v>2</v>
      </c>
      <c r="H126" s="7">
        <v>1</v>
      </c>
      <c r="I126" s="7">
        <v>1</v>
      </c>
      <c r="J126" s="7">
        <f t="shared" si="2"/>
        <v>9</v>
      </c>
      <c r="K126" s="21" t="s">
        <v>342</v>
      </c>
      <c r="L126" s="7" t="e">
        <f>#REF!</f>
        <v>#REF!</v>
      </c>
      <c r="M126" s="22">
        <v>1204</v>
      </c>
      <c r="N126" s="7" t="e">
        <f t="shared" si="4"/>
        <v>#REF!</v>
      </c>
      <c r="O126" s="7" t="e">
        <f>+L126*D126</f>
        <v>#REF!</v>
      </c>
      <c r="P126" s="7" t="e">
        <f>+L126*E126</f>
        <v>#REF!</v>
      </c>
      <c r="Q126" s="7" t="e">
        <f>+L126*F126</f>
        <v>#REF!</v>
      </c>
      <c r="R126" s="7" t="e">
        <f t="shared" si="3"/>
        <v>#REF!</v>
      </c>
      <c r="S126" s="7" t="e">
        <f t="shared" si="8"/>
        <v>#REF!</v>
      </c>
      <c r="T126" s="7" t="e">
        <f>+L126*I126</f>
        <v>#REF!</v>
      </c>
    </row>
    <row r="127" spans="2:20" x14ac:dyDescent="0.25">
      <c r="B127" s="7" t="s">
        <v>343</v>
      </c>
      <c r="C127" s="7">
        <v>2</v>
      </c>
      <c r="D127" s="7">
        <v>2</v>
      </c>
      <c r="F127" s="7">
        <v>2</v>
      </c>
      <c r="H127" s="7">
        <v>2</v>
      </c>
      <c r="I127" s="7">
        <v>1</v>
      </c>
      <c r="J127" s="7">
        <f t="shared" si="2"/>
        <v>8</v>
      </c>
      <c r="K127" s="21" t="s">
        <v>343</v>
      </c>
      <c r="L127" s="7" t="e">
        <f>#REF!</f>
        <v>#REF!</v>
      </c>
      <c r="M127" s="22">
        <v>1208</v>
      </c>
      <c r="N127" s="7" t="e">
        <f t="shared" si="4"/>
        <v>#REF!</v>
      </c>
      <c r="O127" s="7" t="e">
        <f>+L127*D127</f>
        <v>#REF!</v>
      </c>
      <c r="P127" s="7" t="e">
        <f>+L127*E127</f>
        <v>#REF!</v>
      </c>
      <c r="Q127" s="7" t="e">
        <f>+L127*F127</f>
        <v>#REF!</v>
      </c>
      <c r="R127" s="7" t="e">
        <f t="shared" si="3"/>
        <v>#REF!</v>
      </c>
      <c r="S127" s="7" t="e">
        <f t="shared" si="8"/>
        <v>#REF!</v>
      </c>
      <c r="T127" s="7" t="e">
        <f>+L127*I127</f>
        <v>#REF!</v>
      </c>
    </row>
    <row r="128" spans="2:20" x14ac:dyDescent="0.25">
      <c r="B128" s="7" t="s">
        <v>344</v>
      </c>
      <c r="C128" s="7">
        <v>2</v>
      </c>
      <c r="E128" s="7">
        <v>8</v>
      </c>
      <c r="J128" s="7">
        <f>SUM(C128:I128)</f>
        <v>10</v>
      </c>
      <c r="K128" s="21" t="s">
        <v>344</v>
      </c>
      <c r="L128" s="7" t="e">
        <f>#REF!</f>
        <v>#REF!</v>
      </c>
      <c r="M128" s="22">
        <v>1321</v>
      </c>
      <c r="N128" s="7" t="e">
        <f t="shared" si="4"/>
        <v>#REF!</v>
      </c>
      <c r="O128" s="7" t="e">
        <f t="shared" si="5"/>
        <v>#REF!</v>
      </c>
      <c r="P128" s="7" t="e">
        <f>+L128*E128</f>
        <v>#REF!</v>
      </c>
      <c r="Q128" s="7" t="e">
        <f>+L128*F128</f>
        <v>#REF!</v>
      </c>
      <c r="R128" s="7" t="e">
        <f>+L128*H128</f>
        <v>#REF!</v>
      </c>
      <c r="S128" s="7" t="e">
        <f>+L128*I128</f>
        <v>#REF!</v>
      </c>
      <c r="T128" s="7">
        <f t="shared" si="8"/>
        <v>0</v>
      </c>
    </row>
    <row r="129" spans="2:21" x14ac:dyDescent="0.25">
      <c r="B129" s="7" t="s">
        <v>345</v>
      </c>
      <c r="D129" s="7">
        <v>2</v>
      </c>
      <c r="F129" s="7">
        <v>8</v>
      </c>
      <c r="J129" s="7">
        <f>SUM(C129:I129)</f>
        <v>10</v>
      </c>
      <c r="K129" s="21" t="s">
        <v>345</v>
      </c>
      <c r="L129" s="7" t="e">
        <f>#REF!</f>
        <v>#REF!</v>
      </c>
      <c r="M129" s="22">
        <v>1161</v>
      </c>
      <c r="N129" s="7" t="e">
        <f t="shared" si="4"/>
        <v>#REF!</v>
      </c>
      <c r="O129" s="7" t="e">
        <f t="shared" si="5"/>
        <v>#REF!</v>
      </c>
      <c r="P129" s="7" t="e">
        <f>+L129*E129</f>
        <v>#REF!</v>
      </c>
      <c r="Q129" s="7" t="e">
        <f>+L129*F129</f>
        <v>#REF!</v>
      </c>
      <c r="R129" s="7" t="e">
        <f>+L129*H129</f>
        <v>#REF!</v>
      </c>
      <c r="S129" s="7" t="e">
        <f>+L129*I129</f>
        <v>#REF!</v>
      </c>
      <c r="T129" s="7">
        <f t="shared" ref="T129:T130" si="9">+M129*I129</f>
        <v>0</v>
      </c>
    </row>
    <row r="130" spans="2:21" x14ac:dyDescent="0.25">
      <c r="B130" s="7" t="s">
        <v>346</v>
      </c>
      <c r="C130" s="7">
        <v>1</v>
      </c>
      <c r="D130" s="7">
        <v>1</v>
      </c>
      <c r="E130" s="7">
        <v>4</v>
      </c>
      <c r="F130" s="7">
        <v>4</v>
      </c>
      <c r="J130" s="7">
        <f>SUM(C130:I130)</f>
        <v>10</v>
      </c>
      <c r="K130" s="21" t="s">
        <v>346</v>
      </c>
      <c r="L130" s="7" t="e">
        <f>#REF!</f>
        <v>#REF!</v>
      </c>
      <c r="M130" s="22">
        <v>1227</v>
      </c>
      <c r="N130" s="7" t="e">
        <f t="shared" si="4"/>
        <v>#REF!</v>
      </c>
      <c r="O130" s="7" t="e">
        <f t="shared" si="5"/>
        <v>#REF!</v>
      </c>
      <c r="P130" s="7" t="e">
        <f>+L130*E130</f>
        <v>#REF!</v>
      </c>
      <c r="Q130" s="7" t="e">
        <f>+L130*F130</f>
        <v>#REF!</v>
      </c>
      <c r="R130" s="7" t="e">
        <f>+L130*H130</f>
        <v>#REF!</v>
      </c>
      <c r="S130" s="7" t="e">
        <f>+L130*I130</f>
        <v>#REF!</v>
      </c>
      <c r="T130" s="7">
        <f t="shared" si="9"/>
        <v>0</v>
      </c>
    </row>
    <row r="131" spans="2:21" x14ac:dyDescent="0.25">
      <c r="H131" s="7" t="s">
        <v>347</v>
      </c>
      <c r="K131" s="7" t="e">
        <f>+#REF!</f>
        <v>#REF!</v>
      </c>
      <c r="L131" s="7" t="e">
        <f>SUM(L112:L130)</f>
        <v>#REF!</v>
      </c>
      <c r="M131" s="7" t="e">
        <f>+(L112*M112+L113*M113+L114*M114+L115*M115+L116*M116+L120*M120+L121*M121+L122*M122+L123*M123+L124*M124+L125*M125+L117*M117+L128*M128+L129*M129+L130*M130+M126*L126+M127*L127+M118*L118+M119*L119)/L131</f>
        <v>#REF!</v>
      </c>
      <c r="N131" s="7" t="e">
        <f t="shared" ref="N131:T131" si="10">SUM(N112:N130)</f>
        <v>#REF!</v>
      </c>
      <c r="O131" s="7" t="e">
        <f t="shared" si="10"/>
        <v>#REF!</v>
      </c>
      <c r="P131" s="7" t="e">
        <f t="shared" si="10"/>
        <v>#REF!</v>
      </c>
      <c r="Q131" s="7" t="e">
        <f t="shared" si="10"/>
        <v>#REF!</v>
      </c>
      <c r="R131" s="7" t="e">
        <f t="shared" si="10"/>
        <v>#REF!</v>
      </c>
      <c r="S131" s="7" t="e">
        <f t="shared" si="10"/>
        <v>#REF!</v>
      </c>
      <c r="T131" s="7" t="e">
        <f t="shared" si="10"/>
        <v>#REF!</v>
      </c>
      <c r="U131" s="7" t="e">
        <f>SUM(N131:T131)</f>
        <v>#REF!</v>
      </c>
    </row>
    <row r="132" spans="2:21" x14ac:dyDescent="0.25">
      <c r="J132" s="7" t="s">
        <v>348</v>
      </c>
      <c r="K132" s="7" t="e">
        <f>12.38*K131</f>
        <v>#REF!</v>
      </c>
      <c r="M132" s="7" t="e">
        <f>+IF(L131&gt;3,M131*0.95,CHOOSE(L131,M131,M131*0.97,M131*0.96))</f>
        <v>#REF!</v>
      </c>
      <c r="N132" s="7" t="e">
        <f>+J7*N131</f>
        <v>#REF!</v>
      </c>
      <c r="O132" s="7" t="e">
        <f>+J8*O131</f>
        <v>#REF!</v>
      </c>
      <c r="P132" s="7" t="e">
        <f>+J11*P131</f>
        <v>#REF!</v>
      </c>
      <c r="Q132" s="7" t="e">
        <f>+J12*Q131</f>
        <v>#REF!</v>
      </c>
      <c r="R132" s="7" t="e">
        <f>+J13*R131</f>
        <v>#REF!</v>
      </c>
      <c r="S132" s="7" t="e">
        <f>+J14*S131</f>
        <v>#REF!</v>
      </c>
      <c r="T132" s="7" t="e">
        <f>+J15*T131</f>
        <v>#REF!</v>
      </c>
      <c r="U132" s="7" t="e">
        <f>SUM(N132:T132)</f>
        <v>#REF!</v>
      </c>
    </row>
    <row r="133" spans="2:21" x14ac:dyDescent="0.25">
      <c r="J133" s="7" t="s">
        <v>349</v>
      </c>
      <c r="K133" s="7" t="e">
        <f>+K132*M131*0.8</f>
        <v>#REF!</v>
      </c>
      <c r="M133" s="7" t="e">
        <f>+M131*IF(L131&gt;1,0.97,1)-20*(L131-1)</f>
        <v>#REF!</v>
      </c>
      <c r="N133" s="7" t="e">
        <f>+K7*N131</f>
        <v>#REF!</v>
      </c>
      <c r="O133" s="7" t="e">
        <f>+K8*O131</f>
        <v>#REF!</v>
      </c>
      <c r="P133" s="7" t="e">
        <f>+K11*P131</f>
        <v>#REF!</v>
      </c>
      <c r="Q133" s="7" t="e">
        <f>K12*Q131</f>
        <v>#REF!</v>
      </c>
      <c r="R133" s="7" t="e">
        <f>K13*R131</f>
        <v>#REF!</v>
      </c>
      <c r="S133" s="7" t="e">
        <f>K14*S131</f>
        <v>#REF!</v>
      </c>
      <c r="T133" s="7" t="e">
        <f>K15*T131</f>
        <v>#REF!</v>
      </c>
      <c r="U133" s="7" t="e">
        <f>SUM(N133:T133)</f>
        <v>#REF!</v>
      </c>
    </row>
    <row r="134" spans="2:21" x14ac:dyDescent="0.25">
      <c r="J134" s="7" t="s">
        <v>350</v>
      </c>
      <c r="K134" s="7" t="e">
        <f>+(Q17*M132+K133)/(Q17+K132)</f>
        <v>#REF!</v>
      </c>
    </row>
  </sheetData>
  <sheetProtection password="9A31" sheet="1" objects="1" scenarios="1" selectLockedCells="1" selectUnlockedCells="1"/>
  <mergeCells count="4">
    <mergeCell ref="I4:K4"/>
    <mergeCell ref="O4:Q4"/>
    <mergeCell ref="A7:A10"/>
    <mergeCell ref="A11:A14"/>
  </mergeCells>
  <pageMargins left="0.7" right="0.7" top="0.75" bottom="0.75" header="0.3" footer="0.3"/>
  <pageSetup paperSize="8" scale="7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Bilan</vt:lpstr>
      <vt:lpstr>Explication</vt:lpstr>
      <vt:lpstr>Modèles</vt:lpstr>
      <vt:lpstr>Modèles!Zone_d_impression</vt:lpstr>
    </vt:vector>
  </TitlesOfParts>
  <Company>Altarea Cogedim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CUCURELLA Benjamin</dc:creator>
  <cp:lastModifiedBy>CUCURELLA Benjamin</cp:lastModifiedBy>
  <dcterms:created xsi:type="dcterms:W3CDTF">2021-03-01T10:01:34Z</dcterms:created>
  <dcterms:modified xsi:type="dcterms:W3CDTF">2022-01-23T16:17:34Z</dcterms:modified>
</cp:coreProperties>
</file>