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xr:revisionPtr revIDLastSave="0" documentId="13_ncr:1_{E9A0108F-660E-4932-B5B4-92785AFAAA8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Liste salariés" sheetId="26" r:id="rId1"/>
    <sheet name="Relevé" sheetId="18" r:id="rId2"/>
    <sheet name="HS" sheetId="22" r:id="rId3"/>
    <sheet name="Abs" sheetId="25" r:id="rId4"/>
    <sheet name="Base" sheetId="2" r:id="rId5"/>
  </sheets>
  <externalReferences>
    <externalReference r:id="rId6"/>
  </externalReferences>
  <definedNames>
    <definedName name="_xlnm._FilterDatabase" localSheetId="3" hidden="1">Abs!$B$9:$AK$110</definedName>
    <definedName name="_xlnm._FilterDatabase" localSheetId="2" hidden="1">HS!$A$9:$AI$78</definedName>
    <definedName name="_xlnm._FilterDatabase" localSheetId="0" hidden="1">'Liste salariés'!$A$2:$C$60</definedName>
    <definedName name="_xlnm._FilterDatabase" localSheetId="1" hidden="1">Relevé!$A$9:$AR$78</definedName>
    <definedName name="Abs">Abs!$B$9:$AO$195</definedName>
    <definedName name="An" localSheetId="4">Base!$B$1</definedName>
    <definedName name="Fériés">Base!$B$3:$D$15</definedName>
    <definedName name="Horaires">Base!$K$1:$M$11</definedName>
    <definedName name="Mois">Base!$H$2:$I$13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22" l="1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71" i="22"/>
  <c r="C72" i="22"/>
  <c r="C73" i="22"/>
  <c r="C74" i="22"/>
  <c r="C75" i="22"/>
  <c r="C76" i="22"/>
  <c r="C77" i="22"/>
  <c r="C78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69" i="18"/>
  <c r="B70" i="18"/>
  <c r="B71" i="18"/>
  <c r="B72" i="18"/>
  <c r="B73" i="18"/>
  <c r="B74" i="18"/>
  <c r="B75" i="18"/>
  <c r="B76" i="18"/>
  <c r="B77" i="18"/>
  <c r="B78" i="18"/>
  <c r="C69" i="18"/>
  <c r="C70" i="18"/>
  <c r="C71" i="18"/>
  <c r="C72" i="18"/>
  <c r="C73" i="18"/>
  <c r="C74" i="18"/>
  <c r="C75" i="18"/>
  <c r="C76" i="18"/>
  <c r="C77" i="18"/>
  <c r="C78" i="18"/>
  <c r="AI69" i="18"/>
  <c r="AI70" i="18"/>
  <c r="AI71" i="18"/>
  <c r="AI72" i="18"/>
  <c r="AI73" i="18"/>
  <c r="AI74" i="18"/>
  <c r="AI75" i="18"/>
  <c r="AI76" i="18"/>
  <c r="AI77" i="18"/>
  <c r="AI78" i="18"/>
  <c r="AJ69" i="18"/>
  <c r="AJ70" i="18"/>
  <c r="AJ71" i="18"/>
  <c r="AJ72" i="18"/>
  <c r="AJ73" i="18"/>
  <c r="AJ74" i="18"/>
  <c r="AJ75" i="18"/>
  <c r="AJ76" i="18"/>
  <c r="AJ77" i="18"/>
  <c r="AJ78" i="18"/>
  <c r="C10" i="18"/>
  <c r="C11" i="18"/>
  <c r="C12" i="18"/>
  <c r="C13" i="18"/>
  <c r="C14" i="18"/>
  <c r="C15" i="18"/>
  <c r="C16" i="18"/>
  <c r="C17" i="18"/>
  <c r="C18" i="18"/>
  <c r="C19" i="18"/>
  <c r="C20" i="18"/>
  <c r="C21" i="18"/>
  <c r="C22" i="18"/>
  <c r="C23" i="18"/>
  <c r="C24" i="18"/>
  <c r="C25" i="18"/>
  <c r="C26" i="18"/>
  <c r="C27" i="18"/>
  <c r="C28" i="18"/>
  <c r="C29" i="18"/>
  <c r="C30" i="18"/>
  <c r="C31" i="18"/>
  <c r="C32" i="18"/>
  <c r="C33" i="18"/>
  <c r="C34" i="18"/>
  <c r="C35" i="18"/>
  <c r="C36" i="18"/>
  <c r="C37" i="18"/>
  <c r="C38" i="18"/>
  <c r="C39" i="18"/>
  <c r="C40" i="18"/>
  <c r="C41" i="18"/>
  <c r="C42" i="18"/>
  <c r="C43" i="18"/>
  <c r="C44" i="18"/>
  <c r="C45" i="18"/>
  <c r="C46" i="18"/>
  <c r="C47" i="18"/>
  <c r="C48" i="18"/>
  <c r="C49" i="18"/>
  <c r="C50" i="18"/>
  <c r="C51" i="18"/>
  <c r="C52" i="18"/>
  <c r="C53" i="18"/>
  <c r="C54" i="18"/>
  <c r="C55" i="18"/>
  <c r="C56" i="18"/>
  <c r="C57" i="18"/>
  <c r="C58" i="18"/>
  <c r="C59" i="18"/>
  <c r="C60" i="18"/>
  <c r="C61" i="18"/>
  <c r="C62" i="18"/>
  <c r="C63" i="18"/>
  <c r="C64" i="18"/>
  <c r="C65" i="18"/>
  <c r="C66" i="18"/>
  <c r="C67" i="18"/>
  <c r="C68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AS10" i="18"/>
  <c r="AT75" i="18"/>
  <c r="AS77" i="18"/>
  <c r="AT73" i="18"/>
  <c r="AT77" i="18"/>
  <c r="AS76" i="18"/>
  <c r="AS78" i="18"/>
  <c r="AT74" i="18"/>
  <c r="AT70" i="18"/>
  <c r="AS72" i="18"/>
  <c r="AT78" i="18"/>
  <c r="AS69" i="18"/>
  <c r="AS70" i="18"/>
  <c r="AS74" i="18"/>
  <c r="AS71" i="18"/>
  <c r="AS73" i="18"/>
  <c r="AT76" i="18"/>
  <c r="AS75" i="18"/>
  <c r="AT69" i="18"/>
  <c r="AT72" i="18"/>
  <c r="AT71" i="18"/>
  <c r="AK16" i="25" l="1"/>
  <c r="AL16" i="25"/>
  <c r="AM16" i="25"/>
  <c r="AK19" i="25"/>
  <c r="AL19" i="25"/>
  <c r="AM19" i="25"/>
  <c r="AN19" i="25"/>
  <c r="AO19" i="25"/>
  <c r="AK22" i="25"/>
  <c r="AL22" i="25"/>
  <c r="AM22" i="25"/>
  <c r="AN22" i="25"/>
  <c r="AO22" i="25"/>
  <c r="AL25" i="25"/>
  <c r="AM25" i="25"/>
  <c r="AN25" i="25"/>
  <c r="AO25" i="25"/>
  <c r="AK28" i="25"/>
  <c r="AL28" i="25"/>
  <c r="AM28" i="25"/>
  <c r="AN28" i="25"/>
  <c r="AO28" i="25"/>
  <c r="AK31" i="25"/>
  <c r="AL31" i="25"/>
  <c r="AM31" i="25"/>
  <c r="AO31" i="25"/>
  <c r="AK34" i="25"/>
  <c r="AL34" i="25"/>
  <c r="AM34" i="25"/>
  <c r="AN34" i="25"/>
  <c r="AO34" i="25"/>
  <c r="AK37" i="25"/>
  <c r="AL37" i="25"/>
  <c r="AM37" i="25"/>
  <c r="AN37" i="25"/>
  <c r="AO37" i="25"/>
  <c r="AK40" i="25"/>
  <c r="AL40" i="25"/>
  <c r="AM40" i="25"/>
  <c r="AN40" i="25"/>
  <c r="AO40" i="25"/>
  <c r="AK43" i="25"/>
  <c r="AL43" i="25"/>
  <c r="AM43" i="25"/>
  <c r="AN43" i="25"/>
  <c r="AO43" i="25"/>
  <c r="AK46" i="25"/>
  <c r="AL46" i="25"/>
  <c r="AM46" i="25"/>
  <c r="AN46" i="25"/>
  <c r="AO46" i="25"/>
  <c r="AK49" i="25"/>
  <c r="AL49" i="25"/>
  <c r="AM49" i="25"/>
  <c r="AN49" i="25"/>
  <c r="AO49" i="25"/>
  <c r="AK52" i="25"/>
  <c r="AL52" i="25"/>
  <c r="AM52" i="25"/>
  <c r="AN52" i="25"/>
  <c r="AO52" i="25"/>
  <c r="AK55" i="25"/>
  <c r="AL55" i="25"/>
  <c r="AM55" i="25"/>
  <c r="AN55" i="25"/>
  <c r="AO55" i="25"/>
  <c r="AK58" i="25"/>
  <c r="AL58" i="25"/>
  <c r="AM58" i="25"/>
  <c r="AN58" i="25"/>
  <c r="AO58" i="25"/>
  <c r="AK61" i="25"/>
  <c r="AL61" i="25"/>
  <c r="AM61" i="25"/>
  <c r="AN61" i="25"/>
  <c r="AO61" i="25"/>
  <c r="AK64" i="25"/>
  <c r="AL64" i="25"/>
  <c r="AM64" i="25"/>
  <c r="AN64" i="25"/>
  <c r="AO64" i="25"/>
  <c r="AK67" i="25"/>
  <c r="AL67" i="25"/>
  <c r="AM67" i="25"/>
  <c r="AN67" i="25"/>
  <c r="AO67" i="25"/>
  <c r="AK70" i="25"/>
  <c r="AL70" i="25"/>
  <c r="AM70" i="25"/>
  <c r="AN70" i="25"/>
  <c r="AO70" i="25"/>
  <c r="AK73" i="25"/>
  <c r="AL73" i="25"/>
  <c r="AM73" i="25"/>
  <c r="AN73" i="25"/>
  <c r="AO73" i="25"/>
  <c r="AK76" i="25"/>
  <c r="AL76" i="25"/>
  <c r="AM76" i="25"/>
  <c r="AN76" i="25"/>
  <c r="AO76" i="25"/>
  <c r="AK79" i="25"/>
  <c r="AL79" i="25"/>
  <c r="AM79" i="25"/>
  <c r="AN79" i="25"/>
  <c r="AO79" i="25"/>
  <c r="AK82" i="25"/>
  <c r="AL82" i="25"/>
  <c r="AM82" i="25"/>
  <c r="AN82" i="25"/>
  <c r="AO82" i="25"/>
  <c r="AK85" i="25"/>
  <c r="AL85" i="25"/>
  <c r="AM85" i="25"/>
  <c r="AN85" i="25"/>
  <c r="AO85" i="25"/>
  <c r="AK88" i="25"/>
  <c r="AL88" i="25"/>
  <c r="AM88" i="25"/>
  <c r="AN88" i="25"/>
  <c r="AO88" i="25"/>
  <c r="AK91" i="25"/>
  <c r="AL91" i="25"/>
  <c r="AM91" i="25"/>
  <c r="AN91" i="25"/>
  <c r="AO91" i="25"/>
  <c r="AK94" i="25"/>
  <c r="AL94" i="25"/>
  <c r="AM94" i="25"/>
  <c r="AN94" i="25"/>
  <c r="AO94" i="25"/>
  <c r="AK97" i="25"/>
  <c r="AL97" i="25"/>
  <c r="AM97" i="25"/>
  <c r="AN97" i="25"/>
  <c r="AO97" i="25"/>
  <c r="AK100" i="25"/>
  <c r="AL100" i="25"/>
  <c r="AM100" i="25"/>
  <c r="AN100" i="25"/>
  <c r="AO100" i="25"/>
  <c r="AK103" i="25"/>
  <c r="AL103" i="25"/>
  <c r="AM103" i="25"/>
  <c r="AN103" i="25"/>
  <c r="AO103" i="25"/>
  <c r="AK106" i="25"/>
  <c r="AL106" i="25"/>
  <c r="AM106" i="25"/>
  <c r="AN106" i="25"/>
  <c r="AO106" i="25"/>
  <c r="AK109" i="25"/>
  <c r="AL109" i="25"/>
  <c r="AM109" i="25"/>
  <c r="AN109" i="25"/>
  <c r="AO109" i="25"/>
  <c r="AK112" i="25"/>
  <c r="AL112" i="25"/>
  <c r="AM112" i="25"/>
  <c r="AN112" i="25"/>
  <c r="AO112" i="25"/>
  <c r="AK115" i="25"/>
  <c r="AL115" i="25"/>
  <c r="AM115" i="25"/>
  <c r="AN115" i="25"/>
  <c r="AO115" i="25"/>
  <c r="AK118" i="25"/>
  <c r="AL118" i="25"/>
  <c r="AM118" i="25"/>
  <c r="AN118" i="25"/>
  <c r="AO118" i="25"/>
  <c r="AK121" i="25"/>
  <c r="AL121" i="25"/>
  <c r="AM121" i="25"/>
  <c r="AN121" i="25"/>
  <c r="AO121" i="25"/>
  <c r="AK124" i="25"/>
  <c r="AL124" i="25"/>
  <c r="AM124" i="25"/>
  <c r="AN124" i="25"/>
  <c r="AO124" i="25"/>
  <c r="AK127" i="25"/>
  <c r="AL127" i="25"/>
  <c r="AM127" i="25"/>
  <c r="AN127" i="25"/>
  <c r="AO127" i="25"/>
  <c r="AK130" i="25"/>
  <c r="AL130" i="25"/>
  <c r="AM130" i="25"/>
  <c r="AN130" i="25"/>
  <c r="AO130" i="25"/>
  <c r="AK133" i="25"/>
  <c r="AL133" i="25"/>
  <c r="AM133" i="25"/>
  <c r="AN133" i="25"/>
  <c r="AO133" i="25"/>
  <c r="AK136" i="25"/>
  <c r="AL136" i="25"/>
  <c r="AM136" i="25"/>
  <c r="AN136" i="25"/>
  <c r="AO136" i="25"/>
  <c r="AK139" i="25"/>
  <c r="AL139" i="25"/>
  <c r="AM139" i="25"/>
  <c r="AN139" i="25"/>
  <c r="AO139" i="25"/>
  <c r="AK142" i="25"/>
  <c r="AL142" i="25"/>
  <c r="AM142" i="25"/>
  <c r="AN142" i="25"/>
  <c r="AO142" i="25"/>
  <c r="AK145" i="25"/>
  <c r="AL145" i="25"/>
  <c r="AM145" i="25"/>
  <c r="AN145" i="25"/>
  <c r="AO145" i="25"/>
  <c r="AK148" i="25"/>
  <c r="AL148" i="25"/>
  <c r="AM148" i="25"/>
  <c r="AN148" i="25"/>
  <c r="AO148" i="25"/>
  <c r="AK151" i="25"/>
  <c r="AL151" i="25"/>
  <c r="AM151" i="25"/>
  <c r="AN151" i="25"/>
  <c r="AO151" i="25"/>
  <c r="AK154" i="25"/>
  <c r="AL154" i="25"/>
  <c r="AM154" i="25"/>
  <c r="AN154" i="25"/>
  <c r="AO154" i="25"/>
  <c r="AK157" i="25"/>
  <c r="AL157" i="25"/>
  <c r="AM157" i="25"/>
  <c r="AN157" i="25"/>
  <c r="AO157" i="25"/>
  <c r="AK160" i="25"/>
  <c r="AL160" i="25"/>
  <c r="AM160" i="25"/>
  <c r="AN160" i="25"/>
  <c r="AO160" i="25"/>
  <c r="AK163" i="25"/>
  <c r="AL163" i="25"/>
  <c r="AM163" i="25"/>
  <c r="AN163" i="25"/>
  <c r="AO163" i="25"/>
  <c r="AK166" i="25"/>
  <c r="AL166" i="25"/>
  <c r="AM166" i="25"/>
  <c r="AN166" i="25"/>
  <c r="AO166" i="25"/>
  <c r="AK169" i="25"/>
  <c r="AL169" i="25"/>
  <c r="AM169" i="25"/>
  <c r="AN169" i="25"/>
  <c r="AO169" i="25"/>
  <c r="AK172" i="25"/>
  <c r="AL172" i="25"/>
  <c r="AM172" i="25"/>
  <c r="AN172" i="25"/>
  <c r="AO172" i="25"/>
  <c r="AK175" i="25"/>
  <c r="AL175" i="25"/>
  <c r="AM175" i="25"/>
  <c r="AN175" i="25"/>
  <c r="AO175" i="25"/>
  <c r="AK178" i="25"/>
  <c r="AL178" i="25"/>
  <c r="AM178" i="25"/>
  <c r="AN178" i="25"/>
  <c r="AO178" i="25"/>
  <c r="AK181" i="25"/>
  <c r="AL181" i="25"/>
  <c r="AM181" i="25"/>
  <c r="AN181" i="25"/>
  <c r="AO181" i="25"/>
  <c r="AK184" i="25"/>
  <c r="AL184" i="25"/>
  <c r="AM184" i="25"/>
  <c r="AN184" i="25"/>
  <c r="AO184" i="25"/>
  <c r="AK187" i="25"/>
  <c r="AL187" i="25"/>
  <c r="AM187" i="25"/>
  <c r="AN187" i="25"/>
  <c r="AO187" i="25"/>
  <c r="AK190" i="25"/>
  <c r="AL190" i="25"/>
  <c r="AM190" i="25"/>
  <c r="AN190" i="25"/>
  <c r="AO190" i="25"/>
  <c r="AK193" i="25"/>
  <c r="AL193" i="25"/>
  <c r="AM193" i="25"/>
  <c r="AN193" i="25"/>
  <c r="AO193" i="25"/>
  <c r="AK13" i="25"/>
  <c r="AL13" i="25"/>
  <c r="AM13" i="25"/>
  <c r="AN13" i="25"/>
  <c r="AO13" i="25"/>
  <c r="AN10" i="25"/>
  <c r="B31" i="25"/>
  <c r="AG31" i="25" s="1"/>
  <c r="B13" i="25"/>
  <c r="W13" i="25" s="1"/>
  <c r="B16" i="25"/>
  <c r="B19" i="25"/>
  <c r="AG19" i="25" s="1"/>
  <c r="B22" i="25"/>
  <c r="AH22" i="25" s="1"/>
  <c r="B25" i="25"/>
  <c r="AI25" i="25" s="1"/>
  <c r="B28" i="25"/>
  <c r="AF28" i="25" s="1"/>
  <c r="B34" i="25"/>
  <c r="AH34" i="25" s="1"/>
  <c r="B37" i="25"/>
  <c r="AI37" i="25" s="1"/>
  <c r="B40" i="25"/>
  <c r="AF40" i="25" s="1"/>
  <c r="B43" i="25"/>
  <c r="AG43" i="25" s="1"/>
  <c r="B46" i="25"/>
  <c r="AH46" i="25" s="1"/>
  <c r="B49" i="25"/>
  <c r="AI49" i="25" s="1"/>
  <c r="B52" i="25"/>
  <c r="AF52" i="25" s="1"/>
  <c r="B55" i="25"/>
  <c r="AG55" i="25" s="1"/>
  <c r="B58" i="25"/>
  <c r="AH58" i="25" s="1"/>
  <c r="B61" i="25"/>
  <c r="AI61" i="25" s="1"/>
  <c r="B64" i="25"/>
  <c r="AF64" i="25" s="1"/>
  <c r="B67" i="25"/>
  <c r="AG67" i="25" s="1"/>
  <c r="B70" i="25"/>
  <c r="AH70" i="25" s="1"/>
  <c r="B73" i="25"/>
  <c r="AI73" i="25" s="1"/>
  <c r="B76" i="25"/>
  <c r="AF76" i="25" s="1"/>
  <c r="B79" i="25"/>
  <c r="AG79" i="25" s="1"/>
  <c r="B82" i="25"/>
  <c r="AH82" i="25" s="1"/>
  <c r="B85" i="25"/>
  <c r="AI85" i="25" s="1"/>
  <c r="B88" i="25"/>
  <c r="AF88" i="25" s="1"/>
  <c r="B91" i="25"/>
  <c r="AG91" i="25" s="1"/>
  <c r="B94" i="25"/>
  <c r="AH94" i="25" s="1"/>
  <c r="B97" i="25"/>
  <c r="AI97" i="25" s="1"/>
  <c r="B100" i="25"/>
  <c r="AF100" i="25" s="1"/>
  <c r="B103" i="25"/>
  <c r="AG103" i="25" s="1"/>
  <c r="B106" i="25"/>
  <c r="AH106" i="25" s="1"/>
  <c r="B109" i="25"/>
  <c r="AI109" i="25" s="1"/>
  <c r="B112" i="25"/>
  <c r="AF112" i="25" s="1"/>
  <c r="B115" i="25"/>
  <c r="AG115" i="25" s="1"/>
  <c r="B118" i="25"/>
  <c r="AH118" i="25" s="1"/>
  <c r="B121" i="25"/>
  <c r="AI121" i="25" s="1"/>
  <c r="B124" i="25"/>
  <c r="AF124" i="25" s="1"/>
  <c r="B127" i="25"/>
  <c r="AG127" i="25" s="1"/>
  <c r="B130" i="25"/>
  <c r="AH130" i="25" s="1"/>
  <c r="B133" i="25"/>
  <c r="AI133" i="25" s="1"/>
  <c r="B136" i="25"/>
  <c r="AF136" i="25" s="1"/>
  <c r="B139" i="25"/>
  <c r="AG139" i="25" s="1"/>
  <c r="B142" i="25"/>
  <c r="AH142" i="25" s="1"/>
  <c r="B145" i="25"/>
  <c r="AI145" i="25" s="1"/>
  <c r="B148" i="25"/>
  <c r="AF148" i="25" s="1"/>
  <c r="B151" i="25"/>
  <c r="AG151" i="25" s="1"/>
  <c r="B154" i="25"/>
  <c r="AH154" i="25" s="1"/>
  <c r="B157" i="25"/>
  <c r="AI157" i="25" s="1"/>
  <c r="B160" i="25"/>
  <c r="AF160" i="25" s="1"/>
  <c r="B163" i="25"/>
  <c r="AG163" i="25" s="1"/>
  <c r="B166" i="25"/>
  <c r="AH166" i="25" s="1"/>
  <c r="B169" i="25"/>
  <c r="AI169" i="25" s="1"/>
  <c r="B172" i="25"/>
  <c r="AF172" i="25" s="1"/>
  <c r="B175" i="25"/>
  <c r="AG175" i="25" s="1"/>
  <c r="B178" i="25"/>
  <c r="AH178" i="25" s="1"/>
  <c r="B181" i="25"/>
  <c r="AI181" i="25" s="1"/>
  <c r="B184" i="25"/>
  <c r="AF184" i="25" s="1"/>
  <c r="B187" i="25"/>
  <c r="AG187" i="25" s="1"/>
  <c r="B190" i="25"/>
  <c r="AH190" i="25" s="1"/>
  <c r="B193" i="25"/>
  <c r="C193" i="25" s="1"/>
  <c r="B10" i="25"/>
  <c r="C10" i="25" s="1"/>
  <c r="E2" i="25"/>
  <c r="C2" i="25"/>
  <c r="B2" i="25" s="1"/>
  <c r="AS32" i="18"/>
  <c r="AS23" i="18"/>
  <c r="AT57" i="18"/>
  <c r="AS58" i="18"/>
  <c r="AT47" i="18"/>
  <c r="AS60" i="18"/>
  <c r="AT65" i="18"/>
  <c r="AT22" i="18"/>
  <c r="AT67" i="18"/>
  <c r="AS61" i="18"/>
  <c r="AS14" i="18"/>
  <c r="AT56" i="18"/>
  <c r="AT14" i="18"/>
  <c r="AS21" i="18"/>
  <c r="AS12" i="18"/>
  <c r="AT60" i="18"/>
  <c r="AT37" i="18"/>
  <c r="AT15" i="18"/>
  <c r="AS15" i="18"/>
  <c r="AS43" i="18"/>
  <c r="AS11" i="18"/>
  <c r="AS68" i="18"/>
  <c r="AT23" i="18"/>
  <c r="AT39" i="18"/>
  <c r="AS56" i="18"/>
  <c r="AT32" i="18"/>
  <c r="AT51" i="18"/>
  <c r="AS47" i="18"/>
  <c r="AS36" i="18"/>
  <c r="AT36" i="18"/>
  <c r="AS33" i="18"/>
  <c r="AS27" i="18"/>
  <c r="AT28" i="18"/>
  <c r="AS50" i="18"/>
  <c r="AT55" i="18"/>
  <c r="AT13" i="18"/>
  <c r="AS41" i="18"/>
  <c r="AT10" i="18"/>
  <c r="AT38" i="18"/>
  <c r="AS34" i="18"/>
  <c r="AS17" i="18"/>
  <c r="AT68" i="18"/>
  <c r="AS59" i="18"/>
  <c r="AT59" i="18"/>
  <c r="AT34" i="18"/>
  <c r="AS53" i="18"/>
  <c r="AS64" i="18"/>
  <c r="AT49" i="18"/>
  <c r="AS46" i="18"/>
  <c r="AT64" i="18"/>
  <c r="AS26" i="18"/>
  <c r="AT11" i="18"/>
  <c r="AS30" i="18"/>
  <c r="AS44" i="18"/>
  <c r="AS24" i="18"/>
  <c r="AT42" i="18"/>
  <c r="AT30" i="18"/>
  <c r="AS18" i="18"/>
  <c r="AS28" i="18"/>
  <c r="AS42" i="18"/>
  <c r="AT27" i="18"/>
  <c r="AS40" i="18"/>
  <c r="AT19" i="18"/>
  <c r="AS20" i="18"/>
  <c r="AS37" i="18"/>
  <c r="AS31" i="18"/>
  <c r="AT43" i="18"/>
  <c r="AS16" i="18"/>
  <c r="AT35" i="18"/>
  <c r="AS45" i="18"/>
  <c r="AT52" i="18"/>
  <c r="AS63" i="18"/>
  <c r="AT16" i="18"/>
  <c r="AT40" i="18"/>
  <c r="AS35" i="18"/>
  <c r="AS13" i="18"/>
  <c r="AS66" i="18"/>
  <c r="AT24" i="18"/>
  <c r="AS22" i="18"/>
  <c r="AS48" i="18"/>
  <c r="AT18" i="18"/>
  <c r="AT25" i="18"/>
  <c r="AT61" i="18"/>
  <c r="AT48" i="18"/>
  <c r="AT54" i="18"/>
  <c r="AT53" i="18"/>
  <c r="AS51" i="18"/>
  <c r="AT26" i="18"/>
  <c r="AT20" i="18"/>
  <c r="AT44" i="18"/>
  <c r="AS39" i="18"/>
  <c r="AT45" i="18"/>
  <c r="AT33" i="18"/>
  <c r="AT46" i="18"/>
  <c r="AT58" i="18"/>
  <c r="AS52" i="18"/>
  <c r="AS19" i="18"/>
  <c r="AT41" i="18"/>
  <c r="AS57" i="18"/>
  <c r="AS55" i="18"/>
  <c r="AT12" i="18"/>
  <c r="AT66" i="18"/>
  <c r="AS29" i="18"/>
  <c r="AS25" i="18"/>
  <c r="AT62" i="18"/>
  <c r="AT29" i="18"/>
  <c r="AS54" i="18"/>
  <c r="AT50" i="18"/>
  <c r="AT63" i="18"/>
  <c r="AS67" i="18"/>
  <c r="AT17" i="18"/>
  <c r="AT21" i="18"/>
  <c r="AS49" i="18"/>
  <c r="AT31" i="18"/>
  <c r="AS38" i="18"/>
  <c r="AS62" i="18"/>
  <c r="AS65" i="18"/>
  <c r="H166" i="25" l="1"/>
  <c r="X166" i="25"/>
  <c r="F187" i="25"/>
  <c r="J187" i="25"/>
  <c r="N187" i="25"/>
  <c r="R187" i="25"/>
  <c r="V187" i="25"/>
  <c r="Z187" i="25"/>
  <c r="AD187" i="25"/>
  <c r="AH187" i="25"/>
  <c r="G190" i="25"/>
  <c r="K190" i="25"/>
  <c r="O190" i="25"/>
  <c r="S190" i="25"/>
  <c r="W190" i="25"/>
  <c r="AA190" i="25"/>
  <c r="AE190" i="25"/>
  <c r="AI190" i="25"/>
  <c r="H193" i="25"/>
  <c r="L193" i="25"/>
  <c r="P193" i="25"/>
  <c r="T193" i="25"/>
  <c r="X193" i="25"/>
  <c r="AB193" i="25"/>
  <c r="AF193" i="25"/>
  <c r="L166" i="25"/>
  <c r="AB166" i="25"/>
  <c r="G187" i="25"/>
  <c r="K187" i="25"/>
  <c r="O187" i="25"/>
  <c r="S187" i="25"/>
  <c r="W187" i="25"/>
  <c r="AA187" i="25"/>
  <c r="AE187" i="25"/>
  <c r="AI187" i="25"/>
  <c r="H190" i="25"/>
  <c r="L190" i="25"/>
  <c r="P190" i="25"/>
  <c r="T190" i="25"/>
  <c r="X190" i="25"/>
  <c r="AB190" i="25"/>
  <c r="AF190" i="25"/>
  <c r="E193" i="25"/>
  <c r="I193" i="25"/>
  <c r="M193" i="25"/>
  <c r="Q193" i="25"/>
  <c r="U193" i="25"/>
  <c r="Y193" i="25"/>
  <c r="AC193" i="25"/>
  <c r="AG193" i="25"/>
  <c r="P166" i="25"/>
  <c r="AF166" i="25"/>
  <c r="H187" i="25"/>
  <c r="L187" i="25"/>
  <c r="P187" i="25"/>
  <c r="T187" i="25"/>
  <c r="X187" i="25"/>
  <c r="AB187" i="25"/>
  <c r="AF187" i="25"/>
  <c r="E190" i="25"/>
  <c r="I190" i="25"/>
  <c r="M190" i="25"/>
  <c r="Q190" i="25"/>
  <c r="U190" i="25"/>
  <c r="Y190" i="25"/>
  <c r="AC190" i="25"/>
  <c r="AG190" i="25"/>
  <c r="F193" i="25"/>
  <c r="J193" i="25"/>
  <c r="N193" i="25"/>
  <c r="R193" i="25"/>
  <c r="V193" i="25"/>
  <c r="Z193" i="25"/>
  <c r="AD193" i="25"/>
  <c r="AH193" i="25"/>
  <c r="T166" i="25"/>
  <c r="E187" i="25"/>
  <c r="I187" i="25"/>
  <c r="M187" i="25"/>
  <c r="Q187" i="25"/>
  <c r="U187" i="25"/>
  <c r="Y187" i="25"/>
  <c r="AC187" i="25"/>
  <c r="F190" i="25"/>
  <c r="J190" i="25"/>
  <c r="N190" i="25"/>
  <c r="R190" i="25"/>
  <c r="V190" i="25"/>
  <c r="Z190" i="25"/>
  <c r="AD190" i="25"/>
  <c r="G193" i="25"/>
  <c r="K193" i="25"/>
  <c r="O193" i="25"/>
  <c r="S193" i="25"/>
  <c r="W193" i="25"/>
  <c r="AA193" i="25"/>
  <c r="AE193" i="25"/>
  <c r="AI193" i="25"/>
  <c r="E184" i="25"/>
  <c r="I184" i="25"/>
  <c r="M184" i="25"/>
  <c r="Q184" i="25"/>
  <c r="U184" i="25"/>
  <c r="Y184" i="25"/>
  <c r="AC184" i="25"/>
  <c r="AG184" i="25"/>
  <c r="F184" i="25"/>
  <c r="J184" i="25"/>
  <c r="N184" i="25"/>
  <c r="R184" i="25"/>
  <c r="V184" i="25"/>
  <c r="Z184" i="25"/>
  <c r="AD184" i="25"/>
  <c r="AH184" i="25"/>
  <c r="G184" i="25"/>
  <c r="K184" i="25"/>
  <c r="O184" i="25"/>
  <c r="S184" i="25"/>
  <c r="W184" i="25"/>
  <c r="AA184" i="25"/>
  <c r="AE184" i="25"/>
  <c r="AI184" i="25"/>
  <c r="H184" i="25"/>
  <c r="L184" i="25"/>
  <c r="P184" i="25"/>
  <c r="T184" i="25"/>
  <c r="X184" i="25"/>
  <c r="AB184" i="25"/>
  <c r="H181" i="25"/>
  <c r="L181" i="25"/>
  <c r="P181" i="25"/>
  <c r="T181" i="25"/>
  <c r="X181" i="25"/>
  <c r="AB181" i="25"/>
  <c r="AF181" i="25"/>
  <c r="E181" i="25"/>
  <c r="I181" i="25"/>
  <c r="M181" i="25"/>
  <c r="Q181" i="25"/>
  <c r="U181" i="25"/>
  <c r="Y181" i="25"/>
  <c r="AC181" i="25"/>
  <c r="AG181" i="25"/>
  <c r="F181" i="25"/>
  <c r="J181" i="25"/>
  <c r="N181" i="25"/>
  <c r="R181" i="25"/>
  <c r="V181" i="25"/>
  <c r="Z181" i="25"/>
  <c r="AD181" i="25"/>
  <c r="AH181" i="25"/>
  <c r="G181" i="25"/>
  <c r="K181" i="25"/>
  <c r="O181" i="25"/>
  <c r="S181" i="25"/>
  <c r="W181" i="25"/>
  <c r="AA181" i="25"/>
  <c r="AE181" i="25"/>
  <c r="G178" i="25"/>
  <c r="K178" i="25"/>
  <c r="O178" i="25"/>
  <c r="S178" i="25"/>
  <c r="W178" i="25"/>
  <c r="AA178" i="25"/>
  <c r="AE178" i="25"/>
  <c r="AI178" i="25"/>
  <c r="H178" i="25"/>
  <c r="L178" i="25"/>
  <c r="P178" i="25"/>
  <c r="T178" i="25"/>
  <c r="X178" i="25"/>
  <c r="AB178" i="25"/>
  <c r="AF178" i="25"/>
  <c r="E178" i="25"/>
  <c r="I178" i="25"/>
  <c r="M178" i="25"/>
  <c r="Q178" i="25"/>
  <c r="U178" i="25"/>
  <c r="Y178" i="25"/>
  <c r="AC178" i="25"/>
  <c r="AG178" i="25"/>
  <c r="F178" i="25"/>
  <c r="J178" i="25"/>
  <c r="N178" i="25"/>
  <c r="R178" i="25"/>
  <c r="V178" i="25"/>
  <c r="Z178" i="25"/>
  <c r="AD178" i="25"/>
  <c r="F175" i="25"/>
  <c r="J175" i="25"/>
  <c r="N175" i="25"/>
  <c r="R175" i="25"/>
  <c r="V175" i="25"/>
  <c r="Z175" i="25"/>
  <c r="AD175" i="25"/>
  <c r="AH175" i="25"/>
  <c r="G175" i="25"/>
  <c r="K175" i="25"/>
  <c r="O175" i="25"/>
  <c r="S175" i="25"/>
  <c r="W175" i="25"/>
  <c r="AA175" i="25"/>
  <c r="AE175" i="25"/>
  <c r="AI175" i="25"/>
  <c r="H175" i="25"/>
  <c r="L175" i="25"/>
  <c r="P175" i="25"/>
  <c r="T175" i="25"/>
  <c r="X175" i="25"/>
  <c r="AB175" i="25"/>
  <c r="AF175" i="25"/>
  <c r="E175" i="25"/>
  <c r="I175" i="25"/>
  <c r="M175" i="25"/>
  <c r="Q175" i="25"/>
  <c r="U175" i="25"/>
  <c r="Y175" i="25"/>
  <c r="AC175" i="25"/>
  <c r="E172" i="25"/>
  <c r="I172" i="25"/>
  <c r="M172" i="25"/>
  <c r="Q172" i="25"/>
  <c r="U172" i="25"/>
  <c r="Y172" i="25"/>
  <c r="AC172" i="25"/>
  <c r="AG172" i="25"/>
  <c r="F172" i="25"/>
  <c r="J172" i="25"/>
  <c r="N172" i="25"/>
  <c r="R172" i="25"/>
  <c r="V172" i="25"/>
  <c r="Z172" i="25"/>
  <c r="AD172" i="25"/>
  <c r="AH172" i="25"/>
  <c r="G172" i="25"/>
  <c r="K172" i="25"/>
  <c r="O172" i="25"/>
  <c r="S172" i="25"/>
  <c r="W172" i="25"/>
  <c r="AA172" i="25"/>
  <c r="AE172" i="25"/>
  <c r="AI172" i="25"/>
  <c r="H172" i="25"/>
  <c r="L172" i="25"/>
  <c r="P172" i="25"/>
  <c r="T172" i="25"/>
  <c r="X172" i="25"/>
  <c r="AB172" i="25"/>
  <c r="H169" i="25"/>
  <c r="L169" i="25"/>
  <c r="P169" i="25"/>
  <c r="T169" i="25"/>
  <c r="X169" i="25"/>
  <c r="AB169" i="25"/>
  <c r="AF169" i="25"/>
  <c r="E169" i="25"/>
  <c r="I169" i="25"/>
  <c r="M169" i="25"/>
  <c r="Q169" i="25"/>
  <c r="U169" i="25"/>
  <c r="Y169" i="25"/>
  <c r="AC169" i="25"/>
  <c r="AG169" i="25"/>
  <c r="F169" i="25"/>
  <c r="J169" i="25"/>
  <c r="N169" i="25"/>
  <c r="R169" i="25"/>
  <c r="V169" i="25"/>
  <c r="Z169" i="25"/>
  <c r="AD169" i="25"/>
  <c r="AH169" i="25"/>
  <c r="G169" i="25"/>
  <c r="K169" i="25"/>
  <c r="O169" i="25"/>
  <c r="S169" i="25"/>
  <c r="W169" i="25"/>
  <c r="AA169" i="25"/>
  <c r="AE169" i="25"/>
  <c r="G166" i="25"/>
  <c r="K166" i="25"/>
  <c r="O166" i="25"/>
  <c r="S166" i="25"/>
  <c r="W166" i="25"/>
  <c r="AA166" i="25"/>
  <c r="AE166" i="25"/>
  <c r="AI166" i="25"/>
  <c r="E166" i="25"/>
  <c r="I166" i="25"/>
  <c r="M166" i="25"/>
  <c r="Q166" i="25"/>
  <c r="U166" i="25"/>
  <c r="Y166" i="25"/>
  <c r="AC166" i="25"/>
  <c r="AG166" i="25"/>
  <c r="F166" i="25"/>
  <c r="J166" i="25"/>
  <c r="N166" i="25"/>
  <c r="R166" i="25"/>
  <c r="V166" i="25"/>
  <c r="Z166" i="25"/>
  <c r="AD166" i="25"/>
  <c r="F163" i="25"/>
  <c r="J163" i="25"/>
  <c r="N163" i="25"/>
  <c r="R163" i="25"/>
  <c r="V163" i="25"/>
  <c r="Z163" i="25"/>
  <c r="AD163" i="25"/>
  <c r="AH163" i="25"/>
  <c r="G163" i="25"/>
  <c r="K163" i="25"/>
  <c r="O163" i="25"/>
  <c r="S163" i="25"/>
  <c r="W163" i="25"/>
  <c r="AA163" i="25"/>
  <c r="AE163" i="25"/>
  <c r="AI163" i="25"/>
  <c r="H163" i="25"/>
  <c r="L163" i="25"/>
  <c r="P163" i="25"/>
  <c r="T163" i="25"/>
  <c r="X163" i="25"/>
  <c r="AB163" i="25"/>
  <c r="AF163" i="25"/>
  <c r="E163" i="25"/>
  <c r="I163" i="25"/>
  <c r="M163" i="25"/>
  <c r="Q163" i="25"/>
  <c r="U163" i="25"/>
  <c r="Y163" i="25"/>
  <c r="AC163" i="25"/>
  <c r="E160" i="25"/>
  <c r="I160" i="25"/>
  <c r="M160" i="25"/>
  <c r="Q160" i="25"/>
  <c r="U160" i="25"/>
  <c r="Y160" i="25"/>
  <c r="AC160" i="25"/>
  <c r="AG160" i="25"/>
  <c r="F160" i="25"/>
  <c r="J160" i="25"/>
  <c r="N160" i="25"/>
  <c r="R160" i="25"/>
  <c r="V160" i="25"/>
  <c r="Z160" i="25"/>
  <c r="AD160" i="25"/>
  <c r="AH160" i="25"/>
  <c r="G160" i="25"/>
  <c r="K160" i="25"/>
  <c r="O160" i="25"/>
  <c r="S160" i="25"/>
  <c r="W160" i="25"/>
  <c r="AA160" i="25"/>
  <c r="AE160" i="25"/>
  <c r="AI160" i="25"/>
  <c r="H160" i="25"/>
  <c r="L160" i="25"/>
  <c r="P160" i="25"/>
  <c r="T160" i="25"/>
  <c r="X160" i="25"/>
  <c r="AB160" i="25"/>
  <c r="H157" i="25"/>
  <c r="L157" i="25"/>
  <c r="P157" i="25"/>
  <c r="T157" i="25"/>
  <c r="X157" i="25"/>
  <c r="AB157" i="25"/>
  <c r="AF157" i="25"/>
  <c r="E157" i="25"/>
  <c r="I157" i="25"/>
  <c r="M157" i="25"/>
  <c r="Q157" i="25"/>
  <c r="U157" i="25"/>
  <c r="Y157" i="25"/>
  <c r="AC157" i="25"/>
  <c r="AG157" i="25"/>
  <c r="F157" i="25"/>
  <c r="J157" i="25"/>
  <c r="N157" i="25"/>
  <c r="R157" i="25"/>
  <c r="V157" i="25"/>
  <c r="Z157" i="25"/>
  <c r="AD157" i="25"/>
  <c r="AH157" i="25"/>
  <c r="G157" i="25"/>
  <c r="K157" i="25"/>
  <c r="O157" i="25"/>
  <c r="S157" i="25"/>
  <c r="W157" i="25"/>
  <c r="AA157" i="25"/>
  <c r="AE157" i="25"/>
  <c r="G154" i="25"/>
  <c r="K154" i="25"/>
  <c r="O154" i="25"/>
  <c r="S154" i="25"/>
  <c r="W154" i="25"/>
  <c r="AA154" i="25"/>
  <c r="AE154" i="25"/>
  <c r="AI154" i="25"/>
  <c r="H154" i="25"/>
  <c r="L154" i="25"/>
  <c r="P154" i="25"/>
  <c r="T154" i="25"/>
  <c r="X154" i="25"/>
  <c r="AB154" i="25"/>
  <c r="AF154" i="25"/>
  <c r="E154" i="25"/>
  <c r="I154" i="25"/>
  <c r="M154" i="25"/>
  <c r="Q154" i="25"/>
  <c r="U154" i="25"/>
  <c r="Y154" i="25"/>
  <c r="AC154" i="25"/>
  <c r="AG154" i="25"/>
  <c r="F154" i="25"/>
  <c r="J154" i="25"/>
  <c r="N154" i="25"/>
  <c r="R154" i="25"/>
  <c r="V154" i="25"/>
  <c r="Z154" i="25"/>
  <c r="AD154" i="25"/>
  <c r="F151" i="25"/>
  <c r="J151" i="25"/>
  <c r="N151" i="25"/>
  <c r="R151" i="25"/>
  <c r="V151" i="25"/>
  <c r="Z151" i="25"/>
  <c r="AD151" i="25"/>
  <c r="AH151" i="25"/>
  <c r="G151" i="25"/>
  <c r="K151" i="25"/>
  <c r="O151" i="25"/>
  <c r="S151" i="25"/>
  <c r="W151" i="25"/>
  <c r="AA151" i="25"/>
  <c r="AE151" i="25"/>
  <c r="AI151" i="25"/>
  <c r="H151" i="25"/>
  <c r="L151" i="25"/>
  <c r="P151" i="25"/>
  <c r="T151" i="25"/>
  <c r="X151" i="25"/>
  <c r="AB151" i="25"/>
  <c r="AF151" i="25"/>
  <c r="E151" i="25"/>
  <c r="I151" i="25"/>
  <c r="M151" i="25"/>
  <c r="Q151" i="25"/>
  <c r="U151" i="25"/>
  <c r="Y151" i="25"/>
  <c r="AC151" i="25"/>
  <c r="E148" i="25"/>
  <c r="I148" i="25"/>
  <c r="M148" i="25"/>
  <c r="Q148" i="25"/>
  <c r="U148" i="25"/>
  <c r="Y148" i="25"/>
  <c r="AC148" i="25"/>
  <c r="AG148" i="25"/>
  <c r="F148" i="25"/>
  <c r="J148" i="25"/>
  <c r="N148" i="25"/>
  <c r="R148" i="25"/>
  <c r="V148" i="25"/>
  <c r="Z148" i="25"/>
  <c r="AD148" i="25"/>
  <c r="AH148" i="25"/>
  <c r="G148" i="25"/>
  <c r="K148" i="25"/>
  <c r="O148" i="25"/>
  <c r="S148" i="25"/>
  <c r="W148" i="25"/>
  <c r="AA148" i="25"/>
  <c r="AE148" i="25"/>
  <c r="AI148" i="25"/>
  <c r="H148" i="25"/>
  <c r="L148" i="25"/>
  <c r="P148" i="25"/>
  <c r="T148" i="25"/>
  <c r="X148" i="25"/>
  <c r="AB148" i="25"/>
  <c r="H145" i="25"/>
  <c r="L145" i="25"/>
  <c r="P145" i="25"/>
  <c r="T145" i="25"/>
  <c r="X145" i="25"/>
  <c r="AB145" i="25"/>
  <c r="AF145" i="25"/>
  <c r="E145" i="25"/>
  <c r="I145" i="25"/>
  <c r="M145" i="25"/>
  <c r="Q145" i="25"/>
  <c r="U145" i="25"/>
  <c r="Y145" i="25"/>
  <c r="AC145" i="25"/>
  <c r="AG145" i="25"/>
  <c r="F145" i="25"/>
  <c r="J145" i="25"/>
  <c r="N145" i="25"/>
  <c r="R145" i="25"/>
  <c r="V145" i="25"/>
  <c r="Z145" i="25"/>
  <c r="AD145" i="25"/>
  <c r="AH145" i="25"/>
  <c r="G145" i="25"/>
  <c r="K145" i="25"/>
  <c r="O145" i="25"/>
  <c r="S145" i="25"/>
  <c r="W145" i="25"/>
  <c r="AA145" i="25"/>
  <c r="AE145" i="25"/>
  <c r="G142" i="25"/>
  <c r="K142" i="25"/>
  <c r="O142" i="25"/>
  <c r="S142" i="25"/>
  <c r="W142" i="25"/>
  <c r="AA142" i="25"/>
  <c r="AE142" i="25"/>
  <c r="AI142" i="25"/>
  <c r="H142" i="25"/>
  <c r="L142" i="25"/>
  <c r="P142" i="25"/>
  <c r="T142" i="25"/>
  <c r="X142" i="25"/>
  <c r="AB142" i="25"/>
  <c r="AF142" i="25"/>
  <c r="E142" i="25"/>
  <c r="I142" i="25"/>
  <c r="M142" i="25"/>
  <c r="Q142" i="25"/>
  <c r="U142" i="25"/>
  <c r="Y142" i="25"/>
  <c r="AC142" i="25"/>
  <c r="AG142" i="25"/>
  <c r="F142" i="25"/>
  <c r="J142" i="25"/>
  <c r="N142" i="25"/>
  <c r="R142" i="25"/>
  <c r="V142" i="25"/>
  <c r="Z142" i="25"/>
  <c r="AD142" i="25"/>
  <c r="F139" i="25"/>
  <c r="J139" i="25"/>
  <c r="N139" i="25"/>
  <c r="R139" i="25"/>
  <c r="V139" i="25"/>
  <c r="Z139" i="25"/>
  <c r="AD139" i="25"/>
  <c r="AH139" i="25"/>
  <c r="G139" i="25"/>
  <c r="K139" i="25"/>
  <c r="O139" i="25"/>
  <c r="S139" i="25"/>
  <c r="W139" i="25"/>
  <c r="AA139" i="25"/>
  <c r="AE139" i="25"/>
  <c r="AI139" i="25"/>
  <c r="H139" i="25"/>
  <c r="L139" i="25"/>
  <c r="P139" i="25"/>
  <c r="T139" i="25"/>
  <c r="X139" i="25"/>
  <c r="AB139" i="25"/>
  <c r="AF139" i="25"/>
  <c r="E139" i="25"/>
  <c r="I139" i="25"/>
  <c r="M139" i="25"/>
  <c r="Q139" i="25"/>
  <c r="U139" i="25"/>
  <c r="Y139" i="25"/>
  <c r="AC139" i="25"/>
  <c r="E136" i="25"/>
  <c r="I136" i="25"/>
  <c r="M136" i="25"/>
  <c r="Q136" i="25"/>
  <c r="U136" i="25"/>
  <c r="Y136" i="25"/>
  <c r="AC136" i="25"/>
  <c r="AG136" i="25"/>
  <c r="F136" i="25"/>
  <c r="J136" i="25"/>
  <c r="N136" i="25"/>
  <c r="R136" i="25"/>
  <c r="V136" i="25"/>
  <c r="Z136" i="25"/>
  <c r="AD136" i="25"/>
  <c r="AH136" i="25"/>
  <c r="G136" i="25"/>
  <c r="K136" i="25"/>
  <c r="O136" i="25"/>
  <c r="S136" i="25"/>
  <c r="W136" i="25"/>
  <c r="AA136" i="25"/>
  <c r="AE136" i="25"/>
  <c r="AI136" i="25"/>
  <c r="H136" i="25"/>
  <c r="L136" i="25"/>
  <c r="P136" i="25"/>
  <c r="T136" i="25"/>
  <c r="X136" i="25"/>
  <c r="AB136" i="25"/>
  <c r="H133" i="25"/>
  <c r="L133" i="25"/>
  <c r="P133" i="25"/>
  <c r="T133" i="25"/>
  <c r="X133" i="25"/>
  <c r="AB133" i="25"/>
  <c r="AF133" i="25"/>
  <c r="E133" i="25"/>
  <c r="I133" i="25"/>
  <c r="M133" i="25"/>
  <c r="Q133" i="25"/>
  <c r="U133" i="25"/>
  <c r="Y133" i="25"/>
  <c r="AC133" i="25"/>
  <c r="AG133" i="25"/>
  <c r="F133" i="25"/>
  <c r="J133" i="25"/>
  <c r="N133" i="25"/>
  <c r="R133" i="25"/>
  <c r="V133" i="25"/>
  <c r="Z133" i="25"/>
  <c r="AD133" i="25"/>
  <c r="AH133" i="25"/>
  <c r="G133" i="25"/>
  <c r="K133" i="25"/>
  <c r="O133" i="25"/>
  <c r="S133" i="25"/>
  <c r="W133" i="25"/>
  <c r="AA133" i="25"/>
  <c r="AE133" i="25"/>
  <c r="G130" i="25"/>
  <c r="K130" i="25"/>
  <c r="O130" i="25"/>
  <c r="S130" i="25"/>
  <c r="W130" i="25"/>
  <c r="AA130" i="25"/>
  <c r="AE130" i="25"/>
  <c r="AI130" i="25"/>
  <c r="H130" i="25"/>
  <c r="L130" i="25"/>
  <c r="P130" i="25"/>
  <c r="T130" i="25"/>
  <c r="X130" i="25"/>
  <c r="AB130" i="25"/>
  <c r="AF130" i="25"/>
  <c r="E130" i="25"/>
  <c r="I130" i="25"/>
  <c r="M130" i="25"/>
  <c r="Q130" i="25"/>
  <c r="U130" i="25"/>
  <c r="Y130" i="25"/>
  <c r="AC130" i="25"/>
  <c r="AG130" i="25"/>
  <c r="F130" i="25"/>
  <c r="J130" i="25"/>
  <c r="N130" i="25"/>
  <c r="R130" i="25"/>
  <c r="V130" i="25"/>
  <c r="Z130" i="25"/>
  <c r="AD130" i="25"/>
  <c r="F127" i="25"/>
  <c r="J127" i="25"/>
  <c r="N127" i="25"/>
  <c r="R127" i="25"/>
  <c r="V127" i="25"/>
  <c r="Z127" i="25"/>
  <c r="AD127" i="25"/>
  <c r="AH127" i="25"/>
  <c r="G127" i="25"/>
  <c r="K127" i="25"/>
  <c r="O127" i="25"/>
  <c r="S127" i="25"/>
  <c r="W127" i="25"/>
  <c r="AA127" i="25"/>
  <c r="AE127" i="25"/>
  <c r="AI127" i="25"/>
  <c r="H127" i="25"/>
  <c r="L127" i="25"/>
  <c r="P127" i="25"/>
  <c r="T127" i="25"/>
  <c r="X127" i="25"/>
  <c r="AB127" i="25"/>
  <c r="AF127" i="25"/>
  <c r="E127" i="25"/>
  <c r="I127" i="25"/>
  <c r="M127" i="25"/>
  <c r="Q127" i="25"/>
  <c r="U127" i="25"/>
  <c r="Y127" i="25"/>
  <c r="AC127" i="25"/>
  <c r="E124" i="25"/>
  <c r="I124" i="25"/>
  <c r="M124" i="25"/>
  <c r="Q124" i="25"/>
  <c r="U124" i="25"/>
  <c r="Y124" i="25"/>
  <c r="AC124" i="25"/>
  <c r="AG124" i="25"/>
  <c r="F124" i="25"/>
  <c r="J124" i="25"/>
  <c r="N124" i="25"/>
  <c r="R124" i="25"/>
  <c r="V124" i="25"/>
  <c r="Z124" i="25"/>
  <c r="AD124" i="25"/>
  <c r="AH124" i="25"/>
  <c r="G124" i="25"/>
  <c r="K124" i="25"/>
  <c r="O124" i="25"/>
  <c r="S124" i="25"/>
  <c r="W124" i="25"/>
  <c r="AA124" i="25"/>
  <c r="AE124" i="25"/>
  <c r="AI124" i="25"/>
  <c r="H124" i="25"/>
  <c r="L124" i="25"/>
  <c r="P124" i="25"/>
  <c r="T124" i="25"/>
  <c r="X124" i="25"/>
  <c r="AB124" i="25"/>
  <c r="H121" i="25"/>
  <c r="L121" i="25"/>
  <c r="P121" i="25"/>
  <c r="T121" i="25"/>
  <c r="X121" i="25"/>
  <c r="AB121" i="25"/>
  <c r="AF121" i="25"/>
  <c r="E121" i="25"/>
  <c r="I121" i="25"/>
  <c r="M121" i="25"/>
  <c r="Q121" i="25"/>
  <c r="U121" i="25"/>
  <c r="Y121" i="25"/>
  <c r="AC121" i="25"/>
  <c r="AG121" i="25"/>
  <c r="F121" i="25"/>
  <c r="J121" i="25"/>
  <c r="N121" i="25"/>
  <c r="R121" i="25"/>
  <c r="V121" i="25"/>
  <c r="Z121" i="25"/>
  <c r="AD121" i="25"/>
  <c r="AH121" i="25"/>
  <c r="G121" i="25"/>
  <c r="K121" i="25"/>
  <c r="O121" i="25"/>
  <c r="S121" i="25"/>
  <c r="W121" i="25"/>
  <c r="AA121" i="25"/>
  <c r="AE121" i="25"/>
  <c r="G118" i="25"/>
  <c r="K118" i="25"/>
  <c r="O118" i="25"/>
  <c r="S118" i="25"/>
  <c r="W118" i="25"/>
  <c r="AA118" i="25"/>
  <c r="AE118" i="25"/>
  <c r="AI118" i="25"/>
  <c r="H118" i="25"/>
  <c r="L118" i="25"/>
  <c r="P118" i="25"/>
  <c r="T118" i="25"/>
  <c r="X118" i="25"/>
  <c r="AB118" i="25"/>
  <c r="AF118" i="25"/>
  <c r="E118" i="25"/>
  <c r="I118" i="25"/>
  <c r="M118" i="25"/>
  <c r="Q118" i="25"/>
  <c r="U118" i="25"/>
  <c r="Y118" i="25"/>
  <c r="AC118" i="25"/>
  <c r="AG118" i="25"/>
  <c r="F118" i="25"/>
  <c r="J118" i="25"/>
  <c r="N118" i="25"/>
  <c r="R118" i="25"/>
  <c r="V118" i="25"/>
  <c r="Z118" i="25"/>
  <c r="AD118" i="25"/>
  <c r="F115" i="25"/>
  <c r="J115" i="25"/>
  <c r="N115" i="25"/>
  <c r="R115" i="25"/>
  <c r="V115" i="25"/>
  <c r="Z115" i="25"/>
  <c r="AD115" i="25"/>
  <c r="AH115" i="25"/>
  <c r="G115" i="25"/>
  <c r="K115" i="25"/>
  <c r="O115" i="25"/>
  <c r="S115" i="25"/>
  <c r="W115" i="25"/>
  <c r="AA115" i="25"/>
  <c r="AE115" i="25"/>
  <c r="AI115" i="25"/>
  <c r="H115" i="25"/>
  <c r="L115" i="25"/>
  <c r="P115" i="25"/>
  <c r="T115" i="25"/>
  <c r="X115" i="25"/>
  <c r="AB115" i="25"/>
  <c r="AF115" i="25"/>
  <c r="E115" i="25"/>
  <c r="I115" i="25"/>
  <c r="M115" i="25"/>
  <c r="Q115" i="25"/>
  <c r="U115" i="25"/>
  <c r="Y115" i="25"/>
  <c r="AC115" i="25"/>
  <c r="E112" i="25"/>
  <c r="I112" i="25"/>
  <c r="M112" i="25"/>
  <c r="Q112" i="25"/>
  <c r="U112" i="25"/>
  <c r="Y112" i="25"/>
  <c r="AC112" i="25"/>
  <c r="AG112" i="25"/>
  <c r="F112" i="25"/>
  <c r="J112" i="25"/>
  <c r="N112" i="25"/>
  <c r="R112" i="25"/>
  <c r="V112" i="25"/>
  <c r="Z112" i="25"/>
  <c r="AD112" i="25"/>
  <c r="AH112" i="25"/>
  <c r="G112" i="25"/>
  <c r="K112" i="25"/>
  <c r="O112" i="25"/>
  <c r="S112" i="25"/>
  <c r="W112" i="25"/>
  <c r="AA112" i="25"/>
  <c r="AE112" i="25"/>
  <c r="AI112" i="25"/>
  <c r="H112" i="25"/>
  <c r="L112" i="25"/>
  <c r="P112" i="25"/>
  <c r="T112" i="25"/>
  <c r="X112" i="25"/>
  <c r="AB112" i="25"/>
  <c r="H109" i="25"/>
  <c r="L109" i="25"/>
  <c r="P109" i="25"/>
  <c r="T109" i="25"/>
  <c r="X109" i="25"/>
  <c r="AB109" i="25"/>
  <c r="AF109" i="25"/>
  <c r="E109" i="25"/>
  <c r="I109" i="25"/>
  <c r="M109" i="25"/>
  <c r="Q109" i="25"/>
  <c r="U109" i="25"/>
  <c r="Y109" i="25"/>
  <c r="AC109" i="25"/>
  <c r="AG109" i="25"/>
  <c r="F109" i="25"/>
  <c r="J109" i="25"/>
  <c r="N109" i="25"/>
  <c r="R109" i="25"/>
  <c r="V109" i="25"/>
  <c r="Z109" i="25"/>
  <c r="AD109" i="25"/>
  <c r="AH109" i="25"/>
  <c r="G109" i="25"/>
  <c r="K109" i="25"/>
  <c r="O109" i="25"/>
  <c r="S109" i="25"/>
  <c r="W109" i="25"/>
  <c r="AA109" i="25"/>
  <c r="AE109" i="25"/>
  <c r="G106" i="25"/>
  <c r="K106" i="25"/>
  <c r="O106" i="25"/>
  <c r="S106" i="25"/>
  <c r="W106" i="25"/>
  <c r="AA106" i="25"/>
  <c r="AE106" i="25"/>
  <c r="AI106" i="25"/>
  <c r="H106" i="25"/>
  <c r="L106" i="25"/>
  <c r="P106" i="25"/>
  <c r="T106" i="25"/>
  <c r="X106" i="25"/>
  <c r="AB106" i="25"/>
  <c r="AF106" i="25"/>
  <c r="E106" i="25"/>
  <c r="I106" i="25"/>
  <c r="M106" i="25"/>
  <c r="Q106" i="25"/>
  <c r="U106" i="25"/>
  <c r="Y106" i="25"/>
  <c r="AC106" i="25"/>
  <c r="AG106" i="25"/>
  <c r="F106" i="25"/>
  <c r="J106" i="25"/>
  <c r="N106" i="25"/>
  <c r="R106" i="25"/>
  <c r="V106" i="25"/>
  <c r="Z106" i="25"/>
  <c r="AD106" i="25"/>
  <c r="F103" i="25"/>
  <c r="J103" i="25"/>
  <c r="N103" i="25"/>
  <c r="R103" i="25"/>
  <c r="V103" i="25"/>
  <c r="Z103" i="25"/>
  <c r="AD103" i="25"/>
  <c r="AH103" i="25"/>
  <c r="G103" i="25"/>
  <c r="K103" i="25"/>
  <c r="O103" i="25"/>
  <c r="S103" i="25"/>
  <c r="W103" i="25"/>
  <c r="AA103" i="25"/>
  <c r="AE103" i="25"/>
  <c r="AI103" i="25"/>
  <c r="H103" i="25"/>
  <c r="L103" i="25"/>
  <c r="P103" i="25"/>
  <c r="T103" i="25"/>
  <c r="X103" i="25"/>
  <c r="AB103" i="25"/>
  <c r="AF103" i="25"/>
  <c r="E103" i="25"/>
  <c r="I103" i="25"/>
  <c r="M103" i="25"/>
  <c r="Q103" i="25"/>
  <c r="U103" i="25"/>
  <c r="Y103" i="25"/>
  <c r="AC103" i="25"/>
  <c r="E100" i="25"/>
  <c r="I100" i="25"/>
  <c r="M100" i="25"/>
  <c r="Q100" i="25"/>
  <c r="U100" i="25"/>
  <c r="Y100" i="25"/>
  <c r="AC100" i="25"/>
  <c r="AG100" i="25"/>
  <c r="F100" i="25"/>
  <c r="J100" i="25"/>
  <c r="N100" i="25"/>
  <c r="R100" i="25"/>
  <c r="V100" i="25"/>
  <c r="Z100" i="25"/>
  <c r="AD100" i="25"/>
  <c r="AH100" i="25"/>
  <c r="G100" i="25"/>
  <c r="K100" i="25"/>
  <c r="O100" i="25"/>
  <c r="S100" i="25"/>
  <c r="W100" i="25"/>
  <c r="AA100" i="25"/>
  <c r="AE100" i="25"/>
  <c r="AI100" i="25"/>
  <c r="H100" i="25"/>
  <c r="L100" i="25"/>
  <c r="P100" i="25"/>
  <c r="T100" i="25"/>
  <c r="X100" i="25"/>
  <c r="AB100" i="25"/>
  <c r="H97" i="25"/>
  <c r="L97" i="25"/>
  <c r="P97" i="25"/>
  <c r="T97" i="25"/>
  <c r="X97" i="25"/>
  <c r="AB97" i="25"/>
  <c r="AF97" i="25"/>
  <c r="E97" i="25"/>
  <c r="I97" i="25"/>
  <c r="M97" i="25"/>
  <c r="Q97" i="25"/>
  <c r="U97" i="25"/>
  <c r="Y97" i="25"/>
  <c r="AC97" i="25"/>
  <c r="AG97" i="25"/>
  <c r="F97" i="25"/>
  <c r="J97" i="25"/>
  <c r="N97" i="25"/>
  <c r="R97" i="25"/>
  <c r="V97" i="25"/>
  <c r="Z97" i="25"/>
  <c r="AD97" i="25"/>
  <c r="AH97" i="25"/>
  <c r="G97" i="25"/>
  <c r="K97" i="25"/>
  <c r="O97" i="25"/>
  <c r="S97" i="25"/>
  <c r="W97" i="25"/>
  <c r="AA97" i="25"/>
  <c r="AE97" i="25"/>
  <c r="G94" i="25"/>
  <c r="K94" i="25"/>
  <c r="O94" i="25"/>
  <c r="S94" i="25"/>
  <c r="W94" i="25"/>
  <c r="AA94" i="25"/>
  <c r="AE94" i="25"/>
  <c r="AI94" i="25"/>
  <c r="H94" i="25"/>
  <c r="L94" i="25"/>
  <c r="P94" i="25"/>
  <c r="T94" i="25"/>
  <c r="X94" i="25"/>
  <c r="AB94" i="25"/>
  <c r="AF94" i="25"/>
  <c r="E94" i="25"/>
  <c r="I94" i="25"/>
  <c r="M94" i="25"/>
  <c r="Q94" i="25"/>
  <c r="U94" i="25"/>
  <c r="Y94" i="25"/>
  <c r="AC94" i="25"/>
  <c r="AG94" i="25"/>
  <c r="F94" i="25"/>
  <c r="J94" i="25"/>
  <c r="N94" i="25"/>
  <c r="R94" i="25"/>
  <c r="V94" i="25"/>
  <c r="Z94" i="25"/>
  <c r="AD94" i="25"/>
  <c r="F91" i="25"/>
  <c r="J91" i="25"/>
  <c r="N91" i="25"/>
  <c r="R91" i="25"/>
  <c r="V91" i="25"/>
  <c r="Z91" i="25"/>
  <c r="AD91" i="25"/>
  <c r="AH91" i="25"/>
  <c r="G91" i="25"/>
  <c r="K91" i="25"/>
  <c r="O91" i="25"/>
  <c r="S91" i="25"/>
  <c r="W91" i="25"/>
  <c r="AA91" i="25"/>
  <c r="AE91" i="25"/>
  <c r="AI91" i="25"/>
  <c r="H91" i="25"/>
  <c r="L91" i="25"/>
  <c r="P91" i="25"/>
  <c r="T91" i="25"/>
  <c r="X91" i="25"/>
  <c r="AB91" i="25"/>
  <c r="AF91" i="25"/>
  <c r="E91" i="25"/>
  <c r="I91" i="25"/>
  <c r="M91" i="25"/>
  <c r="Q91" i="25"/>
  <c r="U91" i="25"/>
  <c r="Y91" i="25"/>
  <c r="AC91" i="25"/>
  <c r="E88" i="25"/>
  <c r="I88" i="25"/>
  <c r="M88" i="25"/>
  <c r="Q88" i="25"/>
  <c r="U88" i="25"/>
  <c r="Y88" i="25"/>
  <c r="AC88" i="25"/>
  <c r="AG88" i="25"/>
  <c r="F88" i="25"/>
  <c r="J88" i="25"/>
  <c r="N88" i="25"/>
  <c r="R88" i="25"/>
  <c r="V88" i="25"/>
  <c r="Z88" i="25"/>
  <c r="AD88" i="25"/>
  <c r="AH88" i="25"/>
  <c r="G88" i="25"/>
  <c r="K88" i="25"/>
  <c r="O88" i="25"/>
  <c r="S88" i="25"/>
  <c r="W88" i="25"/>
  <c r="AA88" i="25"/>
  <c r="AE88" i="25"/>
  <c r="AI88" i="25"/>
  <c r="H88" i="25"/>
  <c r="L88" i="25"/>
  <c r="P88" i="25"/>
  <c r="T88" i="25"/>
  <c r="X88" i="25"/>
  <c r="AB88" i="25"/>
  <c r="H85" i="25"/>
  <c r="L85" i="25"/>
  <c r="P85" i="25"/>
  <c r="T85" i="25"/>
  <c r="X85" i="25"/>
  <c r="AB85" i="25"/>
  <c r="AF85" i="25"/>
  <c r="E85" i="25"/>
  <c r="I85" i="25"/>
  <c r="M85" i="25"/>
  <c r="Q85" i="25"/>
  <c r="U85" i="25"/>
  <c r="Y85" i="25"/>
  <c r="AC85" i="25"/>
  <c r="AG85" i="25"/>
  <c r="F85" i="25"/>
  <c r="J85" i="25"/>
  <c r="N85" i="25"/>
  <c r="R85" i="25"/>
  <c r="V85" i="25"/>
  <c r="Z85" i="25"/>
  <c r="AD85" i="25"/>
  <c r="AH85" i="25"/>
  <c r="G85" i="25"/>
  <c r="K85" i="25"/>
  <c r="O85" i="25"/>
  <c r="S85" i="25"/>
  <c r="W85" i="25"/>
  <c r="AA85" i="25"/>
  <c r="AE85" i="25"/>
  <c r="G82" i="25"/>
  <c r="K82" i="25"/>
  <c r="O82" i="25"/>
  <c r="S82" i="25"/>
  <c r="W82" i="25"/>
  <c r="AA82" i="25"/>
  <c r="AE82" i="25"/>
  <c r="AI82" i="25"/>
  <c r="H82" i="25"/>
  <c r="L82" i="25"/>
  <c r="P82" i="25"/>
  <c r="T82" i="25"/>
  <c r="X82" i="25"/>
  <c r="AB82" i="25"/>
  <c r="AF82" i="25"/>
  <c r="E82" i="25"/>
  <c r="I82" i="25"/>
  <c r="M82" i="25"/>
  <c r="Q82" i="25"/>
  <c r="U82" i="25"/>
  <c r="Y82" i="25"/>
  <c r="AC82" i="25"/>
  <c r="AG82" i="25"/>
  <c r="F82" i="25"/>
  <c r="J82" i="25"/>
  <c r="N82" i="25"/>
  <c r="R82" i="25"/>
  <c r="V82" i="25"/>
  <c r="Z82" i="25"/>
  <c r="AD82" i="25"/>
  <c r="F79" i="25"/>
  <c r="J79" i="25"/>
  <c r="N79" i="25"/>
  <c r="R79" i="25"/>
  <c r="V79" i="25"/>
  <c r="Z79" i="25"/>
  <c r="AD79" i="25"/>
  <c r="AH79" i="25"/>
  <c r="G79" i="25"/>
  <c r="K79" i="25"/>
  <c r="O79" i="25"/>
  <c r="S79" i="25"/>
  <c r="W79" i="25"/>
  <c r="AA79" i="25"/>
  <c r="AE79" i="25"/>
  <c r="AI79" i="25"/>
  <c r="H79" i="25"/>
  <c r="L79" i="25"/>
  <c r="P79" i="25"/>
  <c r="T79" i="25"/>
  <c r="X79" i="25"/>
  <c r="AB79" i="25"/>
  <c r="AF79" i="25"/>
  <c r="E79" i="25"/>
  <c r="I79" i="25"/>
  <c r="M79" i="25"/>
  <c r="Q79" i="25"/>
  <c r="U79" i="25"/>
  <c r="Y79" i="25"/>
  <c r="AC79" i="25"/>
  <c r="E76" i="25"/>
  <c r="I76" i="25"/>
  <c r="M76" i="25"/>
  <c r="Q76" i="25"/>
  <c r="U76" i="25"/>
  <c r="Y76" i="25"/>
  <c r="AC76" i="25"/>
  <c r="AG76" i="25"/>
  <c r="F76" i="25"/>
  <c r="J76" i="25"/>
  <c r="N76" i="25"/>
  <c r="R76" i="25"/>
  <c r="V76" i="25"/>
  <c r="Z76" i="25"/>
  <c r="AD76" i="25"/>
  <c r="AH76" i="25"/>
  <c r="G76" i="25"/>
  <c r="K76" i="25"/>
  <c r="O76" i="25"/>
  <c r="S76" i="25"/>
  <c r="W76" i="25"/>
  <c r="AA76" i="25"/>
  <c r="AE76" i="25"/>
  <c r="AI76" i="25"/>
  <c r="H76" i="25"/>
  <c r="L76" i="25"/>
  <c r="P76" i="25"/>
  <c r="T76" i="25"/>
  <c r="X76" i="25"/>
  <c r="AB76" i="25"/>
  <c r="H73" i="25"/>
  <c r="L73" i="25"/>
  <c r="P73" i="25"/>
  <c r="T73" i="25"/>
  <c r="X73" i="25"/>
  <c r="AB73" i="25"/>
  <c r="AF73" i="25"/>
  <c r="E73" i="25"/>
  <c r="I73" i="25"/>
  <c r="M73" i="25"/>
  <c r="Q73" i="25"/>
  <c r="U73" i="25"/>
  <c r="Y73" i="25"/>
  <c r="AC73" i="25"/>
  <c r="AG73" i="25"/>
  <c r="F73" i="25"/>
  <c r="J73" i="25"/>
  <c r="N73" i="25"/>
  <c r="R73" i="25"/>
  <c r="V73" i="25"/>
  <c r="Z73" i="25"/>
  <c r="AD73" i="25"/>
  <c r="AH73" i="25"/>
  <c r="G73" i="25"/>
  <c r="K73" i="25"/>
  <c r="O73" i="25"/>
  <c r="S73" i="25"/>
  <c r="W73" i="25"/>
  <c r="AA73" i="25"/>
  <c r="AE73" i="25"/>
  <c r="G70" i="25"/>
  <c r="K70" i="25"/>
  <c r="O70" i="25"/>
  <c r="S70" i="25"/>
  <c r="W70" i="25"/>
  <c r="AA70" i="25"/>
  <c r="AE70" i="25"/>
  <c r="AI70" i="25"/>
  <c r="H70" i="25"/>
  <c r="L70" i="25"/>
  <c r="P70" i="25"/>
  <c r="T70" i="25"/>
  <c r="X70" i="25"/>
  <c r="AB70" i="25"/>
  <c r="AF70" i="25"/>
  <c r="E70" i="25"/>
  <c r="I70" i="25"/>
  <c r="M70" i="25"/>
  <c r="Q70" i="25"/>
  <c r="U70" i="25"/>
  <c r="Y70" i="25"/>
  <c r="AC70" i="25"/>
  <c r="AG70" i="25"/>
  <c r="F70" i="25"/>
  <c r="J70" i="25"/>
  <c r="N70" i="25"/>
  <c r="R70" i="25"/>
  <c r="V70" i="25"/>
  <c r="Z70" i="25"/>
  <c r="AD70" i="25"/>
  <c r="F67" i="25"/>
  <c r="J67" i="25"/>
  <c r="N67" i="25"/>
  <c r="R67" i="25"/>
  <c r="V67" i="25"/>
  <c r="Z67" i="25"/>
  <c r="AD67" i="25"/>
  <c r="AH67" i="25"/>
  <c r="G67" i="25"/>
  <c r="K67" i="25"/>
  <c r="O67" i="25"/>
  <c r="S67" i="25"/>
  <c r="W67" i="25"/>
  <c r="AA67" i="25"/>
  <c r="AE67" i="25"/>
  <c r="AI67" i="25"/>
  <c r="H67" i="25"/>
  <c r="L67" i="25"/>
  <c r="P67" i="25"/>
  <c r="T67" i="25"/>
  <c r="X67" i="25"/>
  <c r="AB67" i="25"/>
  <c r="AF67" i="25"/>
  <c r="E67" i="25"/>
  <c r="I67" i="25"/>
  <c r="M67" i="25"/>
  <c r="Q67" i="25"/>
  <c r="U67" i="25"/>
  <c r="Y67" i="25"/>
  <c r="AC67" i="25"/>
  <c r="E64" i="25"/>
  <c r="I64" i="25"/>
  <c r="M64" i="25"/>
  <c r="Q64" i="25"/>
  <c r="U64" i="25"/>
  <c r="Y64" i="25"/>
  <c r="AC64" i="25"/>
  <c r="AG64" i="25"/>
  <c r="F64" i="25"/>
  <c r="J64" i="25"/>
  <c r="N64" i="25"/>
  <c r="R64" i="25"/>
  <c r="V64" i="25"/>
  <c r="Z64" i="25"/>
  <c r="AD64" i="25"/>
  <c r="AH64" i="25"/>
  <c r="G64" i="25"/>
  <c r="K64" i="25"/>
  <c r="O64" i="25"/>
  <c r="S64" i="25"/>
  <c r="W64" i="25"/>
  <c r="AA64" i="25"/>
  <c r="AE64" i="25"/>
  <c r="AI64" i="25"/>
  <c r="H64" i="25"/>
  <c r="L64" i="25"/>
  <c r="P64" i="25"/>
  <c r="T64" i="25"/>
  <c r="X64" i="25"/>
  <c r="AB64" i="25"/>
  <c r="H61" i="25"/>
  <c r="L61" i="25"/>
  <c r="P61" i="25"/>
  <c r="T61" i="25"/>
  <c r="X61" i="25"/>
  <c r="AB61" i="25"/>
  <c r="AF61" i="25"/>
  <c r="E61" i="25"/>
  <c r="I61" i="25"/>
  <c r="M61" i="25"/>
  <c r="Q61" i="25"/>
  <c r="U61" i="25"/>
  <c r="Y61" i="25"/>
  <c r="AC61" i="25"/>
  <c r="AG61" i="25"/>
  <c r="F61" i="25"/>
  <c r="J61" i="25"/>
  <c r="N61" i="25"/>
  <c r="R61" i="25"/>
  <c r="V61" i="25"/>
  <c r="Z61" i="25"/>
  <c r="AD61" i="25"/>
  <c r="AH61" i="25"/>
  <c r="G61" i="25"/>
  <c r="K61" i="25"/>
  <c r="O61" i="25"/>
  <c r="S61" i="25"/>
  <c r="W61" i="25"/>
  <c r="AA61" i="25"/>
  <c r="AE61" i="25"/>
  <c r="G58" i="25"/>
  <c r="K58" i="25"/>
  <c r="O58" i="25"/>
  <c r="S58" i="25"/>
  <c r="W58" i="25"/>
  <c r="AA58" i="25"/>
  <c r="AE58" i="25"/>
  <c r="AI58" i="25"/>
  <c r="H58" i="25"/>
  <c r="L58" i="25"/>
  <c r="P58" i="25"/>
  <c r="T58" i="25"/>
  <c r="X58" i="25"/>
  <c r="AB58" i="25"/>
  <c r="AF58" i="25"/>
  <c r="E58" i="25"/>
  <c r="I58" i="25"/>
  <c r="M58" i="25"/>
  <c r="Q58" i="25"/>
  <c r="U58" i="25"/>
  <c r="Y58" i="25"/>
  <c r="AC58" i="25"/>
  <c r="AG58" i="25"/>
  <c r="F58" i="25"/>
  <c r="J58" i="25"/>
  <c r="N58" i="25"/>
  <c r="R58" i="25"/>
  <c r="V58" i="25"/>
  <c r="Z58" i="25"/>
  <c r="AD58" i="25"/>
  <c r="F55" i="25"/>
  <c r="J55" i="25"/>
  <c r="N55" i="25"/>
  <c r="R55" i="25"/>
  <c r="V55" i="25"/>
  <c r="Z55" i="25"/>
  <c r="AD55" i="25"/>
  <c r="AH55" i="25"/>
  <c r="G55" i="25"/>
  <c r="K55" i="25"/>
  <c r="O55" i="25"/>
  <c r="S55" i="25"/>
  <c r="W55" i="25"/>
  <c r="AA55" i="25"/>
  <c r="AE55" i="25"/>
  <c r="AI55" i="25"/>
  <c r="H55" i="25"/>
  <c r="L55" i="25"/>
  <c r="P55" i="25"/>
  <c r="T55" i="25"/>
  <c r="X55" i="25"/>
  <c r="AB55" i="25"/>
  <c r="AF55" i="25"/>
  <c r="E55" i="25"/>
  <c r="I55" i="25"/>
  <c r="M55" i="25"/>
  <c r="Q55" i="25"/>
  <c r="U55" i="25"/>
  <c r="Y55" i="25"/>
  <c r="AC55" i="25"/>
  <c r="E52" i="25"/>
  <c r="I52" i="25"/>
  <c r="M52" i="25"/>
  <c r="Q52" i="25"/>
  <c r="U52" i="25"/>
  <c r="Y52" i="25"/>
  <c r="AC52" i="25"/>
  <c r="AG52" i="25"/>
  <c r="F52" i="25"/>
  <c r="J52" i="25"/>
  <c r="N52" i="25"/>
  <c r="R52" i="25"/>
  <c r="V52" i="25"/>
  <c r="Z52" i="25"/>
  <c r="AD52" i="25"/>
  <c r="AH52" i="25"/>
  <c r="G52" i="25"/>
  <c r="K52" i="25"/>
  <c r="O52" i="25"/>
  <c r="S52" i="25"/>
  <c r="W52" i="25"/>
  <c r="AA52" i="25"/>
  <c r="AE52" i="25"/>
  <c r="AI52" i="25"/>
  <c r="H52" i="25"/>
  <c r="L52" i="25"/>
  <c r="P52" i="25"/>
  <c r="T52" i="25"/>
  <c r="X52" i="25"/>
  <c r="AB52" i="25"/>
  <c r="H49" i="25"/>
  <c r="L49" i="25"/>
  <c r="P49" i="25"/>
  <c r="T49" i="25"/>
  <c r="X49" i="25"/>
  <c r="AB49" i="25"/>
  <c r="AF49" i="25"/>
  <c r="E49" i="25"/>
  <c r="I49" i="25"/>
  <c r="M49" i="25"/>
  <c r="Q49" i="25"/>
  <c r="U49" i="25"/>
  <c r="Y49" i="25"/>
  <c r="AC49" i="25"/>
  <c r="AG49" i="25"/>
  <c r="F49" i="25"/>
  <c r="J49" i="25"/>
  <c r="N49" i="25"/>
  <c r="R49" i="25"/>
  <c r="V49" i="25"/>
  <c r="Z49" i="25"/>
  <c r="AD49" i="25"/>
  <c r="AH49" i="25"/>
  <c r="G49" i="25"/>
  <c r="K49" i="25"/>
  <c r="O49" i="25"/>
  <c r="S49" i="25"/>
  <c r="W49" i="25"/>
  <c r="AA49" i="25"/>
  <c r="AE49" i="25"/>
  <c r="G46" i="25"/>
  <c r="K46" i="25"/>
  <c r="O46" i="25"/>
  <c r="S46" i="25"/>
  <c r="W46" i="25"/>
  <c r="AA46" i="25"/>
  <c r="AE46" i="25"/>
  <c r="AI46" i="25"/>
  <c r="H46" i="25"/>
  <c r="L46" i="25"/>
  <c r="P46" i="25"/>
  <c r="T46" i="25"/>
  <c r="X46" i="25"/>
  <c r="AB46" i="25"/>
  <c r="AF46" i="25"/>
  <c r="E46" i="25"/>
  <c r="I46" i="25"/>
  <c r="M46" i="25"/>
  <c r="Q46" i="25"/>
  <c r="U46" i="25"/>
  <c r="Y46" i="25"/>
  <c r="AC46" i="25"/>
  <c r="AG46" i="25"/>
  <c r="F46" i="25"/>
  <c r="J46" i="25"/>
  <c r="N46" i="25"/>
  <c r="R46" i="25"/>
  <c r="V46" i="25"/>
  <c r="Z46" i="25"/>
  <c r="AD46" i="25"/>
  <c r="F43" i="25"/>
  <c r="J43" i="25"/>
  <c r="N43" i="25"/>
  <c r="R43" i="25"/>
  <c r="V43" i="25"/>
  <c r="Z43" i="25"/>
  <c r="AD43" i="25"/>
  <c r="AH43" i="25"/>
  <c r="G43" i="25"/>
  <c r="K43" i="25"/>
  <c r="O43" i="25"/>
  <c r="S43" i="25"/>
  <c r="W43" i="25"/>
  <c r="AA43" i="25"/>
  <c r="AE43" i="25"/>
  <c r="AI43" i="25"/>
  <c r="H43" i="25"/>
  <c r="L43" i="25"/>
  <c r="P43" i="25"/>
  <c r="T43" i="25"/>
  <c r="X43" i="25"/>
  <c r="AB43" i="25"/>
  <c r="AF43" i="25"/>
  <c r="E43" i="25"/>
  <c r="I43" i="25"/>
  <c r="M43" i="25"/>
  <c r="Q43" i="25"/>
  <c r="U43" i="25"/>
  <c r="Y43" i="25"/>
  <c r="AC43" i="25"/>
  <c r="E40" i="25"/>
  <c r="I40" i="25"/>
  <c r="M40" i="25"/>
  <c r="Q40" i="25"/>
  <c r="U40" i="25"/>
  <c r="Y40" i="25"/>
  <c r="AC40" i="25"/>
  <c r="AG40" i="25"/>
  <c r="F40" i="25"/>
  <c r="J40" i="25"/>
  <c r="N40" i="25"/>
  <c r="R40" i="25"/>
  <c r="V40" i="25"/>
  <c r="Z40" i="25"/>
  <c r="AD40" i="25"/>
  <c r="AH40" i="25"/>
  <c r="G40" i="25"/>
  <c r="K40" i="25"/>
  <c r="O40" i="25"/>
  <c r="S40" i="25"/>
  <c r="W40" i="25"/>
  <c r="AA40" i="25"/>
  <c r="AE40" i="25"/>
  <c r="AI40" i="25"/>
  <c r="H40" i="25"/>
  <c r="L40" i="25"/>
  <c r="P40" i="25"/>
  <c r="T40" i="25"/>
  <c r="X40" i="25"/>
  <c r="AB40" i="25"/>
  <c r="H37" i="25"/>
  <c r="L37" i="25"/>
  <c r="P37" i="25"/>
  <c r="T37" i="25"/>
  <c r="X37" i="25"/>
  <c r="AB37" i="25"/>
  <c r="AF37" i="25"/>
  <c r="E37" i="25"/>
  <c r="I37" i="25"/>
  <c r="M37" i="25"/>
  <c r="Q37" i="25"/>
  <c r="U37" i="25"/>
  <c r="Y37" i="25"/>
  <c r="AC37" i="25"/>
  <c r="AG37" i="25"/>
  <c r="F37" i="25"/>
  <c r="J37" i="25"/>
  <c r="N37" i="25"/>
  <c r="R37" i="25"/>
  <c r="V37" i="25"/>
  <c r="Z37" i="25"/>
  <c r="AD37" i="25"/>
  <c r="AH37" i="25"/>
  <c r="G37" i="25"/>
  <c r="K37" i="25"/>
  <c r="O37" i="25"/>
  <c r="S37" i="25"/>
  <c r="W37" i="25"/>
  <c r="AA37" i="25"/>
  <c r="AE37" i="25"/>
  <c r="G34" i="25"/>
  <c r="K34" i="25"/>
  <c r="O34" i="25"/>
  <c r="S34" i="25"/>
  <c r="W34" i="25"/>
  <c r="AA34" i="25"/>
  <c r="AE34" i="25"/>
  <c r="AI34" i="25"/>
  <c r="H34" i="25"/>
  <c r="L34" i="25"/>
  <c r="P34" i="25"/>
  <c r="T34" i="25"/>
  <c r="X34" i="25"/>
  <c r="AB34" i="25"/>
  <c r="AF34" i="25"/>
  <c r="E34" i="25"/>
  <c r="I34" i="25"/>
  <c r="M34" i="25"/>
  <c r="Q34" i="25"/>
  <c r="U34" i="25"/>
  <c r="Y34" i="25"/>
  <c r="AC34" i="25"/>
  <c r="AG34" i="25"/>
  <c r="F34" i="25"/>
  <c r="J34" i="25"/>
  <c r="N34" i="25"/>
  <c r="R34" i="25"/>
  <c r="V34" i="25"/>
  <c r="Z34" i="25"/>
  <c r="AD34" i="25"/>
  <c r="F31" i="25"/>
  <c r="J31" i="25"/>
  <c r="N31" i="25"/>
  <c r="R31" i="25"/>
  <c r="V31" i="25"/>
  <c r="Z31" i="25"/>
  <c r="AD31" i="25"/>
  <c r="AH31" i="25"/>
  <c r="G31" i="25"/>
  <c r="K31" i="25"/>
  <c r="O31" i="25"/>
  <c r="S31" i="25"/>
  <c r="W31" i="25"/>
  <c r="AA31" i="25"/>
  <c r="AE31" i="25"/>
  <c r="AI31" i="25"/>
  <c r="H31" i="25"/>
  <c r="L31" i="25"/>
  <c r="P31" i="25"/>
  <c r="T31" i="25"/>
  <c r="X31" i="25"/>
  <c r="AB31" i="25"/>
  <c r="AF31" i="25"/>
  <c r="E31" i="25"/>
  <c r="I31" i="25"/>
  <c r="M31" i="25"/>
  <c r="Q31" i="25"/>
  <c r="U31" i="25"/>
  <c r="Y31" i="25"/>
  <c r="AC31" i="25"/>
  <c r="E28" i="25"/>
  <c r="I28" i="25"/>
  <c r="M28" i="25"/>
  <c r="Q28" i="25"/>
  <c r="U28" i="25"/>
  <c r="Y28" i="25"/>
  <c r="AC28" i="25"/>
  <c r="AG28" i="25"/>
  <c r="F28" i="25"/>
  <c r="J28" i="25"/>
  <c r="N28" i="25"/>
  <c r="R28" i="25"/>
  <c r="V28" i="25"/>
  <c r="Z28" i="25"/>
  <c r="AD28" i="25"/>
  <c r="AH28" i="25"/>
  <c r="G28" i="25"/>
  <c r="K28" i="25"/>
  <c r="O28" i="25"/>
  <c r="S28" i="25"/>
  <c r="W28" i="25"/>
  <c r="AA28" i="25"/>
  <c r="AE28" i="25"/>
  <c r="AI28" i="25"/>
  <c r="H28" i="25"/>
  <c r="L28" i="25"/>
  <c r="P28" i="25"/>
  <c r="T28" i="25"/>
  <c r="X28" i="25"/>
  <c r="AB28" i="25"/>
  <c r="H25" i="25"/>
  <c r="L25" i="25"/>
  <c r="P25" i="25"/>
  <c r="T25" i="25"/>
  <c r="X25" i="25"/>
  <c r="AB25" i="25"/>
  <c r="AF25" i="25"/>
  <c r="E25" i="25"/>
  <c r="I25" i="25"/>
  <c r="M25" i="25"/>
  <c r="Q25" i="25"/>
  <c r="U25" i="25"/>
  <c r="Y25" i="25"/>
  <c r="AC25" i="25"/>
  <c r="AG25" i="25"/>
  <c r="F25" i="25"/>
  <c r="J25" i="25"/>
  <c r="N25" i="25"/>
  <c r="R25" i="25"/>
  <c r="V25" i="25"/>
  <c r="Z25" i="25"/>
  <c r="AD25" i="25"/>
  <c r="AH25" i="25"/>
  <c r="G25" i="25"/>
  <c r="K25" i="25"/>
  <c r="O25" i="25"/>
  <c r="S25" i="25"/>
  <c r="W25" i="25"/>
  <c r="AA25" i="25"/>
  <c r="AE25" i="25"/>
  <c r="G22" i="25"/>
  <c r="K22" i="25"/>
  <c r="O22" i="25"/>
  <c r="S22" i="25"/>
  <c r="W22" i="25"/>
  <c r="AA22" i="25"/>
  <c r="AE22" i="25"/>
  <c r="AI22" i="25"/>
  <c r="H22" i="25"/>
  <c r="L22" i="25"/>
  <c r="P22" i="25"/>
  <c r="T22" i="25"/>
  <c r="X22" i="25"/>
  <c r="AB22" i="25"/>
  <c r="AF22" i="25"/>
  <c r="E22" i="25"/>
  <c r="I22" i="25"/>
  <c r="M22" i="25"/>
  <c r="Q22" i="25"/>
  <c r="U22" i="25"/>
  <c r="Y22" i="25"/>
  <c r="AC22" i="25"/>
  <c r="AG22" i="25"/>
  <c r="F22" i="25"/>
  <c r="J22" i="25"/>
  <c r="N22" i="25"/>
  <c r="R22" i="25"/>
  <c r="V22" i="25"/>
  <c r="Z22" i="25"/>
  <c r="AD22" i="25"/>
  <c r="F19" i="25"/>
  <c r="J19" i="25"/>
  <c r="N19" i="25"/>
  <c r="R19" i="25"/>
  <c r="V19" i="25"/>
  <c r="Z19" i="25"/>
  <c r="AD19" i="25"/>
  <c r="AH19" i="25"/>
  <c r="G19" i="25"/>
  <c r="K19" i="25"/>
  <c r="O19" i="25"/>
  <c r="S19" i="25"/>
  <c r="W19" i="25"/>
  <c r="AA19" i="25"/>
  <c r="AE19" i="25"/>
  <c r="AI19" i="25"/>
  <c r="H19" i="25"/>
  <c r="L19" i="25"/>
  <c r="P19" i="25"/>
  <c r="T19" i="25"/>
  <c r="X19" i="25"/>
  <c r="AB19" i="25"/>
  <c r="AF19" i="25"/>
  <c r="E19" i="25"/>
  <c r="I19" i="25"/>
  <c r="M19" i="25"/>
  <c r="Q19" i="25"/>
  <c r="U19" i="25"/>
  <c r="Y19" i="25"/>
  <c r="AC19" i="25"/>
  <c r="AO69" i="18"/>
  <c r="AO73" i="18"/>
  <c r="AO77" i="18"/>
  <c r="AO70" i="18"/>
  <c r="AO74" i="18"/>
  <c r="AO78" i="18"/>
  <c r="AO71" i="18"/>
  <c r="AO75" i="18"/>
  <c r="AO72" i="18"/>
  <c r="AO76" i="18"/>
  <c r="AO10" i="18"/>
  <c r="AO11" i="18"/>
  <c r="AO68" i="18"/>
  <c r="AO64" i="18"/>
  <c r="AO60" i="18"/>
  <c r="AO48" i="18"/>
  <c r="AO36" i="18"/>
  <c r="AO24" i="18"/>
  <c r="AO65" i="18"/>
  <c r="AO61" i="18"/>
  <c r="AO57" i="18"/>
  <c r="AO53" i="18"/>
  <c r="AO49" i="18"/>
  <c r="AO45" i="18"/>
  <c r="AO41" i="18"/>
  <c r="AO37" i="18"/>
  <c r="AO33" i="18"/>
  <c r="AO29" i="18"/>
  <c r="AO25" i="18"/>
  <c r="AO21" i="18"/>
  <c r="AO13" i="18"/>
  <c r="AO52" i="18"/>
  <c r="AO40" i="18"/>
  <c r="AO20" i="18"/>
  <c r="AO67" i="18"/>
  <c r="AO63" i="18"/>
  <c r="AO59" i="18"/>
  <c r="AO55" i="18"/>
  <c r="AO51" i="18"/>
  <c r="AO47" i="18"/>
  <c r="AO43" i="18"/>
  <c r="AO39" i="18"/>
  <c r="AO35" i="18"/>
  <c r="AO31" i="18"/>
  <c r="AO27" i="18"/>
  <c r="AO23" i="18"/>
  <c r="AO19" i="18"/>
  <c r="AO15" i="18"/>
  <c r="AO56" i="18"/>
  <c r="AO44" i="18"/>
  <c r="AO32" i="18"/>
  <c r="AO28" i="18"/>
  <c r="AO16" i="18"/>
  <c r="AO66" i="18"/>
  <c r="AO62" i="18"/>
  <c r="AO58" i="18"/>
  <c r="AO54" i="18"/>
  <c r="AO50" i="18"/>
  <c r="AO46" i="18"/>
  <c r="AO42" i="18"/>
  <c r="AO38" i="18"/>
  <c r="AO34" i="18"/>
  <c r="AO30" i="18"/>
  <c r="AO26" i="18"/>
  <c r="AO22" i="18"/>
  <c r="AO18" i="18"/>
  <c r="AO14" i="18"/>
  <c r="D148" i="25"/>
  <c r="C148" i="25"/>
  <c r="D112" i="25"/>
  <c r="C112" i="25"/>
  <c r="D100" i="25"/>
  <c r="C100" i="25"/>
  <c r="D76" i="25"/>
  <c r="C76" i="25"/>
  <c r="D193" i="25"/>
  <c r="D145" i="25"/>
  <c r="C145" i="25"/>
  <c r="D190" i="25"/>
  <c r="C190" i="25"/>
  <c r="D166" i="25"/>
  <c r="C166" i="25"/>
  <c r="D154" i="25"/>
  <c r="C154" i="25"/>
  <c r="D130" i="25"/>
  <c r="C130" i="25"/>
  <c r="D118" i="25"/>
  <c r="C118" i="25"/>
  <c r="D106" i="25"/>
  <c r="C106" i="25"/>
  <c r="D94" i="25"/>
  <c r="C94" i="25"/>
  <c r="D82" i="25"/>
  <c r="C82" i="25"/>
  <c r="C187" i="25"/>
  <c r="D187" i="25"/>
  <c r="C175" i="25"/>
  <c r="D175" i="25"/>
  <c r="C163" i="25"/>
  <c r="D163" i="25"/>
  <c r="C151" i="25"/>
  <c r="D151" i="25"/>
  <c r="C139" i="25"/>
  <c r="D139" i="25"/>
  <c r="C127" i="25"/>
  <c r="D127" i="25"/>
  <c r="C115" i="25"/>
  <c r="D115" i="25"/>
  <c r="C103" i="25"/>
  <c r="D103" i="25"/>
  <c r="C91" i="25"/>
  <c r="D91" i="25"/>
  <c r="C79" i="25"/>
  <c r="D79" i="25"/>
  <c r="D172" i="25"/>
  <c r="C172" i="25"/>
  <c r="D124" i="25"/>
  <c r="C124" i="25"/>
  <c r="D88" i="25"/>
  <c r="C88" i="25"/>
  <c r="D169" i="25"/>
  <c r="C169" i="25"/>
  <c r="D133" i="25"/>
  <c r="C133" i="25"/>
  <c r="D109" i="25"/>
  <c r="C109" i="25"/>
  <c r="D184" i="25"/>
  <c r="C184" i="25"/>
  <c r="D160" i="25"/>
  <c r="C160" i="25"/>
  <c r="D136" i="25"/>
  <c r="C136" i="25"/>
  <c r="D181" i="25"/>
  <c r="C181" i="25"/>
  <c r="D157" i="25"/>
  <c r="C157" i="25"/>
  <c r="D121" i="25"/>
  <c r="C121" i="25"/>
  <c r="D97" i="25"/>
  <c r="C97" i="25"/>
  <c r="D85" i="25"/>
  <c r="C85" i="25"/>
  <c r="D73" i="25"/>
  <c r="C73" i="25"/>
  <c r="D178" i="25"/>
  <c r="C178" i="25"/>
  <c r="D142" i="25"/>
  <c r="C142" i="25"/>
  <c r="I10" i="25"/>
  <c r="Y10" i="25"/>
  <c r="K13" i="25"/>
  <c r="AA13" i="25"/>
  <c r="O13" i="25"/>
  <c r="M10" i="25"/>
  <c r="AC10" i="25"/>
  <c r="AE13" i="25"/>
  <c r="Q10" i="25"/>
  <c r="S13" i="25"/>
  <c r="AI13" i="25"/>
  <c r="AG10" i="25"/>
  <c r="E10" i="25"/>
  <c r="U10" i="25"/>
  <c r="G13" i="25"/>
  <c r="D43" i="25"/>
  <c r="C43" i="25"/>
  <c r="D16" i="25"/>
  <c r="C16" i="25"/>
  <c r="O16" i="25"/>
  <c r="AA16" i="25"/>
  <c r="D64" i="25"/>
  <c r="C64" i="25"/>
  <c r="D13" i="25"/>
  <c r="C13" i="25"/>
  <c r="J10" i="25"/>
  <c r="V10" i="25"/>
  <c r="AD10" i="25"/>
  <c r="L13" i="25"/>
  <c r="T13" i="25"/>
  <c r="AB13" i="25"/>
  <c r="H16" i="25"/>
  <c r="L16" i="25"/>
  <c r="T16" i="25"/>
  <c r="AB16" i="25"/>
  <c r="AF16" i="25"/>
  <c r="D61" i="25"/>
  <c r="C61" i="25"/>
  <c r="D37" i="25"/>
  <c r="C37" i="25"/>
  <c r="D22" i="25"/>
  <c r="C22" i="25"/>
  <c r="O10" i="25"/>
  <c r="D70" i="25"/>
  <c r="C70" i="25"/>
  <c r="D58" i="25"/>
  <c r="C58" i="25"/>
  <c r="D46" i="25"/>
  <c r="C46" i="25"/>
  <c r="D34" i="25"/>
  <c r="C34" i="25"/>
  <c r="D19" i="25"/>
  <c r="C19" i="25"/>
  <c r="D10" i="25"/>
  <c r="H10" i="25"/>
  <c r="L10" i="25"/>
  <c r="P10" i="25"/>
  <c r="T10" i="25"/>
  <c r="X10" i="25"/>
  <c r="AB10" i="25"/>
  <c r="AF10" i="25"/>
  <c r="F13" i="25"/>
  <c r="J13" i="25"/>
  <c r="N13" i="25"/>
  <c r="R13" i="25"/>
  <c r="V13" i="25"/>
  <c r="Z13" i="25"/>
  <c r="AD13" i="25"/>
  <c r="AH13" i="25"/>
  <c r="F16" i="25"/>
  <c r="J16" i="25"/>
  <c r="N16" i="25"/>
  <c r="R16" i="25"/>
  <c r="V16" i="25"/>
  <c r="Z16" i="25"/>
  <c r="AD16" i="25"/>
  <c r="AH16" i="25"/>
  <c r="K16" i="25"/>
  <c r="S16" i="25"/>
  <c r="W16" i="25"/>
  <c r="AE16" i="25"/>
  <c r="AI16" i="25"/>
  <c r="D55" i="25"/>
  <c r="C55" i="25"/>
  <c r="G16" i="25"/>
  <c r="D40" i="25"/>
  <c r="C40" i="25"/>
  <c r="N10" i="25"/>
  <c r="H13" i="25"/>
  <c r="X13" i="25"/>
  <c r="E13" i="25"/>
  <c r="P16" i="25"/>
  <c r="X16" i="25"/>
  <c r="D67" i="25"/>
  <c r="C67" i="25"/>
  <c r="D28" i="25"/>
  <c r="C28" i="25"/>
  <c r="D52" i="25"/>
  <c r="C52" i="25"/>
  <c r="D25" i="25"/>
  <c r="C25" i="25"/>
  <c r="F10" i="25"/>
  <c r="R10" i="25"/>
  <c r="Z10" i="25"/>
  <c r="AH10" i="25"/>
  <c r="P13" i="25"/>
  <c r="AF13" i="25"/>
  <c r="D49" i="25"/>
  <c r="C49" i="25"/>
  <c r="D31" i="25"/>
  <c r="C31" i="25"/>
  <c r="G10" i="25"/>
  <c r="K10" i="25"/>
  <c r="S10" i="25"/>
  <c r="W10" i="25"/>
  <c r="AA10" i="25"/>
  <c r="AE10" i="25"/>
  <c r="AI10" i="25"/>
  <c r="I13" i="25"/>
  <c r="M13" i="25"/>
  <c r="Q13" i="25"/>
  <c r="U13" i="25"/>
  <c r="Y13" i="25"/>
  <c r="AC13" i="25"/>
  <c r="AG13" i="25"/>
  <c r="E16" i="25"/>
  <c r="I16" i="25"/>
  <c r="M16" i="25"/>
  <c r="Q16" i="25"/>
  <c r="U16" i="25"/>
  <c r="Y16" i="25"/>
  <c r="AC16" i="25"/>
  <c r="AG16" i="25"/>
  <c r="E8" i="25"/>
  <c r="F7" i="25" s="1"/>
  <c r="E7" i="25"/>
  <c r="D7" i="18"/>
  <c r="D8" i="18"/>
  <c r="E8" i="18" s="1"/>
  <c r="F8" i="18" s="1"/>
  <c r="G8" i="18" s="1"/>
  <c r="H8" i="18" s="1"/>
  <c r="I8" i="18" s="1"/>
  <c r="J8" i="18" s="1"/>
  <c r="K8" i="18" s="1"/>
  <c r="L8" i="18" s="1"/>
  <c r="M8" i="18" s="1"/>
  <c r="N8" i="18" s="1"/>
  <c r="O8" i="18" s="1"/>
  <c r="P8" i="18" s="1"/>
  <c r="Q8" i="18" s="1"/>
  <c r="R8" i="18" s="1"/>
  <c r="S8" i="18" s="1"/>
  <c r="T8" i="18" s="1"/>
  <c r="U8" i="18" s="1"/>
  <c r="V8" i="18" s="1"/>
  <c r="W8" i="18" s="1"/>
  <c r="X8" i="18" s="1"/>
  <c r="Y8" i="18" s="1"/>
  <c r="Z8" i="18" s="1"/>
  <c r="AA8" i="18" s="1"/>
  <c r="AB8" i="18" s="1"/>
  <c r="AC8" i="18" s="1"/>
  <c r="AD8" i="18" s="1"/>
  <c r="AE8" i="18" s="1"/>
  <c r="AF8" i="18" s="1"/>
  <c r="AG8" i="18" s="1"/>
  <c r="AH8" i="18" s="1"/>
  <c r="A2" i="18"/>
  <c r="D2" i="22"/>
  <c r="B2" i="22"/>
  <c r="A2" i="22" s="1"/>
  <c r="E7" i="18" l="1"/>
  <c r="Q7" i="18"/>
  <c r="U7" i="18"/>
  <c r="I7" i="18"/>
  <c r="Y7" i="18"/>
  <c r="M7" i="18"/>
  <c r="AC7" i="18"/>
  <c r="AG7" i="18"/>
  <c r="F8" i="25"/>
  <c r="D8" i="22"/>
  <c r="E7" i="22" s="1"/>
  <c r="D7" i="22"/>
  <c r="H7" i="18"/>
  <c r="L7" i="18"/>
  <c r="P7" i="18"/>
  <c r="T7" i="18"/>
  <c r="X7" i="18"/>
  <c r="AB7" i="18"/>
  <c r="AF7" i="18"/>
  <c r="F7" i="18"/>
  <c r="J7" i="18"/>
  <c r="N7" i="18"/>
  <c r="R7" i="18"/>
  <c r="V7" i="18"/>
  <c r="Z7" i="18"/>
  <c r="AD7" i="18"/>
  <c r="AH7" i="18"/>
  <c r="G7" i="18"/>
  <c r="K7" i="18"/>
  <c r="O7" i="18"/>
  <c r="S7" i="18"/>
  <c r="W7" i="18"/>
  <c r="AA7" i="18"/>
  <c r="AE7" i="18"/>
  <c r="AI15" i="18"/>
  <c r="AI19" i="18"/>
  <c r="AI13" i="18"/>
  <c r="AI11" i="18"/>
  <c r="AI12" i="18"/>
  <c r="AI14" i="18"/>
  <c r="AI16" i="18"/>
  <c r="AI17" i="18"/>
  <c r="AI18" i="18"/>
  <c r="AI20" i="18"/>
  <c r="AI21" i="18"/>
  <c r="AI22" i="18"/>
  <c r="AI23" i="18"/>
  <c r="AI24" i="18"/>
  <c r="AI25" i="18"/>
  <c r="AI26" i="18"/>
  <c r="AI27" i="18"/>
  <c r="AI28" i="18"/>
  <c r="AI29" i="18"/>
  <c r="AI30" i="18"/>
  <c r="AI31" i="18"/>
  <c r="AI32" i="18"/>
  <c r="AI33" i="18"/>
  <c r="AI34" i="18"/>
  <c r="AI35" i="18"/>
  <c r="AI36" i="18"/>
  <c r="AI37" i="18"/>
  <c r="AI38" i="18"/>
  <c r="AI39" i="18"/>
  <c r="AI40" i="18"/>
  <c r="AI41" i="18"/>
  <c r="AI42" i="18"/>
  <c r="AI43" i="18"/>
  <c r="AI44" i="18"/>
  <c r="AI45" i="18"/>
  <c r="AI46" i="18"/>
  <c r="AI47" i="18"/>
  <c r="AI48" i="18"/>
  <c r="AI49" i="18"/>
  <c r="AI50" i="18"/>
  <c r="AI51" i="18"/>
  <c r="AI52" i="18"/>
  <c r="AI53" i="18"/>
  <c r="AI54" i="18"/>
  <c r="AI55" i="18"/>
  <c r="AI56" i="18"/>
  <c r="AI57" i="18"/>
  <c r="AI58" i="18"/>
  <c r="AI59" i="18"/>
  <c r="AI60" i="18"/>
  <c r="AI61" i="18"/>
  <c r="AI62" i="18"/>
  <c r="AI63" i="18"/>
  <c r="AI64" i="18"/>
  <c r="AI65" i="18"/>
  <c r="AI66" i="18"/>
  <c r="AI67" i="18"/>
  <c r="AI68" i="18"/>
  <c r="AI10" i="18"/>
  <c r="E8" i="22" l="1"/>
  <c r="F8" i="22" s="1"/>
  <c r="G7" i="25"/>
  <c r="G8" i="25"/>
  <c r="B1" i="2"/>
  <c r="F7" i="22" l="1"/>
  <c r="H8" i="25"/>
  <c r="H7" i="25"/>
  <c r="G8" i="22"/>
  <c r="G7" i="22"/>
  <c r="B15" i="2"/>
  <c r="B14" i="2"/>
  <c r="B13" i="2"/>
  <c r="B12" i="2"/>
  <c r="B11" i="2"/>
  <c r="B7" i="2"/>
  <c r="B6" i="2"/>
  <c r="B4" i="2"/>
  <c r="B8" i="2" s="1"/>
  <c r="B3" i="2"/>
  <c r="I8" i="25" l="1"/>
  <c r="I7" i="25"/>
  <c r="H7" i="22"/>
  <c r="H8" i="22"/>
  <c r="B5" i="2"/>
  <c r="E6" i="25" s="1"/>
  <c r="B9" i="2"/>
  <c r="B10" i="2" s="1"/>
  <c r="D6" i="18" l="1"/>
  <c r="D4" i="18" s="1"/>
  <c r="E4" i="25" s="1"/>
  <c r="D6" i="22"/>
  <c r="G6" i="25"/>
  <c r="F6" i="25"/>
  <c r="I6" i="25"/>
  <c r="H6" i="25"/>
  <c r="J8" i="25"/>
  <c r="J7" i="25"/>
  <c r="J6" i="25" s="1"/>
  <c r="I7" i="22"/>
  <c r="I6" i="22" s="1"/>
  <c r="I8" i="22"/>
  <c r="E6" i="22"/>
  <c r="H6" i="22"/>
  <c r="G6" i="22"/>
  <c r="F6" i="22"/>
  <c r="H6" i="18"/>
  <c r="H3" i="18" s="1"/>
  <c r="I3" i="25" s="1"/>
  <c r="E6" i="18"/>
  <c r="F6" i="18"/>
  <c r="G6" i="18"/>
  <c r="D3" i="18" l="1"/>
  <c r="E3" i="25" s="1"/>
  <c r="D5" i="18"/>
  <c r="E5" i="25" s="1"/>
  <c r="E161" i="25" s="1"/>
  <c r="E104" i="25"/>
  <c r="E38" i="25"/>
  <c r="E113" i="25"/>
  <c r="E80" i="25"/>
  <c r="E35" i="25"/>
  <c r="E53" i="25"/>
  <c r="E59" i="25"/>
  <c r="E110" i="25"/>
  <c r="E107" i="25"/>
  <c r="E164" i="25"/>
  <c r="E23" i="25"/>
  <c r="E167" i="25"/>
  <c r="E92" i="25"/>
  <c r="E116" i="25"/>
  <c r="E188" i="25"/>
  <c r="E194" i="25"/>
  <c r="E26" i="25"/>
  <c r="E20" i="25"/>
  <c r="E47" i="25"/>
  <c r="E143" i="25"/>
  <c r="E89" i="25"/>
  <c r="E149" i="25"/>
  <c r="E98" i="25"/>
  <c r="E158" i="25"/>
  <c r="E134" i="25"/>
  <c r="E173" i="25"/>
  <c r="E50" i="25"/>
  <c r="E71" i="25"/>
  <c r="E44" i="25"/>
  <c r="E74" i="25"/>
  <c r="E101" i="25"/>
  <c r="E29" i="25"/>
  <c r="E185" i="25"/>
  <c r="E119" i="25"/>
  <c r="E95" i="25"/>
  <c r="E191" i="25"/>
  <c r="E155" i="25"/>
  <c r="I188" i="25"/>
  <c r="I194" i="25"/>
  <c r="I191" i="25"/>
  <c r="E17" i="25"/>
  <c r="E14" i="25"/>
  <c r="E11" i="25"/>
  <c r="K7" i="25"/>
  <c r="K6" i="25" s="1"/>
  <c r="K8" i="25"/>
  <c r="H3" i="22"/>
  <c r="D4" i="22"/>
  <c r="J8" i="22"/>
  <c r="J7" i="22"/>
  <c r="J6" i="22" s="1"/>
  <c r="D3" i="22"/>
  <c r="F5" i="18"/>
  <c r="G5" i="25" s="1"/>
  <c r="F3" i="18"/>
  <c r="G3" i="25" s="1"/>
  <c r="F4" i="18"/>
  <c r="G4" i="25" s="1"/>
  <c r="E4" i="18"/>
  <c r="F4" i="25" s="1"/>
  <c r="E5" i="18"/>
  <c r="F5" i="25" s="1"/>
  <c r="E3" i="18"/>
  <c r="F3" i="25" s="1"/>
  <c r="H5" i="18"/>
  <c r="I5" i="25" s="1"/>
  <c r="G3" i="18"/>
  <c r="H3" i="25" s="1"/>
  <c r="G4" i="18"/>
  <c r="H4" i="25" s="1"/>
  <c r="G5" i="18"/>
  <c r="H5" i="25" s="1"/>
  <c r="H4" i="18"/>
  <c r="I4" i="25" s="1"/>
  <c r="I17" i="25" s="1"/>
  <c r="I6" i="18"/>
  <c r="I5" i="18" s="1"/>
  <c r="J5" i="25" s="1"/>
  <c r="D5" i="22" l="1"/>
  <c r="D76" i="22" s="1"/>
  <c r="E170" i="25"/>
  <c r="E62" i="25"/>
  <c r="E146" i="25"/>
  <c r="E86" i="25"/>
  <c r="E179" i="25"/>
  <c r="E56" i="25"/>
  <c r="E182" i="25"/>
  <c r="E152" i="25"/>
  <c r="E125" i="25"/>
  <c r="E41" i="25"/>
  <c r="E68" i="25"/>
  <c r="E128" i="25"/>
  <c r="E176" i="25"/>
  <c r="E131" i="25"/>
  <c r="E140" i="25"/>
  <c r="E83" i="25"/>
  <c r="E65" i="25"/>
  <c r="E122" i="25"/>
  <c r="E32" i="25"/>
  <c r="E77" i="25"/>
  <c r="E137" i="25"/>
  <c r="D77" i="22"/>
  <c r="D73" i="22"/>
  <c r="D78" i="22"/>
  <c r="D71" i="22"/>
  <c r="D72" i="22"/>
  <c r="D75" i="22"/>
  <c r="I101" i="25"/>
  <c r="I83" i="25"/>
  <c r="I164" i="25"/>
  <c r="I107" i="25"/>
  <c r="I122" i="25"/>
  <c r="I86" i="25"/>
  <c r="I152" i="25"/>
  <c r="I170" i="25"/>
  <c r="I11" i="25"/>
  <c r="I74" i="25"/>
  <c r="I110" i="25"/>
  <c r="I35" i="25"/>
  <c r="I53" i="25"/>
  <c r="I176" i="25"/>
  <c r="I173" i="25"/>
  <c r="I47" i="25"/>
  <c r="I149" i="25"/>
  <c r="I131" i="25"/>
  <c r="I65" i="25"/>
  <c r="I80" i="25"/>
  <c r="I104" i="25"/>
  <c r="I134" i="25"/>
  <c r="I92" i="25"/>
  <c r="I68" i="25"/>
  <c r="I56" i="25"/>
  <c r="I38" i="25"/>
  <c r="I98" i="25"/>
  <c r="G158" i="25"/>
  <c r="G176" i="25"/>
  <c r="G77" i="25"/>
  <c r="G113" i="25"/>
  <c r="G56" i="25"/>
  <c r="G38" i="25"/>
  <c r="G80" i="25"/>
  <c r="G167" i="25"/>
  <c r="G32" i="25"/>
  <c r="G104" i="25"/>
  <c r="G128" i="25"/>
  <c r="G152" i="25"/>
  <c r="G53" i="25"/>
  <c r="G35" i="25"/>
  <c r="G59" i="25"/>
  <c r="G179" i="25"/>
  <c r="G122" i="25"/>
  <c r="G170" i="25"/>
  <c r="G68" i="25"/>
  <c r="G41" i="25"/>
  <c r="G182" i="25"/>
  <c r="G86" i="25"/>
  <c r="G65" i="25"/>
  <c r="G110" i="25"/>
  <c r="G83" i="25"/>
  <c r="G125" i="25"/>
  <c r="G131" i="25"/>
  <c r="G62" i="25"/>
  <c r="G92" i="25"/>
  <c r="G116" i="25"/>
  <c r="G146" i="25"/>
  <c r="G107" i="25"/>
  <c r="G23" i="25"/>
  <c r="G140" i="25"/>
  <c r="G164" i="25"/>
  <c r="G101" i="25"/>
  <c r="G143" i="25"/>
  <c r="G26" i="25"/>
  <c r="G29" i="25"/>
  <c r="G20" i="25"/>
  <c r="G47" i="25"/>
  <c r="G71" i="25"/>
  <c r="G185" i="25"/>
  <c r="G134" i="25"/>
  <c r="G188" i="25"/>
  <c r="G50" i="25"/>
  <c r="G194" i="25"/>
  <c r="G98" i="25"/>
  <c r="G89" i="25"/>
  <c r="G44" i="25"/>
  <c r="G74" i="25"/>
  <c r="G137" i="25"/>
  <c r="G173" i="25"/>
  <c r="G95" i="25"/>
  <c r="G119" i="25"/>
  <c r="G155" i="25"/>
  <c r="G191" i="25"/>
  <c r="G161" i="25"/>
  <c r="G149" i="25"/>
  <c r="I26" i="25"/>
  <c r="H17" i="25"/>
  <c r="I95" i="25"/>
  <c r="I185" i="25"/>
  <c r="I50" i="25"/>
  <c r="I71" i="25"/>
  <c r="I146" i="25"/>
  <c r="I116" i="25"/>
  <c r="I59" i="25"/>
  <c r="I32" i="25"/>
  <c r="I77" i="25"/>
  <c r="H134" i="25"/>
  <c r="H80" i="25"/>
  <c r="H104" i="25"/>
  <c r="H176" i="25"/>
  <c r="H56" i="25"/>
  <c r="H152" i="25"/>
  <c r="H113" i="25"/>
  <c r="H32" i="25"/>
  <c r="H128" i="25"/>
  <c r="H38" i="25"/>
  <c r="H77" i="25"/>
  <c r="H53" i="25"/>
  <c r="H59" i="25"/>
  <c r="H179" i="25"/>
  <c r="H182" i="25"/>
  <c r="H68" i="25"/>
  <c r="H41" i="25"/>
  <c r="H86" i="25"/>
  <c r="H122" i="25"/>
  <c r="H65" i="25"/>
  <c r="H35" i="25"/>
  <c r="H161" i="25"/>
  <c r="H110" i="25"/>
  <c r="H83" i="25"/>
  <c r="H125" i="25"/>
  <c r="H107" i="25"/>
  <c r="H116" i="25"/>
  <c r="H146" i="25"/>
  <c r="H92" i="25"/>
  <c r="H140" i="25"/>
  <c r="H131" i="25"/>
  <c r="H167" i="25"/>
  <c r="H62" i="25"/>
  <c r="H23" i="25"/>
  <c r="H101" i="25"/>
  <c r="H188" i="25"/>
  <c r="H149" i="25"/>
  <c r="H170" i="25"/>
  <c r="H158" i="25"/>
  <c r="H95" i="25"/>
  <c r="H194" i="25"/>
  <c r="H29" i="25"/>
  <c r="H44" i="25"/>
  <c r="H74" i="25"/>
  <c r="H50" i="25"/>
  <c r="H98" i="25"/>
  <c r="H89" i="25"/>
  <c r="H164" i="25"/>
  <c r="H26" i="25"/>
  <c r="H20" i="25"/>
  <c r="H47" i="25"/>
  <c r="H71" i="25"/>
  <c r="H143" i="25"/>
  <c r="H137" i="25"/>
  <c r="H185" i="25"/>
  <c r="H173" i="25"/>
  <c r="H119" i="25"/>
  <c r="H191" i="25"/>
  <c r="H155" i="25"/>
  <c r="I158" i="25"/>
  <c r="I89" i="25"/>
  <c r="I20" i="25"/>
  <c r="I125" i="25"/>
  <c r="I167" i="25"/>
  <c r="I41" i="25"/>
  <c r="I128" i="25"/>
  <c r="I44" i="25"/>
  <c r="I29" i="25"/>
  <c r="I62" i="25"/>
  <c r="I23" i="25"/>
  <c r="I161" i="25"/>
  <c r="I119" i="25"/>
  <c r="I155" i="25"/>
  <c r="F56" i="25"/>
  <c r="F80" i="25"/>
  <c r="F104" i="25"/>
  <c r="F77" i="25"/>
  <c r="F128" i="25"/>
  <c r="F152" i="25"/>
  <c r="F176" i="25"/>
  <c r="F38" i="25"/>
  <c r="F113" i="25"/>
  <c r="F32" i="25"/>
  <c r="F35" i="25"/>
  <c r="F65" i="25"/>
  <c r="F122" i="25"/>
  <c r="F182" i="25"/>
  <c r="F41" i="25"/>
  <c r="F59" i="25"/>
  <c r="F179" i="25"/>
  <c r="F86" i="25"/>
  <c r="F53" i="25"/>
  <c r="F68" i="25"/>
  <c r="F161" i="25"/>
  <c r="F110" i="25"/>
  <c r="F83" i="25"/>
  <c r="F107" i="25"/>
  <c r="F164" i="25"/>
  <c r="F170" i="25"/>
  <c r="F92" i="25"/>
  <c r="F140" i="25"/>
  <c r="F146" i="25"/>
  <c r="F23" i="25"/>
  <c r="F116" i="25"/>
  <c r="F125" i="25"/>
  <c r="F131" i="25"/>
  <c r="F167" i="25"/>
  <c r="F62" i="25"/>
  <c r="F188" i="25"/>
  <c r="F194" i="25"/>
  <c r="F101" i="25"/>
  <c r="F149" i="25"/>
  <c r="F98" i="25"/>
  <c r="F89" i="25"/>
  <c r="F95" i="25"/>
  <c r="F50" i="25"/>
  <c r="F26" i="25"/>
  <c r="F29" i="25"/>
  <c r="F20" i="25"/>
  <c r="F185" i="25"/>
  <c r="F47" i="25"/>
  <c r="F71" i="25"/>
  <c r="F44" i="25"/>
  <c r="F143" i="25"/>
  <c r="F74" i="25"/>
  <c r="F137" i="25"/>
  <c r="F134" i="25"/>
  <c r="F158" i="25"/>
  <c r="F119" i="25"/>
  <c r="F155" i="25"/>
  <c r="F191" i="25"/>
  <c r="F173" i="25"/>
  <c r="I143" i="25"/>
  <c r="I137" i="25"/>
  <c r="I140" i="25"/>
  <c r="I182" i="25"/>
  <c r="I179" i="25"/>
  <c r="I113" i="25"/>
  <c r="I14" i="25"/>
  <c r="H14" i="25"/>
  <c r="H11" i="25"/>
  <c r="AK10" i="25" s="1"/>
  <c r="F17" i="25"/>
  <c r="F11" i="25"/>
  <c r="F14" i="25"/>
  <c r="G11" i="25"/>
  <c r="AM10" i="25" s="1"/>
  <c r="G17" i="25"/>
  <c r="G14" i="25"/>
  <c r="L7" i="25"/>
  <c r="L6" i="25" s="1"/>
  <c r="L8" i="25"/>
  <c r="E5" i="22"/>
  <c r="I5" i="22"/>
  <c r="G3" i="22"/>
  <c r="E4" i="22"/>
  <c r="H4" i="22"/>
  <c r="H5" i="22"/>
  <c r="F4" i="22"/>
  <c r="G4" i="22"/>
  <c r="F5" i="22"/>
  <c r="G5" i="22"/>
  <c r="F3" i="22"/>
  <c r="D62" i="22"/>
  <c r="D50" i="22"/>
  <c r="D34" i="22"/>
  <c r="D60" i="22"/>
  <c r="D40" i="22"/>
  <c r="D53" i="22"/>
  <c r="D65" i="22"/>
  <c r="D56" i="22"/>
  <c r="D52" i="22"/>
  <c r="D48" i="22"/>
  <c r="D44" i="22"/>
  <c r="D32" i="22"/>
  <c r="D20" i="22"/>
  <c r="D12" i="22"/>
  <c r="D28" i="22"/>
  <c r="D24" i="22"/>
  <c r="D36" i="22"/>
  <c r="D16" i="22"/>
  <c r="D70" i="22"/>
  <c r="D58" i="22"/>
  <c r="D43" i="22"/>
  <c r="D39" i="22"/>
  <c r="D27" i="22"/>
  <c r="D64" i="22"/>
  <c r="D51" i="22"/>
  <c r="D10" i="22"/>
  <c r="D55" i="22"/>
  <c r="D47" i="22"/>
  <c r="D35" i="22"/>
  <c r="D31" i="22"/>
  <c r="D23" i="22"/>
  <c r="D69" i="22"/>
  <c r="D66" i="22"/>
  <c r="D59" i="22"/>
  <c r="D38" i="22"/>
  <c r="D26" i="22"/>
  <c r="D14" i="22"/>
  <c r="D19" i="22"/>
  <c r="D15" i="22"/>
  <c r="D46" i="22"/>
  <c r="D18" i="22"/>
  <c r="D11" i="22"/>
  <c r="D22" i="22"/>
  <c r="D54" i="22"/>
  <c r="D67" i="22"/>
  <c r="D13" i="22"/>
  <c r="D68" i="22"/>
  <c r="D25" i="22"/>
  <c r="D61" i="22"/>
  <c r="D57" i="22"/>
  <c r="D33" i="22"/>
  <c r="D17" i="22"/>
  <c r="D63" i="22"/>
  <c r="D21" i="22"/>
  <c r="D30" i="22"/>
  <c r="D49" i="22"/>
  <c r="D42" i="22"/>
  <c r="D45" i="22"/>
  <c r="D41" i="22"/>
  <c r="D37" i="22"/>
  <c r="D29" i="22"/>
  <c r="K7" i="22"/>
  <c r="K6" i="22" s="1"/>
  <c r="K8" i="22"/>
  <c r="E3" i="22"/>
  <c r="I3" i="18"/>
  <c r="J3" i="25" s="1"/>
  <c r="I4" i="18"/>
  <c r="J4" i="25" s="1"/>
  <c r="J6" i="18"/>
  <c r="J4" i="18" s="1"/>
  <c r="K4" i="25" s="1"/>
  <c r="H68" i="22" l="1"/>
  <c r="D74" i="22"/>
  <c r="AL65" i="18"/>
  <c r="AL49" i="18"/>
  <c r="AL33" i="18"/>
  <c r="AL17" i="18"/>
  <c r="AL60" i="18"/>
  <c r="AL44" i="18"/>
  <c r="AL28" i="18"/>
  <c r="AL12" i="18"/>
  <c r="AL55" i="18"/>
  <c r="AL39" i="18"/>
  <c r="AL23" i="18"/>
  <c r="AL62" i="18"/>
  <c r="AL46" i="18"/>
  <c r="AL30" i="18"/>
  <c r="AL14" i="18"/>
  <c r="AL61" i="18"/>
  <c r="AL45" i="18"/>
  <c r="AL29" i="18"/>
  <c r="AL13" i="18"/>
  <c r="AL56" i="18"/>
  <c r="AL40" i="18"/>
  <c r="AL24" i="18"/>
  <c r="AL67" i="18"/>
  <c r="AL51" i="18"/>
  <c r="AL35" i="18"/>
  <c r="AL19" i="18"/>
  <c r="AL58" i="18"/>
  <c r="AL42" i="18"/>
  <c r="AL26" i="18"/>
  <c r="AL57" i="18"/>
  <c r="AL41" i="18"/>
  <c r="AL25" i="18"/>
  <c r="AL68" i="18"/>
  <c r="AL52" i="18"/>
  <c r="AL36" i="18"/>
  <c r="AL20" i="18"/>
  <c r="AL63" i="18"/>
  <c r="AL47" i="18"/>
  <c r="AL31" i="18"/>
  <c r="AL11" i="18"/>
  <c r="AL54" i="18"/>
  <c r="AL38" i="18"/>
  <c r="AL22" i="18"/>
  <c r="AL53" i="18"/>
  <c r="AL37" i="18"/>
  <c r="AL21" i="18"/>
  <c r="AL64" i="18"/>
  <c r="AL48" i="18"/>
  <c r="AL32" i="18"/>
  <c r="AL16" i="18"/>
  <c r="AL59" i="18"/>
  <c r="AL43" i="18"/>
  <c r="AL27" i="18"/>
  <c r="AL66" i="18"/>
  <c r="AL50" i="18"/>
  <c r="AL34" i="18"/>
  <c r="AL18" i="18"/>
  <c r="AN29" i="18"/>
  <c r="AN62" i="18"/>
  <c r="AN46" i="18"/>
  <c r="AN30" i="18"/>
  <c r="AN57" i="18"/>
  <c r="AN25" i="18"/>
  <c r="AN56" i="18"/>
  <c r="AN40" i="18"/>
  <c r="AN24" i="18"/>
  <c r="AN55" i="18"/>
  <c r="AN39" i="18"/>
  <c r="AN23" i="18"/>
  <c r="AN13" i="18"/>
  <c r="AN41" i="18"/>
  <c r="AN66" i="18"/>
  <c r="AN50" i="18"/>
  <c r="AN34" i="18"/>
  <c r="AN18" i="18"/>
  <c r="AN12" i="18"/>
  <c r="AN37" i="18"/>
  <c r="AN60" i="18"/>
  <c r="AN44" i="18"/>
  <c r="AN28" i="18"/>
  <c r="AN21" i="18"/>
  <c r="AN59" i="18"/>
  <c r="AN43" i="18"/>
  <c r="AN27" i="18"/>
  <c r="AN53" i="18"/>
  <c r="AN54" i="18"/>
  <c r="AN38" i="18"/>
  <c r="AN22" i="18"/>
  <c r="AN65" i="18"/>
  <c r="AN33" i="18"/>
  <c r="AN64" i="18"/>
  <c r="AN48" i="18"/>
  <c r="AN32" i="18"/>
  <c r="AN16" i="18"/>
  <c r="AN49" i="18"/>
  <c r="AN63" i="18"/>
  <c r="AN47" i="18"/>
  <c r="AN31" i="18"/>
  <c r="AN15" i="18"/>
  <c r="AN11" i="18"/>
  <c r="AN17" i="18"/>
  <c r="AN58" i="18"/>
  <c r="AN42" i="18"/>
  <c r="AN26" i="18"/>
  <c r="AN14" i="18"/>
  <c r="AN45" i="18"/>
  <c r="AN68" i="18"/>
  <c r="AN52" i="18"/>
  <c r="AN36" i="18"/>
  <c r="AN20" i="18"/>
  <c r="AN61" i="18"/>
  <c r="AN67" i="18"/>
  <c r="AN51" i="18"/>
  <c r="AN35" i="18"/>
  <c r="AN19" i="18"/>
  <c r="H69" i="22"/>
  <c r="AL71" i="18"/>
  <c r="AL69" i="18"/>
  <c r="AL74" i="18"/>
  <c r="AL75" i="18"/>
  <c r="AL73" i="18"/>
  <c r="AL78" i="18"/>
  <c r="AL72" i="18"/>
  <c r="AL77" i="18"/>
  <c r="AL76" i="18"/>
  <c r="AL70" i="18"/>
  <c r="AN71" i="18"/>
  <c r="AN69" i="18"/>
  <c r="AN74" i="18"/>
  <c r="AN75" i="18"/>
  <c r="AN73" i="18"/>
  <c r="AN78" i="18"/>
  <c r="AN72" i="18"/>
  <c r="AN77" i="18"/>
  <c r="AN76" i="18"/>
  <c r="AN70" i="18"/>
  <c r="F77" i="22"/>
  <c r="F73" i="22"/>
  <c r="F72" i="22"/>
  <c r="F75" i="22"/>
  <c r="F78" i="22"/>
  <c r="F76" i="22"/>
  <c r="F74" i="22"/>
  <c r="F71" i="22"/>
  <c r="G73" i="22"/>
  <c r="G72" i="22"/>
  <c r="G77" i="22"/>
  <c r="G75" i="22"/>
  <c r="G74" i="22"/>
  <c r="G76" i="22"/>
  <c r="G71" i="22"/>
  <c r="G78" i="22"/>
  <c r="H75" i="22"/>
  <c r="H72" i="22"/>
  <c r="H74" i="22"/>
  <c r="H77" i="22"/>
  <c r="E73" i="22"/>
  <c r="E77" i="22"/>
  <c r="E76" i="22"/>
  <c r="E74" i="22"/>
  <c r="E71" i="22"/>
  <c r="E75" i="22"/>
  <c r="E72" i="22"/>
  <c r="E78" i="22"/>
  <c r="H71" i="22"/>
  <c r="H76" i="22"/>
  <c r="H78" i="22"/>
  <c r="H73" i="22"/>
  <c r="G44" i="22"/>
  <c r="F69" i="22"/>
  <c r="F43" i="22"/>
  <c r="H70" i="22"/>
  <c r="J104" i="25"/>
  <c r="J113" i="25"/>
  <c r="J38" i="25"/>
  <c r="J80" i="25"/>
  <c r="J128" i="25"/>
  <c r="J176" i="25"/>
  <c r="J32" i="25"/>
  <c r="J56" i="25"/>
  <c r="J152" i="25"/>
  <c r="J77" i="25"/>
  <c r="J41" i="25"/>
  <c r="J35" i="25"/>
  <c r="J86" i="25"/>
  <c r="J182" i="25"/>
  <c r="J161" i="25"/>
  <c r="J59" i="25"/>
  <c r="J110" i="25"/>
  <c r="J53" i="25"/>
  <c r="J68" i="25"/>
  <c r="J65" i="25"/>
  <c r="J122" i="25"/>
  <c r="J170" i="25"/>
  <c r="J131" i="25"/>
  <c r="J167" i="25"/>
  <c r="J140" i="25"/>
  <c r="J194" i="25"/>
  <c r="J125" i="25"/>
  <c r="J146" i="25"/>
  <c r="J116" i="25"/>
  <c r="J83" i="25"/>
  <c r="J23" i="25"/>
  <c r="J92" i="25"/>
  <c r="J107" i="25"/>
  <c r="J62" i="25"/>
  <c r="J164" i="25"/>
  <c r="J71" i="25"/>
  <c r="J44" i="25"/>
  <c r="J137" i="25"/>
  <c r="J26" i="25"/>
  <c r="J29" i="25"/>
  <c r="J134" i="25"/>
  <c r="J188" i="25"/>
  <c r="J101" i="25"/>
  <c r="J149" i="25"/>
  <c r="J20" i="25"/>
  <c r="J47" i="25"/>
  <c r="J158" i="25"/>
  <c r="J185" i="25"/>
  <c r="J89" i="25"/>
  <c r="J179" i="25"/>
  <c r="J50" i="25"/>
  <c r="J74" i="25"/>
  <c r="J98" i="25"/>
  <c r="J173" i="25"/>
  <c r="J119" i="25"/>
  <c r="J155" i="25"/>
  <c r="J143" i="25"/>
  <c r="J95" i="25"/>
  <c r="J191" i="25"/>
  <c r="F30" i="22"/>
  <c r="G40" i="22"/>
  <c r="AN10" i="18"/>
  <c r="H56" i="22"/>
  <c r="H66" i="22"/>
  <c r="G11" i="22"/>
  <c r="G30" i="22"/>
  <c r="F70" i="22"/>
  <c r="H12" i="22"/>
  <c r="G34" i="22"/>
  <c r="G13" i="22"/>
  <c r="J17" i="25"/>
  <c r="G63" i="22"/>
  <c r="F32" i="22"/>
  <c r="G58" i="22"/>
  <c r="G35" i="22"/>
  <c r="G70" i="22"/>
  <c r="G12" i="22"/>
  <c r="G16" i="22"/>
  <c r="F62" i="22"/>
  <c r="F36" i="22"/>
  <c r="G17" i="22"/>
  <c r="G18" i="22"/>
  <c r="G47" i="22"/>
  <c r="G24" i="22"/>
  <c r="G46" i="22"/>
  <c r="G31" i="22"/>
  <c r="G68" i="22"/>
  <c r="H65" i="22"/>
  <c r="F58" i="22"/>
  <c r="H50" i="22"/>
  <c r="G66" i="22"/>
  <c r="G41" i="22"/>
  <c r="G38" i="22"/>
  <c r="G39" i="22"/>
  <c r="G32" i="22"/>
  <c r="F34" i="22"/>
  <c r="J14" i="25"/>
  <c r="J11" i="25"/>
  <c r="F57" i="22"/>
  <c r="F27" i="22"/>
  <c r="H15" i="22"/>
  <c r="H58" i="22"/>
  <c r="F60" i="22"/>
  <c r="H59" i="22"/>
  <c r="H25" i="22"/>
  <c r="H26" i="22"/>
  <c r="F45" i="22"/>
  <c r="F33" i="22"/>
  <c r="F22" i="22"/>
  <c r="F55" i="22"/>
  <c r="F28" i="22"/>
  <c r="H60" i="22"/>
  <c r="G54" i="22"/>
  <c r="G45" i="22"/>
  <c r="G15" i="22"/>
  <c r="G51" i="22"/>
  <c r="G55" i="22"/>
  <c r="G36" i="22"/>
  <c r="G52" i="22"/>
  <c r="H28" i="22"/>
  <c r="H67" i="22"/>
  <c r="F11" i="22"/>
  <c r="H62" i="22"/>
  <c r="H42" i="22"/>
  <c r="H23" i="22"/>
  <c r="F42" i="22"/>
  <c r="F68" i="22"/>
  <c r="H22" i="22"/>
  <c r="H35" i="22"/>
  <c r="F65" i="22"/>
  <c r="F14" i="22"/>
  <c r="H38" i="22"/>
  <c r="M8" i="25"/>
  <c r="M7" i="25"/>
  <c r="M6" i="25" s="1"/>
  <c r="F41" i="22"/>
  <c r="F46" i="22"/>
  <c r="F38" i="22"/>
  <c r="F47" i="22"/>
  <c r="F12" i="22"/>
  <c r="F56" i="22"/>
  <c r="F50" i="22"/>
  <c r="H31" i="22"/>
  <c r="H63" i="22"/>
  <c r="H46" i="22"/>
  <c r="G57" i="22"/>
  <c r="H14" i="22"/>
  <c r="F31" i="22"/>
  <c r="F51" i="22"/>
  <c r="H40" i="22"/>
  <c r="H64" i="22"/>
  <c r="H51" i="22"/>
  <c r="H57" i="22"/>
  <c r="H52" i="22"/>
  <c r="H30" i="22"/>
  <c r="H16" i="22"/>
  <c r="F52" i="22"/>
  <c r="I4" i="22"/>
  <c r="I3" i="22"/>
  <c r="H34" i="22"/>
  <c r="H41" i="22"/>
  <c r="H48" i="22"/>
  <c r="H39" i="22"/>
  <c r="H29" i="22"/>
  <c r="F25" i="22"/>
  <c r="F37" i="22"/>
  <c r="F17" i="22"/>
  <c r="F64" i="22"/>
  <c r="F54" i="22"/>
  <c r="F18" i="22"/>
  <c r="F19" i="22"/>
  <c r="F61" i="22"/>
  <c r="F39" i="22"/>
  <c r="F63" i="22"/>
  <c r="F59" i="22"/>
  <c r="F16" i="22"/>
  <c r="F44" i="22"/>
  <c r="F48" i="22"/>
  <c r="F40" i="22"/>
  <c r="F67" i="22"/>
  <c r="H53" i="22"/>
  <c r="H27" i="22"/>
  <c r="H54" i="22"/>
  <c r="H24" i="22"/>
  <c r="H47" i="22"/>
  <c r="H49" i="22"/>
  <c r="H33" i="22"/>
  <c r="G25" i="22"/>
  <c r="G33" i="22"/>
  <c r="G21" i="22"/>
  <c r="G65" i="22"/>
  <c r="G19" i="22"/>
  <c r="G14" i="22"/>
  <c r="G62" i="22"/>
  <c r="G59" i="22"/>
  <c r="G43" i="22"/>
  <c r="G67" i="22"/>
  <c r="G28" i="22"/>
  <c r="G48" i="22"/>
  <c r="G10" i="22"/>
  <c r="G56" i="22"/>
  <c r="G60" i="22"/>
  <c r="H55" i="22"/>
  <c r="H17" i="22"/>
  <c r="J4" i="22"/>
  <c r="H32" i="22"/>
  <c r="H45" i="22"/>
  <c r="H20" i="22"/>
  <c r="H19" i="22"/>
  <c r="H13" i="22"/>
  <c r="F29" i="22"/>
  <c r="F49" i="22"/>
  <c r="F21" i="22"/>
  <c r="F13" i="22"/>
  <c r="F26" i="22"/>
  <c r="F15" i="22"/>
  <c r="F35" i="22"/>
  <c r="F23" i="22"/>
  <c r="F66" i="22"/>
  <c r="F10" i="22"/>
  <c r="F20" i="22"/>
  <c r="F24" i="22"/>
  <c r="F53" i="22"/>
  <c r="H10" i="22"/>
  <c r="H36" i="22"/>
  <c r="H11" i="22"/>
  <c r="H61" i="22"/>
  <c r="H44" i="22"/>
  <c r="H18" i="22"/>
  <c r="H21" i="22"/>
  <c r="G37" i="22"/>
  <c r="G49" i="22"/>
  <c r="G29" i="22"/>
  <c r="G42" i="22"/>
  <c r="G26" i="22"/>
  <c r="G22" i="22"/>
  <c r="G69" i="22"/>
  <c r="G27" i="22"/>
  <c r="G23" i="22"/>
  <c r="G61" i="22"/>
  <c r="G20" i="22"/>
  <c r="G53" i="22"/>
  <c r="G50" i="22"/>
  <c r="G64" i="22"/>
  <c r="H43" i="22"/>
  <c r="H37" i="22"/>
  <c r="E66" i="22"/>
  <c r="E40" i="22"/>
  <c r="E36" i="22"/>
  <c r="E50" i="22"/>
  <c r="E48" i="22"/>
  <c r="E34" i="22"/>
  <c r="E59" i="22"/>
  <c r="E68" i="22"/>
  <c r="E53" i="22"/>
  <c r="E56" i="22"/>
  <c r="E44" i="22"/>
  <c r="E70" i="22"/>
  <c r="E28" i="22"/>
  <c r="E24" i="22"/>
  <c r="E20" i="22"/>
  <c r="E12" i="22"/>
  <c r="E52" i="22"/>
  <c r="E32" i="22"/>
  <c r="E16" i="22"/>
  <c r="E35" i="22"/>
  <c r="E27" i="22"/>
  <c r="E65" i="22"/>
  <c r="E47" i="22"/>
  <c r="E43" i="22"/>
  <c r="E39" i="22"/>
  <c r="E31" i="22"/>
  <c r="E55" i="22"/>
  <c r="E51" i="22"/>
  <c r="E23" i="22"/>
  <c r="E60" i="22"/>
  <c r="E26" i="22"/>
  <c r="E18" i="22"/>
  <c r="E15" i="22"/>
  <c r="E11" i="22"/>
  <c r="E10" i="22"/>
  <c r="E46" i="22"/>
  <c r="E14" i="22"/>
  <c r="E19" i="22"/>
  <c r="E67" i="22"/>
  <c r="E58" i="22"/>
  <c r="E38" i="22"/>
  <c r="E22" i="22"/>
  <c r="E54" i="22"/>
  <c r="E42" i="22"/>
  <c r="E49" i="22"/>
  <c r="E13" i="22"/>
  <c r="E69" i="22"/>
  <c r="E63" i="22"/>
  <c r="E61" i="22"/>
  <c r="E57" i="22"/>
  <c r="E45" i="22"/>
  <c r="E37" i="22"/>
  <c r="E17" i="22"/>
  <c r="E62" i="22"/>
  <c r="E30" i="22"/>
  <c r="E41" i="22"/>
  <c r="E33" i="22"/>
  <c r="E29" i="22"/>
  <c r="E64" i="22"/>
  <c r="E25" i="22"/>
  <c r="E21" i="22"/>
  <c r="I48" i="22"/>
  <c r="I16" i="22"/>
  <c r="I64" i="22"/>
  <c r="I26" i="22"/>
  <c r="I18" i="22"/>
  <c r="I63" i="22"/>
  <c r="I67" i="22"/>
  <c r="L7" i="22"/>
  <c r="L6" i="22" s="1"/>
  <c r="L8" i="22"/>
  <c r="J3" i="18"/>
  <c r="K3" i="25" s="1"/>
  <c r="J5" i="18"/>
  <c r="K5" i="25" s="1"/>
  <c r="K6" i="18"/>
  <c r="K3" i="18" s="1"/>
  <c r="L3" i="25" s="1"/>
  <c r="I74" i="22" l="1"/>
  <c r="I77" i="22"/>
  <c r="I78" i="22"/>
  <c r="I73" i="22"/>
  <c r="I76" i="22"/>
  <c r="I75" i="22"/>
  <c r="I72" i="22"/>
  <c r="I71" i="22"/>
  <c r="K128" i="25"/>
  <c r="K176" i="25"/>
  <c r="K113" i="25"/>
  <c r="K104" i="25"/>
  <c r="K56" i="25"/>
  <c r="K80" i="25"/>
  <c r="K77" i="25"/>
  <c r="K38" i="25"/>
  <c r="K152" i="25"/>
  <c r="K32" i="25"/>
  <c r="K53" i="25"/>
  <c r="K68" i="25"/>
  <c r="K35" i="25"/>
  <c r="K65" i="25"/>
  <c r="K161" i="25"/>
  <c r="K170" i="25"/>
  <c r="K59" i="25"/>
  <c r="K122" i="25"/>
  <c r="K41" i="25"/>
  <c r="K86" i="25"/>
  <c r="K182" i="25"/>
  <c r="K107" i="25"/>
  <c r="K83" i="25"/>
  <c r="K131" i="25"/>
  <c r="K23" i="25"/>
  <c r="K62" i="25"/>
  <c r="K188" i="25"/>
  <c r="K110" i="25"/>
  <c r="K167" i="25"/>
  <c r="K173" i="25"/>
  <c r="K92" i="25"/>
  <c r="K146" i="25"/>
  <c r="K116" i="25"/>
  <c r="K125" i="25"/>
  <c r="K140" i="25"/>
  <c r="K194" i="25"/>
  <c r="K44" i="25"/>
  <c r="K101" i="25"/>
  <c r="K149" i="25"/>
  <c r="K47" i="25"/>
  <c r="K71" i="25"/>
  <c r="K137" i="25"/>
  <c r="K185" i="25"/>
  <c r="K134" i="25"/>
  <c r="K143" i="25"/>
  <c r="K98" i="25"/>
  <c r="K164" i="25"/>
  <c r="K179" i="25"/>
  <c r="K50" i="25"/>
  <c r="K26" i="25"/>
  <c r="K29" i="25"/>
  <c r="K20" i="25"/>
  <c r="K74" i="25"/>
  <c r="K158" i="25"/>
  <c r="K89" i="25"/>
  <c r="K95" i="25"/>
  <c r="K119" i="25"/>
  <c r="K155" i="25"/>
  <c r="K191" i="25"/>
  <c r="L188" i="25"/>
  <c r="L194" i="25"/>
  <c r="L191" i="25"/>
  <c r="K17" i="25"/>
  <c r="I12" i="22"/>
  <c r="I40" i="22"/>
  <c r="I17" i="22"/>
  <c r="K11" i="25"/>
  <c r="K14" i="25"/>
  <c r="I33" i="22"/>
  <c r="I65" i="22"/>
  <c r="I55" i="22"/>
  <c r="I50" i="22"/>
  <c r="I30" i="22"/>
  <c r="I13" i="22"/>
  <c r="I59" i="22"/>
  <c r="I38" i="22"/>
  <c r="I47" i="22"/>
  <c r="I28" i="22"/>
  <c r="I66" i="22"/>
  <c r="I53" i="22"/>
  <c r="I61" i="22"/>
  <c r="I58" i="22"/>
  <c r="I39" i="22"/>
  <c r="I32" i="22"/>
  <c r="I56" i="22"/>
  <c r="I37" i="22"/>
  <c r="I19" i="22"/>
  <c r="I21" i="22"/>
  <c r="I45" i="22"/>
  <c r="I35" i="22"/>
  <c r="N8" i="25"/>
  <c r="N7" i="25"/>
  <c r="N6" i="25" s="1"/>
  <c r="K3" i="22"/>
  <c r="I49" i="22"/>
  <c r="I57" i="22"/>
  <c r="I60" i="22"/>
  <c r="I25" i="22"/>
  <c r="I42" i="22"/>
  <c r="I22" i="22"/>
  <c r="I11" i="22"/>
  <c r="I46" i="22"/>
  <c r="I43" i="22"/>
  <c r="I23" i="22"/>
  <c r="I24" i="22"/>
  <c r="I20" i="22"/>
  <c r="I34" i="22"/>
  <c r="I52" i="22"/>
  <c r="I69" i="22"/>
  <c r="J5" i="22"/>
  <c r="I68" i="22"/>
  <c r="I62" i="22"/>
  <c r="I54" i="22"/>
  <c r="I29" i="22"/>
  <c r="I41" i="22"/>
  <c r="I10" i="22"/>
  <c r="I15" i="22"/>
  <c r="I14" i="22"/>
  <c r="I31" i="22"/>
  <c r="I27" i="22"/>
  <c r="I51" i="22"/>
  <c r="I70" i="22"/>
  <c r="I36" i="22"/>
  <c r="I44" i="22"/>
  <c r="M7" i="22"/>
  <c r="M6" i="22" s="1"/>
  <c r="M8" i="22"/>
  <c r="J3" i="22"/>
  <c r="K4" i="18"/>
  <c r="L4" i="25" s="1"/>
  <c r="K5" i="18"/>
  <c r="L5" i="25" s="1"/>
  <c r="L6" i="18"/>
  <c r="L3" i="18" s="1"/>
  <c r="M3" i="25" s="1"/>
  <c r="J73" i="22" l="1"/>
  <c r="J77" i="22"/>
  <c r="J74" i="22"/>
  <c r="J72" i="22"/>
  <c r="J78" i="22"/>
  <c r="J71" i="22"/>
  <c r="J76" i="22"/>
  <c r="J75" i="22"/>
  <c r="L113" i="25"/>
  <c r="L101" i="25"/>
  <c r="L47" i="25"/>
  <c r="L92" i="25"/>
  <c r="L170" i="25"/>
  <c r="L65" i="25"/>
  <c r="L152" i="25"/>
  <c r="L38" i="25"/>
  <c r="L134" i="25"/>
  <c r="L131" i="25"/>
  <c r="L107" i="25"/>
  <c r="L68" i="25"/>
  <c r="L80" i="25"/>
  <c r="L176" i="25"/>
  <c r="L149" i="25"/>
  <c r="L110" i="25"/>
  <c r="L122" i="25"/>
  <c r="L53" i="25"/>
  <c r="L56" i="25"/>
  <c r="L173" i="25"/>
  <c r="L74" i="25"/>
  <c r="L164" i="25"/>
  <c r="L83" i="25"/>
  <c r="L35" i="25"/>
  <c r="L86" i="25"/>
  <c r="L104" i="25"/>
  <c r="L29" i="25"/>
  <c r="L71" i="25"/>
  <c r="L167" i="25"/>
  <c r="L161" i="25"/>
  <c r="L41" i="25"/>
  <c r="L128" i="25"/>
  <c r="L119" i="25"/>
  <c r="L95" i="25"/>
  <c r="L26" i="25"/>
  <c r="L137" i="25"/>
  <c r="L98" i="25"/>
  <c r="L125" i="25"/>
  <c r="L140" i="25"/>
  <c r="L59" i="25"/>
  <c r="L32" i="25"/>
  <c r="L155" i="25"/>
  <c r="L158" i="25"/>
  <c r="L50" i="25"/>
  <c r="L116" i="25"/>
  <c r="L146" i="25"/>
  <c r="L185" i="25"/>
  <c r="L182" i="25"/>
  <c r="M194" i="25"/>
  <c r="M188" i="25"/>
  <c r="M191" i="25"/>
  <c r="L11" i="25"/>
  <c r="L44" i="25"/>
  <c r="L89" i="25"/>
  <c r="L20" i="25"/>
  <c r="L143" i="25"/>
  <c r="L23" i="25"/>
  <c r="L62" i="25"/>
  <c r="L179" i="25"/>
  <c r="L77" i="25"/>
  <c r="J12" i="22"/>
  <c r="L14" i="25"/>
  <c r="L17" i="25"/>
  <c r="O8" i="25"/>
  <c r="O7" i="25"/>
  <c r="O6" i="25" s="1"/>
  <c r="K4" i="22"/>
  <c r="K78" i="22" s="1"/>
  <c r="L3" i="22"/>
  <c r="K5" i="22"/>
  <c r="J53" i="22"/>
  <c r="J48" i="22"/>
  <c r="J67" i="22"/>
  <c r="J52" i="22"/>
  <c r="J40" i="22"/>
  <c r="J68" i="22"/>
  <c r="J50" i="22"/>
  <c r="J34" i="22"/>
  <c r="J56" i="22"/>
  <c r="J44" i="22"/>
  <c r="J36" i="22"/>
  <c r="J32" i="22"/>
  <c r="J24" i="22"/>
  <c r="J28" i="22"/>
  <c r="J20" i="22"/>
  <c r="J16" i="22"/>
  <c r="J70" i="22"/>
  <c r="J65" i="22"/>
  <c r="J55" i="22"/>
  <c r="J47" i="22"/>
  <c r="J31" i="22"/>
  <c r="J23" i="22"/>
  <c r="J59" i="22"/>
  <c r="J35" i="22"/>
  <c r="J27" i="22"/>
  <c r="J63" i="22"/>
  <c r="J43" i="22"/>
  <c r="J51" i="22"/>
  <c r="J39" i="22"/>
  <c r="J11" i="22"/>
  <c r="J10" i="22"/>
  <c r="J22" i="22"/>
  <c r="J14" i="22"/>
  <c r="J15" i="22"/>
  <c r="J66" i="22"/>
  <c r="J57" i="22"/>
  <c r="J46" i="22"/>
  <c r="J26" i="22"/>
  <c r="J19" i="22"/>
  <c r="J58" i="22"/>
  <c r="J38" i="22"/>
  <c r="J18" i="22"/>
  <c r="J62" i="22"/>
  <c r="J29" i="22"/>
  <c r="J61" i="22"/>
  <c r="J33" i="22"/>
  <c r="J64" i="22"/>
  <c r="J60" i="22"/>
  <c r="J54" i="22"/>
  <c r="J49" i="22"/>
  <c r="J41" i="22"/>
  <c r="J13" i="22"/>
  <c r="J69" i="22"/>
  <c r="J17" i="22"/>
  <c r="J42" i="22"/>
  <c r="J45" i="22"/>
  <c r="J30" i="22"/>
  <c r="J37" i="22"/>
  <c r="J25" i="22"/>
  <c r="J21" i="22"/>
  <c r="N8" i="22"/>
  <c r="N7" i="22"/>
  <c r="N6" i="22" s="1"/>
  <c r="L5" i="18"/>
  <c r="M5" i="25" s="1"/>
  <c r="L4" i="18"/>
  <c r="M4" i="25" s="1"/>
  <c r="M6" i="18"/>
  <c r="M4" i="18" s="1"/>
  <c r="N4" i="25" s="1"/>
  <c r="M77" i="25" l="1"/>
  <c r="K76" i="22"/>
  <c r="K73" i="22"/>
  <c r="K72" i="22"/>
  <c r="K77" i="22"/>
  <c r="K71" i="22"/>
  <c r="K69" i="22"/>
  <c r="K75" i="22"/>
  <c r="K74" i="22"/>
  <c r="K27" i="22"/>
  <c r="K42" i="22"/>
  <c r="K63" i="22"/>
  <c r="K70" i="22"/>
  <c r="K32" i="22"/>
  <c r="M47" i="25"/>
  <c r="K54" i="22"/>
  <c r="M134" i="25"/>
  <c r="M110" i="25"/>
  <c r="M86" i="25"/>
  <c r="M35" i="25"/>
  <c r="M176" i="25"/>
  <c r="M173" i="25"/>
  <c r="M101" i="25"/>
  <c r="M83" i="25"/>
  <c r="M92" i="25"/>
  <c r="M68" i="25"/>
  <c r="M104" i="25"/>
  <c r="M152" i="25"/>
  <c r="M74" i="25"/>
  <c r="M164" i="25"/>
  <c r="M170" i="25"/>
  <c r="M107" i="25"/>
  <c r="M65" i="25"/>
  <c r="M38" i="25"/>
  <c r="M56" i="25"/>
  <c r="M131" i="25"/>
  <c r="M122" i="25"/>
  <c r="M53" i="25"/>
  <c r="M149" i="25"/>
  <c r="M80" i="25"/>
  <c r="M95" i="25"/>
  <c r="M98" i="25"/>
  <c r="M26" i="25"/>
  <c r="M140" i="25"/>
  <c r="M167" i="25"/>
  <c r="M179" i="25"/>
  <c r="K37" i="22"/>
  <c r="M44" i="25"/>
  <c r="M185" i="25"/>
  <c r="M23" i="25"/>
  <c r="M125" i="25"/>
  <c r="M32" i="25"/>
  <c r="M155" i="25"/>
  <c r="M89" i="25"/>
  <c r="M20" i="25"/>
  <c r="M71" i="25"/>
  <c r="M146" i="25"/>
  <c r="M116" i="25"/>
  <c r="M41" i="25"/>
  <c r="M128" i="25"/>
  <c r="M113" i="25"/>
  <c r="M143" i="25"/>
  <c r="M119" i="25"/>
  <c r="M158" i="25"/>
  <c r="M137" i="25"/>
  <c r="M50" i="25"/>
  <c r="M29" i="25"/>
  <c r="M62" i="25"/>
  <c r="M161" i="25"/>
  <c r="M182" i="25"/>
  <c r="M59" i="25"/>
  <c r="K47" i="22"/>
  <c r="M17" i="25"/>
  <c r="K36" i="22"/>
  <c r="K64" i="22"/>
  <c r="K44" i="22"/>
  <c r="K22" i="22"/>
  <c r="K35" i="22"/>
  <c r="K24" i="22"/>
  <c r="K65" i="22"/>
  <c r="K66" i="22"/>
  <c r="K62" i="22"/>
  <c r="K23" i="22"/>
  <c r="M11" i="25"/>
  <c r="K39" i="22"/>
  <c r="K50" i="22"/>
  <c r="M14" i="25"/>
  <c r="K51" i="22"/>
  <c r="K34" i="22"/>
  <c r="K11" i="22"/>
  <c r="K46" i="22"/>
  <c r="K68" i="22"/>
  <c r="K15" i="22"/>
  <c r="K48" i="22"/>
  <c r="K25" i="22"/>
  <c r="AN31" i="25"/>
  <c r="P8" i="25"/>
  <c r="P7" i="25"/>
  <c r="P6" i="25" s="1"/>
  <c r="K28" i="22"/>
  <c r="L4" i="22"/>
  <c r="L5" i="22"/>
  <c r="K40" i="22"/>
  <c r="K31" i="22"/>
  <c r="K21" i="22"/>
  <c r="K56" i="22"/>
  <c r="K43" i="22"/>
  <c r="K12" i="22"/>
  <c r="K57" i="22"/>
  <c r="K33" i="22"/>
  <c r="K53" i="22"/>
  <c r="K20" i="22"/>
  <c r="K19" i="22"/>
  <c r="K45" i="22"/>
  <c r="K58" i="22"/>
  <c r="K61" i="22"/>
  <c r="K13" i="22"/>
  <c r="K30" i="22"/>
  <c r="K49" i="22"/>
  <c r="M4" i="22"/>
  <c r="K59" i="22"/>
  <c r="K38" i="22"/>
  <c r="K67" i="22"/>
  <c r="K60" i="22"/>
  <c r="K16" i="22"/>
  <c r="K18" i="22"/>
  <c r="K17" i="22"/>
  <c r="K52" i="22"/>
  <c r="K55" i="22"/>
  <c r="K26" i="22"/>
  <c r="K41" i="22"/>
  <c r="K10" i="22"/>
  <c r="K14" i="22"/>
  <c r="K29" i="22"/>
  <c r="O7" i="22"/>
  <c r="O6" i="22" s="1"/>
  <c r="O8" i="22"/>
  <c r="M3" i="18"/>
  <c r="N3" i="25" s="1"/>
  <c r="M5" i="18"/>
  <c r="N5" i="25" s="1"/>
  <c r="N6" i="18"/>
  <c r="N5" i="18" s="1"/>
  <c r="O5" i="25" s="1"/>
  <c r="L73" i="22" l="1"/>
  <c r="L76" i="22"/>
  <c r="L75" i="22"/>
  <c r="L71" i="22"/>
  <c r="L74" i="22"/>
  <c r="L72" i="22"/>
  <c r="L78" i="22"/>
  <c r="L77" i="22"/>
  <c r="L62" i="22"/>
  <c r="L70" i="22"/>
  <c r="L69" i="22"/>
  <c r="AO17" i="18"/>
  <c r="N56" i="25"/>
  <c r="N176" i="25"/>
  <c r="N77" i="25"/>
  <c r="N170" i="25"/>
  <c r="N80" i="25"/>
  <c r="N152" i="25"/>
  <c r="N113" i="25"/>
  <c r="N128" i="25"/>
  <c r="N191" i="25"/>
  <c r="N38" i="25"/>
  <c r="N104" i="25"/>
  <c r="N32" i="25"/>
  <c r="N179" i="25"/>
  <c r="N86" i="25"/>
  <c r="N35" i="25"/>
  <c r="N161" i="25"/>
  <c r="N110" i="25"/>
  <c r="N53" i="25"/>
  <c r="N122" i="25"/>
  <c r="N68" i="25"/>
  <c r="N41" i="25"/>
  <c r="N59" i="25"/>
  <c r="N65" i="25"/>
  <c r="N125" i="25"/>
  <c r="N83" i="25"/>
  <c r="N107" i="25"/>
  <c r="N146" i="25"/>
  <c r="N182" i="25"/>
  <c r="N62" i="25"/>
  <c r="N116" i="25"/>
  <c r="N23" i="25"/>
  <c r="N167" i="25"/>
  <c r="N92" i="25"/>
  <c r="N131" i="25"/>
  <c r="N140" i="25"/>
  <c r="N149" i="25"/>
  <c r="N50" i="25"/>
  <c r="N26" i="25"/>
  <c r="N137" i="25"/>
  <c r="N134" i="25"/>
  <c r="N101" i="25"/>
  <c r="N47" i="25"/>
  <c r="N71" i="25"/>
  <c r="N143" i="25"/>
  <c r="N158" i="25"/>
  <c r="N89" i="25"/>
  <c r="N194" i="25"/>
  <c r="N188" i="25"/>
  <c r="N29" i="25"/>
  <c r="N20" i="25"/>
  <c r="N98" i="25"/>
  <c r="N164" i="25"/>
  <c r="N44" i="25"/>
  <c r="N74" i="25"/>
  <c r="N185" i="25"/>
  <c r="N155" i="25"/>
  <c r="N173" i="25"/>
  <c r="N95" i="25"/>
  <c r="N119" i="25"/>
  <c r="L11" i="22"/>
  <c r="L21" i="22"/>
  <c r="L67" i="22"/>
  <c r="L42" i="22"/>
  <c r="L36" i="22"/>
  <c r="N14" i="25"/>
  <c r="N11" i="25"/>
  <c r="N17" i="25"/>
  <c r="L10" i="22"/>
  <c r="L23" i="22"/>
  <c r="L24" i="22"/>
  <c r="L29" i="22"/>
  <c r="L27" i="22"/>
  <c r="L54" i="22"/>
  <c r="L30" i="22"/>
  <c r="L39" i="22"/>
  <c r="L52" i="22"/>
  <c r="L17" i="22"/>
  <c r="L44" i="22"/>
  <c r="L60" i="22"/>
  <c r="L32" i="22"/>
  <c r="L66" i="22"/>
  <c r="L64" i="22"/>
  <c r="L51" i="22"/>
  <c r="L33" i="22"/>
  <c r="Q7" i="25"/>
  <c r="Q6" i="25" s="1"/>
  <c r="Q8" i="25"/>
  <c r="L58" i="22"/>
  <c r="L34" i="22"/>
  <c r="L22" i="22"/>
  <c r="L65" i="22"/>
  <c r="L18" i="22"/>
  <c r="L35" i="22"/>
  <c r="L49" i="22"/>
  <c r="M3" i="22"/>
  <c r="N5" i="22"/>
  <c r="M5" i="22"/>
  <c r="L56" i="22"/>
  <c r="L19" i="22"/>
  <c r="L40" i="22"/>
  <c r="L31" i="22"/>
  <c r="L59" i="22"/>
  <c r="L25" i="22"/>
  <c r="L28" i="22"/>
  <c r="L15" i="22"/>
  <c r="L45" i="22"/>
  <c r="L53" i="22"/>
  <c r="L16" i="22"/>
  <c r="L63" i="22"/>
  <c r="L37" i="22"/>
  <c r="L12" i="22"/>
  <c r="L48" i="22"/>
  <c r="L47" i="22"/>
  <c r="L13" i="22"/>
  <c r="L20" i="22"/>
  <c r="L46" i="22"/>
  <c r="L41" i="22"/>
  <c r="L68" i="22"/>
  <c r="L55" i="22"/>
  <c r="L38" i="22"/>
  <c r="L61" i="22"/>
  <c r="L50" i="22"/>
  <c r="L43" i="22"/>
  <c r="L14" i="22"/>
  <c r="L57" i="22"/>
  <c r="L26" i="22"/>
  <c r="M56" i="22"/>
  <c r="P7" i="22"/>
  <c r="P6" i="22" s="1"/>
  <c r="P8" i="22"/>
  <c r="N4" i="18"/>
  <c r="O4" i="25" s="1"/>
  <c r="O6" i="18"/>
  <c r="O5" i="18" s="1"/>
  <c r="P5" i="25" s="1"/>
  <c r="N3" i="18"/>
  <c r="O3" i="25" s="1"/>
  <c r="M23" i="22" l="1"/>
  <c r="M78" i="22"/>
  <c r="M73" i="22"/>
  <c r="M77" i="22"/>
  <c r="M74" i="22"/>
  <c r="M75" i="22"/>
  <c r="M71" i="22"/>
  <c r="M76" i="22"/>
  <c r="M72" i="22"/>
  <c r="M46" i="22"/>
  <c r="M16" i="22"/>
  <c r="M21" i="22"/>
  <c r="M69" i="22"/>
  <c r="O56" i="25"/>
  <c r="O38" i="25"/>
  <c r="O80" i="25"/>
  <c r="O128" i="25"/>
  <c r="O32" i="25"/>
  <c r="O176" i="25"/>
  <c r="O77" i="25"/>
  <c r="O104" i="25"/>
  <c r="O113" i="25"/>
  <c r="O191" i="25"/>
  <c r="O155" i="25"/>
  <c r="O68" i="25"/>
  <c r="O86" i="25"/>
  <c r="O122" i="25"/>
  <c r="O161" i="25"/>
  <c r="O125" i="25"/>
  <c r="O41" i="25"/>
  <c r="O53" i="25"/>
  <c r="O179" i="25"/>
  <c r="O35" i="25"/>
  <c r="O59" i="25"/>
  <c r="O65" i="25"/>
  <c r="O182" i="25"/>
  <c r="O110" i="25"/>
  <c r="O170" i="25"/>
  <c r="O83" i="25"/>
  <c r="O131" i="25"/>
  <c r="O116" i="25"/>
  <c r="O188" i="25"/>
  <c r="O107" i="25"/>
  <c r="O23" i="25"/>
  <c r="O167" i="25"/>
  <c r="O62" i="25"/>
  <c r="O92" i="25"/>
  <c r="O140" i="25"/>
  <c r="O194" i="25"/>
  <c r="O101" i="25"/>
  <c r="O164" i="25"/>
  <c r="O98" i="25"/>
  <c r="O173" i="25"/>
  <c r="O152" i="25"/>
  <c r="O44" i="25"/>
  <c r="O74" i="25"/>
  <c r="O158" i="25"/>
  <c r="O137" i="25"/>
  <c r="O149" i="25"/>
  <c r="O146" i="25"/>
  <c r="O50" i="25"/>
  <c r="O26" i="25"/>
  <c r="O29" i="25"/>
  <c r="O20" i="25"/>
  <c r="O47" i="25"/>
  <c r="O134" i="25"/>
  <c r="O71" i="25"/>
  <c r="O143" i="25"/>
  <c r="O89" i="25"/>
  <c r="O119" i="25"/>
  <c r="O185" i="25"/>
  <c r="O95" i="25"/>
  <c r="M10" i="22"/>
  <c r="M47" i="22"/>
  <c r="M54" i="22"/>
  <c r="M44" i="22"/>
  <c r="M33" i="22"/>
  <c r="M55" i="22"/>
  <c r="M37" i="22"/>
  <c r="M65" i="22"/>
  <c r="O11" i="25"/>
  <c r="AK25" i="25"/>
  <c r="O17" i="25"/>
  <c r="O14" i="25"/>
  <c r="M57" i="22"/>
  <c r="M42" i="22"/>
  <c r="M14" i="22"/>
  <c r="M15" i="22"/>
  <c r="M35" i="22"/>
  <c r="M43" i="22"/>
  <c r="M40" i="22"/>
  <c r="M66" i="22"/>
  <c r="M29" i="22"/>
  <c r="M60" i="22"/>
  <c r="M45" i="22"/>
  <c r="M19" i="22"/>
  <c r="M28" i="22"/>
  <c r="M52" i="22"/>
  <c r="M49" i="22"/>
  <c r="M64" i="22"/>
  <c r="M58" i="22"/>
  <c r="M59" i="22"/>
  <c r="M70" i="22"/>
  <c r="M53" i="22"/>
  <c r="R8" i="25"/>
  <c r="R7" i="25"/>
  <c r="R6" i="25" s="1"/>
  <c r="M13" i="22"/>
  <c r="M17" i="22"/>
  <c r="M61" i="22"/>
  <c r="M41" i="22"/>
  <c r="M67" i="22"/>
  <c r="M62" i="22"/>
  <c r="M38" i="22"/>
  <c r="M22" i="22"/>
  <c r="M27" i="22"/>
  <c r="M51" i="22"/>
  <c r="M31" i="22"/>
  <c r="M20" i="22"/>
  <c r="M36" i="22"/>
  <c r="M48" i="22"/>
  <c r="M50" i="22"/>
  <c r="M25" i="22"/>
  <c r="M30" i="22"/>
  <c r="M26" i="22"/>
  <c r="M11" i="22"/>
  <c r="M18" i="22"/>
  <c r="M68" i="22"/>
  <c r="M39" i="22"/>
  <c r="M63" i="22"/>
  <c r="M12" i="22"/>
  <c r="M24" i="22"/>
  <c r="M32" i="22"/>
  <c r="M34" i="22"/>
  <c r="N3" i="22"/>
  <c r="O5" i="22"/>
  <c r="N4" i="22"/>
  <c r="Q7" i="22"/>
  <c r="Q6" i="22" s="1"/>
  <c r="Q8" i="22"/>
  <c r="O4" i="18"/>
  <c r="P4" i="25" s="1"/>
  <c r="O3" i="18"/>
  <c r="P3" i="25" s="1"/>
  <c r="P6" i="18"/>
  <c r="P5" i="18" s="1"/>
  <c r="Q5" i="25" s="1"/>
  <c r="N77" i="22" l="1"/>
  <c r="N74" i="22"/>
  <c r="N73" i="22"/>
  <c r="N78" i="22"/>
  <c r="N75" i="22"/>
  <c r="N71" i="22"/>
  <c r="N72" i="22"/>
  <c r="N76" i="22"/>
  <c r="N45" i="22"/>
  <c r="AL15" i="18"/>
  <c r="P152" i="25"/>
  <c r="P32" i="25"/>
  <c r="P38" i="25"/>
  <c r="P128" i="25"/>
  <c r="P176" i="25"/>
  <c r="P77" i="25"/>
  <c r="P56" i="25"/>
  <c r="P80" i="25"/>
  <c r="P104" i="25"/>
  <c r="P113" i="25"/>
  <c r="P59" i="25"/>
  <c r="P125" i="25"/>
  <c r="P68" i="25"/>
  <c r="P65" i="25"/>
  <c r="P182" i="25"/>
  <c r="P161" i="25"/>
  <c r="P41" i="25"/>
  <c r="P179" i="25"/>
  <c r="P86" i="25"/>
  <c r="P53" i="25"/>
  <c r="P35" i="25"/>
  <c r="P122" i="25"/>
  <c r="P170" i="25"/>
  <c r="P131" i="25"/>
  <c r="P23" i="25"/>
  <c r="P116" i="25"/>
  <c r="P83" i="25"/>
  <c r="P188" i="25"/>
  <c r="P62" i="25"/>
  <c r="P92" i="25"/>
  <c r="P110" i="25"/>
  <c r="P107" i="25"/>
  <c r="P167" i="25"/>
  <c r="P146" i="25"/>
  <c r="P149" i="25"/>
  <c r="P194" i="25"/>
  <c r="P47" i="25"/>
  <c r="P44" i="25"/>
  <c r="P143" i="25"/>
  <c r="P74" i="25"/>
  <c r="P98" i="25"/>
  <c r="P134" i="25"/>
  <c r="P89" i="25"/>
  <c r="P173" i="25"/>
  <c r="P119" i="25"/>
  <c r="P140" i="25"/>
  <c r="P164" i="25"/>
  <c r="P20" i="25"/>
  <c r="P137" i="25"/>
  <c r="P185" i="25"/>
  <c r="P101" i="25"/>
  <c r="P50" i="25"/>
  <c r="P29" i="25"/>
  <c r="P71" i="25"/>
  <c r="P158" i="25"/>
  <c r="P26" i="25"/>
  <c r="P155" i="25"/>
  <c r="P95" i="25"/>
  <c r="P191" i="25"/>
  <c r="N55" i="22"/>
  <c r="N70" i="22"/>
  <c r="N42" i="22"/>
  <c r="N56" i="22"/>
  <c r="N47" i="22"/>
  <c r="N12" i="22"/>
  <c r="N31" i="22"/>
  <c r="N38" i="22"/>
  <c r="N64" i="22"/>
  <c r="N50" i="22"/>
  <c r="N54" i="22"/>
  <c r="N65" i="22"/>
  <c r="N41" i="22"/>
  <c r="N49" i="22"/>
  <c r="N18" i="22"/>
  <c r="N60" i="22"/>
  <c r="N20" i="22"/>
  <c r="N53" i="22"/>
  <c r="N17" i="22"/>
  <c r="N62" i="22"/>
  <c r="N22" i="22"/>
  <c r="N69" i="22"/>
  <c r="N16" i="22"/>
  <c r="N34" i="22"/>
  <c r="N33" i="22"/>
  <c r="N61" i="22"/>
  <c r="N15" i="22"/>
  <c r="N35" i="22"/>
  <c r="N28" i="22"/>
  <c r="N44" i="22"/>
  <c r="P11" i="25"/>
  <c r="P14" i="25"/>
  <c r="P17" i="25"/>
  <c r="N21" i="22"/>
  <c r="N57" i="22"/>
  <c r="N46" i="22"/>
  <c r="N27" i="22"/>
  <c r="N24" i="22"/>
  <c r="N48" i="22"/>
  <c r="N13" i="22"/>
  <c r="N29" i="22"/>
  <c r="N25" i="22"/>
  <c r="N14" i="22"/>
  <c r="N10" i="22"/>
  <c r="N19" i="22"/>
  <c r="N59" i="22"/>
  <c r="N39" i="22"/>
  <c r="N36" i="22"/>
  <c r="N40" i="22"/>
  <c r="S8" i="25"/>
  <c r="S7" i="25"/>
  <c r="S6" i="25" s="1"/>
  <c r="N66" i="22"/>
  <c r="N68" i="22"/>
  <c r="N30" i="22"/>
  <c r="N37" i="22"/>
  <c r="N11" i="22"/>
  <c r="N26" i="22"/>
  <c r="N58" i="22"/>
  <c r="N43" i="22"/>
  <c r="N51" i="22"/>
  <c r="N23" i="22"/>
  <c r="N63" i="22"/>
  <c r="N52" i="22"/>
  <c r="N32" i="22"/>
  <c r="N67" i="22"/>
  <c r="O4" i="22"/>
  <c r="P5" i="22"/>
  <c r="O3" i="22"/>
  <c r="R8" i="22"/>
  <c r="R7" i="22"/>
  <c r="R6" i="22" s="1"/>
  <c r="P3" i="18"/>
  <c r="Q3" i="25" s="1"/>
  <c r="P4" i="18"/>
  <c r="Q4" i="25" s="1"/>
  <c r="Q6" i="18"/>
  <c r="Q5" i="18" s="1"/>
  <c r="R5" i="25" s="1"/>
  <c r="O77" i="22" l="1"/>
  <c r="O78" i="22"/>
  <c r="O73" i="22"/>
  <c r="O74" i="22"/>
  <c r="O75" i="22"/>
  <c r="O71" i="22"/>
  <c r="O76" i="22"/>
  <c r="O72" i="22"/>
  <c r="O45" i="22"/>
  <c r="Q38" i="25"/>
  <c r="Q113" i="25"/>
  <c r="Q128" i="25"/>
  <c r="Q152" i="25"/>
  <c r="Q32" i="25"/>
  <c r="Q56" i="25"/>
  <c r="Q104" i="25"/>
  <c r="Q176" i="25"/>
  <c r="Q77" i="25"/>
  <c r="Q80" i="25"/>
  <c r="Q68" i="25"/>
  <c r="Q41" i="25"/>
  <c r="Q110" i="25"/>
  <c r="Q65" i="25"/>
  <c r="Q86" i="25"/>
  <c r="Q122" i="25"/>
  <c r="Q35" i="25"/>
  <c r="Q59" i="25"/>
  <c r="Q182" i="25"/>
  <c r="Q161" i="25"/>
  <c r="Q53" i="25"/>
  <c r="Q179" i="25"/>
  <c r="Q170" i="25"/>
  <c r="Q83" i="25"/>
  <c r="Q125" i="25"/>
  <c r="Q167" i="25"/>
  <c r="Q62" i="25"/>
  <c r="Q107" i="25"/>
  <c r="Q131" i="25"/>
  <c r="Q146" i="25"/>
  <c r="Q23" i="25"/>
  <c r="Q92" i="25"/>
  <c r="Q116" i="25"/>
  <c r="Q140" i="25"/>
  <c r="Q164" i="25"/>
  <c r="Q149" i="25"/>
  <c r="Q50" i="25"/>
  <c r="Q143" i="25"/>
  <c r="Q134" i="25"/>
  <c r="Q71" i="25"/>
  <c r="Q44" i="25"/>
  <c r="Q185" i="25"/>
  <c r="Q173" i="25"/>
  <c r="Q101" i="25"/>
  <c r="Q29" i="25"/>
  <c r="Q74" i="25"/>
  <c r="Q137" i="25"/>
  <c r="Q188" i="25"/>
  <c r="Q194" i="25"/>
  <c r="Q26" i="25"/>
  <c r="Q20" i="25"/>
  <c r="Q47" i="25"/>
  <c r="Q98" i="25"/>
  <c r="Q158" i="25"/>
  <c r="Q89" i="25"/>
  <c r="Q119" i="25"/>
  <c r="Q191" i="25"/>
  <c r="Q95" i="25"/>
  <c r="Q155" i="25"/>
  <c r="O20" i="22"/>
  <c r="O70" i="22"/>
  <c r="Q17" i="25"/>
  <c r="O17" i="22"/>
  <c r="O50" i="22"/>
  <c r="O46" i="22"/>
  <c r="O21" i="22"/>
  <c r="O22" i="22"/>
  <c r="O12" i="22"/>
  <c r="O35" i="22"/>
  <c r="O37" i="22"/>
  <c r="O15" i="22"/>
  <c r="O48" i="22"/>
  <c r="O53" i="22"/>
  <c r="O69" i="22"/>
  <c r="O11" i="22"/>
  <c r="O31" i="22"/>
  <c r="O34" i="22"/>
  <c r="O41" i="22"/>
  <c r="O29" i="22"/>
  <c r="O67" i="22"/>
  <c r="O26" i="22"/>
  <c r="O27" i="22"/>
  <c r="O59" i="22"/>
  <c r="O56" i="22"/>
  <c r="Q11" i="25"/>
  <c r="Q14" i="25"/>
  <c r="O49" i="22"/>
  <c r="O57" i="22"/>
  <c r="O30" i="22"/>
  <c r="O62" i="22"/>
  <c r="O19" i="22"/>
  <c r="O36" i="22"/>
  <c r="T8" i="25"/>
  <c r="T7" i="25"/>
  <c r="T6" i="25" s="1"/>
  <c r="O55" i="22"/>
  <c r="O39" i="22"/>
  <c r="O24" i="22"/>
  <c r="O60" i="22"/>
  <c r="O44" i="22"/>
  <c r="O68" i="22"/>
  <c r="O33" i="22"/>
  <c r="O13" i="22"/>
  <c r="O14" i="22"/>
  <c r="O66" i="22"/>
  <c r="O23" i="22"/>
  <c r="O51" i="22"/>
  <c r="O16" i="22"/>
  <c r="O40" i="22"/>
  <c r="O10" i="22"/>
  <c r="Q5" i="22"/>
  <c r="P4" i="22"/>
  <c r="O63" i="22"/>
  <c r="O42" i="22"/>
  <c r="O25" i="22"/>
  <c r="O58" i="22"/>
  <c r="O54" i="22"/>
  <c r="O38" i="22"/>
  <c r="O18" i="22"/>
  <c r="O61" i="22"/>
  <c r="O43" i="22"/>
  <c r="O47" i="22"/>
  <c r="O65" i="22"/>
  <c r="O32" i="22"/>
  <c r="O28" i="22"/>
  <c r="O64" i="22"/>
  <c r="O52" i="22"/>
  <c r="P3" i="22"/>
  <c r="S8" i="22"/>
  <c r="S7" i="22"/>
  <c r="S6" i="22" s="1"/>
  <c r="Q4" i="18"/>
  <c r="R4" i="25" s="1"/>
  <c r="Q3" i="18"/>
  <c r="R3" i="25" s="1"/>
  <c r="R6" i="18"/>
  <c r="R4" i="18" s="1"/>
  <c r="S4" i="25" s="1"/>
  <c r="P44" i="22" l="1"/>
  <c r="P75" i="22"/>
  <c r="P78" i="22"/>
  <c r="P77" i="22"/>
  <c r="P74" i="22"/>
  <c r="P73" i="22"/>
  <c r="P72" i="22"/>
  <c r="P71" i="22"/>
  <c r="P76" i="22"/>
  <c r="P37" i="22"/>
  <c r="P47" i="22"/>
  <c r="P13" i="22"/>
  <c r="R128" i="25"/>
  <c r="R152" i="25"/>
  <c r="R176" i="25"/>
  <c r="R77" i="25"/>
  <c r="R56" i="25"/>
  <c r="R38" i="25"/>
  <c r="R80" i="25"/>
  <c r="R32" i="25"/>
  <c r="R104" i="25"/>
  <c r="R113" i="25"/>
  <c r="R41" i="25"/>
  <c r="R65" i="25"/>
  <c r="R179" i="25"/>
  <c r="R110" i="25"/>
  <c r="R170" i="25"/>
  <c r="R53" i="25"/>
  <c r="R59" i="25"/>
  <c r="R122" i="25"/>
  <c r="R68" i="25"/>
  <c r="R35" i="25"/>
  <c r="R86" i="25"/>
  <c r="R182" i="25"/>
  <c r="R161" i="25"/>
  <c r="R131" i="25"/>
  <c r="R146" i="25"/>
  <c r="R92" i="25"/>
  <c r="R164" i="25"/>
  <c r="R125" i="25"/>
  <c r="R83" i="25"/>
  <c r="R107" i="25"/>
  <c r="R23" i="25"/>
  <c r="R167" i="25"/>
  <c r="R62" i="25"/>
  <c r="R140" i="25"/>
  <c r="R116" i="25"/>
  <c r="R188" i="25"/>
  <c r="R158" i="25"/>
  <c r="R137" i="25"/>
  <c r="R149" i="25"/>
  <c r="R26" i="25"/>
  <c r="R20" i="25"/>
  <c r="R71" i="25"/>
  <c r="R44" i="25"/>
  <c r="R143" i="25"/>
  <c r="R98" i="25"/>
  <c r="R101" i="25"/>
  <c r="R29" i="25"/>
  <c r="R47" i="25"/>
  <c r="R89" i="25"/>
  <c r="R50" i="25"/>
  <c r="R74" i="25"/>
  <c r="R134" i="25"/>
  <c r="R155" i="25"/>
  <c r="R173" i="25"/>
  <c r="R95" i="25"/>
  <c r="R185" i="25"/>
  <c r="R119" i="25"/>
  <c r="R191" i="25"/>
  <c r="R194" i="25"/>
  <c r="P26" i="22"/>
  <c r="P30" i="22"/>
  <c r="P39" i="22"/>
  <c r="P61" i="22"/>
  <c r="P34" i="22"/>
  <c r="P12" i="22"/>
  <c r="P42" i="22"/>
  <c r="P22" i="22"/>
  <c r="P62" i="22"/>
  <c r="P54" i="22"/>
  <c r="P57" i="22"/>
  <c r="P10" i="22"/>
  <c r="P24" i="22"/>
  <c r="P41" i="22"/>
  <c r="P17" i="22"/>
  <c r="P64" i="22"/>
  <c r="P29" i="22"/>
  <c r="P14" i="22"/>
  <c r="P11" i="22"/>
  <c r="P35" i="22"/>
  <c r="P32" i="22"/>
  <c r="P69" i="22"/>
  <c r="P19" i="22"/>
  <c r="P55" i="22"/>
  <c r="P40" i="22"/>
  <c r="R11" i="25"/>
  <c r="R14" i="25"/>
  <c r="R17" i="25"/>
  <c r="P56" i="22"/>
  <c r="P70" i="22"/>
  <c r="P49" i="22"/>
  <c r="P21" i="22"/>
  <c r="P25" i="22"/>
  <c r="P18" i="22"/>
  <c r="P38" i="22"/>
  <c r="P27" i="22"/>
  <c r="P43" i="22"/>
  <c r="P28" i="22"/>
  <c r="P65" i="22"/>
  <c r="U7" i="25"/>
  <c r="U6" i="25" s="1"/>
  <c r="U8" i="25"/>
  <c r="P31" i="22"/>
  <c r="P15" i="22"/>
  <c r="P36" i="22"/>
  <c r="P50" i="22"/>
  <c r="P52" i="22"/>
  <c r="P68" i="22"/>
  <c r="Q4" i="22"/>
  <c r="P45" i="22"/>
  <c r="P58" i="22"/>
  <c r="P33" i="22"/>
  <c r="P59" i="22"/>
  <c r="P63" i="22"/>
  <c r="P46" i="22"/>
  <c r="P67" i="22"/>
  <c r="P23" i="22"/>
  <c r="P66" i="22"/>
  <c r="P51" i="22"/>
  <c r="P20" i="22"/>
  <c r="P16" i="22"/>
  <c r="P48" i="22"/>
  <c r="P53" i="22"/>
  <c r="Q3" i="22"/>
  <c r="R4" i="22"/>
  <c r="P60" i="22"/>
  <c r="T7" i="22"/>
  <c r="T6" i="22" s="1"/>
  <c r="T8" i="22"/>
  <c r="R3" i="18"/>
  <c r="S3" i="25" s="1"/>
  <c r="R5" i="18"/>
  <c r="S5" i="25" s="1"/>
  <c r="S6" i="18"/>
  <c r="S5" i="18" s="1"/>
  <c r="T5" i="25" s="1"/>
  <c r="Q68" i="22" l="1"/>
  <c r="Q74" i="22"/>
  <c r="Q77" i="22"/>
  <c r="Q78" i="22"/>
  <c r="Q73" i="22"/>
  <c r="Q76" i="22"/>
  <c r="Q72" i="22"/>
  <c r="Q75" i="22"/>
  <c r="Q71" i="22"/>
  <c r="Q70" i="22"/>
  <c r="S56" i="25"/>
  <c r="S80" i="25"/>
  <c r="S77" i="25"/>
  <c r="S32" i="25"/>
  <c r="S38" i="25"/>
  <c r="S104" i="25"/>
  <c r="S176" i="25"/>
  <c r="S113" i="25"/>
  <c r="S128" i="25"/>
  <c r="S152" i="25"/>
  <c r="S35" i="25"/>
  <c r="S86" i="25"/>
  <c r="S161" i="25"/>
  <c r="S65" i="25"/>
  <c r="S182" i="25"/>
  <c r="S41" i="25"/>
  <c r="S179" i="25"/>
  <c r="S122" i="25"/>
  <c r="S53" i="25"/>
  <c r="S68" i="25"/>
  <c r="S59" i="25"/>
  <c r="S125" i="25"/>
  <c r="S107" i="25"/>
  <c r="S167" i="25"/>
  <c r="S23" i="25"/>
  <c r="S131" i="25"/>
  <c r="S146" i="25"/>
  <c r="S62" i="25"/>
  <c r="S170" i="25"/>
  <c r="S83" i="25"/>
  <c r="S116" i="25"/>
  <c r="S110" i="25"/>
  <c r="S92" i="25"/>
  <c r="S140" i="25"/>
  <c r="S164" i="25"/>
  <c r="S194" i="25"/>
  <c r="S47" i="25"/>
  <c r="S71" i="25"/>
  <c r="S173" i="25"/>
  <c r="S95" i="25"/>
  <c r="S26" i="25"/>
  <c r="S20" i="25"/>
  <c r="S44" i="25"/>
  <c r="S74" i="25"/>
  <c r="S158" i="25"/>
  <c r="S89" i="25"/>
  <c r="S188" i="25"/>
  <c r="S149" i="25"/>
  <c r="S143" i="25"/>
  <c r="S98" i="25"/>
  <c r="S137" i="25"/>
  <c r="S134" i="25"/>
  <c r="S101" i="25"/>
  <c r="S50" i="25"/>
  <c r="S29" i="25"/>
  <c r="S185" i="25"/>
  <c r="S119" i="25"/>
  <c r="S155" i="25"/>
  <c r="S191" i="25"/>
  <c r="Q45" i="22"/>
  <c r="Q14" i="22"/>
  <c r="Q34" i="22"/>
  <c r="Q41" i="22"/>
  <c r="Q28" i="22"/>
  <c r="Q25" i="22"/>
  <c r="Q65" i="22"/>
  <c r="Q29" i="22"/>
  <c r="Q57" i="22"/>
  <c r="Q15" i="22"/>
  <c r="Q42" i="22"/>
  <c r="Q56" i="22"/>
  <c r="Q44" i="22"/>
  <c r="Q59" i="22"/>
  <c r="Q37" i="22"/>
  <c r="Q62" i="22"/>
  <c r="Q31" i="22"/>
  <c r="Q35" i="22"/>
  <c r="Q36" i="22"/>
  <c r="Q13" i="22"/>
  <c r="Q69" i="22"/>
  <c r="Q17" i="22"/>
  <c r="Q63" i="22"/>
  <c r="Q23" i="22"/>
  <c r="Q33" i="22"/>
  <c r="Q60" i="22"/>
  <c r="Q54" i="22"/>
  <c r="Q18" i="22"/>
  <c r="Q39" i="22"/>
  <c r="Q16" i="22"/>
  <c r="Q53" i="22"/>
  <c r="S11" i="25"/>
  <c r="S17" i="25"/>
  <c r="S14" i="25"/>
  <c r="Q58" i="22"/>
  <c r="Q27" i="22"/>
  <c r="Q10" i="22"/>
  <c r="Q12" i="22"/>
  <c r="Q66" i="22"/>
  <c r="Q48" i="22"/>
  <c r="Q64" i="22"/>
  <c r="Q21" i="22"/>
  <c r="Q30" i="22"/>
  <c r="Q49" i="22"/>
  <c r="Q19" i="22"/>
  <c r="Q46" i="22"/>
  <c r="Q11" i="22"/>
  <c r="Q51" i="22"/>
  <c r="Q47" i="22"/>
  <c r="Q24" i="22"/>
  <c r="Q40" i="22"/>
  <c r="Q50" i="22"/>
  <c r="V8" i="25"/>
  <c r="V7" i="25"/>
  <c r="V6" i="25" s="1"/>
  <c r="R3" i="22"/>
  <c r="Q61" i="22"/>
  <c r="Q38" i="22"/>
  <c r="Q22" i="22"/>
  <c r="Q26" i="22"/>
  <c r="Q67" i="22"/>
  <c r="Q55" i="22"/>
  <c r="Q43" i="22"/>
  <c r="Q32" i="22"/>
  <c r="Q20" i="22"/>
  <c r="Q52" i="22"/>
  <c r="R5" i="22"/>
  <c r="S5" i="22"/>
  <c r="U7" i="22"/>
  <c r="U6" i="22" s="1"/>
  <c r="U8" i="22"/>
  <c r="S4" i="18"/>
  <c r="T4" i="25" s="1"/>
  <c r="S3" i="18"/>
  <c r="T3" i="25" s="1"/>
  <c r="T6" i="18"/>
  <c r="T3" i="18" s="1"/>
  <c r="U3" i="25" s="1"/>
  <c r="R33" i="22" l="1"/>
  <c r="R74" i="22"/>
  <c r="R75" i="22"/>
  <c r="R73" i="22"/>
  <c r="R78" i="22"/>
  <c r="R77" i="22"/>
  <c r="R72" i="22"/>
  <c r="R71" i="22"/>
  <c r="R76" i="22"/>
  <c r="R45" i="22"/>
  <c r="R62" i="22"/>
  <c r="R20" i="22"/>
  <c r="T80" i="25"/>
  <c r="T152" i="25"/>
  <c r="T32" i="25"/>
  <c r="T38" i="25"/>
  <c r="T128" i="25"/>
  <c r="T104" i="25"/>
  <c r="T113" i="25"/>
  <c r="T191" i="25"/>
  <c r="T56" i="25"/>
  <c r="T176" i="25"/>
  <c r="T77" i="25"/>
  <c r="T41" i="25"/>
  <c r="T59" i="25"/>
  <c r="T161" i="25"/>
  <c r="T68" i="25"/>
  <c r="T122" i="25"/>
  <c r="T35" i="25"/>
  <c r="T65" i="25"/>
  <c r="T53" i="25"/>
  <c r="T86" i="25"/>
  <c r="T182" i="25"/>
  <c r="T125" i="25"/>
  <c r="T110" i="25"/>
  <c r="T146" i="25"/>
  <c r="T23" i="25"/>
  <c r="T170" i="25"/>
  <c r="T83" i="25"/>
  <c r="T167" i="25"/>
  <c r="T62" i="25"/>
  <c r="T92" i="25"/>
  <c r="T116" i="25"/>
  <c r="T107" i="25"/>
  <c r="T179" i="25"/>
  <c r="T140" i="25"/>
  <c r="T131" i="25"/>
  <c r="T149" i="25"/>
  <c r="T29" i="25"/>
  <c r="T47" i="25"/>
  <c r="T158" i="25"/>
  <c r="T137" i="25"/>
  <c r="T89" i="25"/>
  <c r="T194" i="25"/>
  <c r="T101" i="25"/>
  <c r="T26" i="25"/>
  <c r="T74" i="25"/>
  <c r="T134" i="25"/>
  <c r="T164" i="25"/>
  <c r="T188" i="25"/>
  <c r="T50" i="25"/>
  <c r="T44" i="25"/>
  <c r="T143" i="25"/>
  <c r="T185" i="25"/>
  <c r="T20" i="25"/>
  <c r="T71" i="25"/>
  <c r="T98" i="25"/>
  <c r="T173" i="25"/>
  <c r="T119" i="25"/>
  <c r="T95" i="25"/>
  <c r="T155" i="25"/>
  <c r="R31" i="22"/>
  <c r="U194" i="25"/>
  <c r="U188" i="25"/>
  <c r="U191" i="25"/>
  <c r="R21" i="22"/>
  <c r="R23" i="22"/>
  <c r="R42" i="22"/>
  <c r="R11" i="22"/>
  <c r="R35" i="22"/>
  <c r="R30" i="22"/>
  <c r="R37" i="22"/>
  <c r="R14" i="22"/>
  <c r="R67" i="22"/>
  <c r="R49" i="22"/>
  <c r="R17" i="22"/>
  <c r="R58" i="22"/>
  <c r="R22" i="22"/>
  <c r="R46" i="22"/>
  <c r="R28" i="22"/>
  <c r="R50" i="22"/>
  <c r="R69" i="22"/>
  <c r="R48" i="22"/>
  <c r="R16" i="22"/>
  <c r="R13" i="22"/>
  <c r="R65" i="22"/>
  <c r="R29" i="22"/>
  <c r="R25" i="22"/>
  <c r="R60" i="22"/>
  <c r="R15" i="22"/>
  <c r="R57" i="22"/>
  <c r="R26" i="22"/>
  <c r="R19" i="22"/>
  <c r="R55" i="22"/>
  <c r="R51" i="22"/>
  <c r="R12" i="22"/>
  <c r="R40" i="22"/>
  <c r="R44" i="22"/>
  <c r="R47" i="22"/>
  <c r="R41" i="22"/>
  <c r="R10" i="22"/>
  <c r="R66" i="22"/>
  <c r="R61" i="22"/>
  <c r="R54" i="22"/>
  <c r="R18" i="22"/>
  <c r="R64" i="22"/>
  <c r="R38" i="22"/>
  <c r="R27" i="22"/>
  <c r="R68" i="22"/>
  <c r="R43" i="22"/>
  <c r="R36" i="22"/>
  <c r="R52" i="22"/>
  <c r="R34" i="22"/>
  <c r="R59" i="22"/>
  <c r="R70" i="22"/>
  <c r="T11" i="25"/>
  <c r="T14" i="25"/>
  <c r="T17" i="25"/>
  <c r="R63" i="22"/>
  <c r="R39" i="22"/>
  <c r="R56" i="22"/>
  <c r="R32" i="22"/>
  <c r="R24" i="22"/>
  <c r="R53" i="22"/>
  <c r="W7" i="25"/>
  <c r="W6" i="25" s="1"/>
  <c r="W8" i="25"/>
  <c r="S4" i="22"/>
  <c r="S3" i="22"/>
  <c r="T3" i="22"/>
  <c r="V8" i="22"/>
  <c r="V7" i="22"/>
  <c r="V6" i="22" s="1"/>
  <c r="T5" i="18"/>
  <c r="U5" i="25" s="1"/>
  <c r="T4" i="18"/>
  <c r="U4" i="25" s="1"/>
  <c r="U128" i="25" s="1"/>
  <c r="U6" i="18"/>
  <c r="U5" i="18" s="1"/>
  <c r="V5" i="25" s="1"/>
  <c r="S73" i="22" l="1"/>
  <c r="S77" i="22"/>
  <c r="S74" i="22"/>
  <c r="S78" i="22"/>
  <c r="S76" i="22"/>
  <c r="S75" i="22"/>
  <c r="S71" i="22"/>
  <c r="S72" i="22"/>
  <c r="U107" i="25"/>
  <c r="U74" i="25"/>
  <c r="U149" i="25"/>
  <c r="U83" i="25"/>
  <c r="U110" i="25"/>
  <c r="U122" i="25"/>
  <c r="U80" i="25"/>
  <c r="U104" i="25"/>
  <c r="U170" i="25"/>
  <c r="U173" i="25"/>
  <c r="U92" i="25"/>
  <c r="U68" i="25"/>
  <c r="U65" i="25"/>
  <c r="U56" i="25"/>
  <c r="U38" i="25"/>
  <c r="U134" i="25"/>
  <c r="U131" i="25"/>
  <c r="U164" i="25"/>
  <c r="U86" i="25"/>
  <c r="U53" i="25"/>
  <c r="U47" i="25"/>
  <c r="U101" i="25"/>
  <c r="U35" i="25"/>
  <c r="U152" i="25"/>
  <c r="U176" i="25"/>
  <c r="U137" i="25"/>
  <c r="U29" i="25"/>
  <c r="U125" i="25"/>
  <c r="U59" i="25"/>
  <c r="U182" i="25"/>
  <c r="U50" i="25"/>
  <c r="U26" i="25"/>
  <c r="U143" i="25"/>
  <c r="U20" i="25"/>
  <c r="U167" i="25"/>
  <c r="U116" i="25"/>
  <c r="U140" i="25"/>
  <c r="U113" i="25"/>
  <c r="U155" i="25"/>
  <c r="U161" i="25"/>
  <c r="U95" i="25"/>
  <c r="U185" i="25"/>
  <c r="U89" i="25"/>
  <c r="U71" i="25"/>
  <c r="U62" i="25"/>
  <c r="U23" i="25"/>
  <c r="U32" i="25"/>
  <c r="U119" i="25"/>
  <c r="U44" i="25"/>
  <c r="U158" i="25"/>
  <c r="U98" i="25"/>
  <c r="U146" i="25"/>
  <c r="U179" i="25"/>
  <c r="U41" i="25"/>
  <c r="U77" i="25"/>
  <c r="S40" i="22"/>
  <c r="S11" i="22"/>
  <c r="U14" i="25"/>
  <c r="U17" i="25"/>
  <c r="S60" i="22"/>
  <c r="S41" i="22"/>
  <c r="U11" i="25"/>
  <c r="S39" i="22"/>
  <c r="X7" i="25"/>
  <c r="X6" i="25" s="1"/>
  <c r="X8" i="25"/>
  <c r="S25" i="22"/>
  <c r="S38" i="22"/>
  <c r="S20" i="22"/>
  <c r="S44" i="22"/>
  <c r="S49" i="22"/>
  <c r="S51" i="22"/>
  <c r="S16" i="22"/>
  <c r="S66" i="22"/>
  <c r="S23" i="22"/>
  <c r="S47" i="22"/>
  <c r="S70" i="22"/>
  <c r="S13" i="22"/>
  <c r="S42" i="22"/>
  <c r="S18" i="22"/>
  <c r="S55" i="22"/>
  <c r="S59" i="22"/>
  <c r="S63" i="22"/>
  <c r="S12" i="22"/>
  <c r="S36" i="22"/>
  <c r="S53" i="22"/>
  <c r="S68" i="22"/>
  <c r="S56" i="22"/>
  <c r="T5" i="22"/>
  <c r="S67" i="22"/>
  <c r="S17" i="22"/>
  <c r="S33" i="22"/>
  <c r="S21" i="22"/>
  <c r="S54" i="22"/>
  <c r="S46" i="22"/>
  <c r="S65" i="22"/>
  <c r="S19" i="22"/>
  <c r="S43" i="22"/>
  <c r="S57" i="22"/>
  <c r="S69" i="22"/>
  <c r="S28" i="22"/>
  <c r="S48" i="22"/>
  <c r="S34" i="22"/>
  <c r="S10" i="22"/>
  <c r="S64" i="22"/>
  <c r="U5" i="22"/>
  <c r="T4" i="22"/>
  <c r="T74" i="22" s="1"/>
  <c r="S45" i="22"/>
  <c r="S62" i="22"/>
  <c r="S26" i="22"/>
  <c r="S15" i="22"/>
  <c r="S29" i="22"/>
  <c r="S61" i="22"/>
  <c r="S30" i="22"/>
  <c r="S37" i="22"/>
  <c r="S22" i="22"/>
  <c r="S58" i="22"/>
  <c r="S14" i="22"/>
  <c r="S31" i="22"/>
  <c r="S35" i="22"/>
  <c r="S27" i="22"/>
  <c r="S24" i="22"/>
  <c r="S32" i="22"/>
  <c r="S52" i="22"/>
  <c r="S50" i="22"/>
  <c r="W7" i="22"/>
  <c r="W6" i="22" s="1"/>
  <c r="W8" i="22"/>
  <c r="U3" i="18"/>
  <c r="V3" i="25" s="1"/>
  <c r="U4" i="18"/>
  <c r="V4" i="25" s="1"/>
  <c r="V6" i="18"/>
  <c r="V4" i="18" s="1"/>
  <c r="W4" i="25" s="1"/>
  <c r="T12" i="22" l="1"/>
  <c r="T19" i="22"/>
  <c r="T75" i="22"/>
  <c r="T67" i="22"/>
  <c r="T71" i="22"/>
  <c r="T76" i="22"/>
  <c r="T10" i="22"/>
  <c r="T69" i="22"/>
  <c r="T72" i="22"/>
  <c r="T78" i="22"/>
  <c r="T77" i="22"/>
  <c r="T73" i="22"/>
  <c r="T37" i="22"/>
  <c r="T20" i="22"/>
  <c r="T43" i="22"/>
  <c r="T22" i="22"/>
  <c r="T70" i="22"/>
  <c r="V17" i="25"/>
  <c r="V38" i="25"/>
  <c r="V56" i="25"/>
  <c r="V104" i="25"/>
  <c r="V128" i="25"/>
  <c r="V80" i="25"/>
  <c r="V77" i="25"/>
  <c r="V113" i="25"/>
  <c r="V152" i="25"/>
  <c r="V176" i="25"/>
  <c r="V68" i="25"/>
  <c r="V122" i="25"/>
  <c r="V182" i="25"/>
  <c r="V32" i="25"/>
  <c r="V41" i="25"/>
  <c r="V35" i="25"/>
  <c r="V65" i="25"/>
  <c r="V53" i="25"/>
  <c r="V59" i="25"/>
  <c r="V161" i="25"/>
  <c r="V179" i="25"/>
  <c r="V86" i="25"/>
  <c r="V110" i="25"/>
  <c r="V167" i="25"/>
  <c r="V188" i="25"/>
  <c r="V83" i="25"/>
  <c r="V146" i="25"/>
  <c r="V62" i="25"/>
  <c r="V140" i="25"/>
  <c r="V170" i="25"/>
  <c r="V125" i="25"/>
  <c r="V116" i="25"/>
  <c r="V107" i="25"/>
  <c r="V131" i="25"/>
  <c r="V23" i="25"/>
  <c r="V92" i="25"/>
  <c r="V29" i="25"/>
  <c r="V98" i="25"/>
  <c r="V89" i="25"/>
  <c r="V194" i="25"/>
  <c r="V50" i="25"/>
  <c r="V20" i="25"/>
  <c r="V143" i="25"/>
  <c r="V185" i="25"/>
  <c r="V134" i="25"/>
  <c r="V101" i="25"/>
  <c r="V149" i="25"/>
  <c r="V164" i="25"/>
  <c r="V26" i="25"/>
  <c r="V47" i="25"/>
  <c r="V71" i="25"/>
  <c r="V44" i="25"/>
  <c r="V74" i="25"/>
  <c r="V158" i="25"/>
  <c r="V137" i="25"/>
  <c r="V173" i="25"/>
  <c r="V191" i="25"/>
  <c r="V155" i="25"/>
  <c r="V95" i="25"/>
  <c r="V119" i="25"/>
  <c r="T30" i="22"/>
  <c r="T47" i="22"/>
  <c r="T48" i="22"/>
  <c r="T42" i="22"/>
  <c r="T46" i="22"/>
  <c r="T38" i="22"/>
  <c r="T51" i="22"/>
  <c r="T63" i="22"/>
  <c r="T13" i="22"/>
  <c r="T34" i="22"/>
  <c r="T11" i="22"/>
  <c r="T65" i="22"/>
  <c r="T59" i="22"/>
  <c r="T44" i="22"/>
  <c r="T41" i="22"/>
  <c r="T36" i="22"/>
  <c r="T35" i="22"/>
  <c r="T33" i="22"/>
  <c r="T17" i="22"/>
  <c r="T28" i="22"/>
  <c r="T31" i="22"/>
  <c r="T61" i="22"/>
  <c r="T40" i="22"/>
  <c r="T39" i="22"/>
  <c r="T62" i="22"/>
  <c r="T16" i="22"/>
  <c r="T66" i="22"/>
  <c r="T25" i="22"/>
  <c r="T60" i="22"/>
  <c r="T64" i="22"/>
  <c r="T26" i="22"/>
  <c r="T21" i="22"/>
  <c r="T56" i="22"/>
  <c r="T23" i="22"/>
  <c r="T57" i="22"/>
  <c r="V14" i="25"/>
  <c r="V11" i="25"/>
  <c r="Y8" i="25"/>
  <c r="Y7" i="25"/>
  <c r="Y6" i="25" s="1"/>
  <c r="U4" i="22"/>
  <c r="V4" i="22"/>
  <c r="U3" i="22"/>
  <c r="T50" i="22"/>
  <c r="T52" i="22"/>
  <c r="T58" i="22"/>
  <c r="T18" i="22"/>
  <c r="T68" i="22"/>
  <c r="T27" i="22"/>
  <c r="T54" i="22"/>
  <c r="T15" i="22"/>
  <c r="T32" i="22"/>
  <c r="T55" i="22"/>
  <c r="T14" i="22"/>
  <c r="T45" i="22"/>
  <c r="T53" i="22"/>
  <c r="T29" i="22"/>
  <c r="T24" i="22"/>
  <c r="T49" i="22"/>
  <c r="X7" i="22"/>
  <c r="X6" i="22" s="1"/>
  <c r="X8" i="22"/>
  <c r="V3" i="18"/>
  <c r="W3" i="25" s="1"/>
  <c r="W6" i="18"/>
  <c r="W3" i="18" s="1"/>
  <c r="X3" i="25" s="1"/>
  <c r="V5" i="18"/>
  <c r="W5" i="25" s="1"/>
  <c r="U62" i="22" l="1"/>
  <c r="U78" i="22"/>
  <c r="U73" i="22"/>
  <c r="U77" i="22"/>
  <c r="U74" i="22"/>
  <c r="U75" i="22"/>
  <c r="U71" i="22"/>
  <c r="U76" i="22"/>
  <c r="U72" i="22"/>
  <c r="U70" i="22"/>
  <c r="U23" i="22"/>
  <c r="X194" i="25"/>
  <c r="X188" i="25"/>
  <c r="X191" i="25"/>
  <c r="U20" i="22"/>
  <c r="W17" i="25"/>
  <c r="W104" i="25"/>
  <c r="W128" i="25"/>
  <c r="W152" i="25"/>
  <c r="W176" i="25"/>
  <c r="W56" i="25"/>
  <c r="W38" i="25"/>
  <c r="W80" i="25"/>
  <c r="W113" i="25"/>
  <c r="W32" i="25"/>
  <c r="W77" i="25"/>
  <c r="W182" i="25"/>
  <c r="W110" i="25"/>
  <c r="W53" i="25"/>
  <c r="W35" i="25"/>
  <c r="W179" i="25"/>
  <c r="W122" i="25"/>
  <c r="W41" i="25"/>
  <c r="W65" i="25"/>
  <c r="W68" i="25"/>
  <c r="W59" i="25"/>
  <c r="W86" i="25"/>
  <c r="W170" i="25"/>
  <c r="W83" i="25"/>
  <c r="W131" i="25"/>
  <c r="W140" i="25"/>
  <c r="W164" i="25"/>
  <c r="W194" i="25"/>
  <c r="W62" i="25"/>
  <c r="W92" i="25"/>
  <c r="W116" i="25"/>
  <c r="W125" i="25"/>
  <c r="W146" i="25"/>
  <c r="W107" i="25"/>
  <c r="W158" i="25"/>
  <c r="W23" i="25"/>
  <c r="W101" i="25"/>
  <c r="W149" i="25"/>
  <c r="W188" i="25"/>
  <c r="W50" i="25"/>
  <c r="W20" i="25"/>
  <c r="W143" i="25"/>
  <c r="W173" i="25"/>
  <c r="W95" i="25"/>
  <c r="W29" i="25"/>
  <c r="W47" i="25"/>
  <c r="W185" i="25"/>
  <c r="W134" i="25"/>
  <c r="W26" i="25"/>
  <c r="W71" i="25"/>
  <c r="W44" i="25"/>
  <c r="W74" i="25"/>
  <c r="W137" i="25"/>
  <c r="W89" i="25"/>
  <c r="W161" i="25"/>
  <c r="W98" i="25"/>
  <c r="W155" i="25"/>
  <c r="W119" i="25"/>
  <c r="W191" i="25"/>
  <c r="W167" i="25"/>
  <c r="U37" i="22"/>
  <c r="U22" i="22"/>
  <c r="U56" i="22"/>
  <c r="U40" i="22"/>
  <c r="U12" i="22"/>
  <c r="U18" i="22"/>
  <c r="U55" i="22"/>
  <c r="U44" i="22"/>
  <c r="U63" i="22"/>
  <c r="U17" i="22"/>
  <c r="U26" i="22"/>
  <c r="U47" i="22"/>
  <c r="U66" i="22"/>
  <c r="W14" i="25"/>
  <c r="W11" i="25"/>
  <c r="Z8" i="25"/>
  <c r="Z7" i="25"/>
  <c r="Z6" i="25" s="1"/>
  <c r="U69" i="22"/>
  <c r="U21" i="22"/>
  <c r="U25" i="22"/>
  <c r="U64" i="22"/>
  <c r="U45" i="22"/>
  <c r="U10" i="22"/>
  <c r="U58" i="22"/>
  <c r="U46" i="22"/>
  <c r="U35" i="22"/>
  <c r="U65" i="22"/>
  <c r="U19" i="22"/>
  <c r="U16" i="22"/>
  <c r="U24" i="22"/>
  <c r="U52" i="22"/>
  <c r="U48" i="22"/>
  <c r="U41" i="22"/>
  <c r="U30" i="22"/>
  <c r="U57" i="22"/>
  <c r="U13" i="22"/>
  <c r="U42" i="22"/>
  <c r="U15" i="22"/>
  <c r="U60" i="22"/>
  <c r="U67" i="22"/>
  <c r="U39" i="22"/>
  <c r="U31" i="22"/>
  <c r="U27" i="22"/>
  <c r="U32" i="22"/>
  <c r="U53" i="22"/>
  <c r="U34" i="22"/>
  <c r="U50" i="22"/>
  <c r="U49" i="22"/>
  <c r="U33" i="22"/>
  <c r="U61" i="22"/>
  <c r="U29" i="22"/>
  <c r="U54" i="22"/>
  <c r="U14" i="22"/>
  <c r="U38" i="22"/>
  <c r="U11" i="22"/>
  <c r="U51" i="22"/>
  <c r="U43" i="22"/>
  <c r="U59" i="22"/>
  <c r="U28" i="22"/>
  <c r="U68" i="22"/>
  <c r="U36" i="22"/>
  <c r="V5" i="22"/>
  <c r="W3" i="22"/>
  <c r="V3" i="22"/>
  <c r="Y7" i="22"/>
  <c r="Y6" i="22" s="1"/>
  <c r="Y8" i="22"/>
  <c r="W5" i="18"/>
  <c r="X5" i="25" s="1"/>
  <c r="W4" i="18"/>
  <c r="X4" i="25" s="1"/>
  <c r="X6" i="18"/>
  <c r="X4" i="18" s="1"/>
  <c r="Y4" i="25" s="1"/>
  <c r="V60" i="22" l="1"/>
  <c r="V26" i="22"/>
  <c r="V77" i="22"/>
  <c r="V74" i="22"/>
  <c r="V73" i="22"/>
  <c r="V78" i="22"/>
  <c r="V75" i="22"/>
  <c r="V71" i="22"/>
  <c r="V72" i="22"/>
  <c r="V76" i="22"/>
  <c r="V45" i="22"/>
  <c r="V33" i="22"/>
  <c r="V34" i="22"/>
  <c r="V11" i="22"/>
  <c r="V44" i="22"/>
  <c r="X17" i="25"/>
  <c r="V57" i="22"/>
  <c r="X95" i="25"/>
  <c r="X50" i="25"/>
  <c r="X29" i="25"/>
  <c r="X26" i="25"/>
  <c r="X20" i="25"/>
  <c r="X92" i="25"/>
  <c r="X146" i="25"/>
  <c r="X170" i="25"/>
  <c r="X23" i="25"/>
  <c r="X65" i="25"/>
  <c r="X182" i="25"/>
  <c r="X122" i="25"/>
  <c r="X128" i="25"/>
  <c r="X176" i="25"/>
  <c r="X137" i="25"/>
  <c r="X149" i="25"/>
  <c r="X89" i="25"/>
  <c r="X101" i="25"/>
  <c r="X62" i="25"/>
  <c r="X83" i="25"/>
  <c r="X173" i="25"/>
  <c r="X131" i="25"/>
  <c r="X35" i="25"/>
  <c r="X179" i="25"/>
  <c r="X59" i="25"/>
  <c r="X56" i="25"/>
  <c r="X80" i="25"/>
  <c r="X119" i="25"/>
  <c r="X158" i="25"/>
  <c r="X74" i="25"/>
  <c r="X143" i="25"/>
  <c r="X185" i="25"/>
  <c r="X167" i="25"/>
  <c r="X125" i="25"/>
  <c r="X107" i="25"/>
  <c r="X161" i="25"/>
  <c r="X41" i="25"/>
  <c r="X53" i="25"/>
  <c r="X104" i="25"/>
  <c r="X134" i="25"/>
  <c r="X77" i="25"/>
  <c r="X155" i="25"/>
  <c r="X98" i="25"/>
  <c r="X44" i="25"/>
  <c r="X47" i="25"/>
  <c r="X71" i="25"/>
  <c r="X116" i="25"/>
  <c r="X140" i="25"/>
  <c r="X110" i="25"/>
  <c r="X164" i="25"/>
  <c r="X86" i="25"/>
  <c r="X68" i="25"/>
  <c r="X32" i="25"/>
  <c r="X152" i="25"/>
  <c r="X113" i="25"/>
  <c r="X38" i="25"/>
  <c r="V21" i="22"/>
  <c r="V16" i="22"/>
  <c r="X11" i="25"/>
  <c r="V29" i="22"/>
  <c r="V30" i="22"/>
  <c r="V49" i="22"/>
  <c r="V13" i="22"/>
  <c r="V18" i="22"/>
  <c r="V14" i="22"/>
  <c r="V23" i="22"/>
  <c r="V20" i="22"/>
  <c r="V50" i="22"/>
  <c r="V54" i="22"/>
  <c r="V65" i="22"/>
  <c r="V42" i="22"/>
  <c r="V41" i="22"/>
  <c r="V61" i="22"/>
  <c r="V55" i="22"/>
  <c r="V59" i="22"/>
  <c r="V32" i="22"/>
  <c r="V48" i="22"/>
  <c r="V37" i="22"/>
  <c r="V25" i="22"/>
  <c r="V69" i="22"/>
  <c r="V56" i="22"/>
  <c r="V62" i="22"/>
  <c r="V35" i="22"/>
  <c r="V63" i="22"/>
  <c r="V70" i="22"/>
  <c r="V12" i="22"/>
  <c r="V31" i="22"/>
  <c r="V64" i="22"/>
  <c r="V46" i="22"/>
  <c r="V15" i="22"/>
  <c r="V19" i="22"/>
  <c r="V39" i="22"/>
  <c r="V27" i="22"/>
  <c r="V66" i="22"/>
  <c r="V28" i="22"/>
  <c r="V36" i="22"/>
  <c r="V67" i="22"/>
  <c r="V17" i="22"/>
  <c r="V38" i="22"/>
  <c r="V58" i="22"/>
  <c r="V22" i="22"/>
  <c r="V51" i="22"/>
  <c r="V43" i="22"/>
  <c r="V47" i="22"/>
  <c r="V10" i="22"/>
  <c r="V24" i="22"/>
  <c r="V53" i="22"/>
  <c r="V68" i="22"/>
  <c r="X14" i="25"/>
  <c r="AA7" i="25"/>
  <c r="AA6" i="25" s="1"/>
  <c r="AA8" i="25"/>
  <c r="V40" i="22"/>
  <c r="V52" i="22"/>
  <c r="W5" i="22"/>
  <c r="X4" i="22"/>
  <c r="W4" i="22"/>
  <c r="Z8" i="22"/>
  <c r="Z7" i="22"/>
  <c r="Z6" i="22" s="1"/>
  <c r="X3" i="18"/>
  <c r="Y3" i="25" s="1"/>
  <c r="X5" i="18"/>
  <c r="Y5" i="25" s="1"/>
  <c r="Y6" i="18"/>
  <c r="Y5" i="18" s="1"/>
  <c r="Z5" i="25" s="1"/>
  <c r="W74" i="22" l="1"/>
  <c r="W76" i="22"/>
  <c r="W73" i="22"/>
  <c r="W71" i="22"/>
  <c r="W78" i="22"/>
  <c r="W75" i="22"/>
  <c r="W77" i="22"/>
  <c r="W72" i="22"/>
  <c r="W22" i="22"/>
  <c r="W70" i="22"/>
  <c r="W69" i="22"/>
  <c r="Y104" i="25"/>
  <c r="Y38" i="25"/>
  <c r="Y80" i="25"/>
  <c r="Y113" i="25"/>
  <c r="Y152" i="25"/>
  <c r="Y32" i="25"/>
  <c r="Y56" i="25"/>
  <c r="Y128" i="25"/>
  <c r="Y77" i="25"/>
  <c r="Y53" i="25"/>
  <c r="Y65" i="25"/>
  <c r="Y86" i="25"/>
  <c r="Y182" i="25"/>
  <c r="Y41" i="25"/>
  <c r="Y179" i="25"/>
  <c r="Y35" i="25"/>
  <c r="Y68" i="25"/>
  <c r="Y59" i="25"/>
  <c r="Y122" i="25"/>
  <c r="Y161" i="25"/>
  <c r="Y125" i="25"/>
  <c r="Y23" i="25"/>
  <c r="Y62" i="25"/>
  <c r="Y92" i="25"/>
  <c r="Y140" i="25"/>
  <c r="Y107" i="25"/>
  <c r="Y167" i="25"/>
  <c r="Y146" i="25"/>
  <c r="Y116" i="25"/>
  <c r="Y110" i="25"/>
  <c r="Y83" i="25"/>
  <c r="Y131" i="25"/>
  <c r="Y101" i="25"/>
  <c r="Y194" i="25"/>
  <c r="Y26" i="25"/>
  <c r="Y29" i="25"/>
  <c r="Y47" i="25"/>
  <c r="Y44" i="25"/>
  <c r="Y74" i="25"/>
  <c r="Y158" i="25"/>
  <c r="Y188" i="25"/>
  <c r="Y149" i="25"/>
  <c r="Y164" i="25"/>
  <c r="Y50" i="25"/>
  <c r="Y137" i="25"/>
  <c r="Y143" i="25"/>
  <c r="Y98" i="25"/>
  <c r="Y185" i="25"/>
  <c r="Y134" i="25"/>
  <c r="Y89" i="25"/>
  <c r="Y173" i="25"/>
  <c r="Y20" i="25"/>
  <c r="Y71" i="25"/>
  <c r="Y95" i="25"/>
  <c r="Y191" i="25"/>
  <c r="Y119" i="25"/>
  <c r="Y155" i="25"/>
  <c r="Y176" i="25"/>
  <c r="Y170" i="25"/>
  <c r="Y17" i="25"/>
  <c r="W13" i="22"/>
  <c r="W47" i="22"/>
  <c r="W12" i="22"/>
  <c r="W31" i="22"/>
  <c r="W34" i="22"/>
  <c r="Y14" i="25"/>
  <c r="Y11" i="25"/>
  <c r="W32" i="22"/>
  <c r="W63" i="22"/>
  <c r="W59" i="22"/>
  <c r="AB8" i="25"/>
  <c r="AB7" i="25"/>
  <c r="AB6" i="25" s="1"/>
  <c r="W41" i="22"/>
  <c r="W49" i="22"/>
  <c r="W52" i="22"/>
  <c r="W10" i="22"/>
  <c r="X3" i="22"/>
  <c r="W60" i="22"/>
  <c r="W24" i="22"/>
  <c r="W19" i="22"/>
  <c r="W45" i="22"/>
  <c r="W64" i="22"/>
  <c r="W35" i="22"/>
  <c r="W38" i="22"/>
  <c r="W66" i="22"/>
  <c r="W68" i="22"/>
  <c r="W51" i="22"/>
  <c r="W18" i="22"/>
  <c r="W65" i="22"/>
  <c r="W48" i="22"/>
  <c r="W62" i="22"/>
  <c r="W25" i="22"/>
  <c r="W16" i="22"/>
  <c r="W54" i="22"/>
  <c r="W61" i="22"/>
  <c r="W37" i="22"/>
  <c r="W57" i="22"/>
  <c r="Y5" i="22"/>
  <c r="W36" i="22"/>
  <c r="W15" i="22"/>
  <c r="W30" i="22"/>
  <c r="W53" i="22"/>
  <c r="W39" i="22"/>
  <c r="W42" i="22"/>
  <c r="W21" i="22"/>
  <c r="W28" i="22"/>
  <c r="W11" i="22"/>
  <c r="W29" i="22"/>
  <c r="W43" i="22"/>
  <c r="W40" i="22"/>
  <c r="W14" i="22"/>
  <c r="W44" i="22"/>
  <c r="W27" i="22"/>
  <c r="X5" i="22"/>
  <c r="X14" i="22" s="1"/>
  <c r="W56" i="22"/>
  <c r="W67" i="22"/>
  <c r="W26" i="22"/>
  <c r="W58" i="22"/>
  <c r="W20" i="22"/>
  <c r="W23" i="22"/>
  <c r="W33" i="22"/>
  <c r="W50" i="22"/>
  <c r="W55" i="22"/>
  <c r="W46" i="22"/>
  <c r="W17" i="22"/>
  <c r="X69" i="22"/>
  <c r="AA7" i="22"/>
  <c r="AA6" i="22" s="1"/>
  <c r="AA8" i="22"/>
  <c r="Y4" i="18"/>
  <c r="Z4" i="25" s="1"/>
  <c r="Y3" i="18"/>
  <c r="Z3" i="25" s="1"/>
  <c r="Z6" i="18"/>
  <c r="Z3" i="18" s="1"/>
  <c r="AA3" i="25" s="1"/>
  <c r="X75" i="22" l="1"/>
  <c r="X78" i="22"/>
  <c r="X77" i="22"/>
  <c r="X74" i="22"/>
  <c r="X73" i="22"/>
  <c r="X72" i="22"/>
  <c r="X71" i="22"/>
  <c r="X76" i="22"/>
  <c r="X63" i="22"/>
  <c r="X13" i="22"/>
  <c r="X54" i="22"/>
  <c r="X56" i="22"/>
  <c r="X48" i="22"/>
  <c r="Z104" i="25"/>
  <c r="Z77" i="25"/>
  <c r="Z113" i="25"/>
  <c r="Z56" i="25"/>
  <c r="Z38" i="25"/>
  <c r="Z80" i="25"/>
  <c r="Z152" i="25"/>
  <c r="Z128" i="25"/>
  <c r="Z32" i="25"/>
  <c r="Z68" i="25"/>
  <c r="Z65" i="25"/>
  <c r="Z161" i="25"/>
  <c r="Z170" i="25"/>
  <c r="Z35" i="25"/>
  <c r="Z53" i="25"/>
  <c r="Z41" i="25"/>
  <c r="Z182" i="25"/>
  <c r="Z110" i="25"/>
  <c r="Z59" i="25"/>
  <c r="Z86" i="25"/>
  <c r="Z122" i="25"/>
  <c r="Z125" i="25"/>
  <c r="Z131" i="25"/>
  <c r="Z179" i="25"/>
  <c r="Z62" i="25"/>
  <c r="Z140" i="25"/>
  <c r="Z167" i="25"/>
  <c r="Z92" i="25"/>
  <c r="Z116" i="25"/>
  <c r="Z107" i="25"/>
  <c r="Z83" i="25"/>
  <c r="Z146" i="25"/>
  <c r="Z23" i="25"/>
  <c r="Z101" i="25"/>
  <c r="Z149" i="25"/>
  <c r="Z164" i="25"/>
  <c r="Z50" i="25"/>
  <c r="Z74" i="25"/>
  <c r="Z71" i="25"/>
  <c r="Z44" i="25"/>
  <c r="Z137" i="25"/>
  <c r="Z134" i="25"/>
  <c r="Z194" i="25"/>
  <c r="Z158" i="25"/>
  <c r="Z188" i="25"/>
  <c r="Z26" i="25"/>
  <c r="Z29" i="25"/>
  <c r="Z20" i="25"/>
  <c r="Z47" i="25"/>
  <c r="Z143" i="25"/>
  <c r="Z98" i="25"/>
  <c r="Z185" i="25"/>
  <c r="Z89" i="25"/>
  <c r="Z95" i="25"/>
  <c r="Z119" i="25"/>
  <c r="Z155" i="25"/>
  <c r="Z191" i="25"/>
  <c r="Z173" i="25"/>
  <c r="Z176" i="25"/>
  <c r="AA188" i="25"/>
  <c r="AA194" i="25"/>
  <c r="AA191" i="25"/>
  <c r="X68" i="22"/>
  <c r="X29" i="22"/>
  <c r="X40" i="22"/>
  <c r="X31" i="22"/>
  <c r="X12" i="22"/>
  <c r="X62" i="22"/>
  <c r="X61" i="22"/>
  <c r="X45" i="22"/>
  <c r="X39" i="22"/>
  <c r="X32" i="22"/>
  <c r="X60" i="22"/>
  <c r="X25" i="22"/>
  <c r="X33" i="22"/>
  <c r="X18" i="22"/>
  <c r="X38" i="22"/>
  <c r="X19" i="22"/>
  <c r="X36" i="22"/>
  <c r="X50" i="22"/>
  <c r="X30" i="22"/>
  <c r="X37" i="22"/>
  <c r="X11" i="22"/>
  <c r="X64" i="22"/>
  <c r="X51" i="22"/>
  <c r="X28" i="22"/>
  <c r="Z14" i="25"/>
  <c r="Z11" i="25"/>
  <c r="Z17" i="25"/>
  <c r="AC7" i="25"/>
  <c r="AC6" i="25" s="1"/>
  <c r="AC8" i="25"/>
  <c r="X65" i="22"/>
  <c r="Z3" i="22"/>
  <c r="Y3" i="22"/>
  <c r="X67" i="22"/>
  <c r="X17" i="22"/>
  <c r="X42" i="22"/>
  <c r="X21" i="22"/>
  <c r="X58" i="22"/>
  <c r="X66" i="22"/>
  <c r="X23" i="22"/>
  <c r="X26" i="22"/>
  <c r="X43" i="22"/>
  <c r="X47" i="22"/>
  <c r="X55" i="22"/>
  <c r="X20" i="22"/>
  <c r="X53" i="22"/>
  <c r="X34" i="22"/>
  <c r="X52" i="22"/>
  <c r="Y4" i="22"/>
  <c r="Y63" i="22" s="1"/>
  <c r="X59" i="22"/>
  <c r="X49" i="22"/>
  <c r="X57" i="22"/>
  <c r="X10" i="22"/>
  <c r="X41" i="22"/>
  <c r="X46" i="22"/>
  <c r="X22" i="22"/>
  <c r="X15" i="22"/>
  <c r="X27" i="22"/>
  <c r="X35" i="22"/>
  <c r="X24" i="22"/>
  <c r="X16" i="22"/>
  <c r="X44" i="22"/>
  <c r="X70" i="22"/>
  <c r="AB7" i="22"/>
  <c r="AB6" i="22" s="1"/>
  <c r="AB8" i="22"/>
  <c r="Z5" i="18"/>
  <c r="AA5" i="25" s="1"/>
  <c r="Z4" i="18"/>
  <c r="AA4" i="25" s="1"/>
  <c r="AA6" i="18"/>
  <c r="AA3" i="18" s="1"/>
  <c r="AB3" i="25" s="1"/>
  <c r="Y41" i="22" l="1"/>
  <c r="AA113" i="25"/>
  <c r="Y54" i="22"/>
  <c r="Y74" i="22"/>
  <c r="Y77" i="22"/>
  <c r="Y78" i="22"/>
  <c r="Y73" i="22"/>
  <c r="Y76" i="22"/>
  <c r="Y72" i="22"/>
  <c r="Y75" i="22"/>
  <c r="Y71" i="22"/>
  <c r="Y59" i="22"/>
  <c r="Y42" i="22"/>
  <c r="Y51" i="22"/>
  <c r="Y62" i="22"/>
  <c r="Y60" i="22"/>
  <c r="Y46" i="22"/>
  <c r="Y50" i="22"/>
  <c r="Y45" i="22"/>
  <c r="Y33" i="22"/>
  <c r="Y11" i="22"/>
  <c r="Y64" i="22"/>
  <c r="AA74" i="25"/>
  <c r="AA110" i="25"/>
  <c r="AA122" i="25"/>
  <c r="AA53" i="25"/>
  <c r="AA38" i="25"/>
  <c r="AA152" i="25"/>
  <c r="AA47" i="25"/>
  <c r="AA164" i="25"/>
  <c r="AA131" i="25"/>
  <c r="AA65" i="25"/>
  <c r="AA86" i="25"/>
  <c r="AA173" i="25"/>
  <c r="AA149" i="25"/>
  <c r="AA83" i="25"/>
  <c r="AA170" i="25"/>
  <c r="AA68" i="25"/>
  <c r="AA176" i="25"/>
  <c r="AA80" i="25"/>
  <c r="AA134" i="25"/>
  <c r="AA101" i="25"/>
  <c r="AA92" i="25"/>
  <c r="AA107" i="25"/>
  <c r="AA35" i="25"/>
  <c r="AA104" i="25"/>
  <c r="AA56" i="25"/>
  <c r="Y12" i="22"/>
  <c r="AA155" i="25"/>
  <c r="AA44" i="25"/>
  <c r="AA185" i="25"/>
  <c r="AA158" i="25"/>
  <c r="AA146" i="25"/>
  <c r="AA140" i="25"/>
  <c r="AA161" i="25"/>
  <c r="AA77" i="25"/>
  <c r="AA128" i="25"/>
  <c r="AA95" i="25"/>
  <c r="AA20" i="25"/>
  <c r="AA29" i="25"/>
  <c r="AA116" i="25"/>
  <c r="AA143" i="25"/>
  <c r="AA59" i="25"/>
  <c r="AA41" i="25"/>
  <c r="AB188" i="25"/>
  <c r="AB194" i="25"/>
  <c r="AB191" i="25"/>
  <c r="AA119" i="25"/>
  <c r="AA89" i="25"/>
  <c r="AA71" i="25"/>
  <c r="AA50" i="25"/>
  <c r="AA62" i="25"/>
  <c r="AA125" i="25"/>
  <c r="AA179" i="25"/>
  <c r="AA182" i="25"/>
  <c r="AA98" i="25"/>
  <c r="AA26" i="25"/>
  <c r="AA137" i="25"/>
  <c r="AA23" i="25"/>
  <c r="AA167" i="25"/>
  <c r="AA32" i="25"/>
  <c r="Y49" i="22"/>
  <c r="Y29" i="22"/>
  <c r="Y17" i="22"/>
  <c r="Y58" i="22"/>
  <c r="Y38" i="22"/>
  <c r="Y27" i="22"/>
  <c r="Y28" i="22"/>
  <c r="Y53" i="22"/>
  <c r="Y25" i="22"/>
  <c r="Y37" i="22"/>
  <c r="Y57" i="22"/>
  <c r="Y13" i="22"/>
  <c r="Y68" i="22"/>
  <c r="Y10" i="22"/>
  <c r="Y56" i="22"/>
  <c r="Y70" i="22"/>
  <c r="Y18" i="22"/>
  <c r="Y47" i="22"/>
  <c r="Y39" i="22"/>
  <c r="Y32" i="22"/>
  <c r="Y31" i="22"/>
  <c r="Y66" i="22"/>
  <c r="Y44" i="22"/>
  <c r="Y36" i="22"/>
  <c r="Y34" i="22"/>
  <c r="Y15" i="22"/>
  <c r="Y65" i="22"/>
  <c r="Y35" i="22"/>
  <c r="Y19" i="22"/>
  <c r="Y55" i="22"/>
  <c r="Y24" i="22"/>
  <c r="Y48" i="22"/>
  <c r="Y40" i="22"/>
  <c r="Y21" i="22"/>
  <c r="Y30" i="22"/>
  <c r="Y61" i="22"/>
  <c r="Y67" i="22"/>
  <c r="Y26" i="22"/>
  <c r="Y14" i="22"/>
  <c r="Y22" i="22"/>
  <c r="Y43" i="22"/>
  <c r="Y69" i="22"/>
  <c r="Y23" i="22"/>
  <c r="Y20" i="22"/>
  <c r="Y16" i="22"/>
  <c r="Y52" i="22"/>
  <c r="AA14" i="25"/>
  <c r="AA11" i="25"/>
  <c r="AA17" i="25"/>
  <c r="AD8" i="25"/>
  <c r="AD7" i="25"/>
  <c r="AD6" i="25" s="1"/>
  <c r="Z4" i="22"/>
  <c r="AA3" i="22"/>
  <c r="Z5" i="22"/>
  <c r="AC7" i="22"/>
  <c r="AC6" i="22" s="1"/>
  <c r="AC8" i="22"/>
  <c r="AA4" i="18"/>
  <c r="AB4" i="25" s="1"/>
  <c r="AA5" i="18"/>
  <c r="AB5" i="25" s="1"/>
  <c r="AB6" i="18"/>
  <c r="AB3" i="18" s="1"/>
  <c r="AC3" i="25" s="1"/>
  <c r="Z17" i="22" l="1"/>
  <c r="Z30" i="22"/>
  <c r="Z66" i="22"/>
  <c r="Z15" i="22"/>
  <c r="Z49" i="22"/>
  <c r="Z39" i="22"/>
  <c r="Z31" i="22"/>
  <c r="Z78" i="22"/>
  <c r="Z71" i="22"/>
  <c r="Z73" i="22"/>
  <c r="Z72" i="22"/>
  <c r="Z75" i="22"/>
  <c r="Z77" i="22"/>
  <c r="Z74" i="22"/>
  <c r="Z76" i="22"/>
  <c r="Z24" i="22"/>
  <c r="Z26" i="22"/>
  <c r="Z12" i="22"/>
  <c r="Z19" i="22"/>
  <c r="Z23" i="22"/>
  <c r="Z20" i="22"/>
  <c r="Z55" i="22"/>
  <c r="Z45" i="22"/>
  <c r="AB113" i="25"/>
  <c r="Z38" i="22"/>
  <c r="Z70" i="22"/>
  <c r="Z69" i="22"/>
  <c r="AB176" i="25"/>
  <c r="AB131" i="25"/>
  <c r="AB107" i="25"/>
  <c r="AB65" i="25"/>
  <c r="AB110" i="25"/>
  <c r="AB80" i="25"/>
  <c r="AB164" i="25"/>
  <c r="AB173" i="25"/>
  <c r="AB83" i="25"/>
  <c r="AB170" i="25"/>
  <c r="AB68" i="25"/>
  <c r="AB152" i="25"/>
  <c r="AB56" i="25"/>
  <c r="Z33" i="22"/>
  <c r="Z18" i="22"/>
  <c r="AB74" i="25"/>
  <c r="AB149" i="25"/>
  <c r="AB35" i="25"/>
  <c r="AB53" i="25"/>
  <c r="AB38" i="25"/>
  <c r="AB134" i="25"/>
  <c r="AB47" i="25"/>
  <c r="AB101" i="25"/>
  <c r="AB92" i="25"/>
  <c r="AB122" i="25"/>
  <c r="AB86" i="25"/>
  <c r="AB104" i="25"/>
  <c r="Z36" i="22"/>
  <c r="Z29" i="22"/>
  <c r="AB185" i="25"/>
  <c r="AB119" i="25"/>
  <c r="AB137" i="25"/>
  <c r="AB98" i="25"/>
  <c r="AB140" i="25"/>
  <c r="AB125" i="25"/>
  <c r="AB161" i="25"/>
  <c r="AB41" i="25"/>
  <c r="AB77" i="25"/>
  <c r="AB155" i="25"/>
  <c r="AB158" i="25"/>
  <c r="AB89" i="25"/>
  <c r="AB50" i="25"/>
  <c r="AB44" i="25"/>
  <c r="AB116" i="25"/>
  <c r="AC188" i="25"/>
  <c r="AC194" i="25"/>
  <c r="AC191" i="25"/>
  <c r="AB182" i="25"/>
  <c r="AB26" i="25"/>
  <c r="AB20" i="25"/>
  <c r="AB62" i="25"/>
  <c r="AB146" i="25"/>
  <c r="AB179" i="25"/>
  <c r="AB167" i="25"/>
  <c r="AB95" i="25"/>
  <c r="AB143" i="25"/>
  <c r="AB71" i="25"/>
  <c r="AB29" i="25"/>
  <c r="AB23" i="25"/>
  <c r="AB32" i="25"/>
  <c r="AB59" i="25"/>
  <c r="AB128" i="25"/>
  <c r="Z59" i="22"/>
  <c r="Z25" i="22"/>
  <c r="Z53" i="22"/>
  <c r="Z67" i="22"/>
  <c r="Z35" i="22"/>
  <c r="Z57" i="22"/>
  <c r="Z62" i="22"/>
  <c r="Z28" i="22"/>
  <c r="Z51" i="22"/>
  <c r="Z68" i="22"/>
  <c r="Z22" i="22"/>
  <c r="Z32" i="22"/>
  <c r="Z43" i="22"/>
  <c r="Z58" i="22"/>
  <c r="Z37" i="22"/>
  <c r="Z63" i="22"/>
  <c r="Z34" i="22"/>
  <c r="Z27" i="22"/>
  <c r="Z14" i="22"/>
  <c r="Z40" i="22"/>
  <c r="Z46" i="22"/>
  <c r="Z21" i="22"/>
  <c r="Z65" i="22"/>
  <c r="Z13" i="22"/>
  <c r="Z64" i="22"/>
  <c r="Z50" i="22"/>
  <c r="Z11" i="22"/>
  <c r="Z16" i="22"/>
  <c r="Z10" i="22"/>
  <c r="Z60" i="22"/>
  <c r="Z42" i="22"/>
  <c r="Z41" i="22"/>
  <c r="Z56" i="22"/>
  <c r="Z44" i="22"/>
  <c r="Z47" i="22"/>
  <c r="Z54" i="22"/>
  <c r="Z61" i="22"/>
  <c r="AB11" i="25"/>
  <c r="AB17" i="25"/>
  <c r="AB14" i="25"/>
  <c r="AE8" i="25"/>
  <c r="AE7" i="25"/>
  <c r="AE6" i="25" s="1"/>
  <c r="Z52" i="22"/>
  <c r="AA5" i="22"/>
  <c r="AA4" i="22"/>
  <c r="AB3" i="22"/>
  <c r="Z48" i="22"/>
  <c r="AD8" i="22"/>
  <c r="AD7" i="22"/>
  <c r="AD6" i="22" s="1"/>
  <c r="AC6" i="18"/>
  <c r="AC5" i="18" s="1"/>
  <c r="AD5" i="25" s="1"/>
  <c r="AB5" i="18"/>
  <c r="AC5" i="25" s="1"/>
  <c r="AB4" i="18"/>
  <c r="AC4" i="25" s="1"/>
  <c r="AA73" i="22" l="1"/>
  <c r="AC11" i="25"/>
  <c r="AA27" i="22"/>
  <c r="AA72" i="22"/>
  <c r="AA78" i="22"/>
  <c r="AA71" i="22"/>
  <c r="AA74" i="22"/>
  <c r="AA75" i="22"/>
  <c r="AA77" i="22"/>
  <c r="AA76" i="22"/>
  <c r="AC32" i="25"/>
  <c r="AA10" i="22"/>
  <c r="AC47" i="25"/>
  <c r="AC92" i="25"/>
  <c r="AC35" i="25"/>
  <c r="AC53" i="25"/>
  <c r="AC80" i="25"/>
  <c r="AC134" i="25"/>
  <c r="AC101" i="25"/>
  <c r="AC83" i="25"/>
  <c r="AC110" i="25"/>
  <c r="AC122" i="25"/>
  <c r="AC176" i="25"/>
  <c r="AC38" i="25"/>
  <c r="AA39" i="22"/>
  <c r="AA57" i="22"/>
  <c r="AC74" i="25"/>
  <c r="AC173" i="25"/>
  <c r="AC131" i="25"/>
  <c r="AC170" i="25"/>
  <c r="AC68" i="25"/>
  <c r="AC104" i="25"/>
  <c r="AC56" i="25"/>
  <c r="AC149" i="25"/>
  <c r="AC164" i="25"/>
  <c r="AC107" i="25"/>
  <c r="AC65" i="25"/>
  <c r="AC86" i="25"/>
  <c r="AC152" i="25"/>
  <c r="AA70" i="22"/>
  <c r="AA69" i="22"/>
  <c r="AA59" i="22"/>
  <c r="AA23" i="22"/>
  <c r="AA38" i="22"/>
  <c r="AC155" i="25"/>
  <c r="AC95" i="25"/>
  <c r="AC137" i="25"/>
  <c r="AC50" i="25"/>
  <c r="AC98" i="25"/>
  <c r="AC62" i="25"/>
  <c r="AC125" i="25"/>
  <c r="AC167" i="25"/>
  <c r="AC59" i="25"/>
  <c r="AC41" i="25"/>
  <c r="AA41" i="22"/>
  <c r="AA33" i="22"/>
  <c r="AC143" i="25"/>
  <c r="AC20" i="25"/>
  <c r="AC44" i="25"/>
  <c r="AC23" i="25"/>
  <c r="AC140" i="25"/>
  <c r="AC113" i="25"/>
  <c r="AA30" i="22"/>
  <c r="AA52" i="22"/>
  <c r="AC89" i="25"/>
  <c r="AC71" i="25"/>
  <c r="AC185" i="25"/>
  <c r="AC26" i="25"/>
  <c r="AC116" i="25"/>
  <c r="AC161" i="25"/>
  <c r="AC182" i="25"/>
  <c r="AC77" i="25"/>
  <c r="AC128" i="25"/>
  <c r="AC119" i="25"/>
  <c r="AC29" i="25"/>
  <c r="AC158" i="25"/>
  <c r="AC146" i="25"/>
  <c r="AC179" i="25"/>
  <c r="AA68" i="22"/>
  <c r="AA16" i="22"/>
  <c r="AA67" i="22"/>
  <c r="AA36" i="22"/>
  <c r="AA58" i="22"/>
  <c r="AA18" i="22"/>
  <c r="AA24" i="22"/>
  <c r="AA46" i="22"/>
  <c r="AA12" i="22"/>
  <c r="AA37" i="22"/>
  <c r="AA31" i="22"/>
  <c r="AA29" i="22"/>
  <c r="AA49" i="22"/>
  <c r="AC14" i="25"/>
  <c r="AA53" i="22"/>
  <c r="AC17" i="25"/>
  <c r="AF7" i="25"/>
  <c r="AF6" i="25" s="1"/>
  <c r="AF8" i="25"/>
  <c r="AB4" i="22"/>
  <c r="AA25" i="22"/>
  <c r="AA34" i="22"/>
  <c r="AA28" i="22"/>
  <c r="AA62" i="22"/>
  <c r="AA45" i="22"/>
  <c r="AB5" i="22"/>
  <c r="AA64" i="22"/>
  <c r="AA47" i="22"/>
  <c r="AA22" i="22"/>
  <c r="AA65" i="22"/>
  <c r="AA20" i="22"/>
  <c r="AA43" i="22"/>
  <c r="AA61" i="22"/>
  <c r="AA50" i="22"/>
  <c r="AA40" i="22"/>
  <c r="AA11" i="22"/>
  <c r="AA42" i="22"/>
  <c r="AA48" i="22"/>
  <c r="AA55" i="22"/>
  <c r="AA26" i="22"/>
  <c r="AA17" i="22"/>
  <c r="AC5" i="22"/>
  <c r="AA32" i="22"/>
  <c r="AA19" i="22"/>
  <c r="AA13" i="22"/>
  <c r="AA60" i="22"/>
  <c r="AA51" i="22"/>
  <c r="AA15" i="22"/>
  <c r="AA63" i="22"/>
  <c r="AA44" i="22"/>
  <c r="AA66" i="22"/>
  <c r="AA14" i="22"/>
  <c r="AA54" i="22"/>
  <c r="AA56" i="22"/>
  <c r="AA35" i="22"/>
  <c r="AA21" i="22"/>
  <c r="AE7" i="22"/>
  <c r="AE6" i="22" s="1"/>
  <c r="AE8" i="22"/>
  <c r="AC4" i="18"/>
  <c r="AD4" i="25" s="1"/>
  <c r="AD6" i="18"/>
  <c r="AD5" i="18" s="1"/>
  <c r="AE5" i="25" s="1"/>
  <c r="AC3" i="18"/>
  <c r="AD3" i="25" s="1"/>
  <c r="AB15" i="22" l="1"/>
  <c r="AB60" i="22"/>
  <c r="AB49" i="22"/>
  <c r="AB31" i="22"/>
  <c r="AB18" i="22"/>
  <c r="AB74" i="22"/>
  <c r="AB35" i="22"/>
  <c r="AB20" i="22"/>
  <c r="AB64" i="22"/>
  <c r="AB72" i="22"/>
  <c r="AB78" i="22"/>
  <c r="AB77" i="22"/>
  <c r="AB73" i="22"/>
  <c r="AB76" i="22"/>
  <c r="AB75" i="22"/>
  <c r="AB71" i="22"/>
  <c r="AB47" i="22"/>
  <c r="AB59" i="22"/>
  <c r="AB41" i="22"/>
  <c r="AB39" i="22"/>
  <c r="AB21" i="22"/>
  <c r="AB16" i="22"/>
  <c r="AB10" i="22"/>
  <c r="AB50" i="22"/>
  <c r="AB42" i="22"/>
  <c r="AB53" i="22"/>
  <c r="AB63" i="22"/>
  <c r="AB51" i="22"/>
  <c r="AB55" i="22"/>
  <c r="AB57" i="22"/>
  <c r="AB70" i="22"/>
  <c r="AB66" i="22"/>
  <c r="AB24" i="22"/>
  <c r="AB29" i="22"/>
  <c r="AB56" i="22"/>
  <c r="AB26" i="22"/>
  <c r="AB45" i="22"/>
  <c r="AB69" i="22"/>
  <c r="AD38" i="25"/>
  <c r="AD113" i="25"/>
  <c r="AD32" i="25"/>
  <c r="AD188" i="25"/>
  <c r="AD173" i="25"/>
  <c r="AD167" i="25"/>
  <c r="AD56" i="25"/>
  <c r="AD128" i="25"/>
  <c r="AD152" i="25"/>
  <c r="AD176" i="25"/>
  <c r="AD77" i="25"/>
  <c r="AD80" i="25"/>
  <c r="AD182" i="25"/>
  <c r="AD104" i="25"/>
  <c r="AD68" i="25"/>
  <c r="AD59" i="25"/>
  <c r="AD65" i="25"/>
  <c r="AD161" i="25"/>
  <c r="AD179" i="25"/>
  <c r="AD110" i="25"/>
  <c r="AD53" i="25"/>
  <c r="AD35" i="25"/>
  <c r="AD86" i="25"/>
  <c r="AD122" i="25"/>
  <c r="AD41" i="25"/>
  <c r="AD125" i="25"/>
  <c r="AD107" i="25"/>
  <c r="AD62" i="25"/>
  <c r="AD92" i="25"/>
  <c r="AD116" i="25"/>
  <c r="AD131" i="25"/>
  <c r="AD23" i="25"/>
  <c r="AD83" i="25"/>
  <c r="AD146" i="25"/>
  <c r="AD140" i="25"/>
  <c r="AD164" i="25"/>
  <c r="AD194" i="25"/>
  <c r="AD101" i="25"/>
  <c r="AD44" i="25"/>
  <c r="AD74" i="25"/>
  <c r="AD185" i="25"/>
  <c r="AD134" i="25"/>
  <c r="AD50" i="25"/>
  <c r="AD29" i="25"/>
  <c r="AD158" i="25"/>
  <c r="AD137" i="25"/>
  <c r="AD89" i="25"/>
  <c r="AD149" i="25"/>
  <c r="AD26" i="25"/>
  <c r="AD47" i="25"/>
  <c r="AD71" i="25"/>
  <c r="AD98" i="25"/>
  <c r="AD20" i="25"/>
  <c r="AD143" i="25"/>
  <c r="AD119" i="25"/>
  <c r="AD155" i="25"/>
  <c r="AD95" i="25"/>
  <c r="AD170" i="25"/>
  <c r="AD191" i="25"/>
  <c r="AB28" i="22"/>
  <c r="AD17" i="25"/>
  <c r="AD14" i="25"/>
  <c r="AD11" i="25"/>
  <c r="AG8" i="25"/>
  <c r="AG7" i="25"/>
  <c r="AG6" i="25" s="1"/>
  <c r="AB36" i="22"/>
  <c r="AC4" i="22"/>
  <c r="AB32" i="22"/>
  <c r="AB11" i="22"/>
  <c r="AB33" i="22"/>
  <c r="AB19" i="22"/>
  <c r="AB65" i="22"/>
  <c r="AB67" i="22"/>
  <c r="AB23" i="22"/>
  <c r="AB61" i="22"/>
  <c r="AB38" i="22"/>
  <c r="AB48" i="22"/>
  <c r="AB27" i="22"/>
  <c r="AB14" i="22"/>
  <c r="AB17" i="22"/>
  <c r="AB52" i="22"/>
  <c r="AC3" i="22"/>
  <c r="AD5" i="22"/>
  <c r="AB68" i="22"/>
  <c r="AB62" i="22"/>
  <c r="AB22" i="22"/>
  <c r="AB37" i="22"/>
  <c r="AB13" i="22"/>
  <c r="AB40" i="22"/>
  <c r="AB43" i="22"/>
  <c r="AB30" i="22"/>
  <c r="AB58" i="22"/>
  <c r="AB44" i="22"/>
  <c r="AB12" i="22"/>
  <c r="AB46" i="22"/>
  <c r="AB25" i="22"/>
  <c r="AB54" i="22"/>
  <c r="AB34" i="22"/>
  <c r="AF7" i="22"/>
  <c r="AF6" i="22" s="1"/>
  <c r="AF8" i="22"/>
  <c r="AD3" i="18"/>
  <c r="AE3" i="25" s="1"/>
  <c r="AD4" i="18"/>
  <c r="AE4" i="25" s="1"/>
  <c r="AE6" i="18"/>
  <c r="AE3" i="18" s="1"/>
  <c r="AF3" i="25" s="1"/>
  <c r="AC68" i="22" l="1"/>
  <c r="AC11" i="22"/>
  <c r="AC10" i="22"/>
  <c r="AC13" i="22"/>
  <c r="AC51" i="22"/>
  <c r="AC21" i="22"/>
  <c r="AC59" i="22"/>
  <c r="AC33" i="22"/>
  <c r="AC29" i="22"/>
  <c r="AC58" i="22"/>
  <c r="AC37" i="22"/>
  <c r="AC30" i="22"/>
  <c r="AC48" i="22"/>
  <c r="AC78" i="22"/>
  <c r="AC73" i="22"/>
  <c r="AC77" i="22"/>
  <c r="AC74" i="22"/>
  <c r="AC71" i="22"/>
  <c r="AC75" i="22"/>
  <c r="AC76" i="22"/>
  <c r="AC72" i="22"/>
  <c r="AE104" i="25"/>
  <c r="AE32" i="25"/>
  <c r="AE176" i="25"/>
  <c r="AE77" i="25"/>
  <c r="AE128" i="25"/>
  <c r="AE56" i="25"/>
  <c r="AE38" i="25"/>
  <c r="AE80" i="25"/>
  <c r="AE113" i="25"/>
  <c r="AE35" i="25"/>
  <c r="AE110" i="25"/>
  <c r="AE125" i="25"/>
  <c r="AE68" i="25"/>
  <c r="AE59" i="25"/>
  <c r="AE65" i="25"/>
  <c r="AE86" i="25"/>
  <c r="AE122" i="25"/>
  <c r="AE161" i="25"/>
  <c r="AE41" i="25"/>
  <c r="AE182" i="25"/>
  <c r="AE53" i="25"/>
  <c r="AE179" i="25"/>
  <c r="AE170" i="25"/>
  <c r="AE140" i="25"/>
  <c r="AE83" i="25"/>
  <c r="AE131" i="25"/>
  <c r="AE62" i="25"/>
  <c r="AE116" i="25"/>
  <c r="AE107" i="25"/>
  <c r="AE152" i="25"/>
  <c r="AE23" i="25"/>
  <c r="AE167" i="25"/>
  <c r="AE146" i="25"/>
  <c r="AE92" i="25"/>
  <c r="AE188" i="25"/>
  <c r="AE71" i="25"/>
  <c r="AE44" i="25"/>
  <c r="AE74" i="25"/>
  <c r="AE137" i="25"/>
  <c r="AE95" i="25"/>
  <c r="AE194" i="25"/>
  <c r="AE101" i="25"/>
  <c r="AE185" i="25"/>
  <c r="AE50" i="25"/>
  <c r="AE98" i="25"/>
  <c r="AE89" i="25"/>
  <c r="AE164" i="25"/>
  <c r="AE26" i="25"/>
  <c r="AE20" i="25"/>
  <c r="AE158" i="25"/>
  <c r="AE149" i="25"/>
  <c r="AE29" i="25"/>
  <c r="AE47" i="25"/>
  <c r="AE143" i="25"/>
  <c r="AE134" i="25"/>
  <c r="AE119" i="25"/>
  <c r="AE191" i="25"/>
  <c r="AE155" i="25"/>
  <c r="AE173" i="25"/>
  <c r="AF188" i="25"/>
  <c r="AF194" i="25"/>
  <c r="AF191" i="25"/>
  <c r="AC41" i="22"/>
  <c r="AC38" i="22"/>
  <c r="AC69" i="22"/>
  <c r="AC28" i="22"/>
  <c r="AC35" i="22"/>
  <c r="AC40" i="22"/>
  <c r="AC32" i="22"/>
  <c r="AC63" i="22"/>
  <c r="AC34" i="22"/>
  <c r="AC66" i="22"/>
  <c r="AE17" i="25"/>
  <c r="AE14" i="25"/>
  <c r="AE11" i="25"/>
  <c r="AC61" i="22"/>
  <c r="AC65" i="22"/>
  <c r="AC22" i="22"/>
  <c r="AC14" i="22"/>
  <c r="AC70" i="22"/>
  <c r="AC43" i="22"/>
  <c r="AC16" i="22"/>
  <c r="AC53" i="22"/>
  <c r="AH7" i="25"/>
  <c r="AH6" i="25" s="1"/>
  <c r="AH8" i="25"/>
  <c r="AD3" i="22"/>
  <c r="AE3" i="22"/>
  <c r="AD4" i="22"/>
  <c r="AD55" i="22" s="1"/>
  <c r="AC17" i="22"/>
  <c r="AC62" i="22"/>
  <c r="AC67" i="22"/>
  <c r="AC56" i="22"/>
  <c r="AC49" i="22"/>
  <c r="AC18" i="22"/>
  <c r="AC19" i="22"/>
  <c r="AC26" i="22"/>
  <c r="AC15" i="22"/>
  <c r="AC23" i="22"/>
  <c r="AC55" i="22"/>
  <c r="AC47" i="22"/>
  <c r="AC36" i="22"/>
  <c r="AC24" i="22"/>
  <c r="AC50" i="22"/>
  <c r="AC52" i="22"/>
  <c r="AC57" i="22"/>
  <c r="AC54" i="22"/>
  <c r="AC45" i="22"/>
  <c r="AC25" i="22"/>
  <c r="AC42" i="22"/>
  <c r="AC46" i="22"/>
  <c r="AC60" i="22"/>
  <c r="AC64" i="22"/>
  <c r="AC27" i="22"/>
  <c r="AC39" i="22"/>
  <c r="AC31" i="22"/>
  <c r="AC20" i="22"/>
  <c r="AC12" i="22"/>
  <c r="AC44" i="22"/>
  <c r="AG7" i="22"/>
  <c r="AG6" i="22" s="1"/>
  <c r="AG8" i="22"/>
  <c r="AF6" i="18"/>
  <c r="AF3" i="18" s="1"/>
  <c r="AG3" i="25" s="1"/>
  <c r="AE5" i="18"/>
  <c r="AF5" i="25" s="1"/>
  <c r="AE4" i="18"/>
  <c r="AF4" i="25" s="1"/>
  <c r="AD45" i="22" l="1"/>
  <c r="AD63" i="22"/>
  <c r="AD61" i="22"/>
  <c r="AD67" i="22"/>
  <c r="AD21" i="22"/>
  <c r="AD43" i="22"/>
  <c r="AD50" i="22"/>
  <c r="AD42" i="22"/>
  <c r="AD30" i="22"/>
  <c r="AD11" i="22"/>
  <c r="AD16" i="22"/>
  <c r="AD57" i="22"/>
  <c r="AD33" i="22"/>
  <c r="AD56" i="22"/>
  <c r="AD54" i="22"/>
  <c r="AD65" i="22"/>
  <c r="AD10" i="22"/>
  <c r="AD15" i="22"/>
  <c r="AD47" i="22"/>
  <c r="AD69" i="22"/>
  <c r="AD12" i="22"/>
  <c r="AD20" i="22"/>
  <c r="AD48" i="22"/>
  <c r="AD13" i="22"/>
  <c r="AD62" i="22"/>
  <c r="AD17" i="22"/>
  <c r="AD14" i="22"/>
  <c r="AD18" i="22"/>
  <c r="AD31" i="22"/>
  <c r="AD59" i="22"/>
  <c r="AD19" i="22"/>
  <c r="AD32" i="22"/>
  <c r="AD28" i="22"/>
  <c r="AD44" i="22"/>
  <c r="AD34" i="22"/>
  <c r="AD49" i="22"/>
  <c r="AD68" i="22"/>
  <c r="AD41" i="22"/>
  <c r="AD29" i="22"/>
  <c r="AD37" i="22"/>
  <c r="AD22" i="22"/>
  <c r="AD58" i="22"/>
  <c r="AD35" i="22"/>
  <c r="AD64" i="22"/>
  <c r="AD60" i="22"/>
  <c r="AD36" i="22"/>
  <c r="AD52" i="22"/>
  <c r="AD53" i="22"/>
  <c r="AD25" i="22"/>
  <c r="AD66" i="22"/>
  <c r="AD26" i="22"/>
  <c r="AD38" i="22"/>
  <c r="AD46" i="22"/>
  <c r="AD23" i="22"/>
  <c r="AD27" i="22"/>
  <c r="AD51" i="22"/>
  <c r="AD39" i="22"/>
  <c r="AD24" i="22"/>
  <c r="AD40" i="22"/>
  <c r="AD70" i="22"/>
  <c r="AD77" i="22"/>
  <c r="AD74" i="22"/>
  <c r="AD73" i="22"/>
  <c r="AD78" i="22"/>
  <c r="AD75" i="22"/>
  <c r="AD71" i="22"/>
  <c r="AD72" i="22"/>
  <c r="AD76" i="22"/>
  <c r="AF80" i="25"/>
  <c r="AG188" i="25"/>
  <c r="AG194" i="25"/>
  <c r="AG191" i="25"/>
  <c r="AF155" i="25"/>
  <c r="AF50" i="25"/>
  <c r="AF164" i="25"/>
  <c r="AF98" i="25"/>
  <c r="AF47" i="25"/>
  <c r="AF26" i="25"/>
  <c r="AF140" i="25"/>
  <c r="AF92" i="25"/>
  <c r="AF86" i="25"/>
  <c r="AF182" i="25"/>
  <c r="AF32" i="25"/>
  <c r="AF170" i="25"/>
  <c r="AF77" i="25"/>
  <c r="AF56" i="25"/>
  <c r="AF89" i="25"/>
  <c r="AF101" i="25"/>
  <c r="AF134" i="25"/>
  <c r="AF74" i="25"/>
  <c r="AF119" i="25"/>
  <c r="AF62" i="25"/>
  <c r="AF116" i="25"/>
  <c r="AF146" i="25"/>
  <c r="AF179" i="25"/>
  <c r="AF122" i="25"/>
  <c r="AF161" i="25"/>
  <c r="AF110" i="25"/>
  <c r="AF176" i="25"/>
  <c r="AF152" i="25"/>
  <c r="AF173" i="25"/>
  <c r="AF71" i="25"/>
  <c r="AF185" i="25"/>
  <c r="AF137" i="25"/>
  <c r="AF143" i="25"/>
  <c r="AF95" i="25"/>
  <c r="AF23" i="25"/>
  <c r="AF167" i="25"/>
  <c r="AF35" i="25"/>
  <c r="AF65" i="25"/>
  <c r="AF59" i="25"/>
  <c r="AF53" i="25"/>
  <c r="AF38" i="25"/>
  <c r="AF128" i="25"/>
  <c r="AF29" i="25"/>
  <c r="AF149" i="25"/>
  <c r="AF158" i="25"/>
  <c r="AF44" i="25"/>
  <c r="AF20" i="25"/>
  <c r="AF131" i="25"/>
  <c r="AF83" i="25"/>
  <c r="AF107" i="25"/>
  <c r="AF41" i="25"/>
  <c r="AF68" i="25"/>
  <c r="AF125" i="25"/>
  <c r="AF113" i="25"/>
  <c r="AF104" i="25"/>
  <c r="AF11" i="25"/>
  <c r="AN16" i="25"/>
  <c r="AO16" i="25"/>
  <c r="AF17" i="25"/>
  <c r="AF14" i="25"/>
  <c r="AI8" i="25"/>
  <c r="AI7" i="25"/>
  <c r="AI6" i="25" s="1"/>
  <c r="AF3" i="22"/>
  <c r="AE4" i="22"/>
  <c r="AE5" i="22"/>
  <c r="AH8" i="22"/>
  <c r="AH7" i="22"/>
  <c r="AH6" i="22" s="1"/>
  <c r="AF5" i="18"/>
  <c r="AG5" i="25" s="1"/>
  <c r="AG6" i="18"/>
  <c r="AG5" i="18" s="1"/>
  <c r="AH5" i="25" s="1"/>
  <c r="AF4" i="18"/>
  <c r="AG4" i="25" s="1"/>
  <c r="AE77" i="22" l="1"/>
  <c r="AG11" i="25"/>
  <c r="AE25" i="22"/>
  <c r="AE72" i="22"/>
  <c r="AE74" i="22"/>
  <c r="AE76" i="22"/>
  <c r="AE73" i="22"/>
  <c r="AE71" i="22"/>
  <c r="AE78" i="22"/>
  <c r="AE75" i="22"/>
  <c r="AE66" i="22"/>
  <c r="AE50" i="22"/>
  <c r="AG134" i="25"/>
  <c r="AG149" i="25"/>
  <c r="AG83" i="25"/>
  <c r="AG164" i="25"/>
  <c r="AG122" i="25"/>
  <c r="AG110" i="25"/>
  <c r="AG104" i="25"/>
  <c r="AG173" i="25"/>
  <c r="AG101" i="25"/>
  <c r="AG131" i="25"/>
  <c r="AG65" i="25"/>
  <c r="AG35" i="25"/>
  <c r="AG176" i="25"/>
  <c r="AG38" i="25"/>
  <c r="AE70" i="22"/>
  <c r="AE69" i="22"/>
  <c r="AE53" i="22"/>
  <c r="AE35" i="22"/>
  <c r="AG74" i="25"/>
  <c r="AG107" i="25"/>
  <c r="AG86" i="25"/>
  <c r="AG68" i="25"/>
  <c r="AG80" i="25"/>
  <c r="AG56" i="25"/>
  <c r="AG47" i="25"/>
  <c r="AG92" i="25"/>
  <c r="AG53" i="25"/>
  <c r="AG170" i="25"/>
  <c r="AG152" i="25"/>
  <c r="AO12" i="18"/>
  <c r="AG95" i="25"/>
  <c r="AG98" i="25"/>
  <c r="AG26" i="25"/>
  <c r="AG50" i="25"/>
  <c r="AG140" i="25"/>
  <c r="AG146" i="25"/>
  <c r="AG41" i="25"/>
  <c r="AE33" i="22"/>
  <c r="AG155" i="25"/>
  <c r="AG44" i="25"/>
  <c r="AG143" i="25"/>
  <c r="AG89" i="25"/>
  <c r="AG116" i="25"/>
  <c r="AG23" i="25"/>
  <c r="AG62" i="25"/>
  <c r="AG161" i="25"/>
  <c r="AG59" i="25"/>
  <c r="AG137" i="25"/>
  <c r="AG71" i="25"/>
  <c r="AG20" i="25"/>
  <c r="AG185" i="25"/>
  <c r="AG167" i="25"/>
  <c r="AG125" i="25"/>
  <c r="AG182" i="25"/>
  <c r="AG179" i="25"/>
  <c r="AG32" i="25"/>
  <c r="AG128" i="25"/>
  <c r="AG113" i="25"/>
  <c r="AG119" i="25"/>
  <c r="AG29" i="25"/>
  <c r="AG158" i="25"/>
  <c r="AG77" i="25"/>
  <c r="AE32" i="22"/>
  <c r="AE27" i="22"/>
  <c r="AE58" i="22"/>
  <c r="AE12" i="22"/>
  <c r="AE37" i="22"/>
  <c r="AE16" i="22"/>
  <c r="AE22" i="22"/>
  <c r="AE13" i="22"/>
  <c r="AE10" i="22"/>
  <c r="AE17" i="22"/>
  <c r="AE59" i="22"/>
  <c r="AE30" i="22"/>
  <c r="AE48" i="22"/>
  <c r="AE55" i="22"/>
  <c r="AE29" i="22"/>
  <c r="AE52" i="22"/>
  <c r="AE15" i="22"/>
  <c r="AE28" i="22"/>
  <c r="AE47" i="22"/>
  <c r="AE62" i="22"/>
  <c r="AE56" i="22"/>
  <c r="AE31" i="22"/>
  <c r="AE44" i="22"/>
  <c r="AE60" i="22"/>
  <c r="AE38" i="22"/>
  <c r="AE61" i="22"/>
  <c r="AE57" i="22"/>
  <c r="AE46" i="22"/>
  <c r="AE19" i="22"/>
  <c r="AE63" i="22"/>
  <c r="AE20" i="22"/>
  <c r="AE67" i="22"/>
  <c r="AE68" i="22"/>
  <c r="AG14" i="25"/>
  <c r="AE64" i="22"/>
  <c r="AE51" i="22"/>
  <c r="AE49" i="22"/>
  <c r="AE43" i="22"/>
  <c r="AE21" i="22"/>
  <c r="AG17" i="25"/>
  <c r="AF4" i="22"/>
  <c r="AF5" i="22"/>
  <c r="AF13" i="22" s="1"/>
  <c r="AE40" i="22"/>
  <c r="AE39" i="22"/>
  <c r="AE18" i="22"/>
  <c r="AE41" i="22"/>
  <c r="AE36" i="22"/>
  <c r="AE23" i="22"/>
  <c r="AE14" i="22"/>
  <c r="AE54" i="22"/>
  <c r="AE24" i="22"/>
  <c r="AE11" i="22"/>
  <c r="AE42" i="22"/>
  <c r="AE34" i="22"/>
  <c r="AE65" i="22"/>
  <c r="AE26" i="22"/>
  <c r="AE45" i="22"/>
  <c r="AG5" i="22"/>
  <c r="AF47" i="22"/>
  <c r="AF34" i="22"/>
  <c r="AF41" i="22"/>
  <c r="AF46" i="22"/>
  <c r="AF15" i="22"/>
  <c r="AF50" i="22"/>
  <c r="AF54" i="22"/>
  <c r="AF39" i="22"/>
  <c r="AF52" i="22"/>
  <c r="AF59" i="22"/>
  <c r="AF49" i="22"/>
  <c r="AF17" i="22"/>
  <c r="AF38" i="22"/>
  <c r="AF18" i="22"/>
  <c r="AF19" i="22"/>
  <c r="AF51" i="22"/>
  <c r="AF20" i="22"/>
  <c r="AF16" i="22"/>
  <c r="AF60" i="22"/>
  <c r="AG4" i="18"/>
  <c r="AH4" i="25" s="1"/>
  <c r="AG3" i="18"/>
  <c r="AH3" i="25" s="1"/>
  <c r="AH6" i="18"/>
  <c r="AH4" i="18" s="1"/>
  <c r="AI4" i="25" s="1"/>
  <c r="AF12" i="22" l="1"/>
  <c r="AF35" i="22"/>
  <c r="AF58" i="22"/>
  <c r="AF10" i="22"/>
  <c r="AF56" i="22"/>
  <c r="AF23" i="22"/>
  <c r="AF45" i="22"/>
  <c r="AF40" i="22"/>
  <c r="AF55" i="22"/>
  <c r="AF14" i="22"/>
  <c r="AF21" i="22"/>
  <c r="AF28" i="22"/>
  <c r="AF22" i="22"/>
  <c r="AF65" i="22"/>
  <c r="AF43" i="22"/>
  <c r="AF26" i="22"/>
  <c r="AF25" i="22"/>
  <c r="AF36" i="22"/>
  <c r="AF27" i="22"/>
  <c r="AF57" i="22"/>
  <c r="AF64" i="22"/>
  <c r="AF32" i="22"/>
  <c r="AF63" i="22"/>
  <c r="AF44" i="22"/>
  <c r="AF31" i="22"/>
  <c r="AF61" i="22"/>
  <c r="AF29" i="22"/>
  <c r="AF48" i="22"/>
  <c r="AF62" i="22"/>
  <c r="AF42" i="22"/>
  <c r="AF53" i="22"/>
  <c r="AF66" i="22"/>
  <c r="AF77" i="22"/>
  <c r="AF72" i="22"/>
  <c r="AF78" i="22"/>
  <c r="AF73" i="22"/>
  <c r="AF75" i="22"/>
  <c r="AF76" i="22"/>
  <c r="AF74" i="22"/>
  <c r="AF71" i="22"/>
  <c r="AF69" i="22"/>
  <c r="AF37" i="22"/>
  <c r="AF33" i="22"/>
  <c r="AF24" i="22"/>
  <c r="AF11" i="22"/>
  <c r="AF30" i="22"/>
  <c r="AF70" i="22"/>
  <c r="AH143" i="25"/>
  <c r="AH56" i="25"/>
  <c r="AH152" i="25"/>
  <c r="AH176" i="25"/>
  <c r="AH77" i="25"/>
  <c r="AH38" i="25"/>
  <c r="AH80" i="25"/>
  <c r="AH104" i="25"/>
  <c r="AH113" i="25"/>
  <c r="AH185" i="25"/>
  <c r="AH128" i="25"/>
  <c r="AH53" i="25"/>
  <c r="AH41" i="25"/>
  <c r="AH182" i="25"/>
  <c r="AH110" i="25"/>
  <c r="AH65" i="25"/>
  <c r="AH179" i="25"/>
  <c r="AH86" i="25"/>
  <c r="AH122" i="25"/>
  <c r="AH32" i="25"/>
  <c r="AH59" i="25"/>
  <c r="AH161" i="25"/>
  <c r="AH68" i="25"/>
  <c r="AH35" i="25"/>
  <c r="AH83" i="25"/>
  <c r="AH107" i="25"/>
  <c r="AH188" i="25"/>
  <c r="AH131" i="25"/>
  <c r="AH125" i="25"/>
  <c r="AH167" i="25"/>
  <c r="AH23" i="25"/>
  <c r="AH62" i="25"/>
  <c r="AH140" i="25"/>
  <c r="AH170" i="25"/>
  <c r="AH146" i="25"/>
  <c r="AH92" i="25"/>
  <c r="AH116" i="25"/>
  <c r="AH194" i="25"/>
  <c r="AH50" i="25"/>
  <c r="AH26" i="25"/>
  <c r="AH74" i="25"/>
  <c r="AH158" i="25"/>
  <c r="AH89" i="25"/>
  <c r="AH164" i="25"/>
  <c r="AH98" i="25"/>
  <c r="AH137" i="25"/>
  <c r="AH29" i="25"/>
  <c r="AH20" i="25"/>
  <c r="AH71" i="25"/>
  <c r="AH44" i="25"/>
  <c r="AH101" i="25"/>
  <c r="AH149" i="25"/>
  <c r="AH47" i="25"/>
  <c r="AH134" i="25"/>
  <c r="AH173" i="25"/>
  <c r="AH119" i="25"/>
  <c r="AH95" i="25"/>
  <c r="AH155" i="25"/>
  <c r="AH191" i="25"/>
  <c r="AF67" i="22"/>
  <c r="AJ4" i="25"/>
  <c r="AH14" i="25"/>
  <c r="AH17" i="25"/>
  <c r="AH11" i="25"/>
  <c r="AG4" i="22"/>
  <c r="AH4" i="22"/>
  <c r="AG3" i="22"/>
  <c r="AF68" i="22"/>
  <c r="AI4" i="18"/>
  <c r="AH3" i="18"/>
  <c r="AI3" i="25" s="1"/>
  <c r="AH5" i="18"/>
  <c r="AI5" i="25" s="1"/>
  <c r="AJ5" i="25" s="1"/>
  <c r="AG59" i="22" l="1"/>
  <c r="AG74" i="22"/>
  <c r="AG77" i="22"/>
  <c r="AG78" i="22"/>
  <c r="AG73" i="22"/>
  <c r="AG76" i="22"/>
  <c r="AG71" i="22"/>
  <c r="AG72" i="22"/>
  <c r="AG75" i="22"/>
  <c r="AG67" i="22"/>
  <c r="AI4" i="22"/>
  <c r="AG63" i="22"/>
  <c r="AG70" i="22"/>
  <c r="AG41" i="22"/>
  <c r="AG23" i="22"/>
  <c r="AG69" i="22"/>
  <c r="AG33" i="22"/>
  <c r="AG11" i="22"/>
  <c r="AG43" i="22"/>
  <c r="AG52" i="22"/>
  <c r="AG53" i="22"/>
  <c r="AG30" i="22"/>
  <c r="AG36" i="22"/>
  <c r="AG45" i="22"/>
  <c r="AG10" i="22"/>
  <c r="AG32" i="22"/>
  <c r="AJ3" i="25"/>
  <c r="AI164" i="25"/>
  <c r="AJ163" i="25" s="1"/>
  <c r="AP163" i="25" s="1"/>
  <c r="AI38" i="25"/>
  <c r="AJ37" i="25" s="1"/>
  <c r="AP37" i="25" s="1"/>
  <c r="AI128" i="25"/>
  <c r="AJ127" i="25" s="1"/>
  <c r="AP127" i="25" s="1"/>
  <c r="AI152" i="25"/>
  <c r="AJ151" i="25" s="1"/>
  <c r="AP151" i="25" s="1"/>
  <c r="AI77" i="25"/>
  <c r="AJ76" i="25" s="1"/>
  <c r="AP76" i="25" s="1"/>
  <c r="AI104" i="25"/>
  <c r="AJ103" i="25" s="1"/>
  <c r="AP103" i="25" s="1"/>
  <c r="AI113" i="25"/>
  <c r="AJ112" i="25" s="1"/>
  <c r="AP112" i="25" s="1"/>
  <c r="AI56" i="25"/>
  <c r="AJ55" i="25" s="1"/>
  <c r="AP55" i="25" s="1"/>
  <c r="AI80" i="25"/>
  <c r="AJ79" i="25" s="1"/>
  <c r="AP79" i="25" s="1"/>
  <c r="AI176" i="25"/>
  <c r="AJ175" i="25" s="1"/>
  <c r="AP175" i="25" s="1"/>
  <c r="AI32" i="25"/>
  <c r="AJ31" i="25" s="1"/>
  <c r="AP31" i="25" s="1"/>
  <c r="AI53" i="25"/>
  <c r="AJ52" i="25" s="1"/>
  <c r="AP52" i="25" s="1"/>
  <c r="AI182" i="25"/>
  <c r="AJ181" i="25" s="1"/>
  <c r="AP181" i="25" s="1"/>
  <c r="AI35" i="25"/>
  <c r="AJ34" i="25" s="1"/>
  <c r="AP34" i="25" s="1"/>
  <c r="AI86" i="25"/>
  <c r="AJ85" i="25" s="1"/>
  <c r="AP85" i="25" s="1"/>
  <c r="AI161" i="25"/>
  <c r="AJ160" i="25" s="1"/>
  <c r="AP160" i="25" s="1"/>
  <c r="AI68" i="25"/>
  <c r="AJ67" i="25" s="1"/>
  <c r="AP67" i="25" s="1"/>
  <c r="AI59" i="25"/>
  <c r="AJ58" i="25" s="1"/>
  <c r="AP58" i="25" s="1"/>
  <c r="AI65" i="25"/>
  <c r="AJ64" i="25" s="1"/>
  <c r="AP64" i="25" s="1"/>
  <c r="AI41" i="25"/>
  <c r="AJ40" i="25" s="1"/>
  <c r="AP40" i="25" s="1"/>
  <c r="AI179" i="25"/>
  <c r="AJ178" i="25" s="1"/>
  <c r="AP178" i="25" s="1"/>
  <c r="AI122" i="25"/>
  <c r="AJ121" i="25" s="1"/>
  <c r="AP121" i="25" s="1"/>
  <c r="AI125" i="25"/>
  <c r="AJ124" i="25" s="1"/>
  <c r="AP124" i="25" s="1"/>
  <c r="AI110" i="25"/>
  <c r="AJ109" i="25" s="1"/>
  <c r="AP109" i="25" s="1"/>
  <c r="AI83" i="25"/>
  <c r="AJ82" i="25" s="1"/>
  <c r="AP82" i="25" s="1"/>
  <c r="AI131" i="25"/>
  <c r="AJ130" i="25" s="1"/>
  <c r="AP130" i="25" s="1"/>
  <c r="AI92" i="25"/>
  <c r="AJ91" i="25" s="1"/>
  <c r="AP91" i="25" s="1"/>
  <c r="AI140" i="25"/>
  <c r="AJ139" i="25" s="1"/>
  <c r="AP139" i="25" s="1"/>
  <c r="AI194" i="25"/>
  <c r="AJ193" i="25" s="1"/>
  <c r="AP193" i="25" s="1"/>
  <c r="AI107" i="25"/>
  <c r="AJ106" i="25" s="1"/>
  <c r="AP106" i="25" s="1"/>
  <c r="AI167" i="25"/>
  <c r="AJ166" i="25" s="1"/>
  <c r="AP166" i="25" s="1"/>
  <c r="AI23" i="25"/>
  <c r="AJ22" i="25" s="1"/>
  <c r="AP22" i="25" s="1"/>
  <c r="AI146" i="25"/>
  <c r="AJ145" i="25" s="1"/>
  <c r="AP145" i="25" s="1"/>
  <c r="AI170" i="25"/>
  <c r="AJ169" i="25" s="1"/>
  <c r="AP169" i="25" s="1"/>
  <c r="AI62" i="25"/>
  <c r="AJ61" i="25" s="1"/>
  <c r="AP61" i="25" s="1"/>
  <c r="AI116" i="25"/>
  <c r="AJ115" i="25" s="1"/>
  <c r="AP115" i="25" s="1"/>
  <c r="AI101" i="25"/>
  <c r="AJ100" i="25" s="1"/>
  <c r="AP100" i="25" s="1"/>
  <c r="AI29" i="25"/>
  <c r="AJ28" i="25" s="1"/>
  <c r="AP28" i="25" s="1"/>
  <c r="AI47" i="25"/>
  <c r="AJ46" i="25" s="1"/>
  <c r="AP46" i="25" s="1"/>
  <c r="AI143" i="25"/>
  <c r="AJ142" i="25" s="1"/>
  <c r="AP142" i="25" s="1"/>
  <c r="AI74" i="25"/>
  <c r="AJ73" i="25" s="1"/>
  <c r="AP73" i="25" s="1"/>
  <c r="AI185" i="25"/>
  <c r="AJ184" i="25" s="1"/>
  <c r="AP184" i="25" s="1"/>
  <c r="AI89" i="25"/>
  <c r="AJ88" i="25" s="1"/>
  <c r="AP88" i="25" s="1"/>
  <c r="AI95" i="25"/>
  <c r="AJ94" i="25" s="1"/>
  <c r="AP94" i="25" s="1"/>
  <c r="AI20" i="25"/>
  <c r="AJ19" i="25" s="1"/>
  <c r="AP19" i="25" s="1"/>
  <c r="AI50" i="25"/>
  <c r="AJ49" i="25" s="1"/>
  <c r="AP49" i="25" s="1"/>
  <c r="AI44" i="25"/>
  <c r="AJ43" i="25" s="1"/>
  <c r="AP43" i="25" s="1"/>
  <c r="AI158" i="25"/>
  <c r="AJ157" i="25" s="1"/>
  <c r="AP157" i="25" s="1"/>
  <c r="AI188" i="25"/>
  <c r="AJ187" i="25" s="1"/>
  <c r="AP187" i="25" s="1"/>
  <c r="AI149" i="25"/>
  <c r="AJ148" i="25" s="1"/>
  <c r="AP148" i="25" s="1"/>
  <c r="AI26" i="25"/>
  <c r="AJ25" i="25" s="1"/>
  <c r="AP25" i="25" s="1"/>
  <c r="AI71" i="25"/>
  <c r="AJ70" i="25" s="1"/>
  <c r="AP70" i="25" s="1"/>
  <c r="AI98" i="25"/>
  <c r="AJ97" i="25" s="1"/>
  <c r="AP97" i="25" s="1"/>
  <c r="AI137" i="25"/>
  <c r="AJ136" i="25" s="1"/>
  <c r="AP136" i="25" s="1"/>
  <c r="AI134" i="25"/>
  <c r="AJ133" i="25" s="1"/>
  <c r="AP133" i="25" s="1"/>
  <c r="AI119" i="25"/>
  <c r="AJ118" i="25" s="1"/>
  <c r="AP118" i="25" s="1"/>
  <c r="AI155" i="25"/>
  <c r="AJ154" i="25" s="1"/>
  <c r="AP154" i="25" s="1"/>
  <c r="AI191" i="25"/>
  <c r="AJ190" i="25" s="1"/>
  <c r="AP190" i="25" s="1"/>
  <c r="AI173" i="25"/>
  <c r="AJ172" i="25" s="1"/>
  <c r="AP172" i="25" s="1"/>
  <c r="AG29" i="22"/>
  <c r="AG49" i="22"/>
  <c r="AG42" i="22"/>
  <c r="AG65" i="22"/>
  <c r="AG57" i="22"/>
  <c r="AG14" i="22"/>
  <c r="AG26" i="22"/>
  <c r="AG18" i="22"/>
  <c r="AG15" i="22"/>
  <c r="AG39" i="22"/>
  <c r="AG47" i="22"/>
  <c r="AG20" i="22"/>
  <c r="AG40" i="22"/>
  <c r="AG13" i="22"/>
  <c r="AG64" i="22"/>
  <c r="AG17" i="22"/>
  <c r="AG61" i="22"/>
  <c r="AG56" i="22"/>
  <c r="AG38" i="22"/>
  <c r="AG22" i="22"/>
  <c r="AG27" i="22"/>
  <c r="AG51" i="22"/>
  <c r="AG19" i="22"/>
  <c r="AG12" i="22"/>
  <c r="AG24" i="22"/>
  <c r="AG66" i="22"/>
  <c r="AG68" i="22"/>
  <c r="AG54" i="22"/>
  <c r="AG25" i="22"/>
  <c r="AG21" i="22"/>
  <c r="AG60" i="22"/>
  <c r="AG37" i="22"/>
  <c r="AG62" i="22"/>
  <c r="AG58" i="22"/>
  <c r="AG46" i="22"/>
  <c r="AG31" i="22"/>
  <c r="AG55" i="22"/>
  <c r="AG35" i="22"/>
  <c r="AG16" i="22"/>
  <c r="AG28" i="22"/>
  <c r="AG50" i="22"/>
  <c r="AG34" i="22"/>
  <c r="AG44" i="22"/>
  <c r="AG48" i="22"/>
  <c r="AI17" i="25"/>
  <c r="AJ16" i="25" s="1"/>
  <c r="AP16" i="25" s="1"/>
  <c r="AI11" i="25"/>
  <c r="AI14" i="25"/>
  <c r="AJ13" i="25" s="1"/>
  <c r="AP13" i="25" s="1"/>
  <c r="AI3" i="18"/>
  <c r="AH3" i="22"/>
  <c r="AI5" i="18"/>
  <c r="AK45" i="18" s="1"/>
  <c r="AH5" i="22"/>
  <c r="AI5" i="22" s="1"/>
  <c r="AK14" i="18" l="1"/>
  <c r="AK48" i="18"/>
  <c r="AK16" i="18"/>
  <c r="AK39" i="18"/>
  <c r="AK11" i="18"/>
  <c r="AK53" i="18"/>
  <c r="AK66" i="18"/>
  <c r="AK44" i="18"/>
  <c r="AK49" i="18"/>
  <c r="AK36" i="18"/>
  <c r="AK67" i="18"/>
  <c r="AK27" i="18"/>
  <c r="AK58" i="18"/>
  <c r="AK21" i="18"/>
  <c r="AK54" i="18"/>
  <c r="AK12" i="18"/>
  <c r="AK62" i="18"/>
  <c r="AK68" i="18"/>
  <c r="AK32" i="18"/>
  <c r="AK59" i="18"/>
  <c r="AK23" i="18"/>
  <c r="AK46" i="18"/>
  <c r="AK17" i="18"/>
  <c r="AK38" i="18"/>
  <c r="AK26" i="18"/>
  <c r="AK52" i="18"/>
  <c r="AK20" i="18"/>
  <c r="AK55" i="18"/>
  <c r="AK15" i="18"/>
  <c r="AK30" i="18"/>
  <c r="AK13" i="18"/>
  <c r="AH74" i="22"/>
  <c r="AI74" i="22" s="1"/>
  <c r="AH75" i="22"/>
  <c r="AI75" i="22" s="1"/>
  <c r="AH73" i="22"/>
  <c r="AI73" i="22" s="1"/>
  <c r="AH78" i="22"/>
  <c r="AI78" i="22" s="1"/>
  <c r="AH77" i="22"/>
  <c r="AI77" i="22" s="1"/>
  <c r="AH72" i="22"/>
  <c r="AI72" i="22" s="1"/>
  <c r="AH71" i="22"/>
  <c r="AI71" i="22" s="1"/>
  <c r="AH76" i="22"/>
  <c r="AI76" i="22" s="1"/>
  <c r="AK60" i="18"/>
  <c r="AK72" i="18"/>
  <c r="AK73" i="18"/>
  <c r="AK69" i="18"/>
  <c r="AK77" i="18"/>
  <c r="AK76" i="18"/>
  <c r="AK75" i="18"/>
  <c r="AK70" i="18"/>
  <c r="AK71" i="18"/>
  <c r="AK78" i="18"/>
  <c r="AK74" i="18"/>
  <c r="AK56" i="18"/>
  <c r="AK64" i="18"/>
  <c r="AK29" i="18"/>
  <c r="AK57" i="18"/>
  <c r="AK18" i="18"/>
  <c r="AK34" i="18"/>
  <c r="AK25" i="18"/>
  <c r="AK33" i="18"/>
  <c r="AK41" i="18"/>
  <c r="AK65" i="18"/>
  <c r="AK10" i="18"/>
  <c r="AK22" i="18"/>
  <c r="AK19" i="18"/>
  <c r="AK31" i="18"/>
  <c r="AK35" i="18"/>
  <c r="AK43" i="18"/>
  <c r="AK47" i="18"/>
  <c r="AK51" i="18"/>
  <c r="AK63" i="18"/>
  <c r="AK24" i="18"/>
  <c r="AK28" i="18"/>
  <c r="AK40" i="18"/>
  <c r="AK37" i="18"/>
  <c r="AK61" i="18"/>
  <c r="AK42" i="18"/>
  <c r="AK50" i="18"/>
  <c r="AO10" i="25"/>
  <c r="AJ10" i="25"/>
  <c r="AL10" i="18"/>
  <c r="AL10" i="25"/>
  <c r="AH52" i="22"/>
  <c r="AI52" i="22" s="1"/>
  <c r="AH70" i="22"/>
  <c r="AI70" i="22" s="1"/>
  <c r="AH44" i="22"/>
  <c r="AI44" i="22" s="1"/>
  <c r="AH53" i="22"/>
  <c r="AI53" i="22" s="1"/>
  <c r="AH67" i="22"/>
  <c r="AI67" i="22" s="1"/>
  <c r="AH50" i="22"/>
  <c r="AI50" i="22" s="1"/>
  <c r="AH34" i="22"/>
  <c r="AI34" i="22" s="1"/>
  <c r="AH40" i="22"/>
  <c r="AI40" i="22" s="1"/>
  <c r="AH48" i="22"/>
  <c r="AI48" i="22" s="1"/>
  <c r="AH24" i="22"/>
  <c r="AI24" i="22" s="1"/>
  <c r="AH36" i="22"/>
  <c r="AI36" i="22" s="1"/>
  <c r="AH32" i="22"/>
  <c r="AI32" i="22" s="1"/>
  <c r="AH28" i="22"/>
  <c r="AI28" i="22" s="1"/>
  <c r="AH12" i="22"/>
  <c r="AI12" i="22" s="1"/>
  <c r="AH20" i="22"/>
  <c r="AI20" i="22" s="1"/>
  <c r="AH16" i="22"/>
  <c r="AI16" i="22" s="1"/>
  <c r="AH62" i="22"/>
  <c r="AI62" i="22" s="1"/>
  <c r="AH68" i="22"/>
  <c r="AI68" i="22" s="1"/>
  <c r="AH51" i="22"/>
  <c r="AH47" i="22"/>
  <c r="AI47" i="22" s="1"/>
  <c r="AH43" i="22"/>
  <c r="AI43" i="22" s="1"/>
  <c r="AH39" i="22"/>
  <c r="AI39" i="22" s="1"/>
  <c r="AH31" i="22"/>
  <c r="AI31" i="22" s="1"/>
  <c r="AH63" i="22"/>
  <c r="AI63" i="22" s="1"/>
  <c r="AH55" i="22"/>
  <c r="AI55" i="22" s="1"/>
  <c r="AH35" i="22"/>
  <c r="AH56" i="22"/>
  <c r="AI56" i="22" s="1"/>
  <c r="AH59" i="22"/>
  <c r="AI59" i="22" s="1"/>
  <c r="AH27" i="22"/>
  <c r="AI27" i="22" s="1"/>
  <c r="AH15" i="22"/>
  <c r="AI15" i="22" s="1"/>
  <c r="AH10" i="22"/>
  <c r="AI10" i="22" s="1"/>
  <c r="AH23" i="22"/>
  <c r="AI23" i="22" s="1"/>
  <c r="AH11" i="22"/>
  <c r="AI11" i="22" s="1"/>
  <c r="AH22" i="22"/>
  <c r="AI22" i="22" s="1"/>
  <c r="AH58" i="22"/>
  <c r="AI58" i="22" s="1"/>
  <c r="AH26" i="22"/>
  <c r="AI26" i="22" s="1"/>
  <c r="AH18" i="22"/>
  <c r="AI18" i="22" s="1"/>
  <c r="AH69" i="22"/>
  <c r="AI69" i="22" s="1"/>
  <c r="AH19" i="22"/>
  <c r="AI19" i="22" s="1"/>
  <c r="AH64" i="22"/>
  <c r="AI64" i="22" s="1"/>
  <c r="AH57" i="22"/>
  <c r="AI57" i="22" s="1"/>
  <c r="AH46" i="22"/>
  <c r="AI46" i="22" s="1"/>
  <c r="AH38" i="22"/>
  <c r="AI38" i="22" s="1"/>
  <c r="AH14" i="22"/>
  <c r="AI14" i="22" s="1"/>
  <c r="AH65" i="22"/>
  <c r="AI65" i="22" s="1"/>
  <c r="AH60" i="22"/>
  <c r="AI60" i="22" s="1"/>
  <c r="AH54" i="22"/>
  <c r="AI54" i="22" s="1"/>
  <c r="AH30" i="22"/>
  <c r="AI30" i="22" s="1"/>
  <c r="AH33" i="22"/>
  <c r="AI33" i="22" s="1"/>
  <c r="AH29" i="22"/>
  <c r="AI29" i="22" s="1"/>
  <c r="AH66" i="22"/>
  <c r="AI66" i="22" s="1"/>
  <c r="AH49" i="22"/>
  <c r="AI49" i="22" s="1"/>
  <c r="AH37" i="22"/>
  <c r="AI37" i="22" s="1"/>
  <c r="AH25" i="22"/>
  <c r="AI25" i="22" s="1"/>
  <c r="AH17" i="22"/>
  <c r="AI17" i="22" s="1"/>
  <c r="AH45" i="22"/>
  <c r="AI45" i="22" s="1"/>
  <c r="AH42" i="22"/>
  <c r="AI42" i="22" s="1"/>
  <c r="AH41" i="22"/>
  <c r="AI41" i="22" s="1"/>
  <c r="AH13" i="22"/>
  <c r="AI13" i="22" s="1"/>
  <c r="AH21" i="22"/>
  <c r="AI21" i="22" s="1"/>
  <c r="AH61" i="22"/>
  <c r="AI61" i="22" s="1"/>
  <c r="AI35" i="22"/>
  <c r="AI51" i="22"/>
  <c r="AI3" i="22"/>
  <c r="AP43" i="18" l="1"/>
  <c r="AP68" i="18"/>
  <c r="AP52" i="18"/>
  <c r="AP36" i="18"/>
  <c r="AP20" i="18"/>
  <c r="AP62" i="18"/>
  <c r="AP46" i="18"/>
  <c r="AP30" i="18"/>
  <c r="AP14" i="18"/>
  <c r="AP39" i="18"/>
  <c r="AP23" i="18"/>
  <c r="AP61" i="18"/>
  <c r="AP45" i="18"/>
  <c r="AP29" i="18"/>
  <c r="AP13" i="18"/>
  <c r="AP55" i="18"/>
  <c r="AP56" i="18"/>
  <c r="AP40" i="18"/>
  <c r="AP24" i="18"/>
  <c r="AP66" i="18"/>
  <c r="AP50" i="18"/>
  <c r="AP34" i="18"/>
  <c r="AP18" i="18"/>
  <c r="AP67" i="18"/>
  <c r="AP51" i="18"/>
  <c r="AP35" i="18"/>
  <c r="AP65" i="18"/>
  <c r="AP49" i="18"/>
  <c r="AP33" i="18"/>
  <c r="AP17" i="18"/>
  <c r="AP11" i="18"/>
  <c r="AP19" i="18"/>
  <c r="AP60" i="18"/>
  <c r="AP44" i="18"/>
  <c r="AP28" i="18"/>
  <c r="AP16" i="18"/>
  <c r="AP47" i="18"/>
  <c r="AP15" i="18"/>
  <c r="AP54" i="18"/>
  <c r="AP38" i="18"/>
  <c r="AP22" i="18"/>
  <c r="AP63" i="18"/>
  <c r="AP53" i="18"/>
  <c r="AP37" i="18"/>
  <c r="AP21" i="18"/>
  <c r="AP31" i="18"/>
  <c r="AP64" i="18"/>
  <c r="AP48" i="18"/>
  <c r="AP32" i="18"/>
  <c r="AP59" i="18"/>
  <c r="AP27" i="18"/>
  <c r="AP58" i="18"/>
  <c r="AP42" i="18"/>
  <c r="AP26" i="18"/>
  <c r="AP57" i="18"/>
  <c r="AP41" i="18"/>
  <c r="AP25" i="18"/>
  <c r="AP12" i="18"/>
  <c r="AM57" i="18"/>
  <c r="AQ57" i="18" s="1"/>
  <c r="AR57" i="18" s="1"/>
  <c r="AM41" i="18"/>
  <c r="AQ41" i="18" s="1"/>
  <c r="AR41" i="18" s="1"/>
  <c r="AM25" i="18"/>
  <c r="AQ25" i="18" s="1"/>
  <c r="AR25" i="18" s="1"/>
  <c r="AM68" i="18"/>
  <c r="AQ68" i="18" s="1"/>
  <c r="AR68" i="18" s="1"/>
  <c r="AM52" i="18"/>
  <c r="AQ52" i="18" s="1"/>
  <c r="AR52" i="18" s="1"/>
  <c r="AM36" i="18"/>
  <c r="AQ36" i="18" s="1"/>
  <c r="AR36" i="18" s="1"/>
  <c r="AM20" i="18"/>
  <c r="AQ20" i="18" s="1"/>
  <c r="AR20" i="18" s="1"/>
  <c r="AM63" i="18"/>
  <c r="AQ63" i="18" s="1"/>
  <c r="AR63" i="18" s="1"/>
  <c r="AM47" i="18"/>
  <c r="AM31" i="18"/>
  <c r="AM15" i="18"/>
  <c r="AM58" i="18"/>
  <c r="AQ58" i="18" s="1"/>
  <c r="AR58" i="18" s="1"/>
  <c r="AM42" i="18"/>
  <c r="AM26" i="18"/>
  <c r="AM53" i="18"/>
  <c r="AM37" i="18"/>
  <c r="AQ37" i="18" s="1"/>
  <c r="AR37" i="18" s="1"/>
  <c r="AM21" i="18"/>
  <c r="AM64" i="18"/>
  <c r="AM48" i="18"/>
  <c r="AQ48" i="18" s="1"/>
  <c r="AR48" i="18" s="1"/>
  <c r="AM32" i="18"/>
  <c r="AM16" i="18"/>
  <c r="AQ16" i="18" s="1"/>
  <c r="AR16" i="18" s="1"/>
  <c r="AM59" i="18"/>
  <c r="AM43" i="18"/>
  <c r="AQ43" i="18" s="1"/>
  <c r="AR43" i="18" s="1"/>
  <c r="AM27" i="18"/>
  <c r="AM11" i="18"/>
  <c r="AQ11" i="18" s="1"/>
  <c r="AR11" i="18" s="1"/>
  <c r="AM54" i="18"/>
  <c r="AM38" i="18"/>
  <c r="AQ38" i="18" s="1"/>
  <c r="AR38" i="18" s="1"/>
  <c r="AM22" i="18"/>
  <c r="AM65" i="18"/>
  <c r="AQ65" i="18" s="1"/>
  <c r="AR65" i="18" s="1"/>
  <c r="AM49" i="18"/>
  <c r="AQ49" i="18" s="1"/>
  <c r="AR49" i="18" s="1"/>
  <c r="AM33" i="18"/>
  <c r="AQ33" i="18" s="1"/>
  <c r="AR33" i="18" s="1"/>
  <c r="AM17" i="18"/>
  <c r="AQ17" i="18" s="1"/>
  <c r="AR17" i="18" s="1"/>
  <c r="AM60" i="18"/>
  <c r="AM44" i="18"/>
  <c r="AM28" i="18"/>
  <c r="AM12" i="18"/>
  <c r="AQ12" i="18" s="1"/>
  <c r="AR12" i="18" s="1"/>
  <c r="AM55" i="18"/>
  <c r="AQ55" i="18" s="1"/>
  <c r="AR55" i="18" s="1"/>
  <c r="AM39" i="18"/>
  <c r="AM23" i="18"/>
  <c r="AM66" i="18"/>
  <c r="AQ66" i="18" s="1"/>
  <c r="AR66" i="18" s="1"/>
  <c r="AM50" i="18"/>
  <c r="AM34" i="18"/>
  <c r="AM18" i="18"/>
  <c r="AM61" i="18"/>
  <c r="AQ61" i="18" s="1"/>
  <c r="AR61" i="18" s="1"/>
  <c r="AM45" i="18"/>
  <c r="AM29" i="18"/>
  <c r="AM13" i="18"/>
  <c r="AM56" i="18"/>
  <c r="AM40" i="18"/>
  <c r="AQ40" i="18" s="1"/>
  <c r="AR40" i="18" s="1"/>
  <c r="AM24" i="18"/>
  <c r="AM67" i="18"/>
  <c r="AQ67" i="18" s="1"/>
  <c r="AR67" i="18" s="1"/>
  <c r="AM51" i="18"/>
  <c r="AM35" i="18"/>
  <c r="AQ35" i="18" s="1"/>
  <c r="AR35" i="18" s="1"/>
  <c r="AM19" i="18"/>
  <c r="AQ19" i="18" s="1"/>
  <c r="AR19" i="18" s="1"/>
  <c r="AM62" i="18"/>
  <c r="AM46" i="18"/>
  <c r="AM30" i="18"/>
  <c r="AQ30" i="18" s="1"/>
  <c r="AR30" i="18" s="1"/>
  <c r="AM14" i="18"/>
  <c r="AP72" i="18"/>
  <c r="AP77" i="18"/>
  <c r="AP76" i="18"/>
  <c r="AP70" i="18"/>
  <c r="AP71" i="18"/>
  <c r="AP69" i="18"/>
  <c r="AP74" i="18"/>
  <c r="AP75" i="18"/>
  <c r="AP73" i="18"/>
  <c r="AP78" i="18"/>
  <c r="AM69" i="18"/>
  <c r="AM74" i="18"/>
  <c r="AM72" i="18"/>
  <c r="AM73" i="18"/>
  <c r="AM78" i="18"/>
  <c r="AM76" i="18"/>
  <c r="AM77" i="18"/>
  <c r="AM71" i="18"/>
  <c r="AM70" i="18"/>
  <c r="AM75" i="18"/>
  <c r="AQ75" i="18" s="1"/>
  <c r="AR75" i="18" s="1"/>
  <c r="AJ61" i="18"/>
  <c r="AJ49" i="18"/>
  <c r="AJ30" i="18"/>
  <c r="AJ14" i="18"/>
  <c r="AJ64" i="18"/>
  <c r="AJ26" i="18"/>
  <c r="AJ23" i="18"/>
  <c r="AJ59" i="18"/>
  <c r="AJ63" i="18"/>
  <c r="AJ47" i="18"/>
  <c r="AJ16" i="18"/>
  <c r="AJ32" i="18"/>
  <c r="AJ40" i="18"/>
  <c r="AJ53" i="18"/>
  <c r="AM10" i="18"/>
  <c r="AJ45" i="18"/>
  <c r="AJ13" i="18"/>
  <c r="AJ66" i="18"/>
  <c r="AJ54" i="18"/>
  <c r="AJ38" i="18"/>
  <c r="AJ19" i="18"/>
  <c r="AJ58" i="18"/>
  <c r="AJ10" i="18"/>
  <c r="AJ56" i="18"/>
  <c r="AJ31" i="18"/>
  <c r="AJ20" i="18"/>
  <c r="AJ36" i="18"/>
  <c r="AJ34" i="18"/>
  <c r="AJ44" i="18"/>
  <c r="AJ21" i="18"/>
  <c r="AJ51" i="18"/>
  <c r="AJ17" i="18"/>
  <c r="AJ35" i="18"/>
  <c r="AJ41" i="18"/>
  <c r="AJ25" i="18"/>
  <c r="AJ29" i="18"/>
  <c r="AJ60" i="18"/>
  <c r="AJ46" i="18"/>
  <c r="AJ22" i="18"/>
  <c r="AJ15" i="18"/>
  <c r="AJ39" i="18"/>
  <c r="AJ68" i="18"/>
  <c r="AJ12" i="18"/>
  <c r="AJ24" i="18"/>
  <c r="AJ50" i="18"/>
  <c r="AJ42" i="18"/>
  <c r="AJ37" i="18"/>
  <c r="AJ33" i="18"/>
  <c r="AJ65" i="18"/>
  <c r="AJ57" i="18"/>
  <c r="AJ18" i="18"/>
  <c r="AJ11" i="18"/>
  <c r="AJ27" i="18"/>
  <c r="AJ55" i="18"/>
  <c r="AJ43" i="18"/>
  <c r="AJ62" i="18"/>
  <c r="AJ28" i="18"/>
  <c r="AJ48" i="18"/>
  <c r="AJ67" i="18"/>
  <c r="AJ52" i="18"/>
  <c r="AP10" i="18"/>
  <c r="AP10" i="25"/>
  <c r="AQ62" i="18" l="1"/>
  <c r="AR62" i="18" s="1"/>
  <c r="AQ15" i="18"/>
  <c r="AR15" i="18" s="1"/>
  <c r="AQ14" i="18"/>
  <c r="AR14" i="18" s="1"/>
  <c r="AQ29" i="18"/>
  <c r="AR29" i="18" s="1"/>
  <c r="AQ34" i="18"/>
  <c r="AR34" i="18" s="1"/>
  <c r="AQ39" i="18"/>
  <c r="AR39" i="18" s="1"/>
  <c r="AQ44" i="18"/>
  <c r="AR44" i="18" s="1"/>
  <c r="AQ24" i="18"/>
  <c r="AR24" i="18" s="1"/>
  <c r="AQ46" i="18"/>
  <c r="AR46" i="18" s="1"/>
  <c r="AQ13" i="18"/>
  <c r="AR13" i="18" s="1"/>
  <c r="AQ18" i="18"/>
  <c r="AR18" i="18" s="1"/>
  <c r="AQ23" i="18"/>
  <c r="AR23" i="18" s="1"/>
  <c r="AQ28" i="18"/>
  <c r="AR28" i="18" s="1"/>
  <c r="AQ53" i="18"/>
  <c r="AR53" i="18" s="1"/>
  <c r="AQ54" i="18"/>
  <c r="AR54" i="18" s="1"/>
  <c r="AQ64" i="18"/>
  <c r="AR64" i="18" s="1"/>
  <c r="AQ45" i="18"/>
  <c r="AR45" i="18" s="1"/>
  <c r="AQ51" i="18"/>
  <c r="AR51" i="18" s="1"/>
  <c r="AQ56" i="18"/>
  <c r="AR56" i="18" s="1"/>
  <c r="AQ50" i="18"/>
  <c r="AR50" i="18" s="1"/>
  <c r="AQ59" i="18"/>
  <c r="AR59" i="18" s="1"/>
  <c r="AQ26" i="18"/>
  <c r="AR26" i="18" s="1"/>
  <c r="AQ31" i="18"/>
  <c r="AR31" i="18" s="1"/>
  <c r="AQ60" i="18"/>
  <c r="AR60" i="18" s="1"/>
  <c r="AQ21" i="18"/>
  <c r="AR21" i="18" s="1"/>
  <c r="AQ42" i="18"/>
  <c r="AR42" i="18" s="1"/>
  <c r="AQ47" i="18"/>
  <c r="AR47" i="18" s="1"/>
  <c r="AQ22" i="18"/>
  <c r="AR22" i="18" s="1"/>
  <c r="AQ27" i="18"/>
  <c r="AR27" i="18" s="1"/>
  <c r="AQ32" i="18"/>
  <c r="AR32" i="18" s="1"/>
  <c r="AQ70" i="18"/>
  <c r="AR70" i="18" s="1"/>
  <c r="AQ78" i="18"/>
  <c r="AR78" i="18" s="1"/>
  <c r="AQ69" i="18"/>
  <c r="AR69" i="18" s="1"/>
  <c r="AQ77" i="18"/>
  <c r="AR77" i="18" s="1"/>
  <c r="AQ76" i="18"/>
  <c r="AR76" i="18" s="1"/>
  <c r="AQ72" i="18"/>
  <c r="AR72" i="18" s="1"/>
  <c r="AQ74" i="18"/>
  <c r="AR74" i="18" s="1"/>
  <c r="AQ71" i="18"/>
  <c r="AR71" i="18" s="1"/>
  <c r="AQ73" i="18"/>
  <c r="AR73" i="18" s="1"/>
  <c r="AQ10" i="18"/>
  <c r="AR10" i="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</author>
  </authors>
  <commentList>
    <comment ref="B2" authorId="0" shapeId="0" xr:uid="{2A40928E-19C9-48D5-9632-C9F3D9769BE1}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Indiquer le N° du mois</t>
        </r>
      </text>
    </comment>
    <comment ref="D2" authorId="0" shapeId="0" xr:uid="{C496E530-A0BC-4824-8114-3EA341A9FBB3}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Indiquer l'année</t>
        </r>
      </text>
    </comment>
  </commentList>
</comments>
</file>

<file path=xl/sharedStrings.xml><?xml version="1.0" encoding="utf-8"?>
<sst xmlns="http://schemas.openxmlformats.org/spreadsheetml/2006/main" count="480" uniqueCount="152">
  <si>
    <t>Jour de l'an</t>
  </si>
  <si>
    <t>F</t>
  </si>
  <si>
    <t>Pâques</t>
  </si>
  <si>
    <t>-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</si>
  <si>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</si>
  <si>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</si>
  <si>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</si>
  <si>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</si>
  <si>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</si>
  <si>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</si>
  <si>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</si>
  <si>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</si>
  <si>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</si>
  <si>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</si>
  <si>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</si>
  <si>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 xml:space="preserve">Les jours fériés sont les jours de fêtes légales énumérés par le Code du travail : 1er janvier, lundi de Pâques, 1er mai, 8 mai, Ascension, lundi de Pentecôte, 14 juillet, Assomption (15 août), Toussaint, 11 novembre, 25 décembre. 
</t>
  </si>
  <si>
    <t>JS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</si>
  <si>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</si>
  <si>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</si>
  <si>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</si>
  <si>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</si>
  <si>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</si>
  <si>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</si>
  <si>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</si>
  <si>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</si>
  <si>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</si>
  <si>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</si>
  <si>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</si>
  <si>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</si>
  <si>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Mens.</t>
  </si>
  <si>
    <t>Heures Sup</t>
  </si>
  <si>
    <t>CUMUL</t>
  </si>
  <si>
    <t>Heures manquantes</t>
  </si>
  <si>
    <t>Clé de motif d’absence</t>
  </si>
  <si>
    <t>C</t>
  </si>
  <si>
    <t>Congé</t>
  </si>
  <si>
    <t>P</t>
  </si>
  <si>
    <t>Chomage partiel</t>
  </si>
  <si>
    <t>M</t>
  </si>
  <si>
    <t>Maladie</t>
  </si>
  <si>
    <t>Absence</t>
  </si>
  <si>
    <t>SERV</t>
  </si>
  <si>
    <t>Nom de l'employé</t>
  </si>
  <si>
    <t>MONT</t>
  </si>
  <si>
    <t>PEINT</t>
  </si>
  <si>
    <t>COM</t>
  </si>
  <si>
    <t>CONT</t>
  </si>
  <si>
    <t>MAG</t>
  </si>
  <si>
    <t>Relevé d'heures du mois</t>
  </si>
  <si>
    <t>Horaires 1</t>
  </si>
  <si>
    <t>Horaires 2</t>
  </si>
  <si>
    <t>Services</t>
  </si>
  <si>
    <t>Contrôle</t>
  </si>
  <si>
    <t>Code Horaires
5j ou 4j</t>
  </si>
  <si>
    <t>Mois</t>
  </si>
  <si>
    <t>Code service</t>
  </si>
  <si>
    <t>CH</t>
  </si>
  <si>
    <t>Chaudronnerie</t>
  </si>
  <si>
    <t>Peinture</t>
  </si>
  <si>
    <t>CPTA</t>
  </si>
  <si>
    <t>Comptabilité</t>
  </si>
  <si>
    <t>Commercial</t>
  </si>
  <si>
    <t>PREP</t>
  </si>
  <si>
    <t>Magasin</t>
  </si>
  <si>
    <t>Préparation</t>
  </si>
  <si>
    <t>Montage</t>
  </si>
  <si>
    <t>QUAL</t>
  </si>
  <si>
    <t>Qualité</t>
  </si>
  <si>
    <t>EXP</t>
  </si>
  <si>
    <t>Expédition</t>
  </si>
  <si>
    <t>A</t>
  </si>
  <si>
    <t>Repos Compensateur</t>
  </si>
  <si>
    <t>RC</t>
  </si>
  <si>
    <t>5J</t>
  </si>
  <si>
    <t>4J</t>
  </si>
  <si>
    <t>Horaires Mise à diposition</t>
  </si>
  <si>
    <t>5J+</t>
  </si>
  <si>
    <t>Total mois</t>
  </si>
  <si>
    <t>Abscences partielles : voir tableau détail</t>
  </si>
  <si>
    <t>Heures supplémentaires : voir détails tableau</t>
  </si>
  <si>
    <t>HOR</t>
  </si>
  <si>
    <t>Détails des heures supplémentaires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</si>
  <si>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</si>
  <si>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</si>
  <si>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</si>
  <si>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</si>
  <si>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</si>
  <si>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</si>
  <si>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</si>
  <si>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</si>
  <si>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</si>
  <si>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</si>
  <si>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</si>
  <si>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</si>
  <si>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</si>
  <si>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</si>
  <si>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</si>
  <si>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</si>
  <si>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</si>
  <si>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</si>
  <si>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</si>
  <si>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</si>
  <si>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</si>
  <si>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</si>
  <si>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</si>
  <si>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</si>
  <si>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</si>
  <si>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</si>
  <si>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</si>
  <si>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</si>
  <si>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</si>
  <si>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</si>
  <si>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</si>
  <si>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Noms</t>
  </si>
  <si>
    <t>S</t>
  </si>
  <si>
    <t>H</t>
  </si>
  <si>
    <t>HS</t>
  </si>
  <si>
    <t>Total</t>
  </si>
  <si>
    <t>Détails</t>
  </si>
  <si>
    <t>Détails des absences</t>
  </si>
  <si>
    <t>Heures Absences</t>
  </si>
  <si>
    <t>Heures Abs Globales</t>
  </si>
  <si>
    <t>Heures Congés</t>
  </si>
  <si>
    <t>Heures maladie</t>
  </si>
  <si>
    <t>Heures Chômage Partiel</t>
  </si>
  <si>
    <t>Heures Repos Compens.</t>
  </si>
  <si>
    <t>H abs</t>
  </si>
  <si>
    <t>Code abs</t>
  </si>
  <si>
    <t>Heures Abs</t>
  </si>
  <si>
    <t>Détails.</t>
  </si>
  <si>
    <t>Vérification de Justification</t>
  </si>
  <si>
    <t>H. Congés</t>
  </si>
  <si>
    <t>H. Maladie</t>
  </si>
  <si>
    <t>H. Absence</t>
  </si>
  <si>
    <t>H. RepComp</t>
  </si>
  <si>
    <t>H. Chôm.Part.</t>
  </si>
  <si>
    <t>Vérification des h. totales du mois</t>
  </si>
  <si>
    <t>Vérif</t>
  </si>
  <si>
    <t>Cumul</t>
  </si>
  <si>
    <t>Total Absences</t>
  </si>
  <si>
    <t>AC</t>
  </si>
  <si>
    <t>AF</t>
  </si>
  <si>
    <t>AL</t>
  </si>
  <si>
    <t>BJP</t>
  </si>
  <si>
    <t>BW</t>
  </si>
  <si>
    <t>BJC</t>
  </si>
  <si>
    <t>BR</t>
  </si>
  <si>
    <t>BP</t>
  </si>
  <si>
    <t>BM</t>
  </si>
  <si>
    <t>BC</t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</si>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</sst>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dddd\ dd\ mmmm\ yyyy"/>
    <numFmt numFmtId="165" formatCode="ddd"/>
    <numFmt numFmtId="166" formatCode="0;0;"/>
    <numFmt numFmtId="167" formatCode="d"/>
    <numFmt numFmtId="168" formatCode="#,##0.00_ ;\-#,##0.00\ "/>
  </numFmts>
  <fonts count="32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Tahoma"/>
      <family val="2"/>
    </font>
    <font>
      <sz val="8"/>
      <color rgb="FF000000"/>
      <name val="Tahoma"/>
      <family val="2"/>
    </font>
    <font>
      <sz val="8"/>
      <name val="Tahoma"/>
      <family val="2"/>
    </font>
    <font>
      <b/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18"/>
      <color theme="1"/>
      <name val="Tahoma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Tahoma"/>
      <family val="2"/>
    </font>
    <font>
      <b/>
      <sz val="11"/>
      <name val="Calibri"/>
      <family val="2"/>
      <scheme val="minor"/>
    </font>
    <font>
      <sz val="8"/>
      <color theme="0"/>
      <name val="Tahoma"/>
      <family val="2"/>
    </font>
    <font>
      <b/>
      <sz val="8"/>
      <name val="Tahoma"/>
      <family val="2"/>
    </font>
    <font>
      <b/>
      <sz val="8"/>
      <color theme="0"/>
      <name val="Tahoma"/>
      <family val="2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6"/>
      <color theme="1"/>
      <name val="Wingdings"/>
      <charset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A8F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thick">
        <color theme="4" tint="0.499984740745262"/>
      </top>
      <bottom style="thick">
        <color theme="4" tint="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theme="4" tint="0.39994506668294322"/>
      </top>
      <bottom style="thick">
        <color theme="4" tint="0.39991454817346722"/>
      </bottom>
      <diagonal/>
    </border>
    <border>
      <left/>
      <right/>
      <top style="thick">
        <color theme="4" tint="0.39991454817346722"/>
      </top>
      <bottom style="thick">
        <color theme="4" tint="0.39994506668294322"/>
      </bottom>
      <diagonal/>
    </border>
    <border>
      <left/>
      <right/>
      <top style="thick">
        <color theme="4" tint="0.39991454817346722"/>
      </top>
      <bottom style="thick">
        <color theme="4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1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0" borderId="0" applyNumberFormat="0" applyFill="0" applyBorder="0">
      <alignment horizontal="left" vertical="center" wrapText="1" indent="2"/>
    </xf>
  </cellStyleXfs>
  <cellXfs count="160">
    <xf numFmtId="0" fontId="0" fillId="0" borderId="0" xfId="0"/>
    <xf numFmtId="0" fontId="1" fillId="0" borderId="0" xfId="1"/>
    <xf numFmtId="0" fontId="1" fillId="0" borderId="0" xfId="1" applyNumberFormat="1" applyBorder="1" applyAlignment="1">
      <alignment horizontal="center" wrapText="1"/>
    </xf>
    <xf numFmtId="0" fontId="1" fillId="0" borderId="0" xfId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0" borderId="0" xfId="1" applyBorder="1"/>
    <xf numFmtId="0" fontId="0" fillId="0" borderId="0" xfId="0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165" fontId="0" fillId="0" borderId="0" xfId="0" applyNumberFormat="1" applyAlignment="1">
      <alignment horizontal="center" vertical="center"/>
    </xf>
    <xf numFmtId="0" fontId="5" fillId="0" borderId="0" xfId="3" applyBorder="1" applyAlignment="1" applyProtection="1">
      <alignment horizontal="center" vertical="center"/>
    </xf>
    <xf numFmtId="167" fontId="11" fillId="0" borderId="6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43" fontId="11" fillId="0" borderId="1" xfId="2" applyFont="1" applyBorder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0" fillId="0" borderId="1" xfId="0" applyBorder="1" applyAlignment="1">
      <alignment vertical="center"/>
    </xf>
    <xf numFmtId="43" fontId="9" fillId="0" borderId="3" xfId="2" applyFont="1" applyBorder="1" applyAlignment="1" applyProtection="1">
      <alignment horizontal="center" vertical="center"/>
    </xf>
    <xf numFmtId="0" fontId="12" fillId="13" borderId="0" xfId="10" applyFont="1" applyFill="1" applyBorder="1" applyAlignment="1">
      <alignment vertical="center" readingOrder="1"/>
    </xf>
    <xf numFmtId="0" fontId="0" fillId="0" borderId="9" xfId="0" applyBorder="1" applyAlignment="1">
      <alignment horizontal="center" vertical="center"/>
    </xf>
    <xf numFmtId="0" fontId="11" fillId="4" borderId="7" xfId="6" applyFont="1" applyBorder="1" applyAlignment="1" applyProtection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11" fillId="0" borderId="6" xfId="0" applyFont="1" applyBorder="1" applyAlignment="1">
      <alignment horizontal="center" vertical="center" textRotation="90" wrapText="1"/>
    </xf>
    <xf numFmtId="0" fontId="0" fillId="0" borderId="8" xfId="0" applyBorder="1" applyAlignment="1">
      <alignment horizontal="center" vertical="center"/>
    </xf>
    <xf numFmtId="43" fontId="9" fillId="0" borderId="8" xfId="2" applyFont="1" applyBorder="1" applyAlignment="1" applyProtection="1">
      <alignment horizontal="center" vertical="center"/>
    </xf>
    <xf numFmtId="43" fontId="9" fillId="0" borderId="9" xfId="2" applyFont="1" applyBorder="1" applyAlignment="1" applyProtection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68" fontId="11" fillId="0" borderId="2" xfId="2" applyNumberFormat="1" applyFont="1" applyBorder="1" applyAlignment="1" applyProtection="1">
      <alignment horizontal="center" vertical="center"/>
      <protection locked="0"/>
    </xf>
    <xf numFmtId="168" fontId="11" fillId="0" borderId="1" xfId="2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right" vertical="center"/>
    </xf>
    <xf numFmtId="0" fontId="4" fillId="8" borderId="8" xfId="9" applyFill="1" applyBorder="1" applyAlignment="1" applyProtection="1">
      <alignment horizontal="center" vertical="center"/>
    </xf>
    <xf numFmtId="0" fontId="4" fillId="10" borderId="8" xfId="5" applyFill="1" applyBorder="1" applyAlignment="1" applyProtection="1">
      <alignment horizontal="center" vertical="center"/>
    </xf>
    <xf numFmtId="0" fontId="8" fillId="11" borderId="8" xfId="7" applyFont="1" applyFill="1" applyBorder="1" applyAlignment="1" applyProtection="1">
      <alignment horizontal="center" vertical="center"/>
    </xf>
    <xf numFmtId="166" fontId="8" fillId="12" borderId="8" xfId="8" applyNumberFormat="1" applyFont="1" applyFill="1" applyBorder="1" applyAlignment="1" applyProtection="1">
      <alignment horizontal="center" vertical="center"/>
    </xf>
    <xf numFmtId="166" fontId="7" fillId="14" borderId="8" xfId="8" applyNumberFormat="1" applyFont="1" applyFill="1" applyBorder="1" applyAlignment="1" applyProtection="1">
      <alignment horizontal="center" vertical="center"/>
    </xf>
    <xf numFmtId="0" fontId="15" fillId="0" borderId="8" xfId="6" applyFont="1" applyFill="1" applyBorder="1" applyAlignment="1" applyProtection="1">
      <alignment horizontal="center" vertical="center"/>
    </xf>
    <xf numFmtId="0" fontId="14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0" borderId="3" xfId="3" applyFont="1" applyFill="1" applyAlignment="1" applyProtection="1">
      <alignment horizontal="center" vertical="center"/>
    </xf>
    <xf numFmtId="0" fontId="18" fillId="9" borderId="0" xfId="0" applyFont="1" applyFill="1" applyAlignment="1" applyProtection="1">
      <alignment horizontal="center" vertical="center"/>
      <protection locked="0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20" fillId="0" borderId="0" xfId="0" applyFont="1" applyAlignment="1">
      <alignment vertical="center"/>
    </xf>
    <xf numFmtId="0" fontId="18" fillId="0" borderId="0" xfId="0" applyFont="1" applyFill="1" applyAlignment="1" applyProtection="1">
      <alignment horizontal="center" vertical="center"/>
      <protection locked="0"/>
    </xf>
    <xf numFmtId="43" fontId="11" fillId="0" borderId="10" xfId="2" applyFont="1" applyBorder="1" applyAlignment="1">
      <alignment horizontal="center" vertical="center"/>
    </xf>
    <xf numFmtId="168" fontId="11" fillId="0" borderId="15" xfId="2" applyNumberFormat="1" applyFont="1" applyBorder="1" applyAlignment="1" applyProtection="1">
      <alignment horizontal="center" vertical="center"/>
      <protection locked="0"/>
    </xf>
    <xf numFmtId="43" fontId="11" fillId="0" borderId="14" xfId="2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43" fontId="11" fillId="0" borderId="2" xfId="2" applyFont="1" applyBorder="1" applyAlignment="1" applyProtection="1">
      <alignment horizontal="center" vertical="center"/>
    </xf>
    <xf numFmtId="43" fontId="21" fillId="0" borderId="10" xfId="2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 textRotation="90" wrapText="1"/>
    </xf>
    <xf numFmtId="167" fontId="13" fillId="0" borderId="6" xfId="0" applyNumberFormat="1" applyFont="1" applyFill="1" applyBorder="1" applyAlignment="1">
      <alignment horizontal="center" vertical="center" wrapText="1"/>
    </xf>
    <xf numFmtId="0" fontId="18" fillId="0" borderId="0" xfId="0" applyFont="1" applyFill="1" applyAlignment="1" applyProtection="1">
      <alignment horizontal="center" vertical="center"/>
    </xf>
    <xf numFmtId="0" fontId="0" fillId="0" borderId="2" xfId="0" applyBorder="1" applyAlignment="1">
      <alignment vertical="center"/>
    </xf>
    <xf numFmtId="0" fontId="22" fillId="15" borderId="8" xfId="0" applyFont="1" applyFill="1" applyBorder="1" applyAlignment="1">
      <alignment horizontal="center" vertical="center"/>
    </xf>
    <xf numFmtId="0" fontId="22" fillId="16" borderId="8" xfId="6" applyFont="1" applyFill="1" applyBorder="1" applyAlignment="1" applyProtection="1">
      <alignment horizontal="center" vertical="center"/>
    </xf>
    <xf numFmtId="0" fontId="16" fillId="0" borderId="10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0" fontId="7" fillId="17" borderId="17" xfId="0" applyFont="1" applyFill="1" applyBorder="1" applyAlignment="1" applyProtection="1">
      <alignment horizontal="center"/>
    </xf>
    <xf numFmtId="0" fontId="7" fillId="17" borderId="16" xfId="0" applyFont="1" applyFill="1" applyBorder="1" applyAlignment="1">
      <alignment horizontal="center" vertical="center" wrapText="1"/>
    </xf>
    <xf numFmtId="0" fontId="22" fillId="8" borderId="1" xfId="0" applyFont="1" applyFill="1" applyBorder="1" applyAlignment="1">
      <alignment horizontal="center" vertical="center" wrapText="1"/>
    </xf>
    <xf numFmtId="0" fontId="22" fillId="11" borderId="1" xfId="0" applyFont="1" applyFill="1" applyBorder="1" applyAlignment="1">
      <alignment horizontal="center" vertical="center" wrapText="1"/>
    </xf>
    <xf numFmtId="0" fontId="22" fillId="12" borderId="1" xfId="0" applyFont="1" applyFill="1" applyBorder="1" applyAlignment="1">
      <alignment horizontal="center" vertical="center" wrapText="1"/>
    </xf>
    <xf numFmtId="0" fontId="26" fillId="14" borderId="1" xfId="0" applyFont="1" applyFill="1" applyBorder="1" applyAlignment="1">
      <alignment horizontal="center" vertical="center" wrapText="1"/>
    </xf>
    <xf numFmtId="0" fontId="27" fillId="10" borderId="1" xfId="0" applyFont="1" applyFill="1" applyBorder="1" applyAlignment="1">
      <alignment horizontal="center" vertical="center" wrapText="1"/>
    </xf>
    <xf numFmtId="0" fontId="22" fillId="15" borderId="1" xfId="0" applyFont="1" applyFill="1" applyBorder="1" applyAlignment="1">
      <alignment horizontal="center" vertical="center" wrapText="1"/>
    </xf>
    <xf numFmtId="0" fontId="22" fillId="16" borderId="1" xfId="0" applyFont="1" applyFill="1" applyBorder="1" applyAlignment="1">
      <alignment horizontal="center" vertical="center" wrapText="1"/>
    </xf>
    <xf numFmtId="0" fontId="24" fillId="17" borderId="18" xfId="0" applyFont="1" applyFill="1" applyBorder="1" applyAlignment="1" applyProtection="1">
      <alignment horizontal="center" vertical="center" textRotation="90" wrapText="1"/>
    </xf>
    <xf numFmtId="167" fontId="24" fillId="17" borderId="18" xfId="0" applyNumberFormat="1" applyFont="1" applyFill="1" applyBorder="1" applyAlignment="1" applyProtection="1">
      <alignment horizontal="center" vertical="center" wrapText="1"/>
    </xf>
    <xf numFmtId="0" fontId="11" fillId="0" borderId="22" xfId="0" applyFont="1" applyBorder="1" applyAlignment="1" applyProtection="1">
      <alignment horizontal="center" vertical="center"/>
    </xf>
    <xf numFmtId="43" fontId="11" fillId="0" borderId="22" xfId="2" applyFont="1" applyBorder="1" applyAlignment="1" applyProtection="1">
      <alignment horizontal="center" vertical="center"/>
    </xf>
    <xf numFmtId="43" fontId="11" fillId="0" borderId="1" xfId="2" applyFont="1" applyBorder="1" applyAlignment="1" applyProtection="1">
      <alignment horizontal="center" vertical="center"/>
    </xf>
    <xf numFmtId="43" fontId="11" fillId="0" borderId="25" xfId="2" applyFont="1" applyBorder="1" applyAlignment="1" applyProtection="1">
      <alignment horizontal="center" vertical="center"/>
      <protection locked="0"/>
    </xf>
    <xf numFmtId="43" fontId="0" fillId="0" borderId="1" xfId="0" applyNumberFormat="1" applyBorder="1" applyAlignment="1">
      <alignment vertical="center"/>
    </xf>
    <xf numFmtId="43" fontId="0" fillId="0" borderId="14" xfId="0" applyNumberFormat="1" applyBorder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3" fillId="18" borderId="0" xfId="0" applyFont="1" applyFill="1" applyAlignment="1">
      <alignment horizontal="center" vertical="center" wrapText="1"/>
    </xf>
    <xf numFmtId="43" fontId="0" fillId="0" borderId="10" xfId="0" applyNumberFormat="1" applyBorder="1" applyAlignment="1">
      <alignment vertical="center"/>
    </xf>
    <xf numFmtId="43" fontId="0" fillId="0" borderId="16" xfId="0" applyNumberFormat="1" applyBorder="1" applyAlignment="1">
      <alignment vertical="center"/>
    </xf>
    <xf numFmtId="0" fontId="16" fillId="0" borderId="2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22" fillId="8" borderId="2" xfId="0" applyFont="1" applyFill="1" applyBorder="1" applyAlignment="1">
      <alignment horizontal="center" vertical="center" wrapText="1"/>
    </xf>
    <xf numFmtId="0" fontId="22" fillId="11" borderId="2" xfId="0" applyFont="1" applyFill="1" applyBorder="1" applyAlignment="1">
      <alignment horizontal="center" vertical="center" wrapText="1"/>
    </xf>
    <xf numFmtId="0" fontId="22" fillId="12" borderId="2" xfId="0" applyFont="1" applyFill="1" applyBorder="1" applyAlignment="1">
      <alignment horizontal="center" vertical="center" wrapText="1"/>
    </xf>
    <xf numFmtId="0" fontId="7" fillId="14" borderId="2" xfId="0" applyFont="1" applyFill="1" applyBorder="1" applyAlignment="1">
      <alignment horizontal="center" vertical="center" wrapText="1"/>
    </xf>
    <xf numFmtId="0" fontId="22" fillId="10" borderId="2" xfId="0" applyFont="1" applyFill="1" applyBorder="1" applyAlignment="1">
      <alignment horizontal="center" vertical="center" wrapText="1"/>
    </xf>
    <xf numFmtId="0" fontId="25" fillId="18" borderId="1" xfId="0" applyFont="1" applyFill="1" applyBorder="1" applyAlignment="1">
      <alignment horizontal="center" vertical="center" wrapText="1"/>
    </xf>
    <xf numFmtId="43" fontId="28" fillId="0" borderId="1" xfId="2" applyFont="1" applyBorder="1" applyAlignment="1">
      <alignment horizontal="center" vertical="center"/>
    </xf>
    <xf numFmtId="43" fontId="28" fillId="0" borderId="1" xfId="0" applyNumberFormat="1" applyFont="1" applyBorder="1" applyAlignment="1">
      <alignment horizontal="center" vertical="center"/>
    </xf>
    <xf numFmtId="43" fontId="28" fillId="0" borderId="14" xfId="0" applyNumberFormat="1" applyFont="1" applyBorder="1" applyAlignment="1">
      <alignment horizontal="center" vertical="center"/>
    </xf>
    <xf numFmtId="43" fontId="11" fillId="0" borderId="15" xfId="2" applyNumberFormat="1" applyFont="1" applyBorder="1" applyAlignment="1">
      <alignment horizontal="center" vertical="center"/>
    </xf>
    <xf numFmtId="0" fontId="13" fillId="0" borderId="31" xfId="0" applyFont="1" applyFill="1" applyBorder="1" applyAlignment="1">
      <alignment vertical="center"/>
    </xf>
    <xf numFmtId="0" fontId="13" fillId="0" borderId="16" xfId="0" applyFont="1" applyFill="1" applyBorder="1" applyAlignment="1">
      <alignment vertical="center"/>
    </xf>
    <xf numFmtId="0" fontId="13" fillId="0" borderId="16" xfId="0" applyFont="1" applyFill="1" applyBorder="1" applyAlignment="1">
      <alignment horizontal="left" vertical="center" readingOrder="1"/>
    </xf>
    <xf numFmtId="0" fontId="13" fillId="0" borderId="16" xfId="0" applyFont="1" applyFill="1" applyBorder="1" applyAlignment="1">
      <alignment vertical="center" readingOrder="1"/>
    </xf>
    <xf numFmtId="0" fontId="13" fillId="0" borderId="0" xfId="0" applyFont="1" applyFill="1" applyAlignment="1">
      <alignment horizontal="center" vertical="center" wrapText="1"/>
    </xf>
    <xf numFmtId="0" fontId="13" fillId="0" borderId="18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29" fillId="0" borderId="0" xfId="0" applyFont="1" applyFill="1" applyAlignment="1">
      <alignment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23" fillId="0" borderId="33" xfId="6" applyFont="1" applyFill="1" applyBorder="1" applyAlignment="1" applyProtection="1">
      <alignment horizontal="center" vertical="center" wrapText="1"/>
    </xf>
    <xf numFmtId="0" fontId="23" fillId="0" borderId="26" xfId="0" applyFont="1" applyFill="1" applyBorder="1" applyAlignment="1">
      <alignment horizontal="center" vertical="center" textRotation="90" wrapText="1"/>
    </xf>
    <xf numFmtId="0" fontId="11" fillId="0" borderId="2" xfId="0" applyFont="1" applyBorder="1" applyAlignment="1" applyProtection="1">
      <alignment horizontal="center" vertical="center"/>
    </xf>
    <xf numFmtId="0" fontId="11" fillId="0" borderId="1" xfId="0" applyNumberFormat="1" applyFont="1" applyBorder="1" applyAlignment="1" applyProtection="1">
      <alignment horizontal="center" vertical="center"/>
    </xf>
    <xf numFmtId="0" fontId="11" fillId="0" borderId="15" xfId="0" applyNumberFormat="1" applyFont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43" fontId="11" fillId="0" borderId="2" xfId="2" applyNumberFormat="1" applyFont="1" applyBorder="1" applyAlignment="1">
      <alignment horizontal="center" vertical="center"/>
    </xf>
    <xf numFmtId="43" fontId="11" fillId="0" borderId="10" xfId="2" applyNumberFormat="1" applyFont="1" applyBorder="1" applyAlignment="1">
      <alignment vertical="center"/>
    </xf>
    <xf numFmtId="43" fontId="11" fillId="0" borderId="1" xfId="2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vertical="center"/>
    </xf>
    <xf numFmtId="43" fontId="11" fillId="0" borderId="15" xfId="2" applyNumberFormat="1" applyFont="1" applyBorder="1" applyAlignment="1" applyProtection="1">
      <alignment horizontal="center" vertical="center"/>
    </xf>
    <xf numFmtId="43" fontId="11" fillId="0" borderId="2" xfId="2" applyNumberFormat="1" applyFont="1" applyBorder="1" applyAlignment="1" applyProtection="1">
      <alignment horizontal="center" vertical="center"/>
    </xf>
    <xf numFmtId="43" fontId="11" fillId="0" borderId="15" xfId="2" applyFont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vertical="center"/>
      <protection locked="0"/>
    </xf>
    <xf numFmtId="0" fontId="13" fillId="0" borderId="16" xfId="0" applyFont="1" applyFill="1" applyBorder="1" applyAlignment="1" applyProtection="1">
      <alignment vertical="center"/>
      <protection locked="0"/>
    </xf>
    <xf numFmtId="0" fontId="13" fillId="0" borderId="16" xfId="0" applyFont="1" applyFill="1" applyBorder="1" applyAlignment="1" applyProtection="1">
      <alignment horizontal="left" vertical="center" readingOrder="1"/>
      <protection locked="0"/>
    </xf>
    <xf numFmtId="0" fontId="13" fillId="0" borderId="16" xfId="0" applyFont="1" applyFill="1" applyBorder="1" applyAlignment="1" applyProtection="1">
      <alignment vertical="center" readingOrder="1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20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22" fillId="16" borderId="10" xfId="0" applyFont="1" applyFill="1" applyBorder="1" applyAlignment="1">
      <alignment horizontal="center" vertical="center" wrapText="1"/>
    </xf>
    <xf numFmtId="0" fontId="22" fillId="16" borderId="29" xfId="0" applyFont="1" applyFill="1" applyBorder="1" applyAlignment="1">
      <alignment horizontal="center" vertical="center" wrapText="1"/>
    </xf>
    <xf numFmtId="0" fontId="4" fillId="0" borderId="8" xfId="6" applyFill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1" fillId="0" borderId="13" xfId="0" applyFont="1" applyBorder="1" applyAlignment="1">
      <alignment horizontal="center" vertical="center"/>
    </xf>
    <xf numFmtId="0" fontId="17" fillId="0" borderId="3" xfId="3" applyFont="1" applyAlignment="1" applyProtection="1">
      <alignment horizontal="center" vertical="center"/>
    </xf>
    <xf numFmtId="0" fontId="19" fillId="9" borderId="8" xfId="0" applyFont="1" applyFill="1" applyBorder="1" applyAlignment="1" applyProtection="1">
      <alignment horizontal="center" vertical="center"/>
      <protection locked="0"/>
    </xf>
    <xf numFmtId="0" fontId="0" fillId="0" borderId="8" xfId="6" applyFont="1" applyFill="1" applyBorder="1" applyAlignment="1" applyProtection="1">
      <alignment horizontal="left" vertical="center"/>
    </xf>
    <xf numFmtId="0" fontId="6" fillId="0" borderId="8" xfId="4" applyBorder="1" applyAlignment="1" applyProtection="1">
      <alignment horizontal="right" vertical="center"/>
    </xf>
    <xf numFmtId="0" fontId="19" fillId="0" borderId="8" xfId="0" applyFont="1" applyFill="1" applyBorder="1" applyAlignment="1">
      <alignment horizontal="center" vertical="center"/>
    </xf>
    <xf numFmtId="43" fontId="11" fillId="0" borderId="19" xfId="2" applyNumberFormat="1" applyFont="1" applyBorder="1" applyAlignment="1">
      <alignment horizontal="center" vertical="center"/>
    </xf>
    <xf numFmtId="43" fontId="11" fillId="0" borderId="15" xfId="2" applyNumberFormat="1" applyFont="1" applyBorder="1" applyAlignment="1">
      <alignment horizontal="center" vertical="center"/>
    </xf>
    <xf numFmtId="43" fontId="11" fillId="0" borderId="26" xfId="2" applyNumberFormat="1" applyFont="1" applyBorder="1" applyAlignment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11" fillId="0" borderId="5" xfId="0" applyFont="1" applyBorder="1" applyAlignment="1" applyProtection="1">
      <alignment horizontal="center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left" vertical="center"/>
    </xf>
    <xf numFmtId="0" fontId="13" fillId="0" borderId="23" xfId="0" applyFont="1" applyBorder="1" applyAlignment="1" applyProtection="1">
      <alignment horizontal="left" vertical="center"/>
    </xf>
    <xf numFmtId="0" fontId="13" fillId="0" borderId="24" xfId="0" applyFont="1" applyBorder="1" applyAlignment="1" applyProtection="1">
      <alignment horizontal="left" vertical="center"/>
    </xf>
    <xf numFmtId="0" fontId="1" fillId="0" borderId="0" xfId="1" applyBorder="1" applyAlignment="1">
      <alignment horizontal="left" vertical="center" wrapText="1"/>
    </xf>
    <xf numFmtId="0" fontId="1" fillId="0" borderId="10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2" fillId="2" borderId="0" xfId="1" applyNumberFormat="1" applyFont="1" applyFill="1" applyBorder="1" applyAlignment="1">
      <alignment horizontal="center" vertical="center" wrapText="1"/>
    </xf>
  </cellXfs>
  <cellStyles count="11">
    <cellStyle name="20 % - Accent3" xfId="6" builtinId="38"/>
    <cellStyle name="40 % - Accent2" xfId="5" builtinId="35"/>
    <cellStyle name="40 % - Accent4" xfId="8" builtinId="43"/>
    <cellStyle name="40 % - Accent6" xfId="9" builtinId="51"/>
    <cellStyle name="60 % - Accent3" xfId="7" builtinId="40"/>
    <cellStyle name="Employé" xfId="10" xr:uid="{5D9C3771-7915-42FA-852B-88E82490E364}"/>
    <cellStyle name="Milliers" xfId="2" builtinId="3"/>
    <cellStyle name="Normal" xfId="0" builtinId="0"/>
    <cellStyle name="Normal_feries" xfId="1" xr:uid="{00000000-0005-0000-0000-000001000000}"/>
    <cellStyle name="Titre 2" xfId="3" builtinId="17"/>
    <cellStyle name="Titre 3" xfId="4" builtinId="18"/>
  </cellStyles>
  <dxfs count="133">
    <dxf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ill>
        <patternFill>
          <bgColor rgb="FFFEA8F2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008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67" formatCode="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ill>
        <patternFill>
          <bgColor rgb="FFFEA8F2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008000"/>
        </patternFill>
      </fill>
    </dxf>
    <dxf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Wingdings"/>
        <charset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5" formatCode="_-* #,##0.00_-;\-* #,##0.00_-;_-* &quot;-&quot;??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5" formatCode="_-* #,##0.00_-;\-* #,##0.00_-;_-* &quot;-&quot;??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5" formatCode="_-* #,##0.00_-;\-* #,##0.00_-;_-* &quot;-&quot;??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8"/>
        <name val="Tahoma"/>
        <family val="2"/>
        <scheme val="none"/>
      </font>
      <numFmt numFmtId="35" formatCode="_-* #,##0.00_-;\-* #,##0.00_-;_-* &quot;-&quot;??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8" formatCode="#,##0.00_ ;\-#,##0.00\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8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ill>
        <patternFill>
          <bgColor rgb="FFFEA8F2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ont>
        <b/>
        <i val="0"/>
        <color auto="1"/>
      </font>
      <fill>
        <patternFill patternType="solid">
          <bgColor theme="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outline="0">
        <top style="medium">
          <color indexed="64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Tahoma"/>
        <family val="2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EA8F2"/>
      <color rgb="FF008000"/>
      <color rgb="FF99CCFF"/>
      <color rgb="FF99FF99"/>
      <color rgb="FFFFFF99"/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349250</xdr:colOff>
      <xdr:row>0</xdr:row>
      <xdr:rowOff>0</xdr:rowOff>
    </xdr:to>
    <xdr:sp macro="[0]!Effacer_Relevé.Effacer_Relevé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47C7101-6AA0-4A1D-9C1E-3F6DFDC50E9B}"/>
            </a:ext>
          </a:extLst>
        </xdr:cNvPr>
        <xdr:cNvSpPr/>
      </xdr:nvSpPr>
      <xdr:spPr>
        <a:xfrm>
          <a:off x="0" y="1286934"/>
          <a:ext cx="2454275" cy="343958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Effacer le relevé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1449916</xdr:colOff>
      <xdr:row>5</xdr:row>
      <xdr:rowOff>21166</xdr:rowOff>
    </xdr:from>
    <xdr:to>
      <xdr:col>3</xdr:col>
      <xdr:colOff>10583</xdr:colOff>
      <xdr:row>6</xdr:row>
      <xdr:rowOff>201083</xdr:rowOff>
    </xdr:to>
    <xdr:sp macro="[0]!Effacer_Relevé.Effacer_Relevé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9D3458-0E7D-434F-AC8F-D4D7B455C4A5}"/>
            </a:ext>
          </a:extLst>
        </xdr:cNvPr>
        <xdr:cNvSpPr/>
      </xdr:nvSpPr>
      <xdr:spPr>
        <a:xfrm>
          <a:off x="1449916" y="1291166"/>
          <a:ext cx="1058334" cy="328084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Effacer le relevé</a:t>
          </a:r>
        </a:p>
      </xdr:txBody>
    </xdr:sp>
    <xdr:clientData/>
  </xdr:twoCellAnchor>
  <xdr:twoCellAnchor>
    <xdr:from>
      <xdr:col>0</xdr:col>
      <xdr:colOff>10583</xdr:colOff>
      <xdr:row>5</xdr:row>
      <xdr:rowOff>21166</xdr:rowOff>
    </xdr:from>
    <xdr:to>
      <xdr:col>0</xdr:col>
      <xdr:colOff>1407583</xdr:colOff>
      <xdr:row>6</xdr:row>
      <xdr:rowOff>211666</xdr:rowOff>
    </xdr:to>
    <xdr:sp macro="[0]!MAJ_Salariés.MAJ_Salarié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BE0048C-5454-4268-9C18-86A957930C5F}"/>
            </a:ext>
          </a:extLst>
        </xdr:cNvPr>
        <xdr:cNvSpPr/>
      </xdr:nvSpPr>
      <xdr:spPr>
        <a:xfrm>
          <a:off x="10583" y="1291166"/>
          <a:ext cx="1397000" cy="33866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MAJ Liste salariés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42333</xdr:colOff>
      <xdr:row>5</xdr:row>
      <xdr:rowOff>42333</xdr:rowOff>
    </xdr:from>
    <xdr:to>
      <xdr:col>0</xdr:col>
      <xdr:colOff>1703917</xdr:colOff>
      <xdr:row>6</xdr:row>
      <xdr:rowOff>201083</xdr:rowOff>
    </xdr:to>
    <xdr:sp macro="[0]!MAJ_Salariés_HS.MAJ_salariés_H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2820073-8FB9-4996-B330-C77CBCBCF290}"/>
            </a:ext>
          </a:extLst>
        </xdr:cNvPr>
        <xdr:cNvSpPr/>
      </xdr:nvSpPr>
      <xdr:spPr>
        <a:xfrm>
          <a:off x="42333" y="1312333"/>
          <a:ext cx="1661584" cy="30691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Mise à jour liste salariés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42334</xdr:colOff>
      <xdr:row>5</xdr:row>
      <xdr:rowOff>42333</xdr:rowOff>
    </xdr:from>
    <xdr:to>
      <xdr:col>3</xdr:col>
      <xdr:colOff>349250</xdr:colOff>
      <xdr:row>6</xdr:row>
      <xdr:rowOff>201083</xdr:rowOff>
    </xdr:to>
    <xdr:sp macro="[0]!MAJ_Salariés_Abs.MAJ_Salariés_Ab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D20704A-779C-4FBC-9DAF-FDFC2D0A12C1}"/>
            </a:ext>
          </a:extLst>
        </xdr:cNvPr>
        <xdr:cNvSpPr/>
      </xdr:nvSpPr>
      <xdr:spPr>
        <a:xfrm>
          <a:off x="42334" y="1312333"/>
          <a:ext cx="2412999" cy="30691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MAJ liste salariés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ta/AppData/Roaming/Microsoft/AddIns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  <definedName name="NO_COULEU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77FC60-F064-4648-BF62-ADC38A161842}" name="Salariés" displayName="Salariés" ref="A1:C60" totalsRowShown="0" headerRowDxfId="132" dataDxfId="130" headerRowBorderDxfId="131" tableBorderDxfId="129">
  <autoFilter ref="A1:C60" xr:uid="{07A2A74E-26A2-4C38-BC6B-446734F5C97E}"/>
  <tableColumns count="3">
    <tableColumn id="1" xr3:uid="{0C38F94E-4774-4B64-ADBD-6CA7F460B1EF}" name="Nom de l'employé" dataDxfId="128"/>
    <tableColumn id="2" xr3:uid="{95319BCA-DBE2-4E28-ABD6-D48E4C5F9CB5}" name="SERV" dataDxfId="127"/>
    <tableColumn id="3" xr3:uid="{B643DB59-45CC-4052-B2E8-BF9785D0049C}" name="HOR" dataDxfId="12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E4BB84-DA2C-462B-A1DC-43F2BF622423}" name="Relevé" displayName="Relevé" ref="A9:AT78" totalsRowShown="0" headerRowDxfId="112" dataDxfId="111" tableBorderDxfId="110">
  <autoFilter ref="A9:AT78" xr:uid="{C0A436D8-6320-4A55-BCD2-48B004BC6CA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</autoFilter>
  <tableColumns count="46">
    <tableColumn id="1" xr3:uid="{CCAF0C5F-0012-451E-9FEB-E4825859C50F}" name="Noms" dataDxfId="109"/>
    <tableColumn id="2" xr3:uid="{65A2EA03-7835-4081-A0A0-DD3A13F125AF}" name="S" dataDxfId="108">
      <calculatedColumnFormula>IFERROR(VLOOKUP(Relevé[[#This Row],[Noms]],Salariés[],2,FALSE),"")</calculatedColumnFormula>
    </tableColumn>
    <tableColumn id="3" xr3:uid="{3562D77A-C7E7-4D35-90C4-01B1D95F73A9}" name="H" dataDxfId="107">
      <calculatedColumnFormula>IFERROR(VLOOKUP(Relevé[[#This Row],[Noms]],Salariés[],3,FALSE),"")</calculatedColumnFormula>
    </tableColumn>
    <tableColumn id="4" xr3:uid="{F7C5A469-84A5-480B-9653-086A33951482}" name="1" dataDxfId="106" dataCellStyle="Milliers"/>
    <tableColumn id="5" xr3:uid="{B9A96A47-2C37-465F-8285-9B1A1CA075A5}" name="2" dataDxfId="105" dataCellStyle="Milliers"/>
    <tableColumn id="6" xr3:uid="{565BA716-2A34-4F53-9BB1-B89F7AB64A61}" name="3" dataDxfId="104" dataCellStyle="Milliers"/>
    <tableColumn id="7" xr3:uid="{A39A8737-D352-4E35-ACDD-8FF2AA392A07}" name="4" dataDxfId="103" dataCellStyle="Milliers"/>
    <tableColumn id="8" xr3:uid="{0EA9B7C0-27D6-40C4-B8E7-4CD48713DA2F}" name="5" dataDxfId="102" dataCellStyle="Milliers"/>
    <tableColumn id="9" xr3:uid="{BE0B2339-B20E-46C6-BE60-2CCBACB33AB7}" name="6" dataDxfId="101" dataCellStyle="Milliers"/>
    <tableColumn id="10" xr3:uid="{ADF7B1E9-BC1F-4E7E-9E1D-2CC3DADEBFD9}" name="7" dataDxfId="100" dataCellStyle="Milliers"/>
    <tableColumn id="11" xr3:uid="{AB7FF831-9D06-4C41-98AE-F077F943695F}" name="8" dataDxfId="99" dataCellStyle="Milliers"/>
    <tableColumn id="12" xr3:uid="{F14C0E5F-DC5A-41C2-B0A5-AE8BBB0B64C6}" name="9" dataDxfId="98" dataCellStyle="Milliers"/>
    <tableColumn id="13" xr3:uid="{11B6B52D-1BCC-478C-9F34-988FFA865452}" name="10" dataDxfId="97" dataCellStyle="Milliers"/>
    <tableColumn id="14" xr3:uid="{155154E6-5745-4D3A-8351-5CB3217FC8F8}" name="11" dataDxfId="96" dataCellStyle="Milliers"/>
    <tableColumn id="15" xr3:uid="{DA440EFC-1A82-451B-A998-9AC4004C429A}" name="12" dataDxfId="95" dataCellStyle="Milliers"/>
    <tableColumn id="16" xr3:uid="{D959AC5C-0508-445F-ACD1-DC7195FFA6E4}" name="13" dataDxfId="94" dataCellStyle="Milliers"/>
    <tableColumn id="17" xr3:uid="{5A6C7C10-B4DB-4DF6-854D-CE2D1603692C}" name="14" dataDxfId="93" dataCellStyle="Milliers"/>
    <tableColumn id="18" xr3:uid="{145B31AB-EEDF-4CB0-AA95-F5CCF06FA91F}" name="15" dataDxfId="92" dataCellStyle="Milliers"/>
    <tableColumn id="19" xr3:uid="{D31005EA-87BC-40D7-9BA3-A9858030C348}" name="16" dataDxfId="91" dataCellStyle="Milliers"/>
    <tableColumn id="20" xr3:uid="{63D0810F-7480-4674-851F-3AD4F9D5DFAC}" name="17" dataDxfId="90" dataCellStyle="Milliers"/>
    <tableColumn id="21" xr3:uid="{5C905318-17D3-43C0-AF7F-1EB6CD80632B}" name="18" dataDxfId="89" dataCellStyle="Milliers"/>
    <tableColumn id="22" xr3:uid="{50FDEC8A-3835-4B11-9B50-AD25FE0277F4}" name="19" dataDxfId="88" dataCellStyle="Milliers"/>
    <tableColumn id="23" xr3:uid="{4394D8E2-513F-4AB9-80C2-31AD893E4C6D}" name="20" dataDxfId="87" dataCellStyle="Milliers"/>
    <tableColumn id="24" xr3:uid="{5C3F22F5-55DC-45B7-8BEB-9BA7B46581D0}" name="21" dataDxfId="86" dataCellStyle="Milliers"/>
    <tableColumn id="25" xr3:uid="{BF70D460-A274-4B14-A9D6-D7CF183F7D99}" name="22" dataDxfId="85" dataCellStyle="Milliers"/>
    <tableColumn id="26" xr3:uid="{CA6062B9-5662-4AA5-9FA5-A4F583A5BB83}" name="23" dataDxfId="84" dataCellStyle="Milliers"/>
    <tableColumn id="27" xr3:uid="{A52A6F23-AC92-488A-AE97-983478A61E8D}" name="24" dataDxfId="83" dataCellStyle="Milliers"/>
    <tableColumn id="28" xr3:uid="{F37706E0-56E9-4F5C-A49C-3F2279D99D35}" name="25" dataDxfId="82" dataCellStyle="Milliers"/>
    <tableColumn id="29" xr3:uid="{85F8EE4F-36B7-4F06-8A17-D9FAA61F2EA0}" name="26" dataDxfId="81" dataCellStyle="Milliers"/>
    <tableColumn id="30" xr3:uid="{C9CA4D5B-885F-44EF-8D64-92CCA20B4EA9}" name="27" dataDxfId="80" dataCellStyle="Milliers"/>
    <tableColumn id="31" xr3:uid="{938B5027-4E48-41D1-BDBA-0FCB096E5FFB}" name="28" dataDxfId="79" dataCellStyle="Milliers"/>
    <tableColumn id="32" xr3:uid="{8F4CE6A1-FC91-42A4-8538-F5468A7BE2A5}" name="29" dataDxfId="78" dataCellStyle="Milliers"/>
    <tableColumn id="33" xr3:uid="{C06AAF69-2531-49A7-B84B-E3331E9145B3}" name="30" dataDxfId="77" dataCellStyle="Milliers"/>
    <tableColumn id="34" xr3:uid="{C50F65F3-579F-44B0-9E05-080902C3FFE4}" name="31" dataDxfId="76" dataCellStyle="Milliers"/>
    <tableColumn id="35" xr3:uid="{D319076C-2BA3-494B-A678-33A74D55B41F}" name="Total" dataDxfId="75" dataCellStyle="Milliers">
      <calculatedColumnFormula>SUM(D10:AH10)</calculatedColumnFormula>
    </tableColumn>
    <tableColumn id="36" xr3:uid="{FD37F77C-0970-4190-8EE2-BEFC54F06F5F}" name="HS" dataDxfId="74" dataCellStyle="Milliers">
      <calculatedColumnFormula>IFERROR(VLOOKUP(Relevé[[#This Row],[Noms]],HS[],35,FALSE),0)</calculatedColumnFormula>
    </tableColumn>
    <tableColumn id="44" xr3:uid="{A7AB6126-5B4F-4434-A82D-8635D76F85C8}" name="Total Absences" dataDxfId="73" dataCellStyle="Milliers">
      <calculatedColumnFormula>IF(Relevé[[#This Row],[H]]=$B$3,$AI$3-Relevé[[#This Row],[Total]],
IF(Relevé[[#This Row],[H]]=$B$4,$AI$4-Relevé[[#This Row],[Total]],$AI$5-Relevé[[#This Row],[Total]]))</calculatedColumnFormula>
    </tableColumn>
    <tableColumn id="37" xr3:uid="{818F26C7-C4F4-4AD6-A18F-00023F498958}" name="H. Congés" dataDxfId="72" dataCellStyle="Milliers">
      <calculatedColumnFormula>VLOOKUP(Relevé[[#This Row],[Noms]],Abs,36,FALSE)</calculatedColumnFormula>
    </tableColumn>
    <tableColumn id="38" xr3:uid="{0B712399-3E31-498E-BEE3-1079FB4FF537}" name="H. Maladie" dataDxfId="71" dataCellStyle="Milliers">
      <calculatedColumnFormula>VLOOKUP(Relevé[[#This Row],[Noms]],Abs,37,FALSE)</calculatedColumnFormula>
    </tableColumn>
    <tableColumn id="39" xr3:uid="{032D6880-A922-4418-8B50-35F0E82DE804}" name="H. Absence" dataDxfId="70" dataCellStyle="Milliers">
      <calculatedColumnFormula>VLOOKUP(Relevé[[#This Row],[Noms]],Abs,38,FALSE)</calculatedColumnFormula>
    </tableColumn>
    <tableColumn id="40" xr3:uid="{AB6CB30B-F92F-4AD1-ABBF-0C18ADD09072}" name="H. RepComp" dataDxfId="69">
      <calculatedColumnFormula>VLOOKUP(Relevé[[#This Row],[Noms]],Abs,39,FALSE)</calculatedColumnFormula>
    </tableColumn>
    <tableColumn id="45" xr3:uid="{F4A8A5D3-C277-4074-97C2-E7E5C48A1CFA}" name="H. Chôm.Part." dataDxfId="68">
      <calculatedColumnFormula>VLOOKUP(Relevé[[#This Row],[Noms]],Abs,40,FALSE)</calculatedColumnFormula>
    </tableColumn>
    <tableColumn id="42" xr3:uid="{BF5B7041-4C98-4FAE-9437-3A95C3BF3F0B}" name="Cumul" dataDxfId="67">
      <calculatedColumnFormula>Relevé[[#This Row],[Total]]+SUM(Relevé[[#This Row],[H. Congés]:[H. Chôm.Part.]])</calculatedColumnFormula>
    </tableColumn>
    <tableColumn id="43" xr3:uid="{F80277F0-0A99-48E8-BA1C-EFD6ED891CB4}" name="Vérif" dataDxfId="66">
      <calculatedColumnFormula>IF(AND(Relevé[[#This Row],[H]]=$B$3,Relevé[[#This Row],[Cumul]]&gt;=$AI$3),"J",
IF(AND(Relevé[[#This Row],[H]]=$B$4,Relevé[[#This Row],[Cumul]]&gt;=$AI$4),"J",
IF(AND(Relevé[[#This Row],[H]]=$B$5,Relevé[[#This Row],[Cumul]]&gt;=$AI$5),"J",
"M")))</calculatedColumnFormula>
    </tableColumn>
    <tableColumn id="46" xr3:uid="{155BF292-B1DA-4696-A406-4BD3855FFDF9}" name="Détails" dataDxfId="65">
      <calculatedColumnFormula>IF([1]!NB_SI_COULEUR(Relevé[[#This Row],[1]:[31]],[1]!NO_COULEUR($AD$1))&gt;0,"OUI","NON")</calculatedColumnFormula>
    </tableColumn>
    <tableColumn id="47" xr3:uid="{98B650C0-204C-4029-B3F1-759D867F5B08}" name="Détails." dataDxfId="64">
      <calculatedColumnFormula>IF([1]!NB_SI_COULEUR(Relevé[[#This Row],[1]:[31]],[1]!NO_COULEUR($V$1))&gt;0,"OUI","NON")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7569AB1-2777-4C3F-8681-2D3B57AAA9E1}" name="HS" displayName="HS" ref="A9:AI78" totalsRowShown="0" headerRowDxfId="52" dataDxfId="51" tableBorderDxfId="50" dataCellStyle="Milliers">
  <tableColumns count="35">
    <tableColumn id="1" xr3:uid="{CBEC9A05-2FD4-4FA9-B99E-D371130BB3DE}" name="Noms" dataDxfId="49"/>
    <tableColumn id="2" xr3:uid="{9C0B4BF9-8BE4-403C-8812-7DEA56F609CB}" name="S" dataDxfId="48">
      <calculatedColumnFormula>IFERROR(VLOOKUP(A10,Salariés[],2,FALSE),"")</calculatedColumnFormula>
    </tableColumn>
    <tableColumn id="3" xr3:uid="{3A34BD4E-1EE9-4C50-A8E1-89C9CCDEBA0C}" name="H" dataDxfId="47">
      <calculatedColumnFormula>IFERROR(VLOOKUP(A10,Salariés[],3,FALSE),"")</calculatedColumnFormula>
    </tableColumn>
    <tableColumn id="4" xr3:uid="{2FC0F42B-10C2-44B4-B55A-095CFDFA059B}" name="1" dataDxfId="46" dataCellStyle="Milliers">
      <calculatedColumnFormula>IFERROR(IF(ISTEXT(Relevé[[#This Row],[1]]),0,
IF(AND($C10=$B$3,Relevé[[#This Row],[1]]-D$3&gt;0),Relevé[[#This Row],[1]]-D$3,
IF(AND($C10=$B$4,Relevé[[#This Row],[1]]-D$4&gt;0),Relevé[[#This Row],[1]]-D$4,
IF(AND($C10=$B$5,Relevé[[#This Row],[1]]-D$5&gt;0),Relevé[[#This Row],[1]]-D$5,0)))),0)</calculatedColumnFormula>
    </tableColumn>
    <tableColumn id="5" xr3:uid="{19A6A9C4-484E-4D9D-9985-E3F7037C506D}" name="2" dataDxfId="45" dataCellStyle="Milliers">
      <calculatedColumnFormula>IFERROR(IF(ISTEXT(Relevé[[#This Row],[2]]),0,
IF(AND($C10=$B$3,Relevé[[#This Row],[2]]-E$3&gt;0),Relevé[[#This Row],[2]]-E$3,
IF(AND($C10=$B$4,Relevé[[#This Row],[2]]-E$4&gt;0),Relevé[[#This Row],[2]]-E$4,
IF(AND($C10=$B$5,Relevé[[#This Row],[2]]-E$5&gt;0),Relevé[[#This Row],[2]]-E$5,0)))),0)</calculatedColumnFormula>
    </tableColumn>
    <tableColumn id="6" xr3:uid="{8405C6CF-929E-42B8-8EFF-7A5D465EA28B}" name="3" dataDxfId="44" dataCellStyle="Milliers">
      <calculatedColumnFormula>IFERROR(IF(ISTEXT(Relevé[[#This Row],[3]]),0,
IF(AND($C10=$B$3,Relevé[[#This Row],[3]]-F$3&gt;0),Relevé[[#This Row],[3]]-F$3,
IF(AND($C10=$B$4,Relevé[[#This Row],[3]]-F$4&gt;0),Relevé[[#This Row],[3]]-F$4,
IF(AND($C10=$B$5,Relevé[[#This Row],[3]]-F$5&gt;0),Relevé[[#This Row],[3]]-F$5,0)))),0)</calculatedColumnFormula>
    </tableColumn>
    <tableColumn id="7" xr3:uid="{8C56D56D-674A-4087-845C-14557798D4C2}" name="4" dataDxfId="43" dataCellStyle="Milliers">
      <calculatedColumnFormula>IFERROR(IF(ISTEXT(Relevé[[#This Row],[4]]),0,
IF(AND($C10=$B$3,Relevé[[#This Row],[4]]-G$3&gt;0),Relevé[[#This Row],[4]]-G$3,
IF(AND($C10=$B$4,Relevé[[#This Row],[4]]-G$4&gt;0),Relevé[[#This Row],[4]]-G$4,
IF(AND($C10=$B$5,Relevé[[#This Row],[4]]-G$5&gt;0),Relevé[[#This Row],[4]]-G$5,0)))),0)</calculatedColumnFormula>
    </tableColumn>
    <tableColumn id="8" xr3:uid="{7EB2DF9E-862E-444F-95BD-E642C4E40977}" name="5" dataDxfId="42" dataCellStyle="Milliers">
      <calculatedColumnFormula>IFERROR(IF(ISTEXT(Relevé[[#This Row],[5]]),0,
IF(AND($C10=$B$3,Relevé[[#This Row],[5]]-H$3&gt;0),Relevé[[#This Row],[5]]-H$3,
IF(AND($C10=$B$4,Relevé[[#This Row],[5]]-H$4&gt;0),Relevé[[#This Row],[5]]-H$4,
IF(AND($C10=$B$5,Relevé[[#This Row],[5]]-H$5&gt;0),Relevé[[#This Row],[5]]-H$5,0)))),0)</calculatedColumnFormula>
    </tableColumn>
    <tableColumn id="9" xr3:uid="{42242D42-0789-43FD-97CA-AB459BE6EFD0}" name="6" dataDxfId="41" dataCellStyle="Milliers">
      <calculatedColumnFormula>IFERROR(IF(ISTEXT(Relevé[[#This Row],[6]]),0,
IF(AND($C10=$B$3,Relevé[[#This Row],[6]]-I$3&gt;0),Relevé[[#This Row],[6]]-I$3,
IF(AND($C10=$B$4,Relevé[[#This Row],[6]]-I$4&gt;0),Relevé[[#This Row],[6]]-I$4,
IF(AND($C10=$B$5,Relevé[[#This Row],[6]]-I$5&gt;0),Relevé[[#This Row],[6]]-I$5,0)))),0)</calculatedColumnFormula>
    </tableColumn>
    <tableColumn id="10" xr3:uid="{8B7E7298-542B-460B-86A2-A847BE0FF51F}" name="7" dataDxfId="40" dataCellStyle="Milliers">
      <calculatedColumnFormula>IFERROR(IF(ISTEXT(Relevé[[#This Row],[7]]),0,
IF(AND($C10=$B$3,Relevé[[#This Row],[7]]-J$3&gt;0),Relevé[[#This Row],[7]]-J$3,
IF(AND($C10=$B$4,Relevé[[#This Row],[7]]-J$4&gt;0),Relevé[[#This Row],[7]]-J$4,
IF(AND($C10=$B$5,Relevé[[#This Row],[7]]-J$5&gt;0),Relevé[[#This Row],[7]]-J$5,0)))),0)</calculatedColumnFormula>
    </tableColumn>
    <tableColumn id="11" xr3:uid="{3941655E-9383-4376-BDB6-6749D6A6C9C3}" name="8" dataDxfId="39" dataCellStyle="Milliers">
      <calculatedColumnFormula>IFERROR(IF(ISTEXT(Relevé[[#This Row],[8]]),0,
IF(AND($C10=$B$3,Relevé[[#This Row],[8]]-K$3&gt;0),Relevé[[#This Row],[8]]-K$3,
IF(AND($C10=$B$4,Relevé[[#This Row],[8]]-K$4&gt;0),Relevé[[#This Row],[8]]-K$4,
IF(AND($C10=$B$5,Relevé[[#This Row],[8]]-K$5&gt;0),Relevé[[#This Row],[8]]-K$5,0)))),0)</calculatedColumnFormula>
    </tableColumn>
    <tableColumn id="12" xr3:uid="{10897B60-637F-451D-92FC-844C01D3E2A9}" name="9" dataDxfId="38" dataCellStyle="Milliers">
      <calculatedColumnFormula>IFERROR(IF(ISTEXT(Relevé[[#This Row],[9]]),0,
IF(AND($C10=$B$3,Relevé[[#This Row],[9]]-L$3&gt;0),Relevé[[#This Row],[9]]-L$3,
IF(AND($C10=$B$4,Relevé[[#This Row],[9]]-L$4&gt;0),Relevé[[#This Row],[9]]-L$4,
IF(AND($C10=$B$5,Relevé[[#This Row],[9]]-L$5&gt;0),Relevé[[#This Row],[9]]-L$5,0)))),0)</calculatedColumnFormula>
    </tableColumn>
    <tableColumn id="13" xr3:uid="{9B3F6AEB-D5A4-4160-B551-311599401D85}" name="10" dataDxfId="37" dataCellStyle="Milliers">
      <calculatedColumnFormula>IFERROR(IF(ISTEXT(Relevé[[#This Row],[10]]),0,
IF(AND($C10=$B$3,Relevé[[#This Row],[10]]-M$3&gt;0),Relevé[[#This Row],[10]]-M$3,
IF(AND($C10=$B$4,Relevé[[#This Row],[10]]-M$4&gt;0),Relevé[[#This Row],[10]]-M$4,
IF(AND($C10=$B$5,Relevé[[#This Row],[10]]-M$5&gt;0),Relevé[[#This Row],[10]]-M$5,0)))),0)</calculatedColumnFormula>
    </tableColumn>
    <tableColumn id="14" xr3:uid="{46BF0037-0E87-4FA5-B688-BDF44737B7B5}" name="11" dataDxfId="36" dataCellStyle="Milliers">
      <calculatedColumnFormula>IFERROR(IF(ISTEXT(Relevé[[#This Row],[11]]),0,
IF(AND($C10=$B$3,Relevé[[#This Row],[11]]-N$3&gt;0),Relevé[[#This Row],[11]]-N$3,
IF(AND($C10=$B$4,Relevé[[#This Row],[11]]-N$4&gt;0),Relevé[[#This Row],[11]]-N$4,
IF(AND($C10=$B$5,Relevé[[#This Row],[11]]-N$5&gt;0),Relevé[[#This Row],[11]]-N$5,0)))),0)</calculatedColumnFormula>
    </tableColumn>
    <tableColumn id="15" xr3:uid="{E0131AF9-030D-44B1-A88B-2FC44DF32CF8}" name="12" dataDxfId="35" dataCellStyle="Milliers">
      <calculatedColumnFormula>IFERROR(IF(ISTEXT(Relevé[[#This Row],[12]]),0,
IF(AND($C10=$B$3,Relevé[[#This Row],[12]]-O$3&gt;0),Relevé[[#This Row],[12]]-O$3,
IF(AND($C10=$B$4,Relevé[[#This Row],[12]]-O$4&gt;0),Relevé[[#This Row],[12]]-O$4,
IF(AND($C10=$B$5,Relevé[[#This Row],[12]]-O$5&gt;0),Relevé[[#This Row],[12]]-O$5,0)))),0)</calculatedColumnFormula>
    </tableColumn>
    <tableColumn id="16" xr3:uid="{774275E8-CBA3-4EC3-A3BA-0267C70CB4B8}" name="13" dataDxfId="34" dataCellStyle="Milliers">
      <calculatedColumnFormula>IFERROR(IF(ISTEXT(Relevé[[#This Row],[13]]),0,
IF(AND($C10=$B$3,Relevé[[#This Row],[13]]-P$3&gt;0),Relevé[[#This Row],[13]]-P$3,
IF(AND($C10=$B$4,Relevé[[#This Row],[13]]-P$4&gt;0),Relevé[[#This Row],[13]]-P$4,
IF(AND($C10=$B$5,Relevé[[#This Row],[13]]-P$5&gt;0),Relevé[[#This Row],[13]]-P$5,0)))),0)</calculatedColumnFormula>
    </tableColumn>
    <tableColumn id="17" xr3:uid="{C9F7587F-BBA8-4693-8232-4BCFA82E788A}" name="14" dataDxfId="33" dataCellStyle="Milliers">
      <calculatedColumnFormula>IFERROR(IF(ISTEXT(Relevé[[#This Row],[14]]),0,
IF(AND($C10=$B$3,Relevé[[#This Row],[14]]-Q$3&gt;0),Relevé[[#This Row],[14]]-Q$3,
IF(AND($C10=$B$4,Relevé[[#This Row],[14]]-Q$4&gt;0),Relevé[[#This Row],[14]]-Q$4,
IF(AND($C10=$B$5,Relevé[[#This Row],[14]]-Q$5&gt;0),Relevé[[#This Row],[14]]-Q$5,0)))),0)</calculatedColumnFormula>
    </tableColumn>
    <tableColumn id="18" xr3:uid="{8B65A691-2FF4-4A1D-A33B-295EF13B11B2}" name="15" dataDxfId="32" dataCellStyle="Milliers">
      <calculatedColumnFormula>IFERROR(IF(ISTEXT(Relevé[[#This Row],[15]]),0,
IF(AND($C10=$B$3,Relevé[[#This Row],[15]]-R$3&gt;0),Relevé[[#This Row],[15]]-R$3,
IF(AND($C10=$B$4,Relevé[[#This Row],[15]]-R$4&gt;0),Relevé[[#This Row],[15]]-R$4,
IF(AND($C10=$B$5,Relevé[[#This Row],[15]]-R$5&gt;0),Relevé[[#This Row],[15]]-R$5,0)))),0)</calculatedColumnFormula>
    </tableColumn>
    <tableColumn id="19" xr3:uid="{5D2F8522-E49A-4075-A0DF-AB63C002BEF7}" name="16" dataDxfId="31" dataCellStyle="Milliers">
      <calculatedColumnFormula>IFERROR(IF(ISTEXT(Relevé[[#This Row],[16]]),0,
IF(AND($C10=$B$3,Relevé[[#This Row],[16]]-S$3&gt;0),Relevé[[#This Row],[16]]-S$3,
IF(AND($C10=$B$4,Relevé[[#This Row],[16]]-S$4&gt;0),Relevé[[#This Row],[16]]-S$4,
IF(AND($C10=$B$5,Relevé[[#This Row],[16]]-S$5&gt;0),Relevé[[#This Row],[16]]-S$5,0)))),0)</calculatedColumnFormula>
    </tableColumn>
    <tableColumn id="20" xr3:uid="{DE331312-2C33-4FA3-B567-082235641916}" name="17" dataDxfId="30" dataCellStyle="Milliers">
      <calculatedColumnFormula>IFERROR(IF(ISTEXT(Relevé[[#This Row],[17]]),0,
IF(AND($C10=$B$3,Relevé[[#This Row],[17]]-T$3&gt;0),Relevé[[#This Row],[17]]-T$3,
IF(AND($C10=$B$4,Relevé[[#This Row],[17]]-T$4&gt;0),Relevé[[#This Row],[17]]-T$4,
IF(AND($C10=$B$5,Relevé[[#This Row],[17]]-T$5&gt;0),Relevé[[#This Row],[17]]-T$5,0)))),0)</calculatedColumnFormula>
    </tableColumn>
    <tableColumn id="21" xr3:uid="{EF77A552-2BBD-4753-8F48-F9289CB94019}" name="18" dataDxfId="29" dataCellStyle="Milliers">
      <calculatedColumnFormula>IFERROR(IF(ISTEXT(Relevé[[#This Row],[18]]),0,
IF(AND($C10=$B$3,Relevé[[#This Row],[18]]-U$3&gt;0),Relevé[[#This Row],[18]]-U$3,
IF(AND($C10=$B$4,Relevé[[#This Row],[18]]-U$4&gt;0),Relevé[[#This Row],[18]]-U$4,
IF(AND($C10=$B$5,Relevé[[#This Row],[18]]-U$5&gt;0),Relevé[[#This Row],[18]]-U$5,0)))),0)</calculatedColumnFormula>
    </tableColumn>
    <tableColumn id="22" xr3:uid="{B17F3ECF-511A-45A6-A310-9139A167143B}" name="19" dataDxfId="28" dataCellStyle="Milliers">
      <calculatedColumnFormula>IFERROR(IF(ISTEXT(Relevé[[#This Row],[19]]),0,
IF(AND($C10=$B$3,Relevé[[#This Row],[19]]-V$3&gt;0),Relevé[[#This Row],[19]]-V$3,
IF(AND($C10=$B$4,Relevé[[#This Row],[19]]-V$4&gt;0),Relevé[[#This Row],[19]]-V$4,
IF(AND($C10=$B$5,Relevé[[#This Row],[19]]-V$5&gt;0),Relevé[[#This Row],[19]]-V$5,0)))),0)</calculatedColumnFormula>
    </tableColumn>
    <tableColumn id="23" xr3:uid="{98AC5D76-C495-4DD2-B9B3-18338C4193DF}" name="20" dataDxfId="27" dataCellStyle="Milliers">
      <calculatedColumnFormula>IFERROR(IF(ISTEXT(Relevé[[#This Row],[20]]),0,
IF(AND($C10=$B$3,Relevé[[#This Row],[20]]-W$3&gt;0),Relevé[[#This Row],[20]]-W$3,
IF(AND($C10=$B$4,Relevé[[#This Row],[20]]-W$4&gt;0),Relevé[[#This Row],[20]]-W$4,
IF(AND($C10=$B$5,Relevé[[#This Row],[20]]-W$5&gt;0),Relevé[[#This Row],[20]]-W$5,0)))),0)</calculatedColumnFormula>
    </tableColumn>
    <tableColumn id="24" xr3:uid="{20956546-F2F1-4787-B090-87283CB3A57C}" name="21" dataDxfId="26" dataCellStyle="Milliers">
      <calculatedColumnFormula>IFERROR(IF(ISTEXT(Relevé[[#This Row],[21]]),0,
IF(AND($C10=$B$3,Relevé[[#This Row],[21]]-X$3&gt;0),Relevé[[#This Row],[21]]-X$3,
IF(AND($C10=$B$4,Relevé[[#This Row],[21]]-X$4&gt;0),Relevé[[#This Row],[21]]-X$4,
IF(AND($C10=$B$5,Relevé[[#This Row],[21]]-X$5&gt;0),Relevé[[#This Row],[21]]-X$5,0)))),0)</calculatedColumnFormula>
    </tableColumn>
    <tableColumn id="25" xr3:uid="{1195709E-4258-479C-8D06-A30CB75CC811}" name="22" dataDxfId="25" dataCellStyle="Milliers">
      <calculatedColumnFormula>IFERROR(IF(ISTEXT(Relevé[[#This Row],[22]]),0,
IF(AND($C10=$B$3,Relevé[[#This Row],[22]]-Y$3&gt;0),Relevé[[#This Row],[22]]-Y$3,
IF(AND($C10=$B$4,Relevé[[#This Row],[22]]-Y$4&gt;0),Relevé[[#This Row],[22]]-Y$4,
IF(AND($C10=$B$5,Relevé[[#This Row],[22]]-Y$5&gt;0),Relevé[[#This Row],[22]]-Y$5,0)))),0)</calculatedColumnFormula>
    </tableColumn>
    <tableColumn id="26" xr3:uid="{C0FAEEF9-4C2A-44DD-9B54-A3C2DE44DC14}" name="23" dataDxfId="24" dataCellStyle="Milliers">
      <calculatedColumnFormula>IFERROR(IF(ISTEXT(Relevé[[#This Row],[23]]),0,
IF(AND($C10=$B$3,Relevé[[#This Row],[23]]-Z$3&gt;0),Relevé[[#This Row],[23]]-Z$3,
IF(AND($C10=$B$4,Relevé[[#This Row],[23]]-Z$4&gt;0),Relevé[[#This Row],[23]]-Z$4,
IF(AND($C10=$B$5,Relevé[[#This Row],[23]]-Z$5&gt;0),Relevé[[#This Row],[23]]-Z$5,0)))),0)</calculatedColumnFormula>
    </tableColumn>
    <tableColumn id="27" xr3:uid="{0330BF4E-16B6-4476-8959-909F99BE5CD4}" name="24" dataDxfId="23" dataCellStyle="Milliers">
      <calculatedColumnFormula>IFERROR(IF(ISTEXT(Relevé[[#This Row],[24]]),0,
IF(AND($C10=$B$3,Relevé[[#This Row],[24]]-AA$3&gt;0),Relevé[[#This Row],[24]]-AA$3,
IF(AND($C10=$B$4,Relevé[[#This Row],[24]]-AA$4&gt;0),Relevé[[#This Row],[24]]-AA$4,
IF(AND($C10=$B$5,Relevé[[#This Row],[24]]-AA$5&gt;0),Relevé[[#This Row],[24]]-AA$5,0)))),0)</calculatedColumnFormula>
    </tableColumn>
    <tableColumn id="28" xr3:uid="{11D965A1-5ED7-4AD4-9609-260F61E1B940}" name="25" dataDxfId="22" dataCellStyle="Milliers">
      <calculatedColumnFormula>IFERROR(IF(ISTEXT(Relevé[[#This Row],[25]]),0,
IF(AND($C10=$B$3,Relevé[[#This Row],[25]]-AB$3&gt;0),Relevé[[#This Row],[25]]-AB$3,
IF(AND($C10=$B$4,Relevé[[#This Row],[25]]-AB$4&gt;0),Relevé[[#This Row],[25]]-AB$4,
IF(AND($C10=$B$5,Relevé[[#This Row],[25]]-AB$5&gt;0),Relevé[[#This Row],[25]]-AB$5,0)))),0)</calculatedColumnFormula>
    </tableColumn>
    <tableColumn id="29" xr3:uid="{14750BEC-E006-4ACE-B3DA-E4C8FA92DD76}" name="26" dataDxfId="21" dataCellStyle="Milliers">
      <calculatedColumnFormula>IFERROR(IF(ISTEXT(Relevé[[#This Row],[26]]),0,
IF(AND($C10=$B$3,Relevé[[#This Row],[26]]-AC$3&gt;0),Relevé[[#This Row],[26]]-AC$3,
IF(AND($C10=$B$4,Relevé[[#This Row],[26]]-AC$4&gt;0),Relevé[[#This Row],[26]]-AC$4,
IF(AND($C10=$B$5,Relevé[[#This Row],[26]]-AC$5&gt;0),Relevé[[#This Row],[26]]-AC$5,0)))),0)</calculatedColumnFormula>
    </tableColumn>
    <tableColumn id="30" xr3:uid="{425CC9EC-EAAC-4291-A5F3-A5E7D4F2EE7C}" name="27" dataDxfId="20" dataCellStyle="Milliers">
      <calculatedColumnFormula>IFERROR(IF(ISTEXT(Relevé[[#This Row],[27]]),0,
IF(AND($C10=$B$3,Relevé[[#This Row],[27]]-AD$3&gt;0),Relevé[[#This Row],[27]]-AD$3,
IF(AND($C10=$B$4,Relevé[[#This Row],[27]]-AD$4&gt;0),Relevé[[#This Row],[27]]-AD$4,
IF(AND($C10=$B$5,Relevé[[#This Row],[27]]-AD$5&gt;0),Relevé[[#This Row],[27]]-AD$5,0)))),0)</calculatedColumnFormula>
    </tableColumn>
    <tableColumn id="31" xr3:uid="{1374E915-332B-4293-8F09-54643C98E87E}" name="28" dataDxfId="19" dataCellStyle="Milliers">
      <calculatedColumnFormula>IFERROR(IF(ISTEXT(Relevé[[#This Row],[28]]),0,
IF(AND($C10=$B$3,Relevé[[#This Row],[28]]-AE$3&gt;0),Relevé[[#This Row],[28]]-AE$3,
IF(AND($C10=$B$4,Relevé[[#This Row],[28]]-AE$4&gt;0),Relevé[[#This Row],[28]]-AE$4,
IF(AND($C10=$B$5,Relevé[[#This Row],[28]]-AE$5&gt;0),Relevé[[#This Row],[28]]-AE$5,0)))),0)</calculatedColumnFormula>
    </tableColumn>
    <tableColumn id="32" xr3:uid="{A3B10346-AB6F-4D09-95BB-5012F68E754F}" name="29" dataDxfId="18" dataCellStyle="Milliers">
      <calculatedColumnFormula>IFERROR(IF(ISTEXT(Relevé[[#This Row],[29]]),0,
IF(AND($C10=$B$3,Relevé[[#This Row],[29]]-AF$3&gt;0),Relevé[[#This Row],[29]]-AF$3,
IF(AND($C10=$B$4,Relevé[[#This Row],[29]]-AF$4&gt;0),Relevé[[#This Row],[29]]-AF$4,
IF(AND($C10=$B$5,Relevé[[#This Row],[29]]-AF$5&gt;0),Relevé[[#This Row],[29]]-AF$5,0)))),0)</calculatedColumnFormula>
    </tableColumn>
    <tableColumn id="33" xr3:uid="{4427C2C7-9470-4A97-9A8C-9BB1B8783D32}" name="30" dataDxfId="17" dataCellStyle="Milliers">
      <calculatedColumnFormula>IFERROR(IF(ISTEXT(Relevé[[#This Row],[30]]),0,
IF(AND($C10=$B$3,Relevé[[#This Row],[30]]-AG$3&gt;0),Relevé[[#This Row],[30]]-AG$3,
IF(AND($C10=$B$4,Relevé[[#This Row],[30]]-AG$4&gt;0),Relevé[[#This Row],[30]]-AG$4,
IF(AND($C10=$B$5,Relevé[[#This Row],[30]]-AG$5&gt;0),Relevé[[#This Row],[30]]-AG$5,0)))),0)</calculatedColumnFormula>
    </tableColumn>
    <tableColumn id="34" xr3:uid="{C9D5E269-8B72-48ED-9101-4E87987A75A2}" name="31" dataDxfId="16" dataCellStyle="Milliers">
      <calculatedColumnFormula>IFERROR(IF(ISTEXT(Relevé[[#This Row],[31]]),0,
IF(AND($C10=$B$3,Relevé[[#This Row],[31]]-AH$3&gt;0),Relevé[[#This Row],[31]]-AH$3,
IF(AND($C10=$B$4,Relevé[[#This Row],[31]]-AH$4&gt;0),Relevé[[#This Row],[31]]-AH$4,
IF(AND($C10=$B$5,Relevé[[#This Row],[31]]-AH$5&gt;0),Relevé[[#This Row],[31]]-AH$5,0)))),0)</calculatedColumnFormula>
    </tableColumn>
    <tableColumn id="35" xr3:uid="{987F35F4-F911-437E-87AF-62AEB648B74B}" name="Total" dataDxfId="15" dataCellStyle="Milliers">
      <calculatedColumnFormula>SUM(D10:AH10)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E6B6C-67B0-40CD-B98C-CA6DC45544C7}">
  <sheetPr codeName="Feuil1">
    <pageSetUpPr fitToPage="1"/>
  </sheetPr>
  <dimension ref="A1:C60"/>
  <sheetViews>
    <sheetView showGridLines="0" zoomScale="90" zoomScaleNormal="90" workbookViewId="0">
      <selection activeCell="J23" sqref="J23"/>
    </sheetView>
  </sheetViews>
  <sheetFormatPr baseColWidth="10" defaultRowHeight="15" x14ac:dyDescent="0.25"/>
  <cols>
    <col min="1" max="1" width="28" style="113" customWidth="1"/>
    <col min="2" max="2" width="8.5703125" style="110" customWidth="1"/>
    <col min="3" max="3" width="9" style="110" customWidth="1"/>
    <col min="4" max="16384" width="11.42578125" style="110"/>
  </cols>
  <sheetData>
    <row r="1" spans="1:3" s="107" customFormat="1" ht="37.5" customHeight="1" thickBot="1" x14ac:dyDescent="0.3">
      <c r="A1" s="114" t="s">
        <v>42</v>
      </c>
      <c r="B1" s="115" t="s">
        <v>41</v>
      </c>
      <c r="C1" s="115" t="s">
        <v>80</v>
      </c>
    </row>
    <row r="2" spans="1:3" ht="15" customHeight="1" x14ac:dyDescent="0.25">
      <c r="A2" s="103" t="s">
        <v>140</v>
      </c>
      <c r="B2" s="108" t="s">
        <v>46</v>
      </c>
      <c r="C2" s="109" t="s">
        <v>73</v>
      </c>
    </row>
    <row r="3" spans="1:3" ht="15" customHeight="1" x14ac:dyDescent="0.25">
      <c r="A3" s="104" t="s">
        <v>141</v>
      </c>
      <c r="B3" s="111" t="s">
        <v>56</v>
      </c>
      <c r="C3" s="112" t="s">
        <v>74</v>
      </c>
    </row>
    <row r="4" spans="1:3" ht="15" customHeight="1" x14ac:dyDescent="0.25">
      <c r="A4" s="105" t="s">
        <v>142</v>
      </c>
      <c r="B4" s="111" t="s">
        <v>56</v>
      </c>
      <c r="C4" s="112" t="s">
        <v>74</v>
      </c>
    </row>
    <row r="5" spans="1:3" ht="15" customHeight="1" x14ac:dyDescent="0.25">
      <c r="A5" s="106" t="s">
        <v>143</v>
      </c>
      <c r="B5" s="111" t="s">
        <v>56</v>
      </c>
      <c r="C5" s="112" t="s">
        <v>74</v>
      </c>
    </row>
    <row r="6" spans="1:3" ht="15" customHeight="1" x14ac:dyDescent="0.25">
      <c r="A6" s="104" t="s">
        <v>144</v>
      </c>
      <c r="B6" s="111" t="s">
        <v>56</v>
      </c>
      <c r="C6" s="112" t="s">
        <v>74</v>
      </c>
    </row>
    <row r="7" spans="1:3" ht="15" customHeight="1" x14ac:dyDescent="0.25">
      <c r="A7" s="104" t="s">
        <v>145</v>
      </c>
      <c r="B7" s="111" t="s">
        <v>56</v>
      </c>
      <c r="C7" s="112" t="s">
        <v>74</v>
      </c>
    </row>
    <row r="8" spans="1:3" ht="15" customHeight="1" x14ac:dyDescent="0.25">
      <c r="A8" s="104" t="s">
        <v>146</v>
      </c>
      <c r="B8" s="111" t="s">
        <v>56</v>
      </c>
      <c r="C8" s="112" t="s">
        <v>74</v>
      </c>
    </row>
    <row r="9" spans="1:3" ht="15" customHeight="1" x14ac:dyDescent="0.25">
      <c r="A9" s="104" t="s">
        <v>147</v>
      </c>
      <c r="B9" s="111" t="s">
        <v>44</v>
      </c>
      <c r="C9" s="112" t="s">
        <v>74</v>
      </c>
    </row>
    <row r="10" spans="1:3" ht="15" customHeight="1" x14ac:dyDescent="0.25">
      <c r="A10" s="104" t="s">
        <v>148</v>
      </c>
      <c r="B10" s="111" t="s">
        <v>59</v>
      </c>
      <c r="C10" s="112" t="s">
        <v>73</v>
      </c>
    </row>
    <row r="11" spans="1:3" ht="15" customHeight="1" x14ac:dyDescent="0.25">
      <c r="A11" s="105" t="s">
        <v>149</v>
      </c>
      <c r="B11" s="111" t="s">
        <v>45</v>
      </c>
      <c r="C11" s="112" t="s">
        <v>73</v>
      </c>
    </row>
    <row r="12" spans="1:3" ht="15" customHeight="1" x14ac:dyDescent="0.25">
      <c r="A12" s="104"/>
      <c r="B12" s="111"/>
      <c r="C12" s="112"/>
    </row>
    <row r="13" spans="1:3" ht="15" customHeight="1" x14ac:dyDescent="0.25">
      <c r="A13" s="104"/>
      <c r="B13" s="111"/>
      <c r="C13" s="112"/>
    </row>
    <row r="14" spans="1:3" ht="15" customHeight="1" x14ac:dyDescent="0.25">
      <c r="A14" s="104"/>
      <c r="B14" s="111"/>
      <c r="C14" s="112"/>
    </row>
    <row r="15" spans="1:3" ht="15" customHeight="1" x14ac:dyDescent="0.25">
      <c r="A15" s="104"/>
      <c r="B15" s="111"/>
      <c r="C15" s="112"/>
    </row>
    <row r="16" spans="1:3" ht="15" customHeight="1" x14ac:dyDescent="0.25">
      <c r="A16" s="104"/>
      <c r="B16" s="111"/>
      <c r="C16" s="112"/>
    </row>
    <row r="17" spans="1:3" ht="15" customHeight="1" x14ac:dyDescent="0.25">
      <c r="A17" s="104"/>
      <c r="B17" s="111"/>
      <c r="C17" s="112"/>
    </row>
    <row r="18" spans="1:3" ht="15" customHeight="1" x14ac:dyDescent="0.25">
      <c r="A18" s="104"/>
      <c r="B18" s="111"/>
      <c r="C18" s="112"/>
    </row>
    <row r="19" spans="1:3" ht="15" customHeight="1" x14ac:dyDescent="0.25">
      <c r="A19" s="104"/>
      <c r="B19" s="111"/>
      <c r="C19" s="112"/>
    </row>
    <row r="20" spans="1:3" ht="15" customHeight="1" x14ac:dyDescent="0.25">
      <c r="A20" s="104"/>
      <c r="B20" s="111"/>
      <c r="C20" s="112"/>
    </row>
    <row r="21" spans="1:3" ht="15" customHeight="1" x14ac:dyDescent="0.25">
      <c r="A21" s="104"/>
      <c r="B21" s="111"/>
      <c r="C21" s="112"/>
    </row>
    <row r="22" spans="1:3" ht="15" customHeight="1" x14ac:dyDescent="0.25">
      <c r="A22" s="104"/>
      <c r="B22" s="111"/>
      <c r="C22" s="112"/>
    </row>
    <row r="23" spans="1:3" ht="15" customHeight="1" x14ac:dyDescent="0.25">
      <c r="A23" s="104"/>
      <c r="B23" s="111"/>
      <c r="C23" s="112"/>
    </row>
    <row r="24" spans="1:3" ht="15" customHeight="1" x14ac:dyDescent="0.25">
      <c r="A24" s="104"/>
      <c r="B24" s="111"/>
      <c r="C24" s="112"/>
    </row>
    <row r="25" spans="1:3" ht="15" customHeight="1" x14ac:dyDescent="0.25">
      <c r="A25" s="104"/>
      <c r="B25" s="111"/>
      <c r="C25" s="112"/>
    </row>
    <row r="26" spans="1:3" ht="15" customHeight="1" x14ac:dyDescent="0.25">
      <c r="A26" s="104"/>
      <c r="B26" s="111"/>
      <c r="C26" s="112"/>
    </row>
    <row r="27" spans="1:3" ht="15" customHeight="1" x14ac:dyDescent="0.25">
      <c r="A27" s="104"/>
      <c r="B27" s="111"/>
      <c r="C27" s="112"/>
    </row>
    <row r="28" spans="1:3" ht="15" customHeight="1" x14ac:dyDescent="0.25">
      <c r="A28" s="106"/>
      <c r="B28" s="111"/>
      <c r="C28" s="112"/>
    </row>
    <row r="29" spans="1:3" ht="15" customHeight="1" x14ac:dyDescent="0.25">
      <c r="A29" s="104"/>
      <c r="B29" s="111"/>
      <c r="C29" s="112"/>
    </row>
    <row r="30" spans="1:3" ht="15" customHeight="1" x14ac:dyDescent="0.25">
      <c r="A30" s="104"/>
      <c r="B30" s="111"/>
      <c r="C30" s="112"/>
    </row>
    <row r="31" spans="1:3" ht="15" customHeight="1" x14ac:dyDescent="0.25">
      <c r="A31" s="104"/>
      <c r="B31" s="111"/>
      <c r="C31" s="112"/>
    </row>
    <row r="32" spans="1:3" ht="15" customHeight="1" x14ac:dyDescent="0.25">
      <c r="A32" s="104"/>
      <c r="B32" s="111"/>
      <c r="C32" s="112"/>
    </row>
    <row r="33" spans="1:3" ht="15" customHeight="1" x14ac:dyDescent="0.25">
      <c r="A33" s="104"/>
      <c r="B33" s="111"/>
      <c r="C33" s="112"/>
    </row>
    <row r="34" spans="1:3" ht="15" customHeight="1" x14ac:dyDescent="0.25">
      <c r="A34" s="104"/>
      <c r="B34" s="111"/>
      <c r="C34" s="112"/>
    </row>
    <row r="35" spans="1:3" ht="15" customHeight="1" x14ac:dyDescent="0.25">
      <c r="A35" s="104"/>
      <c r="B35" s="111"/>
      <c r="C35" s="112"/>
    </row>
    <row r="36" spans="1:3" ht="15" customHeight="1" x14ac:dyDescent="0.25">
      <c r="A36" s="106"/>
      <c r="B36" s="111"/>
      <c r="C36" s="112"/>
    </row>
    <row r="37" spans="1:3" ht="15" customHeight="1" x14ac:dyDescent="0.25">
      <c r="A37" s="104"/>
      <c r="B37" s="111"/>
      <c r="C37" s="112"/>
    </row>
    <row r="38" spans="1:3" ht="15" customHeight="1" x14ac:dyDescent="0.25">
      <c r="A38" s="104"/>
      <c r="B38" s="111"/>
      <c r="C38" s="112"/>
    </row>
    <row r="39" spans="1:3" ht="15" customHeight="1" x14ac:dyDescent="0.25">
      <c r="A39" s="104"/>
      <c r="B39" s="111"/>
      <c r="C39" s="112"/>
    </row>
    <row r="40" spans="1:3" ht="15" customHeight="1" x14ac:dyDescent="0.25">
      <c r="A40" s="104"/>
      <c r="B40" s="111"/>
      <c r="C40" s="112"/>
    </row>
    <row r="41" spans="1:3" ht="15" customHeight="1" x14ac:dyDescent="0.25">
      <c r="A41" s="106"/>
      <c r="B41" s="111"/>
      <c r="C41" s="112"/>
    </row>
    <row r="42" spans="1:3" ht="15" customHeight="1" x14ac:dyDescent="0.25">
      <c r="A42" s="104"/>
      <c r="B42" s="111"/>
      <c r="C42" s="112"/>
    </row>
    <row r="43" spans="1:3" ht="15" customHeight="1" x14ac:dyDescent="0.25">
      <c r="A43" s="104"/>
      <c r="B43" s="111"/>
      <c r="C43" s="112"/>
    </row>
    <row r="44" spans="1:3" ht="15" customHeight="1" x14ac:dyDescent="0.25">
      <c r="A44" s="104"/>
      <c r="B44" s="111"/>
      <c r="C44" s="112"/>
    </row>
    <row r="45" spans="1:3" ht="15" customHeight="1" x14ac:dyDescent="0.25">
      <c r="A45" s="104"/>
      <c r="B45" s="111"/>
      <c r="C45" s="112"/>
    </row>
    <row r="46" spans="1:3" ht="15" customHeight="1" x14ac:dyDescent="0.25">
      <c r="A46" s="104"/>
      <c r="B46" s="111"/>
      <c r="C46" s="112"/>
    </row>
    <row r="47" spans="1:3" ht="15" customHeight="1" x14ac:dyDescent="0.25">
      <c r="A47" s="104"/>
      <c r="B47" s="111"/>
      <c r="C47" s="112"/>
    </row>
    <row r="48" spans="1:3" ht="15" customHeight="1" x14ac:dyDescent="0.25">
      <c r="A48" s="104"/>
      <c r="B48" s="111"/>
      <c r="C48" s="112"/>
    </row>
    <row r="49" spans="1:3" ht="15" customHeight="1" x14ac:dyDescent="0.25">
      <c r="A49" s="104"/>
      <c r="B49" s="111"/>
      <c r="C49" s="112"/>
    </row>
    <row r="50" spans="1:3" ht="15" customHeight="1" x14ac:dyDescent="0.25">
      <c r="A50" s="106"/>
      <c r="B50" s="111"/>
      <c r="C50" s="112"/>
    </row>
    <row r="51" spans="1:3" ht="15" customHeight="1" x14ac:dyDescent="0.25">
      <c r="A51" s="104"/>
      <c r="B51" s="111"/>
      <c r="C51" s="112"/>
    </row>
    <row r="52" spans="1:3" ht="15" customHeight="1" x14ac:dyDescent="0.25">
      <c r="A52" s="104"/>
      <c r="B52" s="111"/>
      <c r="C52" s="112"/>
    </row>
    <row r="53" spans="1:3" ht="15" customHeight="1" x14ac:dyDescent="0.25">
      <c r="A53" s="104"/>
      <c r="B53" s="111"/>
      <c r="C53" s="112"/>
    </row>
    <row r="54" spans="1:3" ht="15" customHeight="1" x14ac:dyDescent="0.25">
      <c r="A54" s="104"/>
      <c r="B54" s="111"/>
      <c r="C54" s="112"/>
    </row>
    <row r="55" spans="1:3" ht="15" customHeight="1" x14ac:dyDescent="0.25">
      <c r="A55" s="104"/>
      <c r="B55" s="111"/>
      <c r="C55" s="112"/>
    </row>
    <row r="56" spans="1:3" ht="15" customHeight="1" x14ac:dyDescent="0.25">
      <c r="A56" s="104"/>
      <c r="B56" s="111"/>
      <c r="C56" s="112"/>
    </row>
    <row r="57" spans="1:3" ht="15" customHeight="1" x14ac:dyDescent="0.25">
      <c r="A57" s="104"/>
      <c r="B57" s="111"/>
      <c r="C57" s="112"/>
    </row>
    <row r="58" spans="1:3" ht="15" customHeight="1" x14ac:dyDescent="0.25">
      <c r="A58" s="104"/>
      <c r="B58" s="111"/>
      <c r="C58" s="112"/>
    </row>
    <row r="59" spans="1:3" ht="15" customHeight="1" x14ac:dyDescent="0.25">
      <c r="A59" s="104"/>
      <c r="B59" s="111"/>
      <c r="C59" s="112"/>
    </row>
    <row r="60" spans="1:3" ht="15" customHeight="1" x14ac:dyDescent="0.25">
      <c r="A60" s="104"/>
      <c r="B60" s="111"/>
      <c r="C60" s="112"/>
    </row>
  </sheetData>
  <dataValidations count="1"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du Noms des employés, puis sélectionnez l’un des noms de la liste figurant dans cette colonne. Appuyez sur ALT+FLÈCHE BAS, puis sur ENTRÉE pour sélectionner un nom" sqref="A1" xr:uid="{E2E4897D-5F58-4E15-B02D-BD7031790B6E}"/>
  </dataValidations>
  <pageMargins left="0.25" right="0.25" top="0.75" bottom="0.75" header="0.3" footer="0.3"/>
  <pageSetup paperSize="9" scale="60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01525-DD52-4DDF-BECB-502E843043DF}">
  <sheetPr codeName="Feuil2">
    <pageSetUpPr fitToPage="1"/>
  </sheetPr>
  <dimension ref="A1:AT78"/>
  <sheetViews>
    <sheetView showGridLines="0" tabSelected="1" topLeftCell="Q1" zoomScale="90" zoomScaleNormal="90" workbookViewId="0">
      <selection activeCell="D20" sqref="D20"/>
    </sheetView>
  </sheetViews>
  <sheetFormatPr baseColWidth="10" defaultRowHeight="15" x14ac:dyDescent="0.25"/>
  <cols>
    <col min="1" max="1" width="25.7109375" style="10" customWidth="1"/>
    <col min="2" max="3" width="5.85546875" style="11" customWidth="1"/>
    <col min="4" max="34" width="7.140625" style="11" customWidth="1"/>
    <col min="35" max="35" width="14.85546875" style="7" customWidth="1"/>
    <col min="36" max="36" width="12.85546875" style="7" customWidth="1"/>
    <col min="37" max="37" width="20.42578125" style="11" customWidth="1"/>
    <col min="38" max="38" width="14" style="7" customWidth="1"/>
    <col min="39" max="39" width="13.140625" style="7" customWidth="1"/>
    <col min="40" max="40" width="11.85546875" style="7" customWidth="1"/>
    <col min="41" max="42" width="12.85546875" style="11" customWidth="1"/>
    <col min="43" max="43" width="11.42578125" style="11"/>
    <col min="44" max="44" width="17.7109375" style="7" customWidth="1"/>
    <col min="46" max="16384" width="11.42578125" style="11"/>
  </cols>
  <sheetData>
    <row r="1" spans="1:46" ht="15.75" thickBot="1" x14ac:dyDescent="0.3">
      <c r="A1" s="144" t="s">
        <v>33</v>
      </c>
      <c r="B1" s="144"/>
      <c r="C1" s="40"/>
      <c r="D1" s="41" t="s">
        <v>34</v>
      </c>
      <c r="E1" s="138" t="s">
        <v>35</v>
      </c>
      <c r="F1" s="138"/>
      <c r="G1" s="42" t="s">
        <v>36</v>
      </c>
      <c r="H1" s="138" t="s">
        <v>37</v>
      </c>
      <c r="I1" s="138"/>
      <c r="J1" s="138"/>
      <c r="K1" s="43" t="s">
        <v>38</v>
      </c>
      <c r="L1" s="138" t="s">
        <v>39</v>
      </c>
      <c r="M1" s="138"/>
      <c r="N1" s="44" t="s">
        <v>70</v>
      </c>
      <c r="O1" s="138" t="s">
        <v>40</v>
      </c>
      <c r="P1" s="138"/>
      <c r="Q1" s="45" t="s">
        <v>72</v>
      </c>
      <c r="R1" s="143" t="s">
        <v>71</v>
      </c>
      <c r="S1" s="143"/>
      <c r="T1" s="143"/>
      <c r="U1" s="143"/>
      <c r="V1" s="66">
        <v>0</v>
      </c>
      <c r="W1" s="138" t="s">
        <v>78</v>
      </c>
      <c r="X1" s="138"/>
      <c r="Y1" s="138"/>
      <c r="Z1" s="138"/>
      <c r="AA1" s="138"/>
      <c r="AB1" s="138"/>
      <c r="AC1" s="138"/>
      <c r="AD1" s="65">
        <v>0</v>
      </c>
      <c r="AE1" s="139" t="s">
        <v>79</v>
      </c>
      <c r="AF1" s="139"/>
      <c r="AG1" s="139"/>
      <c r="AH1" s="139"/>
      <c r="AI1" s="139"/>
      <c r="AJ1" s="139"/>
      <c r="AS1" s="11"/>
    </row>
    <row r="2" spans="1:46" s="53" customFormat="1" ht="26.25" customHeight="1" thickTop="1" thickBot="1" x14ac:dyDescent="0.3">
      <c r="A2" s="49" t="str">
        <f>VLOOKUP($B$2,Mois,2,FALSE)</f>
        <v>Mars</v>
      </c>
      <c r="B2" s="50">
        <v>3</v>
      </c>
      <c r="C2" s="54"/>
      <c r="D2" s="142">
        <v>2021</v>
      </c>
      <c r="E2" s="142"/>
      <c r="F2" s="141" t="s">
        <v>48</v>
      </c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51"/>
      <c r="AJ2" s="51"/>
      <c r="AL2" s="51"/>
      <c r="AM2" s="51"/>
      <c r="AN2" s="51"/>
      <c r="AO2" s="52"/>
      <c r="AP2" s="52"/>
      <c r="AR2" s="51"/>
    </row>
    <row r="3" spans="1:46" s="15" customFormat="1" ht="19.5" customHeight="1" thickTop="1" thickBot="1" x14ac:dyDescent="0.3">
      <c r="A3" s="26" t="s">
        <v>49</v>
      </c>
      <c r="B3" s="140" t="s">
        <v>73</v>
      </c>
      <c r="C3" s="140"/>
      <c r="D3" s="24">
        <f>IFERROR(IF(OR(WEEKDAY(D$7)=1,WEEKDAY(D$7)=7,D$6="F"),0,IF(WEEKDAY(D$7)=6,4,7.75)),0)</f>
        <v>7.75</v>
      </c>
      <c r="E3" s="24">
        <f t="shared" ref="E3:AH3" si="0">IFERROR(IF(OR(WEEKDAY(E$7)=1,WEEKDAY(E$7)=7,E$6="F"),0,IF(WEEKDAY(E$7)=6,4,7.75)),0)</f>
        <v>7.75</v>
      </c>
      <c r="F3" s="24">
        <f t="shared" si="0"/>
        <v>7.75</v>
      </c>
      <c r="G3" s="24">
        <f t="shared" si="0"/>
        <v>7.75</v>
      </c>
      <c r="H3" s="24">
        <f t="shared" si="0"/>
        <v>4</v>
      </c>
      <c r="I3" s="24">
        <f t="shared" si="0"/>
        <v>0</v>
      </c>
      <c r="J3" s="24">
        <f t="shared" si="0"/>
        <v>0</v>
      </c>
      <c r="K3" s="24">
        <f t="shared" si="0"/>
        <v>7.75</v>
      </c>
      <c r="L3" s="24">
        <f t="shared" si="0"/>
        <v>7.75</v>
      </c>
      <c r="M3" s="24">
        <f t="shared" si="0"/>
        <v>7.75</v>
      </c>
      <c r="N3" s="24">
        <f t="shared" si="0"/>
        <v>7.75</v>
      </c>
      <c r="O3" s="24">
        <f t="shared" si="0"/>
        <v>4</v>
      </c>
      <c r="P3" s="24">
        <f t="shared" si="0"/>
        <v>0</v>
      </c>
      <c r="Q3" s="24">
        <f t="shared" si="0"/>
        <v>0</v>
      </c>
      <c r="R3" s="24">
        <f t="shared" si="0"/>
        <v>7.75</v>
      </c>
      <c r="S3" s="24">
        <f t="shared" si="0"/>
        <v>7.75</v>
      </c>
      <c r="T3" s="24">
        <f t="shared" si="0"/>
        <v>7.75</v>
      </c>
      <c r="U3" s="24">
        <f t="shared" si="0"/>
        <v>7.75</v>
      </c>
      <c r="V3" s="24">
        <f t="shared" si="0"/>
        <v>4</v>
      </c>
      <c r="W3" s="24">
        <f t="shared" si="0"/>
        <v>0</v>
      </c>
      <c r="X3" s="24">
        <f t="shared" si="0"/>
        <v>0</v>
      </c>
      <c r="Y3" s="24">
        <f t="shared" si="0"/>
        <v>7.75</v>
      </c>
      <c r="Z3" s="24">
        <f t="shared" si="0"/>
        <v>7.75</v>
      </c>
      <c r="AA3" s="24">
        <f t="shared" si="0"/>
        <v>7.75</v>
      </c>
      <c r="AB3" s="24">
        <f t="shared" si="0"/>
        <v>7.75</v>
      </c>
      <c r="AC3" s="24">
        <f t="shared" si="0"/>
        <v>4</v>
      </c>
      <c r="AD3" s="24">
        <f t="shared" si="0"/>
        <v>0</v>
      </c>
      <c r="AE3" s="24">
        <f t="shared" si="0"/>
        <v>0</v>
      </c>
      <c r="AF3" s="24">
        <f t="shared" si="0"/>
        <v>7.75</v>
      </c>
      <c r="AG3" s="24">
        <f t="shared" si="0"/>
        <v>7.75</v>
      </c>
      <c r="AH3" s="24">
        <f t="shared" si="0"/>
        <v>7.75</v>
      </c>
      <c r="AI3" s="33">
        <f>SUM(D3:AH3)</f>
        <v>163.25</v>
      </c>
      <c r="AJ3" s="34" t="s">
        <v>77</v>
      </c>
      <c r="AL3" s="13"/>
      <c r="AM3" s="13"/>
      <c r="AO3" s="14"/>
      <c r="AP3" s="14"/>
      <c r="AR3" s="13"/>
    </row>
    <row r="4" spans="1:46" s="15" customFormat="1" ht="19.5" customHeight="1" thickTop="1" thickBot="1" x14ac:dyDescent="0.3">
      <c r="A4" s="26" t="s">
        <v>50</v>
      </c>
      <c r="B4" s="140" t="s">
        <v>74</v>
      </c>
      <c r="C4" s="140"/>
      <c r="D4" s="24">
        <f>IFERROR(IF(OR(WEEKDAY(D$7)=1,WEEKDAY(D$7)=7,WEEKDAY(D$7)=6,D$6="F"),0,8.75),0)</f>
        <v>8.75</v>
      </c>
      <c r="E4" s="24">
        <f t="shared" ref="E4:AH4" si="1">IFERROR(IF(OR(WEEKDAY(E$7)=1,WEEKDAY(E$7)=7,WEEKDAY(E$7)=6,E$6="F"),0,8.75),0)</f>
        <v>8.75</v>
      </c>
      <c r="F4" s="24">
        <f t="shared" si="1"/>
        <v>8.75</v>
      </c>
      <c r="G4" s="24">
        <f t="shared" si="1"/>
        <v>8.75</v>
      </c>
      <c r="H4" s="24">
        <f t="shared" si="1"/>
        <v>0</v>
      </c>
      <c r="I4" s="24">
        <f t="shared" si="1"/>
        <v>0</v>
      </c>
      <c r="J4" s="24">
        <f t="shared" si="1"/>
        <v>0</v>
      </c>
      <c r="K4" s="24">
        <f t="shared" si="1"/>
        <v>8.75</v>
      </c>
      <c r="L4" s="24">
        <f t="shared" si="1"/>
        <v>8.75</v>
      </c>
      <c r="M4" s="24">
        <f t="shared" si="1"/>
        <v>8.75</v>
      </c>
      <c r="N4" s="24">
        <f t="shared" si="1"/>
        <v>8.75</v>
      </c>
      <c r="O4" s="24">
        <f t="shared" si="1"/>
        <v>0</v>
      </c>
      <c r="P4" s="24">
        <f t="shared" si="1"/>
        <v>0</v>
      </c>
      <c r="Q4" s="24">
        <f t="shared" si="1"/>
        <v>0</v>
      </c>
      <c r="R4" s="24">
        <f t="shared" si="1"/>
        <v>8.75</v>
      </c>
      <c r="S4" s="24">
        <f t="shared" si="1"/>
        <v>8.75</v>
      </c>
      <c r="T4" s="24">
        <f t="shared" si="1"/>
        <v>8.75</v>
      </c>
      <c r="U4" s="24">
        <f t="shared" si="1"/>
        <v>8.75</v>
      </c>
      <c r="V4" s="24">
        <f t="shared" si="1"/>
        <v>0</v>
      </c>
      <c r="W4" s="24">
        <f t="shared" si="1"/>
        <v>0</v>
      </c>
      <c r="X4" s="24">
        <f t="shared" si="1"/>
        <v>0</v>
      </c>
      <c r="Y4" s="24">
        <f t="shared" si="1"/>
        <v>8.75</v>
      </c>
      <c r="Z4" s="24">
        <f t="shared" si="1"/>
        <v>8.75</v>
      </c>
      <c r="AA4" s="24">
        <f t="shared" si="1"/>
        <v>8.75</v>
      </c>
      <c r="AB4" s="24">
        <f t="shared" si="1"/>
        <v>8.75</v>
      </c>
      <c r="AC4" s="24">
        <f t="shared" si="1"/>
        <v>0</v>
      </c>
      <c r="AD4" s="24">
        <f t="shared" si="1"/>
        <v>0</v>
      </c>
      <c r="AE4" s="24">
        <f t="shared" si="1"/>
        <v>0</v>
      </c>
      <c r="AF4" s="24">
        <f t="shared" si="1"/>
        <v>8.75</v>
      </c>
      <c r="AG4" s="24">
        <f t="shared" si="1"/>
        <v>8.75</v>
      </c>
      <c r="AH4" s="24">
        <f t="shared" si="1"/>
        <v>8.75</v>
      </c>
      <c r="AI4" s="33">
        <f>SUM(D4:AH4)</f>
        <v>166.25</v>
      </c>
      <c r="AJ4" s="35" t="s">
        <v>77</v>
      </c>
      <c r="AL4" s="13"/>
      <c r="AM4" s="13"/>
      <c r="AO4" s="14"/>
      <c r="AP4" s="14"/>
      <c r="AR4" s="13"/>
    </row>
    <row r="5" spans="1:46" s="15" customFormat="1" ht="19.5" customHeight="1" thickTop="1" thickBot="1" x14ac:dyDescent="0.3">
      <c r="A5" s="31" t="s">
        <v>75</v>
      </c>
      <c r="B5" s="140" t="s">
        <v>76</v>
      </c>
      <c r="C5" s="140"/>
      <c r="D5" s="32">
        <f>IFERROR(IF(OR(WEEKDAY(D$7)=1,WEEKDAY(D$7)=7,D$6="F"),0,IF(WEEKDAY(D$7)=6,4.5,8.25)),0)</f>
        <v>8.25</v>
      </c>
      <c r="E5" s="32">
        <f t="shared" ref="E5:AH5" si="2">IFERROR(IF(OR(WEEKDAY(E$7)=1,WEEKDAY(E$7)=7,E$6="F"),0,IF(WEEKDAY(E$7)=6,4.5,8.25)),0)</f>
        <v>8.25</v>
      </c>
      <c r="F5" s="32">
        <f t="shared" si="2"/>
        <v>8.25</v>
      </c>
      <c r="G5" s="32">
        <f t="shared" si="2"/>
        <v>8.25</v>
      </c>
      <c r="H5" s="32">
        <f t="shared" si="2"/>
        <v>4.5</v>
      </c>
      <c r="I5" s="32">
        <f t="shared" si="2"/>
        <v>0</v>
      </c>
      <c r="J5" s="32">
        <f t="shared" si="2"/>
        <v>0</v>
      </c>
      <c r="K5" s="32">
        <f t="shared" si="2"/>
        <v>8.25</v>
      </c>
      <c r="L5" s="32">
        <f t="shared" si="2"/>
        <v>8.25</v>
      </c>
      <c r="M5" s="32">
        <f t="shared" si="2"/>
        <v>8.25</v>
      </c>
      <c r="N5" s="32">
        <f t="shared" si="2"/>
        <v>8.25</v>
      </c>
      <c r="O5" s="32">
        <f t="shared" si="2"/>
        <v>4.5</v>
      </c>
      <c r="P5" s="32">
        <f t="shared" si="2"/>
        <v>0</v>
      </c>
      <c r="Q5" s="32">
        <f t="shared" si="2"/>
        <v>0</v>
      </c>
      <c r="R5" s="32">
        <f t="shared" si="2"/>
        <v>8.25</v>
      </c>
      <c r="S5" s="32">
        <f t="shared" si="2"/>
        <v>8.25</v>
      </c>
      <c r="T5" s="32">
        <f t="shared" si="2"/>
        <v>8.25</v>
      </c>
      <c r="U5" s="32">
        <f t="shared" si="2"/>
        <v>8.25</v>
      </c>
      <c r="V5" s="32">
        <f t="shared" si="2"/>
        <v>4.5</v>
      </c>
      <c r="W5" s="32">
        <f t="shared" si="2"/>
        <v>0</v>
      </c>
      <c r="X5" s="32">
        <f t="shared" si="2"/>
        <v>0</v>
      </c>
      <c r="Y5" s="32">
        <f t="shared" si="2"/>
        <v>8.25</v>
      </c>
      <c r="Z5" s="32">
        <f t="shared" si="2"/>
        <v>8.25</v>
      </c>
      <c r="AA5" s="32">
        <f t="shared" si="2"/>
        <v>8.25</v>
      </c>
      <c r="AB5" s="32">
        <f t="shared" si="2"/>
        <v>8.25</v>
      </c>
      <c r="AC5" s="32">
        <f t="shared" si="2"/>
        <v>4.5</v>
      </c>
      <c r="AD5" s="32">
        <f t="shared" si="2"/>
        <v>0</v>
      </c>
      <c r="AE5" s="32">
        <f t="shared" si="2"/>
        <v>0</v>
      </c>
      <c r="AF5" s="32">
        <f t="shared" si="2"/>
        <v>8.25</v>
      </c>
      <c r="AG5" s="32">
        <f t="shared" si="2"/>
        <v>8.25</v>
      </c>
      <c r="AH5" s="32">
        <f t="shared" si="2"/>
        <v>8.25</v>
      </c>
      <c r="AI5" s="33">
        <f>SUM(D5:AH5)</f>
        <v>174.75</v>
      </c>
      <c r="AJ5" s="36" t="s">
        <v>77</v>
      </c>
      <c r="AL5" s="13"/>
      <c r="AM5" s="13"/>
      <c r="AO5" s="14"/>
      <c r="AP5" s="14"/>
      <c r="AR5" s="13"/>
    </row>
    <row r="6" spans="1:46" ht="11.25" customHeight="1" thickTop="1" x14ac:dyDescent="0.25">
      <c r="B6" s="25"/>
      <c r="C6" s="25"/>
      <c r="D6" s="7" t="str">
        <f t="shared" ref="D6:AH6" si="3">IFERROR(VLOOKUP(D$7,Fériés,3,FALSE),"")</f>
        <v/>
      </c>
      <c r="E6" s="7" t="str">
        <f t="shared" si="3"/>
        <v/>
      </c>
      <c r="F6" s="7" t="str">
        <f t="shared" si="3"/>
        <v/>
      </c>
      <c r="G6" s="7" t="str">
        <f t="shared" si="3"/>
        <v/>
      </c>
      <c r="H6" s="7" t="str">
        <f t="shared" si="3"/>
        <v/>
      </c>
      <c r="I6" s="7" t="str">
        <f t="shared" si="3"/>
        <v/>
      </c>
      <c r="J6" s="7" t="str">
        <f t="shared" si="3"/>
        <v/>
      </c>
      <c r="K6" s="7" t="str">
        <f t="shared" si="3"/>
        <v/>
      </c>
      <c r="L6" s="7" t="str">
        <f t="shared" si="3"/>
        <v/>
      </c>
      <c r="M6" s="7" t="str">
        <f t="shared" si="3"/>
        <v/>
      </c>
      <c r="N6" s="7" t="str">
        <f t="shared" si="3"/>
        <v/>
      </c>
      <c r="O6" s="7" t="str">
        <f t="shared" si="3"/>
        <v/>
      </c>
      <c r="P6" s="7" t="str">
        <f t="shared" si="3"/>
        <v/>
      </c>
      <c r="Q6" s="7" t="str">
        <f t="shared" si="3"/>
        <v/>
      </c>
      <c r="R6" s="7" t="str">
        <f t="shared" si="3"/>
        <v/>
      </c>
      <c r="S6" s="7" t="str">
        <f t="shared" si="3"/>
        <v/>
      </c>
      <c r="T6" s="7" t="str">
        <f t="shared" si="3"/>
        <v/>
      </c>
      <c r="U6" s="7" t="str">
        <f t="shared" si="3"/>
        <v/>
      </c>
      <c r="V6" s="7" t="str">
        <f t="shared" si="3"/>
        <v/>
      </c>
      <c r="W6" s="7" t="str">
        <f t="shared" si="3"/>
        <v/>
      </c>
      <c r="X6" s="7" t="str">
        <f t="shared" si="3"/>
        <v/>
      </c>
      <c r="Y6" s="7" t="str">
        <f t="shared" si="3"/>
        <v/>
      </c>
      <c r="Z6" s="7" t="str">
        <f t="shared" si="3"/>
        <v/>
      </c>
      <c r="AA6" s="7" t="str">
        <f t="shared" si="3"/>
        <v/>
      </c>
      <c r="AB6" s="7" t="str">
        <f t="shared" si="3"/>
        <v/>
      </c>
      <c r="AC6" s="7" t="str">
        <f t="shared" si="3"/>
        <v/>
      </c>
      <c r="AD6" s="7" t="str">
        <f t="shared" si="3"/>
        <v/>
      </c>
      <c r="AE6" s="7" t="str">
        <f t="shared" si="3"/>
        <v/>
      </c>
      <c r="AF6" s="7" t="str">
        <f t="shared" si="3"/>
        <v/>
      </c>
      <c r="AG6" s="7" t="str">
        <f t="shared" si="3"/>
        <v/>
      </c>
      <c r="AH6" s="7" t="str">
        <f t="shared" si="3"/>
        <v/>
      </c>
      <c r="AI6" s="17"/>
      <c r="AO6" s="12"/>
      <c r="AP6" s="37"/>
      <c r="AS6" s="11"/>
    </row>
    <row r="7" spans="1:46" ht="18" thickBot="1" x14ac:dyDescent="0.3">
      <c r="B7" s="25"/>
      <c r="C7" s="25"/>
      <c r="D7" s="16">
        <f>DATE($D$2,$B$2,1)</f>
        <v>44256</v>
      </c>
      <c r="E7" s="16">
        <f>IFERROR(IF(MONTH(D8+1)=MONTH(D8),D8+1,""),"")</f>
        <v>44257</v>
      </c>
      <c r="F7" s="16">
        <f t="shared" ref="F7:AH7" si="4">IFERROR(IF(MONTH(E8+1)=MONTH(E8),E8+1,""),"")</f>
        <v>44258</v>
      </c>
      <c r="G7" s="16">
        <f t="shared" si="4"/>
        <v>44259</v>
      </c>
      <c r="H7" s="16">
        <f t="shared" si="4"/>
        <v>44260</v>
      </c>
      <c r="I7" s="16">
        <f t="shared" si="4"/>
        <v>44261</v>
      </c>
      <c r="J7" s="16">
        <f t="shared" si="4"/>
        <v>44262</v>
      </c>
      <c r="K7" s="16">
        <f t="shared" si="4"/>
        <v>44263</v>
      </c>
      <c r="L7" s="16">
        <f t="shared" si="4"/>
        <v>44264</v>
      </c>
      <c r="M7" s="16">
        <f t="shared" si="4"/>
        <v>44265</v>
      </c>
      <c r="N7" s="16">
        <f t="shared" si="4"/>
        <v>44266</v>
      </c>
      <c r="O7" s="16">
        <f t="shared" si="4"/>
        <v>44267</v>
      </c>
      <c r="P7" s="16">
        <f t="shared" si="4"/>
        <v>44268</v>
      </c>
      <c r="Q7" s="16">
        <f t="shared" si="4"/>
        <v>44269</v>
      </c>
      <c r="R7" s="16">
        <f t="shared" si="4"/>
        <v>44270</v>
      </c>
      <c r="S7" s="16">
        <f t="shared" si="4"/>
        <v>44271</v>
      </c>
      <c r="T7" s="16">
        <f t="shared" si="4"/>
        <v>44272</v>
      </c>
      <c r="U7" s="16">
        <f t="shared" si="4"/>
        <v>44273</v>
      </c>
      <c r="V7" s="16">
        <f t="shared" si="4"/>
        <v>44274</v>
      </c>
      <c r="W7" s="16">
        <f t="shared" si="4"/>
        <v>44275</v>
      </c>
      <c r="X7" s="16">
        <f t="shared" si="4"/>
        <v>44276</v>
      </c>
      <c r="Y7" s="16">
        <f t="shared" si="4"/>
        <v>44277</v>
      </c>
      <c r="Z7" s="16">
        <f t="shared" si="4"/>
        <v>44278</v>
      </c>
      <c r="AA7" s="16">
        <f t="shared" si="4"/>
        <v>44279</v>
      </c>
      <c r="AB7" s="16">
        <f t="shared" si="4"/>
        <v>44280</v>
      </c>
      <c r="AC7" s="16">
        <f t="shared" si="4"/>
        <v>44281</v>
      </c>
      <c r="AD7" s="16">
        <f t="shared" si="4"/>
        <v>44282</v>
      </c>
      <c r="AE7" s="16">
        <f t="shared" si="4"/>
        <v>44283</v>
      </c>
      <c r="AF7" s="16">
        <f t="shared" si="4"/>
        <v>44284</v>
      </c>
      <c r="AG7" s="16">
        <f t="shared" si="4"/>
        <v>44285</v>
      </c>
      <c r="AH7" s="16">
        <f t="shared" si="4"/>
        <v>44286</v>
      </c>
      <c r="AI7" s="17"/>
      <c r="AO7" s="12"/>
      <c r="AP7" s="37"/>
      <c r="AS7" s="11"/>
    </row>
    <row r="8" spans="1:46" s="19" customFormat="1" ht="37.5" customHeight="1" thickBot="1" x14ac:dyDescent="0.3">
      <c r="A8" s="27" t="s">
        <v>42</v>
      </c>
      <c r="B8" s="30" t="s">
        <v>41</v>
      </c>
      <c r="C8" s="30" t="s">
        <v>80</v>
      </c>
      <c r="D8" s="18">
        <f>DATE($D$2,$B$2,1)</f>
        <v>44256</v>
      </c>
      <c r="E8" s="18">
        <f t="shared" ref="E8:AH8" si="5">IFERROR(IF(MONTH(D8+1)=MONTH(D8),D8+1,""),"")</f>
        <v>44257</v>
      </c>
      <c r="F8" s="18">
        <f t="shared" si="5"/>
        <v>44258</v>
      </c>
      <c r="G8" s="18">
        <f t="shared" si="5"/>
        <v>44259</v>
      </c>
      <c r="H8" s="18">
        <f t="shared" si="5"/>
        <v>44260</v>
      </c>
      <c r="I8" s="18">
        <f t="shared" si="5"/>
        <v>44261</v>
      </c>
      <c r="J8" s="18">
        <f t="shared" si="5"/>
        <v>44262</v>
      </c>
      <c r="K8" s="18">
        <f t="shared" si="5"/>
        <v>44263</v>
      </c>
      <c r="L8" s="18">
        <f t="shared" si="5"/>
        <v>44264</v>
      </c>
      <c r="M8" s="18">
        <f t="shared" si="5"/>
        <v>44265</v>
      </c>
      <c r="N8" s="18">
        <f t="shared" si="5"/>
        <v>44266</v>
      </c>
      <c r="O8" s="18">
        <f t="shared" si="5"/>
        <v>44267</v>
      </c>
      <c r="P8" s="18">
        <f t="shared" si="5"/>
        <v>44268</v>
      </c>
      <c r="Q8" s="18">
        <f t="shared" si="5"/>
        <v>44269</v>
      </c>
      <c r="R8" s="18">
        <f t="shared" si="5"/>
        <v>44270</v>
      </c>
      <c r="S8" s="18">
        <f t="shared" si="5"/>
        <v>44271</v>
      </c>
      <c r="T8" s="18">
        <f t="shared" si="5"/>
        <v>44272</v>
      </c>
      <c r="U8" s="18">
        <f t="shared" si="5"/>
        <v>44273</v>
      </c>
      <c r="V8" s="18">
        <f t="shared" si="5"/>
        <v>44274</v>
      </c>
      <c r="W8" s="18">
        <f t="shared" si="5"/>
        <v>44275</v>
      </c>
      <c r="X8" s="18">
        <f t="shared" si="5"/>
        <v>44276</v>
      </c>
      <c r="Y8" s="18">
        <f t="shared" si="5"/>
        <v>44277</v>
      </c>
      <c r="Z8" s="18">
        <f t="shared" si="5"/>
        <v>44278</v>
      </c>
      <c r="AA8" s="18">
        <f t="shared" si="5"/>
        <v>44279</v>
      </c>
      <c r="AB8" s="18">
        <f t="shared" si="5"/>
        <v>44280</v>
      </c>
      <c r="AC8" s="18">
        <f t="shared" si="5"/>
        <v>44281</v>
      </c>
      <c r="AD8" s="18">
        <f t="shared" si="5"/>
        <v>44282</v>
      </c>
      <c r="AE8" s="18">
        <f t="shared" si="5"/>
        <v>44283</v>
      </c>
      <c r="AF8" s="18">
        <f t="shared" si="5"/>
        <v>44284</v>
      </c>
      <c r="AG8" s="18">
        <f t="shared" si="5"/>
        <v>44285</v>
      </c>
      <c r="AH8" s="18">
        <f t="shared" si="5"/>
        <v>44286</v>
      </c>
      <c r="AI8" s="87" t="s">
        <v>29</v>
      </c>
      <c r="AJ8" s="77" t="s">
        <v>30</v>
      </c>
      <c r="AK8" s="136" t="s">
        <v>32</v>
      </c>
      <c r="AL8" s="137"/>
      <c r="AM8" s="137"/>
      <c r="AN8" s="137"/>
      <c r="AO8" s="137"/>
      <c r="AP8" s="137"/>
      <c r="AQ8" s="87" t="s">
        <v>31</v>
      </c>
      <c r="AR8" s="87" t="s">
        <v>136</v>
      </c>
      <c r="AS8" s="98" t="s">
        <v>30</v>
      </c>
      <c r="AT8" s="98" t="s">
        <v>128</v>
      </c>
    </row>
    <row r="9" spans="1:46" s="19" customFormat="1" ht="10.5" customHeight="1" thickBot="1" x14ac:dyDescent="0.3">
      <c r="A9" s="48" t="s">
        <v>113</v>
      </c>
      <c r="B9" s="61" t="s">
        <v>114</v>
      </c>
      <c r="C9" s="61" t="s">
        <v>115</v>
      </c>
      <c r="D9" s="62" t="s">
        <v>82</v>
      </c>
      <c r="E9" s="62" t="s">
        <v>83</v>
      </c>
      <c r="F9" s="62" t="s">
        <v>84</v>
      </c>
      <c r="G9" s="62" t="s">
        <v>85</v>
      </c>
      <c r="H9" s="62" t="s">
        <v>86</v>
      </c>
      <c r="I9" s="62" t="s">
        <v>87</v>
      </c>
      <c r="J9" s="62" t="s">
        <v>88</v>
      </c>
      <c r="K9" s="62" t="s">
        <v>89</v>
      </c>
      <c r="L9" s="62" t="s">
        <v>90</v>
      </c>
      <c r="M9" s="62" t="s">
        <v>91</v>
      </c>
      <c r="N9" s="62" t="s">
        <v>92</v>
      </c>
      <c r="O9" s="62" t="s">
        <v>93</v>
      </c>
      <c r="P9" s="62" t="s">
        <v>94</v>
      </c>
      <c r="Q9" s="62" t="s">
        <v>95</v>
      </c>
      <c r="R9" s="62" t="s">
        <v>96</v>
      </c>
      <c r="S9" s="62" t="s">
        <v>97</v>
      </c>
      <c r="T9" s="62" t="s">
        <v>98</v>
      </c>
      <c r="U9" s="62" t="s">
        <v>99</v>
      </c>
      <c r="V9" s="62" t="s">
        <v>100</v>
      </c>
      <c r="W9" s="62" t="s">
        <v>101</v>
      </c>
      <c r="X9" s="62" t="s">
        <v>102</v>
      </c>
      <c r="Y9" s="62" t="s">
        <v>103</v>
      </c>
      <c r="Z9" s="62" t="s">
        <v>104</v>
      </c>
      <c r="AA9" s="62" t="s">
        <v>105</v>
      </c>
      <c r="AB9" s="62" t="s">
        <v>106</v>
      </c>
      <c r="AC9" s="62" t="s">
        <v>107</v>
      </c>
      <c r="AD9" s="62" t="s">
        <v>108</v>
      </c>
      <c r="AE9" s="62" t="s">
        <v>109</v>
      </c>
      <c r="AF9" s="62" t="s">
        <v>110</v>
      </c>
      <c r="AG9" s="62" t="s">
        <v>111</v>
      </c>
      <c r="AH9" s="62" t="s">
        <v>112</v>
      </c>
      <c r="AI9" s="91" t="s">
        <v>117</v>
      </c>
      <c r="AJ9" s="91" t="s">
        <v>116</v>
      </c>
      <c r="AK9" s="92" t="s">
        <v>139</v>
      </c>
      <c r="AL9" s="93" t="s">
        <v>131</v>
      </c>
      <c r="AM9" s="94" t="s">
        <v>132</v>
      </c>
      <c r="AN9" s="95" t="s">
        <v>133</v>
      </c>
      <c r="AO9" s="96" t="s">
        <v>134</v>
      </c>
      <c r="AP9" s="97" t="s">
        <v>135</v>
      </c>
      <c r="AQ9" s="91" t="s">
        <v>138</v>
      </c>
      <c r="AR9" s="91" t="s">
        <v>137</v>
      </c>
      <c r="AS9" s="68" t="s">
        <v>118</v>
      </c>
      <c r="AT9" s="68" t="s">
        <v>129</v>
      </c>
    </row>
    <row r="10" spans="1:46" ht="15" customHeight="1" x14ac:dyDescent="0.25">
      <c r="A10" s="103" t="s">
        <v>140</v>
      </c>
      <c r="B10" s="116" t="str">
        <f>IFERROR(VLOOKUP(Relevé[[#This Row],[Noms]],Salariés[],2,FALSE),"")</f>
        <v>CONT</v>
      </c>
      <c r="C10" s="116" t="str">
        <f>IFERROR(VLOOKUP(Relevé[[#This Row],[Noms]],Salariés[],3,FALSE),"")</f>
        <v>5J</v>
      </c>
      <c r="D10" s="38">
        <v>7.75</v>
      </c>
      <c r="E10" s="38">
        <v>8.75</v>
      </c>
      <c r="F10" s="38">
        <v>5</v>
      </c>
      <c r="G10" s="38">
        <v>3</v>
      </c>
      <c r="H10" s="38">
        <v>4</v>
      </c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21">
        <f t="shared" ref="AI10:AI41" si="6">SUM(D10:AH10)</f>
        <v>28.5</v>
      </c>
      <c r="AJ10" s="21">
        <f>IFERROR(VLOOKUP(Relevé[[#This Row],[Noms]],HS[],35,FALSE),0)</f>
        <v>1</v>
      </c>
      <c r="AK10" s="55">
        <f>IF(Relevé[[#This Row],[H]]=$B$3,$AI$3-Relevé[[#This Row],[Total]],
IF(Relevé[[#This Row],[H]]=$B$4,$AI$4-Relevé[[#This Row],[Total]],$AI$5-Relevé[[#This Row],[Total]]))</f>
        <v>134.75</v>
      </c>
      <c r="AL10" s="21">
        <f>VLOOKUP(Relevé[[#This Row],[Noms]],Abs,36,FALSE)</f>
        <v>0</v>
      </c>
      <c r="AM10" s="21">
        <f>VLOOKUP(Relevé[[#This Row],[Noms]],Abs,37,FALSE)</f>
        <v>0</v>
      </c>
      <c r="AN10" s="21">
        <f>VLOOKUP(Relevé[[#This Row],[Noms]],Abs,38,FALSE)</f>
        <v>0</v>
      </c>
      <c r="AO10" s="21">
        <f>VLOOKUP(Relevé[[#This Row],[Noms]],Abs,39,FALSE)</f>
        <v>0</v>
      </c>
      <c r="AP10" s="21">
        <f>VLOOKUP(Relevé[[#This Row],[Noms]],Abs,40,FALSE)</f>
        <v>0</v>
      </c>
      <c r="AQ10" s="21">
        <f>Relevé[[#This Row],[Total]]+SUM(Relevé[[#This Row],[H. Congés]:[H. Chôm.Part.]])</f>
        <v>28.5</v>
      </c>
      <c r="AR10" s="99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0" s="64" t="str">
        <f ca="1">IF([1]!NB_SI_COULEUR(Relevé[[#This Row],[1]:[31]],[1]!NO_COULEUR($AD$1))&gt;0,"OUI","NON")</f>
        <v>OUI</v>
      </c>
      <c r="AT10" s="64" t="str">
        <f ca="1">IF([1]!NB_SI_COULEUR(Relevé[[#This Row],[1]:[31]],[1]!NO_COULEUR($V$1))&gt;0,"OUI","NON")</f>
        <v>OUI</v>
      </c>
    </row>
    <row r="11" spans="1:46" ht="15" customHeight="1" x14ac:dyDescent="0.25">
      <c r="A11" s="104" t="s">
        <v>141</v>
      </c>
      <c r="B11" s="116" t="str">
        <f>IFERROR(VLOOKUP(Relevé[[#This Row],[Noms]],Salariés[],2,FALSE),"")</f>
        <v>CH</v>
      </c>
      <c r="C11" s="116" t="str">
        <f>IFERROR(VLOOKUP(Relevé[[#This Row],[Noms]],Salariés[],3,FALSE),"")</f>
        <v>4J</v>
      </c>
      <c r="D11" s="38">
        <v>8.75</v>
      </c>
      <c r="E11" s="39">
        <v>8.75</v>
      </c>
      <c r="F11" s="39">
        <v>8.75</v>
      </c>
      <c r="G11" s="39">
        <v>8.75</v>
      </c>
      <c r="H11" s="39"/>
      <c r="I11" s="39"/>
      <c r="J11" s="39"/>
      <c r="K11" s="39"/>
      <c r="L11" s="39"/>
      <c r="M11" s="39"/>
      <c r="N11" s="39"/>
      <c r="O11" s="38"/>
      <c r="P11" s="38"/>
      <c r="Q11" s="38"/>
      <c r="R11" s="38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8"/>
      <c r="AD11" s="38"/>
      <c r="AE11" s="38"/>
      <c r="AF11" s="38"/>
      <c r="AG11" s="39"/>
      <c r="AH11" s="39"/>
      <c r="AI11" s="21">
        <f t="shared" si="6"/>
        <v>35</v>
      </c>
      <c r="AJ11" s="21">
        <f>IFERROR(VLOOKUP(Relevé[[#This Row],[Noms]],HS[],35,FALSE),0)</f>
        <v>0</v>
      </c>
      <c r="AK11" s="55">
        <f>IF(Relevé[[#This Row],[H]]=$B$3,$AI$3-Relevé[[#This Row],[Total]],
IF(Relevé[[#This Row],[H]]=$B$4,$AI$4-Relevé[[#This Row],[Total]],$AI$5-Relevé[[#This Row],[Total]]))</f>
        <v>131.25</v>
      </c>
      <c r="AL11" s="21">
        <f>VLOOKUP(Relevé[[#This Row],[Noms]],Abs,36,FALSE)</f>
        <v>0</v>
      </c>
      <c r="AM11" s="21">
        <f>VLOOKUP(Relevé[[#This Row],[Noms]],Abs,37,FALSE)</f>
        <v>0</v>
      </c>
      <c r="AN11" s="21">
        <f>VLOOKUP(Relevé[[#This Row],[Noms]],Abs,38,FALSE)</f>
        <v>0</v>
      </c>
      <c r="AO11" s="21">
        <f>VLOOKUP(Relevé[[#This Row],[Noms]],Abs,39,FALSE)</f>
        <v>0</v>
      </c>
      <c r="AP11" s="21">
        <f>VLOOKUP(Relevé[[#This Row],[Noms]],Abs,40,FALSE)</f>
        <v>0</v>
      </c>
      <c r="AQ11" s="21">
        <f>Relevé[[#This Row],[Total]]+SUM(Relevé[[#This Row],[H. Congés]:[H. Chôm.Part.]])</f>
        <v>35</v>
      </c>
      <c r="AR11" s="99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1" s="23" t="str">
        <f ca="1">IF([1]!NB_SI_COULEUR(Relevé[[#This Row],[1]:[31]],[1]!NO_COULEUR($AD$1))&gt;0,"OUI","NON")</f>
        <v>NON</v>
      </c>
      <c r="AT11" s="23" t="str">
        <f ca="1">IF([1]!NB_SI_COULEUR(Relevé[[#This Row],[1]:[31]],[1]!NO_COULEUR($V$1))&gt;0,"OUI","NON")</f>
        <v>NON</v>
      </c>
    </row>
    <row r="12" spans="1:46" ht="15" customHeight="1" x14ac:dyDescent="0.25">
      <c r="A12" s="105" t="s">
        <v>142</v>
      </c>
      <c r="B12" s="116" t="str">
        <f>IFERROR(VLOOKUP(Relevé[[#This Row],[Noms]],Salariés[],2,FALSE),"")</f>
        <v>CH</v>
      </c>
      <c r="C12" s="116" t="str">
        <f>IFERROR(VLOOKUP(Relevé[[#This Row],[Noms]],Salariés[],3,FALSE),"")</f>
        <v>4J</v>
      </c>
      <c r="D12" s="38">
        <v>7.75</v>
      </c>
      <c r="E12" s="39">
        <v>8.75</v>
      </c>
      <c r="F12" s="39">
        <v>8.75</v>
      </c>
      <c r="G12" s="39">
        <v>8.75</v>
      </c>
      <c r="H12" s="39"/>
      <c r="I12" s="39"/>
      <c r="J12" s="39"/>
      <c r="K12" s="39"/>
      <c r="L12" s="39"/>
      <c r="M12" s="39"/>
      <c r="N12" s="39"/>
      <c r="O12" s="38"/>
      <c r="P12" s="38"/>
      <c r="Q12" s="38"/>
      <c r="R12" s="38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8"/>
      <c r="AD12" s="38"/>
      <c r="AE12" s="38"/>
      <c r="AF12" s="38"/>
      <c r="AG12" s="39"/>
      <c r="AH12" s="39"/>
      <c r="AI12" s="21">
        <f t="shared" si="6"/>
        <v>34</v>
      </c>
      <c r="AJ12" s="21">
        <f>IFERROR(VLOOKUP(Relevé[[#This Row],[Noms]],HS[],35,FALSE),0)</f>
        <v>0</v>
      </c>
      <c r="AK12" s="89">
        <f>IF(Relevé[[#This Row],[H]]=$B$3,$AI$3-Relevé[[#This Row],[Total]],
IF(Relevé[[#This Row],[H]]=$B$4,$AI$4-Relevé[[#This Row],[Total]],$AI$5-Relevé[[#This Row],[Total]]))</f>
        <v>132.25</v>
      </c>
      <c r="AL12" s="21">
        <f>VLOOKUP(Relevé[[#This Row],[Noms]],Abs,36,FALSE)</f>
        <v>0</v>
      </c>
      <c r="AM12" s="21">
        <f>VLOOKUP(Relevé[[#This Row],[Noms]],Abs,37,FALSE)</f>
        <v>0</v>
      </c>
      <c r="AN12" s="21">
        <f>VLOOKUP(Relevé[[#This Row],[Noms]],Abs,38,FALSE)</f>
        <v>0</v>
      </c>
      <c r="AO12" s="85">
        <f>VLOOKUP(Relevé[[#This Row],[Noms]],Abs,39,FALSE)</f>
        <v>0</v>
      </c>
      <c r="AP12" s="85">
        <f>VLOOKUP(Relevé[[#This Row],[Noms]],Abs,40,FALSE)</f>
        <v>0</v>
      </c>
      <c r="AQ12" s="85">
        <f>Relevé[[#This Row],[Total]]+SUM(Relevé[[#This Row],[H. Congés]:[H. Chôm.Part.]])</f>
        <v>34</v>
      </c>
      <c r="AR1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2" s="23" t="str">
        <f ca="1">IF([1]!NB_SI_COULEUR(Relevé[[#This Row],[1]:[31]],[1]!NO_COULEUR($AD$1))&gt;0,"OUI","NON")</f>
        <v>NON</v>
      </c>
      <c r="AT12" s="23" t="str">
        <f ca="1">IF([1]!NB_SI_COULEUR(Relevé[[#This Row],[1]:[31]],[1]!NO_COULEUR($V$1))&gt;0,"OUI","NON")</f>
        <v>OUI</v>
      </c>
    </row>
    <row r="13" spans="1:46" ht="15" customHeight="1" x14ac:dyDescent="0.25">
      <c r="A13" s="106" t="s">
        <v>143</v>
      </c>
      <c r="B13" s="116" t="str">
        <f>IFERROR(VLOOKUP(Relevé[[#This Row],[Noms]],Salariés[],2,FALSE),"")</f>
        <v>CH</v>
      </c>
      <c r="C13" s="116" t="str">
        <f>IFERROR(VLOOKUP(Relevé[[#This Row],[Noms]],Salariés[],3,FALSE),"")</f>
        <v>4J</v>
      </c>
      <c r="D13" s="38">
        <v>8.75</v>
      </c>
      <c r="E13" s="39">
        <v>8.75</v>
      </c>
      <c r="F13" s="39">
        <v>8.75</v>
      </c>
      <c r="G13" s="39">
        <v>8.75</v>
      </c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21">
        <f t="shared" si="6"/>
        <v>35</v>
      </c>
      <c r="AJ13" s="21">
        <f>IFERROR(VLOOKUP(Relevé[[#This Row],[Noms]],HS[],35,FALSE),0)</f>
        <v>0</v>
      </c>
      <c r="AK13" s="89">
        <f>IF(Relevé[[#This Row],[H]]=$B$3,$AI$3-Relevé[[#This Row],[Total]],
IF(Relevé[[#This Row],[H]]=$B$4,$AI$4-Relevé[[#This Row],[Total]],$AI$5-Relevé[[#This Row],[Total]]))</f>
        <v>131.25</v>
      </c>
      <c r="AL13" s="21">
        <f>VLOOKUP(Relevé[[#This Row],[Noms]],Abs,36,FALSE)</f>
        <v>0</v>
      </c>
      <c r="AM13" s="21">
        <f>VLOOKUP(Relevé[[#This Row],[Noms]],Abs,37,FALSE)</f>
        <v>0</v>
      </c>
      <c r="AN13" s="21">
        <f>VLOOKUP(Relevé[[#This Row],[Noms]],Abs,38,FALSE)</f>
        <v>0</v>
      </c>
      <c r="AO13" s="85">
        <f>VLOOKUP(Relevé[[#This Row],[Noms]],Abs,39,FALSE)</f>
        <v>0</v>
      </c>
      <c r="AP13" s="85">
        <f>VLOOKUP(Relevé[[#This Row],[Noms]],Abs,40,FALSE)</f>
        <v>0</v>
      </c>
      <c r="AQ13" s="85">
        <f>Relevé[[#This Row],[Total]]+SUM(Relevé[[#This Row],[H. Congés]:[H. Chôm.Part.]])</f>
        <v>35</v>
      </c>
      <c r="AR1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3" s="23" t="str">
        <f ca="1">IF([1]!NB_SI_COULEUR(Relevé[[#This Row],[1]:[31]],[1]!NO_COULEUR($AD$1))&gt;0,"OUI","NON")</f>
        <v>NON</v>
      </c>
      <c r="AT13" s="23" t="str">
        <f ca="1">IF([1]!NB_SI_COULEUR(Relevé[[#This Row],[1]:[31]],[1]!NO_COULEUR($V$1))&gt;0,"OUI","NON")</f>
        <v>NON</v>
      </c>
    </row>
    <row r="14" spans="1:46" ht="15" customHeight="1" x14ac:dyDescent="0.25">
      <c r="A14" s="104" t="s">
        <v>144</v>
      </c>
      <c r="B14" s="116" t="str">
        <f>IFERROR(VLOOKUP(Relevé[[#This Row],[Noms]],Salariés[],2,FALSE),"")</f>
        <v>CH</v>
      </c>
      <c r="C14" s="116" t="str">
        <f>IFERROR(VLOOKUP(Relevé[[#This Row],[Noms]],Salariés[],3,FALSE),"")</f>
        <v>4J</v>
      </c>
      <c r="D14" s="38">
        <v>8.75</v>
      </c>
      <c r="E14" s="39">
        <v>8.75</v>
      </c>
      <c r="F14" s="39">
        <v>8.75</v>
      </c>
      <c r="G14" s="39">
        <v>8.75</v>
      </c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21">
        <f t="shared" si="6"/>
        <v>35</v>
      </c>
      <c r="AJ14" s="21">
        <f>IFERROR(VLOOKUP(Relevé[[#This Row],[Noms]],HS[],35,FALSE),0)</f>
        <v>0</v>
      </c>
      <c r="AK14" s="89">
        <f>IF(Relevé[[#This Row],[H]]=$B$3,$AI$3-Relevé[[#This Row],[Total]],
IF(Relevé[[#This Row],[H]]=$B$4,$AI$4-Relevé[[#This Row],[Total]],$AI$5-Relevé[[#This Row],[Total]]))</f>
        <v>131.25</v>
      </c>
      <c r="AL14" s="21">
        <f>VLOOKUP(Relevé[[#This Row],[Noms]],Abs,36,FALSE)</f>
        <v>0</v>
      </c>
      <c r="AM14" s="21">
        <f>VLOOKUP(Relevé[[#This Row],[Noms]],Abs,37,FALSE)</f>
        <v>0</v>
      </c>
      <c r="AN14" s="21">
        <f>VLOOKUP(Relevé[[#This Row],[Noms]],Abs,38,FALSE)</f>
        <v>0</v>
      </c>
      <c r="AO14" s="85">
        <f>VLOOKUP(Relevé[[#This Row],[Noms]],Abs,39,FALSE)</f>
        <v>0</v>
      </c>
      <c r="AP14" s="85">
        <f>VLOOKUP(Relevé[[#This Row],[Noms]],Abs,40,FALSE)</f>
        <v>0</v>
      </c>
      <c r="AQ14" s="85">
        <f>Relevé[[#This Row],[Total]]+SUM(Relevé[[#This Row],[H. Congés]:[H. Chôm.Part.]])</f>
        <v>35</v>
      </c>
      <c r="AR1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4" s="23" t="str">
        <f ca="1">IF([1]!NB_SI_COULEUR(Relevé[[#This Row],[1]:[31]],[1]!NO_COULEUR($AD$1))&gt;0,"OUI","NON")</f>
        <v>NON</v>
      </c>
      <c r="AT14" s="23" t="str">
        <f ca="1">IF([1]!NB_SI_COULEUR(Relevé[[#This Row],[1]:[31]],[1]!NO_COULEUR($V$1))&gt;0,"OUI","NON")</f>
        <v>NON</v>
      </c>
    </row>
    <row r="15" spans="1:46" ht="15" customHeight="1" x14ac:dyDescent="0.25">
      <c r="A15" s="104" t="s">
        <v>145</v>
      </c>
      <c r="B15" s="116" t="str">
        <f>IFERROR(VLOOKUP(Relevé[[#This Row],[Noms]],Salariés[],2,FALSE),"")</f>
        <v>CH</v>
      </c>
      <c r="C15" s="116" t="str">
        <f>IFERROR(VLOOKUP(Relevé[[#This Row],[Noms]],Salariés[],3,FALSE),"")</f>
        <v>4J</v>
      </c>
      <c r="D15" s="38">
        <v>8.75</v>
      </c>
      <c r="E15" s="39">
        <v>8.75</v>
      </c>
      <c r="F15" s="39">
        <v>8.75</v>
      </c>
      <c r="G15" s="39">
        <v>8.75</v>
      </c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21">
        <f t="shared" si="6"/>
        <v>35</v>
      </c>
      <c r="AJ15" s="21">
        <f>IFERROR(VLOOKUP(Relevé[[#This Row],[Noms]],HS[],35,FALSE),0)</f>
        <v>0</v>
      </c>
      <c r="AK15" s="89">
        <f>IF(Relevé[[#This Row],[H]]=$B$3,$AI$3-Relevé[[#This Row],[Total]],
IF(Relevé[[#This Row],[H]]=$B$4,$AI$4-Relevé[[#This Row],[Total]],$AI$5-Relevé[[#This Row],[Total]]))</f>
        <v>131.25</v>
      </c>
      <c r="AL15" s="21">
        <f>VLOOKUP(Relevé[[#This Row],[Noms]],Abs,36,FALSE)</f>
        <v>0</v>
      </c>
      <c r="AM15" s="21">
        <f>VLOOKUP(Relevé[[#This Row],[Noms]],Abs,37,FALSE)</f>
        <v>0</v>
      </c>
      <c r="AN15" s="21">
        <f>VLOOKUP(Relevé[[#This Row],[Noms]],Abs,38,FALSE)</f>
        <v>0</v>
      </c>
      <c r="AO15" s="85">
        <f>VLOOKUP(Relevé[[#This Row],[Noms]],Abs,39,FALSE)</f>
        <v>0</v>
      </c>
      <c r="AP15" s="85">
        <f>VLOOKUP(Relevé[[#This Row],[Noms]],Abs,40,FALSE)</f>
        <v>0</v>
      </c>
      <c r="AQ15" s="85">
        <f>Relevé[[#This Row],[Total]]+SUM(Relevé[[#This Row],[H. Congés]:[H. Chôm.Part.]])</f>
        <v>35</v>
      </c>
      <c r="AR1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5" s="23" t="str">
        <f ca="1">IF([1]!NB_SI_COULEUR(Relevé[[#This Row],[1]:[31]],[1]!NO_COULEUR($AD$1))&gt;0,"OUI","NON")</f>
        <v>NON</v>
      </c>
      <c r="AT15" s="23" t="str">
        <f ca="1">IF([1]!NB_SI_COULEUR(Relevé[[#This Row],[1]:[31]],[1]!NO_COULEUR($V$1))&gt;0,"OUI","NON")</f>
        <v>NON</v>
      </c>
    </row>
    <row r="16" spans="1:46" ht="15" customHeight="1" x14ac:dyDescent="0.25">
      <c r="A16" s="104" t="s">
        <v>146</v>
      </c>
      <c r="B16" s="116" t="str">
        <f>IFERROR(VLOOKUP(Relevé[[#This Row],[Noms]],Salariés[],2,FALSE),"")</f>
        <v>CH</v>
      </c>
      <c r="C16" s="116" t="str">
        <f>IFERROR(VLOOKUP(Relevé[[#This Row],[Noms]],Salariés[],3,FALSE),"")</f>
        <v>4J</v>
      </c>
      <c r="D16" s="38">
        <v>8.75</v>
      </c>
      <c r="E16" s="39" t="s">
        <v>150</v>
      </c>
      <c r="F16" s="39">
        <v>8.75</v>
      </c>
      <c r="G16" s="39">
        <v>8.75</v>
      </c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9"/>
      <c r="AI16" s="21">
        <f t="shared" si="6"/>
        <v>26.25</v>
      </c>
      <c r="AJ16" s="21">
        <f>IFERROR(VLOOKUP(Relevé[[#This Row],[Noms]],HS[],35,FALSE),0)</f>
        <v>0</v>
      </c>
      <c r="AK16" s="89">
        <f>IF(Relevé[[#This Row],[H]]=$B$3,$AI$3-Relevé[[#This Row],[Total]],
IF(Relevé[[#This Row],[H]]=$B$4,$AI$4-Relevé[[#This Row],[Total]],$AI$5-Relevé[[#This Row],[Total]]))</f>
        <v>140</v>
      </c>
      <c r="AL16" s="21">
        <f>VLOOKUP(Relevé[[#This Row],[Noms]],Abs,36,FALSE)</f>
        <v>0</v>
      </c>
      <c r="AM16" s="21">
        <f>VLOOKUP(Relevé[[#This Row],[Noms]],Abs,37,FALSE)</f>
        <v>0</v>
      </c>
      <c r="AN16" s="21">
        <f>VLOOKUP(Relevé[[#This Row],[Noms]],Abs,38,FALSE)</f>
        <v>0</v>
      </c>
      <c r="AO16" s="85">
        <f>VLOOKUP(Relevé[[#This Row],[Noms]],Abs,39,FALSE)</f>
        <v>0</v>
      </c>
      <c r="AP16" s="85">
        <f>VLOOKUP(Relevé[[#This Row],[Noms]],Abs,40,FALSE)</f>
        <v>0</v>
      </c>
      <c r="AQ16" s="85">
        <f>Relevé[[#This Row],[Total]]+SUM(Relevé[[#This Row],[H. Congés]:[H. Chôm.Part.]])</f>
        <v>26.25</v>
      </c>
      <c r="AR1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6" s="23" t="str">
        <f ca="1">IF([1]!NB_SI_COULEUR(Relevé[[#This Row],[1]:[31]],[1]!NO_COULEUR($AD$1))&gt;0,"OUI","NON")</f>
        <v>NON</v>
      </c>
      <c r="AT16" s="23" t="str">
        <f ca="1">IF([1]!NB_SI_COULEUR(Relevé[[#This Row],[1]:[31]],[1]!NO_COULEUR($V$1))&gt;0,"OUI","NON")</f>
        <v>NON</v>
      </c>
    </row>
    <row r="17" spans="1:46" ht="15" customHeight="1" x14ac:dyDescent="0.25">
      <c r="A17" s="104" t="s">
        <v>147</v>
      </c>
      <c r="B17" s="116" t="str">
        <f>IFERROR(VLOOKUP(Relevé[[#This Row],[Noms]],Salariés[],2,FALSE),"")</f>
        <v>PEINT</v>
      </c>
      <c r="C17" s="116" t="str">
        <f>IFERROR(VLOOKUP(Relevé[[#This Row],[Noms]],Salariés[],3,FALSE),"")</f>
        <v>4J</v>
      </c>
      <c r="D17" s="38">
        <v>8.75</v>
      </c>
      <c r="E17" s="39">
        <v>8.75</v>
      </c>
      <c r="F17" s="39">
        <v>8.75</v>
      </c>
      <c r="G17" s="39">
        <v>8.75</v>
      </c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9"/>
      <c r="AI17" s="21">
        <f t="shared" si="6"/>
        <v>35</v>
      </c>
      <c r="AJ17" s="21">
        <f>IFERROR(VLOOKUP(Relevé[[#This Row],[Noms]],HS[],35,FALSE),0)</f>
        <v>0</v>
      </c>
      <c r="AK17" s="89">
        <f>IF(Relevé[[#This Row],[H]]=$B$3,$AI$3-Relevé[[#This Row],[Total]],
IF(Relevé[[#This Row],[H]]=$B$4,$AI$4-Relevé[[#This Row],[Total]],$AI$5-Relevé[[#This Row],[Total]]))</f>
        <v>131.25</v>
      </c>
      <c r="AL17" s="21">
        <f>VLOOKUP(Relevé[[#This Row],[Noms]],Abs,36,FALSE)</f>
        <v>0</v>
      </c>
      <c r="AM17" s="21">
        <f>VLOOKUP(Relevé[[#This Row],[Noms]],Abs,37,FALSE)</f>
        <v>0</v>
      </c>
      <c r="AN17" s="21">
        <f>VLOOKUP(Relevé[[#This Row],[Noms]],Abs,38,FALSE)</f>
        <v>0</v>
      </c>
      <c r="AO17" s="85">
        <f>VLOOKUP(Relevé[[#This Row],[Noms]],Abs,39,FALSE)</f>
        <v>0</v>
      </c>
      <c r="AP17" s="85">
        <f>VLOOKUP(Relevé[[#This Row],[Noms]],Abs,40,FALSE)</f>
        <v>0</v>
      </c>
      <c r="AQ17" s="85">
        <f>Relevé[[#This Row],[Total]]+SUM(Relevé[[#This Row],[H. Congés]:[H. Chôm.Part.]])</f>
        <v>35</v>
      </c>
      <c r="AR1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7" s="23" t="str">
        <f ca="1">IF([1]!NB_SI_COULEUR(Relevé[[#This Row],[1]:[31]],[1]!NO_COULEUR($AD$1))&gt;0,"OUI","NON")</f>
        <v>NON</v>
      </c>
      <c r="AT17" s="23" t="str">
        <f ca="1">IF([1]!NB_SI_COULEUR(Relevé[[#This Row],[1]:[31]],[1]!NO_COULEUR($V$1))&gt;0,"OUI","NON")</f>
        <v>NON</v>
      </c>
    </row>
    <row r="18" spans="1:46" ht="15" customHeight="1" x14ac:dyDescent="0.25">
      <c r="A18" s="104" t="s">
        <v>148</v>
      </c>
      <c r="B18" s="116" t="str">
        <f>IFERROR(VLOOKUP(Relevé[[#This Row],[Noms]],Salariés[],2,FALSE),"")</f>
        <v>CPTA</v>
      </c>
      <c r="C18" s="116" t="str">
        <f>IFERROR(VLOOKUP(Relevé[[#This Row],[Noms]],Salariés[],3,FALSE),"")</f>
        <v>5J</v>
      </c>
      <c r="D18" s="38">
        <v>7.75</v>
      </c>
      <c r="E18" s="38">
        <v>7.75</v>
      </c>
      <c r="F18" s="38">
        <v>7.75</v>
      </c>
      <c r="G18" s="38">
        <v>7.75</v>
      </c>
      <c r="H18" s="38">
        <v>4</v>
      </c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9"/>
      <c r="AI18" s="21">
        <f t="shared" si="6"/>
        <v>35</v>
      </c>
      <c r="AJ18" s="21">
        <f>IFERROR(VLOOKUP(Relevé[[#This Row],[Noms]],HS[],35,FALSE),0)</f>
        <v>0</v>
      </c>
      <c r="AK18" s="89">
        <f>IF(Relevé[[#This Row],[H]]=$B$3,$AI$3-Relevé[[#This Row],[Total]],
IF(Relevé[[#This Row],[H]]=$B$4,$AI$4-Relevé[[#This Row],[Total]],$AI$5-Relevé[[#This Row],[Total]]))</f>
        <v>128.25</v>
      </c>
      <c r="AL18" s="21">
        <f>VLOOKUP(Relevé[[#This Row],[Noms]],Abs,36,FALSE)</f>
        <v>0</v>
      </c>
      <c r="AM18" s="21">
        <f>VLOOKUP(Relevé[[#This Row],[Noms]],Abs,37,FALSE)</f>
        <v>0</v>
      </c>
      <c r="AN18" s="21">
        <f>VLOOKUP(Relevé[[#This Row],[Noms]],Abs,38,FALSE)</f>
        <v>0</v>
      </c>
      <c r="AO18" s="85">
        <f>VLOOKUP(Relevé[[#This Row],[Noms]],Abs,39,FALSE)</f>
        <v>0</v>
      </c>
      <c r="AP18" s="85">
        <f>VLOOKUP(Relevé[[#This Row],[Noms]],Abs,40,FALSE)</f>
        <v>0</v>
      </c>
      <c r="AQ18" s="85">
        <f>Relevé[[#This Row],[Total]]+SUM(Relevé[[#This Row],[H. Congés]:[H. Chôm.Part.]])</f>
        <v>35</v>
      </c>
      <c r="AR1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8" s="23" t="str">
        <f ca="1">IF([1]!NB_SI_COULEUR(Relevé[[#This Row],[1]:[31]],[1]!NO_COULEUR($AD$1))&gt;0,"OUI","NON")</f>
        <v>NON</v>
      </c>
      <c r="AT18" s="23" t="str">
        <f ca="1">IF([1]!NB_SI_COULEUR(Relevé[[#This Row],[1]:[31]],[1]!NO_COULEUR($V$1))&gt;0,"OUI","NON")</f>
        <v>NON</v>
      </c>
    </row>
    <row r="19" spans="1:46" ht="15" customHeight="1" x14ac:dyDescent="0.25">
      <c r="A19" s="105" t="s">
        <v>149</v>
      </c>
      <c r="B19" s="116" t="str">
        <f>IFERROR(VLOOKUP(Relevé[[#This Row],[Noms]],Salariés[],2,FALSE),"")</f>
        <v>COM</v>
      </c>
      <c r="C19" s="116" t="str">
        <f>IFERROR(VLOOKUP(Relevé[[#This Row],[Noms]],Salariés[],3,FALSE),"")</f>
        <v>5J</v>
      </c>
      <c r="D19" s="38" t="s">
        <v>151</v>
      </c>
      <c r="E19" s="39" t="s">
        <v>151</v>
      </c>
      <c r="F19" s="39" t="s">
        <v>151</v>
      </c>
      <c r="G19" s="39" t="s">
        <v>151</v>
      </c>
      <c r="H19" s="39" t="s">
        <v>151</v>
      </c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21">
        <f t="shared" si="6"/>
        <v>0</v>
      </c>
      <c r="AJ19" s="21">
        <f>IFERROR(VLOOKUP(Relevé[[#This Row],[Noms]],HS[],35,FALSE),0)</f>
        <v>0</v>
      </c>
      <c r="AK19" s="89">
        <f>IF(Relevé[[#This Row],[H]]=$B$3,$AI$3-Relevé[[#This Row],[Total]],
IF(Relevé[[#This Row],[H]]=$B$4,$AI$4-Relevé[[#This Row],[Total]],$AI$5-Relevé[[#This Row],[Total]]))</f>
        <v>163.25</v>
      </c>
      <c r="AL19" s="21">
        <f>VLOOKUP(Relevé[[#This Row],[Noms]],Abs,36,FALSE)</f>
        <v>0</v>
      </c>
      <c r="AM19" s="21">
        <f>VLOOKUP(Relevé[[#This Row],[Noms]],Abs,37,FALSE)</f>
        <v>0</v>
      </c>
      <c r="AN19" s="21">
        <f>VLOOKUP(Relevé[[#This Row],[Noms]],Abs,38,FALSE)</f>
        <v>0</v>
      </c>
      <c r="AO19" s="85">
        <f>VLOOKUP(Relevé[[#This Row],[Noms]],Abs,39,FALSE)</f>
        <v>0</v>
      </c>
      <c r="AP19" s="85">
        <f>VLOOKUP(Relevé[[#This Row],[Noms]],Abs,40,FALSE)</f>
        <v>0</v>
      </c>
      <c r="AQ19" s="85">
        <f>Relevé[[#This Row],[Total]]+SUM(Relevé[[#This Row],[H. Congés]:[H. Chôm.Part.]])</f>
        <v>0</v>
      </c>
      <c r="AR1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19" s="23" t="str">
        <f ca="1">IF([1]!NB_SI_COULEUR(Relevé[[#This Row],[1]:[31]],[1]!NO_COULEUR($AD$1))&gt;0,"OUI","NON")</f>
        <v>NON</v>
      </c>
      <c r="AT19" s="23" t="str">
        <f ca="1">IF([1]!NB_SI_COULEUR(Relevé[[#This Row],[1]:[31]],[1]!NO_COULEUR($V$1))&gt;0,"OUI","NON")</f>
        <v>NON</v>
      </c>
    </row>
    <row r="20" spans="1:46" ht="15" customHeight="1" x14ac:dyDescent="0.25">
      <c r="A20" s="104"/>
      <c r="B20" s="116" t="str">
        <f>IFERROR(VLOOKUP(Relevé[[#This Row],[Noms]],Salariés[],2,FALSE),"")</f>
        <v/>
      </c>
      <c r="C20" s="116" t="str">
        <f>IFERROR(VLOOKUP(Relevé[[#This Row],[Noms]],Salariés[],3,FALSE),"")</f>
        <v/>
      </c>
      <c r="D20" s="38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21">
        <f t="shared" si="6"/>
        <v>0</v>
      </c>
      <c r="AJ20" s="21">
        <f>IFERROR(VLOOKUP(Relevé[[#This Row],[Noms]],HS[],35,FALSE),0)</f>
        <v>0</v>
      </c>
      <c r="AK20" s="89">
        <f>IF(Relevé[[#This Row],[H]]=$B$3,$AI$3-Relevé[[#This Row],[Total]],
IF(Relevé[[#This Row],[H]]=$B$4,$AI$4-Relevé[[#This Row],[Total]],$AI$5-Relevé[[#This Row],[Total]]))</f>
        <v>174.75</v>
      </c>
      <c r="AL20" s="21">
        <f>VLOOKUP(Relevé[[#This Row],[Noms]],Abs,36,FALSE)</f>
        <v>0</v>
      </c>
      <c r="AM20" s="21">
        <f>VLOOKUP(Relevé[[#This Row],[Noms]],Abs,37,FALSE)</f>
        <v>0</v>
      </c>
      <c r="AN20" s="21">
        <f>VLOOKUP(Relevé[[#This Row],[Noms]],Abs,38,FALSE)</f>
        <v>0</v>
      </c>
      <c r="AO20" s="85">
        <f>VLOOKUP(Relevé[[#This Row],[Noms]],Abs,39,FALSE)</f>
        <v>0</v>
      </c>
      <c r="AP20" s="85">
        <f>VLOOKUP(Relevé[[#This Row],[Noms]],Abs,40,FALSE)</f>
        <v>0</v>
      </c>
      <c r="AQ20" s="85">
        <f>Relevé[[#This Row],[Total]]+SUM(Relevé[[#This Row],[H. Congés]:[H. Chôm.Part.]])</f>
        <v>0</v>
      </c>
      <c r="AR2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0" s="23" t="str">
        <f ca="1">IF([1]!NB_SI_COULEUR(Relevé[[#This Row],[1]:[31]],[1]!NO_COULEUR($AD$1))&gt;0,"OUI","NON")</f>
        <v>NON</v>
      </c>
      <c r="AT20" s="23" t="str">
        <f ca="1">IF([1]!NB_SI_COULEUR(Relevé[[#This Row],[1]:[31]],[1]!NO_COULEUR($V$1))&gt;0,"OUI","NON")</f>
        <v>NON</v>
      </c>
    </row>
    <row r="21" spans="1:46" ht="15" customHeight="1" x14ac:dyDescent="0.25">
      <c r="A21" s="104"/>
      <c r="B21" s="116" t="str">
        <f>IFERROR(VLOOKUP(Relevé[[#This Row],[Noms]],Salariés[],2,FALSE),"")</f>
        <v/>
      </c>
      <c r="C21" s="116" t="str">
        <f>IFERROR(VLOOKUP(Relevé[[#This Row],[Noms]],Salariés[],3,FALSE),"")</f>
        <v/>
      </c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21">
        <f t="shared" si="6"/>
        <v>0</v>
      </c>
      <c r="AJ21" s="21">
        <f>IFERROR(VLOOKUP(Relevé[[#This Row],[Noms]],HS[],35,FALSE),0)</f>
        <v>0</v>
      </c>
      <c r="AK21" s="89">
        <f>IF(Relevé[[#This Row],[H]]=$B$3,$AI$3-Relevé[[#This Row],[Total]],
IF(Relevé[[#This Row],[H]]=$B$4,$AI$4-Relevé[[#This Row],[Total]],$AI$5-Relevé[[#This Row],[Total]]))</f>
        <v>174.75</v>
      </c>
      <c r="AL21" s="21">
        <f>VLOOKUP(Relevé[[#This Row],[Noms]],Abs,36,FALSE)</f>
        <v>0</v>
      </c>
      <c r="AM21" s="21">
        <f>VLOOKUP(Relevé[[#This Row],[Noms]],Abs,37,FALSE)</f>
        <v>0</v>
      </c>
      <c r="AN21" s="21">
        <f>VLOOKUP(Relevé[[#This Row],[Noms]],Abs,38,FALSE)</f>
        <v>0</v>
      </c>
      <c r="AO21" s="85">
        <f>VLOOKUP(Relevé[[#This Row],[Noms]],Abs,39,FALSE)</f>
        <v>0</v>
      </c>
      <c r="AP21" s="85">
        <f>VLOOKUP(Relevé[[#This Row],[Noms]],Abs,40,FALSE)</f>
        <v>0</v>
      </c>
      <c r="AQ21" s="85">
        <f>Relevé[[#This Row],[Total]]+SUM(Relevé[[#This Row],[H. Congés]:[H. Chôm.Part.]])</f>
        <v>0</v>
      </c>
      <c r="AR2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1" s="23" t="str">
        <f ca="1">IF([1]!NB_SI_COULEUR(Relevé[[#This Row],[1]:[31]],[1]!NO_COULEUR($AD$1))&gt;0,"OUI","NON")</f>
        <v>NON</v>
      </c>
      <c r="AT21" s="23" t="str">
        <f ca="1">IF([1]!NB_SI_COULEUR(Relevé[[#This Row],[1]:[31]],[1]!NO_COULEUR($V$1))&gt;0,"OUI","NON")</f>
        <v>NON</v>
      </c>
    </row>
    <row r="22" spans="1:46" ht="15" customHeight="1" x14ac:dyDescent="0.25">
      <c r="A22" s="104"/>
      <c r="B22" s="116" t="str">
        <f>IFERROR(VLOOKUP(Relevé[[#This Row],[Noms]],Salariés[],2,FALSE),"")</f>
        <v/>
      </c>
      <c r="C22" s="116" t="str">
        <f>IFERROR(VLOOKUP(Relevé[[#This Row],[Noms]],Salariés[],3,FALSE),"")</f>
        <v/>
      </c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21">
        <f t="shared" si="6"/>
        <v>0</v>
      </c>
      <c r="AJ22" s="21">
        <f>IFERROR(VLOOKUP(Relevé[[#This Row],[Noms]],HS[],35,FALSE),0)</f>
        <v>0</v>
      </c>
      <c r="AK22" s="89">
        <f>IF(Relevé[[#This Row],[H]]=$B$3,$AI$3-Relevé[[#This Row],[Total]],
IF(Relevé[[#This Row],[H]]=$B$4,$AI$4-Relevé[[#This Row],[Total]],$AI$5-Relevé[[#This Row],[Total]]))</f>
        <v>174.75</v>
      </c>
      <c r="AL22" s="21">
        <f>VLOOKUP(Relevé[[#This Row],[Noms]],Abs,36,FALSE)</f>
        <v>0</v>
      </c>
      <c r="AM22" s="21">
        <f>VLOOKUP(Relevé[[#This Row],[Noms]],Abs,37,FALSE)</f>
        <v>0</v>
      </c>
      <c r="AN22" s="21">
        <f>VLOOKUP(Relevé[[#This Row],[Noms]],Abs,38,FALSE)</f>
        <v>0</v>
      </c>
      <c r="AO22" s="85">
        <f>VLOOKUP(Relevé[[#This Row],[Noms]],Abs,39,FALSE)</f>
        <v>0</v>
      </c>
      <c r="AP22" s="85">
        <f>VLOOKUP(Relevé[[#This Row],[Noms]],Abs,40,FALSE)</f>
        <v>0</v>
      </c>
      <c r="AQ22" s="85">
        <f>Relevé[[#This Row],[Total]]+SUM(Relevé[[#This Row],[H. Congés]:[H. Chôm.Part.]])</f>
        <v>0</v>
      </c>
      <c r="AR2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2" s="23" t="str">
        <f ca="1">IF([1]!NB_SI_COULEUR(Relevé[[#This Row],[1]:[31]],[1]!NO_COULEUR($AD$1))&gt;0,"OUI","NON")</f>
        <v>NON</v>
      </c>
      <c r="AT22" s="23" t="str">
        <f ca="1">IF([1]!NB_SI_COULEUR(Relevé[[#This Row],[1]:[31]],[1]!NO_COULEUR($V$1))&gt;0,"OUI","NON")</f>
        <v>NON</v>
      </c>
    </row>
    <row r="23" spans="1:46" ht="15" customHeight="1" x14ac:dyDescent="0.25">
      <c r="A23" s="104"/>
      <c r="B23" s="116" t="str">
        <f>IFERROR(VLOOKUP(Relevé[[#This Row],[Noms]],Salariés[],2,FALSE),"")</f>
        <v/>
      </c>
      <c r="C23" s="116" t="str">
        <f>IFERROR(VLOOKUP(Relevé[[#This Row],[Noms]],Salariés[],3,FALSE),"")</f>
        <v/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9"/>
      <c r="AI23" s="21">
        <f t="shared" si="6"/>
        <v>0</v>
      </c>
      <c r="AJ23" s="21">
        <f>IFERROR(VLOOKUP(Relevé[[#This Row],[Noms]],HS[],35,FALSE),0)</f>
        <v>0</v>
      </c>
      <c r="AK23" s="89">
        <f>IF(Relevé[[#This Row],[H]]=$B$3,$AI$3-Relevé[[#This Row],[Total]],
IF(Relevé[[#This Row],[H]]=$B$4,$AI$4-Relevé[[#This Row],[Total]],$AI$5-Relevé[[#This Row],[Total]]))</f>
        <v>174.75</v>
      </c>
      <c r="AL23" s="21">
        <f>VLOOKUP(Relevé[[#This Row],[Noms]],Abs,36,FALSE)</f>
        <v>0</v>
      </c>
      <c r="AM23" s="21">
        <f>VLOOKUP(Relevé[[#This Row],[Noms]],Abs,37,FALSE)</f>
        <v>0</v>
      </c>
      <c r="AN23" s="21">
        <f>VLOOKUP(Relevé[[#This Row],[Noms]],Abs,38,FALSE)</f>
        <v>0</v>
      </c>
      <c r="AO23" s="85">
        <f>VLOOKUP(Relevé[[#This Row],[Noms]],Abs,39,FALSE)</f>
        <v>0</v>
      </c>
      <c r="AP23" s="85">
        <f>VLOOKUP(Relevé[[#This Row],[Noms]],Abs,40,FALSE)</f>
        <v>0</v>
      </c>
      <c r="AQ23" s="85">
        <f>Relevé[[#This Row],[Total]]+SUM(Relevé[[#This Row],[H. Congés]:[H. Chôm.Part.]])</f>
        <v>0</v>
      </c>
      <c r="AR2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3" s="23" t="str">
        <f ca="1">IF([1]!NB_SI_COULEUR(Relevé[[#This Row],[1]:[31]],[1]!NO_COULEUR($AD$1))&gt;0,"OUI","NON")</f>
        <v>NON</v>
      </c>
      <c r="AT23" s="23" t="str">
        <f ca="1">IF([1]!NB_SI_COULEUR(Relevé[[#This Row],[1]:[31]],[1]!NO_COULEUR($V$1))&gt;0,"OUI","NON")</f>
        <v>NON</v>
      </c>
    </row>
    <row r="24" spans="1:46" ht="15" customHeight="1" x14ac:dyDescent="0.25">
      <c r="A24" s="104"/>
      <c r="B24" s="116" t="str">
        <f>IFERROR(VLOOKUP(Relevé[[#This Row],[Noms]],Salariés[],2,FALSE),"")</f>
        <v/>
      </c>
      <c r="C24" s="116" t="str">
        <f>IFERROR(VLOOKUP(Relevé[[#This Row],[Noms]],Salariés[],3,FALSE),"")</f>
        <v/>
      </c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21">
        <f t="shared" si="6"/>
        <v>0</v>
      </c>
      <c r="AJ24" s="21">
        <f>IFERROR(VLOOKUP(Relevé[[#This Row],[Noms]],HS[],35,FALSE),0)</f>
        <v>0</v>
      </c>
      <c r="AK24" s="89">
        <f>IF(Relevé[[#This Row],[H]]=$B$3,$AI$3-Relevé[[#This Row],[Total]],
IF(Relevé[[#This Row],[H]]=$B$4,$AI$4-Relevé[[#This Row],[Total]],$AI$5-Relevé[[#This Row],[Total]]))</f>
        <v>174.75</v>
      </c>
      <c r="AL24" s="21">
        <f>VLOOKUP(Relevé[[#This Row],[Noms]],Abs,36,FALSE)</f>
        <v>0</v>
      </c>
      <c r="AM24" s="21">
        <f>VLOOKUP(Relevé[[#This Row],[Noms]],Abs,37,FALSE)</f>
        <v>0</v>
      </c>
      <c r="AN24" s="21">
        <f>VLOOKUP(Relevé[[#This Row],[Noms]],Abs,38,FALSE)</f>
        <v>0</v>
      </c>
      <c r="AO24" s="85">
        <f>VLOOKUP(Relevé[[#This Row],[Noms]],Abs,39,FALSE)</f>
        <v>0</v>
      </c>
      <c r="AP24" s="85">
        <f>VLOOKUP(Relevé[[#This Row],[Noms]],Abs,40,FALSE)</f>
        <v>0</v>
      </c>
      <c r="AQ24" s="85">
        <f>Relevé[[#This Row],[Total]]+SUM(Relevé[[#This Row],[H. Congés]:[H. Chôm.Part.]])</f>
        <v>0</v>
      </c>
      <c r="AR2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4" s="23" t="str">
        <f ca="1">IF([1]!NB_SI_COULEUR(Relevé[[#This Row],[1]:[31]],[1]!NO_COULEUR($AD$1))&gt;0,"OUI","NON")</f>
        <v>NON</v>
      </c>
      <c r="AT24" s="23" t="str">
        <f ca="1">IF([1]!NB_SI_COULEUR(Relevé[[#This Row],[1]:[31]],[1]!NO_COULEUR($V$1))&gt;0,"OUI","NON")</f>
        <v>NON</v>
      </c>
    </row>
    <row r="25" spans="1:46" ht="15" customHeight="1" x14ac:dyDescent="0.25">
      <c r="A25" s="104"/>
      <c r="B25" s="116" t="str">
        <f>IFERROR(VLOOKUP(Relevé[[#This Row],[Noms]],Salariés[],2,FALSE),"")</f>
        <v/>
      </c>
      <c r="C25" s="116" t="str">
        <f>IFERROR(VLOOKUP(Relevé[[#This Row],[Noms]],Salariés[],3,FALSE),"")</f>
        <v/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9"/>
      <c r="AI25" s="21">
        <f t="shared" si="6"/>
        <v>0</v>
      </c>
      <c r="AJ25" s="21">
        <f>IFERROR(VLOOKUP(Relevé[[#This Row],[Noms]],HS[],35,FALSE),0)</f>
        <v>0</v>
      </c>
      <c r="AK25" s="89">
        <f>IF(Relevé[[#This Row],[H]]=$B$3,$AI$3-Relevé[[#This Row],[Total]],
IF(Relevé[[#This Row],[H]]=$B$4,$AI$4-Relevé[[#This Row],[Total]],$AI$5-Relevé[[#This Row],[Total]]))</f>
        <v>174.75</v>
      </c>
      <c r="AL25" s="21">
        <f>VLOOKUP(Relevé[[#This Row],[Noms]],Abs,36,FALSE)</f>
        <v>0</v>
      </c>
      <c r="AM25" s="21">
        <f>VLOOKUP(Relevé[[#This Row],[Noms]],Abs,37,FALSE)</f>
        <v>0</v>
      </c>
      <c r="AN25" s="21">
        <f>VLOOKUP(Relevé[[#This Row],[Noms]],Abs,38,FALSE)</f>
        <v>0</v>
      </c>
      <c r="AO25" s="85">
        <f>VLOOKUP(Relevé[[#This Row],[Noms]],Abs,39,FALSE)</f>
        <v>0</v>
      </c>
      <c r="AP25" s="85">
        <f>VLOOKUP(Relevé[[#This Row],[Noms]],Abs,40,FALSE)</f>
        <v>0</v>
      </c>
      <c r="AQ25" s="85">
        <f>Relevé[[#This Row],[Total]]+SUM(Relevé[[#This Row],[H. Congés]:[H. Chôm.Part.]])</f>
        <v>0</v>
      </c>
      <c r="AR2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5" s="23" t="str">
        <f ca="1">IF([1]!NB_SI_COULEUR(Relevé[[#This Row],[1]:[31]],[1]!NO_COULEUR($AD$1))&gt;0,"OUI","NON")</f>
        <v>NON</v>
      </c>
      <c r="AT25" s="23" t="str">
        <f ca="1">IF([1]!NB_SI_COULEUR(Relevé[[#This Row],[1]:[31]],[1]!NO_COULEUR($V$1))&gt;0,"OUI","NON")</f>
        <v>NON</v>
      </c>
    </row>
    <row r="26" spans="1:46" ht="15" customHeight="1" x14ac:dyDescent="0.25">
      <c r="A26" s="104"/>
      <c r="B26" s="116" t="str">
        <f>IFERROR(VLOOKUP(Relevé[[#This Row],[Noms]],Salariés[],2,FALSE),"")</f>
        <v/>
      </c>
      <c r="C26" s="116" t="str">
        <f>IFERROR(VLOOKUP(Relevé[[#This Row],[Noms]],Salariés[],3,FALSE),"")</f>
        <v/>
      </c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21">
        <f t="shared" si="6"/>
        <v>0</v>
      </c>
      <c r="AJ26" s="21">
        <f>IFERROR(VLOOKUP(Relevé[[#This Row],[Noms]],HS[],35,FALSE),0)</f>
        <v>0</v>
      </c>
      <c r="AK26" s="89">
        <f>IF(Relevé[[#This Row],[H]]=$B$3,$AI$3-Relevé[[#This Row],[Total]],
IF(Relevé[[#This Row],[H]]=$B$4,$AI$4-Relevé[[#This Row],[Total]],$AI$5-Relevé[[#This Row],[Total]]))</f>
        <v>174.75</v>
      </c>
      <c r="AL26" s="21">
        <f>VLOOKUP(Relevé[[#This Row],[Noms]],Abs,36,FALSE)</f>
        <v>0</v>
      </c>
      <c r="AM26" s="21">
        <f>VLOOKUP(Relevé[[#This Row],[Noms]],Abs,37,FALSE)</f>
        <v>0</v>
      </c>
      <c r="AN26" s="21">
        <f>VLOOKUP(Relevé[[#This Row],[Noms]],Abs,38,FALSE)</f>
        <v>0</v>
      </c>
      <c r="AO26" s="85">
        <f>VLOOKUP(Relevé[[#This Row],[Noms]],Abs,39,FALSE)</f>
        <v>0</v>
      </c>
      <c r="AP26" s="85">
        <f>VLOOKUP(Relevé[[#This Row],[Noms]],Abs,40,FALSE)</f>
        <v>0</v>
      </c>
      <c r="AQ26" s="85">
        <f>Relevé[[#This Row],[Total]]+SUM(Relevé[[#This Row],[H. Congés]:[H. Chôm.Part.]])</f>
        <v>0</v>
      </c>
      <c r="AR2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6" s="23" t="str">
        <f ca="1">IF([1]!NB_SI_COULEUR(Relevé[[#This Row],[1]:[31]],[1]!NO_COULEUR($AD$1))&gt;0,"OUI","NON")</f>
        <v>NON</v>
      </c>
      <c r="AT26" s="23" t="str">
        <f ca="1">IF([1]!NB_SI_COULEUR(Relevé[[#This Row],[1]:[31]],[1]!NO_COULEUR($V$1))&gt;0,"OUI","NON")</f>
        <v>NON</v>
      </c>
    </row>
    <row r="27" spans="1:46" ht="15" customHeight="1" x14ac:dyDescent="0.25">
      <c r="A27" s="104"/>
      <c r="B27" s="116" t="str">
        <f>IFERROR(VLOOKUP(Relevé[[#This Row],[Noms]],Salariés[],2,FALSE),"")</f>
        <v/>
      </c>
      <c r="C27" s="116" t="str">
        <f>IFERROR(VLOOKUP(Relevé[[#This Row],[Noms]],Salariés[],3,FALSE),"")</f>
        <v/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9"/>
      <c r="AI27" s="21">
        <f t="shared" si="6"/>
        <v>0</v>
      </c>
      <c r="AJ27" s="21">
        <f>IFERROR(VLOOKUP(Relevé[[#This Row],[Noms]],HS[],35,FALSE),0)</f>
        <v>0</v>
      </c>
      <c r="AK27" s="89">
        <f>IF(Relevé[[#This Row],[H]]=$B$3,$AI$3-Relevé[[#This Row],[Total]],
IF(Relevé[[#This Row],[H]]=$B$4,$AI$4-Relevé[[#This Row],[Total]],$AI$5-Relevé[[#This Row],[Total]]))</f>
        <v>174.75</v>
      </c>
      <c r="AL27" s="21">
        <f>VLOOKUP(Relevé[[#This Row],[Noms]],Abs,36,FALSE)</f>
        <v>0</v>
      </c>
      <c r="AM27" s="21">
        <f>VLOOKUP(Relevé[[#This Row],[Noms]],Abs,37,FALSE)</f>
        <v>0</v>
      </c>
      <c r="AN27" s="21">
        <f>VLOOKUP(Relevé[[#This Row],[Noms]],Abs,38,FALSE)</f>
        <v>0</v>
      </c>
      <c r="AO27" s="85">
        <f>VLOOKUP(Relevé[[#This Row],[Noms]],Abs,39,FALSE)</f>
        <v>0</v>
      </c>
      <c r="AP27" s="85">
        <f>VLOOKUP(Relevé[[#This Row],[Noms]],Abs,40,FALSE)</f>
        <v>0</v>
      </c>
      <c r="AQ27" s="85">
        <f>Relevé[[#This Row],[Total]]+SUM(Relevé[[#This Row],[H. Congés]:[H. Chôm.Part.]])</f>
        <v>0</v>
      </c>
      <c r="AR2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7" s="23" t="str">
        <f ca="1">IF([1]!NB_SI_COULEUR(Relevé[[#This Row],[1]:[31]],[1]!NO_COULEUR($AD$1))&gt;0,"OUI","NON")</f>
        <v>NON</v>
      </c>
      <c r="AT27" s="23" t="str">
        <f ca="1">IF([1]!NB_SI_COULEUR(Relevé[[#This Row],[1]:[31]],[1]!NO_COULEUR($V$1))&gt;0,"OUI","NON")</f>
        <v>NON</v>
      </c>
    </row>
    <row r="28" spans="1:46" ht="15" customHeight="1" x14ac:dyDescent="0.25">
      <c r="A28" s="104"/>
      <c r="B28" s="116" t="str">
        <f>IFERROR(VLOOKUP(Relevé[[#This Row],[Noms]],Salariés[],2,FALSE),"")</f>
        <v/>
      </c>
      <c r="C28" s="116" t="str">
        <f>IFERROR(VLOOKUP(Relevé[[#This Row],[Noms]],Salariés[],3,FALSE),"")</f>
        <v/>
      </c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21">
        <f t="shared" si="6"/>
        <v>0</v>
      </c>
      <c r="AJ28" s="21">
        <f>IFERROR(VLOOKUP(Relevé[[#This Row],[Noms]],HS[],35,FALSE),0)</f>
        <v>0</v>
      </c>
      <c r="AK28" s="89">
        <f>IF(Relevé[[#This Row],[H]]=$B$3,$AI$3-Relevé[[#This Row],[Total]],
IF(Relevé[[#This Row],[H]]=$B$4,$AI$4-Relevé[[#This Row],[Total]],$AI$5-Relevé[[#This Row],[Total]]))</f>
        <v>174.75</v>
      </c>
      <c r="AL28" s="21">
        <f>VLOOKUP(Relevé[[#This Row],[Noms]],Abs,36,FALSE)</f>
        <v>0</v>
      </c>
      <c r="AM28" s="21">
        <f>VLOOKUP(Relevé[[#This Row],[Noms]],Abs,37,FALSE)</f>
        <v>0</v>
      </c>
      <c r="AN28" s="21">
        <f>VLOOKUP(Relevé[[#This Row],[Noms]],Abs,38,FALSE)</f>
        <v>0</v>
      </c>
      <c r="AO28" s="85">
        <f>VLOOKUP(Relevé[[#This Row],[Noms]],Abs,39,FALSE)</f>
        <v>0</v>
      </c>
      <c r="AP28" s="85">
        <f>VLOOKUP(Relevé[[#This Row],[Noms]],Abs,40,FALSE)</f>
        <v>0</v>
      </c>
      <c r="AQ28" s="85">
        <f>Relevé[[#This Row],[Total]]+SUM(Relevé[[#This Row],[H. Congés]:[H. Chôm.Part.]])</f>
        <v>0</v>
      </c>
      <c r="AR2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8" s="23" t="str">
        <f ca="1">IF([1]!NB_SI_COULEUR(Relevé[[#This Row],[1]:[31]],[1]!NO_COULEUR($AD$1))&gt;0,"OUI","NON")</f>
        <v>NON</v>
      </c>
      <c r="AT28" s="23" t="str">
        <f ca="1">IF([1]!NB_SI_COULEUR(Relevé[[#This Row],[1]:[31]],[1]!NO_COULEUR($V$1))&gt;0,"OUI","NON")</f>
        <v>NON</v>
      </c>
    </row>
    <row r="29" spans="1:46" ht="15" customHeight="1" x14ac:dyDescent="0.25">
      <c r="A29" s="104"/>
      <c r="B29" s="116" t="str">
        <f>IFERROR(VLOOKUP(Relevé[[#This Row],[Noms]],Salariés[],2,FALSE),"")</f>
        <v/>
      </c>
      <c r="C29" s="116" t="str">
        <f>IFERROR(VLOOKUP(Relevé[[#This Row],[Noms]],Salariés[],3,FALSE),"")</f>
        <v/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9"/>
      <c r="AI29" s="21">
        <f t="shared" si="6"/>
        <v>0</v>
      </c>
      <c r="AJ29" s="21">
        <f>IFERROR(VLOOKUP(Relevé[[#This Row],[Noms]],HS[],35,FALSE),0)</f>
        <v>0</v>
      </c>
      <c r="AK29" s="89">
        <f>IF(Relevé[[#This Row],[H]]=$B$3,$AI$3-Relevé[[#This Row],[Total]],
IF(Relevé[[#This Row],[H]]=$B$4,$AI$4-Relevé[[#This Row],[Total]],$AI$5-Relevé[[#This Row],[Total]]))</f>
        <v>174.75</v>
      </c>
      <c r="AL29" s="21">
        <f>VLOOKUP(Relevé[[#This Row],[Noms]],Abs,36,FALSE)</f>
        <v>0</v>
      </c>
      <c r="AM29" s="21">
        <f>VLOOKUP(Relevé[[#This Row],[Noms]],Abs,37,FALSE)</f>
        <v>0</v>
      </c>
      <c r="AN29" s="21">
        <f>VLOOKUP(Relevé[[#This Row],[Noms]],Abs,38,FALSE)</f>
        <v>0</v>
      </c>
      <c r="AO29" s="85">
        <f>VLOOKUP(Relevé[[#This Row],[Noms]],Abs,39,FALSE)</f>
        <v>0</v>
      </c>
      <c r="AP29" s="85">
        <f>VLOOKUP(Relevé[[#This Row],[Noms]],Abs,40,FALSE)</f>
        <v>0</v>
      </c>
      <c r="AQ29" s="85">
        <f>Relevé[[#This Row],[Total]]+SUM(Relevé[[#This Row],[H. Congés]:[H. Chôm.Part.]])</f>
        <v>0</v>
      </c>
      <c r="AR2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29" s="23" t="str">
        <f ca="1">IF([1]!NB_SI_COULEUR(Relevé[[#This Row],[1]:[31]],[1]!NO_COULEUR($AD$1))&gt;0,"OUI","NON")</f>
        <v>NON</v>
      </c>
      <c r="AT29" s="23" t="str">
        <f ca="1">IF([1]!NB_SI_COULEUR(Relevé[[#This Row],[1]:[31]],[1]!NO_COULEUR($V$1))&gt;0,"OUI","NON")</f>
        <v>NON</v>
      </c>
    </row>
    <row r="30" spans="1:46" ht="15" customHeight="1" x14ac:dyDescent="0.25">
      <c r="A30" s="104"/>
      <c r="B30" s="116" t="str">
        <f>IFERROR(VLOOKUP(Relevé[[#This Row],[Noms]],Salariés[],2,FALSE),"")</f>
        <v/>
      </c>
      <c r="C30" s="116" t="str">
        <f>IFERROR(VLOOKUP(Relevé[[#This Row],[Noms]],Salariés[],3,FALSE),"")</f>
        <v/>
      </c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21">
        <f t="shared" si="6"/>
        <v>0</v>
      </c>
      <c r="AJ30" s="21">
        <f>IFERROR(VLOOKUP(Relevé[[#This Row],[Noms]],HS[],35,FALSE),0)</f>
        <v>0</v>
      </c>
      <c r="AK30" s="89">
        <f>IF(Relevé[[#This Row],[H]]=$B$3,$AI$3-Relevé[[#This Row],[Total]],
IF(Relevé[[#This Row],[H]]=$B$4,$AI$4-Relevé[[#This Row],[Total]],$AI$5-Relevé[[#This Row],[Total]]))</f>
        <v>174.75</v>
      </c>
      <c r="AL30" s="21">
        <f>VLOOKUP(Relevé[[#This Row],[Noms]],Abs,36,FALSE)</f>
        <v>0</v>
      </c>
      <c r="AM30" s="21">
        <f>VLOOKUP(Relevé[[#This Row],[Noms]],Abs,37,FALSE)</f>
        <v>0</v>
      </c>
      <c r="AN30" s="21">
        <f>VLOOKUP(Relevé[[#This Row],[Noms]],Abs,38,FALSE)</f>
        <v>0</v>
      </c>
      <c r="AO30" s="85">
        <f>VLOOKUP(Relevé[[#This Row],[Noms]],Abs,39,FALSE)</f>
        <v>0</v>
      </c>
      <c r="AP30" s="85">
        <f>VLOOKUP(Relevé[[#This Row],[Noms]],Abs,40,FALSE)</f>
        <v>0</v>
      </c>
      <c r="AQ30" s="85">
        <f>Relevé[[#This Row],[Total]]+SUM(Relevé[[#This Row],[H. Congés]:[H. Chôm.Part.]])</f>
        <v>0</v>
      </c>
      <c r="AR3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0" s="23" t="str">
        <f ca="1">IF([1]!NB_SI_COULEUR(Relevé[[#This Row],[1]:[31]],[1]!NO_COULEUR($AD$1))&gt;0,"OUI","NON")</f>
        <v>NON</v>
      </c>
      <c r="AT30" s="23" t="str">
        <f ca="1">IF([1]!NB_SI_COULEUR(Relevé[[#This Row],[1]:[31]],[1]!NO_COULEUR($V$1))&gt;0,"OUI","NON")</f>
        <v>NON</v>
      </c>
    </row>
    <row r="31" spans="1:46" ht="15" customHeight="1" x14ac:dyDescent="0.25">
      <c r="A31" s="104"/>
      <c r="B31" s="116" t="str">
        <f>IFERROR(VLOOKUP(Relevé[[#This Row],[Noms]],Salariés[],2,FALSE),"")</f>
        <v/>
      </c>
      <c r="C31" s="116" t="str">
        <f>IFERROR(VLOOKUP(Relevé[[#This Row],[Noms]],Salariés[],3,FALSE),"")</f>
        <v/>
      </c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9"/>
      <c r="AI31" s="21">
        <f t="shared" si="6"/>
        <v>0</v>
      </c>
      <c r="AJ31" s="21">
        <f>IFERROR(VLOOKUP(Relevé[[#This Row],[Noms]],HS[],35,FALSE),0)</f>
        <v>0</v>
      </c>
      <c r="AK31" s="89">
        <f>IF(Relevé[[#This Row],[H]]=$B$3,$AI$3-Relevé[[#This Row],[Total]],
IF(Relevé[[#This Row],[H]]=$B$4,$AI$4-Relevé[[#This Row],[Total]],$AI$5-Relevé[[#This Row],[Total]]))</f>
        <v>174.75</v>
      </c>
      <c r="AL31" s="21">
        <f>VLOOKUP(Relevé[[#This Row],[Noms]],Abs,36,FALSE)</f>
        <v>0</v>
      </c>
      <c r="AM31" s="21">
        <f>VLOOKUP(Relevé[[#This Row],[Noms]],Abs,37,FALSE)</f>
        <v>0</v>
      </c>
      <c r="AN31" s="21">
        <f>VLOOKUP(Relevé[[#This Row],[Noms]],Abs,38,FALSE)</f>
        <v>0</v>
      </c>
      <c r="AO31" s="85">
        <f>VLOOKUP(Relevé[[#This Row],[Noms]],Abs,39,FALSE)</f>
        <v>0</v>
      </c>
      <c r="AP31" s="85">
        <f>VLOOKUP(Relevé[[#This Row],[Noms]],Abs,40,FALSE)</f>
        <v>0</v>
      </c>
      <c r="AQ31" s="85">
        <f>Relevé[[#This Row],[Total]]+SUM(Relevé[[#This Row],[H. Congés]:[H. Chôm.Part.]])</f>
        <v>0</v>
      </c>
      <c r="AR3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1" s="23" t="str">
        <f ca="1">IF([1]!NB_SI_COULEUR(Relevé[[#This Row],[1]:[31]],[1]!NO_COULEUR($AD$1))&gt;0,"OUI","NON")</f>
        <v>NON</v>
      </c>
      <c r="AT31" s="23" t="str">
        <f ca="1">IF([1]!NB_SI_COULEUR(Relevé[[#This Row],[1]:[31]],[1]!NO_COULEUR($V$1))&gt;0,"OUI","NON")</f>
        <v>NON</v>
      </c>
    </row>
    <row r="32" spans="1:46" ht="15" customHeight="1" x14ac:dyDescent="0.25">
      <c r="A32" s="104"/>
      <c r="B32" s="116" t="str">
        <f>IFERROR(VLOOKUP(Relevé[[#This Row],[Noms]],Salariés[],2,FALSE),"")</f>
        <v/>
      </c>
      <c r="C32" s="116" t="str">
        <f>IFERROR(VLOOKUP(Relevé[[#This Row],[Noms]],Salariés[],3,FALSE),"")</f>
        <v/>
      </c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21">
        <f t="shared" si="6"/>
        <v>0</v>
      </c>
      <c r="AJ32" s="21">
        <f>IFERROR(VLOOKUP(Relevé[[#This Row],[Noms]],HS[],35,FALSE),0)</f>
        <v>0</v>
      </c>
      <c r="AK32" s="89">
        <f>IF(Relevé[[#This Row],[H]]=$B$3,$AI$3-Relevé[[#This Row],[Total]],
IF(Relevé[[#This Row],[H]]=$B$4,$AI$4-Relevé[[#This Row],[Total]],$AI$5-Relevé[[#This Row],[Total]]))</f>
        <v>174.75</v>
      </c>
      <c r="AL32" s="21">
        <f>VLOOKUP(Relevé[[#This Row],[Noms]],Abs,36,FALSE)</f>
        <v>0</v>
      </c>
      <c r="AM32" s="21">
        <f>VLOOKUP(Relevé[[#This Row],[Noms]],Abs,37,FALSE)</f>
        <v>0</v>
      </c>
      <c r="AN32" s="21">
        <f>VLOOKUP(Relevé[[#This Row],[Noms]],Abs,38,FALSE)</f>
        <v>0</v>
      </c>
      <c r="AO32" s="85">
        <f>VLOOKUP(Relevé[[#This Row],[Noms]],Abs,39,FALSE)</f>
        <v>0</v>
      </c>
      <c r="AP32" s="85">
        <f>VLOOKUP(Relevé[[#This Row],[Noms]],Abs,40,FALSE)</f>
        <v>0</v>
      </c>
      <c r="AQ32" s="85">
        <f>Relevé[[#This Row],[Total]]+SUM(Relevé[[#This Row],[H. Congés]:[H. Chôm.Part.]])</f>
        <v>0</v>
      </c>
      <c r="AR3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2" s="23" t="str">
        <f ca="1">IF([1]!NB_SI_COULEUR(Relevé[[#This Row],[1]:[31]],[1]!NO_COULEUR($AD$1))&gt;0,"OUI","NON")</f>
        <v>NON</v>
      </c>
      <c r="AT32" s="23" t="str">
        <f ca="1">IF([1]!NB_SI_COULEUR(Relevé[[#This Row],[1]:[31]],[1]!NO_COULEUR($V$1))&gt;0,"OUI","NON")</f>
        <v>NON</v>
      </c>
    </row>
    <row r="33" spans="1:46" ht="15" customHeight="1" x14ac:dyDescent="0.25">
      <c r="A33" s="104"/>
      <c r="B33" s="116" t="str">
        <f>IFERROR(VLOOKUP(Relevé[[#This Row],[Noms]],Salariés[],2,FALSE),"")</f>
        <v/>
      </c>
      <c r="C33" s="116" t="str">
        <f>IFERROR(VLOOKUP(Relevé[[#This Row],[Noms]],Salariés[],3,FALSE),"")</f>
        <v/>
      </c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21">
        <f t="shared" si="6"/>
        <v>0</v>
      </c>
      <c r="AJ33" s="21">
        <f>IFERROR(VLOOKUP(Relevé[[#This Row],[Noms]],HS[],35,FALSE),0)</f>
        <v>0</v>
      </c>
      <c r="AK33" s="89">
        <f>IF(Relevé[[#This Row],[H]]=$B$3,$AI$3-Relevé[[#This Row],[Total]],
IF(Relevé[[#This Row],[H]]=$B$4,$AI$4-Relevé[[#This Row],[Total]],$AI$5-Relevé[[#This Row],[Total]]))</f>
        <v>174.75</v>
      </c>
      <c r="AL33" s="21">
        <f>VLOOKUP(Relevé[[#This Row],[Noms]],Abs,36,FALSE)</f>
        <v>0</v>
      </c>
      <c r="AM33" s="21">
        <f>VLOOKUP(Relevé[[#This Row],[Noms]],Abs,37,FALSE)</f>
        <v>0</v>
      </c>
      <c r="AN33" s="21">
        <f>VLOOKUP(Relevé[[#This Row],[Noms]],Abs,38,FALSE)</f>
        <v>0</v>
      </c>
      <c r="AO33" s="85">
        <f>VLOOKUP(Relevé[[#This Row],[Noms]],Abs,39,FALSE)</f>
        <v>0</v>
      </c>
      <c r="AP33" s="85">
        <f>VLOOKUP(Relevé[[#This Row],[Noms]],Abs,40,FALSE)</f>
        <v>0</v>
      </c>
      <c r="AQ33" s="85">
        <f>Relevé[[#This Row],[Total]]+SUM(Relevé[[#This Row],[H. Congés]:[H. Chôm.Part.]])</f>
        <v>0</v>
      </c>
      <c r="AR3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3" s="23" t="str">
        <f ca="1">IF([1]!NB_SI_COULEUR(Relevé[[#This Row],[1]:[31]],[1]!NO_COULEUR($AD$1))&gt;0,"OUI","NON")</f>
        <v>NON</v>
      </c>
      <c r="AT33" s="23" t="str">
        <f ca="1">IF([1]!NB_SI_COULEUR(Relevé[[#This Row],[1]:[31]],[1]!NO_COULEUR($V$1))&gt;0,"OUI","NON")</f>
        <v>NON</v>
      </c>
    </row>
    <row r="34" spans="1:46" ht="15" customHeight="1" x14ac:dyDescent="0.25">
      <c r="A34" s="104"/>
      <c r="B34" s="116" t="str">
        <f>IFERROR(VLOOKUP(Relevé[[#This Row],[Noms]],Salariés[],2,FALSE),"")</f>
        <v/>
      </c>
      <c r="C34" s="116" t="str">
        <f>IFERROR(VLOOKUP(Relevé[[#This Row],[Noms]],Salariés[],3,FALSE),"")</f>
        <v/>
      </c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21">
        <f t="shared" si="6"/>
        <v>0</v>
      </c>
      <c r="AJ34" s="21">
        <f>IFERROR(VLOOKUP(Relevé[[#This Row],[Noms]],HS[],35,FALSE),0)</f>
        <v>0</v>
      </c>
      <c r="AK34" s="89">
        <f>IF(Relevé[[#This Row],[H]]=$B$3,$AI$3-Relevé[[#This Row],[Total]],
IF(Relevé[[#This Row],[H]]=$B$4,$AI$4-Relevé[[#This Row],[Total]],$AI$5-Relevé[[#This Row],[Total]]))</f>
        <v>174.75</v>
      </c>
      <c r="AL34" s="21">
        <f>VLOOKUP(Relevé[[#This Row],[Noms]],Abs,36,FALSE)</f>
        <v>0</v>
      </c>
      <c r="AM34" s="21">
        <f>VLOOKUP(Relevé[[#This Row],[Noms]],Abs,37,FALSE)</f>
        <v>0</v>
      </c>
      <c r="AN34" s="21">
        <f>VLOOKUP(Relevé[[#This Row],[Noms]],Abs,38,FALSE)</f>
        <v>0</v>
      </c>
      <c r="AO34" s="85">
        <f>VLOOKUP(Relevé[[#This Row],[Noms]],Abs,39,FALSE)</f>
        <v>0</v>
      </c>
      <c r="AP34" s="85">
        <f>VLOOKUP(Relevé[[#This Row],[Noms]],Abs,40,FALSE)</f>
        <v>0</v>
      </c>
      <c r="AQ34" s="85">
        <f>Relevé[[#This Row],[Total]]+SUM(Relevé[[#This Row],[H. Congés]:[H. Chôm.Part.]])</f>
        <v>0</v>
      </c>
      <c r="AR3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4" s="23" t="str">
        <f ca="1">IF([1]!NB_SI_COULEUR(Relevé[[#This Row],[1]:[31]],[1]!NO_COULEUR($AD$1))&gt;0,"OUI","NON")</f>
        <v>NON</v>
      </c>
      <c r="AT34" s="23" t="str">
        <f ca="1">IF([1]!NB_SI_COULEUR(Relevé[[#This Row],[1]:[31]],[1]!NO_COULEUR($V$1))&gt;0,"OUI","NON")</f>
        <v>NON</v>
      </c>
    </row>
    <row r="35" spans="1:46" ht="15" customHeight="1" x14ac:dyDescent="0.25">
      <c r="A35" s="104"/>
      <c r="B35" s="116" t="str">
        <f>IFERROR(VLOOKUP(Relevé[[#This Row],[Noms]],Salariés[],2,FALSE),"")</f>
        <v/>
      </c>
      <c r="C35" s="116" t="str">
        <f>IFERROR(VLOOKUP(Relevé[[#This Row],[Noms]],Salariés[],3,FALSE),"")</f>
        <v/>
      </c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21">
        <f t="shared" si="6"/>
        <v>0</v>
      </c>
      <c r="AJ35" s="21">
        <f>IFERROR(VLOOKUP(Relevé[[#This Row],[Noms]],HS[],35,FALSE),0)</f>
        <v>0</v>
      </c>
      <c r="AK35" s="89">
        <f>IF(Relevé[[#This Row],[H]]=$B$3,$AI$3-Relevé[[#This Row],[Total]],
IF(Relevé[[#This Row],[H]]=$B$4,$AI$4-Relevé[[#This Row],[Total]],$AI$5-Relevé[[#This Row],[Total]]))</f>
        <v>174.75</v>
      </c>
      <c r="AL35" s="21">
        <f>VLOOKUP(Relevé[[#This Row],[Noms]],Abs,36,FALSE)</f>
        <v>0</v>
      </c>
      <c r="AM35" s="21">
        <f>VLOOKUP(Relevé[[#This Row],[Noms]],Abs,37,FALSE)</f>
        <v>0</v>
      </c>
      <c r="AN35" s="21">
        <f>VLOOKUP(Relevé[[#This Row],[Noms]],Abs,38,FALSE)</f>
        <v>0</v>
      </c>
      <c r="AO35" s="85">
        <f>VLOOKUP(Relevé[[#This Row],[Noms]],Abs,39,FALSE)</f>
        <v>0</v>
      </c>
      <c r="AP35" s="85">
        <f>VLOOKUP(Relevé[[#This Row],[Noms]],Abs,40,FALSE)</f>
        <v>0</v>
      </c>
      <c r="AQ35" s="85">
        <f>Relevé[[#This Row],[Total]]+SUM(Relevé[[#This Row],[H. Congés]:[H. Chôm.Part.]])</f>
        <v>0</v>
      </c>
      <c r="AR3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5" s="23" t="str">
        <f ca="1">IF([1]!NB_SI_COULEUR(Relevé[[#This Row],[1]:[31]],[1]!NO_COULEUR($AD$1))&gt;0,"OUI","NON")</f>
        <v>NON</v>
      </c>
      <c r="AT35" s="23" t="str">
        <f ca="1">IF([1]!NB_SI_COULEUR(Relevé[[#This Row],[1]:[31]],[1]!NO_COULEUR($V$1))&gt;0,"OUI","NON")</f>
        <v>NON</v>
      </c>
    </row>
    <row r="36" spans="1:46" ht="15" customHeight="1" x14ac:dyDescent="0.25">
      <c r="A36" s="106"/>
      <c r="B36" s="116" t="str">
        <f>IFERROR(VLOOKUP(Relevé[[#This Row],[Noms]],Salariés[],2,FALSE),"")</f>
        <v/>
      </c>
      <c r="C36" s="116" t="str">
        <f>IFERROR(VLOOKUP(Relevé[[#This Row],[Noms]],Salariés[],3,FALSE),"")</f>
        <v/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9"/>
      <c r="AI36" s="21">
        <f t="shared" si="6"/>
        <v>0</v>
      </c>
      <c r="AJ36" s="21">
        <f>IFERROR(VLOOKUP(Relevé[[#This Row],[Noms]],HS[],35,FALSE),0)</f>
        <v>0</v>
      </c>
      <c r="AK36" s="89">
        <f>IF(Relevé[[#This Row],[H]]=$B$3,$AI$3-Relevé[[#This Row],[Total]],
IF(Relevé[[#This Row],[H]]=$B$4,$AI$4-Relevé[[#This Row],[Total]],$AI$5-Relevé[[#This Row],[Total]]))</f>
        <v>174.75</v>
      </c>
      <c r="AL36" s="21">
        <f>VLOOKUP(Relevé[[#This Row],[Noms]],Abs,36,FALSE)</f>
        <v>0</v>
      </c>
      <c r="AM36" s="21">
        <f>VLOOKUP(Relevé[[#This Row],[Noms]],Abs,37,FALSE)</f>
        <v>0</v>
      </c>
      <c r="AN36" s="21">
        <f>VLOOKUP(Relevé[[#This Row],[Noms]],Abs,38,FALSE)</f>
        <v>0</v>
      </c>
      <c r="AO36" s="85">
        <f>VLOOKUP(Relevé[[#This Row],[Noms]],Abs,39,FALSE)</f>
        <v>0</v>
      </c>
      <c r="AP36" s="85">
        <f>VLOOKUP(Relevé[[#This Row],[Noms]],Abs,40,FALSE)</f>
        <v>0</v>
      </c>
      <c r="AQ36" s="85">
        <f>Relevé[[#This Row],[Total]]+SUM(Relevé[[#This Row],[H. Congés]:[H. Chôm.Part.]])</f>
        <v>0</v>
      </c>
      <c r="AR3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6" s="23" t="str">
        <f ca="1">IF([1]!NB_SI_COULEUR(Relevé[[#This Row],[1]:[31]],[1]!NO_COULEUR($AD$1))&gt;0,"OUI","NON")</f>
        <v>NON</v>
      </c>
      <c r="AT36" s="23" t="str">
        <f ca="1">IF([1]!NB_SI_COULEUR(Relevé[[#This Row],[1]:[31]],[1]!NO_COULEUR($V$1))&gt;0,"OUI","NON")</f>
        <v>NON</v>
      </c>
    </row>
    <row r="37" spans="1:46" ht="15" customHeight="1" x14ac:dyDescent="0.25">
      <c r="A37" s="104"/>
      <c r="B37" s="116" t="str">
        <f>IFERROR(VLOOKUP(Relevé[[#This Row],[Noms]],Salariés[],2,FALSE),"")</f>
        <v/>
      </c>
      <c r="C37" s="116" t="str">
        <f>IFERROR(VLOOKUP(Relevé[[#This Row],[Noms]],Salariés[],3,FALSE),"")</f>
        <v/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9"/>
      <c r="AI37" s="21">
        <f t="shared" si="6"/>
        <v>0</v>
      </c>
      <c r="AJ37" s="21">
        <f>IFERROR(VLOOKUP(Relevé[[#This Row],[Noms]],HS[],35,FALSE),0)</f>
        <v>0</v>
      </c>
      <c r="AK37" s="89">
        <f>IF(Relevé[[#This Row],[H]]=$B$3,$AI$3-Relevé[[#This Row],[Total]],
IF(Relevé[[#This Row],[H]]=$B$4,$AI$4-Relevé[[#This Row],[Total]],$AI$5-Relevé[[#This Row],[Total]]))</f>
        <v>174.75</v>
      </c>
      <c r="AL37" s="21">
        <f>VLOOKUP(Relevé[[#This Row],[Noms]],Abs,36,FALSE)</f>
        <v>0</v>
      </c>
      <c r="AM37" s="21">
        <f>VLOOKUP(Relevé[[#This Row],[Noms]],Abs,37,FALSE)</f>
        <v>0</v>
      </c>
      <c r="AN37" s="21">
        <f>VLOOKUP(Relevé[[#This Row],[Noms]],Abs,38,FALSE)</f>
        <v>0</v>
      </c>
      <c r="AO37" s="85">
        <f>VLOOKUP(Relevé[[#This Row],[Noms]],Abs,39,FALSE)</f>
        <v>0</v>
      </c>
      <c r="AP37" s="85">
        <f>VLOOKUP(Relevé[[#This Row],[Noms]],Abs,40,FALSE)</f>
        <v>0</v>
      </c>
      <c r="AQ37" s="85">
        <f>Relevé[[#This Row],[Total]]+SUM(Relevé[[#This Row],[H. Congés]:[H. Chôm.Part.]])</f>
        <v>0</v>
      </c>
      <c r="AR3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7" s="23" t="str">
        <f ca="1">IF([1]!NB_SI_COULEUR(Relevé[[#This Row],[1]:[31]],[1]!NO_COULEUR($AD$1))&gt;0,"OUI","NON")</f>
        <v>NON</v>
      </c>
      <c r="AT37" s="23" t="str">
        <f ca="1">IF([1]!NB_SI_COULEUR(Relevé[[#This Row],[1]:[31]],[1]!NO_COULEUR($V$1))&gt;0,"OUI","NON")</f>
        <v>NON</v>
      </c>
    </row>
    <row r="38" spans="1:46" ht="15" customHeight="1" x14ac:dyDescent="0.25">
      <c r="A38" s="104"/>
      <c r="B38" s="116" t="str">
        <f>IFERROR(VLOOKUP(Relevé[[#This Row],[Noms]],Salariés[],2,FALSE),"")</f>
        <v/>
      </c>
      <c r="C38" s="116" t="str">
        <f>IFERROR(VLOOKUP(Relevé[[#This Row],[Noms]],Salariés[],3,FALSE),"")</f>
        <v/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9"/>
      <c r="AI38" s="21">
        <f t="shared" si="6"/>
        <v>0</v>
      </c>
      <c r="AJ38" s="21">
        <f>IFERROR(VLOOKUP(Relevé[[#This Row],[Noms]],HS[],35,FALSE),0)</f>
        <v>0</v>
      </c>
      <c r="AK38" s="89">
        <f>IF(Relevé[[#This Row],[H]]=$B$3,$AI$3-Relevé[[#This Row],[Total]],
IF(Relevé[[#This Row],[H]]=$B$4,$AI$4-Relevé[[#This Row],[Total]],$AI$5-Relevé[[#This Row],[Total]]))</f>
        <v>174.75</v>
      </c>
      <c r="AL38" s="21">
        <f>VLOOKUP(Relevé[[#This Row],[Noms]],Abs,36,FALSE)</f>
        <v>0</v>
      </c>
      <c r="AM38" s="21">
        <f>VLOOKUP(Relevé[[#This Row],[Noms]],Abs,37,FALSE)</f>
        <v>0</v>
      </c>
      <c r="AN38" s="21">
        <f>VLOOKUP(Relevé[[#This Row],[Noms]],Abs,38,FALSE)</f>
        <v>0</v>
      </c>
      <c r="AO38" s="85">
        <f>VLOOKUP(Relevé[[#This Row],[Noms]],Abs,39,FALSE)</f>
        <v>0</v>
      </c>
      <c r="AP38" s="85">
        <f>VLOOKUP(Relevé[[#This Row],[Noms]],Abs,40,FALSE)</f>
        <v>0</v>
      </c>
      <c r="AQ38" s="85">
        <f>Relevé[[#This Row],[Total]]+SUM(Relevé[[#This Row],[H. Congés]:[H. Chôm.Part.]])</f>
        <v>0</v>
      </c>
      <c r="AR3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8" s="23" t="str">
        <f ca="1">IF([1]!NB_SI_COULEUR(Relevé[[#This Row],[1]:[31]],[1]!NO_COULEUR($AD$1))&gt;0,"OUI","NON")</f>
        <v>NON</v>
      </c>
      <c r="AT38" s="23" t="str">
        <f ca="1">IF([1]!NB_SI_COULEUR(Relevé[[#This Row],[1]:[31]],[1]!NO_COULEUR($V$1))&gt;0,"OUI","NON")</f>
        <v>NON</v>
      </c>
    </row>
    <row r="39" spans="1:46" ht="15" customHeight="1" x14ac:dyDescent="0.25">
      <c r="A39" s="104"/>
      <c r="B39" s="116" t="str">
        <f>IFERROR(VLOOKUP(Relevé[[#This Row],[Noms]],Salariés[],2,FALSE),"")</f>
        <v/>
      </c>
      <c r="C39" s="116" t="str">
        <f>IFERROR(VLOOKUP(Relevé[[#This Row],[Noms]],Salariés[],3,FALSE),"")</f>
        <v/>
      </c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9"/>
      <c r="AI39" s="21">
        <f t="shared" si="6"/>
        <v>0</v>
      </c>
      <c r="AJ39" s="21">
        <f>IFERROR(VLOOKUP(Relevé[[#This Row],[Noms]],HS[],35,FALSE),0)</f>
        <v>0</v>
      </c>
      <c r="AK39" s="89">
        <f>IF(Relevé[[#This Row],[H]]=$B$3,$AI$3-Relevé[[#This Row],[Total]],
IF(Relevé[[#This Row],[H]]=$B$4,$AI$4-Relevé[[#This Row],[Total]],$AI$5-Relevé[[#This Row],[Total]]))</f>
        <v>174.75</v>
      </c>
      <c r="AL39" s="21">
        <f>VLOOKUP(Relevé[[#This Row],[Noms]],Abs,36,FALSE)</f>
        <v>0</v>
      </c>
      <c r="AM39" s="21">
        <f>VLOOKUP(Relevé[[#This Row],[Noms]],Abs,37,FALSE)</f>
        <v>0</v>
      </c>
      <c r="AN39" s="21">
        <f>VLOOKUP(Relevé[[#This Row],[Noms]],Abs,38,FALSE)</f>
        <v>0</v>
      </c>
      <c r="AO39" s="85">
        <f>VLOOKUP(Relevé[[#This Row],[Noms]],Abs,39,FALSE)</f>
        <v>0</v>
      </c>
      <c r="AP39" s="85">
        <f>VLOOKUP(Relevé[[#This Row],[Noms]],Abs,40,FALSE)</f>
        <v>0</v>
      </c>
      <c r="AQ39" s="85">
        <f>Relevé[[#This Row],[Total]]+SUM(Relevé[[#This Row],[H. Congés]:[H. Chôm.Part.]])</f>
        <v>0</v>
      </c>
      <c r="AR3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39" s="23" t="str">
        <f ca="1">IF([1]!NB_SI_COULEUR(Relevé[[#This Row],[1]:[31]],[1]!NO_COULEUR($AD$1))&gt;0,"OUI","NON")</f>
        <v>NON</v>
      </c>
      <c r="AT39" s="23" t="str">
        <f ca="1">IF([1]!NB_SI_COULEUR(Relevé[[#This Row],[1]:[31]],[1]!NO_COULEUR($V$1))&gt;0,"OUI","NON")</f>
        <v>NON</v>
      </c>
    </row>
    <row r="40" spans="1:46" ht="15" customHeight="1" x14ac:dyDescent="0.25">
      <c r="A40" s="104"/>
      <c r="B40" s="116" t="str">
        <f>IFERROR(VLOOKUP(Relevé[[#This Row],[Noms]],Salariés[],2,FALSE),"")</f>
        <v/>
      </c>
      <c r="C40" s="116" t="str">
        <f>IFERROR(VLOOKUP(Relevé[[#This Row],[Noms]],Salariés[],3,FALSE),"")</f>
        <v/>
      </c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21">
        <f t="shared" si="6"/>
        <v>0</v>
      </c>
      <c r="AJ40" s="21">
        <f>IFERROR(VLOOKUP(Relevé[[#This Row],[Noms]],HS[],35,FALSE),0)</f>
        <v>0</v>
      </c>
      <c r="AK40" s="89">
        <f>IF(Relevé[[#This Row],[H]]=$B$3,$AI$3-Relevé[[#This Row],[Total]],
IF(Relevé[[#This Row],[H]]=$B$4,$AI$4-Relevé[[#This Row],[Total]],$AI$5-Relevé[[#This Row],[Total]]))</f>
        <v>174.75</v>
      </c>
      <c r="AL40" s="21">
        <f>VLOOKUP(Relevé[[#This Row],[Noms]],Abs,36,FALSE)</f>
        <v>0</v>
      </c>
      <c r="AM40" s="21">
        <f>VLOOKUP(Relevé[[#This Row],[Noms]],Abs,37,FALSE)</f>
        <v>0</v>
      </c>
      <c r="AN40" s="21">
        <f>VLOOKUP(Relevé[[#This Row],[Noms]],Abs,38,FALSE)</f>
        <v>0</v>
      </c>
      <c r="AO40" s="85">
        <f>VLOOKUP(Relevé[[#This Row],[Noms]],Abs,39,FALSE)</f>
        <v>0</v>
      </c>
      <c r="AP40" s="85">
        <f>VLOOKUP(Relevé[[#This Row],[Noms]],Abs,40,FALSE)</f>
        <v>0</v>
      </c>
      <c r="AQ40" s="85">
        <f>Relevé[[#This Row],[Total]]+SUM(Relevé[[#This Row],[H. Congés]:[H. Chôm.Part.]])</f>
        <v>0</v>
      </c>
      <c r="AR4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0" s="23" t="str">
        <f ca="1">IF([1]!NB_SI_COULEUR(Relevé[[#This Row],[1]:[31]],[1]!NO_COULEUR($AD$1))&gt;0,"OUI","NON")</f>
        <v>NON</v>
      </c>
      <c r="AT40" s="23" t="str">
        <f ca="1">IF([1]!NB_SI_COULEUR(Relevé[[#This Row],[1]:[31]],[1]!NO_COULEUR($V$1))&gt;0,"OUI","NON")</f>
        <v>NON</v>
      </c>
    </row>
    <row r="41" spans="1:46" ht="15" customHeight="1" x14ac:dyDescent="0.25">
      <c r="A41" s="104"/>
      <c r="B41" s="116" t="str">
        <f>IFERROR(VLOOKUP(Relevé[[#This Row],[Noms]],Salariés[],2,FALSE),"")</f>
        <v/>
      </c>
      <c r="C41" s="116" t="str">
        <f>IFERROR(VLOOKUP(Relevé[[#This Row],[Noms]],Salariés[],3,FALSE),"")</f>
        <v/>
      </c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9"/>
      <c r="AI41" s="21">
        <f t="shared" si="6"/>
        <v>0</v>
      </c>
      <c r="AJ41" s="21">
        <f>IFERROR(VLOOKUP(Relevé[[#This Row],[Noms]],HS[],35,FALSE),0)</f>
        <v>0</v>
      </c>
      <c r="AK41" s="89">
        <f>IF(Relevé[[#This Row],[H]]=$B$3,$AI$3-Relevé[[#This Row],[Total]],
IF(Relevé[[#This Row],[H]]=$B$4,$AI$4-Relevé[[#This Row],[Total]],$AI$5-Relevé[[#This Row],[Total]]))</f>
        <v>174.75</v>
      </c>
      <c r="AL41" s="21">
        <f>VLOOKUP(Relevé[[#This Row],[Noms]],Abs,36,FALSE)</f>
        <v>0</v>
      </c>
      <c r="AM41" s="21">
        <f>VLOOKUP(Relevé[[#This Row],[Noms]],Abs,37,FALSE)</f>
        <v>0</v>
      </c>
      <c r="AN41" s="21">
        <f>VLOOKUP(Relevé[[#This Row],[Noms]],Abs,38,FALSE)</f>
        <v>0</v>
      </c>
      <c r="AO41" s="85">
        <f>VLOOKUP(Relevé[[#This Row],[Noms]],Abs,39,FALSE)</f>
        <v>0</v>
      </c>
      <c r="AP41" s="85">
        <f>VLOOKUP(Relevé[[#This Row],[Noms]],Abs,40,FALSE)</f>
        <v>0</v>
      </c>
      <c r="AQ41" s="85">
        <f>Relevé[[#This Row],[Total]]+SUM(Relevé[[#This Row],[H. Congés]:[H. Chôm.Part.]])</f>
        <v>0</v>
      </c>
      <c r="AR4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1" s="23" t="str">
        <f ca="1">IF([1]!NB_SI_COULEUR(Relevé[[#This Row],[1]:[31]],[1]!NO_COULEUR($AD$1))&gt;0,"OUI","NON")</f>
        <v>NON</v>
      </c>
      <c r="AT41" s="23" t="str">
        <f ca="1">IF([1]!NB_SI_COULEUR(Relevé[[#This Row],[1]:[31]],[1]!NO_COULEUR($V$1))&gt;0,"OUI","NON")</f>
        <v>NON</v>
      </c>
    </row>
    <row r="42" spans="1:46" ht="15" customHeight="1" x14ac:dyDescent="0.25">
      <c r="A42" s="104"/>
      <c r="B42" s="116" t="str">
        <f>IFERROR(VLOOKUP(Relevé[[#This Row],[Noms]],Salariés[],2,FALSE),"")</f>
        <v/>
      </c>
      <c r="C42" s="116" t="str">
        <f>IFERROR(VLOOKUP(Relevé[[#This Row],[Noms]],Salariés[],3,FALSE),"")</f>
        <v/>
      </c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21">
        <f t="shared" ref="AI42:AI68" si="7">SUM(D42:AH42)</f>
        <v>0</v>
      </c>
      <c r="AJ42" s="21">
        <f>IFERROR(VLOOKUP(Relevé[[#This Row],[Noms]],HS[],35,FALSE),0)</f>
        <v>0</v>
      </c>
      <c r="AK42" s="89">
        <f>IF(Relevé[[#This Row],[H]]=$B$3,$AI$3-Relevé[[#This Row],[Total]],
IF(Relevé[[#This Row],[H]]=$B$4,$AI$4-Relevé[[#This Row],[Total]],$AI$5-Relevé[[#This Row],[Total]]))</f>
        <v>174.75</v>
      </c>
      <c r="AL42" s="21">
        <f>VLOOKUP(Relevé[[#This Row],[Noms]],Abs,36,FALSE)</f>
        <v>0</v>
      </c>
      <c r="AM42" s="21">
        <f>VLOOKUP(Relevé[[#This Row],[Noms]],Abs,37,FALSE)</f>
        <v>0</v>
      </c>
      <c r="AN42" s="21">
        <f>VLOOKUP(Relevé[[#This Row],[Noms]],Abs,38,FALSE)</f>
        <v>0</v>
      </c>
      <c r="AO42" s="85">
        <f>VLOOKUP(Relevé[[#This Row],[Noms]],Abs,39,FALSE)</f>
        <v>0</v>
      </c>
      <c r="AP42" s="85">
        <f>VLOOKUP(Relevé[[#This Row],[Noms]],Abs,40,FALSE)</f>
        <v>0</v>
      </c>
      <c r="AQ42" s="85">
        <f>Relevé[[#This Row],[Total]]+SUM(Relevé[[#This Row],[H. Congés]:[H. Chôm.Part.]])</f>
        <v>0</v>
      </c>
      <c r="AR4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2" s="23" t="str">
        <f ca="1">IF([1]!NB_SI_COULEUR(Relevé[[#This Row],[1]:[31]],[1]!NO_COULEUR($AD$1))&gt;0,"OUI","NON")</f>
        <v>NON</v>
      </c>
      <c r="AT42" s="23" t="str">
        <f ca="1">IF([1]!NB_SI_COULEUR(Relevé[[#This Row],[1]:[31]],[1]!NO_COULEUR($V$1))&gt;0,"OUI","NON")</f>
        <v>NON</v>
      </c>
    </row>
    <row r="43" spans="1:46" ht="15" customHeight="1" x14ac:dyDescent="0.25">
      <c r="A43" s="104"/>
      <c r="B43" s="116" t="str">
        <f>IFERROR(VLOOKUP(Relevé[[#This Row],[Noms]],Salariés[],2,FALSE),"")</f>
        <v/>
      </c>
      <c r="C43" s="116" t="str">
        <f>IFERROR(VLOOKUP(Relevé[[#This Row],[Noms]],Salariés[],3,FALSE),"")</f>
        <v/>
      </c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21">
        <f t="shared" si="7"/>
        <v>0</v>
      </c>
      <c r="AJ43" s="21">
        <f>IFERROR(VLOOKUP(Relevé[[#This Row],[Noms]],HS[],35,FALSE),0)</f>
        <v>0</v>
      </c>
      <c r="AK43" s="89">
        <f>IF(Relevé[[#This Row],[H]]=$B$3,$AI$3-Relevé[[#This Row],[Total]],
IF(Relevé[[#This Row],[H]]=$B$4,$AI$4-Relevé[[#This Row],[Total]],$AI$5-Relevé[[#This Row],[Total]]))</f>
        <v>174.75</v>
      </c>
      <c r="AL43" s="21">
        <f>VLOOKUP(Relevé[[#This Row],[Noms]],Abs,36,FALSE)</f>
        <v>0</v>
      </c>
      <c r="AM43" s="21">
        <f>VLOOKUP(Relevé[[#This Row],[Noms]],Abs,37,FALSE)</f>
        <v>0</v>
      </c>
      <c r="AN43" s="21">
        <f>VLOOKUP(Relevé[[#This Row],[Noms]],Abs,38,FALSE)</f>
        <v>0</v>
      </c>
      <c r="AO43" s="85">
        <f>VLOOKUP(Relevé[[#This Row],[Noms]],Abs,39,FALSE)</f>
        <v>0</v>
      </c>
      <c r="AP43" s="85">
        <f>VLOOKUP(Relevé[[#This Row],[Noms]],Abs,40,FALSE)</f>
        <v>0</v>
      </c>
      <c r="AQ43" s="85">
        <f>Relevé[[#This Row],[Total]]+SUM(Relevé[[#This Row],[H. Congés]:[H. Chôm.Part.]])</f>
        <v>0</v>
      </c>
      <c r="AR4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3" s="23" t="str">
        <f ca="1">IF([1]!NB_SI_COULEUR(Relevé[[#This Row],[1]:[31]],[1]!NO_COULEUR($AD$1))&gt;0,"OUI","NON")</f>
        <v>NON</v>
      </c>
      <c r="AT43" s="23" t="str">
        <f ca="1">IF([1]!NB_SI_COULEUR(Relevé[[#This Row],[1]:[31]],[1]!NO_COULEUR($V$1))&gt;0,"OUI","NON")</f>
        <v>NON</v>
      </c>
    </row>
    <row r="44" spans="1:46" ht="15" customHeight="1" x14ac:dyDescent="0.25">
      <c r="A44" s="106"/>
      <c r="B44" s="116" t="str">
        <f>IFERROR(VLOOKUP(Relevé[[#This Row],[Noms]],Salariés[],2,FALSE),"")</f>
        <v/>
      </c>
      <c r="C44" s="116" t="str">
        <f>IFERROR(VLOOKUP(Relevé[[#This Row],[Noms]],Salariés[],3,FALSE),"")</f>
        <v/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21">
        <f t="shared" si="7"/>
        <v>0</v>
      </c>
      <c r="AJ44" s="21">
        <f>IFERROR(VLOOKUP(Relevé[[#This Row],[Noms]],HS[],35,FALSE),0)</f>
        <v>0</v>
      </c>
      <c r="AK44" s="89">
        <f>IF(Relevé[[#This Row],[H]]=$B$3,$AI$3-Relevé[[#This Row],[Total]],
IF(Relevé[[#This Row],[H]]=$B$4,$AI$4-Relevé[[#This Row],[Total]],$AI$5-Relevé[[#This Row],[Total]]))</f>
        <v>174.75</v>
      </c>
      <c r="AL44" s="21">
        <f>VLOOKUP(Relevé[[#This Row],[Noms]],Abs,36,FALSE)</f>
        <v>0</v>
      </c>
      <c r="AM44" s="21">
        <f>VLOOKUP(Relevé[[#This Row],[Noms]],Abs,37,FALSE)</f>
        <v>0</v>
      </c>
      <c r="AN44" s="21">
        <f>VLOOKUP(Relevé[[#This Row],[Noms]],Abs,38,FALSE)</f>
        <v>0</v>
      </c>
      <c r="AO44" s="85">
        <f>VLOOKUP(Relevé[[#This Row],[Noms]],Abs,39,FALSE)</f>
        <v>0</v>
      </c>
      <c r="AP44" s="85">
        <f>VLOOKUP(Relevé[[#This Row],[Noms]],Abs,40,FALSE)</f>
        <v>0</v>
      </c>
      <c r="AQ44" s="85">
        <f>Relevé[[#This Row],[Total]]+SUM(Relevé[[#This Row],[H. Congés]:[H. Chôm.Part.]])</f>
        <v>0</v>
      </c>
      <c r="AR4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4" s="23" t="str">
        <f ca="1">IF([1]!NB_SI_COULEUR(Relevé[[#This Row],[1]:[31]],[1]!NO_COULEUR($AD$1))&gt;0,"OUI","NON")</f>
        <v>NON</v>
      </c>
      <c r="AT44" s="23" t="str">
        <f ca="1">IF([1]!NB_SI_COULEUR(Relevé[[#This Row],[1]:[31]],[1]!NO_COULEUR($V$1))&gt;0,"OUI","NON")</f>
        <v>NON</v>
      </c>
    </row>
    <row r="45" spans="1:46" ht="15" customHeight="1" x14ac:dyDescent="0.25">
      <c r="A45" s="104"/>
      <c r="B45" s="116" t="str">
        <f>IFERROR(VLOOKUP(Relevé[[#This Row],[Noms]],Salariés[],2,FALSE),"")</f>
        <v/>
      </c>
      <c r="C45" s="116" t="str">
        <f>IFERROR(VLOOKUP(Relevé[[#This Row],[Noms]],Salariés[],3,FALSE),"")</f>
        <v/>
      </c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21">
        <f t="shared" si="7"/>
        <v>0</v>
      </c>
      <c r="AJ45" s="21">
        <f>IFERROR(VLOOKUP(Relevé[[#This Row],[Noms]],HS[],35,FALSE),0)</f>
        <v>0</v>
      </c>
      <c r="AK45" s="89">
        <f>IF(Relevé[[#This Row],[H]]=$B$3,$AI$3-Relevé[[#This Row],[Total]],
IF(Relevé[[#This Row],[H]]=$B$4,$AI$4-Relevé[[#This Row],[Total]],$AI$5-Relevé[[#This Row],[Total]]))</f>
        <v>174.75</v>
      </c>
      <c r="AL45" s="21">
        <f>VLOOKUP(Relevé[[#This Row],[Noms]],Abs,36,FALSE)</f>
        <v>0</v>
      </c>
      <c r="AM45" s="21">
        <f>VLOOKUP(Relevé[[#This Row],[Noms]],Abs,37,FALSE)</f>
        <v>0</v>
      </c>
      <c r="AN45" s="21">
        <f>VLOOKUP(Relevé[[#This Row],[Noms]],Abs,38,FALSE)</f>
        <v>0</v>
      </c>
      <c r="AO45" s="85">
        <f>VLOOKUP(Relevé[[#This Row],[Noms]],Abs,39,FALSE)</f>
        <v>0</v>
      </c>
      <c r="AP45" s="85">
        <f>VLOOKUP(Relevé[[#This Row],[Noms]],Abs,40,FALSE)</f>
        <v>0</v>
      </c>
      <c r="AQ45" s="85">
        <f>Relevé[[#This Row],[Total]]+SUM(Relevé[[#This Row],[H. Congés]:[H. Chôm.Part.]])</f>
        <v>0</v>
      </c>
      <c r="AR4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5" s="23" t="str">
        <f ca="1">IF([1]!NB_SI_COULEUR(Relevé[[#This Row],[1]:[31]],[1]!NO_COULEUR($AD$1))&gt;0,"OUI","NON")</f>
        <v>NON</v>
      </c>
      <c r="AT45" s="23" t="str">
        <f ca="1">IF([1]!NB_SI_COULEUR(Relevé[[#This Row],[1]:[31]],[1]!NO_COULEUR($V$1))&gt;0,"OUI","NON")</f>
        <v>NON</v>
      </c>
    </row>
    <row r="46" spans="1:46" ht="15" customHeight="1" x14ac:dyDescent="0.25">
      <c r="A46" s="104"/>
      <c r="B46" s="116" t="str">
        <f>IFERROR(VLOOKUP(Relevé[[#This Row],[Noms]],Salariés[],2,FALSE),"")</f>
        <v/>
      </c>
      <c r="C46" s="116" t="str">
        <f>IFERROR(VLOOKUP(Relevé[[#This Row],[Noms]],Salariés[],3,FALSE),"")</f>
        <v/>
      </c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21">
        <f t="shared" si="7"/>
        <v>0</v>
      </c>
      <c r="AJ46" s="21">
        <f>IFERROR(VLOOKUP(Relevé[[#This Row],[Noms]],HS[],35,FALSE),0)</f>
        <v>0</v>
      </c>
      <c r="AK46" s="89">
        <f>IF(Relevé[[#This Row],[H]]=$B$3,$AI$3-Relevé[[#This Row],[Total]],
IF(Relevé[[#This Row],[H]]=$B$4,$AI$4-Relevé[[#This Row],[Total]],$AI$5-Relevé[[#This Row],[Total]]))</f>
        <v>174.75</v>
      </c>
      <c r="AL46" s="21">
        <f>VLOOKUP(Relevé[[#This Row],[Noms]],Abs,36,FALSE)</f>
        <v>0</v>
      </c>
      <c r="AM46" s="21">
        <f>VLOOKUP(Relevé[[#This Row],[Noms]],Abs,37,FALSE)</f>
        <v>0</v>
      </c>
      <c r="AN46" s="21">
        <f>VLOOKUP(Relevé[[#This Row],[Noms]],Abs,38,FALSE)</f>
        <v>0</v>
      </c>
      <c r="AO46" s="85">
        <f>VLOOKUP(Relevé[[#This Row],[Noms]],Abs,39,FALSE)</f>
        <v>0</v>
      </c>
      <c r="AP46" s="85">
        <f>VLOOKUP(Relevé[[#This Row],[Noms]],Abs,40,FALSE)</f>
        <v>0</v>
      </c>
      <c r="AQ46" s="85">
        <f>Relevé[[#This Row],[Total]]+SUM(Relevé[[#This Row],[H. Congés]:[H. Chôm.Part.]])</f>
        <v>0</v>
      </c>
      <c r="AR4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6" s="23" t="str">
        <f ca="1">IF([1]!NB_SI_COULEUR(Relevé[[#This Row],[1]:[31]],[1]!NO_COULEUR($AD$1))&gt;0,"OUI","NON")</f>
        <v>NON</v>
      </c>
      <c r="AT46" s="23" t="str">
        <f ca="1">IF([1]!NB_SI_COULEUR(Relevé[[#This Row],[1]:[31]],[1]!NO_COULEUR($V$1))&gt;0,"OUI","NON")</f>
        <v>NON</v>
      </c>
    </row>
    <row r="47" spans="1:46" ht="15" customHeight="1" x14ac:dyDescent="0.25">
      <c r="A47" s="104"/>
      <c r="B47" s="116" t="str">
        <f>IFERROR(VLOOKUP(Relevé[[#This Row],[Noms]],Salariés[],2,FALSE),"")</f>
        <v/>
      </c>
      <c r="C47" s="116" t="str">
        <f>IFERROR(VLOOKUP(Relevé[[#This Row],[Noms]],Salariés[],3,FALSE),"")</f>
        <v/>
      </c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21">
        <f t="shared" si="7"/>
        <v>0</v>
      </c>
      <c r="AJ47" s="21">
        <f>IFERROR(VLOOKUP(Relevé[[#This Row],[Noms]],HS[],35,FALSE),0)</f>
        <v>0</v>
      </c>
      <c r="AK47" s="89">
        <f>IF(Relevé[[#This Row],[H]]=$B$3,$AI$3-Relevé[[#This Row],[Total]],
IF(Relevé[[#This Row],[H]]=$B$4,$AI$4-Relevé[[#This Row],[Total]],$AI$5-Relevé[[#This Row],[Total]]))</f>
        <v>174.75</v>
      </c>
      <c r="AL47" s="21">
        <f>VLOOKUP(Relevé[[#This Row],[Noms]],Abs,36,FALSE)</f>
        <v>0</v>
      </c>
      <c r="AM47" s="21">
        <f>VLOOKUP(Relevé[[#This Row],[Noms]],Abs,37,FALSE)</f>
        <v>0</v>
      </c>
      <c r="AN47" s="21">
        <f>VLOOKUP(Relevé[[#This Row],[Noms]],Abs,38,FALSE)</f>
        <v>0</v>
      </c>
      <c r="AO47" s="85">
        <f>VLOOKUP(Relevé[[#This Row],[Noms]],Abs,39,FALSE)</f>
        <v>0</v>
      </c>
      <c r="AP47" s="85">
        <f>VLOOKUP(Relevé[[#This Row],[Noms]],Abs,40,FALSE)</f>
        <v>0</v>
      </c>
      <c r="AQ47" s="85">
        <f>Relevé[[#This Row],[Total]]+SUM(Relevé[[#This Row],[H. Congés]:[H. Chôm.Part.]])</f>
        <v>0</v>
      </c>
      <c r="AR4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7" s="23" t="str">
        <f ca="1">IF([1]!NB_SI_COULEUR(Relevé[[#This Row],[1]:[31]],[1]!NO_COULEUR($AD$1))&gt;0,"OUI","NON")</f>
        <v>NON</v>
      </c>
      <c r="AT47" s="23" t="str">
        <f ca="1">IF([1]!NB_SI_COULEUR(Relevé[[#This Row],[1]:[31]],[1]!NO_COULEUR($V$1))&gt;0,"OUI","NON")</f>
        <v>NON</v>
      </c>
    </row>
    <row r="48" spans="1:46" ht="15" customHeight="1" x14ac:dyDescent="0.25">
      <c r="A48" s="104"/>
      <c r="B48" s="116" t="str">
        <f>IFERROR(VLOOKUP(Relevé[[#This Row],[Noms]],Salariés[],2,FALSE),"")</f>
        <v/>
      </c>
      <c r="C48" s="116" t="str">
        <f>IFERROR(VLOOKUP(Relevé[[#This Row],[Noms]],Salariés[],3,FALSE),"")</f>
        <v/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21">
        <f t="shared" si="7"/>
        <v>0</v>
      </c>
      <c r="AJ48" s="21">
        <f>IFERROR(VLOOKUP(Relevé[[#This Row],[Noms]],HS[],35,FALSE),0)</f>
        <v>0</v>
      </c>
      <c r="AK48" s="89">
        <f>IF(Relevé[[#This Row],[H]]=$B$3,$AI$3-Relevé[[#This Row],[Total]],
IF(Relevé[[#This Row],[H]]=$B$4,$AI$4-Relevé[[#This Row],[Total]],$AI$5-Relevé[[#This Row],[Total]]))</f>
        <v>174.75</v>
      </c>
      <c r="AL48" s="21">
        <f>VLOOKUP(Relevé[[#This Row],[Noms]],Abs,36,FALSE)</f>
        <v>0</v>
      </c>
      <c r="AM48" s="21">
        <f>VLOOKUP(Relevé[[#This Row],[Noms]],Abs,37,FALSE)</f>
        <v>0</v>
      </c>
      <c r="AN48" s="21">
        <f>VLOOKUP(Relevé[[#This Row],[Noms]],Abs,38,FALSE)</f>
        <v>0</v>
      </c>
      <c r="AO48" s="85">
        <f>VLOOKUP(Relevé[[#This Row],[Noms]],Abs,39,FALSE)</f>
        <v>0</v>
      </c>
      <c r="AP48" s="85">
        <f>VLOOKUP(Relevé[[#This Row],[Noms]],Abs,40,FALSE)</f>
        <v>0</v>
      </c>
      <c r="AQ48" s="85">
        <f>Relevé[[#This Row],[Total]]+SUM(Relevé[[#This Row],[H. Congés]:[H. Chôm.Part.]])</f>
        <v>0</v>
      </c>
      <c r="AR4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8" s="23" t="str">
        <f ca="1">IF([1]!NB_SI_COULEUR(Relevé[[#This Row],[1]:[31]],[1]!NO_COULEUR($AD$1))&gt;0,"OUI","NON")</f>
        <v>NON</v>
      </c>
      <c r="AT48" s="23" t="str">
        <f ca="1">IF([1]!NB_SI_COULEUR(Relevé[[#This Row],[1]:[31]],[1]!NO_COULEUR($V$1))&gt;0,"OUI","NON")</f>
        <v>NON</v>
      </c>
    </row>
    <row r="49" spans="1:46" ht="15" customHeight="1" x14ac:dyDescent="0.25">
      <c r="A49" s="106"/>
      <c r="B49" s="116" t="str">
        <f>IFERROR(VLOOKUP(Relevé[[#This Row],[Noms]],Salariés[],2,FALSE),"")</f>
        <v/>
      </c>
      <c r="C49" s="116" t="str">
        <f>IFERROR(VLOOKUP(Relevé[[#This Row],[Noms]],Salariés[],3,FALSE),"")</f>
        <v/>
      </c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21">
        <f t="shared" si="7"/>
        <v>0</v>
      </c>
      <c r="AJ49" s="21">
        <f>IFERROR(VLOOKUP(Relevé[[#This Row],[Noms]],HS[],35,FALSE),0)</f>
        <v>0</v>
      </c>
      <c r="AK49" s="89">
        <f>IF(Relevé[[#This Row],[H]]=$B$3,$AI$3-Relevé[[#This Row],[Total]],
IF(Relevé[[#This Row],[H]]=$B$4,$AI$4-Relevé[[#This Row],[Total]],$AI$5-Relevé[[#This Row],[Total]]))</f>
        <v>174.75</v>
      </c>
      <c r="AL49" s="21">
        <f>VLOOKUP(Relevé[[#This Row],[Noms]],Abs,36,FALSE)</f>
        <v>0</v>
      </c>
      <c r="AM49" s="21">
        <f>VLOOKUP(Relevé[[#This Row],[Noms]],Abs,37,FALSE)</f>
        <v>0</v>
      </c>
      <c r="AN49" s="21">
        <f>VLOOKUP(Relevé[[#This Row],[Noms]],Abs,38,FALSE)</f>
        <v>0</v>
      </c>
      <c r="AO49" s="85">
        <f>VLOOKUP(Relevé[[#This Row],[Noms]],Abs,39,FALSE)</f>
        <v>0</v>
      </c>
      <c r="AP49" s="85">
        <f>VLOOKUP(Relevé[[#This Row],[Noms]],Abs,40,FALSE)</f>
        <v>0</v>
      </c>
      <c r="AQ49" s="85">
        <f>Relevé[[#This Row],[Total]]+SUM(Relevé[[#This Row],[H. Congés]:[H. Chôm.Part.]])</f>
        <v>0</v>
      </c>
      <c r="AR4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49" s="23" t="str">
        <f ca="1">IF([1]!NB_SI_COULEUR(Relevé[[#This Row],[1]:[31]],[1]!NO_COULEUR($AD$1))&gt;0,"OUI","NON")</f>
        <v>NON</v>
      </c>
      <c r="AT49" s="23" t="str">
        <f ca="1">IF([1]!NB_SI_COULEUR(Relevé[[#This Row],[1]:[31]],[1]!NO_COULEUR($V$1))&gt;0,"OUI","NON")</f>
        <v>NON</v>
      </c>
    </row>
    <row r="50" spans="1:46" ht="15" customHeight="1" x14ac:dyDescent="0.25">
      <c r="A50" s="104"/>
      <c r="B50" s="116" t="str">
        <f>IFERROR(VLOOKUP(Relevé[[#This Row],[Noms]],Salariés[],2,FALSE),"")</f>
        <v/>
      </c>
      <c r="C50" s="116" t="str">
        <f>IFERROR(VLOOKUP(Relevé[[#This Row],[Noms]],Salariés[],3,FALSE),"")</f>
        <v/>
      </c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21">
        <f t="shared" si="7"/>
        <v>0</v>
      </c>
      <c r="AJ50" s="21">
        <f>IFERROR(VLOOKUP(Relevé[[#This Row],[Noms]],HS[],35,FALSE),0)</f>
        <v>0</v>
      </c>
      <c r="AK50" s="89">
        <f>IF(Relevé[[#This Row],[H]]=$B$3,$AI$3-Relevé[[#This Row],[Total]],
IF(Relevé[[#This Row],[H]]=$B$4,$AI$4-Relevé[[#This Row],[Total]],$AI$5-Relevé[[#This Row],[Total]]))</f>
        <v>174.75</v>
      </c>
      <c r="AL50" s="21">
        <f>VLOOKUP(Relevé[[#This Row],[Noms]],Abs,36,FALSE)</f>
        <v>0</v>
      </c>
      <c r="AM50" s="21">
        <f>VLOOKUP(Relevé[[#This Row],[Noms]],Abs,37,FALSE)</f>
        <v>0</v>
      </c>
      <c r="AN50" s="21">
        <f>VLOOKUP(Relevé[[#This Row],[Noms]],Abs,38,FALSE)</f>
        <v>0</v>
      </c>
      <c r="AO50" s="85">
        <f>VLOOKUP(Relevé[[#This Row],[Noms]],Abs,39,FALSE)</f>
        <v>0</v>
      </c>
      <c r="AP50" s="85">
        <f>VLOOKUP(Relevé[[#This Row],[Noms]],Abs,40,FALSE)</f>
        <v>0</v>
      </c>
      <c r="AQ50" s="85">
        <f>Relevé[[#This Row],[Total]]+SUM(Relevé[[#This Row],[H. Congés]:[H. Chôm.Part.]])</f>
        <v>0</v>
      </c>
      <c r="AR5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0" s="23" t="str">
        <f ca="1">IF([1]!NB_SI_COULEUR(Relevé[[#This Row],[1]:[31]],[1]!NO_COULEUR($AD$1))&gt;0,"OUI","NON")</f>
        <v>NON</v>
      </c>
      <c r="AT50" s="23" t="str">
        <f ca="1">IF([1]!NB_SI_COULEUR(Relevé[[#This Row],[1]:[31]],[1]!NO_COULEUR($V$1))&gt;0,"OUI","NON")</f>
        <v>NON</v>
      </c>
    </row>
    <row r="51" spans="1:46" ht="15" customHeight="1" x14ac:dyDescent="0.25">
      <c r="A51" s="104"/>
      <c r="B51" s="116" t="str">
        <f>IFERROR(VLOOKUP(Relevé[[#This Row],[Noms]],Salariés[],2,FALSE),"")</f>
        <v/>
      </c>
      <c r="C51" s="116" t="str">
        <f>IFERROR(VLOOKUP(Relevé[[#This Row],[Noms]],Salariés[],3,FALSE),"")</f>
        <v/>
      </c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21">
        <f t="shared" si="7"/>
        <v>0</v>
      </c>
      <c r="AJ51" s="21">
        <f>IFERROR(VLOOKUP(Relevé[[#This Row],[Noms]],HS[],35,FALSE),0)</f>
        <v>0</v>
      </c>
      <c r="AK51" s="89">
        <f>IF(Relevé[[#This Row],[H]]=$B$3,$AI$3-Relevé[[#This Row],[Total]],
IF(Relevé[[#This Row],[H]]=$B$4,$AI$4-Relevé[[#This Row],[Total]],$AI$5-Relevé[[#This Row],[Total]]))</f>
        <v>174.75</v>
      </c>
      <c r="AL51" s="21">
        <f>VLOOKUP(Relevé[[#This Row],[Noms]],Abs,36,FALSE)</f>
        <v>0</v>
      </c>
      <c r="AM51" s="21">
        <f>VLOOKUP(Relevé[[#This Row],[Noms]],Abs,37,FALSE)</f>
        <v>0</v>
      </c>
      <c r="AN51" s="21">
        <f>VLOOKUP(Relevé[[#This Row],[Noms]],Abs,38,FALSE)</f>
        <v>0</v>
      </c>
      <c r="AO51" s="85">
        <f>VLOOKUP(Relevé[[#This Row],[Noms]],Abs,39,FALSE)</f>
        <v>0</v>
      </c>
      <c r="AP51" s="85">
        <f>VLOOKUP(Relevé[[#This Row],[Noms]],Abs,40,FALSE)</f>
        <v>0</v>
      </c>
      <c r="AQ51" s="85">
        <f>Relevé[[#This Row],[Total]]+SUM(Relevé[[#This Row],[H. Congés]:[H. Chôm.Part.]])</f>
        <v>0</v>
      </c>
      <c r="AR5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1" s="23" t="str">
        <f ca="1">IF([1]!NB_SI_COULEUR(Relevé[[#This Row],[1]:[31]],[1]!NO_COULEUR($AD$1))&gt;0,"OUI","NON")</f>
        <v>NON</v>
      </c>
      <c r="AT51" s="23" t="str">
        <f ca="1">IF([1]!NB_SI_COULEUR(Relevé[[#This Row],[1]:[31]],[1]!NO_COULEUR($V$1))&gt;0,"OUI","NON")</f>
        <v>NON</v>
      </c>
    </row>
    <row r="52" spans="1:46" ht="15" customHeight="1" x14ac:dyDescent="0.25">
      <c r="A52" s="104"/>
      <c r="B52" s="116" t="str">
        <f>IFERROR(VLOOKUP(Relevé[[#This Row],[Noms]],Salariés[],2,FALSE),"")</f>
        <v/>
      </c>
      <c r="C52" s="116" t="str">
        <f>IFERROR(VLOOKUP(Relevé[[#This Row],[Noms]],Salariés[],3,FALSE),"")</f>
        <v/>
      </c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21">
        <f t="shared" si="7"/>
        <v>0</v>
      </c>
      <c r="AJ52" s="21">
        <f>IFERROR(VLOOKUP(Relevé[[#This Row],[Noms]],HS[],35,FALSE),0)</f>
        <v>0</v>
      </c>
      <c r="AK52" s="89">
        <f>IF(Relevé[[#This Row],[H]]=$B$3,$AI$3-Relevé[[#This Row],[Total]],
IF(Relevé[[#This Row],[H]]=$B$4,$AI$4-Relevé[[#This Row],[Total]],$AI$5-Relevé[[#This Row],[Total]]))</f>
        <v>174.75</v>
      </c>
      <c r="AL52" s="21">
        <f>VLOOKUP(Relevé[[#This Row],[Noms]],Abs,36,FALSE)</f>
        <v>0</v>
      </c>
      <c r="AM52" s="21">
        <f>VLOOKUP(Relevé[[#This Row],[Noms]],Abs,37,FALSE)</f>
        <v>0</v>
      </c>
      <c r="AN52" s="21">
        <f>VLOOKUP(Relevé[[#This Row],[Noms]],Abs,38,FALSE)</f>
        <v>0</v>
      </c>
      <c r="AO52" s="85">
        <f>VLOOKUP(Relevé[[#This Row],[Noms]],Abs,39,FALSE)</f>
        <v>0</v>
      </c>
      <c r="AP52" s="85">
        <f>VLOOKUP(Relevé[[#This Row],[Noms]],Abs,40,FALSE)</f>
        <v>0</v>
      </c>
      <c r="AQ52" s="85">
        <f>Relevé[[#This Row],[Total]]+SUM(Relevé[[#This Row],[H. Congés]:[H. Chôm.Part.]])</f>
        <v>0</v>
      </c>
      <c r="AR5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2" s="23" t="str">
        <f ca="1">IF([1]!NB_SI_COULEUR(Relevé[[#This Row],[1]:[31]],[1]!NO_COULEUR($AD$1))&gt;0,"OUI","NON")</f>
        <v>NON</v>
      </c>
      <c r="AT52" s="23" t="str">
        <f ca="1">IF([1]!NB_SI_COULEUR(Relevé[[#This Row],[1]:[31]],[1]!NO_COULEUR($V$1))&gt;0,"OUI","NON")</f>
        <v>NON</v>
      </c>
    </row>
    <row r="53" spans="1:46" ht="15" customHeight="1" x14ac:dyDescent="0.25">
      <c r="A53" s="104"/>
      <c r="B53" s="116" t="str">
        <f>IFERROR(VLOOKUP(Relevé[[#This Row],[Noms]],Salariés[],2,FALSE),"")</f>
        <v/>
      </c>
      <c r="C53" s="116" t="str">
        <f>IFERROR(VLOOKUP(Relevé[[#This Row],[Noms]],Salariés[],3,FALSE),"")</f>
        <v/>
      </c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21">
        <f t="shared" si="7"/>
        <v>0</v>
      </c>
      <c r="AJ53" s="21">
        <f>IFERROR(VLOOKUP(Relevé[[#This Row],[Noms]],HS[],35,FALSE),0)</f>
        <v>0</v>
      </c>
      <c r="AK53" s="89">
        <f>IF(Relevé[[#This Row],[H]]=$B$3,$AI$3-Relevé[[#This Row],[Total]],
IF(Relevé[[#This Row],[H]]=$B$4,$AI$4-Relevé[[#This Row],[Total]],$AI$5-Relevé[[#This Row],[Total]]))</f>
        <v>174.75</v>
      </c>
      <c r="AL53" s="21">
        <f>VLOOKUP(Relevé[[#This Row],[Noms]],Abs,36,FALSE)</f>
        <v>0</v>
      </c>
      <c r="AM53" s="21">
        <f>VLOOKUP(Relevé[[#This Row],[Noms]],Abs,37,FALSE)</f>
        <v>0</v>
      </c>
      <c r="AN53" s="21">
        <f>VLOOKUP(Relevé[[#This Row],[Noms]],Abs,38,FALSE)</f>
        <v>0</v>
      </c>
      <c r="AO53" s="85">
        <f>VLOOKUP(Relevé[[#This Row],[Noms]],Abs,39,FALSE)</f>
        <v>0</v>
      </c>
      <c r="AP53" s="85">
        <f>VLOOKUP(Relevé[[#This Row],[Noms]],Abs,40,FALSE)</f>
        <v>0</v>
      </c>
      <c r="AQ53" s="85">
        <f>Relevé[[#This Row],[Total]]+SUM(Relevé[[#This Row],[H. Congés]:[H. Chôm.Part.]])</f>
        <v>0</v>
      </c>
      <c r="AR5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3" s="23" t="str">
        <f ca="1">IF([1]!NB_SI_COULEUR(Relevé[[#This Row],[1]:[31]],[1]!NO_COULEUR($AD$1))&gt;0,"OUI","NON")</f>
        <v>NON</v>
      </c>
      <c r="AT53" s="23" t="str">
        <f ca="1">IF([1]!NB_SI_COULEUR(Relevé[[#This Row],[1]:[31]],[1]!NO_COULEUR($V$1))&gt;0,"OUI","NON")</f>
        <v>NON</v>
      </c>
    </row>
    <row r="54" spans="1:46" ht="15" customHeight="1" x14ac:dyDescent="0.25">
      <c r="A54" s="104"/>
      <c r="B54" s="116" t="str">
        <f>IFERROR(VLOOKUP(Relevé[[#This Row],[Noms]],Salariés[],2,FALSE),"")</f>
        <v/>
      </c>
      <c r="C54" s="116" t="str">
        <f>IFERROR(VLOOKUP(Relevé[[#This Row],[Noms]],Salariés[],3,FALSE),"")</f>
        <v/>
      </c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21">
        <f t="shared" si="7"/>
        <v>0</v>
      </c>
      <c r="AJ54" s="21">
        <f>IFERROR(VLOOKUP(Relevé[[#This Row],[Noms]],HS[],35,FALSE),0)</f>
        <v>0</v>
      </c>
      <c r="AK54" s="89">
        <f>IF(Relevé[[#This Row],[H]]=$B$3,$AI$3-Relevé[[#This Row],[Total]],
IF(Relevé[[#This Row],[H]]=$B$4,$AI$4-Relevé[[#This Row],[Total]],$AI$5-Relevé[[#This Row],[Total]]))</f>
        <v>174.75</v>
      </c>
      <c r="AL54" s="21">
        <f>VLOOKUP(Relevé[[#This Row],[Noms]],Abs,36,FALSE)</f>
        <v>0</v>
      </c>
      <c r="AM54" s="21">
        <f>VLOOKUP(Relevé[[#This Row],[Noms]],Abs,37,FALSE)</f>
        <v>0</v>
      </c>
      <c r="AN54" s="21">
        <f>VLOOKUP(Relevé[[#This Row],[Noms]],Abs,38,FALSE)</f>
        <v>0</v>
      </c>
      <c r="AO54" s="85">
        <f>VLOOKUP(Relevé[[#This Row],[Noms]],Abs,39,FALSE)</f>
        <v>0</v>
      </c>
      <c r="AP54" s="85">
        <f>VLOOKUP(Relevé[[#This Row],[Noms]],Abs,40,FALSE)</f>
        <v>0</v>
      </c>
      <c r="AQ54" s="85">
        <f>Relevé[[#This Row],[Total]]+SUM(Relevé[[#This Row],[H. Congés]:[H. Chôm.Part.]])</f>
        <v>0</v>
      </c>
      <c r="AR5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4" s="23" t="str">
        <f ca="1">IF([1]!NB_SI_COULEUR(Relevé[[#This Row],[1]:[31]],[1]!NO_COULEUR($AD$1))&gt;0,"OUI","NON")</f>
        <v>NON</v>
      </c>
      <c r="AT54" s="23" t="str">
        <f ca="1">IF([1]!NB_SI_COULEUR(Relevé[[#This Row],[1]:[31]],[1]!NO_COULEUR($V$1))&gt;0,"OUI","NON")</f>
        <v>NON</v>
      </c>
    </row>
    <row r="55" spans="1:46" ht="15" customHeight="1" x14ac:dyDescent="0.25">
      <c r="A55" s="104"/>
      <c r="B55" s="116" t="str">
        <f>IFERROR(VLOOKUP(Relevé[[#This Row],[Noms]],Salariés[],2,FALSE),"")</f>
        <v/>
      </c>
      <c r="C55" s="116" t="str">
        <f>IFERROR(VLOOKUP(Relevé[[#This Row],[Noms]],Salariés[],3,FALSE),"")</f>
        <v/>
      </c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21">
        <f t="shared" si="7"/>
        <v>0</v>
      </c>
      <c r="AJ55" s="21">
        <f>IFERROR(VLOOKUP(Relevé[[#This Row],[Noms]],HS[],35,FALSE),0)</f>
        <v>0</v>
      </c>
      <c r="AK55" s="89">
        <f>IF(Relevé[[#This Row],[H]]=$B$3,$AI$3-Relevé[[#This Row],[Total]],
IF(Relevé[[#This Row],[H]]=$B$4,$AI$4-Relevé[[#This Row],[Total]],$AI$5-Relevé[[#This Row],[Total]]))</f>
        <v>174.75</v>
      </c>
      <c r="AL55" s="21">
        <f>VLOOKUP(Relevé[[#This Row],[Noms]],Abs,36,FALSE)</f>
        <v>0</v>
      </c>
      <c r="AM55" s="21">
        <f>VLOOKUP(Relevé[[#This Row],[Noms]],Abs,37,FALSE)</f>
        <v>0</v>
      </c>
      <c r="AN55" s="21">
        <f>VLOOKUP(Relevé[[#This Row],[Noms]],Abs,38,FALSE)</f>
        <v>0</v>
      </c>
      <c r="AO55" s="85">
        <f>VLOOKUP(Relevé[[#This Row],[Noms]],Abs,39,FALSE)</f>
        <v>0</v>
      </c>
      <c r="AP55" s="85">
        <f>VLOOKUP(Relevé[[#This Row],[Noms]],Abs,40,FALSE)</f>
        <v>0</v>
      </c>
      <c r="AQ55" s="85">
        <f>Relevé[[#This Row],[Total]]+SUM(Relevé[[#This Row],[H. Congés]:[H. Chôm.Part.]])</f>
        <v>0</v>
      </c>
      <c r="AR5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5" s="23" t="str">
        <f ca="1">IF([1]!NB_SI_COULEUR(Relevé[[#This Row],[1]:[31]],[1]!NO_COULEUR($AD$1))&gt;0,"OUI","NON")</f>
        <v>NON</v>
      </c>
      <c r="AT55" s="23" t="str">
        <f ca="1">IF([1]!NB_SI_COULEUR(Relevé[[#This Row],[1]:[31]],[1]!NO_COULEUR($V$1))&gt;0,"OUI","NON")</f>
        <v>NON</v>
      </c>
    </row>
    <row r="56" spans="1:46" ht="15" customHeight="1" x14ac:dyDescent="0.25">
      <c r="A56" s="104"/>
      <c r="B56" s="116" t="str">
        <f>IFERROR(VLOOKUP(Relevé[[#This Row],[Noms]],Salariés[],2,FALSE),"")</f>
        <v/>
      </c>
      <c r="C56" s="116" t="str">
        <f>IFERROR(VLOOKUP(Relevé[[#This Row],[Noms]],Salariés[],3,FALSE),"")</f>
        <v/>
      </c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21">
        <f t="shared" si="7"/>
        <v>0</v>
      </c>
      <c r="AJ56" s="21">
        <f>IFERROR(VLOOKUP(Relevé[[#This Row],[Noms]],HS[],35,FALSE),0)</f>
        <v>0</v>
      </c>
      <c r="AK56" s="89">
        <f>IF(Relevé[[#This Row],[H]]=$B$3,$AI$3-Relevé[[#This Row],[Total]],
IF(Relevé[[#This Row],[H]]=$B$4,$AI$4-Relevé[[#This Row],[Total]],$AI$5-Relevé[[#This Row],[Total]]))</f>
        <v>174.75</v>
      </c>
      <c r="AL56" s="21">
        <f>VLOOKUP(Relevé[[#This Row],[Noms]],Abs,36,FALSE)</f>
        <v>0</v>
      </c>
      <c r="AM56" s="21">
        <f>VLOOKUP(Relevé[[#This Row],[Noms]],Abs,37,FALSE)</f>
        <v>0</v>
      </c>
      <c r="AN56" s="21">
        <f>VLOOKUP(Relevé[[#This Row],[Noms]],Abs,38,FALSE)</f>
        <v>0</v>
      </c>
      <c r="AO56" s="85">
        <f>VLOOKUP(Relevé[[#This Row],[Noms]],Abs,39,FALSE)</f>
        <v>0</v>
      </c>
      <c r="AP56" s="85">
        <f>VLOOKUP(Relevé[[#This Row],[Noms]],Abs,40,FALSE)</f>
        <v>0</v>
      </c>
      <c r="AQ56" s="85">
        <f>Relevé[[#This Row],[Total]]+SUM(Relevé[[#This Row],[H. Congés]:[H. Chôm.Part.]])</f>
        <v>0</v>
      </c>
      <c r="AR5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6" s="23" t="str">
        <f ca="1">IF([1]!NB_SI_COULEUR(Relevé[[#This Row],[1]:[31]],[1]!NO_COULEUR($AD$1))&gt;0,"OUI","NON")</f>
        <v>NON</v>
      </c>
      <c r="AT56" s="23" t="str">
        <f ca="1">IF([1]!NB_SI_COULEUR(Relevé[[#This Row],[1]:[31]],[1]!NO_COULEUR($V$1))&gt;0,"OUI","NON")</f>
        <v>NON</v>
      </c>
    </row>
    <row r="57" spans="1:46" ht="15" customHeight="1" x14ac:dyDescent="0.25">
      <c r="A57" s="104"/>
      <c r="B57" s="116" t="str">
        <f>IFERROR(VLOOKUP(Relevé[[#This Row],[Noms]],Salariés[],2,FALSE),"")</f>
        <v/>
      </c>
      <c r="C57" s="116" t="str">
        <f>IFERROR(VLOOKUP(Relevé[[#This Row],[Noms]],Salariés[],3,FALSE),"")</f>
        <v/>
      </c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21">
        <f t="shared" si="7"/>
        <v>0</v>
      </c>
      <c r="AJ57" s="21">
        <f>IFERROR(VLOOKUP(Relevé[[#This Row],[Noms]],HS[],35,FALSE),0)</f>
        <v>0</v>
      </c>
      <c r="AK57" s="89">
        <f>IF(Relevé[[#This Row],[H]]=$B$3,$AI$3-Relevé[[#This Row],[Total]],
IF(Relevé[[#This Row],[H]]=$B$4,$AI$4-Relevé[[#This Row],[Total]],$AI$5-Relevé[[#This Row],[Total]]))</f>
        <v>174.75</v>
      </c>
      <c r="AL57" s="21">
        <f>VLOOKUP(Relevé[[#This Row],[Noms]],Abs,36,FALSE)</f>
        <v>0</v>
      </c>
      <c r="AM57" s="21">
        <f>VLOOKUP(Relevé[[#This Row],[Noms]],Abs,37,FALSE)</f>
        <v>0</v>
      </c>
      <c r="AN57" s="21">
        <f>VLOOKUP(Relevé[[#This Row],[Noms]],Abs,38,FALSE)</f>
        <v>0</v>
      </c>
      <c r="AO57" s="85">
        <f>VLOOKUP(Relevé[[#This Row],[Noms]],Abs,39,FALSE)</f>
        <v>0</v>
      </c>
      <c r="AP57" s="85">
        <f>VLOOKUP(Relevé[[#This Row],[Noms]],Abs,40,FALSE)</f>
        <v>0</v>
      </c>
      <c r="AQ57" s="85">
        <f>Relevé[[#This Row],[Total]]+SUM(Relevé[[#This Row],[H. Congés]:[H. Chôm.Part.]])</f>
        <v>0</v>
      </c>
      <c r="AR5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7" s="23" t="str">
        <f ca="1">IF([1]!NB_SI_COULEUR(Relevé[[#This Row],[1]:[31]],[1]!NO_COULEUR($AD$1))&gt;0,"OUI","NON")</f>
        <v>NON</v>
      </c>
      <c r="AT57" s="23" t="str">
        <f ca="1">IF([1]!NB_SI_COULEUR(Relevé[[#This Row],[1]:[31]],[1]!NO_COULEUR($V$1))&gt;0,"OUI","NON")</f>
        <v>NON</v>
      </c>
    </row>
    <row r="58" spans="1:46" ht="15" customHeight="1" x14ac:dyDescent="0.25">
      <c r="A58" s="106"/>
      <c r="B58" s="116" t="str">
        <f>IFERROR(VLOOKUP(Relevé[[#This Row],[Noms]],Salariés[],2,FALSE),"")</f>
        <v/>
      </c>
      <c r="C58" s="116" t="str">
        <f>IFERROR(VLOOKUP(Relevé[[#This Row],[Noms]],Salariés[],3,FALSE),"")</f>
        <v/>
      </c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21">
        <f t="shared" si="7"/>
        <v>0</v>
      </c>
      <c r="AJ58" s="21">
        <f>IFERROR(VLOOKUP(Relevé[[#This Row],[Noms]],HS[],35,FALSE),0)</f>
        <v>0</v>
      </c>
      <c r="AK58" s="89">
        <f>IF(Relevé[[#This Row],[H]]=$B$3,$AI$3-Relevé[[#This Row],[Total]],
IF(Relevé[[#This Row],[H]]=$B$4,$AI$4-Relevé[[#This Row],[Total]],$AI$5-Relevé[[#This Row],[Total]]))</f>
        <v>174.75</v>
      </c>
      <c r="AL58" s="21">
        <f>VLOOKUP(Relevé[[#This Row],[Noms]],Abs,36,FALSE)</f>
        <v>0</v>
      </c>
      <c r="AM58" s="21">
        <f>VLOOKUP(Relevé[[#This Row],[Noms]],Abs,37,FALSE)</f>
        <v>0</v>
      </c>
      <c r="AN58" s="21">
        <f>VLOOKUP(Relevé[[#This Row],[Noms]],Abs,38,FALSE)</f>
        <v>0</v>
      </c>
      <c r="AO58" s="85">
        <f>VLOOKUP(Relevé[[#This Row],[Noms]],Abs,39,FALSE)</f>
        <v>0</v>
      </c>
      <c r="AP58" s="85">
        <f>VLOOKUP(Relevé[[#This Row],[Noms]],Abs,40,FALSE)</f>
        <v>0</v>
      </c>
      <c r="AQ58" s="85">
        <f>Relevé[[#This Row],[Total]]+SUM(Relevé[[#This Row],[H. Congés]:[H. Chôm.Part.]])</f>
        <v>0</v>
      </c>
      <c r="AR5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8" s="23" t="str">
        <f ca="1">IF([1]!NB_SI_COULEUR(Relevé[[#This Row],[1]:[31]],[1]!NO_COULEUR($AD$1))&gt;0,"OUI","NON")</f>
        <v>NON</v>
      </c>
      <c r="AT58" s="23" t="str">
        <f ca="1">IF([1]!NB_SI_COULEUR(Relevé[[#This Row],[1]:[31]],[1]!NO_COULEUR($V$1))&gt;0,"OUI","NON")</f>
        <v>NON</v>
      </c>
    </row>
    <row r="59" spans="1:46" ht="15" customHeight="1" x14ac:dyDescent="0.25">
      <c r="A59" s="104"/>
      <c r="B59" s="116" t="str">
        <f>IFERROR(VLOOKUP(Relevé[[#This Row],[Noms]],Salariés[],2,FALSE),"")</f>
        <v/>
      </c>
      <c r="C59" s="116" t="str">
        <f>IFERROR(VLOOKUP(Relevé[[#This Row],[Noms]],Salariés[],3,FALSE),"")</f>
        <v/>
      </c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21">
        <f t="shared" si="7"/>
        <v>0</v>
      </c>
      <c r="AJ59" s="21">
        <f>IFERROR(VLOOKUP(Relevé[[#This Row],[Noms]],HS[],35,FALSE),0)</f>
        <v>0</v>
      </c>
      <c r="AK59" s="89">
        <f>IF(Relevé[[#This Row],[H]]=$B$3,$AI$3-Relevé[[#This Row],[Total]],
IF(Relevé[[#This Row],[H]]=$B$4,$AI$4-Relevé[[#This Row],[Total]],$AI$5-Relevé[[#This Row],[Total]]))</f>
        <v>174.75</v>
      </c>
      <c r="AL59" s="21">
        <f>VLOOKUP(Relevé[[#This Row],[Noms]],Abs,36,FALSE)</f>
        <v>0</v>
      </c>
      <c r="AM59" s="21">
        <f>VLOOKUP(Relevé[[#This Row],[Noms]],Abs,37,FALSE)</f>
        <v>0</v>
      </c>
      <c r="AN59" s="21">
        <f>VLOOKUP(Relevé[[#This Row],[Noms]],Abs,38,FALSE)</f>
        <v>0</v>
      </c>
      <c r="AO59" s="85">
        <f>VLOOKUP(Relevé[[#This Row],[Noms]],Abs,39,FALSE)</f>
        <v>0</v>
      </c>
      <c r="AP59" s="85">
        <f>VLOOKUP(Relevé[[#This Row],[Noms]],Abs,40,FALSE)</f>
        <v>0</v>
      </c>
      <c r="AQ59" s="85">
        <f>Relevé[[#This Row],[Total]]+SUM(Relevé[[#This Row],[H. Congés]:[H. Chôm.Part.]])</f>
        <v>0</v>
      </c>
      <c r="AR5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59" s="23" t="str">
        <f ca="1">IF([1]!NB_SI_COULEUR(Relevé[[#This Row],[1]:[31]],[1]!NO_COULEUR($AD$1))&gt;0,"OUI","NON")</f>
        <v>NON</v>
      </c>
      <c r="AT59" s="23" t="str">
        <f ca="1">IF([1]!NB_SI_COULEUR(Relevé[[#This Row],[1]:[31]],[1]!NO_COULEUR($V$1))&gt;0,"OUI","NON")</f>
        <v>NON</v>
      </c>
    </row>
    <row r="60" spans="1:46" ht="15" customHeight="1" x14ac:dyDescent="0.25">
      <c r="A60" s="104"/>
      <c r="B60" s="116" t="str">
        <f>IFERROR(VLOOKUP(Relevé[[#This Row],[Noms]],Salariés[],2,FALSE),"")</f>
        <v/>
      </c>
      <c r="C60" s="116" t="str">
        <f>IFERROR(VLOOKUP(Relevé[[#This Row],[Noms]],Salariés[],3,FALSE),"")</f>
        <v/>
      </c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21">
        <f t="shared" si="7"/>
        <v>0</v>
      </c>
      <c r="AJ60" s="21">
        <f>IFERROR(VLOOKUP(Relevé[[#This Row],[Noms]],HS[],35,FALSE),0)</f>
        <v>0</v>
      </c>
      <c r="AK60" s="89">
        <f>IF(Relevé[[#This Row],[H]]=$B$3,$AI$3-Relevé[[#This Row],[Total]],
IF(Relevé[[#This Row],[H]]=$B$4,$AI$4-Relevé[[#This Row],[Total]],$AI$5-Relevé[[#This Row],[Total]]))</f>
        <v>174.75</v>
      </c>
      <c r="AL60" s="21">
        <f>VLOOKUP(Relevé[[#This Row],[Noms]],Abs,36,FALSE)</f>
        <v>0</v>
      </c>
      <c r="AM60" s="21">
        <f>VLOOKUP(Relevé[[#This Row],[Noms]],Abs,37,FALSE)</f>
        <v>0</v>
      </c>
      <c r="AN60" s="21">
        <f>VLOOKUP(Relevé[[#This Row],[Noms]],Abs,38,FALSE)</f>
        <v>0</v>
      </c>
      <c r="AO60" s="85">
        <f>VLOOKUP(Relevé[[#This Row],[Noms]],Abs,39,FALSE)</f>
        <v>0</v>
      </c>
      <c r="AP60" s="85">
        <f>VLOOKUP(Relevé[[#This Row],[Noms]],Abs,40,FALSE)</f>
        <v>0</v>
      </c>
      <c r="AQ60" s="85">
        <f>Relevé[[#This Row],[Total]]+SUM(Relevé[[#This Row],[H. Congés]:[H. Chôm.Part.]])</f>
        <v>0</v>
      </c>
      <c r="AR6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0" s="23" t="str">
        <f ca="1">IF([1]!NB_SI_COULEUR(Relevé[[#This Row],[1]:[31]],[1]!NO_COULEUR($AD$1))&gt;0,"OUI","NON")</f>
        <v>NON</v>
      </c>
      <c r="AT60" s="23" t="str">
        <f ca="1">IF([1]!NB_SI_COULEUR(Relevé[[#This Row],[1]:[31]],[1]!NO_COULEUR($V$1))&gt;0,"OUI","NON")</f>
        <v>NON</v>
      </c>
    </row>
    <row r="61" spans="1:46" ht="15" customHeight="1" x14ac:dyDescent="0.25">
      <c r="A61" s="104"/>
      <c r="B61" s="116" t="str">
        <f>IFERROR(VLOOKUP(Relevé[[#This Row],[Noms]],Salariés[],2,FALSE),"")</f>
        <v/>
      </c>
      <c r="C61" s="116" t="str">
        <f>IFERROR(VLOOKUP(Relevé[[#This Row],[Noms]],Salariés[],3,FALSE),"")</f>
        <v/>
      </c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21">
        <f t="shared" si="7"/>
        <v>0</v>
      </c>
      <c r="AJ61" s="21">
        <f>IFERROR(VLOOKUP(Relevé[[#This Row],[Noms]],HS[],35,FALSE),0)</f>
        <v>0</v>
      </c>
      <c r="AK61" s="89">
        <f>IF(Relevé[[#This Row],[H]]=$B$3,$AI$3-Relevé[[#This Row],[Total]],
IF(Relevé[[#This Row],[H]]=$B$4,$AI$4-Relevé[[#This Row],[Total]],$AI$5-Relevé[[#This Row],[Total]]))</f>
        <v>174.75</v>
      </c>
      <c r="AL61" s="21">
        <f>VLOOKUP(Relevé[[#This Row],[Noms]],Abs,36,FALSE)</f>
        <v>0</v>
      </c>
      <c r="AM61" s="21">
        <f>VLOOKUP(Relevé[[#This Row],[Noms]],Abs,37,FALSE)</f>
        <v>0</v>
      </c>
      <c r="AN61" s="21">
        <f>VLOOKUP(Relevé[[#This Row],[Noms]],Abs,38,FALSE)</f>
        <v>0</v>
      </c>
      <c r="AO61" s="85">
        <f>VLOOKUP(Relevé[[#This Row],[Noms]],Abs,39,FALSE)</f>
        <v>0</v>
      </c>
      <c r="AP61" s="85">
        <f>VLOOKUP(Relevé[[#This Row],[Noms]],Abs,40,FALSE)</f>
        <v>0</v>
      </c>
      <c r="AQ61" s="85">
        <f>Relevé[[#This Row],[Total]]+SUM(Relevé[[#This Row],[H. Congés]:[H. Chôm.Part.]])</f>
        <v>0</v>
      </c>
      <c r="AR6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1" s="23" t="str">
        <f ca="1">IF([1]!NB_SI_COULEUR(Relevé[[#This Row],[1]:[31]],[1]!NO_COULEUR($AD$1))&gt;0,"OUI","NON")</f>
        <v>NON</v>
      </c>
      <c r="AT61" s="23" t="str">
        <f ca="1">IF([1]!NB_SI_COULEUR(Relevé[[#This Row],[1]:[31]],[1]!NO_COULEUR($V$1))&gt;0,"OUI","NON")</f>
        <v>NON</v>
      </c>
    </row>
    <row r="62" spans="1:46" ht="15" customHeight="1" x14ac:dyDescent="0.25">
      <c r="A62" s="104"/>
      <c r="B62" s="116" t="str">
        <f>IFERROR(VLOOKUP(Relevé[[#This Row],[Noms]],Salariés[],2,FALSE),"")</f>
        <v/>
      </c>
      <c r="C62" s="116" t="str">
        <f>IFERROR(VLOOKUP(Relevé[[#This Row],[Noms]],Salariés[],3,FALSE),"")</f>
        <v/>
      </c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21">
        <f t="shared" si="7"/>
        <v>0</v>
      </c>
      <c r="AJ62" s="21">
        <f>IFERROR(VLOOKUP(Relevé[[#This Row],[Noms]],HS[],35,FALSE),0)</f>
        <v>0</v>
      </c>
      <c r="AK62" s="89">
        <f>IF(Relevé[[#This Row],[H]]=$B$3,$AI$3-Relevé[[#This Row],[Total]],
IF(Relevé[[#This Row],[H]]=$B$4,$AI$4-Relevé[[#This Row],[Total]],$AI$5-Relevé[[#This Row],[Total]]))</f>
        <v>174.75</v>
      </c>
      <c r="AL62" s="21">
        <f>VLOOKUP(Relevé[[#This Row],[Noms]],Abs,36,FALSE)</f>
        <v>0</v>
      </c>
      <c r="AM62" s="21">
        <f>VLOOKUP(Relevé[[#This Row],[Noms]],Abs,37,FALSE)</f>
        <v>0</v>
      </c>
      <c r="AN62" s="21">
        <f>VLOOKUP(Relevé[[#This Row],[Noms]],Abs,38,FALSE)</f>
        <v>0</v>
      </c>
      <c r="AO62" s="85">
        <f>VLOOKUP(Relevé[[#This Row],[Noms]],Abs,39,FALSE)</f>
        <v>0</v>
      </c>
      <c r="AP62" s="85">
        <f>VLOOKUP(Relevé[[#This Row],[Noms]],Abs,40,FALSE)</f>
        <v>0</v>
      </c>
      <c r="AQ62" s="85">
        <f>Relevé[[#This Row],[Total]]+SUM(Relevé[[#This Row],[H. Congés]:[H. Chôm.Part.]])</f>
        <v>0</v>
      </c>
      <c r="AR6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2" s="23" t="str">
        <f ca="1">IF([1]!NB_SI_COULEUR(Relevé[[#This Row],[1]:[31]],[1]!NO_COULEUR($AD$1))&gt;0,"OUI","NON")</f>
        <v>NON</v>
      </c>
      <c r="AT62" s="23" t="str">
        <f ca="1">IF([1]!NB_SI_COULEUR(Relevé[[#This Row],[1]:[31]],[1]!NO_COULEUR($V$1))&gt;0,"OUI","NON")</f>
        <v>NON</v>
      </c>
    </row>
    <row r="63" spans="1:46" ht="15" customHeight="1" x14ac:dyDescent="0.25">
      <c r="A63" s="104"/>
      <c r="B63" s="116" t="str">
        <f>IFERROR(VLOOKUP(Relevé[[#This Row],[Noms]],Salariés[],2,FALSE),"")</f>
        <v/>
      </c>
      <c r="C63" s="116" t="str">
        <f>IFERROR(VLOOKUP(Relevé[[#This Row],[Noms]],Salariés[],3,FALSE),"")</f>
        <v/>
      </c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  <c r="AH63" s="38"/>
      <c r="AI63" s="21">
        <f t="shared" si="7"/>
        <v>0</v>
      </c>
      <c r="AJ63" s="21">
        <f>IFERROR(VLOOKUP(Relevé[[#This Row],[Noms]],HS[],35,FALSE),0)</f>
        <v>0</v>
      </c>
      <c r="AK63" s="89">
        <f>IF(Relevé[[#This Row],[H]]=$B$3,$AI$3-Relevé[[#This Row],[Total]],
IF(Relevé[[#This Row],[H]]=$B$4,$AI$4-Relevé[[#This Row],[Total]],$AI$5-Relevé[[#This Row],[Total]]))</f>
        <v>174.75</v>
      </c>
      <c r="AL63" s="21">
        <f>VLOOKUP(Relevé[[#This Row],[Noms]],Abs,36,FALSE)</f>
        <v>0</v>
      </c>
      <c r="AM63" s="21">
        <f>VLOOKUP(Relevé[[#This Row],[Noms]],Abs,37,FALSE)</f>
        <v>0</v>
      </c>
      <c r="AN63" s="21">
        <f>VLOOKUP(Relevé[[#This Row],[Noms]],Abs,38,FALSE)</f>
        <v>0</v>
      </c>
      <c r="AO63" s="85">
        <f>VLOOKUP(Relevé[[#This Row],[Noms]],Abs,39,FALSE)</f>
        <v>0</v>
      </c>
      <c r="AP63" s="85">
        <f>VLOOKUP(Relevé[[#This Row],[Noms]],Abs,40,FALSE)</f>
        <v>0</v>
      </c>
      <c r="AQ63" s="85">
        <f>Relevé[[#This Row],[Total]]+SUM(Relevé[[#This Row],[H. Congés]:[H. Chôm.Part.]])</f>
        <v>0</v>
      </c>
      <c r="AR6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3" s="23" t="str">
        <f ca="1">IF([1]!NB_SI_COULEUR(Relevé[[#This Row],[1]:[31]],[1]!NO_COULEUR($AD$1))&gt;0,"OUI","NON")</f>
        <v>NON</v>
      </c>
      <c r="AT63" s="23" t="str">
        <f ca="1">IF([1]!NB_SI_COULEUR(Relevé[[#This Row],[1]:[31]],[1]!NO_COULEUR($V$1))&gt;0,"OUI","NON")</f>
        <v>NON</v>
      </c>
    </row>
    <row r="64" spans="1:46" ht="15" customHeight="1" x14ac:dyDescent="0.25">
      <c r="A64" s="104"/>
      <c r="B64" s="116" t="str">
        <f>IFERROR(VLOOKUP(Relevé[[#This Row],[Noms]],Salariés[],2,FALSE),"")</f>
        <v/>
      </c>
      <c r="C64" s="116" t="str">
        <f>IFERROR(VLOOKUP(Relevé[[#This Row],[Noms]],Salariés[],3,FALSE),"")</f>
        <v/>
      </c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21">
        <f t="shared" si="7"/>
        <v>0</v>
      </c>
      <c r="AJ64" s="21">
        <f>IFERROR(VLOOKUP(Relevé[[#This Row],[Noms]],HS[],35,FALSE),0)</f>
        <v>0</v>
      </c>
      <c r="AK64" s="89">
        <f>IF(Relevé[[#This Row],[H]]=$B$3,$AI$3-Relevé[[#This Row],[Total]],
IF(Relevé[[#This Row],[H]]=$B$4,$AI$4-Relevé[[#This Row],[Total]],$AI$5-Relevé[[#This Row],[Total]]))</f>
        <v>174.75</v>
      </c>
      <c r="AL64" s="21">
        <f>VLOOKUP(Relevé[[#This Row],[Noms]],Abs,36,FALSE)</f>
        <v>0</v>
      </c>
      <c r="AM64" s="21">
        <f>VLOOKUP(Relevé[[#This Row],[Noms]],Abs,37,FALSE)</f>
        <v>0</v>
      </c>
      <c r="AN64" s="21">
        <f>VLOOKUP(Relevé[[#This Row],[Noms]],Abs,38,FALSE)</f>
        <v>0</v>
      </c>
      <c r="AO64" s="85">
        <f>VLOOKUP(Relevé[[#This Row],[Noms]],Abs,39,FALSE)</f>
        <v>0</v>
      </c>
      <c r="AP64" s="85">
        <f>VLOOKUP(Relevé[[#This Row],[Noms]],Abs,40,FALSE)</f>
        <v>0</v>
      </c>
      <c r="AQ64" s="85">
        <f>Relevé[[#This Row],[Total]]+SUM(Relevé[[#This Row],[H. Congés]:[H. Chôm.Part.]])</f>
        <v>0</v>
      </c>
      <c r="AR6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4" s="23" t="str">
        <f ca="1">IF([1]!NB_SI_COULEUR(Relevé[[#This Row],[1]:[31]],[1]!NO_COULEUR($AD$1))&gt;0,"OUI","NON")</f>
        <v>NON</v>
      </c>
      <c r="AT64" s="23" t="str">
        <f ca="1">IF([1]!NB_SI_COULEUR(Relevé[[#This Row],[1]:[31]],[1]!NO_COULEUR($V$1))&gt;0,"OUI","NON")</f>
        <v>NON</v>
      </c>
    </row>
    <row r="65" spans="1:46" ht="15" customHeight="1" x14ac:dyDescent="0.25">
      <c r="A65" s="104"/>
      <c r="B65" s="116" t="str">
        <f>IFERROR(VLOOKUP(Relevé[[#This Row],[Noms]],Salariés[],2,FALSE),"")</f>
        <v/>
      </c>
      <c r="C65" s="116" t="str">
        <f>IFERROR(VLOOKUP(Relevé[[#This Row],[Noms]],Salariés[],3,FALSE),"")</f>
        <v/>
      </c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21">
        <f t="shared" si="7"/>
        <v>0</v>
      </c>
      <c r="AJ65" s="21">
        <f>IFERROR(VLOOKUP(Relevé[[#This Row],[Noms]],HS[],35,FALSE),0)</f>
        <v>0</v>
      </c>
      <c r="AK65" s="89">
        <f>IF(Relevé[[#This Row],[H]]=$B$3,$AI$3-Relevé[[#This Row],[Total]],
IF(Relevé[[#This Row],[H]]=$B$4,$AI$4-Relevé[[#This Row],[Total]],$AI$5-Relevé[[#This Row],[Total]]))</f>
        <v>174.75</v>
      </c>
      <c r="AL65" s="21">
        <f>VLOOKUP(Relevé[[#This Row],[Noms]],Abs,36,FALSE)</f>
        <v>0</v>
      </c>
      <c r="AM65" s="21">
        <f>VLOOKUP(Relevé[[#This Row],[Noms]],Abs,37,FALSE)</f>
        <v>0</v>
      </c>
      <c r="AN65" s="21">
        <f>VLOOKUP(Relevé[[#This Row],[Noms]],Abs,38,FALSE)</f>
        <v>0</v>
      </c>
      <c r="AO65" s="85">
        <f>VLOOKUP(Relevé[[#This Row],[Noms]],Abs,39,FALSE)</f>
        <v>0</v>
      </c>
      <c r="AP65" s="85">
        <f>VLOOKUP(Relevé[[#This Row],[Noms]],Abs,40,FALSE)</f>
        <v>0</v>
      </c>
      <c r="AQ65" s="85">
        <f>Relevé[[#This Row],[Total]]+SUM(Relevé[[#This Row],[H. Congés]:[H. Chôm.Part.]])</f>
        <v>0</v>
      </c>
      <c r="AR6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5" s="23" t="str">
        <f ca="1">IF([1]!NB_SI_COULEUR(Relevé[[#This Row],[1]:[31]],[1]!NO_COULEUR($AD$1))&gt;0,"OUI","NON")</f>
        <v>NON</v>
      </c>
      <c r="AT65" s="23" t="str">
        <f ca="1">IF([1]!NB_SI_COULEUR(Relevé[[#This Row],[1]:[31]],[1]!NO_COULEUR($V$1))&gt;0,"OUI","NON")</f>
        <v>NON</v>
      </c>
    </row>
    <row r="66" spans="1:46" ht="15" customHeight="1" x14ac:dyDescent="0.25">
      <c r="A66" s="104"/>
      <c r="B66" s="116" t="str">
        <f>IFERROR(VLOOKUP(Relevé[[#This Row],[Noms]],Salariés[],2,FALSE),"")</f>
        <v/>
      </c>
      <c r="C66" s="116" t="str">
        <f>IFERROR(VLOOKUP(Relevé[[#This Row],[Noms]],Salariés[],3,FALSE),"")</f>
        <v/>
      </c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21">
        <f t="shared" si="7"/>
        <v>0</v>
      </c>
      <c r="AJ66" s="21">
        <f>IFERROR(VLOOKUP(Relevé[[#This Row],[Noms]],HS[],35,FALSE),0)</f>
        <v>0</v>
      </c>
      <c r="AK66" s="89">
        <f>IF(Relevé[[#This Row],[H]]=$B$3,$AI$3-Relevé[[#This Row],[Total]],
IF(Relevé[[#This Row],[H]]=$B$4,$AI$4-Relevé[[#This Row],[Total]],$AI$5-Relevé[[#This Row],[Total]]))</f>
        <v>174.75</v>
      </c>
      <c r="AL66" s="21">
        <f>VLOOKUP(Relevé[[#This Row],[Noms]],Abs,36,FALSE)</f>
        <v>0</v>
      </c>
      <c r="AM66" s="21">
        <f>VLOOKUP(Relevé[[#This Row],[Noms]],Abs,37,FALSE)</f>
        <v>0</v>
      </c>
      <c r="AN66" s="21">
        <f>VLOOKUP(Relevé[[#This Row],[Noms]],Abs,38,FALSE)</f>
        <v>0</v>
      </c>
      <c r="AO66" s="85">
        <f>VLOOKUP(Relevé[[#This Row],[Noms]],Abs,39,FALSE)</f>
        <v>0</v>
      </c>
      <c r="AP66" s="85">
        <f>VLOOKUP(Relevé[[#This Row],[Noms]],Abs,40,FALSE)</f>
        <v>0</v>
      </c>
      <c r="AQ66" s="85">
        <f>Relevé[[#This Row],[Total]]+SUM(Relevé[[#This Row],[H. Congés]:[H. Chôm.Part.]])</f>
        <v>0</v>
      </c>
      <c r="AR6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6" s="23" t="str">
        <f ca="1">IF([1]!NB_SI_COULEUR(Relevé[[#This Row],[1]:[31]],[1]!NO_COULEUR($AD$1))&gt;0,"OUI","NON")</f>
        <v>NON</v>
      </c>
      <c r="AT66" s="23" t="str">
        <f ca="1">IF([1]!NB_SI_COULEUR(Relevé[[#This Row],[1]:[31]],[1]!NO_COULEUR($V$1))&gt;0,"OUI","NON")</f>
        <v>NON</v>
      </c>
    </row>
    <row r="67" spans="1:46" ht="15" customHeight="1" x14ac:dyDescent="0.25">
      <c r="A67" s="104"/>
      <c r="B67" s="116" t="str">
        <f>IFERROR(VLOOKUP(Relevé[[#This Row],[Noms]],Salariés[],2,FALSE),"")</f>
        <v/>
      </c>
      <c r="C67" s="116" t="str">
        <f>IFERROR(VLOOKUP(Relevé[[#This Row],[Noms]],Salariés[],3,FALSE),"")</f>
        <v/>
      </c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21">
        <f t="shared" si="7"/>
        <v>0</v>
      </c>
      <c r="AJ67" s="21">
        <f>IFERROR(VLOOKUP(Relevé[[#This Row],[Noms]],HS[],35,FALSE),0)</f>
        <v>0</v>
      </c>
      <c r="AK67" s="89">
        <f>IF(Relevé[[#This Row],[H]]=$B$3,$AI$3-Relevé[[#This Row],[Total]],
IF(Relevé[[#This Row],[H]]=$B$4,$AI$4-Relevé[[#This Row],[Total]],$AI$5-Relevé[[#This Row],[Total]]))</f>
        <v>174.75</v>
      </c>
      <c r="AL67" s="21">
        <f>VLOOKUP(Relevé[[#This Row],[Noms]],Abs,36,FALSE)</f>
        <v>0</v>
      </c>
      <c r="AM67" s="21">
        <f>VLOOKUP(Relevé[[#This Row],[Noms]],Abs,37,FALSE)</f>
        <v>0</v>
      </c>
      <c r="AN67" s="21">
        <f>VLOOKUP(Relevé[[#This Row],[Noms]],Abs,38,FALSE)</f>
        <v>0</v>
      </c>
      <c r="AO67" s="85">
        <f>VLOOKUP(Relevé[[#This Row],[Noms]],Abs,39,FALSE)</f>
        <v>0</v>
      </c>
      <c r="AP67" s="85">
        <f>VLOOKUP(Relevé[[#This Row],[Noms]],Abs,40,FALSE)</f>
        <v>0</v>
      </c>
      <c r="AQ67" s="85">
        <f>Relevé[[#This Row],[Total]]+SUM(Relevé[[#This Row],[H. Congés]:[H. Chôm.Part.]])</f>
        <v>0</v>
      </c>
      <c r="AR6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7" s="23" t="str">
        <f ca="1">IF([1]!NB_SI_COULEUR(Relevé[[#This Row],[1]:[31]],[1]!NO_COULEUR($AD$1))&gt;0,"OUI","NON")</f>
        <v>NON</v>
      </c>
      <c r="AT67" s="23" t="str">
        <f ca="1">IF([1]!NB_SI_COULEUR(Relevé[[#This Row],[1]:[31]],[1]!NO_COULEUR($V$1))&gt;0,"OUI","NON")</f>
        <v>NON</v>
      </c>
    </row>
    <row r="68" spans="1:46" ht="15" customHeight="1" x14ac:dyDescent="0.25">
      <c r="A68" s="104"/>
      <c r="B68" s="116" t="str">
        <f>IFERROR(VLOOKUP(Relevé[[#This Row],[Noms]],Salariés[],2,FALSE),"")</f>
        <v/>
      </c>
      <c r="C68" s="116" t="str">
        <f>IFERROR(VLOOKUP(Relevé[[#This Row],[Noms]],Salariés[],3,FALSE),"")</f>
        <v/>
      </c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6"/>
      <c r="X68" s="56"/>
      <c r="Y68" s="56"/>
      <c r="Z68" s="56"/>
      <c r="AA68" s="56"/>
      <c r="AB68" s="56"/>
      <c r="AC68" s="56"/>
      <c r="AD68" s="56"/>
      <c r="AE68" s="56"/>
      <c r="AF68" s="56"/>
      <c r="AG68" s="56"/>
      <c r="AH68" s="56"/>
      <c r="AI68" s="57">
        <f t="shared" si="7"/>
        <v>0</v>
      </c>
      <c r="AJ68" s="21">
        <f>IFERROR(VLOOKUP(Relevé[[#This Row],[Noms]],HS[],35,FALSE),0)</f>
        <v>0</v>
      </c>
      <c r="AK68" s="90">
        <f>IF(Relevé[[#This Row],[H]]=$B$3,$AI$3-Relevé[[#This Row],[Total]],
IF(Relevé[[#This Row],[H]]=$B$4,$AI$4-Relevé[[#This Row],[Total]],$AI$5-Relevé[[#This Row],[Total]]))</f>
        <v>174.75</v>
      </c>
      <c r="AL68" s="57">
        <f>VLOOKUP(Relevé[[#This Row],[Noms]],Abs,36,FALSE)</f>
        <v>0</v>
      </c>
      <c r="AM68" s="57">
        <f>VLOOKUP(Relevé[[#This Row],[Noms]],Abs,37,FALSE)</f>
        <v>0</v>
      </c>
      <c r="AN68" s="57">
        <f>VLOOKUP(Relevé[[#This Row],[Noms]],Abs,38,FALSE)</f>
        <v>0</v>
      </c>
      <c r="AO68" s="86">
        <f>VLOOKUP(Relevé[[#This Row],[Noms]],Abs,39,FALSE)</f>
        <v>0</v>
      </c>
      <c r="AP68" s="86">
        <f>VLOOKUP(Relevé[[#This Row],[Noms]],Abs,40,FALSE)</f>
        <v>0</v>
      </c>
      <c r="AQ68" s="86">
        <f>Relevé[[#This Row],[Total]]+SUM(Relevé[[#This Row],[H. Congés]:[H. Chôm.Part.]])</f>
        <v>0</v>
      </c>
      <c r="AR68" s="101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8" s="58" t="str">
        <f ca="1">IF([1]!NB_SI_COULEUR(Relevé[[#This Row],[1]:[31]],[1]!NO_COULEUR($AD$1))&gt;0,"OUI","NON")</f>
        <v>NON</v>
      </c>
      <c r="AT68" s="58" t="str">
        <f ca="1">IF([1]!NB_SI_COULEUR(Relevé[[#This Row],[1]:[31]],[1]!NO_COULEUR($V$1))&gt;0,"OUI","NON")</f>
        <v>NON</v>
      </c>
    </row>
    <row r="69" spans="1:46" ht="19.5" x14ac:dyDescent="0.25">
      <c r="A69" s="113"/>
      <c r="B69" s="117" t="str">
        <f>IFERROR(VLOOKUP(Relevé[[#This Row],[Noms]],Salariés[],2,FALSE),"")</f>
        <v/>
      </c>
      <c r="C69" s="118" t="str">
        <f>IFERROR(VLOOKUP(Relevé[[#This Row],[Noms]],Salariés[],3,FALSE),"")</f>
        <v/>
      </c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  <c r="T69" s="56"/>
      <c r="U69" s="56"/>
      <c r="V69" s="56"/>
      <c r="W69" s="56"/>
      <c r="X69" s="56"/>
      <c r="Y69" s="56"/>
      <c r="Z69" s="56"/>
      <c r="AA69" s="56"/>
      <c r="AB69" s="56"/>
      <c r="AC69" s="56"/>
      <c r="AD69" s="56"/>
      <c r="AE69" s="56"/>
      <c r="AF69" s="56"/>
      <c r="AG69" s="56"/>
      <c r="AH69" s="56"/>
      <c r="AI69" s="21">
        <f t="shared" ref="AI69:AI78" si="8">SUM(D69:AH69)</f>
        <v>0</v>
      </c>
      <c r="AJ69" s="102">
        <f>IFERROR(VLOOKUP(Relevé[[#This Row],[Noms]],HS[],35,FALSE),0)</f>
        <v>0</v>
      </c>
      <c r="AK69" s="121">
        <f>IF(Relevé[[#This Row],[H]]=$B$3,$AI$3-Relevé[[#This Row],[Total]],
IF(Relevé[[#This Row],[H]]=$B$4,$AI$4-Relevé[[#This Row],[Total]],$AI$5-Relevé[[#This Row],[Total]]))</f>
        <v>174.75</v>
      </c>
      <c r="AL69" s="122">
        <f>VLOOKUP(Relevé[[#This Row],[Noms]],Abs,36,FALSE)</f>
        <v>0</v>
      </c>
      <c r="AM69" s="122">
        <f>VLOOKUP(Relevé[[#This Row],[Noms]],Abs,37,FALSE)</f>
        <v>0</v>
      </c>
      <c r="AN69" s="122">
        <f>VLOOKUP(Relevé[[#This Row],[Noms]],Abs,38,FALSE)</f>
        <v>0</v>
      </c>
      <c r="AO69" s="85">
        <f>VLOOKUP(Relevé[[#This Row],[Noms]],Abs,39,FALSE)</f>
        <v>0</v>
      </c>
      <c r="AP69" s="85">
        <f>VLOOKUP(Relevé[[#This Row],[Noms]],Abs,40,FALSE)</f>
        <v>0</v>
      </c>
      <c r="AQ69" s="85">
        <f>Relevé[[#This Row],[Total]]+SUM(Relevé[[#This Row],[H. Congés]:[H. Chôm.Part.]])</f>
        <v>0</v>
      </c>
      <c r="AR69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69" s="123" t="str">
        <f ca="1">IF([1]!NB_SI_COULEUR(Relevé[[#This Row],[1]:[31]],[1]!NO_COULEUR($AD$1))&gt;0,"OUI","NON")</f>
        <v>NON</v>
      </c>
      <c r="AT69" s="123" t="str">
        <f ca="1">IF([1]!NB_SI_COULEUR(Relevé[[#This Row],[1]:[31]],[1]!NO_COULEUR($V$1))&gt;0,"OUI","NON")</f>
        <v>NON</v>
      </c>
    </row>
    <row r="70" spans="1:46" ht="19.5" x14ac:dyDescent="0.25">
      <c r="A70" s="113"/>
      <c r="B70" s="117" t="str">
        <f>IFERROR(VLOOKUP(Relevé[[#This Row],[Noms]],Salariés[],2,FALSE),"")</f>
        <v/>
      </c>
      <c r="C70" s="118" t="str">
        <f>IFERROR(VLOOKUP(Relevé[[#This Row],[Noms]],Salariés[],3,FALSE),"")</f>
        <v/>
      </c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21">
        <f t="shared" si="8"/>
        <v>0</v>
      </c>
      <c r="AJ70" s="102">
        <f>IFERROR(VLOOKUP(Relevé[[#This Row],[Noms]],HS[],35,FALSE),0)</f>
        <v>0</v>
      </c>
      <c r="AK70" s="121">
        <f>IF(Relevé[[#This Row],[H]]=$B$3,$AI$3-Relevé[[#This Row],[Total]],
IF(Relevé[[#This Row],[H]]=$B$4,$AI$4-Relevé[[#This Row],[Total]],$AI$5-Relevé[[#This Row],[Total]]))</f>
        <v>174.75</v>
      </c>
      <c r="AL70" s="122">
        <f>VLOOKUP(Relevé[[#This Row],[Noms]],Abs,36,FALSE)</f>
        <v>0</v>
      </c>
      <c r="AM70" s="122">
        <f>VLOOKUP(Relevé[[#This Row],[Noms]],Abs,37,FALSE)</f>
        <v>0</v>
      </c>
      <c r="AN70" s="122">
        <f>VLOOKUP(Relevé[[#This Row],[Noms]],Abs,38,FALSE)</f>
        <v>0</v>
      </c>
      <c r="AO70" s="85">
        <f>VLOOKUP(Relevé[[#This Row],[Noms]],Abs,39,FALSE)</f>
        <v>0</v>
      </c>
      <c r="AP70" s="85">
        <f>VLOOKUP(Relevé[[#This Row],[Noms]],Abs,40,FALSE)</f>
        <v>0</v>
      </c>
      <c r="AQ70" s="85">
        <f>Relevé[[#This Row],[Total]]+SUM(Relevé[[#This Row],[H. Congés]:[H. Chôm.Part.]])</f>
        <v>0</v>
      </c>
      <c r="AR70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0" s="123" t="str">
        <f ca="1">IF([1]!NB_SI_COULEUR(Relevé[[#This Row],[1]:[31]],[1]!NO_COULEUR($AD$1))&gt;0,"OUI","NON")</f>
        <v>NON</v>
      </c>
      <c r="AT70" s="123" t="str">
        <f ca="1">IF([1]!NB_SI_COULEUR(Relevé[[#This Row],[1]:[31]],[1]!NO_COULEUR($V$1))&gt;0,"OUI","NON")</f>
        <v>NON</v>
      </c>
    </row>
    <row r="71" spans="1:46" ht="19.5" x14ac:dyDescent="0.25">
      <c r="A71" s="113"/>
      <c r="B71" s="117" t="str">
        <f>IFERROR(VLOOKUP(Relevé[[#This Row],[Noms]],Salariés[],2,FALSE),"")</f>
        <v/>
      </c>
      <c r="C71" s="118" t="str">
        <f>IFERROR(VLOOKUP(Relevé[[#This Row],[Noms]],Salariés[],3,FALSE),"")</f>
        <v/>
      </c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  <c r="T71" s="56"/>
      <c r="U71" s="56"/>
      <c r="V71" s="56"/>
      <c r="W71" s="56"/>
      <c r="X71" s="56"/>
      <c r="Y71" s="56"/>
      <c r="Z71" s="56"/>
      <c r="AA71" s="56"/>
      <c r="AB71" s="56"/>
      <c r="AC71" s="56"/>
      <c r="AD71" s="56"/>
      <c r="AE71" s="56"/>
      <c r="AF71" s="56"/>
      <c r="AG71" s="56"/>
      <c r="AH71" s="56"/>
      <c r="AI71" s="21">
        <f t="shared" si="8"/>
        <v>0</v>
      </c>
      <c r="AJ71" s="102">
        <f>IFERROR(VLOOKUP(Relevé[[#This Row],[Noms]],HS[],35,FALSE),0)</f>
        <v>0</v>
      </c>
      <c r="AK71" s="121">
        <f>IF(Relevé[[#This Row],[H]]=$B$3,$AI$3-Relevé[[#This Row],[Total]],
IF(Relevé[[#This Row],[H]]=$B$4,$AI$4-Relevé[[#This Row],[Total]],$AI$5-Relevé[[#This Row],[Total]]))</f>
        <v>174.75</v>
      </c>
      <c r="AL71" s="122">
        <f>VLOOKUP(Relevé[[#This Row],[Noms]],Abs,36,FALSE)</f>
        <v>0</v>
      </c>
      <c r="AM71" s="122">
        <f>VLOOKUP(Relevé[[#This Row],[Noms]],Abs,37,FALSE)</f>
        <v>0</v>
      </c>
      <c r="AN71" s="122">
        <f>VLOOKUP(Relevé[[#This Row],[Noms]],Abs,38,FALSE)</f>
        <v>0</v>
      </c>
      <c r="AO71" s="85">
        <f>VLOOKUP(Relevé[[#This Row],[Noms]],Abs,39,FALSE)</f>
        <v>0</v>
      </c>
      <c r="AP71" s="85">
        <f>VLOOKUP(Relevé[[#This Row],[Noms]],Abs,40,FALSE)</f>
        <v>0</v>
      </c>
      <c r="AQ71" s="85">
        <f>Relevé[[#This Row],[Total]]+SUM(Relevé[[#This Row],[H. Congés]:[H. Chôm.Part.]])</f>
        <v>0</v>
      </c>
      <c r="AR71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1" s="123" t="str">
        <f ca="1">IF([1]!NB_SI_COULEUR(Relevé[[#This Row],[1]:[31]],[1]!NO_COULEUR($AD$1))&gt;0,"OUI","NON")</f>
        <v>NON</v>
      </c>
      <c r="AT71" s="123" t="str">
        <f ca="1">IF([1]!NB_SI_COULEUR(Relevé[[#This Row],[1]:[31]],[1]!NO_COULEUR($V$1))&gt;0,"OUI","NON")</f>
        <v>NON</v>
      </c>
    </row>
    <row r="72" spans="1:46" ht="19.5" x14ac:dyDescent="0.25">
      <c r="A72" s="113"/>
      <c r="B72" s="117" t="str">
        <f>IFERROR(VLOOKUP(Relevé[[#This Row],[Noms]],Salariés[],2,FALSE),"")</f>
        <v/>
      </c>
      <c r="C72" s="118" t="str">
        <f>IFERROR(VLOOKUP(Relevé[[#This Row],[Noms]],Salariés[],3,FALSE),"")</f>
        <v/>
      </c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  <c r="S72" s="56"/>
      <c r="T72" s="56"/>
      <c r="U72" s="56"/>
      <c r="V72" s="56"/>
      <c r="W72" s="56"/>
      <c r="X72" s="56"/>
      <c r="Y72" s="56"/>
      <c r="Z72" s="56"/>
      <c r="AA72" s="56"/>
      <c r="AB72" s="56"/>
      <c r="AC72" s="56"/>
      <c r="AD72" s="56"/>
      <c r="AE72" s="56"/>
      <c r="AF72" s="56"/>
      <c r="AG72" s="56"/>
      <c r="AH72" s="56"/>
      <c r="AI72" s="21">
        <f t="shared" si="8"/>
        <v>0</v>
      </c>
      <c r="AJ72" s="102">
        <f>IFERROR(VLOOKUP(Relevé[[#This Row],[Noms]],HS[],35,FALSE),0)</f>
        <v>0</v>
      </c>
      <c r="AK72" s="121">
        <f>IF(Relevé[[#This Row],[H]]=$B$3,$AI$3-Relevé[[#This Row],[Total]],
IF(Relevé[[#This Row],[H]]=$B$4,$AI$4-Relevé[[#This Row],[Total]],$AI$5-Relevé[[#This Row],[Total]]))</f>
        <v>174.75</v>
      </c>
      <c r="AL72" s="122">
        <f>VLOOKUP(Relevé[[#This Row],[Noms]],Abs,36,FALSE)</f>
        <v>0</v>
      </c>
      <c r="AM72" s="122">
        <f>VLOOKUP(Relevé[[#This Row],[Noms]],Abs,37,FALSE)</f>
        <v>0</v>
      </c>
      <c r="AN72" s="122">
        <f>VLOOKUP(Relevé[[#This Row],[Noms]],Abs,38,FALSE)</f>
        <v>0</v>
      </c>
      <c r="AO72" s="85">
        <f>VLOOKUP(Relevé[[#This Row],[Noms]],Abs,39,FALSE)</f>
        <v>0</v>
      </c>
      <c r="AP72" s="85">
        <f>VLOOKUP(Relevé[[#This Row],[Noms]],Abs,40,FALSE)</f>
        <v>0</v>
      </c>
      <c r="AQ72" s="85">
        <f>Relevé[[#This Row],[Total]]+SUM(Relevé[[#This Row],[H. Congés]:[H. Chôm.Part.]])</f>
        <v>0</v>
      </c>
      <c r="AR72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2" s="123" t="str">
        <f ca="1">IF([1]!NB_SI_COULEUR(Relevé[[#This Row],[1]:[31]],[1]!NO_COULEUR($AD$1))&gt;0,"OUI","NON")</f>
        <v>NON</v>
      </c>
      <c r="AT72" s="123" t="str">
        <f ca="1">IF([1]!NB_SI_COULEUR(Relevé[[#This Row],[1]:[31]],[1]!NO_COULEUR($V$1))&gt;0,"OUI","NON")</f>
        <v>NON</v>
      </c>
    </row>
    <row r="73" spans="1:46" ht="19.5" x14ac:dyDescent="0.25">
      <c r="A73" s="113"/>
      <c r="B73" s="117" t="str">
        <f>IFERROR(VLOOKUP(Relevé[[#This Row],[Noms]],Salariés[],2,FALSE),"")</f>
        <v/>
      </c>
      <c r="C73" s="118" t="str">
        <f>IFERROR(VLOOKUP(Relevé[[#This Row],[Noms]],Salariés[],3,FALSE),"")</f>
        <v/>
      </c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  <c r="T73" s="56"/>
      <c r="U73" s="56"/>
      <c r="V73" s="56"/>
      <c r="W73" s="56"/>
      <c r="X73" s="56"/>
      <c r="Y73" s="56"/>
      <c r="Z73" s="56"/>
      <c r="AA73" s="56"/>
      <c r="AB73" s="56"/>
      <c r="AC73" s="56"/>
      <c r="AD73" s="56"/>
      <c r="AE73" s="56"/>
      <c r="AF73" s="56"/>
      <c r="AG73" s="56"/>
      <c r="AH73" s="56"/>
      <c r="AI73" s="21">
        <f t="shared" si="8"/>
        <v>0</v>
      </c>
      <c r="AJ73" s="102">
        <f>IFERROR(VLOOKUP(Relevé[[#This Row],[Noms]],HS[],35,FALSE),0)</f>
        <v>0</v>
      </c>
      <c r="AK73" s="121">
        <f>IF(Relevé[[#This Row],[H]]=$B$3,$AI$3-Relevé[[#This Row],[Total]],
IF(Relevé[[#This Row],[H]]=$B$4,$AI$4-Relevé[[#This Row],[Total]],$AI$5-Relevé[[#This Row],[Total]]))</f>
        <v>174.75</v>
      </c>
      <c r="AL73" s="122">
        <f>VLOOKUP(Relevé[[#This Row],[Noms]],Abs,36,FALSE)</f>
        <v>0</v>
      </c>
      <c r="AM73" s="122">
        <f>VLOOKUP(Relevé[[#This Row],[Noms]],Abs,37,FALSE)</f>
        <v>0</v>
      </c>
      <c r="AN73" s="122">
        <f>VLOOKUP(Relevé[[#This Row],[Noms]],Abs,38,FALSE)</f>
        <v>0</v>
      </c>
      <c r="AO73" s="85">
        <f>VLOOKUP(Relevé[[#This Row],[Noms]],Abs,39,FALSE)</f>
        <v>0</v>
      </c>
      <c r="AP73" s="85">
        <f>VLOOKUP(Relevé[[#This Row],[Noms]],Abs,40,FALSE)</f>
        <v>0</v>
      </c>
      <c r="AQ73" s="85">
        <f>Relevé[[#This Row],[Total]]+SUM(Relevé[[#This Row],[H. Congés]:[H. Chôm.Part.]])</f>
        <v>0</v>
      </c>
      <c r="AR73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3" s="123" t="str">
        <f ca="1">IF([1]!NB_SI_COULEUR(Relevé[[#This Row],[1]:[31]],[1]!NO_COULEUR($AD$1))&gt;0,"OUI","NON")</f>
        <v>NON</v>
      </c>
      <c r="AT73" s="123" t="str">
        <f ca="1">IF([1]!NB_SI_COULEUR(Relevé[[#This Row],[1]:[31]],[1]!NO_COULEUR($V$1))&gt;0,"OUI","NON")</f>
        <v>NON</v>
      </c>
    </row>
    <row r="74" spans="1:46" ht="19.5" x14ac:dyDescent="0.25">
      <c r="A74" s="113"/>
      <c r="B74" s="117" t="str">
        <f>IFERROR(VLOOKUP(Relevé[[#This Row],[Noms]],Salariés[],2,FALSE),"")</f>
        <v/>
      </c>
      <c r="C74" s="118" t="str">
        <f>IFERROR(VLOOKUP(Relevé[[#This Row],[Noms]],Salariés[],3,FALSE),"")</f>
        <v/>
      </c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  <c r="S74" s="56"/>
      <c r="T74" s="56"/>
      <c r="U74" s="56"/>
      <c r="V74" s="56"/>
      <c r="W74" s="56"/>
      <c r="X74" s="56"/>
      <c r="Y74" s="56"/>
      <c r="Z74" s="56"/>
      <c r="AA74" s="56"/>
      <c r="AB74" s="56"/>
      <c r="AC74" s="56"/>
      <c r="AD74" s="56"/>
      <c r="AE74" s="56"/>
      <c r="AF74" s="56"/>
      <c r="AG74" s="56"/>
      <c r="AH74" s="56"/>
      <c r="AI74" s="21">
        <f t="shared" si="8"/>
        <v>0</v>
      </c>
      <c r="AJ74" s="102">
        <f>IFERROR(VLOOKUP(Relevé[[#This Row],[Noms]],HS[],35,FALSE),0)</f>
        <v>0</v>
      </c>
      <c r="AK74" s="121">
        <f>IF(Relevé[[#This Row],[H]]=$B$3,$AI$3-Relevé[[#This Row],[Total]],
IF(Relevé[[#This Row],[H]]=$B$4,$AI$4-Relevé[[#This Row],[Total]],$AI$5-Relevé[[#This Row],[Total]]))</f>
        <v>174.75</v>
      </c>
      <c r="AL74" s="122">
        <f>VLOOKUP(Relevé[[#This Row],[Noms]],Abs,36,FALSE)</f>
        <v>0</v>
      </c>
      <c r="AM74" s="122">
        <f>VLOOKUP(Relevé[[#This Row],[Noms]],Abs,37,FALSE)</f>
        <v>0</v>
      </c>
      <c r="AN74" s="122">
        <f>VLOOKUP(Relevé[[#This Row],[Noms]],Abs,38,FALSE)</f>
        <v>0</v>
      </c>
      <c r="AO74" s="85">
        <f>VLOOKUP(Relevé[[#This Row],[Noms]],Abs,39,FALSE)</f>
        <v>0</v>
      </c>
      <c r="AP74" s="85">
        <f>VLOOKUP(Relevé[[#This Row],[Noms]],Abs,40,FALSE)</f>
        <v>0</v>
      </c>
      <c r="AQ74" s="85">
        <f>Relevé[[#This Row],[Total]]+SUM(Relevé[[#This Row],[H. Congés]:[H. Chôm.Part.]])</f>
        <v>0</v>
      </c>
      <c r="AR74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4" s="123" t="str">
        <f ca="1">IF([1]!NB_SI_COULEUR(Relevé[[#This Row],[1]:[31]],[1]!NO_COULEUR($AD$1))&gt;0,"OUI","NON")</f>
        <v>NON</v>
      </c>
      <c r="AT74" s="123" t="str">
        <f ca="1">IF([1]!NB_SI_COULEUR(Relevé[[#This Row],[1]:[31]],[1]!NO_COULEUR($V$1))&gt;0,"OUI","NON")</f>
        <v>NON</v>
      </c>
    </row>
    <row r="75" spans="1:46" ht="19.5" x14ac:dyDescent="0.25">
      <c r="A75" s="113"/>
      <c r="B75" s="117" t="str">
        <f>IFERROR(VLOOKUP(Relevé[[#This Row],[Noms]],Salariés[],2,FALSE),"")</f>
        <v/>
      </c>
      <c r="C75" s="118" t="str">
        <f>IFERROR(VLOOKUP(Relevé[[#This Row],[Noms]],Salariés[],3,FALSE),"")</f>
        <v/>
      </c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  <c r="T75" s="56"/>
      <c r="U75" s="56"/>
      <c r="V75" s="56"/>
      <c r="W75" s="56"/>
      <c r="X75" s="56"/>
      <c r="Y75" s="56"/>
      <c r="Z75" s="56"/>
      <c r="AA75" s="56"/>
      <c r="AB75" s="56"/>
      <c r="AC75" s="56"/>
      <c r="AD75" s="56"/>
      <c r="AE75" s="56"/>
      <c r="AF75" s="56"/>
      <c r="AG75" s="56"/>
      <c r="AH75" s="56"/>
      <c r="AI75" s="21">
        <f t="shared" si="8"/>
        <v>0</v>
      </c>
      <c r="AJ75" s="102">
        <f>IFERROR(VLOOKUP(Relevé[[#This Row],[Noms]],HS[],35,FALSE),0)</f>
        <v>0</v>
      </c>
      <c r="AK75" s="121">
        <f>IF(Relevé[[#This Row],[H]]=$B$3,$AI$3-Relevé[[#This Row],[Total]],
IF(Relevé[[#This Row],[H]]=$B$4,$AI$4-Relevé[[#This Row],[Total]],$AI$5-Relevé[[#This Row],[Total]]))</f>
        <v>174.75</v>
      </c>
      <c r="AL75" s="122">
        <f>VLOOKUP(Relevé[[#This Row],[Noms]],Abs,36,FALSE)</f>
        <v>0</v>
      </c>
      <c r="AM75" s="122">
        <f>VLOOKUP(Relevé[[#This Row],[Noms]],Abs,37,FALSE)</f>
        <v>0</v>
      </c>
      <c r="AN75" s="122">
        <f>VLOOKUP(Relevé[[#This Row],[Noms]],Abs,38,FALSE)</f>
        <v>0</v>
      </c>
      <c r="AO75" s="85">
        <f>VLOOKUP(Relevé[[#This Row],[Noms]],Abs,39,FALSE)</f>
        <v>0</v>
      </c>
      <c r="AP75" s="85">
        <f>VLOOKUP(Relevé[[#This Row],[Noms]],Abs,40,FALSE)</f>
        <v>0</v>
      </c>
      <c r="AQ75" s="85">
        <f>Relevé[[#This Row],[Total]]+SUM(Relevé[[#This Row],[H. Congés]:[H. Chôm.Part.]])</f>
        <v>0</v>
      </c>
      <c r="AR75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5" s="123" t="str">
        <f ca="1">IF([1]!NB_SI_COULEUR(Relevé[[#This Row],[1]:[31]],[1]!NO_COULEUR($AD$1))&gt;0,"OUI","NON")</f>
        <v>NON</v>
      </c>
      <c r="AT75" s="123" t="str">
        <f ca="1">IF([1]!NB_SI_COULEUR(Relevé[[#This Row],[1]:[31]],[1]!NO_COULEUR($V$1))&gt;0,"OUI","NON")</f>
        <v>NON</v>
      </c>
    </row>
    <row r="76" spans="1:46" ht="19.5" x14ac:dyDescent="0.25">
      <c r="A76" s="113"/>
      <c r="B76" s="117" t="str">
        <f>IFERROR(VLOOKUP(Relevé[[#This Row],[Noms]],Salariés[],2,FALSE),"")</f>
        <v/>
      </c>
      <c r="C76" s="118" t="str">
        <f>IFERROR(VLOOKUP(Relevé[[#This Row],[Noms]],Salariés[],3,FALSE),"")</f>
        <v/>
      </c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  <c r="AG76" s="56"/>
      <c r="AH76" s="56"/>
      <c r="AI76" s="21">
        <f t="shared" si="8"/>
        <v>0</v>
      </c>
      <c r="AJ76" s="102">
        <f>IFERROR(VLOOKUP(Relevé[[#This Row],[Noms]],HS[],35,FALSE),0)</f>
        <v>0</v>
      </c>
      <c r="AK76" s="121">
        <f>IF(Relevé[[#This Row],[H]]=$B$3,$AI$3-Relevé[[#This Row],[Total]],
IF(Relevé[[#This Row],[H]]=$B$4,$AI$4-Relevé[[#This Row],[Total]],$AI$5-Relevé[[#This Row],[Total]]))</f>
        <v>174.75</v>
      </c>
      <c r="AL76" s="122">
        <f>VLOOKUP(Relevé[[#This Row],[Noms]],Abs,36,FALSE)</f>
        <v>0</v>
      </c>
      <c r="AM76" s="122">
        <f>VLOOKUP(Relevé[[#This Row],[Noms]],Abs,37,FALSE)</f>
        <v>0</v>
      </c>
      <c r="AN76" s="122">
        <f>VLOOKUP(Relevé[[#This Row],[Noms]],Abs,38,FALSE)</f>
        <v>0</v>
      </c>
      <c r="AO76" s="85">
        <f>VLOOKUP(Relevé[[#This Row],[Noms]],Abs,39,FALSE)</f>
        <v>0</v>
      </c>
      <c r="AP76" s="85">
        <f>VLOOKUP(Relevé[[#This Row],[Noms]],Abs,40,FALSE)</f>
        <v>0</v>
      </c>
      <c r="AQ76" s="85">
        <f>Relevé[[#This Row],[Total]]+SUM(Relevé[[#This Row],[H. Congés]:[H. Chôm.Part.]])</f>
        <v>0</v>
      </c>
      <c r="AR76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6" s="123" t="str">
        <f ca="1">IF([1]!NB_SI_COULEUR(Relevé[[#This Row],[1]:[31]],[1]!NO_COULEUR($AD$1))&gt;0,"OUI","NON")</f>
        <v>NON</v>
      </c>
      <c r="AT76" s="123" t="str">
        <f ca="1">IF([1]!NB_SI_COULEUR(Relevé[[#This Row],[1]:[31]],[1]!NO_COULEUR($V$1))&gt;0,"OUI","NON")</f>
        <v>NON</v>
      </c>
    </row>
    <row r="77" spans="1:46" ht="19.5" x14ac:dyDescent="0.25">
      <c r="A77" s="113"/>
      <c r="B77" s="117" t="str">
        <f>IFERROR(VLOOKUP(Relevé[[#This Row],[Noms]],Salariés[],2,FALSE),"")</f>
        <v/>
      </c>
      <c r="C77" s="118" t="str">
        <f>IFERROR(VLOOKUP(Relevé[[#This Row],[Noms]],Salariés[],3,FALSE),"")</f>
        <v/>
      </c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  <c r="T77" s="56"/>
      <c r="U77" s="56"/>
      <c r="V77" s="56"/>
      <c r="W77" s="56"/>
      <c r="X77" s="56"/>
      <c r="Y77" s="56"/>
      <c r="Z77" s="56"/>
      <c r="AA77" s="56"/>
      <c r="AB77" s="56"/>
      <c r="AC77" s="56"/>
      <c r="AD77" s="56"/>
      <c r="AE77" s="56"/>
      <c r="AF77" s="56"/>
      <c r="AG77" s="56"/>
      <c r="AH77" s="56"/>
      <c r="AI77" s="21">
        <f t="shared" si="8"/>
        <v>0</v>
      </c>
      <c r="AJ77" s="102">
        <f>IFERROR(VLOOKUP(Relevé[[#This Row],[Noms]],HS[],35,FALSE),0)</f>
        <v>0</v>
      </c>
      <c r="AK77" s="121">
        <f>IF(Relevé[[#This Row],[H]]=$B$3,$AI$3-Relevé[[#This Row],[Total]],
IF(Relevé[[#This Row],[H]]=$B$4,$AI$4-Relevé[[#This Row],[Total]],$AI$5-Relevé[[#This Row],[Total]]))</f>
        <v>174.75</v>
      </c>
      <c r="AL77" s="122">
        <f>VLOOKUP(Relevé[[#This Row],[Noms]],Abs,36,FALSE)</f>
        <v>0</v>
      </c>
      <c r="AM77" s="122">
        <f>VLOOKUP(Relevé[[#This Row],[Noms]],Abs,37,FALSE)</f>
        <v>0</v>
      </c>
      <c r="AN77" s="122">
        <f>VLOOKUP(Relevé[[#This Row],[Noms]],Abs,38,FALSE)</f>
        <v>0</v>
      </c>
      <c r="AO77" s="85">
        <f>VLOOKUP(Relevé[[#This Row],[Noms]],Abs,39,FALSE)</f>
        <v>0</v>
      </c>
      <c r="AP77" s="85">
        <f>VLOOKUP(Relevé[[#This Row],[Noms]],Abs,40,FALSE)</f>
        <v>0</v>
      </c>
      <c r="AQ77" s="85">
        <f>Relevé[[#This Row],[Total]]+SUM(Relevé[[#This Row],[H. Congés]:[H. Chôm.Part.]])</f>
        <v>0</v>
      </c>
      <c r="AR77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7" s="123" t="str">
        <f ca="1">IF([1]!NB_SI_COULEUR(Relevé[[#This Row],[1]:[31]],[1]!NO_COULEUR($AD$1))&gt;0,"OUI","NON")</f>
        <v>NON</v>
      </c>
      <c r="AT77" s="123" t="str">
        <f ca="1">IF([1]!NB_SI_COULEUR(Relevé[[#This Row],[1]:[31]],[1]!NO_COULEUR($V$1))&gt;0,"OUI","NON")</f>
        <v>NON</v>
      </c>
    </row>
    <row r="78" spans="1:46" ht="19.5" x14ac:dyDescent="0.25">
      <c r="A78" s="113"/>
      <c r="B78" s="117" t="str">
        <f>IFERROR(VLOOKUP(Relevé[[#This Row],[Noms]],Salariés[],2,FALSE),"")</f>
        <v/>
      </c>
      <c r="C78" s="119" t="str">
        <f>IFERROR(VLOOKUP(Relevé[[#This Row],[Noms]],Salariés[],3,FALSE),"")</f>
        <v/>
      </c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21">
        <f t="shared" si="8"/>
        <v>0</v>
      </c>
      <c r="AJ78" s="120">
        <f>IFERROR(VLOOKUP(Relevé[[#This Row],[Noms]],HS[],35,FALSE),0)</f>
        <v>0</v>
      </c>
      <c r="AK78" s="121">
        <f>IF(Relevé[[#This Row],[H]]=$B$3,$AI$3-Relevé[[#This Row],[Total]],
IF(Relevé[[#This Row],[H]]=$B$4,$AI$4-Relevé[[#This Row],[Total]],$AI$5-Relevé[[#This Row],[Total]]))</f>
        <v>174.75</v>
      </c>
      <c r="AL78" s="122">
        <f>VLOOKUP(Relevé[[#This Row],[Noms]],Abs,36,FALSE)</f>
        <v>0</v>
      </c>
      <c r="AM78" s="122">
        <f>VLOOKUP(Relevé[[#This Row],[Noms]],Abs,37,FALSE)</f>
        <v>0</v>
      </c>
      <c r="AN78" s="122">
        <f>VLOOKUP(Relevé[[#This Row],[Noms]],Abs,38,FALSE)</f>
        <v>0</v>
      </c>
      <c r="AO78" s="85">
        <f>VLOOKUP(Relevé[[#This Row],[Noms]],Abs,39,FALSE)</f>
        <v>0</v>
      </c>
      <c r="AP78" s="85">
        <f>VLOOKUP(Relevé[[#This Row],[Noms]],Abs,40,FALSE)</f>
        <v>0</v>
      </c>
      <c r="AQ78" s="85">
        <f>Relevé[[#This Row],[Total]]+SUM(Relevé[[#This Row],[H. Congés]:[H. Chôm.Part.]])</f>
        <v>0</v>
      </c>
      <c r="AR78" s="100" t="str">
        <f>IF(AND(Relevé[[#This Row],[H]]=$B$3,Relevé[[#This Row],[Cumul]]&gt;=$AI$3),"J",
IF(AND(Relevé[[#This Row],[H]]=$B$4,Relevé[[#This Row],[Cumul]]&gt;=$AI$4),"J",
IF(AND(Relevé[[#This Row],[H]]=$B$5,Relevé[[#This Row],[Cumul]]&gt;=$AI$5),"J",
"M")))</f>
        <v>M</v>
      </c>
      <c r="AS78" s="123" t="str">
        <f ca="1">IF([1]!NB_SI_COULEUR(Relevé[[#This Row],[1]:[31]],[1]!NO_COULEUR($AD$1))&gt;0,"OUI","NON")</f>
        <v>NON</v>
      </c>
      <c r="AT78" s="123" t="str">
        <f ca="1">IF([1]!NB_SI_COULEUR(Relevé[[#This Row],[1]:[31]],[1]!NO_COULEUR($V$1))&gt;0,"OUI","NON")</f>
        <v>NON</v>
      </c>
    </row>
  </sheetData>
  <mergeCells count="14">
    <mergeCell ref="AK8:AP8"/>
    <mergeCell ref="W1:AC1"/>
    <mergeCell ref="AE1:AJ1"/>
    <mergeCell ref="B3:C3"/>
    <mergeCell ref="B4:C4"/>
    <mergeCell ref="B5:C5"/>
    <mergeCell ref="F2:AH2"/>
    <mergeCell ref="D2:E2"/>
    <mergeCell ref="E1:F1"/>
    <mergeCell ref="H1:J1"/>
    <mergeCell ref="L1:M1"/>
    <mergeCell ref="O1:P1"/>
    <mergeCell ref="R1:U1"/>
    <mergeCell ref="A1:B1"/>
  </mergeCells>
  <phoneticPr fontId="9" type="noConversion"/>
  <conditionalFormatting sqref="D10:AH78">
    <cfRule type="expression" dxfId="125" priority="8">
      <formula>OR(AND($C10=$B$3,D10&lt;D$3,D10&lt;&gt;""),AND($C10=$B$4,D10&lt;D$4,D10&lt;&gt;""),AND($C10=$B$5,D10&lt;D$5,D10&lt;&gt;""))</formula>
    </cfRule>
    <cfRule type="expression" dxfId="124" priority="9">
      <formula>OR(AND($C10=$B$3,D10-D$3&gt;0),AND($C10=$B$4,D10-D$4&gt;0),AND($C10=$B$5,D10-D$5&gt;0))</formula>
    </cfRule>
    <cfRule type="cellIs" dxfId="123" priority="40" operator="equal">
      <formula>"A"</formula>
    </cfRule>
    <cfRule type="cellIs" dxfId="122" priority="41" operator="equal">
      <formula>"M"</formula>
    </cfRule>
    <cfRule type="cellIs" dxfId="121" priority="42" operator="equal">
      <formula>"P"</formula>
    </cfRule>
    <cfRule type="cellIs" dxfId="120" priority="43" operator="equal">
      <formula>"C"</formula>
    </cfRule>
    <cfRule type="expression" dxfId="119" priority="44">
      <formula>AND($C10=$B$4,WEEKDAY(D$7)=6)</formula>
    </cfRule>
    <cfRule type="cellIs" dxfId="118" priority="39" operator="equal">
      <formula>"RC"</formula>
    </cfRule>
  </conditionalFormatting>
  <conditionalFormatting sqref="D8:AH8">
    <cfRule type="expression" dxfId="117" priority="7">
      <formula>D$7=""</formula>
    </cfRule>
  </conditionalFormatting>
  <conditionalFormatting sqref="D3:AH100">
    <cfRule type="expression" dxfId="116" priority="24">
      <formula>D$6="F"</formula>
    </cfRule>
    <cfRule type="expression" dxfId="115" priority="25">
      <formula>OR(WEEKDAY(D$7)=1,WEEKDAY(D$7)=7)</formula>
    </cfRule>
    <cfRule type="expression" dxfId="114" priority="26">
      <formula>D$7=""</formula>
    </cfRule>
  </conditionalFormatting>
  <dataValidations xWindow="432" yWindow="409" count="7"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du Noms des employés, puis sélectionnez l’un des noms de la liste figurant dans cette colonne. Appuyez sur ALT+FLÈCHE BAS, puis sur ENTRÉE pour sélectionner un nom" sqref="A8" xr:uid="{484F8516-5E62-4E44-B8E1-45DD10B60A2C}"/>
    <dataValidation allowBlank="1" showInputMessage="1" showErrorMessage="1" prompt="La lettre « C » indique une absence pour cause de congé" sqref="D1" xr:uid="{34A6789A-964D-47B0-803A-6624F9DB73A3}"/>
    <dataValidation allowBlank="1" showInputMessage="1" showErrorMessage="1" prompt="La lettre « P » indique une absence pour motifs personnels" sqref="G1" xr:uid="{53775E62-49BC-4718-BDFE-57812779F78E}"/>
    <dataValidation allowBlank="1" showInputMessage="1" showErrorMessage="1" prompt="La lettre « M » indique une absence pour cause de maladie" sqref="K1" xr:uid="{A7617B82-3849-484C-BB78-304C05A1488D}"/>
    <dataValidation allowBlank="1" showInputMessage="1" showErrorMessage="1" prompt="Entrez une lettre et personnalisez l’étiquette à droite pour ajouter un élément de clé" sqref="N1 Q1" xr:uid="{8B8A77A1-2800-4FFE-9841-DD5A83D74481}"/>
    <dataValidation allowBlank="1" showInputMessage="1" showErrorMessage="1" prompt="Entrez une étiquette pour décrire la clé personnalisée à gauche" sqref="O1 R1" xr:uid="{CF47C420-08E0-48F1-B627-DF620C9072CE}"/>
    <dataValidation allowBlank="1" showInputMessage="1" showErrorMessage="1" prompt="Année mise à jour automatiquement en fonction de l’année entrée dans la feuille de calcul Janvier" sqref="AI3:AI6" xr:uid="{29793B9B-D7C9-4F01-B008-E8DAD5B91E9D}"/>
  </dataValidations>
  <pageMargins left="0.25" right="0.25" top="0.75" bottom="0.75" header="0.3" footer="0.3"/>
  <pageSetup paperSize="9" scale="60" fitToHeight="0" orientation="landscape" r:id="rId1"/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E503647-4DBA-4937-8DDF-583A94D96B35}">
            <xm:f>NOT(ISERROR(SEARCH("J",AR10)))</xm:f>
            <xm:f>"J"</xm:f>
            <x14:dxf>
              <font>
                <b/>
                <i val="0"/>
                <color rgb="FF00B050"/>
              </font>
            </x14:dxf>
          </x14:cfRule>
          <xm:sqref>AR10:AR78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0CFB3-85BF-4A65-B16A-B0FBA8E58162}">
  <sheetPr codeName="Feuil3">
    <pageSetUpPr fitToPage="1"/>
  </sheetPr>
  <dimension ref="A1:AN78"/>
  <sheetViews>
    <sheetView showGridLines="0" zoomScale="90" zoomScaleNormal="90" workbookViewId="0">
      <selection activeCell="D27" sqref="D27"/>
    </sheetView>
  </sheetViews>
  <sheetFormatPr baseColWidth="10" defaultRowHeight="15" x14ac:dyDescent="0.25"/>
  <cols>
    <col min="1" max="1" width="25.7109375" style="10" customWidth="1"/>
    <col min="2" max="3" width="5.85546875" style="11" customWidth="1"/>
    <col min="4" max="34" width="7.140625" style="11" customWidth="1"/>
    <col min="35" max="35" width="9.7109375" style="7" customWidth="1"/>
    <col min="36" max="39" width="10.5703125" style="7" customWidth="1"/>
    <col min="40" max="16384" width="11.42578125" style="11"/>
  </cols>
  <sheetData>
    <row r="1" spans="1:40" ht="15.75" thickBot="1" x14ac:dyDescent="0.3">
      <c r="A1" s="144" t="s">
        <v>33</v>
      </c>
      <c r="B1" s="144"/>
      <c r="C1" s="40"/>
      <c r="D1" s="41" t="s">
        <v>34</v>
      </c>
      <c r="E1" s="138" t="s">
        <v>35</v>
      </c>
      <c r="F1" s="138"/>
      <c r="G1" s="42" t="s">
        <v>36</v>
      </c>
      <c r="H1" s="138" t="s">
        <v>37</v>
      </c>
      <c r="I1" s="138"/>
      <c r="J1" s="138"/>
      <c r="K1" s="43" t="s">
        <v>38</v>
      </c>
      <c r="L1" s="138" t="s">
        <v>39</v>
      </c>
      <c r="M1" s="138"/>
      <c r="N1" s="44" t="s">
        <v>70</v>
      </c>
      <c r="O1" s="138" t="s">
        <v>40</v>
      </c>
      <c r="P1" s="138"/>
      <c r="Q1" s="45" t="s">
        <v>72</v>
      </c>
      <c r="R1" s="143" t="s">
        <v>71</v>
      </c>
      <c r="S1" s="143"/>
      <c r="T1" s="143"/>
      <c r="U1" s="143"/>
      <c r="V1" s="46">
        <v>0</v>
      </c>
      <c r="W1" s="138" t="s">
        <v>78</v>
      </c>
      <c r="X1" s="138"/>
      <c r="Y1" s="138"/>
      <c r="Z1" s="138"/>
      <c r="AA1" s="138"/>
      <c r="AB1" s="138"/>
      <c r="AC1" s="138"/>
      <c r="AD1" s="47">
        <v>0</v>
      </c>
      <c r="AE1" s="139" t="s">
        <v>79</v>
      </c>
      <c r="AF1" s="139"/>
      <c r="AG1" s="139"/>
      <c r="AH1" s="139"/>
      <c r="AI1" s="139"/>
      <c r="AJ1" s="139"/>
    </row>
    <row r="2" spans="1:40" s="53" customFormat="1" ht="26.25" customHeight="1" thickTop="1" thickBot="1" x14ac:dyDescent="0.3">
      <c r="A2" s="49" t="str">
        <f>VLOOKUP($B$2,Mois,2,FALSE)</f>
        <v>Mars</v>
      </c>
      <c r="B2" s="63">
        <f>Relevé!B2</f>
        <v>3</v>
      </c>
      <c r="C2" s="54"/>
      <c r="D2" s="145">
        <f>Relevé!D2</f>
        <v>2021</v>
      </c>
      <c r="E2" s="145"/>
      <c r="F2" s="141" t="s">
        <v>81</v>
      </c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51"/>
      <c r="AJ2" s="51"/>
      <c r="AK2" s="51"/>
      <c r="AL2" s="51"/>
      <c r="AM2" s="51"/>
      <c r="AN2" s="52"/>
    </row>
    <row r="3" spans="1:40" s="15" customFormat="1" ht="19.5" customHeight="1" thickTop="1" thickBot="1" x14ac:dyDescent="0.3">
      <c r="A3" s="26" t="s">
        <v>49</v>
      </c>
      <c r="B3" s="140" t="s">
        <v>73</v>
      </c>
      <c r="C3" s="140"/>
      <c r="D3" s="24">
        <f>Relevé!D3</f>
        <v>7.75</v>
      </c>
      <c r="E3" s="24">
        <f>Relevé!E3</f>
        <v>7.75</v>
      </c>
      <c r="F3" s="24">
        <f>Relevé!F3</f>
        <v>7.75</v>
      </c>
      <c r="G3" s="24">
        <f>Relevé!G3</f>
        <v>7.75</v>
      </c>
      <c r="H3" s="24">
        <f>Relevé!H3</f>
        <v>4</v>
      </c>
      <c r="I3" s="24">
        <f>Relevé!I3</f>
        <v>0</v>
      </c>
      <c r="J3" s="24">
        <f>Relevé!J3</f>
        <v>0</v>
      </c>
      <c r="K3" s="24">
        <f>Relevé!K3</f>
        <v>7.75</v>
      </c>
      <c r="L3" s="24">
        <f>Relevé!L3</f>
        <v>7.75</v>
      </c>
      <c r="M3" s="24">
        <f>Relevé!M3</f>
        <v>7.75</v>
      </c>
      <c r="N3" s="24">
        <f>Relevé!N3</f>
        <v>7.75</v>
      </c>
      <c r="O3" s="24">
        <f>Relevé!O3</f>
        <v>4</v>
      </c>
      <c r="P3" s="24">
        <f>Relevé!P3</f>
        <v>0</v>
      </c>
      <c r="Q3" s="24">
        <f>Relevé!Q3</f>
        <v>0</v>
      </c>
      <c r="R3" s="24">
        <f>Relevé!R3</f>
        <v>7.75</v>
      </c>
      <c r="S3" s="24">
        <f>Relevé!S3</f>
        <v>7.75</v>
      </c>
      <c r="T3" s="24">
        <f>Relevé!T3</f>
        <v>7.75</v>
      </c>
      <c r="U3" s="24">
        <f>Relevé!U3</f>
        <v>7.75</v>
      </c>
      <c r="V3" s="24">
        <f>Relevé!V3</f>
        <v>4</v>
      </c>
      <c r="W3" s="24">
        <f>Relevé!W3</f>
        <v>0</v>
      </c>
      <c r="X3" s="24">
        <f>Relevé!X3</f>
        <v>0</v>
      </c>
      <c r="Y3" s="24">
        <f>Relevé!Y3</f>
        <v>7.75</v>
      </c>
      <c r="Z3" s="24">
        <f>Relevé!Z3</f>
        <v>7.75</v>
      </c>
      <c r="AA3" s="24">
        <f>Relevé!AA3</f>
        <v>7.75</v>
      </c>
      <c r="AB3" s="24">
        <f>Relevé!AB3</f>
        <v>7.75</v>
      </c>
      <c r="AC3" s="24">
        <f>Relevé!AC3</f>
        <v>4</v>
      </c>
      <c r="AD3" s="24">
        <f>Relevé!AD3</f>
        <v>0</v>
      </c>
      <c r="AE3" s="24">
        <f>Relevé!AE3</f>
        <v>0</v>
      </c>
      <c r="AF3" s="24">
        <f>Relevé!AF3</f>
        <v>7.75</v>
      </c>
      <c r="AG3" s="24">
        <f>Relevé!AG3</f>
        <v>7.75</v>
      </c>
      <c r="AH3" s="24">
        <f>Relevé!AH3</f>
        <v>7.75</v>
      </c>
      <c r="AI3" s="33">
        <f>SUM(D3:AH3)</f>
        <v>163.25</v>
      </c>
      <c r="AJ3" s="34" t="s">
        <v>77</v>
      </c>
      <c r="AK3" s="13"/>
      <c r="AL3" s="13"/>
      <c r="AN3" s="14"/>
    </row>
    <row r="4" spans="1:40" s="15" customFormat="1" ht="19.5" customHeight="1" thickTop="1" thickBot="1" x14ac:dyDescent="0.3">
      <c r="A4" s="26" t="s">
        <v>50</v>
      </c>
      <c r="B4" s="140" t="s">
        <v>74</v>
      </c>
      <c r="C4" s="140"/>
      <c r="D4" s="24">
        <f>Relevé!D4</f>
        <v>8.75</v>
      </c>
      <c r="E4" s="24">
        <f>Relevé!E4</f>
        <v>8.75</v>
      </c>
      <c r="F4" s="24">
        <f>Relevé!F4</f>
        <v>8.75</v>
      </c>
      <c r="G4" s="24">
        <f>Relevé!G4</f>
        <v>8.75</v>
      </c>
      <c r="H4" s="24">
        <f>Relevé!H4</f>
        <v>0</v>
      </c>
      <c r="I4" s="24">
        <f>Relevé!I4</f>
        <v>0</v>
      </c>
      <c r="J4" s="24">
        <f>Relevé!J4</f>
        <v>0</v>
      </c>
      <c r="K4" s="24">
        <f>Relevé!K4</f>
        <v>8.75</v>
      </c>
      <c r="L4" s="24">
        <f>Relevé!L4</f>
        <v>8.75</v>
      </c>
      <c r="M4" s="24">
        <f>Relevé!M4</f>
        <v>8.75</v>
      </c>
      <c r="N4" s="24">
        <f>Relevé!N4</f>
        <v>8.75</v>
      </c>
      <c r="O4" s="24">
        <f>Relevé!O4</f>
        <v>0</v>
      </c>
      <c r="P4" s="24">
        <f>Relevé!P4</f>
        <v>0</v>
      </c>
      <c r="Q4" s="24">
        <f>Relevé!Q4</f>
        <v>0</v>
      </c>
      <c r="R4" s="24">
        <f>Relevé!R4</f>
        <v>8.75</v>
      </c>
      <c r="S4" s="24">
        <f>Relevé!S4</f>
        <v>8.75</v>
      </c>
      <c r="T4" s="24">
        <f>Relevé!T4</f>
        <v>8.75</v>
      </c>
      <c r="U4" s="24">
        <f>Relevé!U4</f>
        <v>8.75</v>
      </c>
      <c r="V4" s="24">
        <f>Relevé!V4</f>
        <v>0</v>
      </c>
      <c r="W4" s="24">
        <f>Relevé!W4</f>
        <v>0</v>
      </c>
      <c r="X4" s="24">
        <f>Relevé!X4</f>
        <v>0</v>
      </c>
      <c r="Y4" s="24">
        <f>Relevé!Y4</f>
        <v>8.75</v>
      </c>
      <c r="Z4" s="24">
        <f>Relevé!Z4</f>
        <v>8.75</v>
      </c>
      <c r="AA4" s="24">
        <f>Relevé!AA4</f>
        <v>8.75</v>
      </c>
      <c r="AB4" s="24">
        <f>Relevé!AB4</f>
        <v>8.75</v>
      </c>
      <c r="AC4" s="24">
        <f>Relevé!AC4</f>
        <v>0</v>
      </c>
      <c r="AD4" s="24">
        <f>Relevé!AD4</f>
        <v>0</v>
      </c>
      <c r="AE4" s="24">
        <f>Relevé!AE4</f>
        <v>0</v>
      </c>
      <c r="AF4" s="24">
        <f>Relevé!AF4</f>
        <v>8.75</v>
      </c>
      <c r="AG4" s="24">
        <f>Relevé!AG4</f>
        <v>8.75</v>
      </c>
      <c r="AH4" s="24">
        <f>Relevé!AH4</f>
        <v>8.75</v>
      </c>
      <c r="AI4" s="33">
        <f>SUM(D4:AH4)</f>
        <v>166.25</v>
      </c>
      <c r="AJ4" s="35" t="s">
        <v>77</v>
      </c>
      <c r="AK4" s="13"/>
      <c r="AL4" s="13"/>
      <c r="AN4" s="14"/>
    </row>
    <row r="5" spans="1:40" s="15" customFormat="1" ht="19.5" customHeight="1" thickTop="1" thickBot="1" x14ac:dyDescent="0.3">
      <c r="A5" s="31" t="s">
        <v>75</v>
      </c>
      <c r="B5" s="140" t="s">
        <v>76</v>
      </c>
      <c r="C5" s="140"/>
      <c r="D5" s="24">
        <f>Relevé!D5</f>
        <v>8.25</v>
      </c>
      <c r="E5" s="24">
        <f>Relevé!E5</f>
        <v>8.25</v>
      </c>
      <c r="F5" s="24">
        <f>Relevé!F5</f>
        <v>8.25</v>
      </c>
      <c r="G5" s="24">
        <f>Relevé!G5</f>
        <v>8.25</v>
      </c>
      <c r="H5" s="24">
        <f>Relevé!H5</f>
        <v>4.5</v>
      </c>
      <c r="I5" s="24">
        <f>Relevé!I5</f>
        <v>0</v>
      </c>
      <c r="J5" s="24">
        <f>Relevé!J5</f>
        <v>0</v>
      </c>
      <c r="K5" s="24">
        <f>Relevé!K5</f>
        <v>8.25</v>
      </c>
      <c r="L5" s="24">
        <f>Relevé!L5</f>
        <v>8.25</v>
      </c>
      <c r="M5" s="24">
        <f>Relevé!M5</f>
        <v>8.25</v>
      </c>
      <c r="N5" s="24">
        <f>Relevé!N5</f>
        <v>8.25</v>
      </c>
      <c r="O5" s="24">
        <f>Relevé!O5</f>
        <v>4.5</v>
      </c>
      <c r="P5" s="24">
        <f>Relevé!P5</f>
        <v>0</v>
      </c>
      <c r="Q5" s="24">
        <f>Relevé!Q5</f>
        <v>0</v>
      </c>
      <c r="R5" s="24">
        <f>Relevé!R5</f>
        <v>8.25</v>
      </c>
      <c r="S5" s="24">
        <f>Relevé!S5</f>
        <v>8.25</v>
      </c>
      <c r="T5" s="24">
        <f>Relevé!T5</f>
        <v>8.25</v>
      </c>
      <c r="U5" s="24">
        <f>Relevé!U5</f>
        <v>8.25</v>
      </c>
      <c r="V5" s="24">
        <f>Relevé!V5</f>
        <v>4.5</v>
      </c>
      <c r="W5" s="24">
        <f>Relevé!W5</f>
        <v>0</v>
      </c>
      <c r="X5" s="24">
        <f>Relevé!X5</f>
        <v>0</v>
      </c>
      <c r="Y5" s="24">
        <f>Relevé!Y5</f>
        <v>8.25</v>
      </c>
      <c r="Z5" s="24">
        <f>Relevé!Z5</f>
        <v>8.25</v>
      </c>
      <c r="AA5" s="24">
        <f>Relevé!AA5</f>
        <v>8.25</v>
      </c>
      <c r="AB5" s="24">
        <f>Relevé!AB5</f>
        <v>8.25</v>
      </c>
      <c r="AC5" s="24">
        <f>Relevé!AC5</f>
        <v>4.5</v>
      </c>
      <c r="AD5" s="24">
        <f>Relevé!AD5</f>
        <v>0</v>
      </c>
      <c r="AE5" s="24">
        <f>Relevé!AE5</f>
        <v>0</v>
      </c>
      <c r="AF5" s="24">
        <f>Relevé!AF5</f>
        <v>8.25</v>
      </c>
      <c r="AG5" s="24">
        <f>Relevé!AG5</f>
        <v>8.25</v>
      </c>
      <c r="AH5" s="24">
        <f>Relevé!AH5</f>
        <v>8.25</v>
      </c>
      <c r="AI5" s="33">
        <f>SUM(D5:AH5)</f>
        <v>174.75</v>
      </c>
      <c r="AJ5" s="36" t="s">
        <v>77</v>
      </c>
      <c r="AK5" s="13"/>
      <c r="AL5" s="13"/>
      <c r="AN5" s="14"/>
    </row>
    <row r="6" spans="1:40" ht="11.25" customHeight="1" thickTop="1" x14ac:dyDescent="0.25">
      <c r="B6" s="25"/>
      <c r="C6" s="25"/>
      <c r="D6" s="7" t="str">
        <f t="shared" ref="D6:AH6" si="0">IFERROR(VLOOKUP(D$7,Fériés,3,FALSE),"")</f>
        <v/>
      </c>
      <c r="E6" s="7" t="str">
        <f t="shared" si="0"/>
        <v/>
      </c>
      <c r="F6" s="7" t="str">
        <f t="shared" si="0"/>
        <v/>
      </c>
      <c r="G6" s="7" t="str">
        <f t="shared" si="0"/>
        <v/>
      </c>
      <c r="H6" s="7" t="str">
        <f t="shared" si="0"/>
        <v/>
      </c>
      <c r="I6" s="7" t="str">
        <f t="shared" si="0"/>
        <v/>
      </c>
      <c r="J6" s="7" t="str">
        <f t="shared" si="0"/>
        <v/>
      </c>
      <c r="K6" s="7" t="str">
        <f t="shared" si="0"/>
        <v/>
      </c>
      <c r="L6" s="7" t="str">
        <f t="shared" si="0"/>
        <v/>
      </c>
      <c r="M6" s="7" t="str">
        <f t="shared" si="0"/>
        <v/>
      </c>
      <c r="N6" s="7" t="str">
        <f t="shared" si="0"/>
        <v/>
      </c>
      <c r="O6" s="7" t="str">
        <f t="shared" si="0"/>
        <v/>
      </c>
      <c r="P6" s="7" t="str">
        <f t="shared" si="0"/>
        <v/>
      </c>
      <c r="Q6" s="7" t="str">
        <f t="shared" si="0"/>
        <v/>
      </c>
      <c r="R6" s="7" t="str">
        <f t="shared" si="0"/>
        <v/>
      </c>
      <c r="S6" s="7" t="str">
        <f t="shared" si="0"/>
        <v/>
      </c>
      <c r="T6" s="7" t="str">
        <f t="shared" si="0"/>
        <v/>
      </c>
      <c r="U6" s="7" t="str">
        <f t="shared" si="0"/>
        <v/>
      </c>
      <c r="V6" s="7" t="str">
        <f t="shared" si="0"/>
        <v/>
      </c>
      <c r="W6" s="7" t="str">
        <f t="shared" si="0"/>
        <v/>
      </c>
      <c r="X6" s="7" t="str">
        <f t="shared" si="0"/>
        <v/>
      </c>
      <c r="Y6" s="7" t="str">
        <f t="shared" si="0"/>
        <v/>
      </c>
      <c r="Z6" s="7" t="str">
        <f t="shared" si="0"/>
        <v/>
      </c>
      <c r="AA6" s="7" t="str">
        <f t="shared" si="0"/>
        <v/>
      </c>
      <c r="AB6" s="7" t="str">
        <f t="shared" si="0"/>
        <v/>
      </c>
      <c r="AC6" s="7" t="str">
        <f t="shared" si="0"/>
        <v/>
      </c>
      <c r="AD6" s="7" t="str">
        <f t="shared" si="0"/>
        <v/>
      </c>
      <c r="AE6" s="7" t="str">
        <f t="shared" si="0"/>
        <v/>
      </c>
      <c r="AF6" s="7" t="str">
        <f t="shared" si="0"/>
        <v/>
      </c>
      <c r="AG6" s="7" t="str">
        <f t="shared" si="0"/>
        <v/>
      </c>
      <c r="AH6" s="7" t="str">
        <f t="shared" si="0"/>
        <v/>
      </c>
      <c r="AI6" s="17"/>
      <c r="AN6" s="37"/>
    </row>
    <row r="7" spans="1:40" ht="18" thickBot="1" x14ac:dyDescent="0.3">
      <c r="B7" s="25"/>
      <c r="C7" s="25"/>
      <c r="D7" s="16">
        <f>DATE($D$2,$B$2,1)</f>
        <v>44256</v>
      </c>
      <c r="E7" s="16">
        <f>IFERROR(IF(MONTH(D8+1)=MONTH(D8),D8+1,""),"")</f>
        <v>44257</v>
      </c>
      <c r="F7" s="16">
        <f t="shared" ref="F7:AH7" si="1">IFERROR(IF(MONTH(E8+1)=MONTH(E8),E8+1,""),"")</f>
        <v>44258</v>
      </c>
      <c r="G7" s="16">
        <f t="shared" si="1"/>
        <v>44259</v>
      </c>
      <c r="H7" s="16">
        <f t="shared" si="1"/>
        <v>44260</v>
      </c>
      <c r="I7" s="16">
        <f t="shared" si="1"/>
        <v>44261</v>
      </c>
      <c r="J7" s="16">
        <f t="shared" si="1"/>
        <v>44262</v>
      </c>
      <c r="K7" s="16">
        <f t="shared" si="1"/>
        <v>44263</v>
      </c>
      <c r="L7" s="16">
        <f t="shared" si="1"/>
        <v>44264</v>
      </c>
      <c r="M7" s="16">
        <f t="shared" si="1"/>
        <v>44265</v>
      </c>
      <c r="N7" s="16">
        <f t="shared" si="1"/>
        <v>44266</v>
      </c>
      <c r="O7" s="16">
        <f t="shared" si="1"/>
        <v>44267</v>
      </c>
      <c r="P7" s="16">
        <f t="shared" si="1"/>
        <v>44268</v>
      </c>
      <c r="Q7" s="16">
        <f t="shared" si="1"/>
        <v>44269</v>
      </c>
      <c r="R7" s="16">
        <f t="shared" si="1"/>
        <v>44270</v>
      </c>
      <c r="S7" s="16">
        <f t="shared" si="1"/>
        <v>44271</v>
      </c>
      <c r="T7" s="16">
        <f t="shared" si="1"/>
        <v>44272</v>
      </c>
      <c r="U7" s="16">
        <f t="shared" si="1"/>
        <v>44273</v>
      </c>
      <c r="V7" s="16">
        <f t="shared" si="1"/>
        <v>44274</v>
      </c>
      <c r="W7" s="16">
        <f t="shared" si="1"/>
        <v>44275</v>
      </c>
      <c r="X7" s="16">
        <f t="shared" si="1"/>
        <v>44276</v>
      </c>
      <c r="Y7" s="16">
        <f t="shared" si="1"/>
        <v>44277</v>
      </c>
      <c r="Z7" s="16">
        <f t="shared" si="1"/>
        <v>44278</v>
      </c>
      <c r="AA7" s="16">
        <f t="shared" si="1"/>
        <v>44279</v>
      </c>
      <c r="AB7" s="16">
        <f t="shared" si="1"/>
        <v>44280</v>
      </c>
      <c r="AC7" s="16">
        <f t="shared" si="1"/>
        <v>44281</v>
      </c>
      <c r="AD7" s="16">
        <f t="shared" si="1"/>
        <v>44282</v>
      </c>
      <c r="AE7" s="16">
        <f t="shared" si="1"/>
        <v>44283</v>
      </c>
      <c r="AF7" s="16">
        <f t="shared" si="1"/>
        <v>44284</v>
      </c>
      <c r="AG7" s="16">
        <f t="shared" si="1"/>
        <v>44285</v>
      </c>
      <c r="AH7" s="16">
        <f t="shared" si="1"/>
        <v>44286</v>
      </c>
      <c r="AI7" s="17"/>
      <c r="AN7" s="37"/>
    </row>
    <row r="8" spans="1:40" s="19" customFormat="1" ht="37.5" customHeight="1" thickBot="1" x14ac:dyDescent="0.3">
      <c r="A8" s="27" t="s">
        <v>42</v>
      </c>
      <c r="B8" s="30" t="s">
        <v>41</v>
      </c>
      <c r="C8" s="30" t="s">
        <v>80</v>
      </c>
      <c r="D8" s="18">
        <f>DATE($D$2,$B$2,1)</f>
        <v>44256</v>
      </c>
      <c r="E8" s="18">
        <f t="shared" ref="E8:AH8" si="2">IFERROR(IF(MONTH(D8+1)=MONTH(D8),D8+1,""),"")</f>
        <v>44257</v>
      </c>
      <c r="F8" s="18">
        <f t="shared" si="2"/>
        <v>44258</v>
      </c>
      <c r="G8" s="18">
        <f t="shared" si="2"/>
        <v>44259</v>
      </c>
      <c r="H8" s="18">
        <f t="shared" si="2"/>
        <v>44260</v>
      </c>
      <c r="I8" s="18">
        <f t="shared" si="2"/>
        <v>44261</v>
      </c>
      <c r="J8" s="18">
        <f t="shared" si="2"/>
        <v>44262</v>
      </c>
      <c r="K8" s="18">
        <f t="shared" si="2"/>
        <v>44263</v>
      </c>
      <c r="L8" s="18">
        <f t="shared" si="2"/>
        <v>44264</v>
      </c>
      <c r="M8" s="18">
        <f t="shared" si="2"/>
        <v>44265</v>
      </c>
      <c r="N8" s="18">
        <f t="shared" si="2"/>
        <v>44266</v>
      </c>
      <c r="O8" s="18">
        <f t="shared" si="2"/>
        <v>44267</v>
      </c>
      <c r="P8" s="18">
        <f t="shared" si="2"/>
        <v>44268</v>
      </c>
      <c r="Q8" s="18">
        <f t="shared" si="2"/>
        <v>44269</v>
      </c>
      <c r="R8" s="18">
        <f t="shared" si="2"/>
        <v>44270</v>
      </c>
      <c r="S8" s="18">
        <f t="shared" si="2"/>
        <v>44271</v>
      </c>
      <c r="T8" s="18">
        <f t="shared" si="2"/>
        <v>44272</v>
      </c>
      <c r="U8" s="18">
        <f t="shared" si="2"/>
        <v>44273</v>
      </c>
      <c r="V8" s="18">
        <f t="shared" si="2"/>
        <v>44274</v>
      </c>
      <c r="W8" s="18">
        <f t="shared" si="2"/>
        <v>44275</v>
      </c>
      <c r="X8" s="18">
        <f t="shared" si="2"/>
        <v>44276</v>
      </c>
      <c r="Y8" s="18">
        <f t="shared" si="2"/>
        <v>44277</v>
      </c>
      <c r="Z8" s="18">
        <f t="shared" si="2"/>
        <v>44278</v>
      </c>
      <c r="AA8" s="18">
        <f t="shared" si="2"/>
        <v>44279</v>
      </c>
      <c r="AB8" s="18">
        <f t="shared" si="2"/>
        <v>44280</v>
      </c>
      <c r="AC8" s="18">
        <f t="shared" si="2"/>
        <v>44281</v>
      </c>
      <c r="AD8" s="18">
        <f t="shared" si="2"/>
        <v>44282</v>
      </c>
      <c r="AE8" s="18">
        <f t="shared" si="2"/>
        <v>44283</v>
      </c>
      <c r="AF8" s="18">
        <f t="shared" si="2"/>
        <v>44284</v>
      </c>
      <c r="AG8" s="18">
        <f t="shared" si="2"/>
        <v>44285</v>
      </c>
      <c r="AH8" s="18">
        <f t="shared" si="2"/>
        <v>44286</v>
      </c>
      <c r="AI8" s="77" t="s">
        <v>30</v>
      </c>
    </row>
    <row r="9" spans="1:40" s="19" customFormat="1" ht="10.5" customHeight="1" thickBot="1" x14ac:dyDescent="0.3">
      <c r="A9" s="48" t="s">
        <v>113</v>
      </c>
      <c r="B9" s="61" t="s">
        <v>114</v>
      </c>
      <c r="C9" s="61" t="s">
        <v>115</v>
      </c>
      <c r="D9" s="62" t="s">
        <v>82</v>
      </c>
      <c r="E9" s="62" t="s">
        <v>83</v>
      </c>
      <c r="F9" s="62" t="s">
        <v>84</v>
      </c>
      <c r="G9" s="62" t="s">
        <v>85</v>
      </c>
      <c r="H9" s="62" t="s">
        <v>86</v>
      </c>
      <c r="I9" s="62" t="s">
        <v>87</v>
      </c>
      <c r="J9" s="62" t="s">
        <v>88</v>
      </c>
      <c r="K9" s="62" t="s">
        <v>89</v>
      </c>
      <c r="L9" s="62" t="s">
        <v>90</v>
      </c>
      <c r="M9" s="62" t="s">
        <v>91</v>
      </c>
      <c r="N9" s="62" t="s">
        <v>92</v>
      </c>
      <c r="O9" s="62" t="s">
        <v>93</v>
      </c>
      <c r="P9" s="62" t="s">
        <v>94</v>
      </c>
      <c r="Q9" s="62" t="s">
        <v>95</v>
      </c>
      <c r="R9" s="62" t="s">
        <v>96</v>
      </c>
      <c r="S9" s="62" t="s">
        <v>97</v>
      </c>
      <c r="T9" s="62" t="s">
        <v>98</v>
      </c>
      <c r="U9" s="62" t="s">
        <v>99</v>
      </c>
      <c r="V9" s="62" t="s">
        <v>100</v>
      </c>
      <c r="W9" s="62" t="s">
        <v>101</v>
      </c>
      <c r="X9" s="62" t="s">
        <v>102</v>
      </c>
      <c r="Y9" s="62" t="s">
        <v>103</v>
      </c>
      <c r="Z9" s="62" t="s">
        <v>104</v>
      </c>
      <c r="AA9" s="62" t="s">
        <v>105</v>
      </c>
      <c r="AB9" s="62" t="s">
        <v>106</v>
      </c>
      <c r="AC9" s="62" t="s">
        <v>107</v>
      </c>
      <c r="AD9" s="62" t="s">
        <v>108</v>
      </c>
      <c r="AE9" s="62" t="s">
        <v>109</v>
      </c>
      <c r="AF9" s="62" t="s">
        <v>110</v>
      </c>
      <c r="AG9" s="62" t="s">
        <v>111</v>
      </c>
      <c r="AH9" s="62" t="s">
        <v>112</v>
      </c>
      <c r="AI9" s="67" t="s">
        <v>117</v>
      </c>
    </row>
    <row r="10" spans="1:40" ht="15" customHeight="1" x14ac:dyDescent="0.25">
      <c r="A10" s="127" t="s">
        <v>140</v>
      </c>
      <c r="B10" s="20" t="str">
        <f>IFERROR(VLOOKUP(A10,Salariés[],2,FALSE),"")</f>
        <v>CONT</v>
      </c>
      <c r="C10" s="20" t="str">
        <f>IFERROR(VLOOKUP(A10,Salariés[],3,FALSE),"")</f>
        <v>5J</v>
      </c>
      <c r="D10" s="59">
        <f>IFERROR(IF(ISTEXT(Relevé[[#This Row],[1]]),0,
IF(AND($C10=$B$3,Relevé[[#This Row],[1]]-D$3&gt;0),Relevé[[#This Row],[1]]-D$3,
IF(AND($C10=$B$4,Relevé[[#This Row],[1]]-D$4&gt;0),Relevé[[#This Row],[1]]-D$4,
IF(AND($C10=$B$5,Relevé[[#This Row],[1]]-D$5&gt;0),Relevé[[#This Row],[1]]-D$5,0)))),0)</f>
        <v>0</v>
      </c>
      <c r="E10" s="59">
        <f>IFERROR(IF(ISTEXT(Relevé[[#This Row],[2]]),0,
IF(AND($C10=$B$3,Relevé[[#This Row],[2]]-E$3&gt;0),Relevé[[#This Row],[2]]-E$3,
IF(AND($C10=$B$4,Relevé[[#This Row],[2]]-E$4&gt;0),Relevé[[#This Row],[2]]-E$4,
IF(AND($C10=$B$5,Relevé[[#This Row],[2]]-E$5&gt;0),Relevé[[#This Row],[2]]-E$5,0)))),0)</f>
        <v>1</v>
      </c>
      <c r="F10" s="59">
        <f>IFERROR(IF(ISTEXT(Relevé[[#This Row],[3]]),0,
IF(AND($C10=$B$3,Relevé[[#This Row],[3]]-F$3&gt;0),Relevé[[#This Row],[3]]-F$3,
IF(AND($C10=$B$4,Relevé[[#This Row],[3]]-F$4&gt;0),Relevé[[#This Row],[3]]-F$4,
IF(AND($C10=$B$5,Relevé[[#This Row],[3]]-F$5&gt;0),Relevé[[#This Row],[3]]-F$5,0)))),0)</f>
        <v>0</v>
      </c>
      <c r="G10" s="59">
        <f>IFERROR(IF(ISTEXT(Relevé[[#This Row],[4]]),0,
IF(AND($C10=$B$3,Relevé[[#This Row],[4]]-G$3&gt;0),Relevé[[#This Row],[4]]-G$3,
IF(AND($C10=$B$4,Relevé[[#This Row],[4]]-G$4&gt;0),Relevé[[#This Row],[4]]-G$4,
IF(AND($C10=$B$5,Relevé[[#This Row],[4]]-G$5&gt;0),Relevé[[#This Row],[4]]-G$5,0)))),0)</f>
        <v>0</v>
      </c>
      <c r="H10" s="59">
        <f>IFERROR(IF(ISTEXT(Relevé[[#This Row],[5]]),0,
IF(AND($C10=$B$3,Relevé[[#This Row],[5]]-H$3&gt;0),Relevé[[#This Row],[5]]-H$3,
IF(AND($C10=$B$4,Relevé[[#This Row],[5]]-H$4&gt;0),Relevé[[#This Row],[5]]-H$4,
IF(AND($C10=$B$5,Relevé[[#This Row],[5]]-H$5&gt;0),Relevé[[#This Row],[5]]-H$5,0)))),0)</f>
        <v>0</v>
      </c>
      <c r="I10" s="59">
        <f>IFERROR(IF(ISTEXT(Relevé[[#This Row],[6]]),0,
IF(AND($C10=$B$3,Relevé[[#This Row],[6]]-I$3&gt;0),Relevé[[#This Row],[6]]-I$3,
IF(AND($C10=$B$4,Relevé[[#This Row],[6]]-I$4&gt;0),Relevé[[#This Row],[6]]-I$4,
IF(AND($C10=$B$5,Relevé[[#This Row],[6]]-I$5&gt;0),Relevé[[#This Row],[6]]-I$5,0)))),0)</f>
        <v>0</v>
      </c>
      <c r="J10" s="59">
        <f>IFERROR(IF(ISTEXT(Relevé[[#This Row],[7]]),0,
IF(AND($C10=$B$3,Relevé[[#This Row],[7]]-J$3&gt;0),Relevé[[#This Row],[7]]-J$3,
IF(AND($C10=$B$4,Relevé[[#This Row],[7]]-J$4&gt;0),Relevé[[#This Row],[7]]-J$4,
IF(AND($C10=$B$5,Relevé[[#This Row],[7]]-J$5&gt;0),Relevé[[#This Row],[7]]-J$5,0)))),0)</f>
        <v>0</v>
      </c>
      <c r="K10" s="59">
        <f>IFERROR(IF(ISTEXT(Relevé[[#This Row],[8]]),0,
IF(AND($C10=$B$3,Relevé[[#This Row],[8]]-K$3&gt;0),Relevé[[#This Row],[8]]-K$3,
IF(AND($C10=$B$4,Relevé[[#This Row],[8]]-K$4&gt;0),Relevé[[#This Row],[8]]-K$4,
IF(AND($C10=$B$5,Relevé[[#This Row],[8]]-K$5&gt;0),Relevé[[#This Row],[8]]-K$5,0)))),0)</f>
        <v>0</v>
      </c>
      <c r="L10" s="59">
        <f>IFERROR(IF(ISTEXT(Relevé[[#This Row],[9]]),0,
IF(AND($C10=$B$3,Relevé[[#This Row],[9]]-L$3&gt;0),Relevé[[#This Row],[9]]-L$3,
IF(AND($C10=$B$4,Relevé[[#This Row],[9]]-L$4&gt;0),Relevé[[#This Row],[9]]-L$4,
IF(AND($C10=$B$5,Relevé[[#This Row],[9]]-L$5&gt;0),Relevé[[#This Row],[9]]-L$5,0)))),0)</f>
        <v>0</v>
      </c>
      <c r="M10" s="59">
        <f>IFERROR(IF(ISTEXT(Relevé[[#This Row],[10]]),0,
IF(AND($C10=$B$3,Relevé[[#This Row],[10]]-M$3&gt;0),Relevé[[#This Row],[10]]-M$3,
IF(AND($C10=$B$4,Relevé[[#This Row],[10]]-M$4&gt;0),Relevé[[#This Row],[10]]-M$4,
IF(AND($C10=$B$5,Relevé[[#This Row],[10]]-M$5&gt;0),Relevé[[#This Row],[10]]-M$5,0)))),0)</f>
        <v>0</v>
      </c>
      <c r="N10" s="59">
        <f>IFERROR(IF(ISTEXT(Relevé[[#This Row],[11]]),0,
IF(AND($C10=$B$3,Relevé[[#This Row],[11]]-N$3&gt;0),Relevé[[#This Row],[11]]-N$3,
IF(AND($C10=$B$4,Relevé[[#This Row],[11]]-N$4&gt;0),Relevé[[#This Row],[11]]-N$4,
IF(AND($C10=$B$5,Relevé[[#This Row],[11]]-N$5&gt;0),Relevé[[#This Row],[11]]-N$5,0)))),0)</f>
        <v>0</v>
      </c>
      <c r="O10" s="59">
        <f>IFERROR(IF(ISTEXT(Relevé[[#This Row],[12]]),0,
IF(AND($C10=$B$3,Relevé[[#This Row],[12]]-O$3&gt;0),Relevé[[#This Row],[12]]-O$3,
IF(AND($C10=$B$4,Relevé[[#This Row],[12]]-O$4&gt;0),Relevé[[#This Row],[12]]-O$4,
IF(AND($C10=$B$5,Relevé[[#This Row],[12]]-O$5&gt;0),Relevé[[#This Row],[12]]-O$5,0)))),0)</f>
        <v>0</v>
      </c>
      <c r="P10" s="59">
        <f>IFERROR(IF(ISTEXT(Relevé[[#This Row],[13]]),0,
IF(AND($C10=$B$3,Relevé[[#This Row],[13]]-P$3&gt;0),Relevé[[#This Row],[13]]-P$3,
IF(AND($C10=$B$4,Relevé[[#This Row],[13]]-P$4&gt;0),Relevé[[#This Row],[13]]-P$4,
IF(AND($C10=$B$5,Relevé[[#This Row],[13]]-P$5&gt;0),Relevé[[#This Row],[13]]-P$5,0)))),0)</f>
        <v>0</v>
      </c>
      <c r="Q10" s="59">
        <f>IFERROR(IF(ISTEXT(Relevé[[#This Row],[14]]),0,
IF(AND($C10=$B$3,Relevé[[#This Row],[14]]-Q$3&gt;0),Relevé[[#This Row],[14]]-Q$3,
IF(AND($C10=$B$4,Relevé[[#This Row],[14]]-Q$4&gt;0),Relevé[[#This Row],[14]]-Q$4,
IF(AND($C10=$B$5,Relevé[[#This Row],[14]]-Q$5&gt;0),Relevé[[#This Row],[14]]-Q$5,0)))),0)</f>
        <v>0</v>
      </c>
      <c r="R10" s="59">
        <f>IFERROR(IF(ISTEXT(Relevé[[#This Row],[15]]),0,
IF(AND($C10=$B$3,Relevé[[#This Row],[15]]-R$3&gt;0),Relevé[[#This Row],[15]]-R$3,
IF(AND($C10=$B$4,Relevé[[#This Row],[15]]-R$4&gt;0),Relevé[[#This Row],[15]]-R$4,
IF(AND($C10=$B$5,Relevé[[#This Row],[15]]-R$5&gt;0),Relevé[[#This Row],[15]]-R$5,0)))),0)</f>
        <v>0</v>
      </c>
      <c r="S10" s="59">
        <f>IFERROR(IF(ISTEXT(Relevé[[#This Row],[16]]),0,
IF(AND($C10=$B$3,Relevé[[#This Row],[16]]-S$3&gt;0),Relevé[[#This Row],[16]]-S$3,
IF(AND($C10=$B$4,Relevé[[#This Row],[16]]-S$4&gt;0),Relevé[[#This Row],[16]]-S$4,
IF(AND($C10=$B$5,Relevé[[#This Row],[16]]-S$5&gt;0),Relevé[[#This Row],[16]]-S$5,0)))),0)</f>
        <v>0</v>
      </c>
      <c r="T10" s="59">
        <f>IFERROR(IF(ISTEXT(Relevé[[#This Row],[17]]),0,
IF(AND($C10=$B$3,Relevé[[#This Row],[17]]-T$3&gt;0),Relevé[[#This Row],[17]]-T$3,
IF(AND($C10=$B$4,Relevé[[#This Row],[17]]-T$4&gt;0),Relevé[[#This Row],[17]]-T$4,
IF(AND($C10=$B$5,Relevé[[#This Row],[17]]-T$5&gt;0),Relevé[[#This Row],[17]]-T$5,0)))),0)</f>
        <v>0</v>
      </c>
      <c r="U10" s="59">
        <f>IFERROR(IF(ISTEXT(Relevé[[#This Row],[18]]),0,
IF(AND($C10=$B$3,Relevé[[#This Row],[18]]-U$3&gt;0),Relevé[[#This Row],[18]]-U$3,
IF(AND($C10=$B$4,Relevé[[#This Row],[18]]-U$4&gt;0),Relevé[[#This Row],[18]]-U$4,
IF(AND($C10=$B$5,Relevé[[#This Row],[18]]-U$5&gt;0),Relevé[[#This Row],[18]]-U$5,0)))),0)</f>
        <v>0</v>
      </c>
      <c r="V10" s="59">
        <f>IFERROR(IF(ISTEXT(Relevé[[#This Row],[19]]),0,
IF(AND($C10=$B$3,Relevé[[#This Row],[19]]-V$3&gt;0),Relevé[[#This Row],[19]]-V$3,
IF(AND($C10=$B$4,Relevé[[#This Row],[19]]-V$4&gt;0),Relevé[[#This Row],[19]]-V$4,
IF(AND($C10=$B$5,Relevé[[#This Row],[19]]-V$5&gt;0),Relevé[[#This Row],[19]]-V$5,0)))),0)</f>
        <v>0</v>
      </c>
      <c r="W10" s="59">
        <f>IFERROR(IF(ISTEXT(Relevé[[#This Row],[20]]),0,
IF(AND($C10=$B$3,Relevé[[#This Row],[20]]-W$3&gt;0),Relevé[[#This Row],[20]]-W$3,
IF(AND($C10=$B$4,Relevé[[#This Row],[20]]-W$4&gt;0),Relevé[[#This Row],[20]]-W$4,
IF(AND($C10=$B$5,Relevé[[#This Row],[20]]-W$5&gt;0),Relevé[[#This Row],[20]]-W$5,0)))),0)</f>
        <v>0</v>
      </c>
      <c r="X10" s="59">
        <f>IFERROR(IF(ISTEXT(Relevé[[#This Row],[21]]),0,
IF(AND($C10=$B$3,Relevé[[#This Row],[21]]-X$3&gt;0),Relevé[[#This Row],[21]]-X$3,
IF(AND($C10=$B$4,Relevé[[#This Row],[21]]-X$4&gt;0),Relevé[[#This Row],[21]]-X$4,
IF(AND($C10=$B$5,Relevé[[#This Row],[21]]-X$5&gt;0),Relevé[[#This Row],[21]]-X$5,0)))),0)</f>
        <v>0</v>
      </c>
      <c r="Y10" s="59">
        <f>IFERROR(IF(ISTEXT(Relevé[[#This Row],[22]]),0,
IF(AND($C10=$B$3,Relevé[[#This Row],[22]]-Y$3&gt;0),Relevé[[#This Row],[22]]-Y$3,
IF(AND($C10=$B$4,Relevé[[#This Row],[22]]-Y$4&gt;0),Relevé[[#This Row],[22]]-Y$4,
IF(AND($C10=$B$5,Relevé[[#This Row],[22]]-Y$5&gt;0),Relevé[[#This Row],[22]]-Y$5,0)))),0)</f>
        <v>0</v>
      </c>
      <c r="Z10" s="59">
        <f>IFERROR(IF(ISTEXT(Relevé[[#This Row],[23]]),0,
IF(AND($C10=$B$3,Relevé[[#This Row],[23]]-Z$3&gt;0),Relevé[[#This Row],[23]]-Z$3,
IF(AND($C10=$B$4,Relevé[[#This Row],[23]]-Z$4&gt;0),Relevé[[#This Row],[23]]-Z$4,
IF(AND($C10=$B$5,Relevé[[#This Row],[23]]-Z$5&gt;0),Relevé[[#This Row],[23]]-Z$5,0)))),0)</f>
        <v>0</v>
      </c>
      <c r="AA10" s="59">
        <f>IFERROR(IF(ISTEXT(Relevé[[#This Row],[24]]),0,
IF(AND($C10=$B$3,Relevé[[#This Row],[24]]-AA$3&gt;0),Relevé[[#This Row],[24]]-AA$3,
IF(AND($C10=$B$4,Relevé[[#This Row],[24]]-AA$4&gt;0),Relevé[[#This Row],[24]]-AA$4,
IF(AND($C10=$B$5,Relevé[[#This Row],[24]]-AA$5&gt;0),Relevé[[#This Row],[24]]-AA$5,0)))),0)</f>
        <v>0</v>
      </c>
      <c r="AB10" s="59">
        <f>IFERROR(IF(ISTEXT(Relevé[[#This Row],[25]]),0,
IF(AND($C10=$B$3,Relevé[[#This Row],[25]]-AB$3&gt;0),Relevé[[#This Row],[25]]-AB$3,
IF(AND($C10=$B$4,Relevé[[#This Row],[25]]-AB$4&gt;0),Relevé[[#This Row],[25]]-AB$4,
IF(AND($C10=$B$5,Relevé[[#This Row],[25]]-AB$5&gt;0),Relevé[[#This Row],[25]]-AB$5,0)))),0)</f>
        <v>0</v>
      </c>
      <c r="AC10" s="59">
        <f>IFERROR(IF(ISTEXT(Relevé[[#This Row],[26]]),0,
IF(AND($C10=$B$3,Relevé[[#This Row],[26]]-AC$3&gt;0),Relevé[[#This Row],[26]]-AC$3,
IF(AND($C10=$B$4,Relevé[[#This Row],[26]]-AC$4&gt;0),Relevé[[#This Row],[26]]-AC$4,
IF(AND($C10=$B$5,Relevé[[#This Row],[26]]-AC$5&gt;0),Relevé[[#This Row],[26]]-AC$5,0)))),0)</f>
        <v>0</v>
      </c>
      <c r="AD10" s="59">
        <f>IFERROR(IF(ISTEXT(Relevé[[#This Row],[27]]),0,
IF(AND($C10=$B$3,Relevé[[#This Row],[27]]-AD$3&gt;0),Relevé[[#This Row],[27]]-AD$3,
IF(AND($C10=$B$4,Relevé[[#This Row],[27]]-AD$4&gt;0),Relevé[[#This Row],[27]]-AD$4,
IF(AND($C10=$B$5,Relevé[[#This Row],[27]]-AD$5&gt;0),Relevé[[#This Row],[27]]-AD$5,0)))),0)</f>
        <v>0</v>
      </c>
      <c r="AE10" s="59">
        <f>IFERROR(IF(ISTEXT(Relevé[[#This Row],[28]]),0,
IF(AND($C10=$B$3,Relevé[[#This Row],[28]]-AE$3&gt;0),Relevé[[#This Row],[28]]-AE$3,
IF(AND($C10=$B$4,Relevé[[#This Row],[28]]-AE$4&gt;0),Relevé[[#This Row],[28]]-AE$4,
IF(AND($C10=$B$5,Relevé[[#This Row],[28]]-AE$5&gt;0),Relevé[[#This Row],[28]]-AE$5,0)))),0)</f>
        <v>0</v>
      </c>
      <c r="AF10" s="59">
        <f>IFERROR(IF(ISTEXT(Relevé[[#This Row],[29]]),0,
IF(AND($C10=$B$3,Relevé[[#This Row],[29]]-AF$3&gt;0),Relevé[[#This Row],[29]]-AF$3,
IF(AND($C10=$B$4,Relevé[[#This Row],[29]]-AF$4&gt;0),Relevé[[#This Row],[29]]-AF$4,
IF(AND($C10=$B$5,Relevé[[#This Row],[29]]-AF$5&gt;0),Relevé[[#This Row],[29]]-AF$5,0)))),0)</f>
        <v>0</v>
      </c>
      <c r="AG10" s="59">
        <f>IFERROR(IF(ISTEXT(Relevé[[#This Row],[30]]),0,
IF(AND($C10=$B$3,Relevé[[#This Row],[30]]-AG$3&gt;0),Relevé[[#This Row],[30]]-AG$3,
IF(AND($C10=$B$4,Relevé[[#This Row],[30]]-AG$4&gt;0),Relevé[[#This Row],[30]]-AG$4,
IF(AND($C10=$B$5,Relevé[[#This Row],[30]]-AG$5&gt;0),Relevé[[#This Row],[30]]-AG$5,0)))),0)</f>
        <v>0</v>
      </c>
      <c r="AH10" s="59">
        <f>IFERROR(IF(ISTEXT(Relevé[[#This Row],[31]]),0,
IF(AND($C10=$B$3,Relevé[[#This Row],[31]]-AH$3&gt;0),Relevé[[#This Row],[31]]-AH$3,
IF(AND($C10=$B$4,Relevé[[#This Row],[31]]-AH$4&gt;0),Relevé[[#This Row],[31]]-AH$4,
IF(AND($C10=$B$5,Relevé[[#This Row],[31]]-AH$5&gt;0),Relevé[[#This Row],[31]]-AH$5,0)))),0)</f>
        <v>0</v>
      </c>
      <c r="AI10" s="60">
        <f t="shared" ref="AI10" si="3">SUM(D10:AH10)</f>
        <v>1</v>
      </c>
      <c r="AJ10" s="11"/>
      <c r="AK10" s="11"/>
      <c r="AL10" s="11"/>
      <c r="AM10" s="11"/>
    </row>
    <row r="11" spans="1:40" ht="15" customHeight="1" x14ac:dyDescent="0.25">
      <c r="A11" s="128" t="s">
        <v>141</v>
      </c>
      <c r="B11" s="20" t="str">
        <f>IFERROR(VLOOKUP(A11,Salariés[],2,FALSE),"")</f>
        <v>CH</v>
      </c>
      <c r="C11" s="20" t="str">
        <f>IFERROR(VLOOKUP(A11,Salariés[],3,FALSE),"")</f>
        <v>4J</v>
      </c>
      <c r="D11" s="59">
        <f>IFERROR(IF(ISTEXT(Relevé[[#This Row],[1]]),0,
IF(AND($C11=$B$3,Relevé[[#This Row],[1]]-D$3&gt;0),Relevé[[#This Row],[1]]-D$3,
IF(AND($C11=$B$4,Relevé[[#This Row],[1]]-D$4&gt;0),Relevé[[#This Row],[1]]-D$4,
IF(AND($C11=$B$5,Relevé[[#This Row],[1]]-D$5&gt;0),Relevé[[#This Row],[1]]-D$5,0)))),0)</f>
        <v>0</v>
      </c>
      <c r="E11" s="59">
        <f>IFERROR(IF(ISTEXT(Relevé[[#This Row],[2]]),0,
IF(AND($C11=$B$3,Relevé[[#This Row],[2]]-E$3&gt;0),Relevé[[#This Row],[2]]-E$3,
IF(AND($C11=$B$4,Relevé[[#This Row],[2]]-E$4&gt;0),Relevé[[#This Row],[2]]-E$4,
IF(AND($C11=$B$5,Relevé[[#This Row],[2]]-E$5&gt;0),Relevé[[#This Row],[2]]-E$5,0)))),0)</f>
        <v>0</v>
      </c>
      <c r="F11" s="59">
        <f>IFERROR(IF(ISTEXT(Relevé[[#This Row],[3]]),0,
IF(AND($C11=$B$3,Relevé[[#This Row],[3]]-F$3&gt;0),Relevé[[#This Row],[3]]-F$3,
IF(AND($C11=$B$4,Relevé[[#This Row],[3]]-F$4&gt;0),Relevé[[#This Row],[3]]-F$4,
IF(AND($C11=$B$5,Relevé[[#This Row],[3]]-F$5&gt;0),Relevé[[#This Row],[3]]-F$5,0)))),0)</f>
        <v>0</v>
      </c>
      <c r="G11" s="59">
        <f>IFERROR(IF(ISTEXT(Relevé[[#This Row],[4]]),0,
IF(AND($C11=$B$3,Relevé[[#This Row],[4]]-G$3&gt;0),Relevé[[#This Row],[4]]-G$3,
IF(AND($C11=$B$4,Relevé[[#This Row],[4]]-G$4&gt;0),Relevé[[#This Row],[4]]-G$4,
IF(AND($C11=$B$5,Relevé[[#This Row],[4]]-G$5&gt;0),Relevé[[#This Row],[4]]-G$5,0)))),0)</f>
        <v>0</v>
      </c>
      <c r="H11" s="59">
        <f>IFERROR(IF(ISTEXT(Relevé[[#This Row],[5]]),0,
IF(AND($C11=$B$3,Relevé[[#This Row],[5]]-H$3&gt;0),Relevé[[#This Row],[5]]-H$3,
IF(AND($C11=$B$4,Relevé[[#This Row],[5]]-H$4&gt;0),Relevé[[#This Row],[5]]-H$4,
IF(AND($C11=$B$5,Relevé[[#This Row],[5]]-H$5&gt;0),Relevé[[#This Row],[5]]-H$5,0)))),0)</f>
        <v>0</v>
      </c>
      <c r="I11" s="59">
        <f>IFERROR(IF(ISTEXT(Relevé[[#This Row],[6]]),0,
IF(AND($C11=$B$3,Relevé[[#This Row],[6]]-I$3&gt;0),Relevé[[#This Row],[6]]-I$3,
IF(AND($C11=$B$4,Relevé[[#This Row],[6]]-I$4&gt;0),Relevé[[#This Row],[6]]-I$4,
IF(AND($C11=$B$5,Relevé[[#This Row],[6]]-I$5&gt;0),Relevé[[#This Row],[6]]-I$5,0)))),0)</f>
        <v>0</v>
      </c>
      <c r="J11" s="59">
        <f>IFERROR(IF(ISTEXT(Relevé[[#This Row],[7]]),0,
IF(AND($C11=$B$3,Relevé[[#This Row],[7]]-J$3&gt;0),Relevé[[#This Row],[7]]-J$3,
IF(AND($C11=$B$4,Relevé[[#This Row],[7]]-J$4&gt;0),Relevé[[#This Row],[7]]-J$4,
IF(AND($C11=$B$5,Relevé[[#This Row],[7]]-J$5&gt;0),Relevé[[#This Row],[7]]-J$5,0)))),0)</f>
        <v>0</v>
      </c>
      <c r="K11" s="59">
        <f>IFERROR(IF(ISTEXT(Relevé[[#This Row],[8]]),0,
IF(AND($C11=$B$3,Relevé[[#This Row],[8]]-K$3&gt;0),Relevé[[#This Row],[8]]-K$3,
IF(AND($C11=$B$4,Relevé[[#This Row],[8]]-K$4&gt;0),Relevé[[#This Row],[8]]-K$4,
IF(AND($C11=$B$5,Relevé[[#This Row],[8]]-K$5&gt;0),Relevé[[#This Row],[8]]-K$5,0)))),0)</f>
        <v>0</v>
      </c>
      <c r="L11" s="59">
        <f>IFERROR(IF(ISTEXT(Relevé[[#This Row],[9]]),0,
IF(AND($C11=$B$3,Relevé[[#This Row],[9]]-L$3&gt;0),Relevé[[#This Row],[9]]-L$3,
IF(AND($C11=$B$4,Relevé[[#This Row],[9]]-L$4&gt;0),Relevé[[#This Row],[9]]-L$4,
IF(AND($C11=$B$5,Relevé[[#This Row],[9]]-L$5&gt;0),Relevé[[#This Row],[9]]-L$5,0)))),0)</f>
        <v>0</v>
      </c>
      <c r="M11" s="59">
        <f>IFERROR(IF(ISTEXT(Relevé[[#This Row],[10]]),0,
IF(AND($C11=$B$3,Relevé[[#This Row],[10]]-M$3&gt;0),Relevé[[#This Row],[10]]-M$3,
IF(AND($C11=$B$4,Relevé[[#This Row],[10]]-M$4&gt;0),Relevé[[#This Row],[10]]-M$4,
IF(AND($C11=$B$5,Relevé[[#This Row],[10]]-M$5&gt;0),Relevé[[#This Row],[10]]-M$5,0)))),0)</f>
        <v>0</v>
      </c>
      <c r="N11" s="59">
        <f>IFERROR(IF(ISTEXT(Relevé[[#This Row],[11]]),0,
IF(AND($C11=$B$3,Relevé[[#This Row],[11]]-N$3&gt;0),Relevé[[#This Row],[11]]-N$3,
IF(AND($C11=$B$4,Relevé[[#This Row],[11]]-N$4&gt;0),Relevé[[#This Row],[11]]-N$4,
IF(AND($C11=$B$5,Relevé[[#This Row],[11]]-N$5&gt;0),Relevé[[#This Row],[11]]-N$5,0)))),0)</f>
        <v>0</v>
      </c>
      <c r="O11" s="59">
        <f>IFERROR(IF(ISTEXT(Relevé[[#This Row],[12]]),0,
IF(AND($C11=$B$3,Relevé[[#This Row],[12]]-O$3&gt;0),Relevé[[#This Row],[12]]-O$3,
IF(AND($C11=$B$4,Relevé[[#This Row],[12]]-O$4&gt;0),Relevé[[#This Row],[12]]-O$4,
IF(AND($C11=$B$5,Relevé[[#This Row],[12]]-O$5&gt;0),Relevé[[#This Row],[12]]-O$5,0)))),0)</f>
        <v>0</v>
      </c>
      <c r="P11" s="59">
        <f>IFERROR(IF(ISTEXT(Relevé[[#This Row],[13]]),0,
IF(AND($C11=$B$3,Relevé[[#This Row],[13]]-P$3&gt;0),Relevé[[#This Row],[13]]-P$3,
IF(AND($C11=$B$4,Relevé[[#This Row],[13]]-P$4&gt;0),Relevé[[#This Row],[13]]-P$4,
IF(AND($C11=$B$5,Relevé[[#This Row],[13]]-P$5&gt;0),Relevé[[#This Row],[13]]-P$5,0)))),0)</f>
        <v>0</v>
      </c>
      <c r="Q11" s="59">
        <f>IFERROR(IF(ISTEXT(Relevé[[#This Row],[14]]),0,
IF(AND($C11=$B$3,Relevé[[#This Row],[14]]-Q$3&gt;0),Relevé[[#This Row],[14]]-Q$3,
IF(AND($C11=$B$4,Relevé[[#This Row],[14]]-Q$4&gt;0),Relevé[[#This Row],[14]]-Q$4,
IF(AND($C11=$B$5,Relevé[[#This Row],[14]]-Q$5&gt;0),Relevé[[#This Row],[14]]-Q$5,0)))),0)</f>
        <v>0</v>
      </c>
      <c r="R11" s="59">
        <f>IFERROR(IF(ISTEXT(Relevé[[#This Row],[15]]),0,
IF(AND($C11=$B$3,Relevé[[#This Row],[15]]-R$3&gt;0),Relevé[[#This Row],[15]]-R$3,
IF(AND($C11=$B$4,Relevé[[#This Row],[15]]-R$4&gt;0),Relevé[[#This Row],[15]]-R$4,
IF(AND($C11=$B$5,Relevé[[#This Row],[15]]-R$5&gt;0),Relevé[[#This Row],[15]]-R$5,0)))),0)</f>
        <v>0</v>
      </c>
      <c r="S11" s="59">
        <f>IFERROR(IF(ISTEXT(Relevé[[#This Row],[16]]),0,
IF(AND($C11=$B$3,Relevé[[#This Row],[16]]-S$3&gt;0),Relevé[[#This Row],[16]]-S$3,
IF(AND($C11=$B$4,Relevé[[#This Row],[16]]-S$4&gt;0),Relevé[[#This Row],[16]]-S$4,
IF(AND($C11=$B$5,Relevé[[#This Row],[16]]-S$5&gt;0),Relevé[[#This Row],[16]]-S$5,0)))),0)</f>
        <v>0</v>
      </c>
      <c r="T11" s="59">
        <f>IFERROR(IF(ISTEXT(Relevé[[#This Row],[17]]),0,
IF(AND($C11=$B$3,Relevé[[#This Row],[17]]-T$3&gt;0),Relevé[[#This Row],[17]]-T$3,
IF(AND($C11=$B$4,Relevé[[#This Row],[17]]-T$4&gt;0),Relevé[[#This Row],[17]]-T$4,
IF(AND($C11=$B$5,Relevé[[#This Row],[17]]-T$5&gt;0),Relevé[[#This Row],[17]]-T$5,0)))),0)</f>
        <v>0</v>
      </c>
      <c r="U11" s="59">
        <f>IFERROR(IF(ISTEXT(Relevé[[#This Row],[18]]),0,
IF(AND($C11=$B$3,Relevé[[#This Row],[18]]-U$3&gt;0),Relevé[[#This Row],[18]]-U$3,
IF(AND($C11=$B$4,Relevé[[#This Row],[18]]-U$4&gt;0),Relevé[[#This Row],[18]]-U$4,
IF(AND($C11=$B$5,Relevé[[#This Row],[18]]-U$5&gt;0),Relevé[[#This Row],[18]]-U$5,0)))),0)</f>
        <v>0</v>
      </c>
      <c r="V11" s="59">
        <f>IFERROR(IF(ISTEXT(Relevé[[#This Row],[19]]),0,
IF(AND($C11=$B$3,Relevé[[#This Row],[19]]-V$3&gt;0),Relevé[[#This Row],[19]]-V$3,
IF(AND($C11=$B$4,Relevé[[#This Row],[19]]-V$4&gt;0),Relevé[[#This Row],[19]]-V$4,
IF(AND($C11=$B$5,Relevé[[#This Row],[19]]-V$5&gt;0),Relevé[[#This Row],[19]]-V$5,0)))),0)</f>
        <v>0</v>
      </c>
      <c r="W11" s="59">
        <f>IFERROR(IF(ISTEXT(Relevé[[#This Row],[20]]),0,
IF(AND($C11=$B$3,Relevé[[#This Row],[20]]-W$3&gt;0),Relevé[[#This Row],[20]]-W$3,
IF(AND($C11=$B$4,Relevé[[#This Row],[20]]-W$4&gt;0),Relevé[[#This Row],[20]]-W$4,
IF(AND($C11=$B$5,Relevé[[#This Row],[20]]-W$5&gt;0),Relevé[[#This Row],[20]]-W$5,0)))),0)</f>
        <v>0</v>
      </c>
      <c r="X11" s="59">
        <f>IFERROR(IF(ISTEXT(Relevé[[#This Row],[21]]),0,
IF(AND($C11=$B$3,Relevé[[#This Row],[21]]-X$3&gt;0),Relevé[[#This Row],[21]]-X$3,
IF(AND($C11=$B$4,Relevé[[#This Row],[21]]-X$4&gt;0),Relevé[[#This Row],[21]]-X$4,
IF(AND($C11=$B$5,Relevé[[#This Row],[21]]-X$5&gt;0),Relevé[[#This Row],[21]]-X$5,0)))),0)</f>
        <v>0</v>
      </c>
      <c r="Y11" s="59">
        <f>IFERROR(IF(ISTEXT(Relevé[[#This Row],[22]]),0,
IF(AND($C11=$B$3,Relevé[[#This Row],[22]]-Y$3&gt;0),Relevé[[#This Row],[22]]-Y$3,
IF(AND($C11=$B$4,Relevé[[#This Row],[22]]-Y$4&gt;0),Relevé[[#This Row],[22]]-Y$4,
IF(AND($C11=$B$5,Relevé[[#This Row],[22]]-Y$5&gt;0),Relevé[[#This Row],[22]]-Y$5,0)))),0)</f>
        <v>0</v>
      </c>
      <c r="Z11" s="59">
        <f>IFERROR(IF(ISTEXT(Relevé[[#This Row],[23]]),0,
IF(AND($C11=$B$3,Relevé[[#This Row],[23]]-Z$3&gt;0),Relevé[[#This Row],[23]]-Z$3,
IF(AND($C11=$B$4,Relevé[[#This Row],[23]]-Z$4&gt;0),Relevé[[#This Row],[23]]-Z$4,
IF(AND($C11=$B$5,Relevé[[#This Row],[23]]-Z$5&gt;0),Relevé[[#This Row],[23]]-Z$5,0)))),0)</f>
        <v>0</v>
      </c>
      <c r="AA11" s="59">
        <f>IFERROR(IF(ISTEXT(Relevé[[#This Row],[24]]),0,
IF(AND($C11=$B$3,Relevé[[#This Row],[24]]-AA$3&gt;0),Relevé[[#This Row],[24]]-AA$3,
IF(AND($C11=$B$4,Relevé[[#This Row],[24]]-AA$4&gt;0),Relevé[[#This Row],[24]]-AA$4,
IF(AND($C11=$B$5,Relevé[[#This Row],[24]]-AA$5&gt;0),Relevé[[#This Row],[24]]-AA$5,0)))),0)</f>
        <v>0</v>
      </c>
      <c r="AB11" s="59">
        <f>IFERROR(IF(ISTEXT(Relevé[[#This Row],[25]]),0,
IF(AND($C11=$B$3,Relevé[[#This Row],[25]]-AB$3&gt;0),Relevé[[#This Row],[25]]-AB$3,
IF(AND($C11=$B$4,Relevé[[#This Row],[25]]-AB$4&gt;0),Relevé[[#This Row],[25]]-AB$4,
IF(AND($C11=$B$5,Relevé[[#This Row],[25]]-AB$5&gt;0),Relevé[[#This Row],[25]]-AB$5,0)))),0)</f>
        <v>0</v>
      </c>
      <c r="AC11" s="59">
        <f>IFERROR(IF(ISTEXT(Relevé[[#This Row],[26]]),0,
IF(AND($C11=$B$3,Relevé[[#This Row],[26]]-AC$3&gt;0),Relevé[[#This Row],[26]]-AC$3,
IF(AND($C11=$B$4,Relevé[[#This Row],[26]]-AC$4&gt;0),Relevé[[#This Row],[26]]-AC$4,
IF(AND($C11=$B$5,Relevé[[#This Row],[26]]-AC$5&gt;0),Relevé[[#This Row],[26]]-AC$5,0)))),0)</f>
        <v>0</v>
      </c>
      <c r="AD11" s="59">
        <f>IFERROR(IF(ISTEXT(Relevé[[#This Row],[27]]),0,
IF(AND($C11=$B$3,Relevé[[#This Row],[27]]-AD$3&gt;0),Relevé[[#This Row],[27]]-AD$3,
IF(AND($C11=$B$4,Relevé[[#This Row],[27]]-AD$4&gt;0),Relevé[[#This Row],[27]]-AD$4,
IF(AND($C11=$B$5,Relevé[[#This Row],[27]]-AD$5&gt;0),Relevé[[#This Row],[27]]-AD$5,0)))),0)</f>
        <v>0</v>
      </c>
      <c r="AE11" s="59">
        <f>IFERROR(IF(ISTEXT(Relevé[[#This Row],[28]]),0,
IF(AND($C11=$B$3,Relevé[[#This Row],[28]]-AE$3&gt;0),Relevé[[#This Row],[28]]-AE$3,
IF(AND($C11=$B$4,Relevé[[#This Row],[28]]-AE$4&gt;0),Relevé[[#This Row],[28]]-AE$4,
IF(AND($C11=$B$5,Relevé[[#This Row],[28]]-AE$5&gt;0),Relevé[[#This Row],[28]]-AE$5,0)))),0)</f>
        <v>0</v>
      </c>
      <c r="AF11" s="59">
        <f>IFERROR(IF(ISTEXT(Relevé[[#This Row],[29]]),0,
IF(AND($C11=$B$3,Relevé[[#This Row],[29]]-AF$3&gt;0),Relevé[[#This Row],[29]]-AF$3,
IF(AND($C11=$B$4,Relevé[[#This Row],[29]]-AF$4&gt;0),Relevé[[#This Row],[29]]-AF$4,
IF(AND($C11=$B$5,Relevé[[#This Row],[29]]-AF$5&gt;0),Relevé[[#This Row],[29]]-AF$5,0)))),0)</f>
        <v>0</v>
      </c>
      <c r="AG11" s="59">
        <f>IFERROR(IF(ISTEXT(Relevé[[#This Row],[30]]),0,
IF(AND($C11=$B$3,Relevé[[#This Row],[30]]-AG$3&gt;0),Relevé[[#This Row],[30]]-AG$3,
IF(AND($C11=$B$4,Relevé[[#This Row],[30]]-AG$4&gt;0),Relevé[[#This Row],[30]]-AG$4,
IF(AND($C11=$B$5,Relevé[[#This Row],[30]]-AG$5&gt;0),Relevé[[#This Row],[30]]-AG$5,0)))),0)</f>
        <v>0</v>
      </c>
      <c r="AH11" s="59">
        <f>IFERROR(IF(ISTEXT(Relevé[[#This Row],[31]]),0,
IF(AND($C11=$B$3,Relevé[[#This Row],[31]]-AH$3&gt;0),Relevé[[#This Row],[31]]-AH$3,
IF(AND($C11=$B$4,Relevé[[#This Row],[31]]-AH$4&gt;0),Relevé[[#This Row],[31]]-AH$4,
IF(AND($C11=$B$5,Relevé[[#This Row],[31]]-AH$5&gt;0),Relevé[[#This Row],[31]]-AH$5,0)))),0)</f>
        <v>0</v>
      </c>
      <c r="AI11" s="60">
        <f t="shared" ref="AI11:AI68" si="4">SUM(D11:AH11)</f>
        <v>0</v>
      </c>
      <c r="AJ11" s="11"/>
      <c r="AK11" s="11"/>
      <c r="AL11" s="11"/>
      <c r="AM11" s="11"/>
    </row>
    <row r="12" spans="1:40" ht="15" customHeight="1" x14ac:dyDescent="0.25">
      <c r="A12" s="129" t="s">
        <v>142</v>
      </c>
      <c r="B12" s="20" t="str">
        <f>IFERROR(VLOOKUP(A12,Salariés[],2,FALSE),"")</f>
        <v>CH</v>
      </c>
      <c r="C12" s="20" t="str">
        <f>IFERROR(VLOOKUP(A12,Salariés[],3,FALSE),"")</f>
        <v>4J</v>
      </c>
      <c r="D12" s="59">
        <f>IFERROR(IF(ISTEXT(Relevé[[#This Row],[1]]),0,
IF(AND($C12=$B$3,Relevé[[#This Row],[1]]-D$3&gt;0),Relevé[[#This Row],[1]]-D$3,
IF(AND($C12=$B$4,Relevé[[#This Row],[1]]-D$4&gt;0),Relevé[[#This Row],[1]]-D$4,
IF(AND($C12=$B$5,Relevé[[#This Row],[1]]-D$5&gt;0),Relevé[[#This Row],[1]]-D$5,0)))),0)</f>
        <v>0</v>
      </c>
      <c r="E12" s="59">
        <f>IFERROR(IF(ISTEXT(Relevé[[#This Row],[2]]),0,
IF(AND($C12=$B$3,Relevé[[#This Row],[2]]-E$3&gt;0),Relevé[[#This Row],[2]]-E$3,
IF(AND($C12=$B$4,Relevé[[#This Row],[2]]-E$4&gt;0),Relevé[[#This Row],[2]]-E$4,
IF(AND($C12=$B$5,Relevé[[#This Row],[2]]-E$5&gt;0),Relevé[[#This Row],[2]]-E$5,0)))),0)</f>
        <v>0</v>
      </c>
      <c r="F12" s="59">
        <f>IFERROR(IF(ISTEXT(Relevé[[#This Row],[3]]),0,
IF(AND($C12=$B$3,Relevé[[#This Row],[3]]-F$3&gt;0),Relevé[[#This Row],[3]]-F$3,
IF(AND($C12=$B$4,Relevé[[#This Row],[3]]-F$4&gt;0),Relevé[[#This Row],[3]]-F$4,
IF(AND($C12=$B$5,Relevé[[#This Row],[3]]-F$5&gt;0),Relevé[[#This Row],[3]]-F$5,0)))),0)</f>
        <v>0</v>
      </c>
      <c r="G12" s="59">
        <f>IFERROR(IF(ISTEXT(Relevé[[#This Row],[4]]),0,
IF(AND($C12=$B$3,Relevé[[#This Row],[4]]-G$3&gt;0),Relevé[[#This Row],[4]]-G$3,
IF(AND($C12=$B$4,Relevé[[#This Row],[4]]-G$4&gt;0),Relevé[[#This Row],[4]]-G$4,
IF(AND($C12=$B$5,Relevé[[#This Row],[4]]-G$5&gt;0),Relevé[[#This Row],[4]]-G$5,0)))),0)</f>
        <v>0</v>
      </c>
      <c r="H12" s="59">
        <f>IFERROR(IF(ISTEXT(Relevé[[#This Row],[5]]),0,
IF(AND($C12=$B$3,Relevé[[#This Row],[5]]-H$3&gt;0),Relevé[[#This Row],[5]]-H$3,
IF(AND($C12=$B$4,Relevé[[#This Row],[5]]-H$4&gt;0),Relevé[[#This Row],[5]]-H$4,
IF(AND($C12=$B$5,Relevé[[#This Row],[5]]-H$5&gt;0),Relevé[[#This Row],[5]]-H$5,0)))),0)</f>
        <v>0</v>
      </c>
      <c r="I12" s="59">
        <f>IFERROR(IF(ISTEXT(Relevé[[#This Row],[6]]),0,
IF(AND($C12=$B$3,Relevé[[#This Row],[6]]-I$3&gt;0),Relevé[[#This Row],[6]]-I$3,
IF(AND($C12=$B$4,Relevé[[#This Row],[6]]-I$4&gt;0),Relevé[[#This Row],[6]]-I$4,
IF(AND($C12=$B$5,Relevé[[#This Row],[6]]-I$5&gt;0),Relevé[[#This Row],[6]]-I$5,0)))),0)</f>
        <v>0</v>
      </c>
      <c r="J12" s="59">
        <f>IFERROR(IF(ISTEXT(Relevé[[#This Row],[7]]),0,
IF(AND($C12=$B$3,Relevé[[#This Row],[7]]-J$3&gt;0),Relevé[[#This Row],[7]]-J$3,
IF(AND($C12=$B$4,Relevé[[#This Row],[7]]-J$4&gt;0),Relevé[[#This Row],[7]]-J$4,
IF(AND($C12=$B$5,Relevé[[#This Row],[7]]-J$5&gt;0),Relevé[[#This Row],[7]]-J$5,0)))),0)</f>
        <v>0</v>
      </c>
      <c r="K12" s="59">
        <f>IFERROR(IF(ISTEXT(Relevé[[#This Row],[8]]),0,
IF(AND($C12=$B$3,Relevé[[#This Row],[8]]-K$3&gt;0),Relevé[[#This Row],[8]]-K$3,
IF(AND($C12=$B$4,Relevé[[#This Row],[8]]-K$4&gt;0),Relevé[[#This Row],[8]]-K$4,
IF(AND($C12=$B$5,Relevé[[#This Row],[8]]-K$5&gt;0),Relevé[[#This Row],[8]]-K$5,0)))),0)</f>
        <v>0</v>
      </c>
      <c r="L12" s="59">
        <f>IFERROR(IF(ISTEXT(Relevé[[#This Row],[9]]),0,
IF(AND($C12=$B$3,Relevé[[#This Row],[9]]-L$3&gt;0),Relevé[[#This Row],[9]]-L$3,
IF(AND($C12=$B$4,Relevé[[#This Row],[9]]-L$4&gt;0),Relevé[[#This Row],[9]]-L$4,
IF(AND($C12=$B$5,Relevé[[#This Row],[9]]-L$5&gt;0),Relevé[[#This Row],[9]]-L$5,0)))),0)</f>
        <v>0</v>
      </c>
      <c r="M12" s="59">
        <f>IFERROR(IF(ISTEXT(Relevé[[#This Row],[10]]),0,
IF(AND($C12=$B$3,Relevé[[#This Row],[10]]-M$3&gt;0),Relevé[[#This Row],[10]]-M$3,
IF(AND($C12=$B$4,Relevé[[#This Row],[10]]-M$4&gt;0),Relevé[[#This Row],[10]]-M$4,
IF(AND($C12=$B$5,Relevé[[#This Row],[10]]-M$5&gt;0),Relevé[[#This Row],[10]]-M$5,0)))),0)</f>
        <v>0</v>
      </c>
      <c r="N12" s="59">
        <f>IFERROR(IF(ISTEXT(Relevé[[#This Row],[11]]),0,
IF(AND($C12=$B$3,Relevé[[#This Row],[11]]-N$3&gt;0),Relevé[[#This Row],[11]]-N$3,
IF(AND($C12=$B$4,Relevé[[#This Row],[11]]-N$4&gt;0),Relevé[[#This Row],[11]]-N$4,
IF(AND($C12=$B$5,Relevé[[#This Row],[11]]-N$5&gt;0),Relevé[[#This Row],[11]]-N$5,0)))),0)</f>
        <v>0</v>
      </c>
      <c r="O12" s="59">
        <f>IFERROR(IF(ISTEXT(Relevé[[#This Row],[12]]),0,
IF(AND($C12=$B$3,Relevé[[#This Row],[12]]-O$3&gt;0),Relevé[[#This Row],[12]]-O$3,
IF(AND($C12=$B$4,Relevé[[#This Row],[12]]-O$4&gt;0),Relevé[[#This Row],[12]]-O$4,
IF(AND($C12=$B$5,Relevé[[#This Row],[12]]-O$5&gt;0),Relevé[[#This Row],[12]]-O$5,0)))),0)</f>
        <v>0</v>
      </c>
      <c r="P12" s="59">
        <f>IFERROR(IF(ISTEXT(Relevé[[#This Row],[13]]),0,
IF(AND($C12=$B$3,Relevé[[#This Row],[13]]-P$3&gt;0),Relevé[[#This Row],[13]]-P$3,
IF(AND($C12=$B$4,Relevé[[#This Row],[13]]-P$4&gt;0),Relevé[[#This Row],[13]]-P$4,
IF(AND($C12=$B$5,Relevé[[#This Row],[13]]-P$5&gt;0),Relevé[[#This Row],[13]]-P$5,0)))),0)</f>
        <v>0</v>
      </c>
      <c r="Q12" s="59">
        <f>IFERROR(IF(ISTEXT(Relevé[[#This Row],[14]]),0,
IF(AND($C12=$B$3,Relevé[[#This Row],[14]]-Q$3&gt;0),Relevé[[#This Row],[14]]-Q$3,
IF(AND($C12=$B$4,Relevé[[#This Row],[14]]-Q$4&gt;0),Relevé[[#This Row],[14]]-Q$4,
IF(AND($C12=$B$5,Relevé[[#This Row],[14]]-Q$5&gt;0),Relevé[[#This Row],[14]]-Q$5,0)))),0)</f>
        <v>0</v>
      </c>
      <c r="R12" s="59">
        <f>IFERROR(IF(ISTEXT(Relevé[[#This Row],[15]]),0,
IF(AND($C12=$B$3,Relevé[[#This Row],[15]]-R$3&gt;0),Relevé[[#This Row],[15]]-R$3,
IF(AND($C12=$B$4,Relevé[[#This Row],[15]]-R$4&gt;0),Relevé[[#This Row],[15]]-R$4,
IF(AND($C12=$B$5,Relevé[[#This Row],[15]]-R$5&gt;0),Relevé[[#This Row],[15]]-R$5,0)))),0)</f>
        <v>0</v>
      </c>
      <c r="S12" s="59">
        <f>IFERROR(IF(ISTEXT(Relevé[[#This Row],[16]]),0,
IF(AND($C12=$B$3,Relevé[[#This Row],[16]]-S$3&gt;0),Relevé[[#This Row],[16]]-S$3,
IF(AND($C12=$B$4,Relevé[[#This Row],[16]]-S$4&gt;0),Relevé[[#This Row],[16]]-S$4,
IF(AND($C12=$B$5,Relevé[[#This Row],[16]]-S$5&gt;0),Relevé[[#This Row],[16]]-S$5,0)))),0)</f>
        <v>0</v>
      </c>
      <c r="T12" s="59">
        <f>IFERROR(IF(ISTEXT(Relevé[[#This Row],[17]]),0,
IF(AND($C12=$B$3,Relevé[[#This Row],[17]]-T$3&gt;0),Relevé[[#This Row],[17]]-T$3,
IF(AND($C12=$B$4,Relevé[[#This Row],[17]]-T$4&gt;0),Relevé[[#This Row],[17]]-T$4,
IF(AND($C12=$B$5,Relevé[[#This Row],[17]]-T$5&gt;0),Relevé[[#This Row],[17]]-T$5,0)))),0)</f>
        <v>0</v>
      </c>
      <c r="U12" s="59">
        <f>IFERROR(IF(ISTEXT(Relevé[[#This Row],[18]]),0,
IF(AND($C12=$B$3,Relevé[[#This Row],[18]]-U$3&gt;0),Relevé[[#This Row],[18]]-U$3,
IF(AND($C12=$B$4,Relevé[[#This Row],[18]]-U$4&gt;0),Relevé[[#This Row],[18]]-U$4,
IF(AND($C12=$B$5,Relevé[[#This Row],[18]]-U$5&gt;0),Relevé[[#This Row],[18]]-U$5,0)))),0)</f>
        <v>0</v>
      </c>
      <c r="V12" s="59">
        <f>IFERROR(IF(ISTEXT(Relevé[[#This Row],[19]]),0,
IF(AND($C12=$B$3,Relevé[[#This Row],[19]]-V$3&gt;0),Relevé[[#This Row],[19]]-V$3,
IF(AND($C12=$B$4,Relevé[[#This Row],[19]]-V$4&gt;0),Relevé[[#This Row],[19]]-V$4,
IF(AND($C12=$B$5,Relevé[[#This Row],[19]]-V$5&gt;0),Relevé[[#This Row],[19]]-V$5,0)))),0)</f>
        <v>0</v>
      </c>
      <c r="W12" s="59">
        <f>IFERROR(IF(ISTEXT(Relevé[[#This Row],[20]]),0,
IF(AND($C12=$B$3,Relevé[[#This Row],[20]]-W$3&gt;0),Relevé[[#This Row],[20]]-W$3,
IF(AND($C12=$B$4,Relevé[[#This Row],[20]]-W$4&gt;0),Relevé[[#This Row],[20]]-W$4,
IF(AND($C12=$B$5,Relevé[[#This Row],[20]]-W$5&gt;0),Relevé[[#This Row],[20]]-W$5,0)))),0)</f>
        <v>0</v>
      </c>
      <c r="X12" s="59">
        <f>IFERROR(IF(ISTEXT(Relevé[[#This Row],[21]]),0,
IF(AND($C12=$B$3,Relevé[[#This Row],[21]]-X$3&gt;0),Relevé[[#This Row],[21]]-X$3,
IF(AND($C12=$B$4,Relevé[[#This Row],[21]]-X$4&gt;0),Relevé[[#This Row],[21]]-X$4,
IF(AND($C12=$B$5,Relevé[[#This Row],[21]]-X$5&gt;0),Relevé[[#This Row],[21]]-X$5,0)))),0)</f>
        <v>0</v>
      </c>
      <c r="Y12" s="59">
        <f>IFERROR(IF(ISTEXT(Relevé[[#This Row],[22]]),0,
IF(AND($C12=$B$3,Relevé[[#This Row],[22]]-Y$3&gt;0),Relevé[[#This Row],[22]]-Y$3,
IF(AND($C12=$B$4,Relevé[[#This Row],[22]]-Y$4&gt;0),Relevé[[#This Row],[22]]-Y$4,
IF(AND($C12=$B$5,Relevé[[#This Row],[22]]-Y$5&gt;0),Relevé[[#This Row],[22]]-Y$5,0)))),0)</f>
        <v>0</v>
      </c>
      <c r="Z12" s="59">
        <f>IFERROR(IF(ISTEXT(Relevé[[#This Row],[23]]),0,
IF(AND($C12=$B$3,Relevé[[#This Row],[23]]-Z$3&gt;0),Relevé[[#This Row],[23]]-Z$3,
IF(AND($C12=$B$4,Relevé[[#This Row],[23]]-Z$4&gt;0),Relevé[[#This Row],[23]]-Z$4,
IF(AND($C12=$B$5,Relevé[[#This Row],[23]]-Z$5&gt;0),Relevé[[#This Row],[23]]-Z$5,0)))),0)</f>
        <v>0</v>
      </c>
      <c r="AA12" s="59">
        <f>IFERROR(IF(ISTEXT(Relevé[[#This Row],[24]]),0,
IF(AND($C12=$B$3,Relevé[[#This Row],[24]]-AA$3&gt;0),Relevé[[#This Row],[24]]-AA$3,
IF(AND($C12=$B$4,Relevé[[#This Row],[24]]-AA$4&gt;0),Relevé[[#This Row],[24]]-AA$4,
IF(AND($C12=$B$5,Relevé[[#This Row],[24]]-AA$5&gt;0),Relevé[[#This Row],[24]]-AA$5,0)))),0)</f>
        <v>0</v>
      </c>
      <c r="AB12" s="59">
        <f>IFERROR(IF(ISTEXT(Relevé[[#This Row],[25]]),0,
IF(AND($C12=$B$3,Relevé[[#This Row],[25]]-AB$3&gt;0),Relevé[[#This Row],[25]]-AB$3,
IF(AND($C12=$B$4,Relevé[[#This Row],[25]]-AB$4&gt;0),Relevé[[#This Row],[25]]-AB$4,
IF(AND($C12=$B$5,Relevé[[#This Row],[25]]-AB$5&gt;0),Relevé[[#This Row],[25]]-AB$5,0)))),0)</f>
        <v>0</v>
      </c>
      <c r="AC12" s="59">
        <f>IFERROR(IF(ISTEXT(Relevé[[#This Row],[26]]),0,
IF(AND($C12=$B$3,Relevé[[#This Row],[26]]-AC$3&gt;0),Relevé[[#This Row],[26]]-AC$3,
IF(AND($C12=$B$4,Relevé[[#This Row],[26]]-AC$4&gt;0),Relevé[[#This Row],[26]]-AC$4,
IF(AND($C12=$B$5,Relevé[[#This Row],[26]]-AC$5&gt;0),Relevé[[#This Row],[26]]-AC$5,0)))),0)</f>
        <v>0</v>
      </c>
      <c r="AD12" s="59">
        <f>IFERROR(IF(ISTEXT(Relevé[[#This Row],[27]]),0,
IF(AND($C12=$B$3,Relevé[[#This Row],[27]]-AD$3&gt;0),Relevé[[#This Row],[27]]-AD$3,
IF(AND($C12=$B$4,Relevé[[#This Row],[27]]-AD$4&gt;0),Relevé[[#This Row],[27]]-AD$4,
IF(AND($C12=$B$5,Relevé[[#This Row],[27]]-AD$5&gt;0),Relevé[[#This Row],[27]]-AD$5,0)))),0)</f>
        <v>0</v>
      </c>
      <c r="AE12" s="59">
        <f>IFERROR(IF(ISTEXT(Relevé[[#This Row],[28]]),0,
IF(AND($C12=$B$3,Relevé[[#This Row],[28]]-AE$3&gt;0),Relevé[[#This Row],[28]]-AE$3,
IF(AND($C12=$B$4,Relevé[[#This Row],[28]]-AE$4&gt;0),Relevé[[#This Row],[28]]-AE$4,
IF(AND($C12=$B$5,Relevé[[#This Row],[28]]-AE$5&gt;0),Relevé[[#This Row],[28]]-AE$5,0)))),0)</f>
        <v>0</v>
      </c>
      <c r="AF12" s="59">
        <f>IFERROR(IF(ISTEXT(Relevé[[#This Row],[29]]),0,
IF(AND($C12=$B$3,Relevé[[#This Row],[29]]-AF$3&gt;0),Relevé[[#This Row],[29]]-AF$3,
IF(AND($C12=$B$4,Relevé[[#This Row],[29]]-AF$4&gt;0),Relevé[[#This Row],[29]]-AF$4,
IF(AND($C12=$B$5,Relevé[[#This Row],[29]]-AF$5&gt;0),Relevé[[#This Row],[29]]-AF$5,0)))),0)</f>
        <v>0</v>
      </c>
      <c r="AG12" s="59">
        <f>IFERROR(IF(ISTEXT(Relevé[[#This Row],[30]]),0,
IF(AND($C12=$B$3,Relevé[[#This Row],[30]]-AG$3&gt;0),Relevé[[#This Row],[30]]-AG$3,
IF(AND($C12=$B$4,Relevé[[#This Row],[30]]-AG$4&gt;0),Relevé[[#This Row],[30]]-AG$4,
IF(AND($C12=$B$5,Relevé[[#This Row],[30]]-AG$5&gt;0),Relevé[[#This Row],[30]]-AG$5,0)))),0)</f>
        <v>0</v>
      </c>
      <c r="AH12" s="59">
        <f>IFERROR(IF(ISTEXT(Relevé[[#This Row],[31]]),0,
IF(AND($C12=$B$3,Relevé[[#This Row],[31]]-AH$3&gt;0),Relevé[[#This Row],[31]]-AH$3,
IF(AND($C12=$B$4,Relevé[[#This Row],[31]]-AH$4&gt;0),Relevé[[#This Row],[31]]-AH$4,
IF(AND($C12=$B$5,Relevé[[#This Row],[31]]-AH$5&gt;0),Relevé[[#This Row],[31]]-AH$5,0)))),0)</f>
        <v>0</v>
      </c>
      <c r="AI12" s="60">
        <f t="shared" si="4"/>
        <v>0</v>
      </c>
      <c r="AJ12" s="11"/>
      <c r="AK12" s="11"/>
      <c r="AL12" s="11"/>
      <c r="AM12" s="11"/>
    </row>
    <row r="13" spans="1:40" ht="15" customHeight="1" x14ac:dyDescent="0.25">
      <c r="A13" s="130" t="s">
        <v>143</v>
      </c>
      <c r="B13" s="20" t="str">
        <f>IFERROR(VLOOKUP(A13,Salariés[],2,FALSE),"")</f>
        <v>CH</v>
      </c>
      <c r="C13" s="20" t="str">
        <f>IFERROR(VLOOKUP(A13,Salariés[],3,FALSE),"")</f>
        <v>4J</v>
      </c>
      <c r="D13" s="59">
        <f>IFERROR(IF(ISTEXT(Relevé[[#This Row],[1]]),0,
IF(AND($C13=$B$3,Relevé[[#This Row],[1]]-D$3&gt;0),Relevé[[#This Row],[1]]-D$3,
IF(AND($C13=$B$4,Relevé[[#This Row],[1]]-D$4&gt;0),Relevé[[#This Row],[1]]-D$4,
IF(AND($C13=$B$5,Relevé[[#This Row],[1]]-D$5&gt;0),Relevé[[#This Row],[1]]-D$5,0)))),0)</f>
        <v>0</v>
      </c>
      <c r="E13" s="59">
        <f>IFERROR(IF(ISTEXT(Relevé[[#This Row],[2]]),0,
IF(AND($C13=$B$3,Relevé[[#This Row],[2]]-E$3&gt;0),Relevé[[#This Row],[2]]-E$3,
IF(AND($C13=$B$4,Relevé[[#This Row],[2]]-E$4&gt;0),Relevé[[#This Row],[2]]-E$4,
IF(AND($C13=$B$5,Relevé[[#This Row],[2]]-E$5&gt;0),Relevé[[#This Row],[2]]-E$5,0)))),0)</f>
        <v>0</v>
      </c>
      <c r="F13" s="59">
        <f>IFERROR(IF(ISTEXT(Relevé[[#This Row],[3]]),0,
IF(AND($C13=$B$3,Relevé[[#This Row],[3]]-F$3&gt;0),Relevé[[#This Row],[3]]-F$3,
IF(AND($C13=$B$4,Relevé[[#This Row],[3]]-F$4&gt;0),Relevé[[#This Row],[3]]-F$4,
IF(AND($C13=$B$5,Relevé[[#This Row],[3]]-F$5&gt;0),Relevé[[#This Row],[3]]-F$5,0)))),0)</f>
        <v>0</v>
      </c>
      <c r="G13" s="59">
        <f>IFERROR(IF(ISTEXT(Relevé[[#This Row],[4]]),0,
IF(AND($C13=$B$3,Relevé[[#This Row],[4]]-G$3&gt;0),Relevé[[#This Row],[4]]-G$3,
IF(AND($C13=$B$4,Relevé[[#This Row],[4]]-G$4&gt;0),Relevé[[#This Row],[4]]-G$4,
IF(AND($C13=$B$5,Relevé[[#This Row],[4]]-G$5&gt;0),Relevé[[#This Row],[4]]-G$5,0)))),0)</f>
        <v>0</v>
      </c>
      <c r="H13" s="59">
        <f>IFERROR(IF(ISTEXT(Relevé[[#This Row],[5]]),0,
IF(AND($C13=$B$3,Relevé[[#This Row],[5]]-H$3&gt;0),Relevé[[#This Row],[5]]-H$3,
IF(AND($C13=$B$4,Relevé[[#This Row],[5]]-H$4&gt;0),Relevé[[#This Row],[5]]-H$4,
IF(AND($C13=$B$5,Relevé[[#This Row],[5]]-H$5&gt;0),Relevé[[#This Row],[5]]-H$5,0)))),0)</f>
        <v>0</v>
      </c>
      <c r="I13" s="59">
        <f>IFERROR(IF(ISTEXT(Relevé[[#This Row],[6]]),0,
IF(AND($C13=$B$3,Relevé[[#This Row],[6]]-I$3&gt;0),Relevé[[#This Row],[6]]-I$3,
IF(AND($C13=$B$4,Relevé[[#This Row],[6]]-I$4&gt;0),Relevé[[#This Row],[6]]-I$4,
IF(AND($C13=$B$5,Relevé[[#This Row],[6]]-I$5&gt;0),Relevé[[#This Row],[6]]-I$5,0)))),0)</f>
        <v>0</v>
      </c>
      <c r="J13" s="59">
        <f>IFERROR(IF(ISTEXT(Relevé[[#This Row],[7]]),0,
IF(AND($C13=$B$3,Relevé[[#This Row],[7]]-J$3&gt;0),Relevé[[#This Row],[7]]-J$3,
IF(AND($C13=$B$4,Relevé[[#This Row],[7]]-J$4&gt;0),Relevé[[#This Row],[7]]-J$4,
IF(AND($C13=$B$5,Relevé[[#This Row],[7]]-J$5&gt;0),Relevé[[#This Row],[7]]-J$5,0)))),0)</f>
        <v>0</v>
      </c>
      <c r="K13" s="59">
        <f>IFERROR(IF(ISTEXT(Relevé[[#This Row],[8]]),0,
IF(AND($C13=$B$3,Relevé[[#This Row],[8]]-K$3&gt;0),Relevé[[#This Row],[8]]-K$3,
IF(AND($C13=$B$4,Relevé[[#This Row],[8]]-K$4&gt;0),Relevé[[#This Row],[8]]-K$4,
IF(AND($C13=$B$5,Relevé[[#This Row],[8]]-K$5&gt;0),Relevé[[#This Row],[8]]-K$5,0)))),0)</f>
        <v>0</v>
      </c>
      <c r="L13" s="59">
        <f>IFERROR(IF(ISTEXT(Relevé[[#This Row],[9]]),0,
IF(AND($C13=$B$3,Relevé[[#This Row],[9]]-L$3&gt;0),Relevé[[#This Row],[9]]-L$3,
IF(AND($C13=$B$4,Relevé[[#This Row],[9]]-L$4&gt;0),Relevé[[#This Row],[9]]-L$4,
IF(AND($C13=$B$5,Relevé[[#This Row],[9]]-L$5&gt;0),Relevé[[#This Row],[9]]-L$5,0)))),0)</f>
        <v>0</v>
      </c>
      <c r="M13" s="59">
        <f>IFERROR(IF(ISTEXT(Relevé[[#This Row],[10]]),0,
IF(AND($C13=$B$3,Relevé[[#This Row],[10]]-M$3&gt;0),Relevé[[#This Row],[10]]-M$3,
IF(AND($C13=$B$4,Relevé[[#This Row],[10]]-M$4&gt;0),Relevé[[#This Row],[10]]-M$4,
IF(AND($C13=$B$5,Relevé[[#This Row],[10]]-M$5&gt;0),Relevé[[#This Row],[10]]-M$5,0)))),0)</f>
        <v>0</v>
      </c>
      <c r="N13" s="59">
        <f>IFERROR(IF(ISTEXT(Relevé[[#This Row],[11]]),0,
IF(AND($C13=$B$3,Relevé[[#This Row],[11]]-N$3&gt;0),Relevé[[#This Row],[11]]-N$3,
IF(AND($C13=$B$4,Relevé[[#This Row],[11]]-N$4&gt;0),Relevé[[#This Row],[11]]-N$4,
IF(AND($C13=$B$5,Relevé[[#This Row],[11]]-N$5&gt;0),Relevé[[#This Row],[11]]-N$5,0)))),0)</f>
        <v>0</v>
      </c>
      <c r="O13" s="59">
        <f>IFERROR(IF(ISTEXT(Relevé[[#This Row],[12]]),0,
IF(AND($C13=$B$3,Relevé[[#This Row],[12]]-O$3&gt;0),Relevé[[#This Row],[12]]-O$3,
IF(AND($C13=$B$4,Relevé[[#This Row],[12]]-O$4&gt;0),Relevé[[#This Row],[12]]-O$4,
IF(AND($C13=$B$5,Relevé[[#This Row],[12]]-O$5&gt;0),Relevé[[#This Row],[12]]-O$5,0)))),0)</f>
        <v>0</v>
      </c>
      <c r="P13" s="59">
        <f>IFERROR(IF(ISTEXT(Relevé[[#This Row],[13]]),0,
IF(AND($C13=$B$3,Relevé[[#This Row],[13]]-P$3&gt;0),Relevé[[#This Row],[13]]-P$3,
IF(AND($C13=$B$4,Relevé[[#This Row],[13]]-P$4&gt;0),Relevé[[#This Row],[13]]-P$4,
IF(AND($C13=$B$5,Relevé[[#This Row],[13]]-P$5&gt;0),Relevé[[#This Row],[13]]-P$5,0)))),0)</f>
        <v>0</v>
      </c>
      <c r="Q13" s="59">
        <f>IFERROR(IF(ISTEXT(Relevé[[#This Row],[14]]),0,
IF(AND($C13=$B$3,Relevé[[#This Row],[14]]-Q$3&gt;0),Relevé[[#This Row],[14]]-Q$3,
IF(AND($C13=$B$4,Relevé[[#This Row],[14]]-Q$4&gt;0),Relevé[[#This Row],[14]]-Q$4,
IF(AND($C13=$B$5,Relevé[[#This Row],[14]]-Q$5&gt;0),Relevé[[#This Row],[14]]-Q$5,0)))),0)</f>
        <v>0</v>
      </c>
      <c r="R13" s="59">
        <f>IFERROR(IF(ISTEXT(Relevé[[#This Row],[15]]),0,
IF(AND($C13=$B$3,Relevé[[#This Row],[15]]-R$3&gt;0),Relevé[[#This Row],[15]]-R$3,
IF(AND($C13=$B$4,Relevé[[#This Row],[15]]-R$4&gt;0),Relevé[[#This Row],[15]]-R$4,
IF(AND($C13=$B$5,Relevé[[#This Row],[15]]-R$5&gt;0),Relevé[[#This Row],[15]]-R$5,0)))),0)</f>
        <v>0</v>
      </c>
      <c r="S13" s="59">
        <f>IFERROR(IF(ISTEXT(Relevé[[#This Row],[16]]),0,
IF(AND($C13=$B$3,Relevé[[#This Row],[16]]-S$3&gt;0),Relevé[[#This Row],[16]]-S$3,
IF(AND($C13=$B$4,Relevé[[#This Row],[16]]-S$4&gt;0),Relevé[[#This Row],[16]]-S$4,
IF(AND($C13=$B$5,Relevé[[#This Row],[16]]-S$5&gt;0),Relevé[[#This Row],[16]]-S$5,0)))),0)</f>
        <v>0</v>
      </c>
      <c r="T13" s="59">
        <f>IFERROR(IF(ISTEXT(Relevé[[#This Row],[17]]),0,
IF(AND($C13=$B$3,Relevé[[#This Row],[17]]-T$3&gt;0),Relevé[[#This Row],[17]]-T$3,
IF(AND($C13=$B$4,Relevé[[#This Row],[17]]-T$4&gt;0),Relevé[[#This Row],[17]]-T$4,
IF(AND($C13=$B$5,Relevé[[#This Row],[17]]-T$5&gt;0),Relevé[[#This Row],[17]]-T$5,0)))),0)</f>
        <v>0</v>
      </c>
      <c r="U13" s="59">
        <f>IFERROR(IF(ISTEXT(Relevé[[#This Row],[18]]),0,
IF(AND($C13=$B$3,Relevé[[#This Row],[18]]-U$3&gt;0),Relevé[[#This Row],[18]]-U$3,
IF(AND($C13=$B$4,Relevé[[#This Row],[18]]-U$4&gt;0),Relevé[[#This Row],[18]]-U$4,
IF(AND($C13=$B$5,Relevé[[#This Row],[18]]-U$5&gt;0),Relevé[[#This Row],[18]]-U$5,0)))),0)</f>
        <v>0</v>
      </c>
      <c r="V13" s="59">
        <f>IFERROR(IF(ISTEXT(Relevé[[#This Row],[19]]),0,
IF(AND($C13=$B$3,Relevé[[#This Row],[19]]-V$3&gt;0),Relevé[[#This Row],[19]]-V$3,
IF(AND($C13=$B$4,Relevé[[#This Row],[19]]-V$4&gt;0),Relevé[[#This Row],[19]]-V$4,
IF(AND($C13=$B$5,Relevé[[#This Row],[19]]-V$5&gt;0),Relevé[[#This Row],[19]]-V$5,0)))),0)</f>
        <v>0</v>
      </c>
      <c r="W13" s="59">
        <f>IFERROR(IF(ISTEXT(Relevé[[#This Row],[20]]),0,
IF(AND($C13=$B$3,Relevé[[#This Row],[20]]-W$3&gt;0),Relevé[[#This Row],[20]]-W$3,
IF(AND($C13=$B$4,Relevé[[#This Row],[20]]-W$4&gt;0),Relevé[[#This Row],[20]]-W$4,
IF(AND($C13=$B$5,Relevé[[#This Row],[20]]-W$5&gt;0),Relevé[[#This Row],[20]]-W$5,0)))),0)</f>
        <v>0</v>
      </c>
      <c r="X13" s="59">
        <f>IFERROR(IF(ISTEXT(Relevé[[#This Row],[21]]),0,
IF(AND($C13=$B$3,Relevé[[#This Row],[21]]-X$3&gt;0),Relevé[[#This Row],[21]]-X$3,
IF(AND($C13=$B$4,Relevé[[#This Row],[21]]-X$4&gt;0),Relevé[[#This Row],[21]]-X$4,
IF(AND($C13=$B$5,Relevé[[#This Row],[21]]-X$5&gt;0),Relevé[[#This Row],[21]]-X$5,0)))),0)</f>
        <v>0</v>
      </c>
      <c r="Y13" s="59">
        <f>IFERROR(IF(ISTEXT(Relevé[[#This Row],[22]]),0,
IF(AND($C13=$B$3,Relevé[[#This Row],[22]]-Y$3&gt;0),Relevé[[#This Row],[22]]-Y$3,
IF(AND($C13=$B$4,Relevé[[#This Row],[22]]-Y$4&gt;0),Relevé[[#This Row],[22]]-Y$4,
IF(AND($C13=$B$5,Relevé[[#This Row],[22]]-Y$5&gt;0),Relevé[[#This Row],[22]]-Y$5,0)))),0)</f>
        <v>0</v>
      </c>
      <c r="Z13" s="59">
        <f>IFERROR(IF(ISTEXT(Relevé[[#This Row],[23]]),0,
IF(AND($C13=$B$3,Relevé[[#This Row],[23]]-Z$3&gt;0),Relevé[[#This Row],[23]]-Z$3,
IF(AND($C13=$B$4,Relevé[[#This Row],[23]]-Z$4&gt;0),Relevé[[#This Row],[23]]-Z$4,
IF(AND($C13=$B$5,Relevé[[#This Row],[23]]-Z$5&gt;0),Relevé[[#This Row],[23]]-Z$5,0)))),0)</f>
        <v>0</v>
      </c>
      <c r="AA13" s="59">
        <f>IFERROR(IF(ISTEXT(Relevé[[#This Row],[24]]),0,
IF(AND($C13=$B$3,Relevé[[#This Row],[24]]-AA$3&gt;0),Relevé[[#This Row],[24]]-AA$3,
IF(AND($C13=$B$4,Relevé[[#This Row],[24]]-AA$4&gt;0),Relevé[[#This Row],[24]]-AA$4,
IF(AND($C13=$B$5,Relevé[[#This Row],[24]]-AA$5&gt;0),Relevé[[#This Row],[24]]-AA$5,0)))),0)</f>
        <v>0</v>
      </c>
      <c r="AB13" s="59">
        <f>IFERROR(IF(ISTEXT(Relevé[[#This Row],[25]]),0,
IF(AND($C13=$B$3,Relevé[[#This Row],[25]]-AB$3&gt;0),Relevé[[#This Row],[25]]-AB$3,
IF(AND($C13=$B$4,Relevé[[#This Row],[25]]-AB$4&gt;0),Relevé[[#This Row],[25]]-AB$4,
IF(AND($C13=$B$5,Relevé[[#This Row],[25]]-AB$5&gt;0),Relevé[[#This Row],[25]]-AB$5,0)))),0)</f>
        <v>0</v>
      </c>
      <c r="AC13" s="59">
        <f>IFERROR(IF(ISTEXT(Relevé[[#This Row],[26]]),0,
IF(AND($C13=$B$3,Relevé[[#This Row],[26]]-AC$3&gt;0),Relevé[[#This Row],[26]]-AC$3,
IF(AND($C13=$B$4,Relevé[[#This Row],[26]]-AC$4&gt;0),Relevé[[#This Row],[26]]-AC$4,
IF(AND($C13=$B$5,Relevé[[#This Row],[26]]-AC$5&gt;0),Relevé[[#This Row],[26]]-AC$5,0)))),0)</f>
        <v>0</v>
      </c>
      <c r="AD13" s="59">
        <f>IFERROR(IF(ISTEXT(Relevé[[#This Row],[27]]),0,
IF(AND($C13=$B$3,Relevé[[#This Row],[27]]-AD$3&gt;0),Relevé[[#This Row],[27]]-AD$3,
IF(AND($C13=$B$4,Relevé[[#This Row],[27]]-AD$4&gt;0),Relevé[[#This Row],[27]]-AD$4,
IF(AND($C13=$B$5,Relevé[[#This Row],[27]]-AD$5&gt;0),Relevé[[#This Row],[27]]-AD$5,0)))),0)</f>
        <v>0</v>
      </c>
      <c r="AE13" s="59">
        <f>IFERROR(IF(ISTEXT(Relevé[[#This Row],[28]]),0,
IF(AND($C13=$B$3,Relevé[[#This Row],[28]]-AE$3&gt;0),Relevé[[#This Row],[28]]-AE$3,
IF(AND($C13=$B$4,Relevé[[#This Row],[28]]-AE$4&gt;0),Relevé[[#This Row],[28]]-AE$4,
IF(AND($C13=$B$5,Relevé[[#This Row],[28]]-AE$5&gt;0),Relevé[[#This Row],[28]]-AE$5,0)))),0)</f>
        <v>0</v>
      </c>
      <c r="AF13" s="59">
        <f>IFERROR(IF(ISTEXT(Relevé[[#This Row],[29]]),0,
IF(AND($C13=$B$3,Relevé[[#This Row],[29]]-AF$3&gt;0),Relevé[[#This Row],[29]]-AF$3,
IF(AND($C13=$B$4,Relevé[[#This Row],[29]]-AF$4&gt;0),Relevé[[#This Row],[29]]-AF$4,
IF(AND($C13=$B$5,Relevé[[#This Row],[29]]-AF$5&gt;0),Relevé[[#This Row],[29]]-AF$5,0)))),0)</f>
        <v>0</v>
      </c>
      <c r="AG13" s="59">
        <f>IFERROR(IF(ISTEXT(Relevé[[#This Row],[30]]),0,
IF(AND($C13=$B$3,Relevé[[#This Row],[30]]-AG$3&gt;0),Relevé[[#This Row],[30]]-AG$3,
IF(AND($C13=$B$4,Relevé[[#This Row],[30]]-AG$4&gt;0),Relevé[[#This Row],[30]]-AG$4,
IF(AND($C13=$B$5,Relevé[[#This Row],[30]]-AG$5&gt;0),Relevé[[#This Row],[30]]-AG$5,0)))),0)</f>
        <v>0</v>
      </c>
      <c r="AH13" s="59">
        <f>IFERROR(IF(ISTEXT(Relevé[[#This Row],[31]]),0,
IF(AND($C13=$B$3,Relevé[[#This Row],[31]]-AH$3&gt;0),Relevé[[#This Row],[31]]-AH$3,
IF(AND($C13=$B$4,Relevé[[#This Row],[31]]-AH$4&gt;0),Relevé[[#This Row],[31]]-AH$4,
IF(AND($C13=$B$5,Relevé[[#This Row],[31]]-AH$5&gt;0),Relevé[[#This Row],[31]]-AH$5,0)))),0)</f>
        <v>0</v>
      </c>
      <c r="AI13" s="60">
        <f t="shared" si="4"/>
        <v>0</v>
      </c>
      <c r="AJ13" s="11"/>
      <c r="AK13" s="11"/>
      <c r="AL13" s="11"/>
      <c r="AM13" s="11"/>
    </row>
    <row r="14" spans="1:40" ht="15" customHeight="1" x14ac:dyDescent="0.25">
      <c r="A14" s="128" t="s">
        <v>144</v>
      </c>
      <c r="B14" s="20" t="str">
        <f>IFERROR(VLOOKUP(A14,Salariés[],2,FALSE),"")</f>
        <v>CH</v>
      </c>
      <c r="C14" s="20" t="str">
        <f>IFERROR(VLOOKUP(A14,Salariés[],3,FALSE),"")</f>
        <v>4J</v>
      </c>
      <c r="D14" s="59">
        <f>IFERROR(IF(ISTEXT(Relevé[[#This Row],[1]]),0,
IF(AND($C14=$B$3,Relevé[[#This Row],[1]]-D$3&gt;0),Relevé[[#This Row],[1]]-D$3,
IF(AND($C14=$B$4,Relevé[[#This Row],[1]]-D$4&gt;0),Relevé[[#This Row],[1]]-D$4,
IF(AND($C14=$B$5,Relevé[[#This Row],[1]]-D$5&gt;0),Relevé[[#This Row],[1]]-D$5,0)))),0)</f>
        <v>0</v>
      </c>
      <c r="E14" s="59">
        <f>IFERROR(IF(ISTEXT(Relevé[[#This Row],[2]]),0,
IF(AND($C14=$B$3,Relevé[[#This Row],[2]]-E$3&gt;0),Relevé[[#This Row],[2]]-E$3,
IF(AND($C14=$B$4,Relevé[[#This Row],[2]]-E$4&gt;0),Relevé[[#This Row],[2]]-E$4,
IF(AND($C14=$B$5,Relevé[[#This Row],[2]]-E$5&gt;0),Relevé[[#This Row],[2]]-E$5,0)))),0)</f>
        <v>0</v>
      </c>
      <c r="F14" s="59">
        <f>IFERROR(IF(ISTEXT(Relevé[[#This Row],[3]]),0,
IF(AND($C14=$B$3,Relevé[[#This Row],[3]]-F$3&gt;0),Relevé[[#This Row],[3]]-F$3,
IF(AND($C14=$B$4,Relevé[[#This Row],[3]]-F$4&gt;0),Relevé[[#This Row],[3]]-F$4,
IF(AND($C14=$B$5,Relevé[[#This Row],[3]]-F$5&gt;0),Relevé[[#This Row],[3]]-F$5,0)))),0)</f>
        <v>0</v>
      </c>
      <c r="G14" s="59">
        <f>IFERROR(IF(ISTEXT(Relevé[[#This Row],[4]]),0,
IF(AND($C14=$B$3,Relevé[[#This Row],[4]]-G$3&gt;0),Relevé[[#This Row],[4]]-G$3,
IF(AND($C14=$B$4,Relevé[[#This Row],[4]]-G$4&gt;0),Relevé[[#This Row],[4]]-G$4,
IF(AND($C14=$B$5,Relevé[[#This Row],[4]]-G$5&gt;0),Relevé[[#This Row],[4]]-G$5,0)))),0)</f>
        <v>0</v>
      </c>
      <c r="H14" s="59">
        <f>IFERROR(IF(ISTEXT(Relevé[[#This Row],[5]]),0,
IF(AND($C14=$B$3,Relevé[[#This Row],[5]]-H$3&gt;0),Relevé[[#This Row],[5]]-H$3,
IF(AND($C14=$B$4,Relevé[[#This Row],[5]]-H$4&gt;0),Relevé[[#This Row],[5]]-H$4,
IF(AND($C14=$B$5,Relevé[[#This Row],[5]]-H$5&gt;0),Relevé[[#This Row],[5]]-H$5,0)))),0)</f>
        <v>0</v>
      </c>
      <c r="I14" s="59">
        <f>IFERROR(IF(ISTEXT(Relevé[[#This Row],[6]]),0,
IF(AND($C14=$B$3,Relevé[[#This Row],[6]]-I$3&gt;0),Relevé[[#This Row],[6]]-I$3,
IF(AND($C14=$B$4,Relevé[[#This Row],[6]]-I$4&gt;0),Relevé[[#This Row],[6]]-I$4,
IF(AND($C14=$B$5,Relevé[[#This Row],[6]]-I$5&gt;0),Relevé[[#This Row],[6]]-I$5,0)))),0)</f>
        <v>0</v>
      </c>
      <c r="J14" s="59">
        <f>IFERROR(IF(ISTEXT(Relevé[[#This Row],[7]]),0,
IF(AND($C14=$B$3,Relevé[[#This Row],[7]]-J$3&gt;0),Relevé[[#This Row],[7]]-J$3,
IF(AND($C14=$B$4,Relevé[[#This Row],[7]]-J$4&gt;0),Relevé[[#This Row],[7]]-J$4,
IF(AND($C14=$B$5,Relevé[[#This Row],[7]]-J$5&gt;0),Relevé[[#This Row],[7]]-J$5,0)))),0)</f>
        <v>0</v>
      </c>
      <c r="K14" s="59">
        <f>IFERROR(IF(ISTEXT(Relevé[[#This Row],[8]]),0,
IF(AND($C14=$B$3,Relevé[[#This Row],[8]]-K$3&gt;0),Relevé[[#This Row],[8]]-K$3,
IF(AND($C14=$B$4,Relevé[[#This Row],[8]]-K$4&gt;0),Relevé[[#This Row],[8]]-K$4,
IF(AND($C14=$B$5,Relevé[[#This Row],[8]]-K$5&gt;0),Relevé[[#This Row],[8]]-K$5,0)))),0)</f>
        <v>0</v>
      </c>
      <c r="L14" s="59">
        <f>IFERROR(IF(ISTEXT(Relevé[[#This Row],[9]]),0,
IF(AND($C14=$B$3,Relevé[[#This Row],[9]]-L$3&gt;0),Relevé[[#This Row],[9]]-L$3,
IF(AND($C14=$B$4,Relevé[[#This Row],[9]]-L$4&gt;0),Relevé[[#This Row],[9]]-L$4,
IF(AND($C14=$B$5,Relevé[[#This Row],[9]]-L$5&gt;0),Relevé[[#This Row],[9]]-L$5,0)))),0)</f>
        <v>0</v>
      </c>
      <c r="M14" s="59">
        <f>IFERROR(IF(ISTEXT(Relevé[[#This Row],[10]]),0,
IF(AND($C14=$B$3,Relevé[[#This Row],[10]]-M$3&gt;0),Relevé[[#This Row],[10]]-M$3,
IF(AND($C14=$B$4,Relevé[[#This Row],[10]]-M$4&gt;0),Relevé[[#This Row],[10]]-M$4,
IF(AND($C14=$B$5,Relevé[[#This Row],[10]]-M$5&gt;0),Relevé[[#This Row],[10]]-M$5,0)))),0)</f>
        <v>0</v>
      </c>
      <c r="N14" s="59">
        <f>IFERROR(IF(ISTEXT(Relevé[[#This Row],[11]]),0,
IF(AND($C14=$B$3,Relevé[[#This Row],[11]]-N$3&gt;0),Relevé[[#This Row],[11]]-N$3,
IF(AND($C14=$B$4,Relevé[[#This Row],[11]]-N$4&gt;0),Relevé[[#This Row],[11]]-N$4,
IF(AND($C14=$B$5,Relevé[[#This Row],[11]]-N$5&gt;0),Relevé[[#This Row],[11]]-N$5,0)))),0)</f>
        <v>0</v>
      </c>
      <c r="O14" s="59">
        <f>IFERROR(IF(ISTEXT(Relevé[[#This Row],[12]]),0,
IF(AND($C14=$B$3,Relevé[[#This Row],[12]]-O$3&gt;0),Relevé[[#This Row],[12]]-O$3,
IF(AND($C14=$B$4,Relevé[[#This Row],[12]]-O$4&gt;0),Relevé[[#This Row],[12]]-O$4,
IF(AND($C14=$B$5,Relevé[[#This Row],[12]]-O$5&gt;0),Relevé[[#This Row],[12]]-O$5,0)))),0)</f>
        <v>0</v>
      </c>
      <c r="P14" s="59">
        <f>IFERROR(IF(ISTEXT(Relevé[[#This Row],[13]]),0,
IF(AND($C14=$B$3,Relevé[[#This Row],[13]]-P$3&gt;0),Relevé[[#This Row],[13]]-P$3,
IF(AND($C14=$B$4,Relevé[[#This Row],[13]]-P$4&gt;0),Relevé[[#This Row],[13]]-P$4,
IF(AND($C14=$B$5,Relevé[[#This Row],[13]]-P$5&gt;0),Relevé[[#This Row],[13]]-P$5,0)))),0)</f>
        <v>0</v>
      </c>
      <c r="Q14" s="59">
        <f>IFERROR(IF(ISTEXT(Relevé[[#This Row],[14]]),0,
IF(AND($C14=$B$3,Relevé[[#This Row],[14]]-Q$3&gt;0),Relevé[[#This Row],[14]]-Q$3,
IF(AND($C14=$B$4,Relevé[[#This Row],[14]]-Q$4&gt;0),Relevé[[#This Row],[14]]-Q$4,
IF(AND($C14=$B$5,Relevé[[#This Row],[14]]-Q$5&gt;0),Relevé[[#This Row],[14]]-Q$5,0)))),0)</f>
        <v>0</v>
      </c>
      <c r="R14" s="59">
        <f>IFERROR(IF(ISTEXT(Relevé[[#This Row],[15]]),0,
IF(AND($C14=$B$3,Relevé[[#This Row],[15]]-R$3&gt;0),Relevé[[#This Row],[15]]-R$3,
IF(AND($C14=$B$4,Relevé[[#This Row],[15]]-R$4&gt;0),Relevé[[#This Row],[15]]-R$4,
IF(AND($C14=$B$5,Relevé[[#This Row],[15]]-R$5&gt;0),Relevé[[#This Row],[15]]-R$5,0)))),0)</f>
        <v>0</v>
      </c>
      <c r="S14" s="59">
        <f>IFERROR(IF(ISTEXT(Relevé[[#This Row],[16]]),0,
IF(AND($C14=$B$3,Relevé[[#This Row],[16]]-S$3&gt;0),Relevé[[#This Row],[16]]-S$3,
IF(AND($C14=$B$4,Relevé[[#This Row],[16]]-S$4&gt;0),Relevé[[#This Row],[16]]-S$4,
IF(AND($C14=$B$5,Relevé[[#This Row],[16]]-S$5&gt;0),Relevé[[#This Row],[16]]-S$5,0)))),0)</f>
        <v>0</v>
      </c>
      <c r="T14" s="59">
        <f>IFERROR(IF(ISTEXT(Relevé[[#This Row],[17]]),0,
IF(AND($C14=$B$3,Relevé[[#This Row],[17]]-T$3&gt;0),Relevé[[#This Row],[17]]-T$3,
IF(AND($C14=$B$4,Relevé[[#This Row],[17]]-T$4&gt;0),Relevé[[#This Row],[17]]-T$4,
IF(AND($C14=$B$5,Relevé[[#This Row],[17]]-T$5&gt;0),Relevé[[#This Row],[17]]-T$5,0)))),0)</f>
        <v>0</v>
      </c>
      <c r="U14" s="59">
        <f>IFERROR(IF(ISTEXT(Relevé[[#This Row],[18]]),0,
IF(AND($C14=$B$3,Relevé[[#This Row],[18]]-U$3&gt;0),Relevé[[#This Row],[18]]-U$3,
IF(AND($C14=$B$4,Relevé[[#This Row],[18]]-U$4&gt;0),Relevé[[#This Row],[18]]-U$4,
IF(AND($C14=$B$5,Relevé[[#This Row],[18]]-U$5&gt;0),Relevé[[#This Row],[18]]-U$5,0)))),0)</f>
        <v>0</v>
      </c>
      <c r="V14" s="59">
        <f>IFERROR(IF(ISTEXT(Relevé[[#This Row],[19]]),0,
IF(AND($C14=$B$3,Relevé[[#This Row],[19]]-V$3&gt;0),Relevé[[#This Row],[19]]-V$3,
IF(AND($C14=$B$4,Relevé[[#This Row],[19]]-V$4&gt;0),Relevé[[#This Row],[19]]-V$4,
IF(AND($C14=$B$5,Relevé[[#This Row],[19]]-V$5&gt;0),Relevé[[#This Row],[19]]-V$5,0)))),0)</f>
        <v>0</v>
      </c>
      <c r="W14" s="59">
        <f>IFERROR(IF(ISTEXT(Relevé[[#This Row],[20]]),0,
IF(AND($C14=$B$3,Relevé[[#This Row],[20]]-W$3&gt;0),Relevé[[#This Row],[20]]-W$3,
IF(AND($C14=$B$4,Relevé[[#This Row],[20]]-W$4&gt;0),Relevé[[#This Row],[20]]-W$4,
IF(AND($C14=$B$5,Relevé[[#This Row],[20]]-W$5&gt;0),Relevé[[#This Row],[20]]-W$5,0)))),0)</f>
        <v>0</v>
      </c>
      <c r="X14" s="59">
        <f>IFERROR(IF(ISTEXT(Relevé[[#This Row],[21]]),0,
IF(AND($C14=$B$3,Relevé[[#This Row],[21]]-X$3&gt;0),Relevé[[#This Row],[21]]-X$3,
IF(AND($C14=$B$4,Relevé[[#This Row],[21]]-X$4&gt;0),Relevé[[#This Row],[21]]-X$4,
IF(AND($C14=$B$5,Relevé[[#This Row],[21]]-X$5&gt;0),Relevé[[#This Row],[21]]-X$5,0)))),0)</f>
        <v>0</v>
      </c>
      <c r="Y14" s="59">
        <f>IFERROR(IF(ISTEXT(Relevé[[#This Row],[22]]),0,
IF(AND($C14=$B$3,Relevé[[#This Row],[22]]-Y$3&gt;0),Relevé[[#This Row],[22]]-Y$3,
IF(AND($C14=$B$4,Relevé[[#This Row],[22]]-Y$4&gt;0),Relevé[[#This Row],[22]]-Y$4,
IF(AND($C14=$B$5,Relevé[[#This Row],[22]]-Y$5&gt;0),Relevé[[#This Row],[22]]-Y$5,0)))),0)</f>
        <v>0</v>
      </c>
      <c r="Z14" s="59">
        <f>IFERROR(IF(ISTEXT(Relevé[[#This Row],[23]]),0,
IF(AND($C14=$B$3,Relevé[[#This Row],[23]]-Z$3&gt;0),Relevé[[#This Row],[23]]-Z$3,
IF(AND($C14=$B$4,Relevé[[#This Row],[23]]-Z$4&gt;0),Relevé[[#This Row],[23]]-Z$4,
IF(AND($C14=$B$5,Relevé[[#This Row],[23]]-Z$5&gt;0),Relevé[[#This Row],[23]]-Z$5,0)))),0)</f>
        <v>0</v>
      </c>
      <c r="AA14" s="59">
        <f>IFERROR(IF(ISTEXT(Relevé[[#This Row],[24]]),0,
IF(AND($C14=$B$3,Relevé[[#This Row],[24]]-AA$3&gt;0),Relevé[[#This Row],[24]]-AA$3,
IF(AND($C14=$B$4,Relevé[[#This Row],[24]]-AA$4&gt;0),Relevé[[#This Row],[24]]-AA$4,
IF(AND($C14=$B$5,Relevé[[#This Row],[24]]-AA$5&gt;0),Relevé[[#This Row],[24]]-AA$5,0)))),0)</f>
        <v>0</v>
      </c>
      <c r="AB14" s="59">
        <f>IFERROR(IF(ISTEXT(Relevé[[#This Row],[25]]),0,
IF(AND($C14=$B$3,Relevé[[#This Row],[25]]-AB$3&gt;0),Relevé[[#This Row],[25]]-AB$3,
IF(AND($C14=$B$4,Relevé[[#This Row],[25]]-AB$4&gt;0),Relevé[[#This Row],[25]]-AB$4,
IF(AND($C14=$B$5,Relevé[[#This Row],[25]]-AB$5&gt;0),Relevé[[#This Row],[25]]-AB$5,0)))),0)</f>
        <v>0</v>
      </c>
      <c r="AC14" s="59">
        <f>IFERROR(IF(ISTEXT(Relevé[[#This Row],[26]]),0,
IF(AND($C14=$B$3,Relevé[[#This Row],[26]]-AC$3&gt;0),Relevé[[#This Row],[26]]-AC$3,
IF(AND($C14=$B$4,Relevé[[#This Row],[26]]-AC$4&gt;0),Relevé[[#This Row],[26]]-AC$4,
IF(AND($C14=$B$5,Relevé[[#This Row],[26]]-AC$5&gt;0),Relevé[[#This Row],[26]]-AC$5,0)))),0)</f>
        <v>0</v>
      </c>
      <c r="AD14" s="59">
        <f>IFERROR(IF(ISTEXT(Relevé[[#This Row],[27]]),0,
IF(AND($C14=$B$3,Relevé[[#This Row],[27]]-AD$3&gt;0),Relevé[[#This Row],[27]]-AD$3,
IF(AND($C14=$B$4,Relevé[[#This Row],[27]]-AD$4&gt;0),Relevé[[#This Row],[27]]-AD$4,
IF(AND($C14=$B$5,Relevé[[#This Row],[27]]-AD$5&gt;0),Relevé[[#This Row],[27]]-AD$5,0)))),0)</f>
        <v>0</v>
      </c>
      <c r="AE14" s="59">
        <f>IFERROR(IF(ISTEXT(Relevé[[#This Row],[28]]),0,
IF(AND($C14=$B$3,Relevé[[#This Row],[28]]-AE$3&gt;0),Relevé[[#This Row],[28]]-AE$3,
IF(AND($C14=$B$4,Relevé[[#This Row],[28]]-AE$4&gt;0),Relevé[[#This Row],[28]]-AE$4,
IF(AND($C14=$B$5,Relevé[[#This Row],[28]]-AE$5&gt;0),Relevé[[#This Row],[28]]-AE$5,0)))),0)</f>
        <v>0</v>
      </c>
      <c r="AF14" s="59">
        <f>IFERROR(IF(ISTEXT(Relevé[[#This Row],[29]]),0,
IF(AND($C14=$B$3,Relevé[[#This Row],[29]]-AF$3&gt;0),Relevé[[#This Row],[29]]-AF$3,
IF(AND($C14=$B$4,Relevé[[#This Row],[29]]-AF$4&gt;0),Relevé[[#This Row],[29]]-AF$4,
IF(AND($C14=$B$5,Relevé[[#This Row],[29]]-AF$5&gt;0),Relevé[[#This Row],[29]]-AF$5,0)))),0)</f>
        <v>0</v>
      </c>
      <c r="AG14" s="59">
        <f>IFERROR(IF(ISTEXT(Relevé[[#This Row],[30]]),0,
IF(AND($C14=$B$3,Relevé[[#This Row],[30]]-AG$3&gt;0),Relevé[[#This Row],[30]]-AG$3,
IF(AND($C14=$B$4,Relevé[[#This Row],[30]]-AG$4&gt;0),Relevé[[#This Row],[30]]-AG$4,
IF(AND($C14=$B$5,Relevé[[#This Row],[30]]-AG$5&gt;0),Relevé[[#This Row],[30]]-AG$5,0)))),0)</f>
        <v>0</v>
      </c>
      <c r="AH14" s="59">
        <f>IFERROR(IF(ISTEXT(Relevé[[#This Row],[31]]),0,
IF(AND($C14=$B$3,Relevé[[#This Row],[31]]-AH$3&gt;0),Relevé[[#This Row],[31]]-AH$3,
IF(AND($C14=$B$4,Relevé[[#This Row],[31]]-AH$4&gt;0),Relevé[[#This Row],[31]]-AH$4,
IF(AND($C14=$B$5,Relevé[[#This Row],[31]]-AH$5&gt;0),Relevé[[#This Row],[31]]-AH$5,0)))),0)</f>
        <v>0</v>
      </c>
      <c r="AI14" s="60">
        <f t="shared" si="4"/>
        <v>0</v>
      </c>
      <c r="AJ14" s="11"/>
      <c r="AK14" s="11"/>
      <c r="AL14" s="11"/>
      <c r="AM14" s="11"/>
    </row>
    <row r="15" spans="1:40" ht="15" customHeight="1" x14ac:dyDescent="0.25">
      <c r="A15" s="128" t="s">
        <v>145</v>
      </c>
      <c r="B15" s="20" t="str">
        <f>IFERROR(VLOOKUP(A15,Salariés[],2,FALSE),"")</f>
        <v>CH</v>
      </c>
      <c r="C15" s="20" t="str">
        <f>IFERROR(VLOOKUP(A15,Salariés[],3,FALSE),"")</f>
        <v>4J</v>
      </c>
      <c r="D15" s="59">
        <f>IFERROR(IF(ISTEXT(Relevé[[#This Row],[1]]),0,
IF(AND($C15=$B$3,Relevé[[#This Row],[1]]-D$3&gt;0),Relevé[[#This Row],[1]]-D$3,
IF(AND($C15=$B$4,Relevé[[#This Row],[1]]-D$4&gt;0),Relevé[[#This Row],[1]]-D$4,
IF(AND($C15=$B$5,Relevé[[#This Row],[1]]-D$5&gt;0),Relevé[[#This Row],[1]]-D$5,0)))),0)</f>
        <v>0</v>
      </c>
      <c r="E15" s="59">
        <f>IFERROR(IF(ISTEXT(Relevé[[#This Row],[2]]),0,
IF(AND($C15=$B$3,Relevé[[#This Row],[2]]-E$3&gt;0),Relevé[[#This Row],[2]]-E$3,
IF(AND($C15=$B$4,Relevé[[#This Row],[2]]-E$4&gt;0),Relevé[[#This Row],[2]]-E$4,
IF(AND($C15=$B$5,Relevé[[#This Row],[2]]-E$5&gt;0),Relevé[[#This Row],[2]]-E$5,0)))),0)</f>
        <v>0</v>
      </c>
      <c r="F15" s="59">
        <f>IFERROR(IF(ISTEXT(Relevé[[#This Row],[3]]),0,
IF(AND($C15=$B$3,Relevé[[#This Row],[3]]-F$3&gt;0),Relevé[[#This Row],[3]]-F$3,
IF(AND($C15=$B$4,Relevé[[#This Row],[3]]-F$4&gt;0),Relevé[[#This Row],[3]]-F$4,
IF(AND($C15=$B$5,Relevé[[#This Row],[3]]-F$5&gt;0),Relevé[[#This Row],[3]]-F$5,0)))),0)</f>
        <v>0</v>
      </c>
      <c r="G15" s="59">
        <f>IFERROR(IF(ISTEXT(Relevé[[#This Row],[4]]),0,
IF(AND($C15=$B$3,Relevé[[#This Row],[4]]-G$3&gt;0),Relevé[[#This Row],[4]]-G$3,
IF(AND($C15=$B$4,Relevé[[#This Row],[4]]-G$4&gt;0),Relevé[[#This Row],[4]]-G$4,
IF(AND($C15=$B$5,Relevé[[#This Row],[4]]-G$5&gt;0),Relevé[[#This Row],[4]]-G$5,0)))),0)</f>
        <v>0</v>
      </c>
      <c r="H15" s="59">
        <f>IFERROR(IF(ISTEXT(Relevé[[#This Row],[5]]),0,
IF(AND($C15=$B$3,Relevé[[#This Row],[5]]-H$3&gt;0),Relevé[[#This Row],[5]]-H$3,
IF(AND($C15=$B$4,Relevé[[#This Row],[5]]-H$4&gt;0),Relevé[[#This Row],[5]]-H$4,
IF(AND($C15=$B$5,Relevé[[#This Row],[5]]-H$5&gt;0),Relevé[[#This Row],[5]]-H$5,0)))),0)</f>
        <v>0</v>
      </c>
      <c r="I15" s="59">
        <f>IFERROR(IF(ISTEXT(Relevé[[#This Row],[6]]),0,
IF(AND($C15=$B$3,Relevé[[#This Row],[6]]-I$3&gt;0),Relevé[[#This Row],[6]]-I$3,
IF(AND($C15=$B$4,Relevé[[#This Row],[6]]-I$4&gt;0),Relevé[[#This Row],[6]]-I$4,
IF(AND($C15=$B$5,Relevé[[#This Row],[6]]-I$5&gt;0),Relevé[[#This Row],[6]]-I$5,0)))),0)</f>
        <v>0</v>
      </c>
      <c r="J15" s="59">
        <f>IFERROR(IF(ISTEXT(Relevé[[#This Row],[7]]),0,
IF(AND($C15=$B$3,Relevé[[#This Row],[7]]-J$3&gt;0),Relevé[[#This Row],[7]]-J$3,
IF(AND($C15=$B$4,Relevé[[#This Row],[7]]-J$4&gt;0),Relevé[[#This Row],[7]]-J$4,
IF(AND($C15=$B$5,Relevé[[#This Row],[7]]-J$5&gt;0),Relevé[[#This Row],[7]]-J$5,0)))),0)</f>
        <v>0</v>
      </c>
      <c r="K15" s="59">
        <f>IFERROR(IF(ISTEXT(Relevé[[#This Row],[8]]),0,
IF(AND($C15=$B$3,Relevé[[#This Row],[8]]-K$3&gt;0),Relevé[[#This Row],[8]]-K$3,
IF(AND($C15=$B$4,Relevé[[#This Row],[8]]-K$4&gt;0),Relevé[[#This Row],[8]]-K$4,
IF(AND($C15=$B$5,Relevé[[#This Row],[8]]-K$5&gt;0),Relevé[[#This Row],[8]]-K$5,0)))),0)</f>
        <v>0</v>
      </c>
      <c r="L15" s="59">
        <f>IFERROR(IF(ISTEXT(Relevé[[#This Row],[9]]),0,
IF(AND($C15=$B$3,Relevé[[#This Row],[9]]-L$3&gt;0),Relevé[[#This Row],[9]]-L$3,
IF(AND($C15=$B$4,Relevé[[#This Row],[9]]-L$4&gt;0),Relevé[[#This Row],[9]]-L$4,
IF(AND($C15=$B$5,Relevé[[#This Row],[9]]-L$5&gt;0),Relevé[[#This Row],[9]]-L$5,0)))),0)</f>
        <v>0</v>
      </c>
      <c r="M15" s="59">
        <f>IFERROR(IF(ISTEXT(Relevé[[#This Row],[10]]),0,
IF(AND($C15=$B$3,Relevé[[#This Row],[10]]-M$3&gt;0),Relevé[[#This Row],[10]]-M$3,
IF(AND($C15=$B$4,Relevé[[#This Row],[10]]-M$4&gt;0),Relevé[[#This Row],[10]]-M$4,
IF(AND($C15=$B$5,Relevé[[#This Row],[10]]-M$5&gt;0),Relevé[[#This Row],[10]]-M$5,0)))),0)</f>
        <v>0</v>
      </c>
      <c r="N15" s="59">
        <f>IFERROR(IF(ISTEXT(Relevé[[#This Row],[11]]),0,
IF(AND($C15=$B$3,Relevé[[#This Row],[11]]-N$3&gt;0),Relevé[[#This Row],[11]]-N$3,
IF(AND($C15=$B$4,Relevé[[#This Row],[11]]-N$4&gt;0),Relevé[[#This Row],[11]]-N$4,
IF(AND($C15=$B$5,Relevé[[#This Row],[11]]-N$5&gt;0),Relevé[[#This Row],[11]]-N$5,0)))),0)</f>
        <v>0</v>
      </c>
      <c r="O15" s="59">
        <f>IFERROR(IF(ISTEXT(Relevé[[#This Row],[12]]),0,
IF(AND($C15=$B$3,Relevé[[#This Row],[12]]-O$3&gt;0),Relevé[[#This Row],[12]]-O$3,
IF(AND($C15=$B$4,Relevé[[#This Row],[12]]-O$4&gt;0),Relevé[[#This Row],[12]]-O$4,
IF(AND($C15=$B$5,Relevé[[#This Row],[12]]-O$5&gt;0),Relevé[[#This Row],[12]]-O$5,0)))),0)</f>
        <v>0</v>
      </c>
      <c r="P15" s="59">
        <f>IFERROR(IF(ISTEXT(Relevé[[#This Row],[13]]),0,
IF(AND($C15=$B$3,Relevé[[#This Row],[13]]-P$3&gt;0),Relevé[[#This Row],[13]]-P$3,
IF(AND($C15=$B$4,Relevé[[#This Row],[13]]-P$4&gt;0),Relevé[[#This Row],[13]]-P$4,
IF(AND($C15=$B$5,Relevé[[#This Row],[13]]-P$5&gt;0),Relevé[[#This Row],[13]]-P$5,0)))),0)</f>
        <v>0</v>
      </c>
      <c r="Q15" s="59">
        <f>IFERROR(IF(ISTEXT(Relevé[[#This Row],[14]]),0,
IF(AND($C15=$B$3,Relevé[[#This Row],[14]]-Q$3&gt;0),Relevé[[#This Row],[14]]-Q$3,
IF(AND($C15=$B$4,Relevé[[#This Row],[14]]-Q$4&gt;0),Relevé[[#This Row],[14]]-Q$4,
IF(AND($C15=$B$5,Relevé[[#This Row],[14]]-Q$5&gt;0),Relevé[[#This Row],[14]]-Q$5,0)))),0)</f>
        <v>0</v>
      </c>
      <c r="R15" s="59">
        <f>IFERROR(IF(ISTEXT(Relevé[[#This Row],[15]]),0,
IF(AND($C15=$B$3,Relevé[[#This Row],[15]]-R$3&gt;0),Relevé[[#This Row],[15]]-R$3,
IF(AND($C15=$B$4,Relevé[[#This Row],[15]]-R$4&gt;0),Relevé[[#This Row],[15]]-R$4,
IF(AND($C15=$B$5,Relevé[[#This Row],[15]]-R$5&gt;0),Relevé[[#This Row],[15]]-R$5,0)))),0)</f>
        <v>0</v>
      </c>
      <c r="S15" s="59">
        <f>IFERROR(IF(ISTEXT(Relevé[[#This Row],[16]]),0,
IF(AND($C15=$B$3,Relevé[[#This Row],[16]]-S$3&gt;0),Relevé[[#This Row],[16]]-S$3,
IF(AND($C15=$B$4,Relevé[[#This Row],[16]]-S$4&gt;0),Relevé[[#This Row],[16]]-S$4,
IF(AND($C15=$B$5,Relevé[[#This Row],[16]]-S$5&gt;0),Relevé[[#This Row],[16]]-S$5,0)))),0)</f>
        <v>0</v>
      </c>
      <c r="T15" s="59">
        <f>IFERROR(IF(ISTEXT(Relevé[[#This Row],[17]]),0,
IF(AND($C15=$B$3,Relevé[[#This Row],[17]]-T$3&gt;0),Relevé[[#This Row],[17]]-T$3,
IF(AND($C15=$B$4,Relevé[[#This Row],[17]]-T$4&gt;0),Relevé[[#This Row],[17]]-T$4,
IF(AND($C15=$B$5,Relevé[[#This Row],[17]]-T$5&gt;0),Relevé[[#This Row],[17]]-T$5,0)))),0)</f>
        <v>0</v>
      </c>
      <c r="U15" s="59">
        <f>IFERROR(IF(ISTEXT(Relevé[[#This Row],[18]]),0,
IF(AND($C15=$B$3,Relevé[[#This Row],[18]]-U$3&gt;0),Relevé[[#This Row],[18]]-U$3,
IF(AND($C15=$B$4,Relevé[[#This Row],[18]]-U$4&gt;0),Relevé[[#This Row],[18]]-U$4,
IF(AND($C15=$B$5,Relevé[[#This Row],[18]]-U$5&gt;0),Relevé[[#This Row],[18]]-U$5,0)))),0)</f>
        <v>0</v>
      </c>
      <c r="V15" s="59">
        <f>IFERROR(IF(ISTEXT(Relevé[[#This Row],[19]]),0,
IF(AND($C15=$B$3,Relevé[[#This Row],[19]]-V$3&gt;0),Relevé[[#This Row],[19]]-V$3,
IF(AND($C15=$B$4,Relevé[[#This Row],[19]]-V$4&gt;0),Relevé[[#This Row],[19]]-V$4,
IF(AND($C15=$B$5,Relevé[[#This Row],[19]]-V$5&gt;0),Relevé[[#This Row],[19]]-V$5,0)))),0)</f>
        <v>0</v>
      </c>
      <c r="W15" s="59">
        <f>IFERROR(IF(ISTEXT(Relevé[[#This Row],[20]]),0,
IF(AND($C15=$B$3,Relevé[[#This Row],[20]]-W$3&gt;0),Relevé[[#This Row],[20]]-W$3,
IF(AND($C15=$B$4,Relevé[[#This Row],[20]]-W$4&gt;0),Relevé[[#This Row],[20]]-W$4,
IF(AND($C15=$B$5,Relevé[[#This Row],[20]]-W$5&gt;0),Relevé[[#This Row],[20]]-W$5,0)))),0)</f>
        <v>0</v>
      </c>
      <c r="X15" s="59">
        <f>IFERROR(IF(ISTEXT(Relevé[[#This Row],[21]]),0,
IF(AND($C15=$B$3,Relevé[[#This Row],[21]]-X$3&gt;0),Relevé[[#This Row],[21]]-X$3,
IF(AND($C15=$B$4,Relevé[[#This Row],[21]]-X$4&gt;0),Relevé[[#This Row],[21]]-X$4,
IF(AND($C15=$B$5,Relevé[[#This Row],[21]]-X$5&gt;0),Relevé[[#This Row],[21]]-X$5,0)))),0)</f>
        <v>0</v>
      </c>
      <c r="Y15" s="59">
        <f>IFERROR(IF(ISTEXT(Relevé[[#This Row],[22]]),0,
IF(AND($C15=$B$3,Relevé[[#This Row],[22]]-Y$3&gt;0),Relevé[[#This Row],[22]]-Y$3,
IF(AND($C15=$B$4,Relevé[[#This Row],[22]]-Y$4&gt;0),Relevé[[#This Row],[22]]-Y$4,
IF(AND($C15=$B$5,Relevé[[#This Row],[22]]-Y$5&gt;0),Relevé[[#This Row],[22]]-Y$5,0)))),0)</f>
        <v>0</v>
      </c>
      <c r="Z15" s="59">
        <f>IFERROR(IF(ISTEXT(Relevé[[#This Row],[23]]),0,
IF(AND($C15=$B$3,Relevé[[#This Row],[23]]-Z$3&gt;0),Relevé[[#This Row],[23]]-Z$3,
IF(AND($C15=$B$4,Relevé[[#This Row],[23]]-Z$4&gt;0),Relevé[[#This Row],[23]]-Z$4,
IF(AND($C15=$B$5,Relevé[[#This Row],[23]]-Z$5&gt;0),Relevé[[#This Row],[23]]-Z$5,0)))),0)</f>
        <v>0</v>
      </c>
      <c r="AA15" s="59">
        <f>IFERROR(IF(ISTEXT(Relevé[[#This Row],[24]]),0,
IF(AND($C15=$B$3,Relevé[[#This Row],[24]]-AA$3&gt;0),Relevé[[#This Row],[24]]-AA$3,
IF(AND($C15=$B$4,Relevé[[#This Row],[24]]-AA$4&gt;0),Relevé[[#This Row],[24]]-AA$4,
IF(AND($C15=$B$5,Relevé[[#This Row],[24]]-AA$5&gt;0),Relevé[[#This Row],[24]]-AA$5,0)))),0)</f>
        <v>0</v>
      </c>
      <c r="AB15" s="59">
        <f>IFERROR(IF(ISTEXT(Relevé[[#This Row],[25]]),0,
IF(AND($C15=$B$3,Relevé[[#This Row],[25]]-AB$3&gt;0),Relevé[[#This Row],[25]]-AB$3,
IF(AND($C15=$B$4,Relevé[[#This Row],[25]]-AB$4&gt;0),Relevé[[#This Row],[25]]-AB$4,
IF(AND($C15=$B$5,Relevé[[#This Row],[25]]-AB$5&gt;0),Relevé[[#This Row],[25]]-AB$5,0)))),0)</f>
        <v>0</v>
      </c>
      <c r="AC15" s="59">
        <f>IFERROR(IF(ISTEXT(Relevé[[#This Row],[26]]),0,
IF(AND($C15=$B$3,Relevé[[#This Row],[26]]-AC$3&gt;0),Relevé[[#This Row],[26]]-AC$3,
IF(AND($C15=$B$4,Relevé[[#This Row],[26]]-AC$4&gt;0),Relevé[[#This Row],[26]]-AC$4,
IF(AND($C15=$B$5,Relevé[[#This Row],[26]]-AC$5&gt;0),Relevé[[#This Row],[26]]-AC$5,0)))),0)</f>
        <v>0</v>
      </c>
      <c r="AD15" s="59">
        <f>IFERROR(IF(ISTEXT(Relevé[[#This Row],[27]]),0,
IF(AND($C15=$B$3,Relevé[[#This Row],[27]]-AD$3&gt;0),Relevé[[#This Row],[27]]-AD$3,
IF(AND($C15=$B$4,Relevé[[#This Row],[27]]-AD$4&gt;0),Relevé[[#This Row],[27]]-AD$4,
IF(AND($C15=$B$5,Relevé[[#This Row],[27]]-AD$5&gt;0),Relevé[[#This Row],[27]]-AD$5,0)))),0)</f>
        <v>0</v>
      </c>
      <c r="AE15" s="59">
        <f>IFERROR(IF(ISTEXT(Relevé[[#This Row],[28]]),0,
IF(AND($C15=$B$3,Relevé[[#This Row],[28]]-AE$3&gt;0),Relevé[[#This Row],[28]]-AE$3,
IF(AND($C15=$B$4,Relevé[[#This Row],[28]]-AE$4&gt;0),Relevé[[#This Row],[28]]-AE$4,
IF(AND($C15=$B$5,Relevé[[#This Row],[28]]-AE$5&gt;0),Relevé[[#This Row],[28]]-AE$5,0)))),0)</f>
        <v>0</v>
      </c>
      <c r="AF15" s="59">
        <f>IFERROR(IF(ISTEXT(Relevé[[#This Row],[29]]),0,
IF(AND($C15=$B$3,Relevé[[#This Row],[29]]-AF$3&gt;0),Relevé[[#This Row],[29]]-AF$3,
IF(AND($C15=$B$4,Relevé[[#This Row],[29]]-AF$4&gt;0),Relevé[[#This Row],[29]]-AF$4,
IF(AND($C15=$B$5,Relevé[[#This Row],[29]]-AF$5&gt;0),Relevé[[#This Row],[29]]-AF$5,0)))),0)</f>
        <v>0</v>
      </c>
      <c r="AG15" s="59">
        <f>IFERROR(IF(ISTEXT(Relevé[[#This Row],[30]]),0,
IF(AND($C15=$B$3,Relevé[[#This Row],[30]]-AG$3&gt;0),Relevé[[#This Row],[30]]-AG$3,
IF(AND($C15=$B$4,Relevé[[#This Row],[30]]-AG$4&gt;0),Relevé[[#This Row],[30]]-AG$4,
IF(AND($C15=$B$5,Relevé[[#This Row],[30]]-AG$5&gt;0),Relevé[[#This Row],[30]]-AG$5,0)))),0)</f>
        <v>0</v>
      </c>
      <c r="AH15" s="59">
        <f>IFERROR(IF(ISTEXT(Relevé[[#This Row],[31]]),0,
IF(AND($C15=$B$3,Relevé[[#This Row],[31]]-AH$3&gt;0),Relevé[[#This Row],[31]]-AH$3,
IF(AND($C15=$B$4,Relevé[[#This Row],[31]]-AH$4&gt;0),Relevé[[#This Row],[31]]-AH$4,
IF(AND($C15=$B$5,Relevé[[#This Row],[31]]-AH$5&gt;0),Relevé[[#This Row],[31]]-AH$5,0)))),0)</f>
        <v>0</v>
      </c>
      <c r="AI15" s="60">
        <f t="shared" si="4"/>
        <v>0</v>
      </c>
      <c r="AJ15" s="11"/>
      <c r="AK15" s="11"/>
      <c r="AL15" s="11"/>
      <c r="AM15" s="11"/>
    </row>
    <row r="16" spans="1:40" ht="15" customHeight="1" x14ac:dyDescent="0.25">
      <c r="A16" s="128" t="s">
        <v>146</v>
      </c>
      <c r="B16" s="20" t="str">
        <f>IFERROR(VLOOKUP(A16,Salariés[],2,FALSE),"")</f>
        <v>CH</v>
      </c>
      <c r="C16" s="20" t="str">
        <f>IFERROR(VLOOKUP(A16,Salariés[],3,FALSE),"")</f>
        <v>4J</v>
      </c>
      <c r="D16" s="59">
        <f>IFERROR(IF(ISTEXT(Relevé[[#This Row],[1]]),0,
IF(AND($C16=$B$3,Relevé[[#This Row],[1]]-D$3&gt;0),Relevé[[#This Row],[1]]-D$3,
IF(AND($C16=$B$4,Relevé[[#This Row],[1]]-D$4&gt;0),Relevé[[#This Row],[1]]-D$4,
IF(AND($C16=$B$5,Relevé[[#This Row],[1]]-D$5&gt;0),Relevé[[#This Row],[1]]-D$5,0)))),0)</f>
        <v>0</v>
      </c>
      <c r="E16" s="59">
        <f>IFERROR(IF(ISTEXT(Relevé[[#This Row],[2]]),0,
IF(AND($C16=$B$3,Relevé[[#This Row],[2]]-E$3&gt;0),Relevé[[#This Row],[2]]-E$3,
IF(AND($C16=$B$4,Relevé[[#This Row],[2]]-E$4&gt;0),Relevé[[#This Row],[2]]-E$4,
IF(AND($C16=$B$5,Relevé[[#This Row],[2]]-E$5&gt;0),Relevé[[#This Row],[2]]-E$5,0)))),0)</f>
        <v>0</v>
      </c>
      <c r="F16" s="59">
        <f>IFERROR(IF(ISTEXT(Relevé[[#This Row],[3]]),0,
IF(AND($C16=$B$3,Relevé[[#This Row],[3]]-F$3&gt;0),Relevé[[#This Row],[3]]-F$3,
IF(AND($C16=$B$4,Relevé[[#This Row],[3]]-F$4&gt;0),Relevé[[#This Row],[3]]-F$4,
IF(AND($C16=$B$5,Relevé[[#This Row],[3]]-F$5&gt;0),Relevé[[#This Row],[3]]-F$5,0)))),0)</f>
        <v>0</v>
      </c>
      <c r="G16" s="59">
        <f>IFERROR(IF(ISTEXT(Relevé[[#This Row],[4]]),0,
IF(AND($C16=$B$3,Relevé[[#This Row],[4]]-G$3&gt;0),Relevé[[#This Row],[4]]-G$3,
IF(AND($C16=$B$4,Relevé[[#This Row],[4]]-G$4&gt;0),Relevé[[#This Row],[4]]-G$4,
IF(AND($C16=$B$5,Relevé[[#This Row],[4]]-G$5&gt;0),Relevé[[#This Row],[4]]-G$5,0)))),0)</f>
        <v>0</v>
      </c>
      <c r="H16" s="59">
        <f>IFERROR(IF(ISTEXT(Relevé[[#This Row],[5]]),0,
IF(AND($C16=$B$3,Relevé[[#This Row],[5]]-H$3&gt;0),Relevé[[#This Row],[5]]-H$3,
IF(AND($C16=$B$4,Relevé[[#This Row],[5]]-H$4&gt;0),Relevé[[#This Row],[5]]-H$4,
IF(AND($C16=$B$5,Relevé[[#This Row],[5]]-H$5&gt;0),Relevé[[#This Row],[5]]-H$5,0)))),0)</f>
        <v>0</v>
      </c>
      <c r="I16" s="59">
        <f>IFERROR(IF(ISTEXT(Relevé[[#This Row],[6]]),0,
IF(AND($C16=$B$3,Relevé[[#This Row],[6]]-I$3&gt;0),Relevé[[#This Row],[6]]-I$3,
IF(AND($C16=$B$4,Relevé[[#This Row],[6]]-I$4&gt;0),Relevé[[#This Row],[6]]-I$4,
IF(AND($C16=$B$5,Relevé[[#This Row],[6]]-I$5&gt;0),Relevé[[#This Row],[6]]-I$5,0)))),0)</f>
        <v>0</v>
      </c>
      <c r="J16" s="59">
        <f>IFERROR(IF(ISTEXT(Relevé[[#This Row],[7]]),0,
IF(AND($C16=$B$3,Relevé[[#This Row],[7]]-J$3&gt;0),Relevé[[#This Row],[7]]-J$3,
IF(AND($C16=$B$4,Relevé[[#This Row],[7]]-J$4&gt;0),Relevé[[#This Row],[7]]-J$4,
IF(AND($C16=$B$5,Relevé[[#This Row],[7]]-J$5&gt;0),Relevé[[#This Row],[7]]-J$5,0)))),0)</f>
        <v>0</v>
      </c>
      <c r="K16" s="59">
        <f>IFERROR(IF(ISTEXT(Relevé[[#This Row],[8]]),0,
IF(AND($C16=$B$3,Relevé[[#This Row],[8]]-K$3&gt;0),Relevé[[#This Row],[8]]-K$3,
IF(AND($C16=$B$4,Relevé[[#This Row],[8]]-K$4&gt;0),Relevé[[#This Row],[8]]-K$4,
IF(AND($C16=$B$5,Relevé[[#This Row],[8]]-K$5&gt;0),Relevé[[#This Row],[8]]-K$5,0)))),0)</f>
        <v>0</v>
      </c>
      <c r="L16" s="59">
        <f>IFERROR(IF(ISTEXT(Relevé[[#This Row],[9]]),0,
IF(AND($C16=$B$3,Relevé[[#This Row],[9]]-L$3&gt;0),Relevé[[#This Row],[9]]-L$3,
IF(AND($C16=$B$4,Relevé[[#This Row],[9]]-L$4&gt;0),Relevé[[#This Row],[9]]-L$4,
IF(AND($C16=$B$5,Relevé[[#This Row],[9]]-L$5&gt;0),Relevé[[#This Row],[9]]-L$5,0)))),0)</f>
        <v>0</v>
      </c>
      <c r="M16" s="59">
        <f>IFERROR(IF(ISTEXT(Relevé[[#This Row],[10]]),0,
IF(AND($C16=$B$3,Relevé[[#This Row],[10]]-M$3&gt;0),Relevé[[#This Row],[10]]-M$3,
IF(AND($C16=$B$4,Relevé[[#This Row],[10]]-M$4&gt;0),Relevé[[#This Row],[10]]-M$4,
IF(AND($C16=$B$5,Relevé[[#This Row],[10]]-M$5&gt;0),Relevé[[#This Row],[10]]-M$5,0)))),0)</f>
        <v>0</v>
      </c>
      <c r="N16" s="59">
        <f>IFERROR(IF(ISTEXT(Relevé[[#This Row],[11]]),0,
IF(AND($C16=$B$3,Relevé[[#This Row],[11]]-N$3&gt;0),Relevé[[#This Row],[11]]-N$3,
IF(AND($C16=$B$4,Relevé[[#This Row],[11]]-N$4&gt;0),Relevé[[#This Row],[11]]-N$4,
IF(AND($C16=$B$5,Relevé[[#This Row],[11]]-N$5&gt;0),Relevé[[#This Row],[11]]-N$5,0)))),0)</f>
        <v>0</v>
      </c>
      <c r="O16" s="59">
        <f>IFERROR(IF(ISTEXT(Relevé[[#This Row],[12]]),0,
IF(AND($C16=$B$3,Relevé[[#This Row],[12]]-O$3&gt;0),Relevé[[#This Row],[12]]-O$3,
IF(AND($C16=$B$4,Relevé[[#This Row],[12]]-O$4&gt;0),Relevé[[#This Row],[12]]-O$4,
IF(AND($C16=$B$5,Relevé[[#This Row],[12]]-O$5&gt;0),Relevé[[#This Row],[12]]-O$5,0)))),0)</f>
        <v>0</v>
      </c>
      <c r="P16" s="59">
        <f>IFERROR(IF(ISTEXT(Relevé[[#This Row],[13]]),0,
IF(AND($C16=$B$3,Relevé[[#This Row],[13]]-P$3&gt;0),Relevé[[#This Row],[13]]-P$3,
IF(AND($C16=$B$4,Relevé[[#This Row],[13]]-P$4&gt;0),Relevé[[#This Row],[13]]-P$4,
IF(AND($C16=$B$5,Relevé[[#This Row],[13]]-P$5&gt;0),Relevé[[#This Row],[13]]-P$5,0)))),0)</f>
        <v>0</v>
      </c>
      <c r="Q16" s="59">
        <f>IFERROR(IF(ISTEXT(Relevé[[#This Row],[14]]),0,
IF(AND($C16=$B$3,Relevé[[#This Row],[14]]-Q$3&gt;0),Relevé[[#This Row],[14]]-Q$3,
IF(AND($C16=$B$4,Relevé[[#This Row],[14]]-Q$4&gt;0),Relevé[[#This Row],[14]]-Q$4,
IF(AND($C16=$B$5,Relevé[[#This Row],[14]]-Q$5&gt;0),Relevé[[#This Row],[14]]-Q$5,0)))),0)</f>
        <v>0</v>
      </c>
      <c r="R16" s="59">
        <f>IFERROR(IF(ISTEXT(Relevé[[#This Row],[15]]),0,
IF(AND($C16=$B$3,Relevé[[#This Row],[15]]-R$3&gt;0),Relevé[[#This Row],[15]]-R$3,
IF(AND($C16=$B$4,Relevé[[#This Row],[15]]-R$4&gt;0),Relevé[[#This Row],[15]]-R$4,
IF(AND($C16=$B$5,Relevé[[#This Row],[15]]-R$5&gt;0),Relevé[[#This Row],[15]]-R$5,0)))),0)</f>
        <v>0</v>
      </c>
      <c r="S16" s="59">
        <f>IFERROR(IF(ISTEXT(Relevé[[#This Row],[16]]),0,
IF(AND($C16=$B$3,Relevé[[#This Row],[16]]-S$3&gt;0),Relevé[[#This Row],[16]]-S$3,
IF(AND($C16=$B$4,Relevé[[#This Row],[16]]-S$4&gt;0),Relevé[[#This Row],[16]]-S$4,
IF(AND($C16=$B$5,Relevé[[#This Row],[16]]-S$5&gt;0),Relevé[[#This Row],[16]]-S$5,0)))),0)</f>
        <v>0</v>
      </c>
      <c r="T16" s="59">
        <f>IFERROR(IF(ISTEXT(Relevé[[#This Row],[17]]),0,
IF(AND($C16=$B$3,Relevé[[#This Row],[17]]-T$3&gt;0),Relevé[[#This Row],[17]]-T$3,
IF(AND($C16=$B$4,Relevé[[#This Row],[17]]-T$4&gt;0),Relevé[[#This Row],[17]]-T$4,
IF(AND($C16=$B$5,Relevé[[#This Row],[17]]-T$5&gt;0),Relevé[[#This Row],[17]]-T$5,0)))),0)</f>
        <v>0</v>
      </c>
      <c r="U16" s="59">
        <f>IFERROR(IF(ISTEXT(Relevé[[#This Row],[18]]),0,
IF(AND($C16=$B$3,Relevé[[#This Row],[18]]-U$3&gt;0),Relevé[[#This Row],[18]]-U$3,
IF(AND($C16=$B$4,Relevé[[#This Row],[18]]-U$4&gt;0),Relevé[[#This Row],[18]]-U$4,
IF(AND($C16=$B$5,Relevé[[#This Row],[18]]-U$5&gt;0),Relevé[[#This Row],[18]]-U$5,0)))),0)</f>
        <v>0</v>
      </c>
      <c r="V16" s="59">
        <f>IFERROR(IF(ISTEXT(Relevé[[#This Row],[19]]),0,
IF(AND($C16=$B$3,Relevé[[#This Row],[19]]-V$3&gt;0),Relevé[[#This Row],[19]]-V$3,
IF(AND($C16=$B$4,Relevé[[#This Row],[19]]-V$4&gt;0),Relevé[[#This Row],[19]]-V$4,
IF(AND($C16=$B$5,Relevé[[#This Row],[19]]-V$5&gt;0),Relevé[[#This Row],[19]]-V$5,0)))),0)</f>
        <v>0</v>
      </c>
      <c r="W16" s="59">
        <f>IFERROR(IF(ISTEXT(Relevé[[#This Row],[20]]),0,
IF(AND($C16=$B$3,Relevé[[#This Row],[20]]-W$3&gt;0),Relevé[[#This Row],[20]]-W$3,
IF(AND($C16=$B$4,Relevé[[#This Row],[20]]-W$4&gt;0),Relevé[[#This Row],[20]]-W$4,
IF(AND($C16=$B$5,Relevé[[#This Row],[20]]-W$5&gt;0),Relevé[[#This Row],[20]]-W$5,0)))),0)</f>
        <v>0</v>
      </c>
      <c r="X16" s="59">
        <f>IFERROR(IF(ISTEXT(Relevé[[#This Row],[21]]),0,
IF(AND($C16=$B$3,Relevé[[#This Row],[21]]-X$3&gt;0),Relevé[[#This Row],[21]]-X$3,
IF(AND($C16=$B$4,Relevé[[#This Row],[21]]-X$4&gt;0),Relevé[[#This Row],[21]]-X$4,
IF(AND($C16=$B$5,Relevé[[#This Row],[21]]-X$5&gt;0),Relevé[[#This Row],[21]]-X$5,0)))),0)</f>
        <v>0</v>
      </c>
      <c r="Y16" s="59">
        <f>IFERROR(IF(ISTEXT(Relevé[[#This Row],[22]]),0,
IF(AND($C16=$B$3,Relevé[[#This Row],[22]]-Y$3&gt;0),Relevé[[#This Row],[22]]-Y$3,
IF(AND($C16=$B$4,Relevé[[#This Row],[22]]-Y$4&gt;0),Relevé[[#This Row],[22]]-Y$4,
IF(AND($C16=$B$5,Relevé[[#This Row],[22]]-Y$5&gt;0),Relevé[[#This Row],[22]]-Y$5,0)))),0)</f>
        <v>0</v>
      </c>
      <c r="Z16" s="59">
        <f>IFERROR(IF(ISTEXT(Relevé[[#This Row],[23]]),0,
IF(AND($C16=$B$3,Relevé[[#This Row],[23]]-Z$3&gt;0),Relevé[[#This Row],[23]]-Z$3,
IF(AND($C16=$B$4,Relevé[[#This Row],[23]]-Z$4&gt;0),Relevé[[#This Row],[23]]-Z$4,
IF(AND($C16=$B$5,Relevé[[#This Row],[23]]-Z$5&gt;0),Relevé[[#This Row],[23]]-Z$5,0)))),0)</f>
        <v>0</v>
      </c>
      <c r="AA16" s="59">
        <f>IFERROR(IF(ISTEXT(Relevé[[#This Row],[24]]),0,
IF(AND($C16=$B$3,Relevé[[#This Row],[24]]-AA$3&gt;0),Relevé[[#This Row],[24]]-AA$3,
IF(AND($C16=$B$4,Relevé[[#This Row],[24]]-AA$4&gt;0),Relevé[[#This Row],[24]]-AA$4,
IF(AND($C16=$B$5,Relevé[[#This Row],[24]]-AA$5&gt;0),Relevé[[#This Row],[24]]-AA$5,0)))),0)</f>
        <v>0</v>
      </c>
      <c r="AB16" s="59">
        <f>IFERROR(IF(ISTEXT(Relevé[[#This Row],[25]]),0,
IF(AND($C16=$B$3,Relevé[[#This Row],[25]]-AB$3&gt;0),Relevé[[#This Row],[25]]-AB$3,
IF(AND($C16=$B$4,Relevé[[#This Row],[25]]-AB$4&gt;0),Relevé[[#This Row],[25]]-AB$4,
IF(AND($C16=$B$5,Relevé[[#This Row],[25]]-AB$5&gt;0),Relevé[[#This Row],[25]]-AB$5,0)))),0)</f>
        <v>0</v>
      </c>
      <c r="AC16" s="59">
        <f>IFERROR(IF(ISTEXT(Relevé[[#This Row],[26]]),0,
IF(AND($C16=$B$3,Relevé[[#This Row],[26]]-AC$3&gt;0),Relevé[[#This Row],[26]]-AC$3,
IF(AND($C16=$B$4,Relevé[[#This Row],[26]]-AC$4&gt;0),Relevé[[#This Row],[26]]-AC$4,
IF(AND($C16=$B$5,Relevé[[#This Row],[26]]-AC$5&gt;0),Relevé[[#This Row],[26]]-AC$5,0)))),0)</f>
        <v>0</v>
      </c>
      <c r="AD16" s="59">
        <f>IFERROR(IF(ISTEXT(Relevé[[#This Row],[27]]),0,
IF(AND($C16=$B$3,Relevé[[#This Row],[27]]-AD$3&gt;0),Relevé[[#This Row],[27]]-AD$3,
IF(AND($C16=$B$4,Relevé[[#This Row],[27]]-AD$4&gt;0),Relevé[[#This Row],[27]]-AD$4,
IF(AND($C16=$B$5,Relevé[[#This Row],[27]]-AD$5&gt;0),Relevé[[#This Row],[27]]-AD$5,0)))),0)</f>
        <v>0</v>
      </c>
      <c r="AE16" s="59">
        <f>IFERROR(IF(ISTEXT(Relevé[[#This Row],[28]]),0,
IF(AND($C16=$B$3,Relevé[[#This Row],[28]]-AE$3&gt;0),Relevé[[#This Row],[28]]-AE$3,
IF(AND($C16=$B$4,Relevé[[#This Row],[28]]-AE$4&gt;0),Relevé[[#This Row],[28]]-AE$4,
IF(AND($C16=$B$5,Relevé[[#This Row],[28]]-AE$5&gt;0),Relevé[[#This Row],[28]]-AE$5,0)))),0)</f>
        <v>0</v>
      </c>
      <c r="AF16" s="59">
        <f>IFERROR(IF(ISTEXT(Relevé[[#This Row],[29]]),0,
IF(AND($C16=$B$3,Relevé[[#This Row],[29]]-AF$3&gt;0),Relevé[[#This Row],[29]]-AF$3,
IF(AND($C16=$B$4,Relevé[[#This Row],[29]]-AF$4&gt;0),Relevé[[#This Row],[29]]-AF$4,
IF(AND($C16=$B$5,Relevé[[#This Row],[29]]-AF$5&gt;0),Relevé[[#This Row],[29]]-AF$5,0)))),0)</f>
        <v>0</v>
      </c>
      <c r="AG16" s="59">
        <f>IFERROR(IF(ISTEXT(Relevé[[#This Row],[30]]),0,
IF(AND($C16=$B$3,Relevé[[#This Row],[30]]-AG$3&gt;0),Relevé[[#This Row],[30]]-AG$3,
IF(AND($C16=$B$4,Relevé[[#This Row],[30]]-AG$4&gt;0),Relevé[[#This Row],[30]]-AG$4,
IF(AND($C16=$B$5,Relevé[[#This Row],[30]]-AG$5&gt;0),Relevé[[#This Row],[30]]-AG$5,0)))),0)</f>
        <v>0</v>
      </c>
      <c r="AH16" s="59">
        <f>IFERROR(IF(ISTEXT(Relevé[[#This Row],[31]]),0,
IF(AND($C16=$B$3,Relevé[[#This Row],[31]]-AH$3&gt;0),Relevé[[#This Row],[31]]-AH$3,
IF(AND($C16=$B$4,Relevé[[#This Row],[31]]-AH$4&gt;0),Relevé[[#This Row],[31]]-AH$4,
IF(AND($C16=$B$5,Relevé[[#This Row],[31]]-AH$5&gt;0),Relevé[[#This Row],[31]]-AH$5,0)))),0)</f>
        <v>0</v>
      </c>
      <c r="AI16" s="60">
        <f t="shared" si="4"/>
        <v>0</v>
      </c>
      <c r="AJ16" s="11"/>
      <c r="AK16" s="11"/>
      <c r="AL16" s="11"/>
      <c r="AM16" s="11"/>
    </row>
    <row r="17" spans="1:39" ht="15" customHeight="1" x14ac:dyDescent="0.25">
      <c r="A17" s="128" t="s">
        <v>147</v>
      </c>
      <c r="B17" s="20" t="str">
        <f>IFERROR(VLOOKUP(A17,Salariés[],2,FALSE),"")</f>
        <v>PEINT</v>
      </c>
      <c r="C17" s="20" t="str">
        <f>IFERROR(VLOOKUP(A17,Salariés[],3,FALSE),"")</f>
        <v>4J</v>
      </c>
      <c r="D17" s="59">
        <f>IFERROR(IF(ISTEXT(Relevé[[#This Row],[1]]),0,
IF(AND($C17=$B$3,Relevé[[#This Row],[1]]-D$3&gt;0),Relevé[[#This Row],[1]]-D$3,
IF(AND($C17=$B$4,Relevé[[#This Row],[1]]-D$4&gt;0),Relevé[[#This Row],[1]]-D$4,
IF(AND($C17=$B$5,Relevé[[#This Row],[1]]-D$5&gt;0),Relevé[[#This Row],[1]]-D$5,0)))),0)</f>
        <v>0</v>
      </c>
      <c r="E17" s="59">
        <f>IFERROR(IF(ISTEXT(Relevé[[#This Row],[2]]),0,
IF(AND($C17=$B$3,Relevé[[#This Row],[2]]-E$3&gt;0),Relevé[[#This Row],[2]]-E$3,
IF(AND($C17=$B$4,Relevé[[#This Row],[2]]-E$4&gt;0),Relevé[[#This Row],[2]]-E$4,
IF(AND($C17=$B$5,Relevé[[#This Row],[2]]-E$5&gt;0),Relevé[[#This Row],[2]]-E$5,0)))),0)</f>
        <v>0</v>
      </c>
      <c r="F17" s="59">
        <f>IFERROR(IF(ISTEXT(Relevé[[#This Row],[3]]),0,
IF(AND($C17=$B$3,Relevé[[#This Row],[3]]-F$3&gt;0),Relevé[[#This Row],[3]]-F$3,
IF(AND($C17=$B$4,Relevé[[#This Row],[3]]-F$4&gt;0),Relevé[[#This Row],[3]]-F$4,
IF(AND($C17=$B$5,Relevé[[#This Row],[3]]-F$5&gt;0),Relevé[[#This Row],[3]]-F$5,0)))),0)</f>
        <v>0</v>
      </c>
      <c r="G17" s="59">
        <f>IFERROR(IF(ISTEXT(Relevé[[#This Row],[4]]),0,
IF(AND($C17=$B$3,Relevé[[#This Row],[4]]-G$3&gt;0),Relevé[[#This Row],[4]]-G$3,
IF(AND($C17=$B$4,Relevé[[#This Row],[4]]-G$4&gt;0),Relevé[[#This Row],[4]]-G$4,
IF(AND($C17=$B$5,Relevé[[#This Row],[4]]-G$5&gt;0),Relevé[[#This Row],[4]]-G$5,0)))),0)</f>
        <v>0</v>
      </c>
      <c r="H17" s="59">
        <f>IFERROR(IF(ISTEXT(Relevé[[#This Row],[5]]),0,
IF(AND($C17=$B$3,Relevé[[#This Row],[5]]-H$3&gt;0),Relevé[[#This Row],[5]]-H$3,
IF(AND($C17=$B$4,Relevé[[#This Row],[5]]-H$4&gt;0),Relevé[[#This Row],[5]]-H$4,
IF(AND($C17=$B$5,Relevé[[#This Row],[5]]-H$5&gt;0),Relevé[[#This Row],[5]]-H$5,0)))),0)</f>
        <v>0</v>
      </c>
      <c r="I17" s="59">
        <f>IFERROR(IF(ISTEXT(Relevé[[#This Row],[6]]),0,
IF(AND($C17=$B$3,Relevé[[#This Row],[6]]-I$3&gt;0),Relevé[[#This Row],[6]]-I$3,
IF(AND($C17=$B$4,Relevé[[#This Row],[6]]-I$4&gt;0),Relevé[[#This Row],[6]]-I$4,
IF(AND($C17=$B$5,Relevé[[#This Row],[6]]-I$5&gt;0),Relevé[[#This Row],[6]]-I$5,0)))),0)</f>
        <v>0</v>
      </c>
      <c r="J17" s="59">
        <f>IFERROR(IF(ISTEXT(Relevé[[#This Row],[7]]),0,
IF(AND($C17=$B$3,Relevé[[#This Row],[7]]-J$3&gt;0),Relevé[[#This Row],[7]]-J$3,
IF(AND($C17=$B$4,Relevé[[#This Row],[7]]-J$4&gt;0),Relevé[[#This Row],[7]]-J$4,
IF(AND($C17=$B$5,Relevé[[#This Row],[7]]-J$5&gt;0),Relevé[[#This Row],[7]]-J$5,0)))),0)</f>
        <v>0</v>
      </c>
      <c r="K17" s="59">
        <f>IFERROR(IF(ISTEXT(Relevé[[#This Row],[8]]),0,
IF(AND($C17=$B$3,Relevé[[#This Row],[8]]-K$3&gt;0),Relevé[[#This Row],[8]]-K$3,
IF(AND($C17=$B$4,Relevé[[#This Row],[8]]-K$4&gt;0),Relevé[[#This Row],[8]]-K$4,
IF(AND($C17=$B$5,Relevé[[#This Row],[8]]-K$5&gt;0),Relevé[[#This Row],[8]]-K$5,0)))),0)</f>
        <v>0</v>
      </c>
      <c r="L17" s="59">
        <f>IFERROR(IF(ISTEXT(Relevé[[#This Row],[9]]),0,
IF(AND($C17=$B$3,Relevé[[#This Row],[9]]-L$3&gt;0),Relevé[[#This Row],[9]]-L$3,
IF(AND($C17=$B$4,Relevé[[#This Row],[9]]-L$4&gt;0),Relevé[[#This Row],[9]]-L$4,
IF(AND($C17=$B$5,Relevé[[#This Row],[9]]-L$5&gt;0),Relevé[[#This Row],[9]]-L$5,0)))),0)</f>
        <v>0</v>
      </c>
      <c r="M17" s="59">
        <f>IFERROR(IF(ISTEXT(Relevé[[#This Row],[10]]),0,
IF(AND($C17=$B$3,Relevé[[#This Row],[10]]-M$3&gt;0),Relevé[[#This Row],[10]]-M$3,
IF(AND($C17=$B$4,Relevé[[#This Row],[10]]-M$4&gt;0),Relevé[[#This Row],[10]]-M$4,
IF(AND($C17=$B$5,Relevé[[#This Row],[10]]-M$5&gt;0),Relevé[[#This Row],[10]]-M$5,0)))),0)</f>
        <v>0</v>
      </c>
      <c r="N17" s="59">
        <f>IFERROR(IF(ISTEXT(Relevé[[#This Row],[11]]),0,
IF(AND($C17=$B$3,Relevé[[#This Row],[11]]-N$3&gt;0),Relevé[[#This Row],[11]]-N$3,
IF(AND($C17=$B$4,Relevé[[#This Row],[11]]-N$4&gt;0),Relevé[[#This Row],[11]]-N$4,
IF(AND($C17=$B$5,Relevé[[#This Row],[11]]-N$5&gt;0),Relevé[[#This Row],[11]]-N$5,0)))),0)</f>
        <v>0</v>
      </c>
      <c r="O17" s="59">
        <f>IFERROR(IF(ISTEXT(Relevé[[#This Row],[12]]),0,
IF(AND($C17=$B$3,Relevé[[#This Row],[12]]-O$3&gt;0),Relevé[[#This Row],[12]]-O$3,
IF(AND($C17=$B$4,Relevé[[#This Row],[12]]-O$4&gt;0),Relevé[[#This Row],[12]]-O$4,
IF(AND($C17=$B$5,Relevé[[#This Row],[12]]-O$5&gt;0),Relevé[[#This Row],[12]]-O$5,0)))),0)</f>
        <v>0</v>
      </c>
      <c r="P17" s="59">
        <f>IFERROR(IF(ISTEXT(Relevé[[#This Row],[13]]),0,
IF(AND($C17=$B$3,Relevé[[#This Row],[13]]-P$3&gt;0),Relevé[[#This Row],[13]]-P$3,
IF(AND($C17=$B$4,Relevé[[#This Row],[13]]-P$4&gt;0),Relevé[[#This Row],[13]]-P$4,
IF(AND($C17=$B$5,Relevé[[#This Row],[13]]-P$5&gt;0),Relevé[[#This Row],[13]]-P$5,0)))),0)</f>
        <v>0</v>
      </c>
      <c r="Q17" s="59">
        <f>IFERROR(IF(ISTEXT(Relevé[[#This Row],[14]]),0,
IF(AND($C17=$B$3,Relevé[[#This Row],[14]]-Q$3&gt;0),Relevé[[#This Row],[14]]-Q$3,
IF(AND($C17=$B$4,Relevé[[#This Row],[14]]-Q$4&gt;0),Relevé[[#This Row],[14]]-Q$4,
IF(AND($C17=$B$5,Relevé[[#This Row],[14]]-Q$5&gt;0),Relevé[[#This Row],[14]]-Q$5,0)))),0)</f>
        <v>0</v>
      </c>
      <c r="R17" s="59">
        <f>IFERROR(IF(ISTEXT(Relevé[[#This Row],[15]]),0,
IF(AND($C17=$B$3,Relevé[[#This Row],[15]]-R$3&gt;0),Relevé[[#This Row],[15]]-R$3,
IF(AND($C17=$B$4,Relevé[[#This Row],[15]]-R$4&gt;0),Relevé[[#This Row],[15]]-R$4,
IF(AND($C17=$B$5,Relevé[[#This Row],[15]]-R$5&gt;0),Relevé[[#This Row],[15]]-R$5,0)))),0)</f>
        <v>0</v>
      </c>
      <c r="S17" s="59">
        <f>IFERROR(IF(ISTEXT(Relevé[[#This Row],[16]]),0,
IF(AND($C17=$B$3,Relevé[[#This Row],[16]]-S$3&gt;0),Relevé[[#This Row],[16]]-S$3,
IF(AND($C17=$B$4,Relevé[[#This Row],[16]]-S$4&gt;0),Relevé[[#This Row],[16]]-S$4,
IF(AND($C17=$B$5,Relevé[[#This Row],[16]]-S$5&gt;0),Relevé[[#This Row],[16]]-S$5,0)))),0)</f>
        <v>0</v>
      </c>
      <c r="T17" s="59">
        <f>IFERROR(IF(ISTEXT(Relevé[[#This Row],[17]]),0,
IF(AND($C17=$B$3,Relevé[[#This Row],[17]]-T$3&gt;0),Relevé[[#This Row],[17]]-T$3,
IF(AND($C17=$B$4,Relevé[[#This Row],[17]]-T$4&gt;0),Relevé[[#This Row],[17]]-T$4,
IF(AND($C17=$B$5,Relevé[[#This Row],[17]]-T$5&gt;0),Relevé[[#This Row],[17]]-T$5,0)))),0)</f>
        <v>0</v>
      </c>
      <c r="U17" s="59">
        <f>IFERROR(IF(ISTEXT(Relevé[[#This Row],[18]]),0,
IF(AND($C17=$B$3,Relevé[[#This Row],[18]]-U$3&gt;0),Relevé[[#This Row],[18]]-U$3,
IF(AND($C17=$B$4,Relevé[[#This Row],[18]]-U$4&gt;0),Relevé[[#This Row],[18]]-U$4,
IF(AND($C17=$B$5,Relevé[[#This Row],[18]]-U$5&gt;0),Relevé[[#This Row],[18]]-U$5,0)))),0)</f>
        <v>0</v>
      </c>
      <c r="V17" s="59">
        <f>IFERROR(IF(ISTEXT(Relevé[[#This Row],[19]]),0,
IF(AND($C17=$B$3,Relevé[[#This Row],[19]]-V$3&gt;0),Relevé[[#This Row],[19]]-V$3,
IF(AND($C17=$B$4,Relevé[[#This Row],[19]]-V$4&gt;0),Relevé[[#This Row],[19]]-V$4,
IF(AND($C17=$B$5,Relevé[[#This Row],[19]]-V$5&gt;0),Relevé[[#This Row],[19]]-V$5,0)))),0)</f>
        <v>0</v>
      </c>
      <c r="W17" s="59">
        <f>IFERROR(IF(ISTEXT(Relevé[[#This Row],[20]]),0,
IF(AND($C17=$B$3,Relevé[[#This Row],[20]]-W$3&gt;0),Relevé[[#This Row],[20]]-W$3,
IF(AND($C17=$B$4,Relevé[[#This Row],[20]]-W$4&gt;0),Relevé[[#This Row],[20]]-W$4,
IF(AND($C17=$B$5,Relevé[[#This Row],[20]]-W$5&gt;0),Relevé[[#This Row],[20]]-W$5,0)))),0)</f>
        <v>0</v>
      </c>
      <c r="X17" s="59">
        <f>IFERROR(IF(ISTEXT(Relevé[[#This Row],[21]]),0,
IF(AND($C17=$B$3,Relevé[[#This Row],[21]]-X$3&gt;0),Relevé[[#This Row],[21]]-X$3,
IF(AND($C17=$B$4,Relevé[[#This Row],[21]]-X$4&gt;0),Relevé[[#This Row],[21]]-X$4,
IF(AND($C17=$B$5,Relevé[[#This Row],[21]]-X$5&gt;0),Relevé[[#This Row],[21]]-X$5,0)))),0)</f>
        <v>0</v>
      </c>
      <c r="Y17" s="59">
        <f>IFERROR(IF(ISTEXT(Relevé[[#This Row],[22]]),0,
IF(AND($C17=$B$3,Relevé[[#This Row],[22]]-Y$3&gt;0),Relevé[[#This Row],[22]]-Y$3,
IF(AND($C17=$B$4,Relevé[[#This Row],[22]]-Y$4&gt;0),Relevé[[#This Row],[22]]-Y$4,
IF(AND($C17=$B$5,Relevé[[#This Row],[22]]-Y$5&gt;0),Relevé[[#This Row],[22]]-Y$5,0)))),0)</f>
        <v>0</v>
      </c>
      <c r="Z17" s="59">
        <f>IFERROR(IF(ISTEXT(Relevé[[#This Row],[23]]),0,
IF(AND($C17=$B$3,Relevé[[#This Row],[23]]-Z$3&gt;0),Relevé[[#This Row],[23]]-Z$3,
IF(AND($C17=$B$4,Relevé[[#This Row],[23]]-Z$4&gt;0),Relevé[[#This Row],[23]]-Z$4,
IF(AND($C17=$B$5,Relevé[[#This Row],[23]]-Z$5&gt;0),Relevé[[#This Row],[23]]-Z$5,0)))),0)</f>
        <v>0</v>
      </c>
      <c r="AA17" s="59">
        <f>IFERROR(IF(ISTEXT(Relevé[[#This Row],[24]]),0,
IF(AND($C17=$B$3,Relevé[[#This Row],[24]]-AA$3&gt;0),Relevé[[#This Row],[24]]-AA$3,
IF(AND($C17=$B$4,Relevé[[#This Row],[24]]-AA$4&gt;0),Relevé[[#This Row],[24]]-AA$4,
IF(AND($C17=$B$5,Relevé[[#This Row],[24]]-AA$5&gt;0),Relevé[[#This Row],[24]]-AA$5,0)))),0)</f>
        <v>0</v>
      </c>
      <c r="AB17" s="59">
        <f>IFERROR(IF(ISTEXT(Relevé[[#This Row],[25]]),0,
IF(AND($C17=$B$3,Relevé[[#This Row],[25]]-AB$3&gt;0),Relevé[[#This Row],[25]]-AB$3,
IF(AND($C17=$B$4,Relevé[[#This Row],[25]]-AB$4&gt;0),Relevé[[#This Row],[25]]-AB$4,
IF(AND($C17=$B$5,Relevé[[#This Row],[25]]-AB$5&gt;0),Relevé[[#This Row],[25]]-AB$5,0)))),0)</f>
        <v>0</v>
      </c>
      <c r="AC17" s="59">
        <f>IFERROR(IF(ISTEXT(Relevé[[#This Row],[26]]),0,
IF(AND($C17=$B$3,Relevé[[#This Row],[26]]-AC$3&gt;0),Relevé[[#This Row],[26]]-AC$3,
IF(AND($C17=$B$4,Relevé[[#This Row],[26]]-AC$4&gt;0),Relevé[[#This Row],[26]]-AC$4,
IF(AND($C17=$B$5,Relevé[[#This Row],[26]]-AC$5&gt;0),Relevé[[#This Row],[26]]-AC$5,0)))),0)</f>
        <v>0</v>
      </c>
      <c r="AD17" s="59">
        <f>IFERROR(IF(ISTEXT(Relevé[[#This Row],[27]]),0,
IF(AND($C17=$B$3,Relevé[[#This Row],[27]]-AD$3&gt;0),Relevé[[#This Row],[27]]-AD$3,
IF(AND($C17=$B$4,Relevé[[#This Row],[27]]-AD$4&gt;0),Relevé[[#This Row],[27]]-AD$4,
IF(AND($C17=$B$5,Relevé[[#This Row],[27]]-AD$5&gt;0),Relevé[[#This Row],[27]]-AD$5,0)))),0)</f>
        <v>0</v>
      </c>
      <c r="AE17" s="59">
        <f>IFERROR(IF(ISTEXT(Relevé[[#This Row],[28]]),0,
IF(AND($C17=$B$3,Relevé[[#This Row],[28]]-AE$3&gt;0),Relevé[[#This Row],[28]]-AE$3,
IF(AND($C17=$B$4,Relevé[[#This Row],[28]]-AE$4&gt;0),Relevé[[#This Row],[28]]-AE$4,
IF(AND($C17=$B$5,Relevé[[#This Row],[28]]-AE$5&gt;0),Relevé[[#This Row],[28]]-AE$5,0)))),0)</f>
        <v>0</v>
      </c>
      <c r="AF17" s="59">
        <f>IFERROR(IF(ISTEXT(Relevé[[#This Row],[29]]),0,
IF(AND($C17=$B$3,Relevé[[#This Row],[29]]-AF$3&gt;0),Relevé[[#This Row],[29]]-AF$3,
IF(AND($C17=$B$4,Relevé[[#This Row],[29]]-AF$4&gt;0),Relevé[[#This Row],[29]]-AF$4,
IF(AND($C17=$B$5,Relevé[[#This Row],[29]]-AF$5&gt;0),Relevé[[#This Row],[29]]-AF$5,0)))),0)</f>
        <v>0</v>
      </c>
      <c r="AG17" s="59">
        <f>IFERROR(IF(ISTEXT(Relevé[[#This Row],[30]]),0,
IF(AND($C17=$B$3,Relevé[[#This Row],[30]]-AG$3&gt;0),Relevé[[#This Row],[30]]-AG$3,
IF(AND($C17=$B$4,Relevé[[#This Row],[30]]-AG$4&gt;0),Relevé[[#This Row],[30]]-AG$4,
IF(AND($C17=$B$5,Relevé[[#This Row],[30]]-AG$5&gt;0),Relevé[[#This Row],[30]]-AG$5,0)))),0)</f>
        <v>0</v>
      </c>
      <c r="AH17" s="59">
        <f>IFERROR(IF(ISTEXT(Relevé[[#This Row],[31]]),0,
IF(AND($C17=$B$3,Relevé[[#This Row],[31]]-AH$3&gt;0),Relevé[[#This Row],[31]]-AH$3,
IF(AND($C17=$B$4,Relevé[[#This Row],[31]]-AH$4&gt;0),Relevé[[#This Row],[31]]-AH$4,
IF(AND($C17=$B$5,Relevé[[#This Row],[31]]-AH$5&gt;0),Relevé[[#This Row],[31]]-AH$5,0)))),0)</f>
        <v>0</v>
      </c>
      <c r="AI17" s="60">
        <f t="shared" si="4"/>
        <v>0</v>
      </c>
      <c r="AJ17" s="11"/>
      <c r="AK17" s="11"/>
      <c r="AL17" s="11"/>
      <c r="AM17" s="11"/>
    </row>
    <row r="18" spans="1:39" ht="15" customHeight="1" x14ac:dyDescent="0.25">
      <c r="A18" s="128" t="s">
        <v>148</v>
      </c>
      <c r="B18" s="20" t="str">
        <f>IFERROR(VLOOKUP(A18,Salariés[],2,FALSE),"")</f>
        <v>CPTA</v>
      </c>
      <c r="C18" s="20" t="str">
        <f>IFERROR(VLOOKUP(A18,Salariés[],3,FALSE),"")</f>
        <v>5J</v>
      </c>
      <c r="D18" s="59">
        <f>IFERROR(IF(ISTEXT(Relevé[[#This Row],[1]]),0,
IF(AND($C18=$B$3,Relevé[[#This Row],[1]]-D$3&gt;0),Relevé[[#This Row],[1]]-D$3,
IF(AND($C18=$B$4,Relevé[[#This Row],[1]]-D$4&gt;0),Relevé[[#This Row],[1]]-D$4,
IF(AND($C18=$B$5,Relevé[[#This Row],[1]]-D$5&gt;0),Relevé[[#This Row],[1]]-D$5,0)))),0)</f>
        <v>0</v>
      </c>
      <c r="E18" s="59">
        <f>IFERROR(IF(ISTEXT(Relevé[[#This Row],[2]]),0,
IF(AND($C18=$B$3,Relevé[[#This Row],[2]]-E$3&gt;0),Relevé[[#This Row],[2]]-E$3,
IF(AND($C18=$B$4,Relevé[[#This Row],[2]]-E$4&gt;0),Relevé[[#This Row],[2]]-E$4,
IF(AND($C18=$B$5,Relevé[[#This Row],[2]]-E$5&gt;0),Relevé[[#This Row],[2]]-E$5,0)))),0)</f>
        <v>0</v>
      </c>
      <c r="F18" s="59">
        <f>IFERROR(IF(ISTEXT(Relevé[[#This Row],[3]]),0,
IF(AND($C18=$B$3,Relevé[[#This Row],[3]]-F$3&gt;0),Relevé[[#This Row],[3]]-F$3,
IF(AND($C18=$B$4,Relevé[[#This Row],[3]]-F$4&gt;0),Relevé[[#This Row],[3]]-F$4,
IF(AND($C18=$B$5,Relevé[[#This Row],[3]]-F$5&gt;0),Relevé[[#This Row],[3]]-F$5,0)))),0)</f>
        <v>0</v>
      </c>
      <c r="G18" s="59">
        <f>IFERROR(IF(ISTEXT(Relevé[[#This Row],[4]]),0,
IF(AND($C18=$B$3,Relevé[[#This Row],[4]]-G$3&gt;0),Relevé[[#This Row],[4]]-G$3,
IF(AND($C18=$B$4,Relevé[[#This Row],[4]]-G$4&gt;0),Relevé[[#This Row],[4]]-G$4,
IF(AND($C18=$B$5,Relevé[[#This Row],[4]]-G$5&gt;0),Relevé[[#This Row],[4]]-G$5,0)))),0)</f>
        <v>0</v>
      </c>
      <c r="H18" s="59">
        <f>IFERROR(IF(ISTEXT(Relevé[[#This Row],[5]]),0,
IF(AND($C18=$B$3,Relevé[[#This Row],[5]]-H$3&gt;0),Relevé[[#This Row],[5]]-H$3,
IF(AND($C18=$B$4,Relevé[[#This Row],[5]]-H$4&gt;0),Relevé[[#This Row],[5]]-H$4,
IF(AND($C18=$B$5,Relevé[[#This Row],[5]]-H$5&gt;0),Relevé[[#This Row],[5]]-H$5,0)))),0)</f>
        <v>0</v>
      </c>
      <c r="I18" s="59">
        <f>IFERROR(IF(ISTEXT(Relevé[[#This Row],[6]]),0,
IF(AND($C18=$B$3,Relevé[[#This Row],[6]]-I$3&gt;0),Relevé[[#This Row],[6]]-I$3,
IF(AND($C18=$B$4,Relevé[[#This Row],[6]]-I$4&gt;0),Relevé[[#This Row],[6]]-I$4,
IF(AND($C18=$B$5,Relevé[[#This Row],[6]]-I$5&gt;0),Relevé[[#This Row],[6]]-I$5,0)))),0)</f>
        <v>0</v>
      </c>
      <c r="J18" s="59">
        <f>IFERROR(IF(ISTEXT(Relevé[[#This Row],[7]]),0,
IF(AND($C18=$B$3,Relevé[[#This Row],[7]]-J$3&gt;0),Relevé[[#This Row],[7]]-J$3,
IF(AND($C18=$B$4,Relevé[[#This Row],[7]]-J$4&gt;0),Relevé[[#This Row],[7]]-J$4,
IF(AND($C18=$B$5,Relevé[[#This Row],[7]]-J$5&gt;0),Relevé[[#This Row],[7]]-J$5,0)))),0)</f>
        <v>0</v>
      </c>
      <c r="K18" s="59">
        <f>IFERROR(IF(ISTEXT(Relevé[[#This Row],[8]]),0,
IF(AND($C18=$B$3,Relevé[[#This Row],[8]]-K$3&gt;0),Relevé[[#This Row],[8]]-K$3,
IF(AND($C18=$B$4,Relevé[[#This Row],[8]]-K$4&gt;0),Relevé[[#This Row],[8]]-K$4,
IF(AND($C18=$B$5,Relevé[[#This Row],[8]]-K$5&gt;0),Relevé[[#This Row],[8]]-K$5,0)))),0)</f>
        <v>0</v>
      </c>
      <c r="L18" s="59">
        <f>IFERROR(IF(ISTEXT(Relevé[[#This Row],[9]]),0,
IF(AND($C18=$B$3,Relevé[[#This Row],[9]]-L$3&gt;0),Relevé[[#This Row],[9]]-L$3,
IF(AND($C18=$B$4,Relevé[[#This Row],[9]]-L$4&gt;0),Relevé[[#This Row],[9]]-L$4,
IF(AND($C18=$B$5,Relevé[[#This Row],[9]]-L$5&gt;0),Relevé[[#This Row],[9]]-L$5,0)))),0)</f>
        <v>0</v>
      </c>
      <c r="M18" s="59">
        <f>IFERROR(IF(ISTEXT(Relevé[[#This Row],[10]]),0,
IF(AND($C18=$B$3,Relevé[[#This Row],[10]]-M$3&gt;0),Relevé[[#This Row],[10]]-M$3,
IF(AND($C18=$B$4,Relevé[[#This Row],[10]]-M$4&gt;0),Relevé[[#This Row],[10]]-M$4,
IF(AND($C18=$B$5,Relevé[[#This Row],[10]]-M$5&gt;0),Relevé[[#This Row],[10]]-M$5,0)))),0)</f>
        <v>0</v>
      </c>
      <c r="N18" s="59">
        <f>IFERROR(IF(ISTEXT(Relevé[[#This Row],[11]]),0,
IF(AND($C18=$B$3,Relevé[[#This Row],[11]]-N$3&gt;0),Relevé[[#This Row],[11]]-N$3,
IF(AND($C18=$B$4,Relevé[[#This Row],[11]]-N$4&gt;0),Relevé[[#This Row],[11]]-N$4,
IF(AND($C18=$B$5,Relevé[[#This Row],[11]]-N$5&gt;0),Relevé[[#This Row],[11]]-N$5,0)))),0)</f>
        <v>0</v>
      </c>
      <c r="O18" s="59">
        <f>IFERROR(IF(ISTEXT(Relevé[[#This Row],[12]]),0,
IF(AND($C18=$B$3,Relevé[[#This Row],[12]]-O$3&gt;0),Relevé[[#This Row],[12]]-O$3,
IF(AND($C18=$B$4,Relevé[[#This Row],[12]]-O$4&gt;0),Relevé[[#This Row],[12]]-O$4,
IF(AND($C18=$B$5,Relevé[[#This Row],[12]]-O$5&gt;0),Relevé[[#This Row],[12]]-O$5,0)))),0)</f>
        <v>0</v>
      </c>
      <c r="P18" s="59">
        <f>IFERROR(IF(ISTEXT(Relevé[[#This Row],[13]]),0,
IF(AND($C18=$B$3,Relevé[[#This Row],[13]]-P$3&gt;0),Relevé[[#This Row],[13]]-P$3,
IF(AND($C18=$B$4,Relevé[[#This Row],[13]]-P$4&gt;0),Relevé[[#This Row],[13]]-P$4,
IF(AND($C18=$B$5,Relevé[[#This Row],[13]]-P$5&gt;0),Relevé[[#This Row],[13]]-P$5,0)))),0)</f>
        <v>0</v>
      </c>
      <c r="Q18" s="59">
        <f>IFERROR(IF(ISTEXT(Relevé[[#This Row],[14]]),0,
IF(AND($C18=$B$3,Relevé[[#This Row],[14]]-Q$3&gt;0),Relevé[[#This Row],[14]]-Q$3,
IF(AND($C18=$B$4,Relevé[[#This Row],[14]]-Q$4&gt;0),Relevé[[#This Row],[14]]-Q$4,
IF(AND($C18=$B$5,Relevé[[#This Row],[14]]-Q$5&gt;0),Relevé[[#This Row],[14]]-Q$5,0)))),0)</f>
        <v>0</v>
      </c>
      <c r="R18" s="59">
        <f>IFERROR(IF(ISTEXT(Relevé[[#This Row],[15]]),0,
IF(AND($C18=$B$3,Relevé[[#This Row],[15]]-R$3&gt;0),Relevé[[#This Row],[15]]-R$3,
IF(AND($C18=$B$4,Relevé[[#This Row],[15]]-R$4&gt;0),Relevé[[#This Row],[15]]-R$4,
IF(AND($C18=$B$5,Relevé[[#This Row],[15]]-R$5&gt;0),Relevé[[#This Row],[15]]-R$5,0)))),0)</f>
        <v>0</v>
      </c>
      <c r="S18" s="59">
        <f>IFERROR(IF(ISTEXT(Relevé[[#This Row],[16]]),0,
IF(AND($C18=$B$3,Relevé[[#This Row],[16]]-S$3&gt;0),Relevé[[#This Row],[16]]-S$3,
IF(AND($C18=$B$4,Relevé[[#This Row],[16]]-S$4&gt;0),Relevé[[#This Row],[16]]-S$4,
IF(AND($C18=$B$5,Relevé[[#This Row],[16]]-S$5&gt;0),Relevé[[#This Row],[16]]-S$5,0)))),0)</f>
        <v>0</v>
      </c>
      <c r="T18" s="59">
        <f>IFERROR(IF(ISTEXT(Relevé[[#This Row],[17]]),0,
IF(AND($C18=$B$3,Relevé[[#This Row],[17]]-T$3&gt;0),Relevé[[#This Row],[17]]-T$3,
IF(AND($C18=$B$4,Relevé[[#This Row],[17]]-T$4&gt;0),Relevé[[#This Row],[17]]-T$4,
IF(AND($C18=$B$5,Relevé[[#This Row],[17]]-T$5&gt;0),Relevé[[#This Row],[17]]-T$5,0)))),0)</f>
        <v>0</v>
      </c>
      <c r="U18" s="59">
        <f>IFERROR(IF(ISTEXT(Relevé[[#This Row],[18]]),0,
IF(AND($C18=$B$3,Relevé[[#This Row],[18]]-U$3&gt;0),Relevé[[#This Row],[18]]-U$3,
IF(AND($C18=$B$4,Relevé[[#This Row],[18]]-U$4&gt;0),Relevé[[#This Row],[18]]-U$4,
IF(AND($C18=$B$5,Relevé[[#This Row],[18]]-U$5&gt;0),Relevé[[#This Row],[18]]-U$5,0)))),0)</f>
        <v>0</v>
      </c>
      <c r="V18" s="59">
        <f>IFERROR(IF(ISTEXT(Relevé[[#This Row],[19]]),0,
IF(AND($C18=$B$3,Relevé[[#This Row],[19]]-V$3&gt;0),Relevé[[#This Row],[19]]-V$3,
IF(AND($C18=$B$4,Relevé[[#This Row],[19]]-V$4&gt;0),Relevé[[#This Row],[19]]-V$4,
IF(AND($C18=$B$5,Relevé[[#This Row],[19]]-V$5&gt;0),Relevé[[#This Row],[19]]-V$5,0)))),0)</f>
        <v>0</v>
      </c>
      <c r="W18" s="59">
        <f>IFERROR(IF(ISTEXT(Relevé[[#This Row],[20]]),0,
IF(AND($C18=$B$3,Relevé[[#This Row],[20]]-W$3&gt;0),Relevé[[#This Row],[20]]-W$3,
IF(AND($C18=$B$4,Relevé[[#This Row],[20]]-W$4&gt;0),Relevé[[#This Row],[20]]-W$4,
IF(AND($C18=$B$5,Relevé[[#This Row],[20]]-W$5&gt;0),Relevé[[#This Row],[20]]-W$5,0)))),0)</f>
        <v>0</v>
      </c>
      <c r="X18" s="59">
        <f>IFERROR(IF(ISTEXT(Relevé[[#This Row],[21]]),0,
IF(AND($C18=$B$3,Relevé[[#This Row],[21]]-X$3&gt;0),Relevé[[#This Row],[21]]-X$3,
IF(AND($C18=$B$4,Relevé[[#This Row],[21]]-X$4&gt;0),Relevé[[#This Row],[21]]-X$4,
IF(AND($C18=$B$5,Relevé[[#This Row],[21]]-X$5&gt;0),Relevé[[#This Row],[21]]-X$5,0)))),0)</f>
        <v>0</v>
      </c>
      <c r="Y18" s="59">
        <f>IFERROR(IF(ISTEXT(Relevé[[#This Row],[22]]),0,
IF(AND($C18=$B$3,Relevé[[#This Row],[22]]-Y$3&gt;0),Relevé[[#This Row],[22]]-Y$3,
IF(AND($C18=$B$4,Relevé[[#This Row],[22]]-Y$4&gt;0),Relevé[[#This Row],[22]]-Y$4,
IF(AND($C18=$B$5,Relevé[[#This Row],[22]]-Y$5&gt;0),Relevé[[#This Row],[22]]-Y$5,0)))),0)</f>
        <v>0</v>
      </c>
      <c r="Z18" s="59">
        <f>IFERROR(IF(ISTEXT(Relevé[[#This Row],[23]]),0,
IF(AND($C18=$B$3,Relevé[[#This Row],[23]]-Z$3&gt;0),Relevé[[#This Row],[23]]-Z$3,
IF(AND($C18=$B$4,Relevé[[#This Row],[23]]-Z$4&gt;0),Relevé[[#This Row],[23]]-Z$4,
IF(AND($C18=$B$5,Relevé[[#This Row],[23]]-Z$5&gt;0),Relevé[[#This Row],[23]]-Z$5,0)))),0)</f>
        <v>0</v>
      </c>
      <c r="AA18" s="59">
        <f>IFERROR(IF(ISTEXT(Relevé[[#This Row],[24]]),0,
IF(AND($C18=$B$3,Relevé[[#This Row],[24]]-AA$3&gt;0),Relevé[[#This Row],[24]]-AA$3,
IF(AND($C18=$B$4,Relevé[[#This Row],[24]]-AA$4&gt;0),Relevé[[#This Row],[24]]-AA$4,
IF(AND($C18=$B$5,Relevé[[#This Row],[24]]-AA$5&gt;0),Relevé[[#This Row],[24]]-AA$5,0)))),0)</f>
        <v>0</v>
      </c>
      <c r="AB18" s="59">
        <f>IFERROR(IF(ISTEXT(Relevé[[#This Row],[25]]),0,
IF(AND($C18=$B$3,Relevé[[#This Row],[25]]-AB$3&gt;0),Relevé[[#This Row],[25]]-AB$3,
IF(AND($C18=$B$4,Relevé[[#This Row],[25]]-AB$4&gt;0),Relevé[[#This Row],[25]]-AB$4,
IF(AND($C18=$B$5,Relevé[[#This Row],[25]]-AB$5&gt;0),Relevé[[#This Row],[25]]-AB$5,0)))),0)</f>
        <v>0</v>
      </c>
      <c r="AC18" s="59">
        <f>IFERROR(IF(ISTEXT(Relevé[[#This Row],[26]]),0,
IF(AND($C18=$B$3,Relevé[[#This Row],[26]]-AC$3&gt;0),Relevé[[#This Row],[26]]-AC$3,
IF(AND($C18=$B$4,Relevé[[#This Row],[26]]-AC$4&gt;0),Relevé[[#This Row],[26]]-AC$4,
IF(AND($C18=$B$5,Relevé[[#This Row],[26]]-AC$5&gt;0),Relevé[[#This Row],[26]]-AC$5,0)))),0)</f>
        <v>0</v>
      </c>
      <c r="AD18" s="59">
        <f>IFERROR(IF(ISTEXT(Relevé[[#This Row],[27]]),0,
IF(AND($C18=$B$3,Relevé[[#This Row],[27]]-AD$3&gt;0),Relevé[[#This Row],[27]]-AD$3,
IF(AND($C18=$B$4,Relevé[[#This Row],[27]]-AD$4&gt;0),Relevé[[#This Row],[27]]-AD$4,
IF(AND($C18=$B$5,Relevé[[#This Row],[27]]-AD$5&gt;0),Relevé[[#This Row],[27]]-AD$5,0)))),0)</f>
        <v>0</v>
      </c>
      <c r="AE18" s="59">
        <f>IFERROR(IF(ISTEXT(Relevé[[#This Row],[28]]),0,
IF(AND($C18=$B$3,Relevé[[#This Row],[28]]-AE$3&gt;0),Relevé[[#This Row],[28]]-AE$3,
IF(AND($C18=$B$4,Relevé[[#This Row],[28]]-AE$4&gt;0),Relevé[[#This Row],[28]]-AE$4,
IF(AND($C18=$B$5,Relevé[[#This Row],[28]]-AE$5&gt;0),Relevé[[#This Row],[28]]-AE$5,0)))),0)</f>
        <v>0</v>
      </c>
      <c r="AF18" s="59">
        <f>IFERROR(IF(ISTEXT(Relevé[[#This Row],[29]]),0,
IF(AND($C18=$B$3,Relevé[[#This Row],[29]]-AF$3&gt;0),Relevé[[#This Row],[29]]-AF$3,
IF(AND($C18=$B$4,Relevé[[#This Row],[29]]-AF$4&gt;0),Relevé[[#This Row],[29]]-AF$4,
IF(AND($C18=$B$5,Relevé[[#This Row],[29]]-AF$5&gt;0),Relevé[[#This Row],[29]]-AF$5,0)))),0)</f>
        <v>0</v>
      </c>
      <c r="AG18" s="59">
        <f>IFERROR(IF(ISTEXT(Relevé[[#This Row],[30]]),0,
IF(AND($C18=$B$3,Relevé[[#This Row],[30]]-AG$3&gt;0),Relevé[[#This Row],[30]]-AG$3,
IF(AND($C18=$B$4,Relevé[[#This Row],[30]]-AG$4&gt;0),Relevé[[#This Row],[30]]-AG$4,
IF(AND($C18=$B$5,Relevé[[#This Row],[30]]-AG$5&gt;0),Relevé[[#This Row],[30]]-AG$5,0)))),0)</f>
        <v>0</v>
      </c>
      <c r="AH18" s="59">
        <f>IFERROR(IF(ISTEXT(Relevé[[#This Row],[31]]),0,
IF(AND($C18=$B$3,Relevé[[#This Row],[31]]-AH$3&gt;0),Relevé[[#This Row],[31]]-AH$3,
IF(AND($C18=$B$4,Relevé[[#This Row],[31]]-AH$4&gt;0),Relevé[[#This Row],[31]]-AH$4,
IF(AND($C18=$B$5,Relevé[[#This Row],[31]]-AH$5&gt;0),Relevé[[#This Row],[31]]-AH$5,0)))),0)</f>
        <v>0</v>
      </c>
      <c r="AI18" s="60">
        <f t="shared" si="4"/>
        <v>0</v>
      </c>
      <c r="AJ18" s="11"/>
      <c r="AK18" s="11"/>
      <c r="AL18" s="11"/>
      <c r="AM18" s="11"/>
    </row>
    <row r="19" spans="1:39" ht="15" customHeight="1" x14ac:dyDescent="0.25">
      <c r="A19" s="129" t="s">
        <v>149</v>
      </c>
      <c r="B19" s="20" t="str">
        <f>IFERROR(VLOOKUP(A19,Salariés[],2,FALSE),"")</f>
        <v>COM</v>
      </c>
      <c r="C19" s="20" t="str">
        <f>IFERROR(VLOOKUP(A19,Salariés[],3,FALSE),"")</f>
        <v>5J</v>
      </c>
      <c r="D19" s="59">
        <f>IFERROR(IF(ISTEXT(Relevé[[#This Row],[1]]),0,
IF(AND($C19=$B$3,Relevé[[#This Row],[1]]-D$3&gt;0),Relevé[[#This Row],[1]]-D$3,
IF(AND($C19=$B$4,Relevé[[#This Row],[1]]-D$4&gt;0),Relevé[[#This Row],[1]]-D$4,
IF(AND($C19=$B$5,Relevé[[#This Row],[1]]-D$5&gt;0),Relevé[[#This Row],[1]]-D$5,0)))),0)</f>
        <v>0</v>
      </c>
      <c r="E19" s="59">
        <f>IFERROR(IF(ISTEXT(Relevé[[#This Row],[2]]),0,
IF(AND($C19=$B$3,Relevé[[#This Row],[2]]-E$3&gt;0),Relevé[[#This Row],[2]]-E$3,
IF(AND($C19=$B$4,Relevé[[#This Row],[2]]-E$4&gt;0),Relevé[[#This Row],[2]]-E$4,
IF(AND($C19=$B$5,Relevé[[#This Row],[2]]-E$5&gt;0),Relevé[[#This Row],[2]]-E$5,0)))),0)</f>
        <v>0</v>
      </c>
      <c r="F19" s="59">
        <f>IFERROR(IF(ISTEXT(Relevé[[#This Row],[3]]),0,
IF(AND($C19=$B$3,Relevé[[#This Row],[3]]-F$3&gt;0),Relevé[[#This Row],[3]]-F$3,
IF(AND($C19=$B$4,Relevé[[#This Row],[3]]-F$4&gt;0),Relevé[[#This Row],[3]]-F$4,
IF(AND($C19=$B$5,Relevé[[#This Row],[3]]-F$5&gt;0),Relevé[[#This Row],[3]]-F$5,0)))),0)</f>
        <v>0</v>
      </c>
      <c r="G19" s="59">
        <f>IFERROR(IF(ISTEXT(Relevé[[#This Row],[4]]),0,
IF(AND($C19=$B$3,Relevé[[#This Row],[4]]-G$3&gt;0),Relevé[[#This Row],[4]]-G$3,
IF(AND($C19=$B$4,Relevé[[#This Row],[4]]-G$4&gt;0),Relevé[[#This Row],[4]]-G$4,
IF(AND($C19=$B$5,Relevé[[#This Row],[4]]-G$5&gt;0),Relevé[[#This Row],[4]]-G$5,0)))),0)</f>
        <v>0</v>
      </c>
      <c r="H19" s="59">
        <f>IFERROR(IF(ISTEXT(Relevé[[#This Row],[5]]),0,
IF(AND($C19=$B$3,Relevé[[#This Row],[5]]-H$3&gt;0),Relevé[[#This Row],[5]]-H$3,
IF(AND($C19=$B$4,Relevé[[#This Row],[5]]-H$4&gt;0),Relevé[[#This Row],[5]]-H$4,
IF(AND($C19=$B$5,Relevé[[#This Row],[5]]-H$5&gt;0),Relevé[[#This Row],[5]]-H$5,0)))),0)</f>
        <v>0</v>
      </c>
      <c r="I19" s="59">
        <f>IFERROR(IF(ISTEXT(Relevé[[#This Row],[6]]),0,
IF(AND($C19=$B$3,Relevé[[#This Row],[6]]-I$3&gt;0),Relevé[[#This Row],[6]]-I$3,
IF(AND($C19=$B$4,Relevé[[#This Row],[6]]-I$4&gt;0),Relevé[[#This Row],[6]]-I$4,
IF(AND($C19=$B$5,Relevé[[#This Row],[6]]-I$5&gt;0),Relevé[[#This Row],[6]]-I$5,0)))),0)</f>
        <v>0</v>
      </c>
      <c r="J19" s="59">
        <f>IFERROR(IF(ISTEXT(Relevé[[#This Row],[7]]),0,
IF(AND($C19=$B$3,Relevé[[#This Row],[7]]-J$3&gt;0),Relevé[[#This Row],[7]]-J$3,
IF(AND($C19=$B$4,Relevé[[#This Row],[7]]-J$4&gt;0),Relevé[[#This Row],[7]]-J$4,
IF(AND($C19=$B$5,Relevé[[#This Row],[7]]-J$5&gt;0),Relevé[[#This Row],[7]]-J$5,0)))),0)</f>
        <v>0</v>
      </c>
      <c r="K19" s="59">
        <f>IFERROR(IF(ISTEXT(Relevé[[#This Row],[8]]),0,
IF(AND($C19=$B$3,Relevé[[#This Row],[8]]-K$3&gt;0),Relevé[[#This Row],[8]]-K$3,
IF(AND($C19=$B$4,Relevé[[#This Row],[8]]-K$4&gt;0),Relevé[[#This Row],[8]]-K$4,
IF(AND($C19=$B$5,Relevé[[#This Row],[8]]-K$5&gt;0),Relevé[[#This Row],[8]]-K$5,0)))),0)</f>
        <v>0</v>
      </c>
      <c r="L19" s="59">
        <f>IFERROR(IF(ISTEXT(Relevé[[#This Row],[9]]),0,
IF(AND($C19=$B$3,Relevé[[#This Row],[9]]-L$3&gt;0),Relevé[[#This Row],[9]]-L$3,
IF(AND($C19=$B$4,Relevé[[#This Row],[9]]-L$4&gt;0),Relevé[[#This Row],[9]]-L$4,
IF(AND($C19=$B$5,Relevé[[#This Row],[9]]-L$5&gt;0),Relevé[[#This Row],[9]]-L$5,0)))),0)</f>
        <v>0</v>
      </c>
      <c r="M19" s="59">
        <f>IFERROR(IF(ISTEXT(Relevé[[#This Row],[10]]),0,
IF(AND($C19=$B$3,Relevé[[#This Row],[10]]-M$3&gt;0),Relevé[[#This Row],[10]]-M$3,
IF(AND($C19=$B$4,Relevé[[#This Row],[10]]-M$4&gt;0),Relevé[[#This Row],[10]]-M$4,
IF(AND($C19=$B$5,Relevé[[#This Row],[10]]-M$5&gt;0),Relevé[[#This Row],[10]]-M$5,0)))),0)</f>
        <v>0</v>
      </c>
      <c r="N19" s="59">
        <f>IFERROR(IF(ISTEXT(Relevé[[#This Row],[11]]),0,
IF(AND($C19=$B$3,Relevé[[#This Row],[11]]-N$3&gt;0),Relevé[[#This Row],[11]]-N$3,
IF(AND($C19=$B$4,Relevé[[#This Row],[11]]-N$4&gt;0),Relevé[[#This Row],[11]]-N$4,
IF(AND($C19=$B$5,Relevé[[#This Row],[11]]-N$5&gt;0),Relevé[[#This Row],[11]]-N$5,0)))),0)</f>
        <v>0</v>
      </c>
      <c r="O19" s="59">
        <f>IFERROR(IF(ISTEXT(Relevé[[#This Row],[12]]),0,
IF(AND($C19=$B$3,Relevé[[#This Row],[12]]-O$3&gt;0),Relevé[[#This Row],[12]]-O$3,
IF(AND($C19=$B$4,Relevé[[#This Row],[12]]-O$4&gt;0),Relevé[[#This Row],[12]]-O$4,
IF(AND($C19=$B$5,Relevé[[#This Row],[12]]-O$5&gt;0),Relevé[[#This Row],[12]]-O$5,0)))),0)</f>
        <v>0</v>
      </c>
      <c r="P19" s="59">
        <f>IFERROR(IF(ISTEXT(Relevé[[#This Row],[13]]),0,
IF(AND($C19=$B$3,Relevé[[#This Row],[13]]-P$3&gt;0),Relevé[[#This Row],[13]]-P$3,
IF(AND($C19=$B$4,Relevé[[#This Row],[13]]-P$4&gt;0),Relevé[[#This Row],[13]]-P$4,
IF(AND($C19=$B$5,Relevé[[#This Row],[13]]-P$5&gt;0),Relevé[[#This Row],[13]]-P$5,0)))),0)</f>
        <v>0</v>
      </c>
      <c r="Q19" s="59">
        <f>IFERROR(IF(ISTEXT(Relevé[[#This Row],[14]]),0,
IF(AND($C19=$B$3,Relevé[[#This Row],[14]]-Q$3&gt;0),Relevé[[#This Row],[14]]-Q$3,
IF(AND($C19=$B$4,Relevé[[#This Row],[14]]-Q$4&gt;0),Relevé[[#This Row],[14]]-Q$4,
IF(AND($C19=$B$5,Relevé[[#This Row],[14]]-Q$5&gt;0),Relevé[[#This Row],[14]]-Q$5,0)))),0)</f>
        <v>0</v>
      </c>
      <c r="R19" s="59">
        <f>IFERROR(IF(ISTEXT(Relevé[[#This Row],[15]]),0,
IF(AND($C19=$B$3,Relevé[[#This Row],[15]]-R$3&gt;0),Relevé[[#This Row],[15]]-R$3,
IF(AND($C19=$B$4,Relevé[[#This Row],[15]]-R$4&gt;0),Relevé[[#This Row],[15]]-R$4,
IF(AND($C19=$B$5,Relevé[[#This Row],[15]]-R$5&gt;0),Relevé[[#This Row],[15]]-R$5,0)))),0)</f>
        <v>0</v>
      </c>
      <c r="S19" s="59">
        <f>IFERROR(IF(ISTEXT(Relevé[[#This Row],[16]]),0,
IF(AND($C19=$B$3,Relevé[[#This Row],[16]]-S$3&gt;0),Relevé[[#This Row],[16]]-S$3,
IF(AND($C19=$B$4,Relevé[[#This Row],[16]]-S$4&gt;0),Relevé[[#This Row],[16]]-S$4,
IF(AND($C19=$B$5,Relevé[[#This Row],[16]]-S$5&gt;0),Relevé[[#This Row],[16]]-S$5,0)))),0)</f>
        <v>0</v>
      </c>
      <c r="T19" s="59">
        <f>IFERROR(IF(ISTEXT(Relevé[[#This Row],[17]]),0,
IF(AND($C19=$B$3,Relevé[[#This Row],[17]]-T$3&gt;0),Relevé[[#This Row],[17]]-T$3,
IF(AND($C19=$B$4,Relevé[[#This Row],[17]]-T$4&gt;0),Relevé[[#This Row],[17]]-T$4,
IF(AND($C19=$B$5,Relevé[[#This Row],[17]]-T$5&gt;0),Relevé[[#This Row],[17]]-T$5,0)))),0)</f>
        <v>0</v>
      </c>
      <c r="U19" s="59">
        <f>IFERROR(IF(ISTEXT(Relevé[[#This Row],[18]]),0,
IF(AND($C19=$B$3,Relevé[[#This Row],[18]]-U$3&gt;0),Relevé[[#This Row],[18]]-U$3,
IF(AND($C19=$B$4,Relevé[[#This Row],[18]]-U$4&gt;0),Relevé[[#This Row],[18]]-U$4,
IF(AND($C19=$B$5,Relevé[[#This Row],[18]]-U$5&gt;0),Relevé[[#This Row],[18]]-U$5,0)))),0)</f>
        <v>0</v>
      </c>
      <c r="V19" s="59">
        <f>IFERROR(IF(ISTEXT(Relevé[[#This Row],[19]]),0,
IF(AND($C19=$B$3,Relevé[[#This Row],[19]]-V$3&gt;0),Relevé[[#This Row],[19]]-V$3,
IF(AND($C19=$B$4,Relevé[[#This Row],[19]]-V$4&gt;0),Relevé[[#This Row],[19]]-V$4,
IF(AND($C19=$B$5,Relevé[[#This Row],[19]]-V$5&gt;0),Relevé[[#This Row],[19]]-V$5,0)))),0)</f>
        <v>0</v>
      </c>
      <c r="W19" s="59">
        <f>IFERROR(IF(ISTEXT(Relevé[[#This Row],[20]]),0,
IF(AND($C19=$B$3,Relevé[[#This Row],[20]]-W$3&gt;0),Relevé[[#This Row],[20]]-W$3,
IF(AND($C19=$B$4,Relevé[[#This Row],[20]]-W$4&gt;0),Relevé[[#This Row],[20]]-W$4,
IF(AND($C19=$B$5,Relevé[[#This Row],[20]]-W$5&gt;0),Relevé[[#This Row],[20]]-W$5,0)))),0)</f>
        <v>0</v>
      </c>
      <c r="X19" s="59">
        <f>IFERROR(IF(ISTEXT(Relevé[[#This Row],[21]]),0,
IF(AND($C19=$B$3,Relevé[[#This Row],[21]]-X$3&gt;0),Relevé[[#This Row],[21]]-X$3,
IF(AND($C19=$B$4,Relevé[[#This Row],[21]]-X$4&gt;0),Relevé[[#This Row],[21]]-X$4,
IF(AND($C19=$B$5,Relevé[[#This Row],[21]]-X$5&gt;0),Relevé[[#This Row],[21]]-X$5,0)))),0)</f>
        <v>0</v>
      </c>
      <c r="Y19" s="59">
        <f>IFERROR(IF(ISTEXT(Relevé[[#This Row],[22]]),0,
IF(AND($C19=$B$3,Relevé[[#This Row],[22]]-Y$3&gt;0),Relevé[[#This Row],[22]]-Y$3,
IF(AND($C19=$B$4,Relevé[[#This Row],[22]]-Y$4&gt;0),Relevé[[#This Row],[22]]-Y$4,
IF(AND($C19=$B$5,Relevé[[#This Row],[22]]-Y$5&gt;0),Relevé[[#This Row],[22]]-Y$5,0)))),0)</f>
        <v>0</v>
      </c>
      <c r="Z19" s="59">
        <f>IFERROR(IF(ISTEXT(Relevé[[#This Row],[23]]),0,
IF(AND($C19=$B$3,Relevé[[#This Row],[23]]-Z$3&gt;0),Relevé[[#This Row],[23]]-Z$3,
IF(AND($C19=$B$4,Relevé[[#This Row],[23]]-Z$4&gt;0),Relevé[[#This Row],[23]]-Z$4,
IF(AND($C19=$B$5,Relevé[[#This Row],[23]]-Z$5&gt;0),Relevé[[#This Row],[23]]-Z$5,0)))),0)</f>
        <v>0</v>
      </c>
      <c r="AA19" s="59">
        <f>IFERROR(IF(ISTEXT(Relevé[[#This Row],[24]]),0,
IF(AND($C19=$B$3,Relevé[[#This Row],[24]]-AA$3&gt;0),Relevé[[#This Row],[24]]-AA$3,
IF(AND($C19=$B$4,Relevé[[#This Row],[24]]-AA$4&gt;0),Relevé[[#This Row],[24]]-AA$4,
IF(AND($C19=$B$5,Relevé[[#This Row],[24]]-AA$5&gt;0),Relevé[[#This Row],[24]]-AA$5,0)))),0)</f>
        <v>0</v>
      </c>
      <c r="AB19" s="59">
        <f>IFERROR(IF(ISTEXT(Relevé[[#This Row],[25]]),0,
IF(AND($C19=$B$3,Relevé[[#This Row],[25]]-AB$3&gt;0),Relevé[[#This Row],[25]]-AB$3,
IF(AND($C19=$B$4,Relevé[[#This Row],[25]]-AB$4&gt;0),Relevé[[#This Row],[25]]-AB$4,
IF(AND($C19=$B$5,Relevé[[#This Row],[25]]-AB$5&gt;0),Relevé[[#This Row],[25]]-AB$5,0)))),0)</f>
        <v>0</v>
      </c>
      <c r="AC19" s="59">
        <f>IFERROR(IF(ISTEXT(Relevé[[#This Row],[26]]),0,
IF(AND($C19=$B$3,Relevé[[#This Row],[26]]-AC$3&gt;0),Relevé[[#This Row],[26]]-AC$3,
IF(AND($C19=$B$4,Relevé[[#This Row],[26]]-AC$4&gt;0),Relevé[[#This Row],[26]]-AC$4,
IF(AND($C19=$B$5,Relevé[[#This Row],[26]]-AC$5&gt;0),Relevé[[#This Row],[26]]-AC$5,0)))),0)</f>
        <v>0</v>
      </c>
      <c r="AD19" s="59">
        <f>IFERROR(IF(ISTEXT(Relevé[[#This Row],[27]]),0,
IF(AND($C19=$B$3,Relevé[[#This Row],[27]]-AD$3&gt;0),Relevé[[#This Row],[27]]-AD$3,
IF(AND($C19=$B$4,Relevé[[#This Row],[27]]-AD$4&gt;0),Relevé[[#This Row],[27]]-AD$4,
IF(AND($C19=$B$5,Relevé[[#This Row],[27]]-AD$5&gt;0),Relevé[[#This Row],[27]]-AD$5,0)))),0)</f>
        <v>0</v>
      </c>
      <c r="AE19" s="59">
        <f>IFERROR(IF(ISTEXT(Relevé[[#This Row],[28]]),0,
IF(AND($C19=$B$3,Relevé[[#This Row],[28]]-AE$3&gt;0),Relevé[[#This Row],[28]]-AE$3,
IF(AND($C19=$B$4,Relevé[[#This Row],[28]]-AE$4&gt;0),Relevé[[#This Row],[28]]-AE$4,
IF(AND($C19=$B$5,Relevé[[#This Row],[28]]-AE$5&gt;0),Relevé[[#This Row],[28]]-AE$5,0)))),0)</f>
        <v>0</v>
      </c>
      <c r="AF19" s="59">
        <f>IFERROR(IF(ISTEXT(Relevé[[#This Row],[29]]),0,
IF(AND($C19=$B$3,Relevé[[#This Row],[29]]-AF$3&gt;0),Relevé[[#This Row],[29]]-AF$3,
IF(AND($C19=$B$4,Relevé[[#This Row],[29]]-AF$4&gt;0),Relevé[[#This Row],[29]]-AF$4,
IF(AND($C19=$B$5,Relevé[[#This Row],[29]]-AF$5&gt;0),Relevé[[#This Row],[29]]-AF$5,0)))),0)</f>
        <v>0</v>
      </c>
      <c r="AG19" s="59">
        <f>IFERROR(IF(ISTEXT(Relevé[[#This Row],[30]]),0,
IF(AND($C19=$B$3,Relevé[[#This Row],[30]]-AG$3&gt;0),Relevé[[#This Row],[30]]-AG$3,
IF(AND($C19=$B$4,Relevé[[#This Row],[30]]-AG$4&gt;0),Relevé[[#This Row],[30]]-AG$4,
IF(AND($C19=$B$5,Relevé[[#This Row],[30]]-AG$5&gt;0),Relevé[[#This Row],[30]]-AG$5,0)))),0)</f>
        <v>0</v>
      </c>
      <c r="AH19" s="59">
        <f>IFERROR(IF(ISTEXT(Relevé[[#This Row],[31]]),0,
IF(AND($C19=$B$3,Relevé[[#This Row],[31]]-AH$3&gt;0),Relevé[[#This Row],[31]]-AH$3,
IF(AND($C19=$B$4,Relevé[[#This Row],[31]]-AH$4&gt;0),Relevé[[#This Row],[31]]-AH$4,
IF(AND($C19=$B$5,Relevé[[#This Row],[31]]-AH$5&gt;0),Relevé[[#This Row],[31]]-AH$5,0)))),0)</f>
        <v>0</v>
      </c>
      <c r="AI19" s="60">
        <f t="shared" si="4"/>
        <v>0</v>
      </c>
      <c r="AJ19" s="11"/>
      <c r="AK19" s="11"/>
      <c r="AL19" s="11"/>
      <c r="AM19" s="11"/>
    </row>
    <row r="20" spans="1:39" ht="15" customHeight="1" x14ac:dyDescent="0.25">
      <c r="A20" s="128"/>
      <c r="B20" s="20" t="str">
        <f>IFERROR(VLOOKUP(A20,Salariés[],2,FALSE),"")</f>
        <v/>
      </c>
      <c r="C20" s="20" t="str">
        <f>IFERROR(VLOOKUP(A20,Salariés[],3,FALSE),"")</f>
        <v/>
      </c>
      <c r="D20" s="59">
        <f>IFERROR(IF(ISTEXT(Relevé[[#This Row],[1]]),0,
IF(AND($C20=$B$3,Relevé[[#This Row],[1]]-D$3&gt;0),Relevé[[#This Row],[1]]-D$3,
IF(AND($C20=$B$4,Relevé[[#This Row],[1]]-D$4&gt;0),Relevé[[#This Row],[1]]-D$4,
IF(AND($C20=$B$5,Relevé[[#This Row],[1]]-D$5&gt;0),Relevé[[#This Row],[1]]-D$5,0)))),0)</f>
        <v>0</v>
      </c>
      <c r="E20" s="59">
        <f>IFERROR(IF(ISTEXT(Relevé[[#This Row],[2]]),0,
IF(AND($C20=$B$3,Relevé[[#This Row],[2]]-E$3&gt;0),Relevé[[#This Row],[2]]-E$3,
IF(AND($C20=$B$4,Relevé[[#This Row],[2]]-E$4&gt;0),Relevé[[#This Row],[2]]-E$4,
IF(AND($C20=$B$5,Relevé[[#This Row],[2]]-E$5&gt;0),Relevé[[#This Row],[2]]-E$5,0)))),0)</f>
        <v>0</v>
      </c>
      <c r="F20" s="59">
        <f>IFERROR(IF(ISTEXT(Relevé[[#This Row],[3]]),0,
IF(AND($C20=$B$3,Relevé[[#This Row],[3]]-F$3&gt;0),Relevé[[#This Row],[3]]-F$3,
IF(AND($C20=$B$4,Relevé[[#This Row],[3]]-F$4&gt;0),Relevé[[#This Row],[3]]-F$4,
IF(AND($C20=$B$5,Relevé[[#This Row],[3]]-F$5&gt;0),Relevé[[#This Row],[3]]-F$5,0)))),0)</f>
        <v>0</v>
      </c>
      <c r="G20" s="59">
        <f>IFERROR(IF(ISTEXT(Relevé[[#This Row],[4]]),0,
IF(AND($C20=$B$3,Relevé[[#This Row],[4]]-G$3&gt;0),Relevé[[#This Row],[4]]-G$3,
IF(AND($C20=$B$4,Relevé[[#This Row],[4]]-G$4&gt;0),Relevé[[#This Row],[4]]-G$4,
IF(AND($C20=$B$5,Relevé[[#This Row],[4]]-G$5&gt;0),Relevé[[#This Row],[4]]-G$5,0)))),0)</f>
        <v>0</v>
      </c>
      <c r="H20" s="59">
        <f>IFERROR(IF(ISTEXT(Relevé[[#This Row],[5]]),0,
IF(AND($C20=$B$3,Relevé[[#This Row],[5]]-H$3&gt;0),Relevé[[#This Row],[5]]-H$3,
IF(AND($C20=$B$4,Relevé[[#This Row],[5]]-H$4&gt;0),Relevé[[#This Row],[5]]-H$4,
IF(AND($C20=$B$5,Relevé[[#This Row],[5]]-H$5&gt;0),Relevé[[#This Row],[5]]-H$5,0)))),0)</f>
        <v>0</v>
      </c>
      <c r="I20" s="59">
        <f>IFERROR(IF(ISTEXT(Relevé[[#This Row],[6]]),0,
IF(AND($C20=$B$3,Relevé[[#This Row],[6]]-I$3&gt;0),Relevé[[#This Row],[6]]-I$3,
IF(AND($C20=$B$4,Relevé[[#This Row],[6]]-I$4&gt;0),Relevé[[#This Row],[6]]-I$4,
IF(AND($C20=$B$5,Relevé[[#This Row],[6]]-I$5&gt;0),Relevé[[#This Row],[6]]-I$5,0)))),0)</f>
        <v>0</v>
      </c>
      <c r="J20" s="59">
        <f>IFERROR(IF(ISTEXT(Relevé[[#This Row],[7]]),0,
IF(AND($C20=$B$3,Relevé[[#This Row],[7]]-J$3&gt;0),Relevé[[#This Row],[7]]-J$3,
IF(AND($C20=$B$4,Relevé[[#This Row],[7]]-J$4&gt;0),Relevé[[#This Row],[7]]-J$4,
IF(AND($C20=$B$5,Relevé[[#This Row],[7]]-J$5&gt;0),Relevé[[#This Row],[7]]-J$5,0)))),0)</f>
        <v>0</v>
      </c>
      <c r="K20" s="59">
        <f>IFERROR(IF(ISTEXT(Relevé[[#This Row],[8]]),0,
IF(AND($C20=$B$3,Relevé[[#This Row],[8]]-K$3&gt;0),Relevé[[#This Row],[8]]-K$3,
IF(AND($C20=$B$4,Relevé[[#This Row],[8]]-K$4&gt;0),Relevé[[#This Row],[8]]-K$4,
IF(AND($C20=$B$5,Relevé[[#This Row],[8]]-K$5&gt;0),Relevé[[#This Row],[8]]-K$5,0)))),0)</f>
        <v>0</v>
      </c>
      <c r="L20" s="59">
        <f>IFERROR(IF(ISTEXT(Relevé[[#This Row],[9]]),0,
IF(AND($C20=$B$3,Relevé[[#This Row],[9]]-L$3&gt;0),Relevé[[#This Row],[9]]-L$3,
IF(AND($C20=$B$4,Relevé[[#This Row],[9]]-L$4&gt;0),Relevé[[#This Row],[9]]-L$4,
IF(AND($C20=$B$5,Relevé[[#This Row],[9]]-L$5&gt;0),Relevé[[#This Row],[9]]-L$5,0)))),0)</f>
        <v>0</v>
      </c>
      <c r="M20" s="59">
        <f>IFERROR(IF(ISTEXT(Relevé[[#This Row],[10]]),0,
IF(AND($C20=$B$3,Relevé[[#This Row],[10]]-M$3&gt;0),Relevé[[#This Row],[10]]-M$3,
IF(AND($C20=$B$4,Relevé[[#This Row],[10]]-M$4&gt;0),Relevé[[#This Row],[10]]-M$4,
IF(AND($C20=$B$5,Relevé[[#This Row],[10]]-M$5&gt;0),Relevé[[#This Row],[10]]-M$5,0)))),0)</f>
        <v>0</v>
      </c>
      <c r="N20" s="59">
        <f>IFERROR(IF(ISTEXT(Relevé[[#This Row],[11]]),0,
IF(AND($C20=$B$3,Relevé[[#This Row],[11]]-N$3&gt;0),Relevé[[#This Row],[11]]-N$3,
IF(AND($C20=$B$4,Relevé[[#This Row],[11]]-N$4&gt;0),Relevé[[#This Row],[11]]-N$4,
IF(AND($C20=$B$5,Relevé[[#This Row],[11]]-N$5&gt;0),Relevé[[#This Row],[11]]-N$5,0)))),0)</f>
        <v>0</v>
      </c>
      <c r="O20" s="59">
        <f>IFERROR(IF(ISTEXT(Relevé[[#This Row],[12]]),0,
IF(AND($C20=$B$3,Relevé[[#This Row],[12]]-O$3&gt;0),Relevé[[#This Row],[12]]-O$3,
IF(AND($C20=$B$4,Relevé[[#This Row],[12]]-O$4&gt;0),Relevé[[#This Row],[12]]-O$4,
IF(AND($C20=$B$5,Relevé[[#This Row],[12]]-O$5&gt;0),Relevé[[#This Row],[12]]-O$5,0)))),0)</f>
        <v>0</v>
      </c>
      <c r="P20" s="59">
        <f>IFERROR(IF(ISTEXT(Relevé[[#This Row],[13]]),0,
IF(AND($C20=$B$3,Relevé[[#This Row],[13]]-P$3&gt;0),Relevé[[#This Row],[13]]-P$3,
IF(AND($C20=$B$4,Relevé[[#This Row],[13]]-P$4&gt;0),Relevé[[#This Row],[13]]-P$4,
IF(AND($C20=$B$5,Relevé[[#This Row],[13]]-P$5&gt;0),Relevé[[#This Row],[13]]-P$5,0)))),0)</f>
        <v>0</v>
      </c>
      <c r="Q20" s="59">
        <f>IFERROR(IF(ISTEXT(Relevé[[#This Row],[14]]),0,
IF(AND($C20=$B$3,Relevé[[#This Row],[14]]-Q$3&gt;0),Relevé[[#This Row],[14]]-Q$3,
IF(AND($C20=$B$4,Relevé[[#This Row],[14]]-Q$4&gt;0),Relevé[[#This Row],[14]]-Q$4,
IF(AND($C20=$B$5,Relevé[[#This Row],[14]]-Q$5&gt;0),Relevé[[#This Row],[14]]-Q$5,0)))),0)</f>
        <v>0</v>
      </c>
      <c r="R20" s="59">
        <f>IFERROR(IF(ISTEXT(Relevé[[#This Row],[15]]),0,
IF(AND($C20=$B$3,Relevé[[#This Row],[15]]-R$3&gt;0),Relevé[[#This Row],[15]]-R$3,
IF(AND($C20=$B$4,Relevé[[#This Row],[15]]-R$4&gt;0),Relevé[[#This Row],[15]]-R$4,
IF(AND($C20=$B$5,Relevé[[#This Row],[15]]-R$5&gt;0),Relevé[[#This Row],[15]]-R$5,0)))),0)</f>
        <v>0</v>
      </c>
      <c r="S20" s="59">
        <f>IFERROR(IF(ISTEXT(Relevé[[#This Row],[16]]),0,
IF(AND($C20=$B$3,Relevé[[#This Row],[16]]-S$3&gt;0),Relevé[[#This Row],[16]]-S$3,
IF(AND($C20=$B$4,Relevé[[#This Row],[16]]-S$4&gt;0),Relevé[[#This Row],[16]]-S$4,
IF(AND($C20=$B$5,Relevé[[#This Row],[16]]-S$5&gt;0),Relevé[[#This Row],[16]]-S$5,0)))),0)</f>
        <v>0</v>
      </c>
      <c r="T20" s="59">
        <f>IFERROR(IF(ISTEXT(Relevé[[#This Row],[17]]),0,
IF(AND($C20=$B$3,Relevé[[#This Row],[17]]-T$3&gt;0),Relevé[[#This Row],[17]]-T$3,
IF(AND($C20=$B$4,Relevé[[#This Row],[17]]-T$4&gt;0),Relevé[[#This Row],[17]]-T$4,
IF(AND($C20=$B$5,Relevé[[#This Row],[17]]-T$5&gt;0),Relevé[[#This Row],[17]]-T$5,0)))),0)</f>
        <v>0</v>
      </c>
      <c r="U20" s="59">
        <f>IFERROR(IF(ISTEXT(Relevé[[#This Row],[18]]),0,
IF(AND($C20=$B$3,Relevé[[#This Row],[18]]-U$3&gt;0),Relevé[[#This Row],[18]]-U$3,
IF(AND($C20=$B$4,Relevé[[#This Row],[18]]-U$4&gt;0),Relevé[[#This Row],[18]]-U$4,
IF(AND($C20=$B$5,Relevé[[#This Row],[18]]-U$5&gt;0),Relevé[[#This Row],[18]]-U$5,0)))),0)</f>
        <v>0</v>
      </c>
      <c r="V20" s="59">
        <f>IFERROR(IF(ISTEXT(Relevé[[#This Row],[19]]),0,
IF(AND($C20=$B$3,Relevé[[#This Row],[19]]-V$3&gt;0),Relevé[[#This Row],[19]]-V$3,
IF(AND($C20=$B$4,Relevé[[#This Row],[19]]-V$4&gt;0),Relevé[[#This Row],[19]]-V$4,
IF(AND($C20=$B$5,Relevé[[#This Row],[19]]-V$5&gt;0),Relevé[[#This Row],[19]]-V$5,0)))),0)</f>
        <v>0</v>
      </c>
      <c r="W20" s="59">
        <f>IFERROR(IF(ISTEXT(Relevé[[#This Row],[20]]),0,
IF(AND($C20=$B$3,Relevé[[#This Row],[20]]-W$3&gt;0),Relevé[[#This Row],[20]]-W$3,
IF(AND($C20=$B$4,Relevé[[#This Row],[20]]-W$4&gt;0),Relevé[[#This Row],[20]]-W$4,
IF(AND($C20=$B$5,Relevé[[#This Row],[20]]-W$5&gt;0),Relevé[[#This Row],[20]]-W$5,0)))),0)</f>
        <v>0</v>
      </c>
      <c r="X20" s="59">
        <f>IFERROR(IF(ISTEXT(Relevé[[#This Row],[21]]),0,
IF(AND($C20=$B$3,Relevé[[#This Row],[21]]-X$3&gt;0),Relevé[[#This Row],[21]]-X$3,
IF(AND($C20=$B$4,Relevé[[#This Row],[21]]-X$4&gt;0),Relevé[[#This Row],[21]]-X$4,
IF(AND($C20=$B$5,Relevé[[#This Row],[21]]-X$5&gt;0),Relevé[[#This Row],[21]]-X$5,0)))),0)</f>
        <v>0</v>
      </c>
      <c r="Y20" s="59">
        <f>IFERROR(IF(ISTEXT(Relevé[[#This Row],[22]]),0,
IF(AND($C20=$B$3,Relevé[[#This Row],[22]]-Y$3&gt;0),Relevé[[#This Row],[22]]-Y$3,
IF(AND($C20=$B$4,Relevé[[#This Row],[22]]-Y$4&gt;0),Relevé[[#This Row],[22]]-Y$4,
IF(AND($C20=$B$5,Relevé[[#This Row],[22]]-Y$5&gt;0),Relevé[[#This Row],[22]]-Y$5,0)))),0)</f>
        <v>0</v>
      </c>
      <c r="Z20" s="59">
        <f>IFERROR(IF(ISTEXT(Relevé[[#This Row],[23]]),0,
IF(AND($C20=$B$3,Relevé[[#This Row],[23]]-Z$3&gt;0),Relevé[[#This Row],[23]]-Z$3,
IF(AND($C20=$B$4,Relevé[[#This Row],[23]]-Z$4&gt;0),Relevé[[#This Row],[23]]-Z$4,
IF(AND($C20=$B$5,Relevé[[#This Row],[23]]-Z$5&gt;0),Relevé[[#This Row],[23]]-Z$5,0)))),0)</f>
        <v>0</v>
      </c>
      <c r="AA20" s="59">
        <f>IFERROR(IF(ISTEXT(Relevé[[#This Row],[24]]),0,
IF(AND($C20=$B$3,Relevé[[#This Row],[24]]-AA$3&gt;0),Relevé[[#This Row],[24]]-AA$3,
IF(AND($C20=$B$4,Relevé[[#This Row],[24]]-AA$4&gt;0),Relevé[[#This Row],[24]]-AA$4,
IF(AND($C20=$B$5,Relevé[[#This Row],[24]]-AA$5&gt;0),Relevé[[#This Row],[24]]-AA$5,0)))),0)</f>
        <v>0</v>
      </c>
      <c r="AB20" s="59">
        <f>IFERROR(IF(ISTEXT(Relevé[[#This Row],[25]]),0,
IF(AND($C20=$B$3,Relevé[[#This Row],[25]]-AB$3&gt;0),Relevé[[#This Row],[25]]-AB$3,
IF(AND($C20=$B$4,Relevé[[#This Row],[25]]-AB$4&gt;0),Relevé[[#This Row],[25]]-AB$4,
IF(AND($C20=$B$5,Relevé[[#This Row],[25]]-AB$5&gt;0),Relevé[[#This Row],[25]]-AB$5,0)))),0)</f>
        <v>0</v>
      </c>
      <c r="AC20" s="59">
        <f>IFERROR(IF(ISTEXT(Relevé[[#This Row],[26]]),0,
IF(AND($C20=$B$3,Relevé[[#This Row],[26]]-AC$3&gt;0),Relevé[[#This Row],[26]]-AC$3,
IF(AND($C20=$B$4,Relevé[[#This Row],[26]]-AC$4&gt;0),Relevé[[#This Row],[26]]-AC$4,
IF(AND($C20=$B$5,Relevé[[#This Row],[26]]-AC$5&gt;0),Relevé[[#This Row],[26]]-AC$5,0)))),0)</f>
        <v>0</v>
      </c>
      <c r="AD20" s="59">
        <f>IFERROR(IF(ISTEXT(Relevé[[#This Row],[27]]),0,
IF(AND($C20=$B$3,Relevé[[#This Row],[27]]-AD$3&gt;0),Relevé[[#This Row],[27]]-AD$3,
IF(AND($C20=$B$4,Relevé[[#This Row],[27]]-AD$4&gt;0),Relevé[[#This Row],[27]]-AD$4,
IF(AND($C20=$B$5,Relevé[[#This Row],[27]]-AD$5&gt;0),Relevé[[#This Row],[27]]-AD$5,0)))),0)</f>
        <v>0</v>
      </c>
      <c r="AE20" s="59">
        <f>IFERROR(IF(ISTEXT(Relevé[[#This Row],[28]]),0,
IF(AND($C20=$B$3,Relevé[[#This Row],[28]]-AE$3&gt;0),Relevé[[#This Row],[28]]-AE$3,
IF(AND($C20=$B$4,Relevé[[#This Row],[28]]-AE$4&gt;0),Relevé[[#This Row],[28]]-AE$4,
IF(AND($C20=$B$5,Relevé[[#This Row],[28]]-AE$5&gt;0),Relevé[[#This Row],[28]]-AE$5,0)))),0)</f>
        <v>0</v>
      </c>
      <c r="AF20" s="59">
        <f>IFERROR(IF(ISTEXT(Relevé[[#This Row],[29]]),0,
IF(AND($C20=$B$3,Relevé[[#This Row],[29]]-AF$3&gt;0),Relevé[[#This Row],[29]]-AF$3,
IF(AND($C20=$B$4,Relevé[[#This Row],[29]]-AF$4&gt;0),Relevé[[#This Row],[29]]-AF$4,
IF(AND($C20=$B$5,Relevé[[#This Row],[29]]-AF$5&gt;0),Relevé[[#This Row],[29]]-AF$5,0)))),0)</f>
        <v>0</v>
      </c>
      <c r="AG20" s="59">
        <f>IFERROR(IF(ISTEXT(Relevé[[#This Row],[30]]),0,
IF(AND($C20=$B$3,Relevé[[#This Row],[30]]-AG$3&gt;0),Relevé[[#This Row],[30]]-AG$3,
IF(AND($C20=$B$4,Relevé[[#This Row],[30]]-AG$4&gt;0),Relevé[[#This Row],[30]]-AG$4,
IF(AND($C20=$B$5,Relevé[[#This Row],[30]]-AG$5&gt;0),Relevé[[#This Row],[30]]-AG$5,0)))),0)</f>
        <v>0</v>
      </c>
      <c r="AH20" s="59">
        <f>IFERROR(IF(ISTEXT(Relevé[[#This Row],[31]]),0,
IF(AND($C20=$B$3,Relevé[[#This Row],[31]]-AH$3&gt;0),Relevé[[#This Row],[31]]-AH$3,
IF(AND($C20=$B$4,Relevé[[#This Row],[31]]-AH$4&gt;0),Relevé[[#This Row],[31]]-AH$4,
IF(AND($C20=$B$5,Relevé[[#This Row],[31]]-AH$5&gt;0),Relevé[[#This Row],[31]]-AH$5,0)))),0)</f>
        <v>0</v>
      </c>
      <c r="AI20" s="60">
        <f t="shared" si="4"/>
        <v>0</v>
      </c>
      <c r="AJ20" s="11"/>
      <c r="AK20" s="11"/>
      <c r="AL20" s="11"/>
      <c r="AM20" s="11"/>
    </row>
    <row r="21" spans="1:39" ht="15" customHeight="1" x14ac:dyDescent="0.25">
      <c r="A21" s="128"/>
      <c r="B21" s="20" t="str">
        <f>IFERROR(VLOOKUP(A21,Salariés[],2,FALSE),"")</f>
        <v/>
      </c>
      <c r="C21" s="20" t="str">
        <f>IFERROR(VLOOKUP(A21,Salariés[],3,FALSE),"")</f>
        <v/>
      </c>
      <c r="D21" s="59">
        <f>IFERROR(IF(ISTEXT(Relevé[[#This Row],[1]]),0,
IF(AND($C21=$B$3,Relevé[[#This Row],[1]]-D$3&gt;0),Relevé[[#This Row],[1]]-D$3,
IF(AND($C21=$B$4,Relevé[[#This Row],[1]]-D$4&gt;0),Relevé[[#This Row],[1]]-D$4,
IF(AND($C21=$B$5,Relevé[[#This Row],[1]]-D$5&gt;0),Relevé[[#This Row],[1]]-D$5,0)))),0)</f>
        <v>0</v>
      </c>
      <c r="E21" s="59">
        <f>IFERROR(IF(ISTEXT(Relevé[[#This Row],[2]]),0,
IF(AND($C21=$B$3,Relevé[[#This Row],[2]]-E$3&gt;0),Relevé[[#This Row],[2]]-E$3,
IF(AND($C21=$B$4,Relevé[[#This Row],[2]]-E$4&gt;0),Relevé[[#This Row],[2]]-E$4,
IF(AND($C21=$B$5,Relevé[[#This Row],[2]]-E$5&gt;0),Relevé[[#This Row],[2]]-E$5,0)))),0)</f>
        <v>0</v>
      </c>
      <c r="F21" s="59">
        <f>IFERROR(IF(ISTEXT(Relevé[[#This Row],[3]]),0,
IF(AND($C21=$B$3,Relevé[[#This Row],[3]]-F$3&gt;0),Relevé[[#This Row],[3]]-F$3,
IF(AND($C21=$B$4,Relevé[[#This Row],[3]]-F$4&gt;0),Relevé[[#This Row],[3]]-F$4,
IF(AND($C21=$B$5,Relevé[[#This Row],[3]]-F$5&gt;0),Relevé[[#This Row],[3]]-F$5,0)))),0)</f>
        <v>0</v>
      </c>
      <c r="G21" s="59">
        <f>IFERROR(IF(ISTEXT(Relevé[[#This Row],[4]]),0,
IF(AND($C21=$B$3,Relevé[[#This Row],[4]]-G$3&gt;0),Relevé[[#This Row],[4]]-G$3,
IF(AND($C21=$B$4,Relevé[[#This Row],[4]]-G$4&gt;0),Relevé[[#This Row],[4]]-G$4,
IF(AND($C21=$B$5,Relevé[[#This Row],[4]]-G$5&gt;0),Relevé[[#This Row],[4]]-G$5,0)))),0)</f>
        <v>0</v>
      </c>
      <c r="H21" s="59">
        <f>IFERROR(IF(ISTEXT(Relevé[[#This Row],[5]]),0,
IF(AND($C21=$B$3,Relevé[[#This Row],[5]]-H$3&gt;0),Relevé[[#This Row],[5]]-H$3,
IF(AND($C21=$B$4,Relevé[[#This Row],[5]]-H$4&gt;0),Relevé[[#This Row],[5]]-H$4,
IF(AND($C21=$B$5,Relevé[[#This Row],[5]]-H$5&gt;0),Relevé[[#This Row],[5]]-H$5,0)))),0)</f>
        <v>0</v>
      </c>
      <c r="I21" s="59">
        <f>IFERROR(IF(ISTEXT(Relevé[[#This Row],[6]]),0,
IF(AND($C21=$B$3,Relevé[[#This Row],[6]]-I$3&gt;0),Relevé[[#This Row],[6]]-I$3,
IF(AND($C21=$B$4,Relevé[[#This Row],[6]]-I$4&gt;0),Relevé[[#This Row],[6]]-I$4,
IF(AND($C21=$B$5,Relevé[[#This Row],[6]]-I$5&gt;0),Relevé[[#This Row],[6]]-I$5,0)))),0)</f>
        <v>0</v>
      </c>
      <c r="J21" s="59">
        <f>IFERROR(IF(ISTEXT(Relevé[[#This Row],[7]]),0,
IF(AND($C21=$B$3,Relevé[[#This Row],[7]]-J$3&gt;0),Relevé[[#This Row],[7]]-J$3,
IF(AND($C21=$B$4,Relevé[[#This Row],[7]]-J$4&gt;0),Relevé[[#This Row],[7]]-J$4,
IF(AND($C21=$B$5,Relevé[[#This Row],[7]]-J$5&gt;0),Relevé[[#This Row],[7]]-J$5,0)))),0)</f>
        <v>0</v>
      </c>
      <c r="K21" s="59">
        <f>IFERROR(IF(ISTEXT(Relevé[[#This Row],[8]]),0,
IF(AND($C21=$B$3,Relevé[[#This Row],[8]]-K$3&gt;0),Relevé[[#This Row],[8]]-K$3,
IF(AND($C21=$B$4,Relevé[[#This Row],[8]]-K$4&gt;0),Relevé[[#This Row],[8]]-K$4,
IF(AND($C21=$B$5,Relevé[[#This Row],[8]]-K$5&gt;0),Relevé[[#This Row],[8]]-K$5,0)))),0)</f>
        <v>0</v>
      </c>
      <c r="L21" s="59">
        <f>IFERROR(IF(ISTEXT(Relevé[[#This Row],[9]]),0,
IF(AND($C21=$B$3,Relevé[[#This Row],[9]]-L$3&gt;0),Relevé[[#This Row],[9]]-L$3,
IF(AND($C21=$B$4,Relevé[[#This Row],[9]]-L$4&gt;0),Relevé[[#This Row],[9]]-L$4,
IF(AND($C21=$B$5,Relevé[[#This Row],[9]]-L$5&gt;0),Relevé[[#This Row],[9]]-L$5,0)))),0)</f>
        <v>0</v>
      </c>
      <c r="M21" s="59">
        <f>IFERROR(IF(ISTEXT(Relevé[[#This Row],[10]]),0,
IF(AND($C21=$B$3,Relevé[[#This Row],[10]]-M$3&gt;0),Relevé[[#This Row],[10]]-M$3,
IF(AND($C21=$B$4,Relevé[[#This Row],[10]]-M$4&gt;0),Relevé[[#This Row],[10]]-M$4,
IF(AND($C21=$B$5,Relevé[[#This Row],[10]]-M$5&gt;0),Relevé[[#This Row],[10]]-M$5,0)))),0)</f>
        <v>0</v>
      </c>
      <c r="N21" s="59">
        <f>IFERROR(IF(ISTEXT(Relevé[[#This Row],[11]]),0,
IF(AND($C21=$B$3,Relevé[[#This Row],[11]]-N$3&gt;0),Relevé[[#This Row],[11]]-N$3,
IF(AND($C21=$B$4,Relevé[[#This Row],[11]]-N$4&gt;0),Relevé[[#This Row],[11]]-N$4,
IF(AND($C21=$B$5,Relevé[[#This Row],[11]]-N$5&gt;0),Relevé[[#This Row],[11]]-N$5,0)))),0)</f>
        <v>0</v>
      </c>
      <c r="O21" s="59">
        <f>IFERROR(IF(ISTEXT(Relevé[[#This Row],[12]]),0,
IF(AND($C21=$B$3,Relevé[[#This Row],[12]]-O$3&gt;0),Relevé[[#This Row],[12]]-O$3,
IF(AND($C21=$B$4,Relevé[[#This Row],[12]]-O$4&gt;0),Relevé[[#This Row],[12]]-O$4,
IF(AND($C21=$B$5,Relevé[[#This Row],[12]]-O$5&gt;0),Relevé[[#This Row],[12]]-O$5,0)))),0)</f>
        <v>0</v>
      </c>
      <c r="P21" s="59">
        <f>IFERROR(IF(ISTEXT(Relevé[[#This Row],[13]]),0,
IF(AND($C21=$B$3,Relevé[[#This Row],[13]]-P$3&gt;0),Relevé[[#This Row],[13]]-P$3,
IF(AND($C21=$B$4,Relevé[[#This Row],[13]]-P$4&gt;0),Relevé[[#This Row],[13]]-P$4,
IF(AND($C21=$B$5,Relevé[[#This Row],[13]]-P$5&gt;0),Relevé[[#This Row],[13]]-P$5,0)))),0)</f>
        <v>0</v>
      </c>
      <c r="Q21" s="59">
        <f>IFERROR(IF(ISTEXT(Relevé[[#This Row],[14]]),0,
IF(AND($C21=$B$3,Relevé[[#This Row],[14]]-Q$3&gt;0),Relevé[[#This Row],[14]]-Q$3,
IF(AND($C21=$B$4,Relevé[[#This Row],[14]]-Q$4&gt;0),Relevé[[#This Row],[14]]-Q$4,
IF(AND($C21=$B$5,Relevé[[#This Row],[14]]-Q$5&gt;0),Relevé[[#This Row],[14]]-Q$5,0)))),0)</f>
        <v>0</v>
      </c>
      <c r="R21" s="59">
        <f>IFERROR(IF(ISTEXT(Relevé[[#This Row],[15]]),0,
IF(AND($C21=$B$3,Relevé[[#This Row],[15]]-R$3&gt;0),Relevé[[#This Row],[15]]-R$3,
IF(AND($C21=$B$4,Relevé[[#This Row],[15]]-R$4&gt;0),Relevé[[#This Row],[15]]-R$4,
IF(AND($C21=$B$5,Relevé[[#This Row],[15]]-R$5&gt;0),Relevé[[#This Row],[15]]-R$5,0)))),0)</f>
        <v>0</v>
      </c>
      <c r="S21" s="59">
        <f>IFERROR(IF(ISTEXT(Relevé[[#This Row],[16]]),0,
IF(AND($C21=$B$3,Relevé[[#This Row],[16]]-S$3&gt;0),Relevé[[#This Row],[16]]-S$3,
IF(AND($C21=$B$4,Relevé[[#This Row],[16]]-S$4&gt;0),Relevé[[#This Row],[16]]-S$4,
IF(AND($C21=$B$5,Relevé[[#This Row],[16]]-S$5&gt;0),Relevé[[#This Row],[16]]-S$5,0)))),0)</f>
        <v>0</v>
      </c>
      <c r="T21" s="59">
        <f>IFERROR(IF(ISTEXT(Relevé[[#This Row],[17]]),0,
IF(AND($C21=$B$3,Relevé[[#This Row],[17]]-T$3&gt;0),Relevé[[#This Row],[17]]-T$3,
IF(AND($C21=$B$4,Relevé[[#This Row],[17]]-T$4&gt;0),Relevé[[#This Row],[17]]-T$4,
IF(AND($C21=$B$5,Relevé[[#This Row],[17]]-T$5&gt;0),Relevé[[#This Row],[17]]-T$5,0)))),0)</f>
        <v>0</v>
      </c>
      <c r="U21" s="59">
        <f>IFERROR(IF(ISTEXT(Relevé[[#This Row],[18]]),0,
IF(AND($C21=$B$3,Relevé[[#This Row],[18]]-U$3&gt;0),Relevé[[#This Row],[18]]-U$3,
IF(AND($C21=$B$4,Relevé[[#This Row],[18]]-U$4&gt;0),Relevé[[#This Row],[18]]-U$4,
IF(AND($C21=$B$5,Relevé[[#This Row],[18]]-U$5&gt;0),Relevé[[#This Row],[18]]-U$5,0)))),0)</f>
        <v>0</v>
      </c>
      <c r="V21" s="59">
        <f>IFERROR(IF(ISTEXT(Relevé[[#This Row],[19]]),0,
IF(AND($C21=$B$3,Relevé[[#This Row],[19]]-V$3&gt;0),Relevé[[#This Row],[19]]-V$3,
IF(AND($C21=$B$4,Relevé[[#This Row],[19]]-V$4&gt;0),Relevé[[#This Row],[19]]-V$4,
IF(AND($C21=$B$5,Relevé[[#This Row],[19]]-V$5&gt;0),Relevé[[#This Row],[19]]-V$5,0)))),0)</f>
        <v>0</v>
      </c>
      <c r="W21" s="59">
        <f>IFERROR(IF(ISTEXT(Relevé[[#This Row],[20]]),0,
IF(AND($C21=$B$3,Relevé[[#This Row],[20]]-W$3&gt;0),Relevé[[#This Row],[20]]-W$3,
IF(AND($C21=$B$4,Relevé[[#This Row],[20]]-W$4&gt;0),Relevé[[#This Row],[20]]-W$4,
IF(AND($C21=$B$5,Relevé[[#This Row],[20]]-W$5&gt;0),Relevé[[#This Row],[20]]-W$5,0)))),0)</f>
        <v>0</v>
      </c>
      <c r="X21" s="59">
        <f>IFERROR(IF(ISTEXT(Relevé[[#This Row],[21]]),0,
IF(AND($C21=$B$3,Relevé[[#This Row],[21]]-X$3&gt;0),Relevé[[#This Row],[21]]-X$3,
IF(AND($C21=$B$4,Relevé[[#This Row],[21]]-X$4&gt;0),Relevé[[#This Row],[21]]-X$4,
IF(AND($C21=$B$5,Relevé[[#This Row],[21]]-X$5&gt;0),Relevé[[#This Row],[21]]-X$5,0)))),0)</f>
        <v>0</v>
      </c>
      <c r="Y21" s="59">
        <f>IFERROR(IF(ISTEXT(Relevé[[#This Row],[22]]),0,
IF(AND($C21=$B$3,Relevé[[#This Row],[22]]-Y$3&gt;0),Relevé[[#This Row],[22]]-Y$3,
IF(AND($C21=$B$4,Relevé[[#This Row],[22]]-Y$4&gt;0),Relevé[[#This Row],[22]]-Y$4,
IF(AND($C21=$B$5,Relevé[[#This Row],[22]]-Y$5&gt;0),Relevé[[#This Row],[22]]-Y$5,0)))),0)</f>
        <v>0</v>
      </c>
      <c r="Z21" s="59">
        <f>IFERROR(IF(ISTEXT(Relevé[[#This Row],[23]]),0,
IF(AND($C21=$B$3,Relevé[[#This Row],[23]]-Z$3&gt;0),Relevé[[#This Row],[23]]-Z$3,
IF(AND($C21=$B$4,Relevé[[#This Row],[23]]-Z$4&gt;0),Relevé[[#This Row],[23]]-Z$4,
IF(AND($C21=$B$5,Relevé[[#This Row],[23]]-Z$5&gt;0),Relevé[[#This Row],[23]]-Z$5,0)))),0)</f>
        <v>0</v>
      </c>
      <c r="AA21" s="59">
        <f>IFERROR(IF(ISTEXT(Relevé[[#This Row],[24]]),0,
IF(AND($C21=$B$3,Relevé[[#This Row],[24]]-AA$3&gt;0),Relevé[[#This Row],[24]]-AA$3,
IF(AND($C21=$B$4,Relevé[[#This Row],[24]]-AA$4&gt;0),Relevé[[#This Row],[24]]-AA$4,
IF(AND($C21=$B$5,Relevé[[#This Row],[24]]-AA$5&gt;0),Relevé[[#This Row],[24]]-AA$5,0)))),0)</f>
        <v>0</v>
      </c>
      <c r="AB21" s="59">
        <f>IFERROR(IF(ISTEXT(Relevé[[#This Row],[25]]),0,
IF(AND($C21=$B$3,Relevé[[#This Row],[25]]-AB$3&gt;0),Relevé[[#This Row],[25]]-AB$3,
IF(AND($C21=$B$4,Relevé[[#This Row],[25]]-AB$4&gt;0),Relevé[[#This Row],[25]]-AB$4,
IF(AND($C21=$B$5,Relevé[[#This Row],[25]]-AB$5&gt;0),Relevé[[#This Row],[25]]-AB$5,0)))),0)</f>
        <v>0</v>
      </c>
      <c r="AC21" s="59">
        <f>IFERROR(IF(ISTEXT(Relevé[[#This Row],[26]]),0,
IF(AND($C21=$B$3,Relevé[[#This Row],[26]]-AC$3&gt;0),Relevé[[#This Row],[26]]-AC$3,
IF(AND($C21=$B$4,Relevé[[#This Row],[26]]-AC$4&gt;0),Relevé[[#This Row],[26]]-AC$4,
IF(AND($C21=$B$5,Relevé[[#This Row],[26]]-AC$5&gt;0),Relevé[[#This Row],[26]]-AC$5,0)))),0)</f>
        <v>0</v>
      </c>
      <c r="AD21" s="59">
        <f>IFERROR(IF(ISTEXT(Relevé[[#This Row],[27]]),0,
IF(AND($C21=$B$3,Relevé[[#This Row],[27]]-AD$3&gt;0),Relevé[[#This Row],[27]]-AD$3,
IF(AND($C21=$B$4,Relevé[[#This Row],[27]]-AD$4&gt;0),Relevé[[#This Row],[27]]-AD$4,
IF(AND($C21=$B$5,Relevé[[#This Row],[27]]-AD$5&gt;0),Relevé[[#This Row],[27]]-AD$5,0)))),0)</f>
        <v>0</v>
      </c>
      <c r="AE21" s="59">
        <f>IFERROR(IF(ISTEXT(Relevé[[#This Row],[28]]),0,
IF(AND($C21=$B$3,Relevé[[#This Row],[28]]-AE$3&gt;0),Relevé[[#This Row],[28]]-AE$3,
IF(AND($C21=$B$4,Relevé[[#This Row],[28]]-AE$4&gt;0),Relevé[[#This Row],[28]]-AE$4,
IF(AND($C21=$B$5,Relevé[[#This Row],[28]]-AE$5&gt;0),Relevé[[#This Row],[28]]-AE$5,0)))),0)</f>
        <v>0</v>
      </c>
      <c r="AF21" s="59">
        <f>IFERROR(IF(ISTEXT(Relevé[[#This Row],[29]]),0,
IF(AND($C21=$B$3,Relevé[[#This Row],[29]]-AF$3&gt;0),Relevé[[#This Row],[29]]-AF$3,
IF(AND($C21=$B$4,Relevé[[#This Row],[29]]-AF$4&gt;0),Relevé[[#This Row],[29]]-AF$4,
IF(AND($C21=$B$5,Relevé[[#This Row],[29]]-AF$5&gt;0),Relevé[[#This Row],[29]]-AF$5,0)))),0)</f>
        <v>0</v>
      </c>
      <c r="AG21" s="59">
        <f>IFERROR(IF(ISTEXT(Relevé[[#This Row],[30]]),0,
IF(AND($C21=$B$3,Relevé[[#This Row],[30]]-AG$3&gt;0),Relevé[[#This Row],[30]]-AG$3,
IF(AND($C21=$B$4,Relevé[[#This Row],[30]]-AG$4&gt;0),Relevé[[#This Row],[30]]-AG$4,
IF(AND($C21=$B$5,Relevé[[#This Row],[30]]-AG$5&gt;0),Relevé[[#This Row],[30]]-AG$5,0)))),0)</f>
        <v>0</v>
      </c>
      <c r="AH21" s="59">
        <f>IFERROR(IF(ISTEXT(Relevé[[#This Row],[31]]),0,
IF(AND($C21=$B$3,Relevé[[#This Row],[31]]-AH$3&gt;0),Relevé[[#This Row],[31]]-AH$3,
IF(AND($C21=$B$4,Relevé[[#This Row],[31]]-AH$4&gt;0),Relevé[[#This Row],[31]]-AH$4,
IF(AND($C21=$B$5,Relevé[[#This Row],[31]]-AH$5&gt;0),Relevé[[#This Row],[31]]-AH$5,0)))),0)</f>
        <v>0</v>
      </c>
      <c r="AI21" s="60">
        <f t="shared" si="4"/>
        <v>0</v>
      </c>
      <c r="AJ21" s="11"/>
      <c r="AK21" s="11"/>
      <c r="AL21" s="11"/>
      <c r="AM21" s="11"/>
    </row>
    <row r="22" spans="1:39" ht="15" customHeight="1" x14ac:dyDescent="0.25">
      <c r="A22" s="128"/>
      <c r="B22" s="20" t="str">
        <f>IFERROR(VLOOKUP(A22,Salariés[],2,FALSE),"")</f>
        <v/>
      </c>
      <c r="C22" s="20" t="str">
        <f>IFERROR(VLOOKUP(A22,Salariés[],3,FALSE),"")</f>
        <v/>
      </c>
      <c r="D22" s="59">
        <f>IFERROR(IF(ISTEXT(Relevé[[#This Row],[1]]),0,
IF(AND($C22=$B$3,Relevé[[#This Row],[1]]-D$3&gt;0),Relevé[[#This Row],[1]]-D$3,
IF(AND($C22=$B$4,Relevé[[#This Row],[1]]-D$4&gt;0),Relevé[[#This Row],[1]]-D$4,
IF(AND($C22=$B$5,Relevé[[#This Row],[1]]-D$5&gt;0),Relevé[[#This Row],[1]]-D$5,0)))),0)</f>
        <v>0</v>
      </c>
      <c r="E22" s="59">
        <f>IFERROR(IF(ISTEXT(Relevé[[#This Row],[2]]),0,
IF(AND($C22=$B$3,Relevé[[#This Row],[2]]-E$3&gt;0),Relevé[[#This Row],[2]]-E$3,
IF(AND($C22=$B$4,Relevé[[#This Row],[2]]-E$4&gt;0),Relevé[[#This Row],[2]]-E$4,
IF(AND($C22=$B$5,Relevé[[#This Row],[2]]-E$5&gt;0),Relevé[[#This Row],[2]]-E$5,0)))),0)</f>
        <v>0</v>
      </c>
      <c r="F22" s="59">
        <f>IFERROR(IF(ISTEXT(Relevé[[#This Row],[3]]),0,
IF(AND($C22=$B$3,Relevé[[#This Row],[3]]-F$3&gt;0),Relevé[[#This Row],[3]]-F$3,
IF(AND($C22=$B$4,Relevé[[#This Row],[3]]-F$4&gt;0),Relevé[[#This Row],[3]]-F$4,
IF(AND($C22=$B$5,Relevé[[#This Row],[3]]-F$5&gt;0),Relevé[[#This Row],[3]]-F$5,0)))),0)</f>
        <v>0</v>
      </c>
      <c r="G22" s="59">
        <f>IFERROR(IF(ISTEXT(Relevé[[#This Row],[4]]),0,
IF(AND($C22=$B$3,Relevé[[#This Row],[4]]-G$3&gt;0),Relevé[[#This Row],[4]]-G$3,
IF(AND($C22=$B$4,Relevé[[#This Row],[4]]-G$4&gt;0),Relevé[[#This Row],[4]]-G$4,
IF(AND($C22=$B$5,Relevé[[#This Row],[4]]-G$5&gt;0),Relevé[[#This Row],[4]]-G$5,0)))),0)</f>
        <v>0</v>
      </c>
      <c r="H22" s="59">
        <f>IFERROR(IF(ISTEXT(Relevé[[#This Row],[5]]),0,
IF(AND($C22=$B$3,Relevé[[#This Row],[5]]-H$3&gt;0),Relevé[[#This Row],[5]]-H$3,
IF(AND($C22=$B$4,Relevé[[#This Row],[5]]-H$4&gt;0),Relevé[[#This Row],[5]]-H$4,
IF(AND($C22=$B$5,Relevé[[#This Row],[5]]-H$5&gt;0),Relevé[[#This Row],[5]]-H$5,0)))),0)</f>
        <v>0</v>
      </c>
      <c r="I22" s="59">
        <f>IFERROR(IF(ISTEXT(Relevé[[#This Row],[6]]),0,
IF(AND($C22=$B$3,Relevé[[#This Row],[6]]-I$3&gt;0),Relevé[[#This Row],[6]]-I$3,
IF(AND($C22=$B$4,Relevé[[#This Row],[6]]-I$4&gt;0),Relevé[[#This Row],[6]]-I$4,
IF(AND($C22=$B$5,Relevé[[#This Row],[6]]-I$5&gt;0),Relevé[[#This Row],[6]]-I$5,0)))),0)</f>
        <v>0</v>
      </c>
      <c r="J22" s="59">
        <f>IFERROR(IF(ISTEXT(Relevé[[#This Row],[7]]),0,
IF(AND($C22=$B$3,Relevé[[#This Row],[7]]-J$3&gt;0),Relevé[[#This Row],[7]]-J$3,
IF(AND($C22=$B$4,Relevé[[#This Row],[7]]-J$4&gt;0),Relevé[[#This Row],[7]]-J$4,
IF(AND($C22=$B$5,Relevé[[#This Row],[7]]-J$5&gt;0),Relevé[[#This Row],[7]]-J$5,0)))),0)</f>
        <v>0</v>
      </c>
      <c r="K22" s="59">
        <f>IFERROR(IF(ISTEXT(Relevé[[#This Row],[8]]),0,
IF(AND($C22=$B$3,Relevé[[#This Row],[8]]-K$3&gt;0),Relevé[[#This Row],[8]]-K$3,
IF(AND($C22=$B$4,Relevé[[#This Row],[8]]-K$4&gt;0),Relevé[[#This Row],[8]]-K$4,
IF(AND($C22=$B$5,Relevé[[#This Row],[8]]-K$5&gt;0),Relevé[[#This Row],[8]]-K$5,0)))),0)</f>
        <v>0</v>
      </c>
      <c r="L22" s="59">
        <f>IFERROR(IF(ISTEXT(Relevé[[#This Row],[9]]),0,
IF(AND($C22=$B$3,Relevé[[#This Row],[9]]-L$3&gt;0),Relevé[[#This Row],[9]]-L$3,
IF(AND($C22=$B$4,Relevé[[#This Row],[9]]-L$4&gt;0),Relevé[[#This Row],[9]]-L$4,
IF(AND($C22=$B$5,Relevé[[#This Row],[9]]-L$5&gt;0),Relevé[[#This Row],[9]]-L$5,0)))),0)</f>
        <v>0</v>
      </c>
      <c r="M22" s="59">
        <f>IFERROR(IF(ISTEXT(Relevé[[#This Row],[10]]),0,
IF(AND($C22=$B$3,Relevé[[#This Row],[10]]-M$3&gt;0),Relevé[[#This Row],[10]]-M$3,
IF(AND($C22=$B$4,Relevé[[#This Row],[10]]-M$4&gt;0),Relevé[[#This Row],[10]]-M$4,
IF(AND($C22=$B$5,Relevé[[#This Row],[10]]-M$5&gt;0),Relevé[[#This Row],[10]]-M$5,0)))),0)</f>
        <v>0</v>
      </c>
      <c r="N22" s="59">
        <f>IFERROR(IF(ISTEXT(Relevé[[#This Row],[11]]),0,
IF(AND($C22=$B$3,Relevé[[#This Row],[11]]-N$3&gt;0),Relevé[[#This Row],[11]]-N$3,
IF(AND($C22=$B$4,Relevé[[#This Row],[11]]-N$4&gt;0),Relevé[[#This Row],[11]]-N$4,
IF(AND($C22=$B$5,Relevé[[#This Row],[11]]-N$5&gt;0),Relevé[[#This Row],[11]]-N$5,0)))),0)</f>
        <v>0</v>
      </c>
      <c r="O22" s="59">
        <f>IFERROR(IF(ISTEXT(Relevé[[#This Row],[12]]),0,
IF(AND($C22=$B$3,Relevé[[#This Row],[12]]-O$3&gt;0),Relevé[[#This Row],[12]]-O$3,
IF(AND($C22=$B$4,Relevé[[#This Row],[12]]-O$4&gt;0),Relevé[[#This Row],[12]]-O$4,
IF(AND($C22=$B$5,Relevé[[#This Row],[12]]-O$5&gt;0),Relevé[[#This Row],[12]]-O$5,0)))),0)</f>
        <v>0</v>
      </c>
      <c r="P22" s="59">
        <f>IFERROR(IF(ISTEXT(Relevé[[#This Row],[13]]),0,
IF(AND($C22=$B$3,Relevé[[#This Row],[13]]-P$3&gt;0),Relevé[[#This Row],[13]]-P$3,
IF(AND($C22=$B$4,Relevé[[#This Row],[13]]-P$4&gt;0),Relevé[[#This Row],[13]]-P$4,
IF(AND($C22=$B$5,Relevé[[#This Row],[13]]-P$5&gt;0),Relevé[[#This Row],[13]]-P$5,0)))),0)</f>
        <v>0</v>
      </c>
      <c r="Q22" s="59">
        <f>IFERROR(IF(ISTEXT(Relevé[[#This Row],[14]]),0,
IF(AND($C22=$B$3,Relevé[[#This Row],[14]]-Q$3&gt;0),Relevé[[#This Row],[14]]-Q$3,
IF(AND($C22=$B$4,Relevé[[#This Row],[14]]-Q$4&gt;0),Relevé[[#This Row],[14]]-Q$4,
IF(AND($C22=$B$5,Relevé[[#This Row],[14]]-Q$5&gt;0),Relevé[[#This Row],[14]]-Q$5,0)))),0)</f>
        <v>0</v>
      </c>
      <c r="R22" s="59">
        <f>IFERROR(IF(ISTEXT(Relevé[[#This Row],[15]]),0,
IF(AND($C22=$B$3,Relevé[[#This Row],[15]]-R$3&gt;0),Relevé[[#This Row],[15]]-R$3,
IF(AND($C22=$B$4,Relevé[[#This Row],[15]]-R$4&gt;0),Relevé[[#This Row],[15]]-R$4,
IF(AND($C22=$B$5,Relevé[[#This Row],[15]]-R$5&gt;0),Relevé[[#This Row],[15]]-R$5,0)))),0)</f>
        <v>0</v>
      </c>
      <c r="S22" s="59">
        <f>IFERROR(IF(ISTEXT(Relevé[[#This Row],[16]]),0,
IF(AND($C22=$B$3,Relevé[[#This Row],[16]]-S$3&gt;0),Relevé[[#This Row],[16]]-S$3,
IF(AND($C22=$B$4,Relevé[[#This Row],[16]]-S$4&gt;0),Relevé[[#This Row],[16]]-S$4,
IF(AND($C22=$B$5,Relevé[[#This Row],[16]]-S$5&gt;0),Relevé[[#This Row],[16]]-S$5,0)))),0)</f>
        <v>0</v>
      </c>
      <c r="T22" s="59">
        <f>IFERROR(IF(ISTEXT(Relevé[[#This Row],[17]]),0,
IF(AND($C22=$B$3,Relevé[[#This Row],[17]]-T$3&gt;0),Relevé[[#This Row],[17]]-T$3,
IF(AND($C22=$B$4,Relevé[[#This Row],[17]]-T$4&gt;0),Relevé[[#This Row],[17]]-T$4,
IF(AND($C22=$B$5,Relevé[[#This Row],[17]]-T$5&gt;0),Relevé[[#This Row],[17]]-T$5,0)))),0)</f>
        <v>0</v>
      </c>
      <c r="U22" s="59">
        <f>IFERROR(IF(ISTEXT(Relevé[[#This Row],[18]]),0,
IF(AND($C22=$B$3,Relevé[[#This Row],[18]]-U$3&gt;0),Relevé[[#This Row],[18]]-U$3,
IF(AND($C22=$B$4,Relevé[[#This Row],[18]]-U$4&gt;0),Relevé[[#This Row],[18]]-U$4,
IF(AND($C22=$B$5,Relevé[[#This Row],[18]]-U$5&gt;0),Relevé[[#This Row],[18]]-U$5,0)))),0)</f>
        <v>0</v>
      </c>
      <c r="V22" s="59">
        <f>IFERROR(IF(ISTEXT(Relevé[[#This Row],[19]]),0,
IF(AND($C22=$B$3,Relevé[[#This Row],[19]]-V$3&gt;0),Relevé[[#This Row],[19]]-V$3,
IF(AND($C22=$B$4,Relevé[[#This Row],[19]]-V$4&gt;0),Relevé[[#This Row],[19]]-V$4,
IF(AND($C22=$B$5,Relevé[[#This Row],[19]]-V$5&gt;0),Relevé[[#This Row],[19]]-V$5,0)))),0)</f>
        <v>0</v>
      </c>
      <c r="W22" s="59">
        <f>IFERROR(IF(ISTEXT(Relevé[[#This Row],[20]]),0,
IF(AND($C22=$B$3,Relevé[[#This Row],[20]]-W$3&gt;0),Relevé[[#This Row],[20]]-W$3,
IF(AND($C22=$B$4,Relevé[[#This Row],[20]]-W$4&gt;0),Relevé[[#This Row],[20]]-W$4,
IF(AND($C22=$B$5,Relevé[[#This Row],[20]]-W$5&gt;0),Relevé[[#This Row],[20]]-W$5,0)))),0)</f>
        <v>0</v>
      </c>
      <c r="X22" s="59">
        <f>IFERROR(IF(ISTEXT(Relevé[[#This Row],[21]]),0,
IF(AND($C22=$B$3,Relevé[[#This Row],[21]]-X$3&gt;0),Relevé[[#This Row],[21]]-X$3,
IF(AND($C22=$B$4,Relevé[[#This Row],[21]]-X$4&gt;0),Relevé[[#This Row],[21]]-X$4,
IF(AND($C22=$B$5,Relevé[[#This Row],[21]]-X$5&gt;0),Relevé[[#This Row],[21]]-X$5,0)))),0)</f>
        <v>0</v>
      </c>
      <c r="Y22" s="59">
        <f>IFERROR(IF(ISTEXT(Relevé[[#This Row],[22]]),0,
IF(AND($C22=$B$3,Relevé[[#This Row],[22]]-Y$3&gt;0),Relevé[[#This Row],[22]]-Y$3,
IF(AND($C22=$B$4,Relevé[[#This Row],[22]]-Y$4&gt;0),Relevé[[#This Row],[22]]-Y$4,
IF(AND($C22=$B$5,Relevé[[#This Row],[22]]-Y$5&gt;0),Relevé[[#This Row],[22]]-Y$5,0)))),0)</f>
        <v>0</v>
      </c>
      <c r="Z22" s="59">
        <f>IFERROR(IF(ISTEXT(Relevé[[#This Row],[23]]),0,
IF(AND($C22=$B$3,Relevé[[#This Row],[23]]-Z$3&gt;0),Relevé[[#This Row],[23]]-Z$3,
IF(AND($C22=$B$4,Relevé[[#This Row],[23]]-Z$4&gt;0),Relevé[[#This Row],[23]]-Z$4,
IF(AND($C22=$B$5,Relevé[[#This Row],[23]]-Z$5&gt;0),Relevé[[#This Row],[23]]-Z$5,0)))),0)</f>
        <v>0</v>
      </c>
      <c r="AA22" s="59">
        <f>IFERROR(IF(ISTEXT(Relevé[[#This Row],[24]]),0,
IF(AND($C22=$B$3,Relevé[[#This Row],[24]]-AA$3&gt;0),Relevé[[#This Row],[24]]-AA$3,
IF(AND($C22=$B$4,Relevé[[#This Row],[24]]-AA$4&gt;0),Relevé[[#This Row],[24]]-AA$4,
IF(AND($C22=$B$5,Relevé[[#This Row],[24]]-AA$5&gt;0),Relevé[[#This Row],[24]]-AA$5,0)))),0)</f>
        <v>0</v>
      </c>
      <c r="AB22" s="59">
        <f>IFERROR(IF(ISTEXT(Relevé[[#This Row],[25]]),0,
IF(AND($C22=$B$3,Relevé[[#This Row],[25]]-AB$3&gt;0),Relevé[[#This Row],[25]]-AB$3,
IF(AND($C22=$B$4,Relevé[[#This Row],[25]]-AB$4&gt;0),Relevé[[#This Row],[25]]-AB$4,
IF(AND($C22=$B$5,Relevé[[#This Row],[25]]-AB$5&gt;0),Relevé[[#This Row],[25]]-AB$5,0)))),0)</f>
        <v>0</v>
      </c>
      <c r="AC22" s="59">
        <f>IFERROR(IF(ISTEXT(Relevé[[#This Row],[26]]),0,
IF(AND($C22=$B$3,Relevé[[#This Row],[26]]-AC$3&gt;0),Relevé[[#This Row],[26]]-AC$3,
IF(AND($C22=$B$4,Relevé[[#This Row],[26]]-AC$4&gt;0),Relevé[[#This Row],[26]]-AC$4,
IF(AND($C22=$B$5,Relevé[[#This Row],[26]]-AC$5&gt;0),Relevé[[#This Row],[26]]-AC$5,0)))),0)</f>
        <v>0</v>
      </c>
      <c r="AD22" s="59">
        <f>IFERROR(IF(ISTEXT(Relevé[[#This Row],[27]]),0,
IF(AND($C22=$B$3,Relevé[[#This Row],[27]]-AD$3&gt;0),Relevé[[#This Row],[27]]-AD$3,
IF(AND($C22=$B$4,Relevé[[#This Row],[27]]-AD$4&gt;0),Relevé[[#This Row],[27]]-AD$4,
IF(AND($C22=$B$5,Relevé[[#This Row],[27]]-AD$5&gt;0),Relevé[[#This Row],[27]]-AD$5,0)))),0)</f>
        <v>0</v>
      </c>
      <c r="AE22" s="59">
        <f>IFERROR(IF(ISTEXT(Relevé[[#This Row],[28]]),0,
IF(AND($C22=$B$3,Relevé[[#This Row],[28]]-AE$3&gt;0),Relevé[[#This Row],[28]]-AE$3,
IF(AND($C22=$B$4,Relevé[[#This Row],[28]]-AE$4&gt;0),Relevé[[#This Row],[28]]-AE$4,
IF(AND($C22=$B$5,Relevé[[#This Row],[28]]-AE$5&gt;0),Relevé[[#This Row],[28]]-AE$5,0)))),0)</f>
        <v>0</v>
      </c>
      <c r="AF22" s="59">
        <f>IFERROR(IF(ISTEXT(Relevé[[#This Row],[29]]),0,
IF(AND($C22=$B$3,Relevé[[#This Row],[29]]-AF$3&gt;0),Relevé[[#This Row],[29]]-AF$3,
IF(AND($C22=$B$4,Relevé[[#This Row],[29]]-AF$4&gt;0),Relevé[[#This Row],[29]]-AF$4,
IF(AND($C22=$B$5,Relevé[[#This Row],[29]]-AF$5&gt;0),Relevé[[#This Row],[29]]-AF$5,0)))),0)</f>
        <v>0</v>
      </c>
      <c r="AG22" s="59">
        <f>IFERROR(IF(ISTEXT(Relevé[[#This Row],[30]]),0,
IF(AND($C22=$B$3,Relevé[[#This Row],[30]]-AG$3&gt;0),Relevé[[#This Row],[30]]-AG$3,
IF(AND($C22=$B$4,Relevé[[#This Row],[30]]-AG$4&gt;0),Relevé[[#This Row],[30]]-AG$4,
IF(AND($C22=$B$5,Relevé[[#This Row],[30]]-AG$5&gt;0),Relevé[[#This Row],[30]]-AG$5,0)))),0)</f>
        <v>0</v>
      </c>
      <c r="AH22" s="59">
        <f>IFERROR(IF(ISTEXT(Relevé[[#This Row],[31]]),0,
IF(AND($C22=$B$3,Relevé[[#This Row],[31]]-AH$3&gt;0),Relevé[[#This Row],[31]]-AH$3,
IF(AND($C22=$B$4,Relevé[[#This Row],[31]]-AH$4&gt;0),Relevé[[#This Row],[31]]-AH$4,
IF(AND($C22=$B$5,Relevé[[#This Row],[31]]-AH$5&gt;0),Relevé[[#This Row],[31]]-AH$5,0)))),0)</f>
        <v>0</v>
      </c>
      <c r="AI22" s="60">
        <f t="shared" si="4"/>
        <v>0</v>
      </c>
      <c r="AJ22" s="11"/>
      <c r="AK22" s="11"/>
      <c r="AL22" s="11"/>
      <c r="AM22" s="11"/>
    </row>
    <row r="23" spans="1:39" ht="15" customHeight="1" x14ac:dyDescent="0.25">
      <c r="A23" s="128"/>
      <c r="B23" s="20" t="str">
        <f>IFERROR(VLOOKUP(A23,Salariés[],2,FALSE),"")</f>
        <v/>
      </c>
      <c r="C23" s="20" t="str">
        <f>IFERROR(VLOOKUP(A23,Salariés[],3,FALSE),"")</f>
        <v/>
      </c>
      <c r="D23" s="59">
        <f>IFERROR(IF(ISTEXT(Relevé[[#This Row],[1]]),0,
IF(AND($C23=$B$3,Relevé[[#This Row],[1]]-D$3&gt;0),Relevé[[#This Row],[1]]-D$3,
IF(AND($C23=$B$4,Relevé[[#This Row],[1]]-D$4&gt;0),Relevé[[#This Row],[1]]-D$4,
IF(AND($C23=$B$5,Relevé[[#This Row],[1]]-D$5&gt;0),Relevé[[#This Row],[1]]-D$5,0)))),0)</f>
        <v>0</v>
      </c>
      <c r="E23" s="59">
        <f>IFERROR(IF(ISTEXT(Relevé[[#This Row],[2]]),0,
IF(AND($C23=$B$3,Relevé[[#This Row],[2]]-E$3&gt;0),Relevé[[#This Row],[2]]-E$3,
IF(AND($C23=$B$4,Relevé[[#This Row],[2]]-E$4&gt;0),Relevé[[#This Row],[2]]-E$4,
IF(AND($C23=$B$5,Relevé[[#This Row],[2]]-E$5&gt;0),Relevé[[#This Row],[2]]-E$5,0)))),0)</f>
        <v>0</v>
      </c>
      <c r="F23" s="59">
        <f>IFERROR(IF(ISTEXT(Relevé[[#This Row],[3]]),0,
IF(AND($C23=$B$3,Relevé[[#This Row],[3]]-F$3&gt;0),Relevé[[#This Row],[3]]-F$3,
IF(AND($C23=$B$4,Relevé[[#This Row],[3]]-F$4&gt;0),Relevé[[#This Row],[3]]-F$4,
IF(AND($C23=$B$5,Relevé[[#This Row],[3]]-F$5&gt;0),Relevé[[#This Row],[3]]-F$5,0)))),0)</f>
        <v>0</v>
      </c>
      <c r="G23" s="59">
        <f>IFERROR(IF(ISTEXT(Relevé[[#This Row],[4]]),0,
IF(AND($C23=$B$3,Relevé[[#This Row],[4]]-G$3&gt;0),Relevé[[#This Row],[4]]-G$3,
IF(AND($C23=$B$4,Relevé[[#This Row],[4]]-G$4&gt;0),Relevé[[#This Row],[4]]-G$4,
IF(AND($C23=$B$5,Relevé[[#This Row],[4]]-G$5&gt;0),Relevé[[#This Row],[4]]-G$5,0)))),0)</f>
        <v>0</v>
      </c>
      <c r="H23" s="59">
        <f>IFERROR(IF(ISTEXT(Relevé[[#This Row],[5]]),0,
IF(AND($C23=$B$3,Relevé[[#This Row],[5]]-H$3&gt;0),Relevé[[#This Row],[5]]-H$3,
IF(AND($C23=$B$4,Relevé[[#This Row],[5]]-H$4&gt;0),Relevé[[#This Row],[5]]-H$4,
IF(AND($C23=$B$5,Relevé[[#This Row],[5]]-H$5&gt;0),Relevé[[#This Row],[5]]-H$5,0)))),0)</f>
        <v>0</v>
      </c>
      <c r="I23" s="59">
        <f>IFERROR(IF(ISTEXT(Relevé[[#This Row],[6]]),0,
IF(AND($C23=$B$3,Relevé[[#This Row],[6]]-I$3&gt;0),Relevé[[#This Row],[6]]-I$3,
IF(AND($C23=$B$4,Relevé[[#This Row],[6]]-I$4&gt;0),Relevé[[#This Row],[6]]-I$4,
IF(AND($C23=$B$5,Relevé[[#This Row],[6]]-I$5&gt;0),Relevé[[#This Row],[6]]-I$5,0)))),0)</f>
        <v>0</v>
      </c>
      <c r="J23" s="59">
        <f>IFERROR(IF(ISTEXT(Relevé[[#This Row],[7]]),0,
IF(AND($C23=$B$3,Relevé[[#This Row],[7]]-J$3&gt;0),Relevé[[#This Row],[7]]-J$3,
IF(AND($C23=$B$4,Relevé[[#This Row],[7]]-J$4&gt;0),Relevé[[#This Row],[7]]-J$4,
IF(AND($C23=$B$5,Relevé[[#This Row],[7]]-J$5&gt;0),Relevé[[#This Row],[7]]-J$5,0)))),0)</f>
        <v>0</v>
      </c>
      <c r="K23" s="59">
        <f>IFERROR(IF(ISTEXT(Relevé[[#This Row],[8]]),0,
IF(AND($C23=$B$3,Relevé[[#This Row],[8]]-K$3&gt;0),Relevé[[#This Row],[8]]-K$3,
IF(AND($C23=$B$4,Relevé[[#This Row],[8]]-K$4&gt;0),Relevé[[#This Row],[8]]-K$4,
IF(AND($C23=$B$5,Relevé[[#This Row],[8]]-K$5&gt;0),Relevé[[#This Row],[8]]-K$5,0)))),0)</f>
        <v>0</v>
      </c>
      <c r="L23" s="59">
        <f>IFERROR(IF(ISTEXT(Relevé[[#This Row],[9]]),0,
IF(AND($C23=$B$3,Relevé[[#This Row],[9]]-L$3&gt;0),Relevé[[#This Row],[9]]-L$3,
IF(AND($C23=$B$4,Relevé[[#This Row],[9]]-L$4&gt;0),Relevé[[#This Row],[9]]-L$4,
IF(AND($C23=$B$5,Relevé[[#This Row],[9]]-L$5&gt;0),Relevé[[#This Row],[9]]-L$5,0)))),0)</f>
        <v>0</v>
      </c>
      <c r="M23" s="59">
        <f>IFERROR(IF(ISTEXT(Relevé[[#This Row],[10]]),0,
IF(AND($C23=$B$3,Relevé[[#This Row],[10]]-M$3&gt;0),Relevé[[#This Row],[10]]-M$3,
IF(AND($C23=$B$4,Relevé[[#This Row],[10]]-M$4&gt;0),Relevé[[#This Row],[10]]-M$4,
IF(AND($C23=$B$5,Relevé[[#This Row],[10]]-M$5&gt;0),Relevé[[#This Row],[10]]-M$5,0)))),0)</f>
        <v>0</v>
      </c>
      <c r="N23" s="59">
        <f>IFERROR(IF(ISTEXT(Relevé[[#This Row],[11]]),0,
IF(AND($C23=$B$3,Relevé[[#This Row],[11]]-N$3&gt;0),Relevé[[#This Row],[11]]-N$3,
IF(AND($C23=$B$4,Relevé[[#This Row],[11]]-N$4&gt;0),Relevé[[#This Row],[11]]-N$4,
IF(AND($C23=$B$5,Relevé[[#This Row],[11]]-N$5&gt;0),Relevé[[#This Row],[11]]-N$5,0)))),0)</f>
        <v>0</v>
      </c>
      <c r="O23" s="59">
        <f>IFERROR(IF(ISTEXT(Relevé[[#This Row],[12]]),0,
IF(AND($C23=$B$3,Relevé[[#This Row],[12]]-O$3&gt;0),Relevé[[#This Row],[12]]-O$3,
IF(AND($C23=$B$4,Relevé[[#This Row],[12]]-O$4&gt;0),Relevé[[#This Row],[12]]-O$4,
IF(AND($C23=$B$5,Relevé[[#This Row],[12]]-O$5&gt;0),Relevé[[#This Row],[12]]-O$5,0)))),0)</f>
        <v>0</v>
      </c>
      <c r="P23" s="59">
        <f>IFERROR(IF(ISTEXT(Relevé[[#This Row],[13]]),0,
IF(AND($C23=$B$3,Relevé[[#This Row],[13]]-P$3&gt;0),Relevé[[#This Row],[13]]-P$3,
IF(AND($C23=$B$4,Relevé[[#This Row],[13]]-P$4&gt;0),Relevé[[#This Row],[13]]-P$4,
IF(AND($C23=$B$5,Relevé[[#This Row],[13]]-P$5&gt;0),Relevé[[#This Row],[13]]-P$5,0)))),0)</f>
        <v>0</v>
      </c>
      <c r="Q23" s="59">
        <f>IFERROR(IF(ISTEXT(Relevé[[#This Row],[14]]),0,
IF(AND($C23=$B$3,Relevé[[#This Row],[14]]-Q$3&gt;0),Relevé[[#This Row],[14]]-Q$3,
IF(AND($C23=$B$4,Relevé[[#This Row],[14]]-Q$4&gt;0),Relevé[[#This Row],[14]]-Q$4,
IF(AND($C23=$B$5,Relevé[[#This Row],[14]]-Q$5&gt;0),Relevé[[#This Row],[14]]-Q$5,0)))),0)</f>
        <v>0</v>
      </c>
      <c r="R23" s="59">
        <f>IFERROR(IF(ISTEXT(Relevé[[#This Row],[15]]),0,
IF(AND($C23=$B$3,Relevé[[#This Row],[15]]-R$3&gt;0),Relevé[[#This Row],[15]]-R$3,
IF(AND($C23=$B$4,Relevé[[#This Row],[15]]-R$4&gt;0),Relevé[[#This Row],[15]]-R$4,
IF(AND($C23=$B$5,Relevé[[#This Row],[15]]-R$5&gt;0),Relevé[[#This Row],[15]]-R$5,0)))),0)</f>
        <v>0</v>
      </c>
      <c r="S23" s="59">
        <f>IFERROR(IF(ISTEXT(Relevé[[#This Row],[16]]),0,
IF(AND($C23=$B$3,Relevé[[#This Row],[16]]-S$3&gt;0),Relevé[[#This Row],[16]]-S$3,
IF(AND($C23=$B$4,Relevé[[#This Row],[16]]-S$4&gt;0),Relevé[[#This Row],[16]]-S$4,
IF(AND($C23=$B$5,Relevé[[#This Row],[16]]-S$5&gt;0),Relevé[[#This Row],[16]]-S$5,0)))),0)</f>
        <v>0</v>
      </c>
      <c r="T23" s="59">
        <f>IFERROR(IF(ISTEXT(Relevé[[#This Row],[17]]),0,
IF(AND($C23=$B$3,Relevé[[#This Row],[17]]-T$3&gt;0),Relevé[[#This Row],[17]]-T$3,
IF(AND($C23=$B$4,Relevé[[#This Row],[17]]-T$4&gt;0),Relevé[[#This Row],[17]]-T$4,
IF(AND($C23=$B$5,Relevé[[#This Row],[17]]-T$5&gt;0),Relevé[[#This Row],[17]]-T$5,0)))),0)</f>
        <v>0</v>
      </c>
      <c r="U23" s="59">
        <f>IFERROR(IF(ISTEXT(Relevé[[#This Row],[18]]),0,
IF(AND($C23=$B$3,Relevé[[#This Row],[18]]-U$3&gt;0),Relevé[[#This Row],[18]]-U$3,
IF(AND($C23=$B$4,Relevé[[#This Row],[18]]-U$4&gt;0),Relevé[[#This Row],[18]]-U$4,
IF(AND($C23=$B$5,Relevé[[#This Row],[18]]-U$5&gt;0),Relevé[[#This Row],[18]]-U$5,0)))),0)</f>
        <v>0</v>
      </c>
      <c r="V23" s="59">
        <f>IFERROR(IF(ISTEXT(Relevé[[#This Row],[19]]),0,
IF(AND($C23=$B$3,Relevé[[#This Row],[19]]-V$3&gt;0),Relevé[[#This Row],[19]]-V$3,
IF(AND($C23=$B$4,Relevé[[#This Row],[19]]-V$4&gt;0),Relevé[[#This Row],[19]]-V$4,
IF(AND($C23=$B$5,Relevé[[#This Row],[19]]-V$5&gt;0),Relevé[[#This Row],[19]]-V$5,0)))),0)</f>
        <v>0</v>
      </c>
      <c r="W23" s="59">
        <f>IFERROR(IF(ISTEXT(Relevé[[#This Row],[20]]),0,
IF(AND($C23=$B$3,Relevé[[#This Row],[20]]-W$3&gt;0),Relevé[[#This Row],[20]]-W$3,
IF(AND($C23=$B$4,Relevé[[#This Row],[20]]-W$4&gt;0),Relevé[[#This Row],[20]]-W$4,
IF(AND($C23=$B$5,Relevé[[#This Row],[20]]-W$5&gt;0),Relevé[[#This Row],[20]]-W$5,0)))),0)</f>
        <v>0</v>
      </c>
      <c r="X23" s="59">
        <f>IFERROR(IF(ISTEXT(Relevé[[#This Row],[21]]),0,
IF(AND($C23=$B$3,Relevé[[#This Row],[21]]-X$3&gt;0),Relevé[[#This Row],[21]]-X$3,
IF(AND($C23=$B$4,Relevé[[#This Row],[21]]-X$4&gt;0),Relevé[[#This Row],[21]]-X$4,
IF(AND($C23=$B$5,Relevé[[#This Row],[21]]-X$5&gt;0),Relevé[[#This Row],[21]]-X$5,0)))),0)</f>
        <v>0</v>
      </c>
      <c r="Y23" s="59">
        <f>IFERROR(IF(ISTEXT(Relevé[[#This Row],[22]]),0,
IF(AND($C23=$B$3,Relevé[[#This Row],[22]]-Y$3&gt;0),Relevé[[#This Row],[22]]-Y$3,
IF(AND($C23=$B$4,Relevé[[#This Row],[22]]-Y$4&gt;0),Relevé[[#This Row],[22]]-Y$4,
IF(AND($C23=$B$5,Relevé[[#This Row],[22]]-Y$5&gt;0),Relevé[[#This Row],[22]]-Y$5,0)))),0)</f>
        <v>0</v>
      </c>
      <c r="Z23" s="59">
        <f>IFERROR(IF(ISTEXT(Relevé[[#This Row],[23]]),0,
IF(AND($C23=$B$3,Relevé[[#This Row],[23]]-Z$3&gt;0),Relevé[[#This Row],[23]]-Z$3,
IF(AND($C23=$B$4,Relevé[[#This Row],[23]]-Z$4&gt;0),Relevé[[#This Row],[23]]-Z$4,
IF(AND($C23=$B$5,Relevé[[#This Row],[23]]-Z$5&gt;0),Relevé[[#This Row],[23]]-Z$5,0)))),0)</f>
        <v>0</v>
      </c>
      <c r="AA23" s="59">
        <f>IFERROR(IF(ISTEXT(Relevé[[#This Row],[24]]),0,
IF(AND($C23=$B$3,Relevé[[#This Row],[24]]-AA$3&gt;0),Relevé[[#This Row],[24]]-AA$3,
IF(AND($C23=$B$4,Relevé[[#This Row],[24]]-AA$4&gt;0),Relevé[[#This Row],[24]]-AA$4,
IF(AND($C23=$B$5,Relevé[[#This Row],[24]]-AA$5&gt;0),Relevé[[#This Row],[24]]-AA$5,0)))),0)</f>
        <v>0</v>
      </c>
      <c r="AB23" s="59">
        <f>IFERROR(IF(ISTEXT(Relevé[[#This Row],[25]]),0,
IF(AND($C23=$B$3,Relevé[[#This Row],[25]]-AB$3&gt;0),Relevé[[#This Row],[25]]-AB$3,
IF(AND($C23=$B$4,Relevé[[#This Row],[25]]-AB$4&gt;0),Relevé[[#This Row],[25]]-AB$4,
IF(AND($C23=$B$5,Relevé[[#This Row],[25]]-AB$5&gt;0),Relevé[[#This Row],[25]]-AB$5,0)))),0)</f>
        <v>0</v>
      </c>
      <c r="AC23" s="59">
        <f>IFERROR(IF(ISTEXT(Relevé[[#This Row],[26]]),0,
IF(AND($C23=$B$3,Relevé[[#This Row],[26]]-AC$3&gt;0),Relevé[[#This Row],[26]]-AC$3,
IF(AND($C23=$B$4,Relevé[[#This Row],[26]]-AC$4&gt;0),Relevé[[#This Row],[26]]-AC$4,
IF(AND($C23=$B$5,Relevé[[#This Row],[26]]-AC$5&gt;0),Relevé[[#This Row],[26]]-AC$5,0)))),0)</f>
        <v>0</v>
      </c>
      <c r="AD23" s="59">
        <f>IFERROR(IF(ISTEXT(Relevé[[#This Row],[27]]),0,
IF(AND($C23=$B$3,Relevé[[#This Row],[27]]-AD$3&gt;0),Relevé[[#This Row],[27]]-AD$3,
IF(AND($C23=$B$4,Relevé[[#This Row],[27]]-AD$4&gt;0),Relevé[[#This Row],[27]]-AD$4,
IF(AND($C23=$B$5,Relevé[[#This Row],[27]]-AD$5&gt;0),Relevé[[#This Row],[27]]-AD$5,0)))),0)</f>
        <v>0</v>
      </c>
      <c r="AE23" s="59">
        <f>IFERROR(IF(ISTEXT(Relevé[[#This Row],[28]]),0,
IF(AND($C23=$B$3,Relevé[[#This Row],[28]]-AE$3&gt;0),Relevé[[#This Row],[28]]-AE$3,
IF(AND($C23=$B$4,Relevé[[#This Row],[28]]-AE$4&gt;0),Relevé[[#This Row],[28]]-AE$4,
IF(AND($C23=$B$5,Relevé[[#This Row],[28]]-AE$5&gt;0),Relevé[[#This Row],[28]]-AE$5,0)))),0)</f>
        <v>0</v>
      </c>
      <c r="AF23" s="59">
        <f>IFERROR(IF(ISTEXT(Relevé[[#This Row],[29]]),0,
IF(AND($C23=$B$3,Relevé[[#This Row],[29]]-AF$3&gt;0),Relevé[[#This Row],[29]]-AF$3,
IF(AND($C23=$B$4,Relevé[[#This Row],[29]]-AF$4&gt;0),Relevé[[#This Row],[29]]-AF$4,
IF(AND($C23=$B$5,Relevé[[#This Row],[29]]-AF$5&gt;0),Relevé[[#This Row],[29]]-AF$5,0)))),0)</f>
        <v>0</v>
      </c>
      <c r="AG23" s="59">
        <f>IFERROR(IF(ISTEXT(Relevé[[#This Row],[30]]),0,
IF(AND($C23=$B$3,Relevé[[#This Row],[30]]-AG$3&gt;0),Relevé[[#This Row],[30]]-AG$3,
IF(AND($C23=$B$4,Relevé[[#This Row],[30]]-AG$4&gt;0),Relevé[[#This Row],[30]]-AG$4,
IF(AND($C23=$B$5,Relevé[[#This Row],[30]]-AG$5&gt;0),Relevé[[#This Row],[30]]-AG$5,0)))),0)</f>
        <v>0</v>
      </c>
      <c r="AH23" s="59">
        <f>IFERROR(IF(ISTEXT(Relevé[[#This Row],[31]]),0,
IF(AND($C23=$B$3,Relevé[[#This Row],[31]]-AH$3&gt;0),Relevé[[#This Row],[31]]-AH$3,
IF(AND($C23=$B$4,Relevé[[#This Row],[31]]-AH$4&gt;0),Relevé[[#This Row],[31]]-AH$4,
IF(AND($C23=$B$5,Relevé[[#This Row],[31]]-AH$5&gt;0),Relevé[[#This Row],[31]]-AH$5,0)))),0)</f>
        <v>0</v>
      </c>
      <c r="AI23" s="60">
        <f t="shared" si="4"/>
        <v>0</v>
      </c>
      <c r="AJ23" s="11"/>
      <c r="AK23" s="11"/>
      <c r="AL23" s="11"/>
      <c r="AM23" s="11"/>
    </row>
    <row r="24" spans="1:39" ht="15" customHeight="1" x14ac:dyDescent="0.25">
      <c r="A24" s="128"/>
      <c r="B24" s="20" t="str">
        <f>IFERROR(VLOOKUP(A24,Salariés[],2,FALSE),"")</f>
        <v/>
      </c>
      <c r="C24" s="20" t="str">
        <f>IFERROR(VLOOKUP(A24,Salariés[],3,FALSE),"")</f>
        <v/>
      </c>
      <c r="D24" s="59">
        <f>IFERROR(IF(ISTEXT(Relevé[[#This Row],[1]]),0,
IF(AND($C24=$B$3,Relevé[[#This Row],[1]]-D$3&gt;0),Relevé[[#This Row],[1]]-D$3,
IF(AND($C24=$B$4,Relevé[[#This Row],[1]]-D$4&gt;0),Relevé[[#This Row],[1]]-D$4,
IF(AND($C24=$B$5,Relevé[[#This Row],[1]]-D$5&gt;0),Relevé[[#This Row],[1]]-D$5,0)))),0)</f>
        <v>0</v>
      </c>
      <c r="E24" s="59">
        <f>IFERROR(IF(ISTEXT(Relevé[[#This Row],[2]]),0,
IF(AND($C24=$B$3,Relevé[[#This Row],[2]]-E$3&gt;0),Relevé[[#This Row],[2]]-E$3,
IF(AND($C24=$B$4,Relevé[[#This Row],[2]]-E$4&gt;0),Relevé[[#This Row],[2]]-E$4,
IF(AND($C24=$B$5,Relevé[[#This Row],[2]]-E$5&gt;0),Relevé[[#This Row],[2]]-E$5,0)))),0)</f>
        <v>0</v>
      </c>
      <c r="F24" s="59">
        <f>IFERROR(IF(ISTEXT(Relevé[[#This Row],[3]]),0,
IF(AND($C24=$B$3,Relevé[[#This Row],[3]]-F$3&gt;0),Relevé[[#This Row],[3]]-F$3,
IF(AND($C24=$B$4,Relevé[[#This Row],[3]]-F$4&gt;0),Relevé[[#This Row],[3]]-F$4,
IF(AND($C24=$B$5,Relevé[[#This Row],[3]]-F$5&gt;0),Relevé[[#This Row],[3]]-F$5,0)))),0)</f>
        <v>0</v>
      </c>
      <c r="G24" s="59">
        <f>IFERROR(IF(ISTEXT(Relevé[[#This Row],[4]]),0,
IF(AND($C24=$B$3,Relevé[[#This Row],[4]]-G$3&gt;0),Relevé[[#This Row],[4]]-G$3,
IF(AND($C24=$B$4,Relevé[[#This Row],[4]]-G$4&gt;0),Relevé[[#This Row],[4]]-G$4,
IF(AND($C24=$B$5,Relevé[[#This Row],[4]]-G$5&gt;0),Relevé[[#This Row],[4]]-G$5,0)))),0)</f>
        <v>0</v>
      </c>
      <c r="H24" s="59">
        <f>IFERROR(IF(ISTEXT(Relevé[[#This Row],[5]]),0,
IF(AND($C24=$B$3,Relevé[[#This Row],[5]]-H$3&gt;0),Relevé[[#This Row],[5]]-H$3,
IF(AND($C24=$B$4,Relevé[[#This Row],[5]]-H$4&gt;0),Relevé[[#This Row],[5]]-H$4,
IF(AND($C24=$B$5,Relevé[[#This Row],[5]]-H$5&gt;0),Relevé[[#This Row],[5]]-H$5,0)))),0)</f>
        <v>0</v>
      </c>
      <c r="I24" s="59">
        <f>IFERROR(IF(ISTEXT(Relevé[[#This Row],[6]]),0,
IF(AND($C24=$B$3,Relevé[[#This Row],[6]]-I$3&gt;0),Relevé[[#This Row],[6]]-I$3,
IF(AND($C24=$B$4,Relevé[[#This Row],[6]]-I$4&gt;0),Relevé[[#This Row],[6]]-I$4,
IF(AND($C24=$B$5,Relevé[[#This Row],[6]]-I$5&gt;0),Relevé[[#This Row],[6]]-I$5,0)))),0)</f>
        <v>0</v>
      </c>
      <c r="J24" s="59">
        <f>IFERROR(IF(ISTEXT(Relevé[[#This Row],[7]]),0,
IF(AND($C24=$B$3,Relevé[[#This Row],[7]]-J$3&gt;0),Relevé[[#This Row],[7]]-J$3,
IF(AND($C24=$B$4,Relevé[[#This Row],[7]]-J$4&gt;0),Relevé[[#This Row],[7]]-J$4,
IF(AND($C24=$B$5,Relevé[[#This Row],[7]]-J$5&gt;0),Relevé[[#This Row],[7]]-J$5,0)))),0)</f>
        <v>0</v>
      </c>
      <c r="K24" s="59">
        <f>IFERROR(IF(ISTEXT(Relevé[[#This Row],[8]]),0,
IF(AND($C24=$B$3,Relevé[[#This Row],[8]]-K$3&gt;0),Relevé[[#This Row],[8]]-K$3,
IF(AND($C24=$B$4,Relevé[[#This Row],[8]]-K$4&gt;0),Relevé[[#This Row],[8]]-K$4,
IF(AND($C24=$B$5,Relevé[[#This Row],[8]]-K$5&gt;0),Relevé[[#This Row],[8]]-K$5,0)))),0)</f>
        <v>0</v>
      </c>
      <c r="L24" s="59">
        <f>IFERROR(IF(ISTEXT(Relevé[[#This Row],[9]]),0,
IF(AND($C24=$B$3,Relevé[[#This Row],[9]]-L$3&gt;0),Relevé[[#This Row],[9]]-L$3,
IF(AND($C24=$B$4,Relevé[[#This Row],[9]]-L$4&gt;0),Relevé[[#This Row],[9]]-L$4,
IF(AND($C24=$B$5,Relevé[[#This Row],[9]]-L$5&gt;0),Relevé[[#This Row],[9]]-L$5,0)))),0)</f>
        <v>0</v>
      </c>
      <c r="M24" s="59">
        <f>IFERROR(IF(ISTEXT(Relevé[[#This Row],[10]]),0,
IF(AND($C24=$B$3,Relevé[[#This Row],[10]]-M$3&gt;0),Relevé[[#This Row],[10]]-M$3,
IF(AND($C24=$B$4,Relevé[[#This Row],[10]]-M$4&gt;0),Relevé[[#This Row],[10]]-M$4,
IF(AND($C24=$B$5,Relevé[[#This Row],[10]]-M$5&gt;0),Relevé[[#This Row],[10]]-M$5,0)))),0)</f>
        <v>0</v>
      </c>
      <c r="N24" s="59">
        <f>IFERROR(IF(ISTEXT(Relevé[[#This Row],[11]]),0,
IF(AND($C24=$B$3,Relevé[[#This Row],[11]]-N$3&gt;0),Relevé[[#This Row],[11]]-N$3,
IF(AND($C24=$B$4,Relevé[[#This Row],[11]]-N$4&gt;0),Relevé[[#This Row],[11]]-N$4,
IF(AND($C24=$B$5,Relevé[[#This Row],[11]]-N$5&gt;0),Relevé[[#This Row],[11]]-N$5,0)))),0)</f>
        <v>0</v>
      </c>
      <c r="O24" s="59">
        <f>IFERROR(IF(ISTEXT(Relevé[[#This Row],[12]]),0,
IF(AND($C24=$B$3,Relevé[[#This Row],[12]]-O$3&gt;0),Relevé[[#This Row],[12]]-O$3,
IF(AND($C24=$B$4,Relevé[[#This Row],[12]]-O$4&gt;0),Relevé[[#This Row],[12]]-O$4,
IF(AND($C24=$B$5,Relevé[[#This Row],[12]]-O$5&gt;0),Relevé[[#This Row],[12]]-O$5,0)))),0)</f>
        <v>0</v>
      </c>
      <c r="P24" s="59">
        <f>IFERROR(IF(ISTEXT(Relevé[[#This Row],[13]]),0,
IF(AND($C24=$B$3,Relevé[[#This Row],[13]]-P$3&gt;0),Relevé[[#This Row],[13]]-P$3,
IF(AND($C24=$B$4,Relevé[[#This Row],[13]]-P$4&gt;0),Relevé[[#This Row],[13]]-P$4,
IF(AND($C24=$B$5,Relevé[[#This Row],[13]]-P$5&gt;0),Relevé[[#This Row],[13]]-P$5,0)))),0)</f>
        <v>0</v>
      </c>
      <c r="Q24" s="59">
        <f>IFERROR(IF(ISTEXT(Relevé[[#This Row],[14]]),0,
IF(AND($C24=$B$3,Relevé[[#This Row],[14]]-Q$3&gt;0),Relevé[[#This Row],[14]]-Q$3,
IF(AND($C24=$B$4,Relevé[[#This Row],[14]]-Q$4&gt;0),Relevé[[#This Row],[14]]-Q$4,
IF(AND($C24=$B$5,Relevé[[#This Row],[14]]-Q$5&gt;0),Relevé[[#This Row],[14]]-Q$5,0)))),0)</f>
        <v>0</v>
      </c>
      <c r="R24" s="59">
        <f>IFERROR(IF(ISTEXT(Relevé[[#This Row],[15]]),0,
IF(AND($C24=$B$3,Relevé[[#This Row],[15]]-R$3&gt;0),Relevé[[#This Row],[15]]-R$3,
IF(AND($C24=$B$4,Relevé[[#This Row],[15]]-R$4&gt;0),Relevé[[#This Row],[15]]-R$4,
IF(AND($C24=$B$5,Relevé[[#This Row],[15]]-R$5&gt;0),Relevé[[#This Row],[15]]-R$5,0)))),0)</f>
        <v>0</v>
      </c>
      <c r="S24" s="59">
        <f>IFERROR(IF(ISTEXT(Relevé[[#This Row],[16]]),0,
IF(AND($C24=$B$3,Relevé[[#This Row],[16]]-S$3&gt;0),Relevé[[#This Row],[16]]-S$3,
IF(AND($C24=$B$4,Relevé[[#This Row],[16]]-S$4&gt;0),Relevé[[#This Row],[16]]-S$4,
IF(AND($C24=$B$5,Relevé[[#This Row],[16]]-S$5&gt;0),Relevé[[#This Row],[16]]-S$5,0)))),0)</f>
        <v>0</v>
      </c>
      <c r="T24" s="59">
        <f>IFERROR(IF(ISTEXT(Relevé[[#This Row],[17]]),0,
IF(AND($C24=$B$3,Relevé[[#This Row],[17]]-T$3&gt;0),Relevé[[#This Row],[17]]-T$3,
IF(AND($C24=$B$4,Relevé[[#This Row],[17]]-T$4&gt;0),Relevé[[#This Row],[17]]-T$4,
IF(AND($C24=$B$5,Relevé[[#This Row],[17]]-T$5&gt;0),Relevé[[#This Row],[17]]-T$5,0)))),0)</f>
        <v>0</v>
      </c>
      <c r="U24" s="59">
        <f>IFERROR(IF(ISTEXT(Relevé[[#This Row],[18]]),0,
IF(AND($C24=$B$3,Relevé[[#This Row],[18]]-U$3&gt;0),Relevé[[#This Row],[18]]-U$3,
IF(AND($C24=$B$4,Relevé[[#This Row],[18]]-U$4&gt;0),Relevé[[#This Row],[18]]-U$4,
IF(AND($C24=$B$5,Relevé[[#This Row],[18]]-U$5&gt;0),Relevé[[#This Row],[18]]-U$5,0)))),0)</f>
        <v>0</v>
      </c>
      <c r="V24" s="59">
        <f>IFERROR(IF(ISTEXT(Relevé[[#This Row],[19]]),0,
IF(AND($C24=$B$3,Relevé[[#This Row],[19]]-V$3&gt;0),Relevé[[#This Row],[19]]-V$3,
IF(AND($C24=$B$4,Relevé[[#This Row],[19]]-V$4&gt;0),Relevé[[#This Row],[19]]-V$4,
IF(AND($C24=$B$5,Relevé[[#This Row],[19]]-V$5&gt;0),Relevé[[#This Row],[19]]-V$5,0)))),0)</f>
        <v>0</v>
      </c>
      <c r="W24" s="59">
        <f>IFERROR(IF(ISTEXT(Relevé[[#This Row],[20]]),0,
IF(AND($C24=$B$3,Relevé[[#This Row],[20]]-W$3&gt;0),Relevé[[#This Row],[20]]-W$3,
IF(AND($C24=$B$4,Relevé[[#This Row],[20]]-W$4&gt;0),Relevé[[#This Row],[20]]-W$4,
IF(AND($C24=$B$5,Relevé[[#This Row],[20]]-W$5&gt;0),Relevé[[#This Row],[20]]-W$5,0)))),0)</f>
        <v>0</v>
      </c>
      <c r="X24" s="59">
        <f>IFERROR(IF(ISTEXT(Relevé[[#This Row],[21]]),0,
IF(AND($C24=$B$3,Relevé[[#This Row],[21]]-X$3&gt;0),Relevé[[#This Row],[21]]-X$3,
IF(AND($C24=$B$4,Relevé[[#This Row],[21]]-X$4&gt;0),Relevé[[#This Row],[21]]-X$4,
IF(AND($C24=$B$5,Relevé[[#This Row],[21]]-X$5&gt;0),Relevé[[#This Row],[21]]-X$5,0)))),0)</f>
        <v>0</v>
      </c>
      <c r="Y24" s="59">
        <f>IFERROR(IF(ISTEXT(Relevé[[#This Row],[22]]),0,
IF(AND($C24=$B$3,Relevé[[#This Row],[22]]-Y$3&gt;0),Relevé[[#This Row],[22]]-Y$3,
IF(AND($C24=$B$4,Relevé[[#This Row],[22]]-Y$4&gt;0),Relevé[[#This Row],[22]]-Y$4,
IF(AND($C24=$B$5,Relevé[[#This Row],[22]]-Y$5&gt;0),Relevé[[#This Row],[22]]-Y$5,0)))),0)</f>
        <v>0</v>
      </c>
      <c r="Z24" s="59">
        <f>IFERROR(IF(ISTEXT(Relevé[[#This Row],[23]]),0,
IF(AND($C24=$B$3,Relevé[[#This Row],[23]]-Z$3&gt;0),Relevé[[#This Row],[23]]-Z$3,
IF(AND($C24=$B$4,Relevé[[#This Row],[23]]-Z$4&gt;0),Relevé[[#This Row],[23]]-Z$4,
IF(AND($C24=$B$5,Relevé[[#This Row],[23]]-Z$5&gt;0),Relevé[[#This Row],[23]]-Z$5,0)))),0)</f>
        <v>0</v>
      </c>
      <c r="AA24" s="59">
        <f>IFERROR(IF(ISTEXT(Relevé[[#This Row],[24]]),0,
IF(AND($C24=$B$3,Relevé[[#This Row],[24]]-AA$3&gt;0),Relevé[[#This Row],[24]]-AA$3,
IF(AND($C24=$B$4,Relevé[[#This Row],[24]]-AA$4&gt;0),Relevé[[#This Row],[24]]-AA$4,
IF(AND($C24=$B$5,Relevé[[#This Row],[24]]-AA$5&gt;0),Relevé[[#This Row],[24]]-AA$5,0)))),0)</f>
        <v>0</v>
      </c>
      <c r="AB24" s="59">
        <f>IFERROR(IF(ISTEXT(Relevé[[#This Row],[25]]),0,
IF(AND($C24=$B$3,Relevé[[#This Row],[25]]-AB$3&gt;0),Relevé[[#This Row],[25]]-AB$3,
IF(AND($C24=$B$4,Relevé[[#This Row],[25]]-AB$4&gt;0),Relevé[[#This Row],[25]]-AB$4,
IF(AND($C24=$B$5,Relevé[[#This Row],[25]]-AB$5&gt;0),Relevé[[#This Row],[25]]-AB$5,0)))),0)</f>
        <v>0</v>
      </c>
      <c r="AC24" s="59">
        <f>IFERROR(IF(ISTEXT(Relevé[[#This Row],[26]]),0,
IF(AND($C24=$B$3,Relevé[[#This Row],[26]]-AC$3&gt;0),Relevé[[#This Row],[26]]-AC$3,
IF(AND($C24=$B$4,Relevé[[#This Row],[26]]-AC$4&gt;0),Relevé[[#This Row],[26]]-AC$4,
IF(AND($C24=$B$5,Relevé[[#This Row],[26]]-AC$5&gt;0),Relevé[[#This Row],[26]]-AC$5,0)))),0)</f>
        <v>0</v>
      </c>
      <c r="AD24" s="59">
        <f>IFERROR(IF(ISTEXT(Relevé[[#This Row],[27]]),0,
IF(AND($C24=$B$3,Relevé[[#This Row],[27]]-AD$3&gt;0),Relevé[[#This Row],[27]]-AD$3,
IF(AND($C24=$B$4,Relevé[[#This Row],[27]]-AD$4&gt;0),Relevé[[#This Row],[27]]-AD$4,
IF(AND($C24=$B$5,Relevé[[#This Row],[27]]-AD$5&gt;0),Relevé[[#This Row],[27]]-AD$5,0)))),0)</f>
        <v>0</v>
      </c>
      <c r="AE24" s="59">
        <f>IFERROR(IF(ISTEXT(Relevé[[#This Row],[28]]),0,
IF(AND($C24=$B$3,Relevé[[#This Row],[28]]-AE$3&gt;0),Relevé[[#This Row],[28]]-AE$3,
IF(AND($C24=$B$4,Relevé[[#This Row],[28]]-AE$4&gt;0),Relevé[[#This Row],[28]]-AE$4,
IF(AND($C24=$B$5,Relevé[[#This Row],[28]]-AE$5&gt;0),Relevé[[#This Row],[28]]-AE$5,0)))),0)</f>
        <v>0</v>
      </c>
      <c r="AF24" s="59">
        <f>IFERROR(IF(ISTEXT(Relevé[[#This Row],[29]]),0,
IF(AND($C24=$B$3,Relevé[[#This Row],[29]]-AF$3&gt;0),Relevé[[#This Row],[29]]-AF$3,
IF(AND($C24=$B$4,Relevé[[#This Row],[29]]-AF$4&gt;0),Relevé[[#This Row],[29]]-AF$4,
IF(AND($C24=$B$5,Relevé[[#This Row],[29]]-AF$5&gt;0),Relevé[[#This Row],[29]]-AF$5,0)))),0)</f>
        <v>0</v>
      </c>
      <c r="AG24" s="59">
        <f>IFERROR(IF(ISTEXT(Relevé[[#This Row],[30]]),0,
IF(AND($C24=$B$3,Relevé[[#This Row],[30]]-AG$3&gt;0),Relevé[[#This Row],[30]]-AG$3,
IF(AND($C24=$B$4,Relevé[[#This Row],[30]]-AG$4&gt;0),Relevé[[#This Row],[30]]-AG$4,
IF(AND($C24=$B$5,Relevé[[#This Row],[30]]-AG$5&gt;0),Relevé[[#This Row],[30]]-AG$5,0)))),0)</f>
        <v>0</v>
      </c>
      <c r="AH24" s="59">
        <f>IFERROR(IF(ISTEXT(Relevé[[#This Row],[31]]),0,
IF(AND($C24=$B$3,Relevé[[#This Row],[31]]-AH$3&gt;0),Relevé[[#This Row],[31]]-AH$3,
IF(AND($C24=$B$4,Relevé[[#This Row],[31]]-AH$4&gt;0),Relevé[[#This Row],[31]]-AH$4,
IF(AND($C24=$B$5,Relevé[[#This Row],[31]]-AH$5&gt;0),Relevé[[#This Row],[31]]-AH$5,0)))),0)</f>
        <v>0</v>
      </c>
      <c r="AI24" s="60">
        <f t="shared" si="4"/>
        <v>0</v>
      </c>
      <c r="AJ24" s="11"/>
      <c r="AK24" s="11"/>
      <c r="AL24" s="11"/>
      <c r="AM24" s="11"/>
    </row>
    <row r="25" spans="1:39" ht="15" customHeight="1" x14ac:dyDescent="0.25">
      <c r="A25" s="128"/>
      <c r="B25" s="20" t="str">
        <f>IFERROR(VLOOKUP(A25,Salariés[],2,FALSE),"")</f>
        <v/>
      </c>
      <c r="C25" s="20" t="str">
        <f>IFERROR(VLOOKUP(A25,Salariés[],3,FALSE),"")</f>
        <v/>
      </c>
      <c r="D25" s="59">
        <f>IFERROR(IF(ISTEXT(Relevé[[#This Row],[1]]),0,
IF(AND($C25=$B$3,Relevé[[#This Row],[1]]-D$3&gt;0),Relevé[[#This Row],[1]]-D$3,
IF(AND($C25=$B$4,Relevé[[#This Row],[1]]-D$4&gt;0),Relevé[[#This Row],[1]]-D$4,
IF(AND($C25=$B$5,Relevé[[#This Row],[1]]-D$5&gt;0),Relevé[[#This Row],[1]]-D$5,0)))),0)</f>
        <v>0</v>
      </c>
      <c r="E25" s="59">
        <f>IFERROR(IF(ISTEXT(Relevé[[#This Row],[2]]),0,
IF(AND($C25=$B$3,Relevé[[#This Row],[2]]-E$3&gt;0),Relevé[[#This Row],[2]]-E$3,
IF(AND($C25=$B$4,Relevé[[#This Row],[2]]-E$4&gt;0),Relevé[[#This Row],[2]]-E$4,
IF(AND($C25=$B$5,Relevé[[#This Row],[2]]-E$5&gt;0),Relevé[[#This Row],[2]]-E$5,0)))),0)</f>
        <v>0</v>
      </c>
      <c r="F25" s="59">
        <f>IFERROR(IF(ISTEXT(Relevé[[#This Row],[3]]),0,
IF(AND($C25=$B$3,Relevé[[#This Row],[3]]-F$3&gt;0),Relevé[[#This Row],[3]]-F$3,
IF(AND($C25=$B$4,Relevé[[#This Row],[3]]-F$4&gt;0),Relevé[[#This Row],[3]]-F$4,
IF(AND($C25=$B$5,Relevé[[#This Row],[3]]-F$5&gt;0),Relevé[[#This Row],[3]]-F$5,0)))),0)</f>
        <v>0</v>
      </c>
      <c r="G25" s="59">
        <f>IFERROR(IF(ISTEXT(Relevé[[#This Row],[4]]),0,
IF(AND($C25=$B$3,Relevé[[#This Row],[4]]-G$3&gt;0),Relevé[[#This Row],[4]]-G$3,
IF(AND($C25=$B$4,Relevé[[#This Row],[4]]-G$4&gt;0),Relevé[[#This Row],[4]]-G$4,
IF(AND($C25=$B$5,Relevé[[#This Row],[4]]-G$5&gt;0),Relevé[[#This Row],[4]]-G$5,0)))),0)</f>
        <v>0</v>
      </c>
      <c r="H25" s="59">
        <f>IFERROR(IF(ISTEXT(Relevé[[#This Row],[5]]),0,
IF(AND($C25=$B$3,Relevé[[#This Row],[5]]-H$3&gt;0),Relevé[[#This Row],[5]]-H$3,
IF(AND($C25=$B$4,Relevé[[#This Row],[5]]-H$4&gt;0),Relevé[[#This Row],[5]]-H$4,
IF(AND($C25=$B$5,Relevé[[#This Row],[5]]-H$5&gt;0),Relevé[[#This Row],[5]]-H$5,0)))),0)</f>
        <v>0</v>
      </c>
      <c r="I25" s="59">
        <f>IFERROR(IF(ISTEXT(Relevé[[#This Row],[6]]),0,
IF(AND($C25=$B$3,Relevé[[#This Row],[6]]-I$3&gt;0),Relevé[[#This Row],[6]]-I$3,
IF(AND($C25=$B$4,Relevé[[#This Row],[6]]-I$4&gt;0),Relevé[[#This Row],[6]]-I$4,
IF(AND($C25=$B$5,Relevé[[#This Row],[6]]-I$5&gt;0),Relevé[[#This Row],[6]]-I$5,0)))),0)</f>
        <v>0</v>
      </c>
      <c r="J25" s="59">
        <f>IFERROR(IF(ISTEXT(Relevé[[#This Row],[7]]),0,
IF(AND($C25=$B$3,Relevé[[#This Row],[7]]-J$3&gt;0),Relevé[[#This Row],[7]]-J$3,
IF(AND($C25=$B$4,Relevé[[#This Row],[7]]-J$4&gt;0),Relevé[[#This Row],[7]]-J$4,
IF(AND($C25=$B$5,Relevé[[#This Row],[7]]-J$5&gt;0),Relevé[[#This Row],[7]]-J$5,0)))),0)</f>
        <v>0</v>
      </c>
      <c r="K25" s="59">
        <f>IFERROR(IF(ISTEXT(Relevé[[#This Row],[8]]),0,
IF(AND($C25=$B$3,Relevé[[#This Row],[8]]-K$3&gt;0),Relevé[[#This Row],[8]]-K$3,
IF(AND($C25=$B$4,Relevé[[#This Row],[8]]-K$4&gt;0),Relevé[[#This Row],[8]]-K$4,
IF(AND($C25=$B$5,Relevé[[#This Row],[8]]-K$5&gt;0),Relevé[[#This Row],[8]]-K$5,0)))),0)</f>
        <v>0</v>
      </c>
      <c r="L25" s="59">
        <f>IFERROR(IF(ISTEXT(Relevé[[#This Row],[9]]),0,
IF(AND($C25=$B$3,Relevé[[#This Row],[9]]-L$3&gt;0),Relevé[[#This Row],[9]]-L$3,
IF(AND($C25=$B$4,Relevé[[#This Row],[9]]-L$4&gt;0),Relevé[[#This Row],[9]]-L$4,
IF(AND($C25=$B$5,Relevé[[#This Row],[9]]-L$5&gt;0),Relevé[[#This Row],[9]]-L$5,0)))),0)</f>
        <v>0</v>
      </c>
      <c r="M25" s="59">
        <f>IFERROR(IF(ISTEXT(Relevé[[#This Row],[10]]),0,
IF(AND($C25=$B$3,Relevé[[#This Row],[10]]-M$3&gt;0),Relevé[[#This Row],[10]]-M$3,
IF(AND($C25=$B$4,Relevé[[#This Row],[10]]-M$4&gt;0),Relevé[[#This Row],[10]]-M$4,
IF(AND($C25=$B$5,Relevé[[#This Row],[10]]-M$5&gt;0),Relevé[[#This Row],[10]]-M$5,0)))),0)</f>
        <v>0</v>
      </c>
      <c r="N25" s="59">
        <f>IFERROR(IF(ISTEXT(Relevé[[#This Row],[11]]),0,
IF(AND($C25=$B$3,Relevé[[#This Row],[11]]-N$3&gt;0),Relevé[[#This Row],[11]]-N$3,
IF(AND($C25=$B$4,Relevé[[#This Row],[11]]-N$4&gt;0),Relevé[[#This Row],[11]]-N$4,
IF(AND($C25=$B$5,Relevé[[#This Row],[11]]-N$5&gt;0),Relevé[[#This Row],[11]]-N$5,0)))),0)</f>
        <v>0</v>
      </c>
      <c r="O25" s="59">
        <f>IFERROR(IF(ISTEXT(Relevé[[#This Row],[12]]),0,
IF(AND($C25=$B$3,Relevé[[#This Row],[12]]-O$3&gt;0),Relevé[[#This Row],[12]]-O$3,
IF(AND($C25=$B$4,Relevé[[#This Row],[12]]-O$4&gt;0),Relevé[[#This Row],[12]]-O$4,
IF(AND($C25=$B$5,Relevé[[#This Row],[12]]-O$5&gt;0),Relevé[[#This Row],[12]]-O$5,0)))),0)</f>
        <v>0</v>
      </c>
      <c r="P25" s="59">
        <f>IFERROR(IF(ISTEXT(Relevé[[#This Row],[13]]),0,
IF(AND($C25=$B$3,Relevé[[#This Row],[13]]-P$3&gt;0),Relevé[[#This Row],[13]]-P$3,
IF(AND($C25=$B$4,Relevé[[#This Row],[13]]-P$4&gt;0),Relevé[[#This Row],[13]]-P$4,
IF(AND($C25=$B$5,Relevé[[#This Row],[13]]-P$5&gt;0),Relevé[[#This Row],[13]]-P$5,0)))),0)</f>
        <v>0</v>
      </c>
      <c r="Q25" s="59">
        <f>IFERROR(IF(ISTEXT(Relevé[[#This Row],[14]]),0,
IF(AND($C25=$B$3,Relevé[[#This Row],[14]]-Q$3&gt;0),Relevé[[#This Row],[14]]-Q$3,
IF(AND($C25=$B$4,Relevé[[#This Row],[14]]-Q$4&gt;0),Relevé[[#This Row],[14]]-Q$4,
IF(AND($C25=$B$5,Relevé[[#This Row],[14]]-Q$5&gt;0),Relevé[[#This Row],[14]]-Q$5,0)))),0)</f>
        <v>0</v>
      </c>
      <c r="R25" s="59">
        <f>IFERROR(IF(ISTEXT(Relevé[[#This Row],[15]]),0,
IF(AND($C25=$B$3,Relevé[[#This Row],[15]]-R$3&gt;0),Relevé[[#This Row],[15]]-R$3,
IF(AND($C25=$B$4,Relevé[[#This Row],[15]]-R$4&gt;0),Relevé[[#This Row],[15]]-R$4,
IF(AND($C25=$B$5,Relevé[[#This Row],[15]]-R$5&gt;0),Relevé[[#This Row],[15]]-R$5,0)))),0)</f>
        <v>0</v>
      </c>
      <c r="S25" s="59">
        <f>IFERROR(IF(ISTEXT(Relevé[[#This Row],[16]]),0,
IF(AND($C25=$B$3,Relevé[[#This Row],[16]]-S$3&gt;0),Relevé[[#This Row],[16]]-S$3,
IF(AND($C25=$B$4,Relevé[[#This Row],[16]]-S$4&gt;0),Relevé[[#This Row],[16]]-S$4,
IF(AND($C25=$B$5,Relevé[[#This Row],[16]]-S$5&gt;0),Relevé[[#This Row],[16]]-S$5,0)))),0)</f>
        <v>0</v>
      </c>
      <c r="T25" s="59">
        <f>IFERROR(IF(ISTEXT(Relevé[[#This Row],[17]]),0,
IF(AND($C25=$B$3,Relevé[[#This Row],[17]]-T$3&gt;0),Relevé[[#This Row],[17]]-T$3,
IF(AND($C25=$B$4,Relevé[[#This Row],[17]]-T$4&gt;0),Relevé[[#This Row],[17]]-T$4,
IF(AND($C25=$B$5,Relevé[[#This Row],[17]]-T$5&gt;0),Relevé[[#This Row],[17]]-T$5,0)))),0)</f>
        <v>0</v>
      </c>
      <c r="U25" s="59">
        <f>IFERROR(IF(ISTEXT(Relevé[[#This Row],[18]]),0,
IF(AND($C25=$B$3,Relevé[[#This Row],[18]]-U$3&gt;0),Relevé[[#This Row],[18]]-U$3,
IF(AND($C25=$B$4,Relevé[[#This Row],[18]]-U$4&gt;0),Relevé[[#This Row],[18]]-U$4,
IF(AND($C25=$B$5,Relevé[[#This Row],[18]]-U$5&gt;0),Relevé[[#This Row],[18]]-U$5,0)))),0)</f>
        <v>0</v>
      </c>
      <c r="V25" s="59">
        <f>IFERROR(IF(ISTEXT(Relevé[[#This Row],[19]]),0,
IF(AND($C25=$B$3,Relevé[[#This Row],[19]]-V$3&gt;0),Relevé[[#This Row],[19]]-V$3,
IF(AND($C25=$B$4,Relevé[[#This Row],[19]]-V$4&gt;0),Relevé[[#This Row],[19]]-V$4,
IF(AND($C25=$B$5,Relevé[[#This Row],[19]]-V$5&gt;0),Relevé[[#This Row],[19]]-V$5,0)))),0)</f>
        <v>0</v>
      </c>
      <c r="W25" s="59">
        <f>IFERROR(IF(ISTEXT(Relevé[[#This Row],[20]]),0,
IF(AND($C25=$B$3,Relevé[[#This Row],[20]]-W$3&gt;0),Relevé[[#This Row],[20]]-W$3,
IF(AND($C25=$B$4,Relevé[[#This Row],[20]]-W$4&gt;0),Relevé[[#This Row],[20]]-W$4,
IF(AND($C25=$B$5,Relevé[[#This Row],[20]]-W$5&gt;0),Relevé[[#This Row],[20]]-W$5,0)))),0)</f>
        <v>0</v>
      </c>
      <c r="X25" s="59">
        <f>IFERROR(IF(ISTEXT(Relevé[[#This Row],[21]]),0,
IF(AND($C25=$B$3,Relevé[[#This Row],[21]]-X$3&gt;0),Relevé[[#This Row],[21]]-X$3,
IF(AND($C25=$B$4,Relevé[[#This Row],[21]]-X$4&gt;0),Relevé[[#This Row],[21]]-X$4,
IF(AND($C25=$B$5,Relevé[[#This Row],[21]]-X$5&gt;0),Relevé[[#This Row],[21]]-X$5,0)))),0)</f>
        <v>0</v>
      </c>
      <c r="Y25" s="59">
        <f>IFERROR(IF(ISTEXT(Relevé[[#This Row],[22]]),0,
IF(AND($C25=$B$3,Relevé[[#This Row],[22]]-Y$3&gt;0),Relevé[[#This Row],[22]]-Y$3,
IF(AND($C25=$B$4,Relevé[[#This Row],[22]]-Y$4&gt;0),Relevé[[#This Row],[22]]-Y$4,
IF(AND($C25=$B$5,Relevé[[#This Row],[22]]-Y$5&gt;0),Relevé[[#This Row],[22]]-Y$5,0)))),0)</f>
        <v>0</v>
      </c>
      <c r="Z25" s="59">
        <f>IFERROR(IF(ISTEXT(Relevé[[#This Row],[23]]),0,
IF(AND($C25=$B$3,Relevé[[#This Row],[23]]-Z$3&gt;0),Relevé[[#This Row],[23]]-Z$3,
IF(AND($C25=$B$4,Relevé[[#This Row],[23]]-Z$4&gt;0),Relevé[[#This Row],[23]]-Z$4,
IF(AND($C25=$B$5,Relevé[[#This Row],[23]]-Z$5&gt;0),Relevé[[#This Row],[23]]-Z$5,0)))),0)</f>
        <v>0</v>
      </c>
      <c r="AA25" s="59">
        <f>IFERROR(IF(ISTEXT(Relevé[[#This Row],[24]]),0,
IF(AND($C25=$B$3,Relevé[[#This Row],[24]]-AA$3&gt;0),Relevé[[#This Row],[24]]-AA$3,
IF(AND($C25=$B$4,Relevé[[#This Row],[24]]-AA$4&gt;0),Relevé[[#This Row],[24]]-AA$4,
IF(AND($C25=$B$5,Relevé[[#This Row],[24]]-AA$5&gt;0),Relevé[[#This Row],[24]]-AA$5,0)))),0)</f>
        <v>0</v>
      </c>
      <c r="AB25" s="59">
        <f>IFERROR(IF(ISTEXT(Relevé[[#This Row],[25]]),0,
IF(AND($C25=$B$3,Relevé[[#This Row],[25]]-AB$3&gt;0),Relevé[[#This Row],[25]]-AB$3,
IF(AND($C25=$B$4,Relevé[[#This Row],[25]]-AB$4&gt;0),Relevé[[#This Row],[25]]-AB$4,
IF(AND($C25=$B$5,Relevé[[#This Row],[25]]-AB$5&gt;0),Relevé[[#This Row],[25]]-AB$5,0)))),0)</f>
        <v>0</v>
      </c>
      <c r="AC25" s="59">
        <f>IFERROR(IF(ISTEXT(Relevé[[#This Row],[26]]),0,
IF(AND($C25=$B$3,Relevé[[#This Row],[26]]-AC$3&gt;0),Relevé[[#This Row],[26]]-AC$3,
IF(AND($C25=$B$4,Relevé[[#This Row],[26]]-AC$4&gt;0),Relevé[[#This Row],[26]]-AC$4,
IF(AND($C25=$B$5,Relevé[[#This Row],[26]]-AC$5&gt;0),Relevé[[#This Row],[26]]-AC$5,0)))),0)</f>
        <v>0</v>
      </c>
      <c r="AD25" s="59">
        <f>IFERROR(IF(ISTEXT(Relevé[[#This Row],[27]]),0,
IF(AND($C25=$B$3,Relevé[[#This Row],[27]]-AD$3&gt;0),Relevé[[#This Row],[27]]-AD$3,
IF(AND($C25=$B$4,Relevé[[#This Row],[27]]-AD$4&gt;0),Relevé[[#This Row],[27]]-AD$4,
IF(AND($C25=$B$5,Relevé[[#This Row],[27]]-AD$5&gt;0),Relevé[[#This Row],[27]]-AD$5,0)))),0)</f>
        <v>0</v>
      </c>
      <c r="AE25" s="59">
        <f>IFERROR(IF(ISTEXT(Relevé[[#This Row],[28]]),0,
IF(AND($C25=$B$3,Relevé[[#This Row],[28]]-AE$3&gt;0),Relevé[[#This Row],[28]]-AE$3,
IF(AND($C25=$B$4,Relevé[[#This Row],[28]]-AE$4&gt;0),Relevé[[#This Row],[28]]-AE$4,
IF(AND($C25=$B$5,Relevé[[#This Row],[28]]-AE$5&gt;0),Relevé[[#This Row],[28]]-AE$5,0)))),0)</f>
        <v>0</v>
      </c>
      <c r="AF25" s="59">
        <f>IFERROR(IF(ISTEXT(Relevé[[#This Row],[29]]),0,
IF(AND($C25=$B$3,Relevé[[#This Row],[29]]-AF$3&gt;0),Relevé[[#This Row],[29]]-AF$3,
IF(AND($C25=$B$4,Relevé[[#This Row],[29]]-AF$4&gt;0),Relevé[[#This Row],[29]]-AF$4,
IF(AND($C25=$B$5,Relevé[[#This Row],[29]]-AF$5&gt;0),Relevé[[#This Row],[29]]-AF$5,0)))),0)</f>
        <v>0</v>
      </c>
      <c r="AG25" s="59">
        <f>IFERROR(IF(ISTEXT(Relevé[[#This Row],[30]]),0,
IF(AND($C25=$B$3,Relevé[[#This Row],[30]]-AG$3&gt;0),Relevé[[#This Row],[30]]-AG$3,
IF(AND($C25=$B$4,Relevé[[#This Row],[30]]-AG$4&gt;0),Relevé[[#This Row],[30]]-AG$4,
IF(AND($C25=$B$5,Relevé[[#This Row],[30]]-AG$5&gt;0),Relevé[[#This Row],[30]]-AG$5,0)))),0)</f>
        <v>0</v>
      </c>
      <c r="AH25" s="59">
        <f>IFERROR(IF(ISTEXT(Relevé[[#This Row],[31]]),0,
IF(AND($C25=$B$3,Relevé[[#This Row],[31]]-AH$3&gt;0),Relevé[[#This Row],[31]]-AH$3,
IF(AND($C25=$B$4,Relevé[[#This Row],[31]]-AH$4&gt;0),Relevé[[#This Row],[31]]-AH$4,
IF(AND($C25=$B$5,Relevé[[#This Row],[31]]-AH$5&gt;0),Relevé[[#This Row],[31]]-AH$5,0)))),0)</f>
        <v>0</v>
      </c>
      <c r="AI25" s="60">
        <f t="shared" si="4"/>
        <v>0</v>
      </c>
      <c r="AJ25" s="11"/>
      <c r="AK25" s="11"/>
      <c r="AL25" s="11"/>
      <c r="AM25" s="11"/>
    </row>
    <row r="26" spans="1:39" ht="15" customHeight="1" x14ac:dyDescent="0.25">
      <c r="A26" s="128"/>
      <c r="B26" s="20" t="str">
        <f>IFERROR(VLOOKUP(A26,Salariés[],2,FALSE),"")</f>
        <v/>
      </c>
      <c r="C26" s="20" t="str">
        <f>IFERROR(VLOOKUP(A26,Salariés[],3,FALSE),"")</f>
        <v/>
      </c>
      <c r="D26" s="59">
        <f>IFERROR(IF(ISTEXT(Relevé[[#This Row],[1]]),0,
IF(AND($C26=$B$3,Relevé[[#This Row],[1]]-D$3&gt;0),Relevé[[#This Row],[1]]-D$3,
IF(AND($C26=$B$4,Relevé[[#This Row],[1]]-D$4&gt;0),Relevé[[#This Row],[1]]-D$4,
IF(AND($C26=$B$5,Relevé[[#This Row],[1]]-D$5&gt;0),Relevé[[#This Row],[1]]-D$5,0)))),0)</f>
        <v>0</v>
      </c>
      <c r="E26" s="59">
        <f>IFERROR(IF(ISTEXT(Relevé[[#This Row],[2]]),0,
IF(AND($C26=$B$3,Relevé[[#This Row],[2]]-E$3&gt;0),Relevé[[#This Row],[2]]-E$3,
IF(AND($C26=$B$4,Relevé[[#This Row],[2]]-E$4&gt;0),Relevé[[#This Row],[2]]-E$4,
IF(AND($C26=$B$5,Relevé[[#This Row],[2]]-E$5&gt;0),Relevé[[#This Row],[2]]-E$5,0)))),0)</f>
        <v>0</v>
      </c>
      <c r="F26" s="59">
        <f>IFERROR(IF(ISTEXT(Relevé[[#This Row],[3]]),0,
IF(AND($C26=$B$3,Relevé[[#This Row],[3]]-F$3&gt;0),Relevé[[#This Row],[3]]-F$3,
IF(AND($C26=$B$4,Relevé[[#This Row],[3]]-F$4&gt;0),Relevé[[#This Row],[3]]-F$4,
IF(AND($C26=$B$5,Relevé[[#This Row],[3]]-F$5&gt;0),Relevé[[#This Row],[3]]-F$5,0)))),0)</f>
        <v>0</v>
      </c>
      <c r="G26" s="59">
        <f>IFERROR(IF(ISTEXT(Relevé[[#This Row],[4]]),0,
IF(AND($C26=$B$3,Relevé[[#This Row],[4]]-G$3&gt;0),Relevé[[#This Row],[4]]-G$3,
IF(AND($C26=$B$4,Relevé[[#This Row],[4]]-G$4&gt;0),Relevé[[#This Row],[4]]-G$4,
IF(AND($C26=$B$5,Relevé[[#This Row],[4]]-G$5&gt;0),Relevé[[#This Row],[4]]-G$5,0)))),0)</f>
        <v>0</v>
      </c>
      <c r="H26" s="59">
        <f>IFERROR(IF(ISTEXT(Relevé[[#This Row],[5]]),0,
IF(AND($C26=$B$3,Relevé[[#This Row],[5]]-H$3&gt;0),Relevé[[#This Row],[5]]-H$3,
IF(AND($C26=$B$4,Relevé[[#This Row],[5]]-H$4&gt;0),Relevé[[#This Row],[5]]-H$4,
IF(AND($C26=$B$5,Relevé[[#This Row],[5]]-H$5&gt;0),Relevé[[#This Row],[5]]-H$5,0)))),0)</f>
        <v>0</v>
      </c>
      <c r="I26" s="59">
        <f>IFERROR(IF(ISTEXT(Relevé[[#This Row],[6]]),0,
IF(AND($C26=$B$3,Relevé[[#This Row],[6]]-I$3&gt;0),Relevé[[#This Row],[6]]-I$3,
IF(AND($C26=$B$4,Relevé[[#This Row],[6]]-I$4&gt;0),Relevé[[#This Row],[6]]-I$4,
IF(AND($C26=$B$5,Relevé[[#This Row],[6]]-I$5&gt;0),Relevé[[#This Row],[6]]-I$5,0)))),0)</f>
        <v>0</v>
      </c>
      <c r="J26" s="59">
        <f>IFERROR(IF(ISTEXT(Relevé[[#This Row],[7]]),0,
IF(AND($C26=$B$3,Relevé[[#This Row],[7]]-J$3&gt;0),Relevé[[#This Row],[7]]-J$3,
IF(AND($C26=$B$4,Relevé[[#This Row],[7]]-J$4&gt;0),Relevé[[#This Row],[7]]-J$4,
IF(AND($C26=$B$5,Relevé[[#This Row],[7]]-J$5&gt;0),Relevé[[#This Row],[7]]-J$5,0)))),0)</f>
        <v>0</v>
      </c>
      <c r="K26" s="59">
        <f>IFERROR(IF(ISTEXT(Relevé[[#This Row],[8]]),0,
IF(AND($C26=$B$3,Relevé[[#This Row],[8]]-K$3&gt;0),Relevé[[#This Row],[8]]-K$3,
IF(AND($C26=$B$4,Relevé[[#This Row],[8]]-K$4&gt;0),Relevé[[#This Row],[8]]-K$4,
IF(AND($C26=$B$5,Relevé[[#This Row],[8]]-K$5&gt;0),Relevé[[#This Row],[8]]-K$5,0)))),0)</f>
        <v>0</v>
      </c>
      <c r="L26" s="59">
        <f>IFERROR(IF(ISTEXT(Relevé[[#This Row],[9]]),0,
IF(AND($C26=$B$3,Relevé[[#This Row],[9]]-L$3&gt;0),Relevé[[#This Row],[9]]-L$3,
IF(AND($C26=$B$4,Relevé[[#This Row],[9]]-L$4&gt;0),Relevé[[#This Row],[9]]-L$4,
IF(AND($C26=$B$5,Relevé[[#This Row],[9]]-L$5&gt;0),Relevé[[#This Row],[9]]-L$5,0)))),0)</f>
        <v>0</v>
      </c>
      <c r="M26" s="59">
        <f>IFERROR(IF(ISTEXT(Relevé[[#This Row],[10]]),0,
IF(AND($C26=$B$3,Relevé[[#This Row],[10]]-M$3&gt;0),Relevé[[#This Row],[10]]-M$3,
IF(AND($C26=$B$4,Relevé[[#This Row],[10]]-M$4&gt;0),Relevé[[#This Row],[10]]-M$4,
IF(AND($C26=$B$5,Relevé[[#This Row],[10]]-M$5&gt;0),Relevé[[#This Row],[10]]-M$5,0)))),0)</f>
        <v>0</v>
      </c>
      <c r="N26" s="59">
        <f>IFERROR(IF(ISTEXT(Relevé[[#This Row],[11]]),0,
IF(AND($C26=$B$3,Relevé[[#This Row],[11]]-N$3&gt;0),Relevé[[#This Row],[11]]-N$3,
IF(AND($C26=$B$4,Relevé[[#This Row],[11]]-N$4&gt;0),Relevé[[#This Row],[11]]-N$4,
IF(AND($C26=$B$5,Relevé[[#This Row],[11]]-N$5&gt;0),Relevé[[#This Row],[11]]-N$5,0)))),0)</f>
        <v>0</v>
      </c>
      <c r="O26" s="59">
        <f>IFERROR(IF(ISTEXT(Relevé[[#This Row],[12]]),0,
IF(AND($C26=$B$3,Relevé[[#This Row],[12]]-O$3&gt;0),Relevé[[#This Row],[12]]-O$3,
IF(AND($C26=$B$4,Relevé[[#This Row],[12]]-O$4&gt;0),Relevé[[#This Row],[12]]-O$4,
IF(AND($C26=$B$5,Relevé[[#This Row],[12]]-O$5&gt;0),Relevé[[#This Row],[12]]-O$5,0)))),0)</f>
        <v>0</v>
      </c>
      <c r="P26" s="59">
        <f>IFERROR(IF(ISTEXT(Relevé[[#This Row],[13]]),0,
IF(AND($C26=$B$3,Relevé[[#This Row],[13]]-P$3&gt;0),Relevé[[#This Row],[13]]-P$3,
IF(AND($C26=$B$4,Relevé[[#This Row],[13]]-P$4&gt;0),Relevé[[#This Row],[13]]-P$4,
IF(AND($C26=$B$5,Relevé[[#This Row],[13]]-P$5&gt;0),Relevé[[#This Row],[13]]-P$5,0)))),0)</f>
        <v>0</v>
      </c>
      <c r="Q26" s="59">
        <f>IFERROR(IF(ISTEXT(Relevé[[#This Row],[14]]),0,
IF(AND($C26=$B$3,Relevé[[#This Row],[14]]-Q$3&gt;0),Relevé[[#This Row],[14]]-Q$3,
IF(AND($C26=$B$4,Relevé[[#This Row],[14]]-Q$4&gt;0),Relevé[[#This Row],[14]]-Q$4,
IF(AND($C26=$B$5,Relevé[[#This Row],[14]]-Q$5&gt;0),Relevé[[#This Row],[14]]-Q$5,0)))),0)</f>
        <v>0</v>
      </c>
      <c r="R26" s="59">
        <f>IFERROR(IF(ISTEXT(Relevé[[#This Row],[15]]),0,
IF(AND($C26=$B$3,Relevé[[#This Row],[15]]-R$3&gt;0),Relevé[[#This Row],[15]]-R$3,
IF(AND($C26=$B$4,Relevé[[#This Row],[15]]-R$4&gt;0),Relevé[[#This Row],[15]]-R$4,
IF(AND($C26=$B$5,Relevé[[#This Row],[15]]-R$5&gt;0),Relevé[[#This Row],[15]]-R$5,0)))),0)</f>
        <v>0</v>
      </c>
      <c r="S26" s="59">
        <f>IFERROR(IF(ISTEXT(Relevé[[#This Row],[16]]),0,
IF(AND($C26=$B$3,Relevé[[#This Row],[16]]-S$3&gt;0),Relevé[[#This Row],[16]]-S$3,
IF(AND($C26=$B$4,Relevé[[#This Row],[16]]-S$4&gt;0),Relevé[[#This Row],[16]]-S$4,
IF(AND($C26=$B$5,Relevé[[#This Row],[16]]-S$5&gt;0),Relevé[[#This Row],[16]]-S$5,0)))),0)</f>
        <v>0</v>
      </c>
      <c r="T26" s="59">
        <f>IFERROR(IF(ISTEXT(Relevé[[#This Row],[17]]),0,
IF(AND($C26=$B$3,Relevé[[#This Row],[17]]-T$3&gt;0),Relevé[[#This Row],[17]]-T$3,
IF(AND($C26=$B$4,Relevé[[#This Row],[17]]-T$4&gt;0),Relevé[[#This Row],[17]]-T$4,
IF(AND($C26=$B$5,Relevé[[#This Row],[17]]-T$5&gt;0),Relevé[[#This Row],[17]]-T$5,0)))),0)</f>
        <v>0</v>
      </c>
      <c r="U26" s="59">
        <f>IFERROR(IF(ISTEXT(Relevé[[#This Row],[18]]),0,
IF(AND($C26=$B$3,Relevé[[#This Row],[18]]-U$3&gt;0),Relevé[[#This Row],[18]]-U$3,
IF(AND($C26=$B$4,Relevé[[#This Row],[18]]-U$4&gt;0),Relevé[[#This Row],[18]]-U$4,
IF(AND($C26=$B$5,Relevé[[#This Row],[18]]-U$5&gt;0),Relevé[[#This Row],[18]]-U$5,0)))),0)</f>
        <v>0</v>
      </c>
      <c r="V26" s="59">
        <f>IFERROR(IF(ISTEXT(Relevé[[#This Row],[19]]),0,
IF(AND($C26=$B$3,Relevé[[#This Row],[19]]-V$3&gt;0),Relevé[[#This Row],[19]]-V$3,
IF(AND($C26=$B$4,Relevé[[#This Row],[19]]-V$4&gt;0),Relevé[[#This Row],[19]]-V$4,
IF(AND($C26=$B$5,Relevé[[#This Row],[19]]-V$5&gt;0),Relevé[[#This Row],[19]]-V$5,0)))),0)</f>
        <v>0</v>
      </c>
      <c r="W26" s="59">
        <f>IFERROR(IF(ISTEXT(Relevé[[#This Row],[20]]),0,
IF(AND($C26=$B$3,Relevé[[#This Row],[20]]-W$3&gt;0),Relevé[[#This Row],[20]]-W$3,
IF(AND($C26=$B$4,Relevé[[#This Row],[20]]-W$4&gt;0),Relevé[[#This Row],[20]]-W$4,
IF(AND($C26=$B$5,Relevé[[#This Row],[20]]-W$5&gt;0),Relevé[[#This Row],[20]]-W$5,0)))),0)</f>
        <v>0</v>
      </c>
      <c r="X26" s="59">
        <f>IFERROR(IF(ISTEXT(Relevé[[#This Row],[21]]),0,
IF(AND($C26=$B$3,Relevé[[#This Row],[21]]-X$3&gt;0),Relevé[[#This Row],[21]]-X$3,
IF(AND($C26=$B$4,Relevé[[#This Row],[21]]-X$4&gt;0),Relevé[[#This Row],[21]]-X$4,
IF(AND($C26=$B$5,Relevé[[#This Row],[21]]-X$5&gt;0),Relevé[[#This Row],[21]]-X$5,0)))),0)</f>
        <v>0</v>
      </c>
      <c r="Y26" s="59">
        <f>IFERROR(IF(ISTEXT(Relevé[[#This Row],[22]]),0,
IF(AND($C26=$B$3,Relevé[[#This Row],[22]]-Y$3&gt;0),Relevé[[#This Row],[22]]-Y$3,
IF(AND($C26=$B$4,Relevé[[#This Row],[22]]-Y$4&gt;0),Relevé[[#This Row],[22]]-Y$4,
IF(AND($C26=$B$5,Relevé[[#This Row],[22]]-Y$5&gt;0),Relevé[[#This Row],[22]]-Y$5,0)))),0)</f>
        <v>0</v>
      </c>
      <c r="Z26" s="59">
        <f>IFERROR(IF(ISTEXT(Relevé[[#This Row],[23]]),0,
IF(AND($C26=$B$3,Relevé[[#This Row],[23]]-Z$3&gt;0),Relevé[[#This Row],[23]]-Z$3,
IF(AND($C26=$B$4,Relevé[[#This Row],[23]]-Z$4&gt;0),Relevé[[#This Row],[23]]-Z$4,
IF(AND($C26=$B$5,Relevé[[#This Row],[23]]-Z$5&gt;0),Relevé[[#This Row],[23]]-Z$5,0)))),0)</f>
        <v>0</v>
      </c>
      <c r="AA26" s="59">
        <f>IFERROR(IF(ISTEXT(Relevé[[#This Row],[24]]),0,
IF(AND($C26=$B$3,Relevé[[#This Row],[24]]-AA$3&gt;0),Relevé[[#This Row],[24]]-AA$3,
IF(AND($C26=$B$4,Relevé[[#This Row],[24]]-AA$4&gt;0),Relevé[[#This Row],[24]]-AA$4,
IF(AND($C26=$B$5,Relevé[[#This Row],[24]]-AA$5&gt;0),Relevé[[#This Row],[24]]-AA$5,0)))),0)</f>
        <v>0</v>
      </c>
      <c r="AB26" s="59">
        <f>IFERROR(IF(ISTEXT(Relevé[[#This Row],[25]]),0,
IF(AND($C26=$B$3,Relevé[[#This Row],[25]]-AB$3&gt;0),Relevé[[#This Row],[25]]-AB$3,
IF(AND($C26=$B$4,Relevé[[#This Row],[25]]-AB$4&gt;0),Relevé[[#This Row],[25]]-AB$4,
IF(AND($C26=$B$5,Relevé[[#This Row],[25]]-AB$5&gt;0),Relevé[[#This Row],[25]]-AB$5,0)))),0)</f>
        <v>0</v>
      </c>
      <c r="AC26" s="59">
        <f>IFERROR(IF(ISTEXT(Relevé[[#This Row],[26]]),0,
IF(AND($C26=$B$3,Relevé[[#This Row],[26]]-AC$3&gt;0),Relevé[[#This Row],[26]]-AC$3,
IF(AND($C26=$B$4,Relevé[[#This Row],[26]]-AC$4&gt;0),Relevé[[#This Row],[26]]-AC$4,
IF(AND($C26=$B$5,Relevé[[#This Row],[26]]-AC$5&gt;0),Relevé[[#This Row],[26]]-AC$5,0)))),0)</f>
        <v>0</v>
      </c>
      <c r="AD26" s="59">
        <f>IFERROR(IF(ISTEXT(Relevé[[#This Row],[27]]),0,
IF(AND($C26=$B$3,Relevé[[#This Row],[27]]-AD$3&gt;0),Relevé[[#This Row],[27]]-AD$3,
IF(AND($C26=$B$4,Relevé[[#This Row],[27]]-AD$4&gt;0),Relevé[[#This Row],[27]]-AD$4,
IF(AND($C26=$B$5,Relevé[[#This Row],[27]]-AD$5&gt;0),Relevé[[#This Row],[27]]-AD$5,0)))),0)</f>
        <v>0</v>
      </c>
      <c r="AE26" s="59">
        <f>IFERROR(IF(ISTEXT(Relevé[[#This Row],[28]]),0,
IF(AND($C26=$B$3,Relevé[[#This Row],[28]]-AE$3&gt;0),Relevé[[#This Row],[28]]-AE$3,
IF(AND($C26=$B$4,Relevé[[#This Row],[28]]-AE$4&gt;0),Relevé[[#This Row],[28]]-AE$4,
IF(AND($C26=$B$5,Relevé[[#This Row],[28]]-AE$5&gt;0),Relevé[[#This Row],[28]]-AE$5,0)))),0)</f>
        <v>0</v>
      </c>
      <c r="AF26" s="59">
        <f>IFERROR(IF(ISTEXT(Relevé[[#This Row],[29]]),0,
IF(AND($C26=$B$3,Relevé[[#This Row],[29]]-AF$3&gt;0),Relevé[[#This Row],[29]]-AF$3,
IF(AND($C26=$B$4,Relevé[[#This Row],[29]]-AF$4&gt;0),Relevé[[#This Row],[29]]-AF$4,
IF(AND($C26=$B$5,Relevé[[#This Row],[29]]-AF$5&gt;0),Relevé[[#This Row],[29]]-AF$5,0)))),0)</f>
        <v>0</v>
      </c>
      <c r="AG26" s="59">
        <f>IFERROR(IF(ISTEXT(Relevé[[#This Row],[30]]),0,
IF(AND($C26=$B$3,Relevé[[#This Row],[30]]-AG$3&gt;0),Relevé[[#This Row],[30]]-AG$3,
IF(AND($C26=$B$4,Relevé[[#This Row],[30]]-AG$4&gt;0),Relevé[[#This Row],[30]]-AG$4,
IF(AND($C26=$B$5,Relevé[[#This Row],[30]]-AG$5&gt;0),Relevé[[#This Row],[30]]-AG$5,0)))),0)</f>
        <v>0</v>
      </c>
      <c r="AH26" s="59">
        <f>IFERROR(IF(ISTEXT(Relevé[[#This Row],[31]]),0,
IF(AND($C26=$B$3,Relevé[[#This Row],[31]]-AH$3&gt;0),Relevé[[#This Row],[31]]-AH$3,
IF(AND($C26=$B$4,Relevé[[#This Row],[31]]-AH$4&gt;0),Relevé[[#This Row],[31]]-AH$4,
IF(AND($C26=$B$5,Relevé[[#This Row],[31]]-AH$5&gt;0),Relevé[[#This Row],[31]]-AH$5,0)))),0)</f>
        <v>0</v>
      </c>
      <c r="AI26" s="60">
        <f t="shared" si="4"/>
        <v>0</v>
      </c>
      <c r="AJ26" s="11"/>
      <c r="AK26" s="11"/>
      <c r="AL26" s="11"/>
      <c r="AM26" s="11"/>
    </row>
    <row r="27" spans="1:39" ht="15" customHeight="1" x14ac:dyDescent="0.25">
      <c r="A27" s="128"/>
      <c r="B27" s="20" t="str">
        <f>IFERROR(VLOOKUP(A27,Salariés[],2,FALSE),"")</f>
        <v/>
      </c>
      <c r="C27" s="20" t="str">
        <f>IFERROR(VLOOKUP(A27,Salariés[],3,FALSE),"")</f>
        <v/>
      </c>
      <c r="D27" s="59">
        <f>IFERROR(IF(ISTEXT(Relevé[[#This Row],[1]]),0,
IF(AND($C27=$B$3,Relevé[[#This Row],[1]]-D$3&gt;0),Relevé[[#This Row],[1]]-D$3,
IF(AND($C27=$B$4,Relevé[[#This Row],[1]]-D$4&gt;0),Relevé[[#This Row],[1]]-D$4,
IF(AND($C27=$B$5,Relevé[[#This Row],[1]]-D$5&gt;0),Relevé[[#This Row],[1]]-D$5,0)))),0)</f>
        <v>0</v>
      </c>
      <c r="E27" s="59">
        <f>IFERROR(IF(ISTEXT(Relevé[[#This Row],[2]]),0,
IF(AND($C27=$B$3,Relevé[[#This Row],[2]]-E$3&gt;0),Relevé[[#This Row],[2]]-E$3,
IF(AND($C27=$B$4,Relevé[[#This Row],[2]]-E$4&gt;0),Relevé[[#This Row],[2]]-E$4,
IF(AND($C27=$B$5,Relevé[[#This Row],[2]]-E$5&gt;0),Relevé[[#This Row],[2]]-E$5,0)))),0)</f>
        <v>0</v>
      </c>
      <c r="F27" s="59">
        <f>IFERROR(IF(ISTEXT(Relevé[[#This Row],[3]]),0,
IF(AND($C27=$B$3,Relevé[[#This Row],[3]]-F$3&gt;0),Relevé[[#This Row],[3]]-F$3,
IF(AND($C27=$B$4,Relevé[[#This Row],[3]]-F$4&gt;0),Relevé[[#This Row],[3]]-F$4,
IF(AND($C27=$B$5,Relevé[[#This Row],[3]]-F$5&gt;0),Relevé[[#This Row],[3]]-F$5,0)))),0)</f>
        <v>0</v>
      </c>
      <c r="G27" s="59">
        <f>IFERROR(IF(ISTEXT(Relevé[[#This Row],[4]]),0,
IF(AND($C27=$B$3,Relevé[[#This Row],[4]]-G$3&gt;0),Relevé[[#This Row],[4]]-G$3,
IF(AND($C27=$B$4,Relevé[[#This Row],[4]]-G$4&gt;0),Relevé[[#This Row],[4]]-G$4,
IF(AND($C27=$B$5,Relevé[[#This Row],[4]]-G$5&gt;0),Relevé[[#This Row],[4]]-G$5,0)))),0)</f>
        <v>0</v>
      </c>
      <c r="H27" s="59">
        <f>IFERROR(IF(ISTEXT(Relevé[[#This Row],[5]]),0,
IF(AND($C27=$B$3,Relevé[[#This Row],[5]]-H$3&gt;0),Relevé[[#This Row],[5]]-H$3,
IF(AND($C27=$B$4,Relevé[[#This Row],[5]]-H$4&gt;0),Relevé[[#This Row],[5]]-H$4,
IF(AND($C27=$B$5,Relevé[[#This Row],[5]]-H$5&gt;0),Relevé[[#This Row],[5]]-H$5,0)))),0)</f>
        <v>0</v>
      </c>
      <c r="I27" s="59">
        <f>IFERROR(IF(ISTEXT(Relevé[[#This Row],[6]]),0,
IF(AND($C27=$B$3,Relevé[[#This Row],[6]]-I$3&gt;0),Relevé[[#This Row],[6]]-I$3,
IF(AND($C27=$B$4,Relevé[[#This Row],[6]]-I$4&gt;0),Relevé[[#This Row],[6]]-I$4,
IF(AND($C27=$B$5,Relevé[[#This Row],[6]]-I$5&gt;0),Relevé[[#This Row],[6]]-I$5,0)))),0)</f>
        <v>0</v>
      </c>
      <c r="J27" s="59">
        <f>IFERROR(IF(ISTEXT(Relevé[[#This Row],[7]]),0,
IF(AND($C27=$B$3,Relevé[[#This Row],[7]]-J$3&gt;0),Relevé[[#This Row],[7]]-J$3,
IF(AND($C27=$B$4,Relevé[[#This Row],[7]]-J$4&gt;0),Relevé[[#This Row],[7]]-J$4,
IF(AND($C27=$B$5,Relevé[[#This Row],[7]]-J$5&gt;0),Relevé[[#This Row],[7]]-J$5,0)))),0)</f>
        <v>0</v>
      </c>
      <c r="K27" s="59">
        <f>IFERROR(IF(ISTEXT(Relevé[[#This Row],[8]]),0,
IF(AND($C27=$B$3,Relevé[[#This Row],[8]]-K$3&gt;0),Relevé[[#This Row],[8]]-K$3,
IF(AND($C27=$B$4,Relevé[[#This Row],[8]]-K$4&gt;0),Relevé[[#This Row],[8]]-K$4,
IF(AND($C27=$B$5,Relevé[[#This Row],[8]]-K$5&gt;0),Relevé[[#This Row],[8]]-K$5,0)))),0)</f>
        <v>0</v>
      </c>
      <c r="L27" s="59">
        <f>IFERROR(IF(ISTEXT(Relevé[[#This Row],[9]]),0,
IF(AND($C27=$B$3,Relevé[[#This Row],[9]]-L$3&gt;0),Relevé[[#This Row],[9]]-L$3,
IF(AND($C27=$B$4,Relevé[[#This Row],[9]]-L$4&gt;0),Relevé[[#This Row],[9]]-L$4,
IF(AND($C27=$B$5,Relevé[[#This Row],[9]]-L$5&gt;0),Relevé[[#This Row],[9]]-L$5,0)))),0)</f>
        <v>0</v>
      </c>
      <c r="M27" s="59">
        <f>IFERROR(IF(ISTEXT(Relevé[[#This Row],[10]]),0,
IF(AND($C27=$B$3,Relevé[[#This Row],[10]]-M$3&gt;0),Relevé[[#This Row],[10]]-M$3,
IF(AND($C27=$B$4,Relevé[[#This Row],[10]]-M$4&gt;0),Relevé[[#This Row],[10]]-M$4,
IF(AND($C27=$B$5,Relevé[[#This Row],[10]]-M$5&gt;0),Relevé[[#This Row],[10]]-M$5,0)))),0)</f>
        <v>0</v>
      </c>
      <c r="N27" s="59">
        <f>IFERROR(IF(ISTEXT(Relevé[[#This Row],[11]]),0,
IF(AND($C27=$B$3,Relevé[[#This Row],[11]]-N$3&gt;0),Relevé[[#This Row],[11]]-N$3,
IF(AND($C27=$B$4,Relevé[[#This Row],[11]]-N$4&gt;0),Relevé[[#This Row],[11]]-N$4,
IF(AND($C27=$B$5,Relevé[[#This Row],[11]]-N$5&gt;0),Relevé[[#This Row],[11]]-N$5,0)))),0)</f>
        <v>0</v>
      </c>
      <c r="O27" s="59">
        <f>IFERROR(IF(ISTEXT(Relevé[[#This Row],[12]]),0,
IF(AND($C27=$B$3,Relevé[[#This Row],[12]]-O$3&gt;0),Relevé[[#This Row],[12]]-O$3,
IF(AND($C27=$B$4,Relevé[[#This Row],[12]]-O$4&gt;0),Relevé[[#This Row],[12]]-O$4,
IF(AND($C27=$B$5,Relevé[[#This Row],[12]]-O$5&gt;0),Relevé[[#This Row],[12]]-O$5,0)))),0)</f>
        <v>0</v>
      </c>
      <c r="P27" s="59">
        <f>IFERROR(IF(ISTEXT(Relevé[[#This Row],[13]]),0,
IF(AND($C27=$B$3,Relevé[[#This Row],[13]]-P$3&gt;0),Relevé[[#This Row],[13]]-P$3,
IF(AND($C27=$B$4,Relevé[[#This Row],[13]]-P$4&gt;0),Relevé[[#This Row],[13]]-P$4,
IF(AND($C27=$B$5,Relevé[[#This Row],[13]]-P$5&gt;0),Relevé[[#This Row],[13]]-P$5,0)))),0)</f>
        <v>0</v>
      </c>
      <c r="Q27" s="59">
        <f>IFERROR(IF(ISTEXT(Relevé[[#This Row],[14]]),0,
IF(AND($C27=$B$3,Relevé[[#This Row],[14]]-Q$3&gt;0),Relevé[[#This Row],[14]]-Q$3,
IF(AND($C27=$B$4,Relevé[[#This Row],[14]]-Q$4&gt;0),Relevé[[#This Row],[14]]-Q$4,
IF(AND($C27=$B$5,Relevé[[#This Row],[14]]-Q$5&gt;0),Relevé[[#This Row],[14]]-Q$5,0)))),0)</f>
        <v>0</v>
      </c>
      <c r="R27" s="59">
        <f>IFERROR(IF(ISTEXT(Relevé[[#This Row],[15]]),0,
IF(AND($C27=$B$3,Relevé[[#This Row],[15]]-R$3&gt;0),Relevé[[#This Row],[15]]-R$3,
IF(AND($C27=$B$4,Relevé[[#This Row],[15]]-R$4&gt;0),Relevé[[#This Row],[15]]-R$4,
IF(AND($C27=$B$5,Relevé[[#This Row],[15]]-R$5&gt;0),Relevé[[#This Row],[15]]-R$5,0)))),0)</f>
        <v>0</v>
      </c>
      <c r="S27" s="59">
        <f>IFERROR(IF(ISTEXT(Relevé[[#This Row],[16]]),0,
IF(AND($C27=$B$3,Relevé[[#This Row],[16]]-S$3&gt;0),Relevé[[#This Row],[16]]-S$3,
IF(AND($C27=$B$4,Relevé[[#This Row],[16]]-S$4&gt;0),Relevé[[#This Row],[16]]-S$4,
IF(AND($C27=$B$5,Relevé[[#This Row],[16]]-S$5&gt;0),Relevé[[#This Row],[16]]-S$5,0)))),0)</f>
        <v>0</v>
      </c>
      <c r="T27" s="59">
        <f>IFERROR(IF(ISTEXT(Relevé[[#This Row],[17]]),0,
IF(AND($C27=$B$3,Relevé[[#This Row],[17]]-T$3&gt;0),Relevé[[#This Row],[17]]-T$3,
IF(AND($C27=$B$4,Relevé[[#This Row],[17]]-T$4&gt;0),Relevé[[#This Row],[17]]-T$4,
IF(AND($C27=$B$5,Relevé[[#This Row],[17]]-T$5&gt;0),Relevé[[#This Row],[17]]-T$5,0)))),0)</f>
        <v>0</v>
      </c>
      <c r="U27" s="59">
        <f>IFERROR(IF(ISTEXT(Relevé[[#This Row],[18]]),0,
IF(AND($C27=$B$3,Relevé[[#This Row],[18]]-U$3&gt;0),Relevé[[#This Row],[18]]-U$3,
IF(AND($C27=$B$4,Relevé[[#This Row],[18]]-U$4&gt;0),Relevé[[#This Row],[18]]-U$4,
IF(AND($C27=$B$5,Relevé[[#This Row],[18]]-U$5&gt;0),Relevé[[#This Row],[18]]-U$5,0)))),0)</f>
        <v>0</v>
      </c>
      <c r="V27" s="59">
        <f>IFERROR(IF(ISTEXT(Relevé[[#This Row],[19]]),0,
IF(AND($C27=$B$3,Relevé[[#This Row],[19]]-V$3&gt;0),Relevé[[#This Row],[19]]-V$3,
IF(AND($C27=$B$4,Relevé[[#This Row],[19]]-V$4&gt;0),Relevé[[#This Row],[19]]-V$4,
IF(AND($C27=$B$5,Relevé[[#This Row],[19]]-V$5&gt;0),Relevé[[#This Row],[19]]-V$5,0)))),0)</f>
        <v>0</v>
      </c>
      <c r="W27" s="59">
        <f>IFERROR(IF(ISTEXT(Relevé[[#This Row],[20]]),0,
IF(AND($C27=$B$3,Relevé[[#This Row],[20]]-W$3&gt;0),Relevé[[#This Row],[20]]-W$3,
IF(AND($C27=$B$4,Relevé[[#This Row],[20]]-W$4&gt;0),Relevé[[#This Row],[20]]-W$4,
IF(AND($C27=$B$5,Relevé[[#This Row],[20]]-W$5&gt;0),Relevé[[#This Row],[20]]-W$5,0)))),0)</f>
        <v>0</v>
      </c>
      <c r="X27" s="59">
        <f>IFERROR(IF(ISTEXT(Relevé[[#This Row],[21]]),0,
IF(AND($C27=$B$3,Relevé[[#This Row],[21]]-X$3&gt;0),Relevé[[#This Row],[21]]-X$3,
IF(AND($C27=$B$4,Relevé[[#This Row],[21]]-X$4&gt;0),Relevé[[#This Row],[21]]-X$4,
IF(AND($C27=$B$5,Relevé[[#This Row],[21]]-X$5&gt;0),Relevé[[#This Row],[21]]-X$5,0)))),0)</f>
        <v>0</v>
      </c>
      <c r="Y27" s="59">
        <f>IFERROR(IF(ISTEXT(Relevé[[#This Row],[22]]),0,
IF(AND($C27=$B$3,Relevé[[#This Row],[22]]-Y$3&gt;0),Relevé[[#This Row],[22]]-Y$3,
IF(AND($C27=$B$4,Relevé[[#This Row],[22]]-Y$4&gt;0),Relevé[[#This Row],[22]]-Y$4,
IF(AND($C27=$B$5,Relevé[[#This Row],[22]]-Y$5&gt;0),Relevé[[#This Row],[22]]-Y$5,0)))),0)</f>
        <v>0</v>
      </c>
      <c r="Z27" s="59">
        <f>IFERROR(IF(ISTEXT(Relevé[[#This Row],[23]]),0,
IF(AND($C27=$B$3,Relevé[[#This Row],[23]]-Z$3&gt;0),Relevé[[#This Row],[23]]-Z$3,
IF(AND($C27=$B$4,Relevé[[#This Row],[23]]-Z$4&gt;0),Relevé[[#This Row],[23]]-Z$4,
IF(AND($C27=$B$5,Relevé[[#This Row],[23]]-Z$5&gt;0),Relevé[[#This Row],[23]]-Z$5,0)))),0)</f>
        <v>0</v>
      </c>
      <c r="AA27" s="59">
        <f>IFERROR(IF(ISTEXT(Relevé[[#This Row],[24]]),0,
IF(AND($C27=$B$3,Relevé[[#This Row],[24]]-AA$3&gt;0),Relevé[[#This Row],[24]]-AA$3,
IF(AND($C27=$B$4,Relevé[[#This Row],[24]]-AA$4&gt;0),Relevé[[#This Row],[24]]-AA$4,
IF(AND($C27=$B$5,Relevé[[#This Row],[24]]-AA$5&gt;0),Relevé[[#This Row],[24]]-AA$5,0)))),0)</f>
        <v>0</v>
      </c>
      <c r="AB27" s="59">
        <f>IFERROR(IF(ISTEXT(Relevé[[#This Row],[25]]),0,
IF(AND($C27=$B$3,Relevé[[#This Row],[25]]-AB$3&gt;0),Relevé[[#This Row],[25]]-AB$3,
IF(AND($C27=$B$4,Relevé[[#This Row],[25]]-AB$4&gt;0),Relevé[[#This Row],[25]]-AB$4,
IF(AND($C27=$B$5,Relevé[[#This Row],[25]]-AB$5&gt;0),Relevé[[#This Row],[25]]-AB$5,0)))),0)</f>
        <v>0</v>
      </c>
      <c r="AC27" s="59">
        <f>IFERROR(IF(ISTEXT(Relevé[[#This Row],[26]]),0,
IF(AND($C27=$B$3,Relevé[[#This Row],[26]]-AC$3&gt;0),Relevé[[#This Row],[26]]-AC$3,
IF(AND($C27=$B$4,Relevé[[#This Row],[26]]-AC$4&gt;0),Relevé[[#This Row],[26]]-AC$4,
IF(AND($C27=$B$5,Relevé[[#This Row],[26]]-AC$5&gt;0),Relevé[[#This Row],[26]]-AC$5,0)))),0)</f>
        <v>0</v>
      </c>
      <c r="AD27" s="59">
        <f>IFERROR(IF(ISTEXT(Relevé[[#This Row],[27]]),0,
IF(AND($C27=$B$3,Relevé[[#This Row],[27]]-AD$3&gt;0),Relevé[[#This Row],[27]]-AD$3,
IF(AND($C27=$B$4,Relevé[[#This Row],[27]]-AD$4&gt;0),Relevé[[#This Row],[27]]-AD$4,
IF(AND($C27=$B$5,Relevé[[#This Row],[27]]-AD$5&gt;0),Relevé[[#This Row],[27]]-AD$5,0)))),0)</f>
        <v>0</v>
      </c>
      <c r="AE27" s="59">
        <f>IFERROR(IF(ISTEXT(Relevé[[#This Row],[28]]),0,
IF(AND($C27=$B$3,Relevé[[#This Row],[28]]-AE$3&gt;0),Relevé[[#This Row],[28]]-AE$3,
IF(AND($C27=$B$4,Relevé[[#This Row],[28]]-AE$4&gt;0),Relevé[[#This Row],[28]]-AE$4,
IF(AND($C27=$B$5,Relevé[[#This Row],[28]]-AE$5&gt;0),Relevé[[#This Row],[28]]-AE$5,0)))),0)</f>
        <v>0</v>
      </c>
      <c r="AF27" s="59">
        <f>IFERROR(IF(ISTEXT(Relevé[[#This Row],[29]]),0,
IF(AND($C27=$B$3,Relevé[[#This Row],[29]]-AF$3&gt;0),Relevé[[#This Row],[29]]-AF$3,
IF(AND($C27=$B$4,Relevé[[#This Row],[29]]-AF$4&gt;0),Relevé[[#This Row],[29]]-AF$4,
IF(AND($C27=$B$5,Relevé[[#This Row],[29]]-AF$5&gt;0),Relevé[[#This Row],[29]]-AF$5,0)))),0)</f>
        <v>0</v>
      </c>
      <c r="AG27" s="59">
        <f>IFERROR(IF(ISTEXT(Relevé[[#This Row],[30]]),0,
IF(AND($C27=$B$3,Relevé[[#This Row],[30]]-AG$3&gt;0),Relevé[[#This Row],[30]]-AG$3,
IF(AND($C27=$B$4,Relevé[[#This Row],[30]]-AG$4&gt;0),Relevé[[#This Row],[30]]-AG$4,
IF(AND($C27=$B$5,Relevé[[#This Row],[30]]-AG$5&gt;0),Relevé[[#This Row],[30]]-AG$5,0)))),0)</f>
        <v>0</v>
      </c>
      <c r="AH27" s="59">
        <f>IFERROR(IF(ISTEXT(Relevé[[#This Row],[31]]),0,
IF(AND($C27=$B$3,Relevé[[#This Row],[31]]-AH$3&gt;0),Relevé[[#This Row],[31]]-AH$3,
IF(AND($C27=$B$4,Relevé[[#This Row],[31]]-AH$4&gt;0),Relevé[[#This Row],[31]]-AH$4,
IF(AND($C27=$B$5,Relevé[[#This Row],[31]]-AH$5&gt;0),Relevé[[#This Row],[31]]-AH$5,0)))),0)</f>
        <v>0</v>
      </c>
      <c r="AI27" s="60">
        <f t="shared" si="4"/>
        <v>0</v>
      </c>
      <c r="AJ27" s="11"/>
      <c r="AK27" s="11"/>
      <c r="AL27" s="11"/>
      <c r="AM27" s="11"/>
    </row>
    <row r="28" spans="1:39" ht="15" customHeight="1" x14ac:dyDescent="0.25">
      <c r="A28" s="128"/>
      <c r="B28" s="20" t="str">
        <f>IFERROR(VLOOKUP(A28,Salariés[],2,FALSE),"")</f>
        <v/>
      </c>
      <c r="C28" s="20" t="str">
        <f>IFERROR(VLOOKUP(A28,Salariés[],3,FALSE),"")</f>
        <v/>
      </c>
      <c r="D28" s="59">
        <f>IFERROR(IF(ISTEXT(Relevé[[#This Row],[1]]),0,
IF(AND($C28=$B$3,Relevé[[#This Row],[1]]-D$3&gt;0),Relevé[[#This Row],[1]]-D$3,
IF(AND($C28=$B$4,Relevé[[#This Row],[1]]-D$4&gt;0),Relevé[[#This Row],[1]]-D$4,
IF(AND($C28=$B$5,Relevé[[#This Row],[1]]-D$5&gt;0),Relevé[[#This Row],[1]]-D$5,0)))),0)</f>
        <v>0</v>
      </c>
      <c r="E28" s="59">
        <f>IFERROR(IF(ISTEXT(Relevé[[#This Row],[2]]),0,
IF(AND($C28=$B$3,Relevé[[#This Row],[2]]-E$3&gt;0),Relevé[[#This Row],[2]]-E$3,
IF(AND($C28=$B$4,Relevé[[#This Row],[2]]-E$4&gt;0),Relevé[[#This Row],[2]]-E$4,
IF(AND($C28=$B$5,Relevé[[#This Row],[2]]-E$5&gt;0),Relevé[[#This Row],[2]]-E$5,0)))),0)</f>
        <v>0</v>
      </c>
      <c r="F28" s="59">
        <f>IFERROR(IF(ISTEXT(Relevé[[#This Row],[3]]),0,
IF(AND($C28=$B$3,Relevé[[#This Row],[3]]-F$3&gt;0),Relevé[[#This Row],[3]]-F$3,
IF(AND($C28=$B$4,Relevé[[#This Row],[3]]-F$4&gt;0),Relevé[[#This Row],[3]]-F$4,
IF(AND($C28=$B$5,Relevé[[#This Row],[3]]-F$5&gt;0),Relevé[[#This Row],[3]]-F$5,0)))),0)</f>
        <v>0</v>
      </c>
      <c r="G28" s="59">
        <f>IFERROR(IF(ISTEXT(Relevé[[#This Row],[4]]),0,
IF(AND($C28=$B$3,Relevé[[#This Row],[4]]-G$3&gt;0),Relevé[[#This Row],[4]]-G$3,
IF(AND($C28=$B$4,Relevé[[#This Row],[4]]-G$4&gt;0),Relevé[[#This Row],[4]]-G$4,
IF(AND($C28=$B$5,Relevé[[#This Row],[4]]-G$5&gt;0),Relevé[[#This Row],[4]]-G$5,0)))),0)</f>
        <v>0</v>
      </c>
      <c r="H28" s="59">
        <f>IFERROR(IF(ISTEXT(Relevé[[#This Row],[5]]),0,
IF(AND($C28=$B$3,Relevé[[#This Row],[5]]-H$3&gt;0),Relevé[[#This Row],[5]]-H$3,
IF(AND($C28=$B$4,Relevé[[#This Row],[5]]-H$4&gt;0),Relevé[[#This Row],[5]]-H$4,
IF(AND($C28=$B$5,Relevé[[#This Row],[5]]-H$5&gt;0),Relevé[[#This Row],[5]]-H$5,0)))),0)</f>
        <v>0</v>
      </c>
      <c r="I28" s="59">
        <f>IFERROR(IF(ISTEXT(Relevé[[#This Row],[6]]),0,
IF(AND($C28=$B$3,Relevé[[#This Row],[6]]-I$3&gt;0),Relevé[[#This Row],[6]]-I$3,
IF(AND($C28=$B$4,Relevé[[#This Row],[6]]-I$4&gt;0),Relevé[[#This Row],[6]]-I$4,
IF(AND($C28=$B$5,Relevé[[#This Row],[6]]-I$5&gt;0),Relevé[[#This Row],[6]]-I$5,0)))),0)</f>
        <v>0</v>
      </c>
      <c r="J28" s="59">
        <f>IFERROR(IF(ISTEXT(Relevé[[#This Row],[7]]),0,
IF(AND($C28=$B$3,Relevé[[#This Row],[7]]-J$3&gt;0),Relevé[[#This Row],[7]]-J$3,
IF(AND($C28=$B$4,Relevé[[#This Row],[7]]-J$4&gt;0),Relevé[[#This Row],[7]]-J$4,
IF(AND($C28=$B$5,Relevé[[#This Row],[7]]-J$5&gt;0),Relevé[[#This Row],[7]]-J$5,0)))),0)</f>
        <v>0</v>
      </c>
      <c r="K28" s="59">
        <f>IFERROR(IF(ISTEXT(Relevé[[#This Row],[8]]),0,
IF(AND($C28=$B$3,Relevé[[#This Row],[8]]-K$3&gt;0),Relevé[[#This Row],[8]]-K$3,
IF(AND($C28=$B$4,Relevé[[#This Row],[8]]-K$4&gt;0),Relevé[[#This Row],[8]]-K$4,
IF(AND($C28=$B$5,Relevé[[#This Row],[8]]-K$5&gt;0),Relevé[[#This Row],[8]]-K$5,0)))),0)</f>
        <v>0</v>
      </c>
      <c r="L28" s="59">
        <f>IFERROR(IF(ISTEXT(Relevé[[#This Row],[9]]),0,
IF(AND($C28=$B$3,Relevé[[#This Row],[9]]-L$3&gt;0),Relevé[[#This Row],[9]]-L$3,
IF(AND($C28=$B$4,Relevé[[#This Row],[9]]-L$4&gt;0),Relevé[[#This Row],[9]]-L$4,
IF(AND($C28=$B$5,Relevé[[#This Row],[9]]-L$5&gt;0),Relevé[[#This Row],[9]]-L$5,0)))),0)</f>
        <v>0</v>
      </c>
      <c r="M28" s="59">
        <f>IFERROR(IF(ISTEXT(Relevé[[#This Row],[10]]),0,
IF(AND($C28=$B$3,Relevé[[#This Row],[10]]-M$3&gt;0),Relevé[[#This Row],[10]]-M$3,
IF(AND($C28=$B$4,Relevé[[#This Row],[10]]-M$4&gt;0),Relevé[[#This Row],[10]]-M$4,
IF(AND($C28=$B$5,Relevé[[#This Row],[10]]-M$5&gt;0),Relevé[[#This Row],[10]]-M$5,0)))),0)</f>
        <v>0</v>
      </c>
      <c r="N28" s="59">
        <f>IFERROR(IF(ISTEXT(Relevé[[#This Row],[11]]),0,
IF(AND($C28=$B$3,Relevé[[#This Row],[11]]-N$3&gt;0),Relevé[[#This Row],[11]]-N$3,
IF(AND($C28=$B$4,Relevé[[#This Row],[11]]-N$4&gt;0),Relevé[[#This Row],[11]]-N$4,
IF(AND($C28=$B$5,Relevé[[#This Row],[11]]-N$5&gt;0),Relevé[[#This Row],[11]]-N$5,0)))),0)</f>
        <v>0</v>
      </c>
      <c r="O28" s="59">
        <f>IFERROR(IF(ISTEXT(Relevé[[#This Row],[12]]),0,
IF(AND($C28=$B$3,Relevé[[#This Row],[12]]-O$3&gt;0),Relevé[[#This Row],[12]]-O$3,
IF(AND($C28=$B$4,Relevé[[#This Row],[12]]-O$4&gt;0),Relevé[[#This Row],[12]]-O$4,
IF(AND($C28=$B$5,Relevé[[#This Row],[12]]-O$5&gt;0),Relevé[[#This Row],[12]]-O$5,0)))),0)</f>
        <v>0</v>
      </c>
      <c r="P28" s="59">
        <f>IFERROR(IF(ISTEXT(Relevé[[#This Row],[13]]),0,
IF(AND($C28=$B$3,Relevé[[#This Row],[13]]-P$3&gt;0),Relevé[[#This Row],[13]]-P$3,
IF(AND($C28=$B$4,Relevé[[#This Row],[13]]-P$4&gt;0),Relevé[[#This Row],[13]]-P$4,
IF(AND($C28=$B$5,Relevé[[#This Row],[13]]-P$5&gt;0),Relevé[[#This Row],[13]]-P$5,0)))),0)</f>
        <v>0</v>
      </c>
      <c r="Q28" s="59">
        <f>IFERROR(IF(ISTEXT(Relevé[[#This Row],[14]]),0,
IF(AND($C28=$B$3,Relevé[[#This Row],[14]]-Q$3&gt;0),Relevé[[#This Row],[14]]-Q$3,
IF(AND($C28=$B$4,Relevé[[#This Row],[14]]-Q$4&gt;0),Relevé[[#This Row],[14]]-Q$4,
IF(AND($C28=$B$5,Relevé[[#This Row],[14]]-Q$5&gt;0),Relevé[[#This Row],[14]]-Q$5,0)))),0)</f>
        <v>0</v>
      </c>
      <c r="R28" s="59">
        <f>IFERROR(IF(ISTEXT(Relevé[[#This Row],[15]]),0,
IF(AND($C28=$B$3,Relevé[[#This Row],[15]]-R$3&gt;0),Relevé[[#This Row],[15]]-R$3,
IF(AND($C28=$B$4,Relevé[[#This Row],[15]]-R$4&gt;0),Relevé[[#This Row],[15]]-R$4,
IF(AND($C28=$B$5,Relevé[[#This Row],[15]]-R$5&gt;0),Relevé[[#This Row],[15]]-R$5,0)))),0)</f>
        <v>0</v>
      </c>
      <c r="S28" s="59">
        <f>IFERROR(IF(ISTEXT(Relevé[[#This Row],[16]]),0,
IF(AND($C28=$B$3,Relevé[[#This Row],[16]]-S$3&gt;0),Relevé[[#This Row],[16]]-S$3,
IF(AND($C28=$B$4,Relevé[[#This Row],[16]]-S$4&gt;0),Relevé[[#This Row],[16]]-S$4,
IF(AND($C28=$B$5,Relevé[[#This Row],[16]]-S$5&gt;0),Relevé[[#This Row],[16]]-S$5,0)))),0)</f>
        <v>0</v>
      </c>
      <c r="T28" s="59">
        <f>IFERROR(IF(ISTEXT(Relevé[[#This Row],[17]]),0,
IF(AND($C28=$B$3,Relevé[[#This Row],[17]]-T$3&gt;0),Relevé[[#This Row],[17]]-T$3,
IF(AND($C28=$B$4,Relevé[[#This Row],[17]]-T$4&gt;0),Relevé[[#This Row],[17]]-T$4,
IF(AND($C28=$B$5,Relevé[[#This Row],[17]]-T$5&gt;0),Relevé[[#This Row],[17]]-T$5,0)))),0)</f>
        <v>0</v>
      </c>
      <c r="U28" s="59">
        <f>IFERROR(IF(ISTEXT(Relevé[[#This Row],[18]]),0,
IF(AND($C28=$B$3,Relevé[[#This Row],[18]]-U$3&gt;0),Relevé[[#This Row],[18]]-U$3,
IF(AND($C28=$B$4,Relevé[[#This Row],[18]]-U$4&gt;0),Relevé[[#This Row],[18]]-U$4,
IF(AND($C28=$B$5,Relevé[[#This Row],[18]]-U$5&gt;0),Relevé[[#This Row],[18]]-U$5,0)))),0)</f>
        <v>0</v>
      </c>
      <c r="V28" s="59">
        <f>IFERROR(IF(ISTEXT(Relevé[[#This Row],[19]]),0,
IF(AND($C28=$B$3,Relevé[[#This Row],[19]]-V$3&gt;0),Relevé[[#This Row],[19]]-V$3,
IF(AND($C28=$B$4,Relevé[[#This Row],[19]]-V$4&gt;0),Relevé[[#This Row],[19]]-V$4,
IF(AND($C28=$B$5,Relevé[[#This Row],[19]]-V$5&gt;0),Relevé[[#This Row],[19]]-V$5,0)))),0)</f>
        <v>0</v>
      </c>
      <c r="W28" s="59">
        <f>IFERROR(IF(ISTEXT(Relevé[[#This Row],[20]]),0,
IF(AND($C28=$B$3,Relevé[[#This Row],[20]]-W$3&gt;0),Relevé[[#This Row],[20]]-W$3,
IF(AND($C28=$B$4,Relevé[[#This Row],[20]]-W$4&gt;0),Relevé[[#This Row],[20]]-W$4,
IF(AND($C28=$B$5,Relevé[[#This Row],[20]]-W$5&gt;0),Relevé[[#This Row],[20]]-W$5,0)))),0)</f>
        <v>0</v>
      </c>
      <c r="X28" s="59">
        <f>IFERROR(IF(ISTEXT(Relevé[[#This Row],[21]]),0,
IF(AND($C28=$B$3,Relevé[[#This Row],[21]]-X$3&gt;0),Relevé[[#This Row],[21]]-X$3,
IF(AND($C28=$B$4,Relevé[[#This Row],[21]]-X$4&gt;0),Relevé[[#This Row],[21]]-X$4,
IF(AND($C28=$B$5,Relevé[[#This Row],[21]]-X$5&gt;0),Relevé[[#This Row],[21]]-X$5,0)))),0)</f>
        <v>0</v>
      </c>
      <c r="Y28" s="59">
        <f>IFERROR(IF(ISTEXT(Relevé[[#This Row],[22]]),0,
IF(AND($C28=$B$3,Relevé[[#This Row],[22]]-Y$3&gt;0),Relevé[[#This Row],[22]]-Y$3,
IF(AND($C28=$B$4,Relevé[[#This Row],[22]]-Y$4&gt;0),Relevé[[#This Row],[22]]-Y$4,
IF(AND($C28=$B$5,Relevé[[#This Row],[22]]-Y$5&gt;0),Relevé[[#This Row],[22]]-Y$5,0)))),0)</f>
        <v>0</v>
      </c>
      <c r="Z28" s="59">
        <f>IFERROR(IF(ISTEXT(Relevé[[#This Row],[23]]),0,
IF(AND($C28=$B$3,Relevé[[#This Row],[23]]-Z$3&gt;0),Relevé[[#This Row],[23]]-Z$3,
IF(AND($C28=$B$4,Relevé[[#This Row],[23]]-Z$4&gt;0),Relevé[[#This Row],[23]]-Z$4,
IF(AND($C28=$B$5,Relevé[[#This Row],[23]]-Z$5&gt;0),Relevé[[#This Row],[23]]-Z$5,0)))),0)</f>
        <v>0</v>
      </c>
      <c r="AA28" s="59">
        <f>IFERROR(IF(ISTEXT(Relevé[[#This Row],[24]]),0,
IF(AND($C28=$B$3,Relevé[[#This Row],[24]]-AA$3&gt;0),Relevé[[#This Row],[24]]-AA$3,
IF(AND($C28=$B$4,Relevé[[#This Row],[24]]-AA$4&gt;0),Relevé[[#This Row],[24]]-AA$4,
IF(AND($C28=$B$5,Relevé[[#This Row],[24]]-AA$5&gt;0),Relevé[[#This Row],[24]]-AA$5,0)))),0)</f>
        <v>0</v>
      </c>
      <c r="AB28" s="59">
        <f>IFERROR(IF(ISTEXT(Relevé[[#This Row],[25]]),0,
IF(AND($C28=$B$3,Relevé[[#This Row],[25]]-AB$3&gt;0),Relevé[[#This Row],[25]]-AB$3,
IF(AND($C28=$B$4,Relevé[[#This Row],[25]]-AB$4&gt;0),Relevé[[#This Row],[25]]-AB$4,
IF(AND($C28=$B$5,Relevé[[#This Row],[25]]-AB$5&gt;0),Relevé[[#This Row],[25]]-AB$5,0)))),0)</f>
        <v>0</v>
      </c>
      <c r="AC28" s="59">
        <f>IFERROR(IF(ISTEXT(Relevé[[#This Row],[26]]),0,
IF(AND($C28=$B$3,Relevé[[#This Row],[26]]-AC$3&gt;0),Relevé[[#This Row],[26]]-AC$3,
IF(AND($C28=$B$4,Relevé[[#This Row],[26]]-AC$4&gt;0),Relevé[[#This Row],[26]]-AC$4,
IF(AND($C28=$B$5,Relevé[[#This Row],[26]]-AC$5&gt;0),Relevé[[#This Row],[26]]-AC$5,0)))),0)</f>
        <v>0</v>
      </c>
      <c r="AD28" s="59">
        <f>IFERROR(IF(ISTEXT(Relevé[[#This Row],[27]]),0,
IF(AND($C28=$B$3,Relevé[[#This Row],[27]]-AD$3&gt;0),Relevé[[#This Row],[27]]-AD$3,
IF(AND($C28=$B$4,Relevé[[#This Row],[27]]-AD$4&gt;0),Relevé[[#This Row],[27]]-AD$4,
IF(AND($C28=$B$5,Relevé[[#This Row],[27]]-AD$5&gt;0),Relevé[[#This Row],[27]]-AD$5,0)))),0)</f>
        <v>0</v>
      </c>
      <c r="AE28" s="59">
        <f>IFERROR(IF(ISTEXT(Relevé[[#This Row],[28]]),0,
IF(AND($C28=$B$3,Relevé[[#This Row],[28]]-AE$3&gt;0),Relevé[[#This Row],[28]]-AE$3,
IF(AND($C28=$B$4,Relevé[[#This Row],[28]]-AE$4&gt;0),Relevé[[#This Row],[28]]-AE$4,
IF(AND($C28=$B$5,Relevé[[#This Row],[28]]-AE$5&gt;0),Relevé[[#This Row],[28]]-AE$5,0)))),0)</f>
        <v>0</v>
      </c>
      <c r="AF28" s="59">
        <f>IFERROR(IF(ISTEXT(Relevé[[#This Row],[29]]),0,
IF(AND($C28=$B$3,Relevé[[#This Row],[29]]-AF$3&gt;0),Relevé[[#This Row],[29]]-AF$3,
IF(AND($C28=$B$4,Relevé[[#This Row],[29]]-AF$4&gt;0),Relevé[[#This Row],[29]]-AF$4,
IF(AND($C28=$B$5,Relevé[[#This Row],[29]]-AF$5&gt;0),Relevé[[#This Row],[29]]-AF$5,0)))),0)</f>
        <v>0</v>
      </c>
      <c r="AG28" s="59">
        <f>IFERROR(IF(ISTEXT(Relevé[[#This Row],[30]]),0,
IF(AND($C28=$B$3,Relevé[[#This Row],[30]]-AG$3&gt;0),Relevé[[#This Row],[30]]-AG$3,
IF(AND($C28=$B$4,Relevé[[#This Row],[30]]-AG$4&gt;0),Relevé[[#This Row],[30]]-AG$4,
IF(AND($C28=$B$5,Relevé[[#This Row],[30]]-AG$5&gt;0),Relevé[[#This Row],[30]]-AG$5,0)))),0)</f>
        <v>0</v>
      </c>
      <c r="AH28" s="59">
        <f>IFERROR(IF(ISTEXT(Relevé[[#This Row],[31]]),0,
IF(AND($C28=$B$3,Relevé[[#This Row],[31]]-AH$3&gt;0),Relevé[[#This Row],[31]]-AH$3,
IF(AND($C28=$B$4,Relevé[[#This Row],[31]]-AH$4&gt;0),Relevé[[#This Row],[31]]-AH$4,
IF(AND($C28=$B$5,Relevé[[#This Row],[31]]-AH$5&gt;0),Relevé[[#This Row],[31]]-AH$5,0)))),0)</f>
        <v>0</v>
      </c>
      <c r="AI28" s="60">
        <f t="shared" si="4"/>
        <v>0</v>
      </c>
      <c r="AJ28" s="11"/>
      <c r="AK28" s="11"/>
      <c r="AL28" s="11"/>
      <c r="AM28" s="11"/>
    </row>
    <row r="29" spans="1:39" ht="15" customHeight="1" x14ac:dyDescent="0.25">
      <c r="A29" s="128"/>
      <c r="B29" s="20" t="str">
        <f>IFERROR(VLOOKUP(A29,Salariés[],2,FALSE),"")</f>
        <v/>
      </c>
      <c r="C29" s="20" t="str">
        <f>IFERROR(VLOOKUP(A29,Salariés[],3,FALSE),"")</f>
        <v/>
      </c>
      <c r="D29" s="59">
        <f>IFERROR(IF(ISTEXT(Relevé[[#This Row],[1]]),0,
IF(AND($C29=$B$3,Relevé[[#This Row],[1]]-D$3&gt;0),Relevé[[#This Row],[1]]-D$3,
IF(AND($C29=$B$4,Relevé[[#This Row],[1]]-D$4&gt;0),Relevé[[#This Row],[1]]-D$4,
IF(AND($C29=$B$5,Relevé[[#This Row],[1]]-D$5&gt;0),Relevé[[#This Row],[1]]-D$5,0)))),0)</f>
        <v>0</v>
      </c>
      <c r="E29" s="59">
        <f>IFERROR(IF(ISTEXT(Relevé[[#This Row],[2]]),0,
IF(AND($C29=$B$3,Relevé[[#This Row],[2]]-E$3&gt;0),Relevé[[#This Row],[2]]-E$3,
IF(AND($C29=$B$4,Relevé[[#This Row],[2]]-E$4&gt;0),Relevé[[#This Row],[2]]-E$4,
IF(AND($C29=$B$5,Relevé[[#This Row],[2]]-E$5&gt;0),Relevé[[#This Row],[2]]-E$5,0)))),0)</f>
        <v>0</v>
      </c>
      <c r="F29" s="59">
        <f>IFERROR(IF(ISTEXT(Relevé[[#This Row],[3]]),0,
IF(AND($C29=$B$3,Relevé[[#This Row],[3]]-F$3&gt;0),Relevé[[#This Row],[3]]-F$3,
IF(AND($C29=$B$4,Relevé[[#This Row],[3]]-F$4&gt;0),Relevé[[#This Row],[3]]-F$4,
IF(AND($C29=$B$5,Relevé[[#This Row],[3]]-F$5&gt;0),Relevé[[#This Row],[3]]-F$5,0)))),0)</f>
        <v>0</v>
      </c>
      <c r="G29" s="59">
        <f>IFERROR(IF(ISTEXT(Relevé[[#This Row],[4]]),0,
IF(AND($C29=$B$3,Relevé[[#This Row],[4]]-G$3&gt;0),Relevé[[#This Row],[4]]-G$3,
IF(AND($C29=$B$4,Relevé[[#This Row],[4]]-G$4&gt;0),Relevé[[#This Row],[4]]-G$4,
IF(AND($C29=$B$5,Relevé[[#This Row],[4]]-G$5&gt;0),Relevé[[#This Row],[4]]-G$5,0)))),0)</f>
        <v>0</v>
      </c>
      <c r="H29" s="59">
        <f>IFERROR(IF(ISTEXT(Relevé[[#This Row],[5]]),0,
IF(AND($C29=$B$3,Relevé[[#This Row],[5]]-H$3&gt;0),Relevé[[#This Row],[5]]-H$3,
IF(AND($C29=$B$4,Relevé[[#This Row],[5]]-H$4&gt;0),Relevé[[#This Row],[5]]-H$4,
IF(AND($C29=$B$5,Relevé[[#This Row],[5]]-H$5&gt;0),Relevé[[#This Row],[5]]-H$5,0)))),0)</f>
        <v>0</v>
      </c>
      <c r="I29" s="59">
        <f>IFERROR(IF(ISTEXT(Relevé[[#This Row],[6]]),0,
IF(AND($C29=$B$3,Relevé[[#This Row],[6]]-I$3&gt;0),Relevé[[#This Row],[6]]-I$3,
IF(AND($C29=$B$4,Relevé[[#This Row],[6]]-I$4&gt;0),Relevé[[#This Row],[6]]-I$4,
IF(AND($C29=$B$5,Relevé[[#This Row],[6]]-I$5&gt;0),Relevé[[#This Row],[6]]-I$5,0)))),0)</f>
        <v>0</v>
      </c>
      <c r="J29" s="59">
        <f>IFERROR(IF(ISTEXT(Relevé[[#This Row],[7]]),0,
IF(AND($C29=$B$3,Relevé[[#This Row],[7]]-J$3&gt;0),Relevé[[#This Row],[7]]-J$3,
IF(AND($C29=$B$4,Relevé[[#This Row],[7]]-J$4&gt;0),Relevé[[#This Row],[7]]-J$4,
IF(AND($C29=$B$5,Relevé[[#This Row],[7]]-J$5&gt;0),Relevé[[#This Row],[7]]-J$5,0)))),0)</f>
        <v>0</v>
      </c>
      <c r="K29" s="59">
        <f>IFERROR(IF(ISTEXT(Relevé[[#This Row],[8]]),0,
IF(AND($C29=$B$3,Relevé[[#This Row],[8]]-K$3&gt;0),Relevé[[#This Row],[8]]-K$3,
IF(AND($C29=$B$4,Relevé[[#This Row],[8]]-K$4&gt;0),Relevé[[#This Row],[8]]-K$4,
IF(AND($C29=$B$5,Relevé[[#This Row],[8]]-K$5&gt;0),Relevé[[#This Row],[8]]-K$5,0)))),0)</f>
        <v>0</v>
      </c>
      <c r="L29" s="59">
        <f>IFERROR(IF(ISTEXT(Relevé[[#This Row],[9]]),0,
IF(AND($C29=$B$3,Relevé[[#This Row],[9]]-L$3&gt;0),Relevé[[#This Row],[9]]-L$3,
IF(AND($C29=$B$4,Relevé[[#This Row],[9]]-L$4&gt;0),Relevé[[#This Row],[9]]-L$4,
IF(AND($C29=$B$5,Relevé[[#This Row],[9]]-L$5&gt;0),Relevé[[#This Row],[9]]-L$5,0)))),0)</f>
        <v>0</v>
      </c>
      <c r="M29" s="59">
        <f>IFERROR(IF(ISTEXT(Relevé[[#This Row],[10]]),0,
IF(AND($C29=$B$3,Relevé[[#This Row],[10]]-M$3&gt;0),Relevé[[#This Row],[10]]-M$3,
IF(AND($C29=$B$4,Relevé[[#This Row],[10]]-M$4&gt;0),Relevé[[#This Row],[10]]-M$4,
IF(AND($C29=$B$5,Relevé[[#This Row],[10]]-M$5&gt;0),Relevé[[#This Row],[10]]-M$5,0)))),0)</f>
        <v>0</v>
      </c>
      <c r="N29" s="59">
        <f>IFERROR(IF(ISTEXT(Relevé[[#This Row],[11]]),0,
IF(AND($C29=$B$3,Relevé[[#This Row],[11]]-N$3&gt;0),Relevé[[#This Row],[11]]-N$3,
IF(AND($C29=$B$4,Relevé[[#This Row],[11]]-N$4&gt;0),Relevé[[#This Row],[11]]-N$4,
IF(AND($C29=$B$5,Relevé[[#This Row],[11]]-N$5&gt;0),Relevé[[#This Row],[11]]-N$5,0)))),0)</f>
        <v>0</v>
      </c>
      <c r="O29" s="59">
        <f>IFERROR(IF(ISTEXT(Relevé[[#This Row],[12]]),0,
IF(AND($C29=$B$3,Relevé[[#This Row],[12]]-O$3&gt;0),Relevé[[#This Row],[12]]-O$3,
IF(AND($C29=$B$4,Relevé[[#This Row],[12]]-O$4&gt;0),Relevé[[#This Row],[12]]-O$4,
IF(AND($C29=$B$5,Relevé[[#This Row],[12]]-O$5&gt;0),Relevé[[#This Row],[12]]-O$5,0)))),0)</f>
        <v>0</v>
      </c>
      <c r="P29" s="59">
        <f>IFERROR(IF(ISTEXT(Relevé[[#This Row],[13]]),0,
IF(AND($C29=$B$3,Relevé[[#This Row],[13]]-P$3&gt;0),Relevé[[#This Row],[13]]-P$3,
IF(AND($C29=$B$4,Relevé[[#This Row],[13]]-P$4&gt;0),Relevé[[#This Row],[13]]-P$4,
IF(AND($C29=$B$5,Relevé[[#This Row],[13]]-P$5&gt;0),Relevé[[#This Row],[13]]-P$5,0)))),0)</f>
        <v>0</v>
      </c>
      <c r="Q29" s="59">
        <f>IFERROR(IF(ISTEXT(Relevé[[#This Row],[14]]),0,
IF(AND($C29=$B$3,Relevé[[#This Row],[14]]-Q$3&gt;0),Relevé[[#This Row],[14]]-Q$3,
IF(AND($C29=$B$4,Relevé[[#This Row],[14]]-Q$4&gt;0),Relevé[[#This Row],[14]]-Q$4,
IF(AND($C29=$B$5,Relevé[[#This Row],[14]]-Q$5&gt;0),Relevé[[#This Row],[14]]-Q$5,0)))),0)</f>
        <v>0</v>
      </c>
      <c r="R29" s="59">
        <f>IFERROR(IF(ISTEXT(Relevé[[#This Row],[15]]),0,
IF(AND($C29=$B$3,Relevé[[#This Row],[15]]-R$3&gt;0),Relevé[[#This Row],[15]]-R$3,
IF(AND($C29=$B$4,Relevé[[#This Row],[15]]-R$4&gt;0),Relevé[[#This Row],[15]]-R$4,
IF(AND($C29=$B$5,Relevé[[#This Row],[15]]-R$5&gt;0),Relevé[[#This Row],[15]]-R$5,0)))),0)</f>
        <v>0</v>
      </c>
      <c r="S29" s="59">
        <f>IFERROR(IF(ISTEXT(Relevé[[#This Row],[16]]),0,
IF(AND($C29=$B$3,Relevé[[#This Row],[16]]-S$3&gt;0),Relevé[[#This Row],[16]]-S$3,
IF(AND($C29=$B$4,Relevé[[#This Row],[16]]-S$4&gt;0),Relevé[[#This Row],[16]]-S$4,
IF(AND($C29=$B$5,Relevé[[#This Row],[16]]-S$5&gt;0),Relevé[[#This Row],[16]]-S$5,0)))),0)</f>
        <v>0</v>
      </c>
      <c r="T29" s="59">
        <f>IFERROR(IF(ISTEXT(Relevé[[#This Row],[17]]),0,
IF(AND($C29=$B$3,Relevé[[#This Row],[17]]-T$3&gt;0),Relevé[[#This Row],[17]]-T$3,
IF(AND($C29=$B$4,Relevé[[#This Row],[17]]-T$4&gt;0),Relevé[[#This Row],[17]]-T$4,
IF(AND($C29=$B$5,Relevé[[#This Row],[17]]-T$5&gt;0),Relevé[[#This Row],[17]]-T$5,0)))),0)</f>
        <v>0</v>
      </c>
      <c r="U29" s="59">
        <f>IFERROR(IF(ISTEXT(Relevé[[#This Row],[18]]),0,
IF(AND($C29=$B$3,Relevé[[#This Row],[18]]-U$3&gt;0),Relevé[[#This Row],[18]]-U$3,
IF(AND($C29=$B$4,Relevé[[#This Row],[18]]-U$4&gt;0),Relevé[[#This Row],[18]]-U$4,
IF(AND($C29=$B$5,Relevé[[#This Row],[18]]-U$5&gt;0),Relevé[[#This Row],[18]]-U$5,0)))),0)</f>
        <v>0</v>
      </c>
      <c r="V29" s="59">
        <f>IFERROR(IF(ISTEXT(Relevé[[#This Row],[19]]),0,
IF(AND($C29=$B$3,Relevé[[#This Row],[19]]-V$3&gt;0),Relevé[[#This Row],[19]]-V$3,
IF(AND($C29=$B$4,Relevé[[#This Row],[19]]-V$4&gt;0),Relevé[[#This Row],[19]]-V$4,
IF(AND($C29=$B$5,Relevé[[#This Row],[19]]-V$5&gt;0),Relevé[[#This Row],[19]]-V$5,0)))),0)</f>
        <v>0</v>
      </c>
      <c r="W29" s="59">
        <f>IFERROR(IF(ISTEXT(Relevé[[#This Row],[20]]),0,
IF(AND($C29=$B$3,Relevé[[#This Row],[20]]-W$3&gt;0),Relevé[[#This Row],[20]]-W$3,
IF(AND($C29=$B$4,Relevé[[#This Row],[20]]-W$4&gt;0),Relevé[[#This Row],[20]]-W$4,
IF(AND($C29=$B$5,Relevé[[#This Row],[20]]-W$5&gt;0),Relevé[[#This Row],[20]]-W$5,0)))),0)</f>
        <v>0</v>
      </c>
      <c r="X29" s="59">
        <f>IFERROR(IF(ISTEXT(Relevé[[#This Row],[21]]),0,
IF(AND($C29=$B$3,Relevé[[#This Row],[21]]-X$3&gt;0),Relevé[[#This Row],[21]]-X$3,
IF(AND($C29=$B$4,Relevé[[#This Row],[21]]-X$4&gt;0),Relevé[[#This Row],[21]]-X$4,
IF(AND($C29=$B$5,Relevé[[#This Row],[21]]-X$5&gt;0),Relevé[[#This Row],[21]]-X$5,0)))),0)</f>
        <v>0</v>
      </c>
      <c r="Y29" s="59">
        <f>IFERROR(IF(ISTEXT(Relevé[[#This Row],[22]]),0,
IF(AND($C29=$B$3,Relevé[[#This Row],[22]]-Y$3&gt;0),Relevé[[#This Row],[22]]-Y$3,
IF(AND($C29=$B$4,Relevé[[#This Row],[22]]-Y$4&gt;0),Relevé[[#This Row],[22]]-Y$4,
IF(AND($C29=$B$5,Relevé[[#This Row],[22]]-Y$5&gt;0),Relevé[[#This Row],[22]]-Y$5,0)))),0)</f>
        <v>0</v>
      </c>
      <c r="Z29" s="59">
        <f>IFERROR(IF(ISTEXT(Relevé[[#This Row],[23]]),0,
IF(AND($C29=$B$3,Relevé[[#This Row],[23]]-Z$3&gt;0),Relevé[[#This Row],[23]]-Z$3,
IF(AND($C29=$B$4,Relevé[[#This Row],[23]]-Z$4&gt;0),Relevé[[#This Row],[23]]-Z$4,
IF(AND($C29=$B$5,Relevé[[#This Row],[23]]-Z$5&gt;0),Relevé[[#This Row],[23]]-Z$5,0)))),0)</f>
        <v>0</v>
      </c>
      <c r="AA29" s="59">
        <f>IFERROR(IF(ISTEXT(Relevé[[#This Row],[24]]),0,
IF(AND($C29=$B$3,Relevé[[#This Row],[24]]-AA$3&gt;0),Relevé[[#This Row],[24]]-AA$3,
IF(AND($C29=$B$4,Relevé[[#This Row],[24]]-AA$4&gt;0),Relevé[[#This Row],[24]]-AA$4,
IF(AND($C29=$B$5,Relevé[[#This Row],[24]]-AA$5&gt;0),Relevé[[#This Row],[24]]-AA$5,0)))),0)</f>
        <v>0</v>
      </c>
      <c r="AB29" s="59">
        <f>IFERROR(IF(ISTEXT(Relevé[[#This Row],[25]]),0,
IF(AND($C29=$B$3,Relevé[[#This Row],[25]]-AB$3&gt;0),Relevé[[#This Row],[25]]-AB$3,
IF(AND($C29=$B$4,Relevé[[#This Row],[25]]-AB$4&gt;0),Relevé[[#This Row],[25]]-AB$4,
IF(AND($C29=$B$5,Relevé[[#This Row],[25]]-AB$5&gt;0),Relevé[[#This Row],[25]]-AB$5,0)))),0)</f>
        <v>0</v>
      </c>
      <c r="AC29" s="59">
        <f>IFERROR(IF(ISTEXT(Relevé[[#This Row],[26]]),0,
IF(AND($C29=$B$3,Relevé[[#This Row],[26]]-AC$3&gt;0),Relevé[[#This Row],[26]]-AC$3,
IF(AND($C29=$B$4,Relevé[[#This Row],[26]]-AC$4&gt;0),Relevé[[#This Row],[26]]-AC$4,
IF(AND($C29=$B$5,Relevé[[#This Row],[26]]-AC$5&gt;0),Relevé[[#This Row],[26]]-AC$5,0)))),0)</f>
        <v>0</v>
      </c>
      <c r="AD29" s="59">
        <f>IFERROR(IF(ISTEXT(Relevé[[#This Row],[27]]),0,
IF(AND($C29=$B$3,Relevé[[#This Row],[27]]-AD$3&gt;0),Relevé[[#This Row],[27]]-AD$3,
IF(AND($C29=$B$4,Relevé[[#This Row],[27]]-AD$4&gt;0),Relevé[[#This Row],[27]]-AD$4,
IF(AND($C29=$B$5,Relevé[[#This Row],[27]]-AD$5&gt;0),Relevé[[#This Row],[27]]-AD$5,0)))),0)</f>
        <v>0</v>
      </c>
      <c r="AE29" s="59">
        <f>IFERROR(IF(ISTEXT(Relevé[[#This Row],[28]]),0,
IF(AND($C29=$B$3,Relevé[[#This Row],[28]]-AE$3&gt;0),Relevé[[#This Row],[28]]-AE$3,
IF(AND($C29=$B$4,Relevé[[#This Row],[28]]-AE$4&gt;0),Relevé[[#This Row],[28]]-AE$4,
IF(AND($C29=$B$5,Relevé[[#This Row],[28]]-AE$5&gt;0),Relevé[[#This Row],[28]]-AE$5,0)))),0)</f>
        <v>0</v>
      </c>
      <c r="AF29" s="59">
        <f>IFERROR(IF(ISTEXT(Relevé[[#This Row],[29]]),0,
IF(AND($C29=$B$3,Relevé[[#This Row],[29]]-AF$3&gt;0),Relevé[[#This Row],[29]]-AF$3,
IF(AND($C29=$B$4,Relevé[[#This Row],[29]]-AF$4&gt;0),Relevé[[#This Row],[29]]-AF$4,
IF(AND($C29=$B$5,Relevé[[#This Row],[29]]-AF$5&gt;0),Relevé[[#This Row],[29]]-AF$5,0)))),0)</f>
        <v>0</v>
      </c>
      <c r="AG29" s="59">
        <f>IFERROR(IF(ISTEXT(Relevé[[#This Row],[30]]),0,
IF(AND($C29=$B$3,Relevé[[#This Row],[30]]-AG$3&gt;0),Relevé[[#This Row],[30]]-AG$3,
IF(AND($C29=$B$4,Relevé[[#This Row],[30]]-AG$4&gt;0),Relevé[[#This Row],[30]]-AG$4,
IF(AND($C29=$B$5,Relevé[[#This Row],[30]]-AG$5&gt;0),Relevé[[#This Row],[30]]-AG$5,0)))),0)</f>
        <v>0</v>
      </c>
      <c r="AH29" s="59">
        <f>IFERROR(IF(ISTEXT(Relevé[[#This Row],[31]]),0,
IF(AND($C29=$B$3,Relevé[[#This Row],[31]]-AH$3&gt;0),Relevé[[#This Row],[31]]-AH$3,
IF(AND($C29=$B$4,Relevé[[#This Row],[31]]-AH$4&gt;0),Relevé[[#This Row],[31]]-AH$4,
IF(AND($C29=$B$5,Relevé[[#This Row],[31]]-AH$5&gt;0),Relevé[[#This Row],[31]]-AH$5,0)))),0)</f>
        <v>0</v>
      </c>
      <c r="AI29" s="60">
        <f t="shared" si="4"/>
        <v>0</v>
      </c>
      <c r="AJ29" s="11"/>
      <c r="AK29" s="11"/>
      <c r="AL29" s="11"/>
      <c r="AM29" s="11"/>
    </row>
    <row r="30" spans="1:39" ht="15" customHeight="1" x14ac:dyDescent="0.25">
      <c r="A30" s="128"/>
      <c r="B30" s="20" t="str">
        <f>IFERROR(VLOOKUP(A30,Salariés[],2,FALSE),"")</f>
        <v/>
      </c>
      <c r="C30" s="20" t="str">
        <f>IFERROR(VLOOKUP(A30,Salariés[],3,FALSE),"")</f>
        <v/>
      </c>
      <c r="D30" s="59">
        <f>IFERROR(IF(ISTEXT(Relevé[[#This Row],[1]]),0,
IF(AND($C30=$B$3,Relevé[[#This Row],[1]]-D$3&gt;0),Relevé[[#This Row],[1]]-D$3,
IF(AND($C30=$B$4,Relevé[[#This Row],[1]]-D$4&gt;0),Relevé[[#This Row],[1]]-D$4,
IF(AND($C30=$B$5,Relevé[[#This Row],[1]]-D$5&gt;0),Relevé[[#This Row],[1]]-D$5,0)))),0)</f>
        <v>0</v>
      </c>
      <c r="E30" s="59">
        <f>IFERROR(IF(ISTEXT(Relevé[[#This Row],[2]]),0,
IF(AND($C30=$B$3,Relevé[[#This Row],[2]]-E$3&gt;0),Relevé[[#This Row],[2]]-E$3,
IF(AND($C30=$B$4,Relevé[[#This Row],[2]]-E$4&gt;0),Relevé[[#This Row],[2]]-E$4,
IF(AND($C30=$B$5,Relevé[[#This Row],[2]]-E$5&gt;0),Relevé[[#This Row],[2]]-E$5,0)))),0)</f>
        <v>0</v>
      </c>
      <c r="F30" s="59">
        <f>IFERROR(IF(ISTEXT(Relevé[[#This Row],[3]]),0,
IF(AND($C30=$B$3,Relevé[[#This Row],[3]]-F$3&gt;0),Relevé[[#This Row],[3]]-F$3,
IF(AND($C30=$B$4,Relevé[[#This Row],[3]]-F$4&gt;0),Relevé[[#This Row],[3]]-F$4,
IF(AND($C30=$B$5,Relevé[[#This Row],[3]]-F$5&gt;0),Relevé[[#This Row],[3]]-F$5,0)))),0)</f>
        <v>0</v>
      </c>
      <c r="G30" s="59">
        <f>IFERROR(IF(ISTEXT(Relevé[[#This Row],[4]]),0,
IF(AND($C30=$B$3,Relevé[[#This Row],[4]]-G$3&gt;0),Relevé[[#This Row],[4]]-G$3,
IF(AND($C30=$B$4,Relevé[[#This Row],[4]]-G$4&gt;0),Relevé[[#This Row],[4]]-G$4,
IF(AND($C30=$B$5,Relevé[[#This Row],[4]]-G$5&gt;0),Relevé[[#This Row],[4]]-G$5,0)))),0)</f>
        <v>0</v>
      </c>
      <c r="H30" s="59">
        <f>IFERROR(IF(ISTEXT(Relevé[[#This Row],[5]]),0,
IF(AND($C30=$B$3,Relevé[[#This Row],[5]]-H$3&gt;0),Relevé[[#This Row],[5]]-H$3,
IF(AND($C30=$B$4,Relevé[[#This Row],[5]]-H$4&gt;0),Relevé[[#This Row],[5]]-H$4,
IF(AND($C30=$B$5,Relevé[[#This Row],[5]]-H$5&gt;0),Relevé[[#This Row],[5]]-H$5,0)))),0)</f>
        <v>0</v>
      </c>
      <c r="I30" s="59">
        <f>IFERROR(IF(ISTEXT(Relevé[[#This Row],[6]]),0,
IF(AND($C30=$B$3,Relevé[[#This Row],[6]]-I$3&gt;0),Relevé[[#This Row],[6]]-I$3,
IF(AND($C30=$B$4,Relevé[[#This Row],[6]]-I$4&gt;0),Relevé[[#This Row],[6]]-I$4,
IF(AND($C30=$B$5,Relevé[[#This Row],[6]]-I$5&gt;0),Relevé[[#This Row],[6]]-I$5,0)))),0)</f>
        <v>0</v>
      </c>
      <c r="J30" s="59">
        <f>IFERROR(IF(ISTEXT(Relevé[[#This Row],[7]]),0,
IF(AND($C30=$B$3,Relevé[[#This Row],[7]]-J$3&gt;0),Relevé[[#This Row],[7]]-J$3,
IF(AND($C30=$B$4,Relevé[[#This Row],[7]]-J$4&gt;0),Relevé[[#This Row],[7]]-J$4,
IF(AND($C30=$B$5,Relevé[[#This Row],[7]]-J$5&gt;0),Relevé[[#This Row],[7]]-J$5,0)))),0)</f>
        <v>0</v>
      </c>
      <c r="K30" s="59">
        <f>IFERROR(IF(ISTEXT(Relevé[[#This Row],[8]]),0,
IF(AND($C30=$B$3,Relevé[[#This Row],[8]]-K$3&gt;0),Relevé[[#This Row],[8]]-K$3,
IF(AND($C30=$B$4,Relevé[[#This Row],[8]]-K$4&gt;0),Relevé[[#This Row],[8]]-K$4,
IF(AND($C30=$B$5,Relevé[[#This Row],[8]]-K$5&gt;0),Relevé[[#This Row],[8]]-K$5,0)))),0)</f>
        <v>0</v>
      </c>
      <c r="L30" s="59">
        <f>IFERROR(IF(ISTEXT(Relevé[[#This Row],[9]]),0,
IF(AND($C30=$B$3,Relevé[[#This Row],[9]]-L$3&gt;0),Relevé[[#This Row],[9]]-L$3,
IF(AND($C30=$B$4,Relevé[[#This Row],[9]]-L$4&gt;0),Relevé[[#This Row],[9]]-L$4,
IF(AND($C30=$B$5,Relevé[[#This Row],[9]]-L$5&gt;0),Relevé[[#This Row],[9]]-L$5,0)))),0)</f>
        <v>0</v>
      </c>
      <c r="M30" s="59">
        <f>IFERROR(IF(ISTEXT(Relevé[[#This Row],[10]]),0,
IF(AND($C30=$B$3,Relevé[[#This Row],[10]]-M$3&gt;0),Relevé[[#This Row],[10]]-M$3,
IF(AND($C30=$B$4,Relevé[[#This Row],[10]]-M$4&gt;0),Relevé[[#This Row],[10]]-M$4,
IF(AND($C30=$B$5,Relevé[[#This Row],[10]]-M$5&gt;0),Relevé[[#This Row],[10]]-M$5,0)))),0)</f>
        <v>0</v>
      </c>
      <c r="N30" s="59">
        <f>IFERROR(IF(ISTEXT(Relevé[[#This Row],[11]]),0,
IF(AND($C30=$B$3,Relevé[[#This Row],[11]]-N$3&gt;0),Relevé[[#This Row],[11]]-N$3,
IF(AND($C30=$B$4,Relevé[[#This Row],[11]]-N$4&gt;0),Relevé[[#This Row],[11]]-N$4,
IF(AND($C30=$B$5,Relevé[[#This Row],[11]]-N$5&gt;0),Relevé[[#This Row],[11]]-N$5,0)))),0)</f>
        <v>0</v>
      </c>
      <c r="O30" s="59">
        <f>IFERROR(IF(ISTEXT(Relevé[[#This Row],[12]]),0,
IF(AND($C30=$B$3,Relevé[[#This Row],[12]]-O$3&gt;0),Relevé[[#This Row],[12]]-O$3,
IF(AND($C30=$B$4,Relevé[[#This Row],[12]]-O$4&gt;0),Relevé[[#This Row],[12]]-O$4,
IF(AND($C30=$B$5,Relevé[[#This Row],[12]]-O$5&gt;0),Relevé[[#This Row],[12]]-O$5,0)))),0)</f>
        <v>0</v>
      </c>
      <c r="P30" s="59">
        <f>IFERROR(IF(ISTEXT(Relevé[[#This Row],[13]]),0,
IF(AND($C30=$B$3,Relevé[[#This Row],[13]]-P$3&gt;0),Relevé[[#This Row],[13]]-P$3,
IF(AND($C30=$B$4,Relevé[[#This Row],[13]]-P$4&gt;0),Relevé[[#This Row],[13]]-P$4,
IF(AND($C30=$B$5,Relevé[[#This Row],[13]]-P$5&gt;0),Relevé[[#This Row],[13]]-P$5,0)))),0)</f>
        <v>0</v>
      </c>
      <c r="Q30" s="59">
        <f>IFERROR(IF(ISTEXT(Relevé[[#This Row],[14]]),0,
IF(AND($C30=$B$3,Relevé[[#This Row],[14]]-Q$3&gt;0),Relevé[[#This Row],[14]]-Q$3,
IF(AND($C30=$B$4,Relevé[[#This Row],[14]]-Q$4&gt;0),Relevé[[#This Row],[14]]-Q$4,
IF(AND($C30=$B$5,Relevé[[#This Row],[14]]-Q$5&gt;0),Relevé[[#This Row],[14]]-Q$5,0)))),0)</f>
        <v>0</v>
      </c>
      <c r="R30" s="59">
        <f>IFERROR(IF(ISTEXT(Relevé[[#This Row],[15]]),0,
IF(AND($C30=$B$3,Relevé[[#This Row],[15]]-R$3&gt;0),Relevé[[#This Row],[15]]-R$3,
IF(AND($C30=$B$4,Relevé[[#This Row],[15]]-R$4&gt;0),Relevé[[#This Row],[15]]-R$4,
IF(AND($C30=$B$5,Relevé[[#This Row],[15]]-R$5&gt;0),Relevé[[#This Row],[15]]-R$5,0)))),0)</f>
        <v>0</v>
      </c>
      <c r="S30" s="59">
        <f>IFERROR(IF(ISTEXT(Relevé[[#This Row],[16]]),0,
IF(AND($C30=$B$3,Relevé[[#This Row],[16]]-S$3&gt;0),Relevé[[#This Row],[16]]-S$3,
IF(AND($C30=$B$4,Relevé[[#This Row],[16]]-S$4&gt;0),Relevé[[#This Row],[16]]-S$4,
IF(AND($C30=$B$5,Relevé[[#This Row],[16]]-S$5&gt;0),Relevé[[#This Row],[16]]-S$5,0)))),0)</f>
        <v>0</v>
      </c>
      <c r="T30" s="59">
        <f>IFERROR(IF(ISTEXT(Relevé[[#This Row],[17]]),0,
IF(AND($C30=$B$3,Relevé[[#This Row],[17]]-T$3&gt;0),Relevé[[#This Row],[17]]-T$3,
IF(AND($C30=$B$4,Relevé[[#This Row],[17]]-T$4&gt;0),Relevé[[#This Row],[17]]-T$4,
IF(AND($C30=$B$5,Relevé[[#This Row],[17]]-T$5&gt;0),Relevé[[#This Row],[17]]-T$5,0)))),0)</f>
        <v>0</v>
      </c>
      <c r="U30" s="59">
        <f>IFERROR(IF(ISTEXT(Relevé[[#This Row],[18]]),0,
IF(AND($C30=$B$3,Relevé[[#This Row],[18]]-U$3&gt;0),Relevé[[#This Row],[18]]-U$3,
IF(AND($C30=$B$4,Relevé[[#This Row],[18]]-U$4&gt;0),Relevé[[#This Row],[18]]-U$4,
IF(AND($C30=$B$5,Relevé[[#This Row],[18]]-U$5&gt;0),Relevé[[#This Row],[18]]-U$5,0)))),0)</f>
        <v>0</v>
      </c>
      <c r="V30" s="59">
        <f>IFERROR(IF(ISTEXT(Relevé[[#This Row],[19]]),0,
IF(AND($C30=$B$3,Relevé[[#This Row],[19]]-V$3&gt;0),Relevé[[#This Row],[19]]-V$3,
IF(AND($C30=$B$4,Relevé[[#This Row],[19]]-V$4&gt;0),Relevé[[#This Row],[19]]-V$4,
IF(AND($C30=$B$5,Relevé[[#This Row],[19]]-V$5&gt;0),Relevé[[#This Row],[19]]-V$5,0)))),0)</f>
        <v>0</v>
      </c>
      <c r="W30" s="59">
        <f>IFERROR(IF(ISTEXT(Relevé[[#This Row],[20]]),0,
IF(AND($C30=$B$3,Relevé[[#This Row],[20]]-W$3&gt;0),Relevé[[#This Row],[20]]-W$3,
IF(AND($C30=$B$4,Relevé[[#This Row],[20]]-W$4&gt;0),Relevé[[#This Row],[20]]-W$4,
IF(AND($C30=$B$5,Relevé[[#This Row],[20]]-W$5&gt;0),Relevé[[#This Row],[20]]-W$5,0)))),0)</f>
        <v>0</v>
      </c>
      <c r="X30" s="59">
        <f>IFERROR(IF(ISTEXT(Relevé[[#This Row],[21]]),0,
IF(AND($C30=$B$3,Relevé[[#This Row],[21]]-X$3&gt;0),Relevé[[#This Row],[21]]-X$3,
IF(AND($C30=$B$4,Relevé[[#This Row],[21]]-X$4&gt;0),Relevé[[#This Row],[21]]-X$4,
IF(AND($C30=$B$5,Relevé[[#This Row],[21]]-X$5&gt;0),Relevé[[#This Row],[21]]-X$5,0)))),0)</f>
        <v>0</v>
      </c>
      <c r="Y30" s="59">
        <f>IFERROR(IF(ISTEXT(Relevé[[#This Row],[22]]),0,
IF(AND($C30=$B$3,Relevé[[#This Row],[22]]-Y$3&gt;0),Relevé[[#This Row],[22]]-Y$3,
IF(AND($C30=$B$4,Relevé[[#This Row],[22]]-Y$4&gt;0),Relevé[[#This Row],[22]]-Y$4,
IF(AND($C30=$B$5,Relevé[[#This Row],[22]]-Y$5&gt;0),Relevé[[#This Row],[22]]-Y$5,0)))),0)</f>
        <v>0</v>
      </c>
      <c r="Z30" s="59">
        <f>IFERROR(IF(ISTEXT(Relevé[[#This Row],[23]]),0,
IF(AND($C30=$B$3,Relevé[[#This Row],[23]]-Z$3&gt;0),Relevé[[#This Row],[23]]-Z$3,
IF(AND($C30=$B$4,Relevé[[#This Row],[23]]-Z$4&gt;0),Relevé[[#This Row],[23]]-Z$4,
IF(AND($C30=$B$5,Relevé[[#This Row],[23]]-Z$5&gt;0),Relevé[[#This Row],[23]]-Z$5,0)))),0)</f>
        <v>0</v>
      </c>
      <c r="AA30" s="59">
        <f>IFERROR(IF(ISTEXT(Relevé[[#This Row],[24]]),0,
IF(AND($C30=$B$3,Relevé[[#This Row],[24]]-AA$3&gt;0),Relevé[[#This Row],[24]]-AA$3,
IF(AND($C30=$B$4,Relevé[[#This Row],[24]]-AA$4&gt;0),Relevé[[#This Row],[24]]-AA$4,
IF(AND($C30=$B$5,Relevé[[#This Row],[24]]-AA$5&gt;0),Relevé[[#This Row],[24]]-AA$5,0)))),0)</f>
        <v>0</v>
      </c>
      <c r="AB30" s="59">
        <f>IFERROR(IF(ISTEXT(Relevé[[#This Row],[25]]),0,
IF(AND($C30=$B$3,Relevé[[#This Row],[25]]-AB$3&gt;0),Relevé[[#This Row],[25]]-AB$3,
IF(AND($C30=$B$4,Relevé[[#This Row],[25]]-AB$4&gt;0),Relevé[[#This Row],[25]]-AB$4,
IF(AND($C30=$B$5,Relevé[[#This Row],[25]]-AB$5&gt;0),Relevé[[#This Row],[25]]-AB$5,0)))),0)</f>
        <v>0</v>
      </c>
      <c r="AC30" s="59">
        <f>IFERROR(IF(ISTEXT(Relevé[[#This Row],[26]]),0,
IF(AND($C30=$B$3,Relevé[[#This Row],[26]]-AC$3&gt;0),Relevé[[#This Row],[26]]-AC$3,
IF(AND($C30=$B$4,Relevé[[#This Row],[26]]-AC$4&gt;0),Relevé[[#This Row],[26]]-AC$4,
IF(AND($C30=$B$5,Relevé[[#This Row],[26]]-AC$5&gt;0),Relevé[[#This Row],[26]]-AC$5,0)))),0)</f>
        <v>0</v>
      </c>
      <c r="AD30" s="59">
        <f>IFERROR(IF(ISTEXT(Relevé[[#This Row],[27]]),0,
IF(AND($C30=$B$3,Relevé[[#This Row],[27]]-AD$3&gt;0),Relevé[[#This Row],[27]]-AD$3,
IF(AND($C30=$B$4,Relevé[[#This Row],[27]]-AD$4&gt;0),Relevé[[#This Row],[27]]-AD$4,
IF(AND($C30=$B$5,Relevé[[#This Row],[27]]-AD$5&gt;0),Relevé[[#This Row],[27]]-AD$5,0)))),0)</f>
        <v>0</v>
      </c>
      <c r="AE30" s="59">
        <f>IFERROR(IF(ISTEXT(Relevé[[#This Row],[28]]),0,
IF(AND($C30=$B$3,Relevé[[#This Row],[28]]-AE$3&gt;0),Relevé[[#This Row],[28]]-AE$3,
IF(AND($C30=$B$4,Relevé[[#This Row],[28]]-AE$4&gt;0),Relevé[[#This Row],[28]]-AE$4,
IF(AND($C30=$B$5,Relevé[[#This Row],[28]]-AE$5&gt;0),Relevé[[#This Row],[28]]-AE$5,0)))),0)</f>
        <v>0</v>
      </c>
      <c r="AF30" s="59">
        <f>IFERROR(IF(ISTEXT(Relevé[[#This Row],[29]]),0,
IF(AND($C30=$B$3,Relevé[[#This Row],[29]]-AF$3&gt;0),Relevé[[#This Row],[29]]-AF$3,
IF(AND($C30=$B$4,Relevé[[#This Row],[29]]-AF$4&gt;0),Relevé[[#This Row],[29]]-AF$4,
IF(AND($C30=$B$5,Relevé[[#This Row],[29]]-AF$5&gt;0),Relevé[[#This Row],[29]]-AF$5,0)))),0)</f>
        <v>0</v>
      </c>
      <c r="AG30" s="59">
        <f>IFERROR(IF(ISTEXT(Relevé[[#This Row],[30]]),0,
IF(AND($C30=$B$3,Relevé[[#This Row],[30]]-AG$3&gt;0),Relevé[[#This Row],[30]]-AG$3,
IF(AND($C30=$B$4,Relevé[[#This Row],[30]]-AG$4&gt;0),Relevé[[#This Row],[30]]-AG$4,
IF(AND($C30=$B$5,Relevé[[#This Row],[30]]-AG$5&gt;0),Relevé[[#This Row],[30]]-AG$5,0)))),0)</f>
        <v>0</v>
      </c>
      <c r="AH30" s="59">
        <f>IFERROR(IF(ISTEXT(Relevé[[#This Row],[31]]),0,
IF(AND($C30=$B$3,Relevé[[#This Row],[31]]-AH$3&gt;0),Relevé[[#This Row],[31]]-AH$3,
IF(AND($C30=$B$4,Relevé[[#This Row],[31]]-AH$4&gt;0),Relevé[[#This Row],[31]]-AH$4,
IF(AND($C30=$B$5,Relevé[[#This Row],[31]]-AH$5&gt;0),Relevé[[#This Row],[31]]-AH$5,0)))),0)</f>
        <v>0</v>
      </c>
      <c r="AI30" s="60">
        <f t="shared" si="4"/>
        <v>0</v>
      </c>
      <c r="AJ30" s="11"/>
      <c r="AK30" s="11"/>
      <c r="AL30" s="11"/>
      <c r="AM30" s="11"/>
    </row>
    <row r="31" spans="1:39" ht="15" customHeight="1" x14ac:dyDescent="0.25">
      <c r="A31" s="128"/>
      <c r="B31" s="20" t="str">
        <f>IFERROR(VLOOKUP(A31,Salariés[],2,FALSE),"")</f>
        <v/>
      </c>
      <c r="C31" s="20" t="str">
        <f>IFERROR(VLOOKUP(A31,Salariés[],3,FALSE),"")</f>
        <v/>
      </c>
      <c r="D31" s="59">
        <f>IFERROR(IF(ISTEXT(Relevé[[#This Row],[1]]),0,
IF(AND($C31=$B$3,Relevé[[#This Row],[1]]-D$3&gt;0),Relevé[[#This Row],[1]]-D$3,
IF(AND($C31=$B$4,Relevé[[#This Row],[1]]-D$4&gt;0),Relevé[[#This Row],[1]]-D$4,
IF(AND($C31=$B$5,Relevé[[#This Row],[1]]-D$5&gt;0),Relevé[[#This Row],[1]]-D$5,0)))),0)</f>
        <v>0</v>
      </c>
      <c r="E31" s="59">
        <f>IFERROR(IF(ISTEXT(Relevé[[#This Row],[2]]),0,
IF(AND($C31=$B$3,Relevé[[#This Row],[2]]-E$3&gt;0),Relevé[[#This Row],[2]]-E$3,
IF(AND($C31=$B$4,Relevé[[#This Row],[2]]-E$4&gt;0),Relevé[[#This Row],[2]]-E$4,
IF(AND($C31=$B$5,Relevé[[#This Row],[2]]-E$5&gt;0),Relevé[[#This Row],[2]]-E$5,0)))),0)</f>
        <v>0</v>
      </c>
      <c r="F31" s="59">
        <f>IFERROR(IF(ISTEXT(Relevé[[#This Row],[3]]),0,
IF(AND($C31=$B$3,Relevé[[#This Row],[3]]-F$3&gt;0),Relevé[[#This Row],[3]]-F$3,
IF(AND($C31=$B$4,Relevé[[#This Row],[3]]-F$4&gt;0),Relevé[[#This Row],[3]]-F$4,
IF(AND($C31=$B$5,Relevé[[#This Row],[3]]-F$5&gt;0),Relevé[[#This Row],[3]]-F$5,0)))),0)</f>
        <v>0</v>
      </c>
      <c r="G31" s="59">
        <f>IFERROR(IF(ISTEXT(Relevé[[#This Row],[4]]),0,
IF(AND($C31=$B$3,Relevé[[#This Row],[4]]-G$3&gt;0),Relevé[[#This Row],[4]]-G$3,
IF(AND($C31=$B$4,Relevé[[#This Row],[4]]-G$4&gt;0),Relevé[[#This Row],[4]]-G$4,
IF(AND($C31=$B$5,Relevé[[#This Row],[4]]-G$5&gt;0),Relevé[[#This Row],[4]]-G$5,0)))),0)</f>
        <v>0</v>
      </c>
      <c r="H31" s="59">
        <f>IFERROR(IF(ISTEXT(Relevé[[#This Row],[5]]),0,
IF(AND($C31=$B$3,Relevé[[#This Row],[5]]-H$3&gt;0),Relevé[[#This Row],[5]]-H$3,
IF(AND($C31=$B$4,Relevé[[#This Row],[5]]-H$4&gt;0),Relevé[[#This Row],[5]]-H$4,
IF(AND($C31=$B$5,Relevé[[#This Row],[5]]-H$5&gt;0),Relevé[[#This Row],[5]]-H$5,0)))),0)</f>
        <v>0</v>
      </c>
      <c r="I31" s="59">
        <f>IFERROR(IF(ISTEXT(Relevé[[#This Row],[6]]),0,
IF(AND($C31=$B$3,Relevé[[#This Row],[6]]-I$3&gt;0),Relevé[[#This Row],[6]]-I$3,
IF(AND($C31=$B$4,Relevé[[#This Row],[6]]-I$4&gt;0),Relevé[[#This Row],[6]]-I$4,
IF(AND($C31=$B$5,Relevé[[#This Row],[6]]-I$5&gt;0),Relevé[[#This Row],[6]]-I$5,0)))),0)</f>
        <v>0</v>
      </c>
      <c r="J31" s="59">
        <f>IFERROR(IF(ISTEXT(Relevé[[#This Row],[7]]),0,
IF(AND($C31=$B$3,Relevé[[#This Row],[7]]-J$3&gt;0),Relevé[[#This Row],[7]]-J$3,
IF(AND($C31=$B$4,Relevé[[#This Row],[7]]-J$4&gt;0),Relevé[[#This Row],[7]]-J$4,
IF(AND($C31=$B$5,Relevé[[#This Row],[7]]-J$5&gt;0),Relevé[[#This Row],[7]]-J$5,0)))),0)</f>
        <v>0</v>
      </c>
      <c r="K31" s="59">
        <f>IFERROR(IF(ISTEXT(Relevé[[#This Row],[8]]),0,
IF(AND($C31=$B$3,Relevé[[#This Row],[8]]-K$3&gt;0),Relevé[[#This Row],[8]]-K$3,
IF(AND($C31=$B$4,Relevé[[#This Row],[8]]-K$4&gt;0),Relevé[[#This Row],[8]]-K$4,
IF(AND($C31=$B$5,Relevé[[#This Row],[8]]-K$5&gt;0),Relevé[[#This Row],[8]]-K$5,0)))),0)</f>
        <v>0</v>
      </c>
      <c r="L31" s="59">
        <f>IFERROR(IF(ISTEXT(Relevé[[#This Row],[9]]),0,
IF(AND($C31=$B$3,Relevé[[#This Row],[9]]-L$3&gt;0),Relevé[[#This Row],[9]]-L$3,
IF(AND($C31=$B$4,Relevé[[#This Row],[9]]-L$4&gt;0),Relevé[[#This Row],[9]]-L$4,
IF(AND($C31=$B$5,Relevé[[#This Row],[9]]-L$5&gt;0),Relevé[[#This Row],[9]]-L$5,0)))),0)</f>
        <v>0</v>
      </c>
      <c r="M31" s="59">
        <f>IFERROR(IF(ISTEXT(Relevé[[#This Row],[10]]),0,
IF(AND($C31=$B$3,Relevé[[#This Row],[10]]-M$3&gt;0),Relevé[[#This Row],[10]]-M$3,
IF(AND($C31=$B$4,Relevé[[#This Row],[10]]-M$4&gt;0),Relevé[[#This Row],[10]]-M$4,
IF(AND($C31=$B$5,Relevé[[#This Row],[10]]-M$5&gt;0),Relevé[[#This Row],[10]]-M$5,0)))),0)</f>
        <v>0</v>
      </c>
      <c r="N31" s="59">
        <f>IFERROR(IF(ISTEXT(Relevé[[#This Row],[11]]),0,
IF(AND($C31=$B$3,Relevé[[#This Row],[11]]-N$3&gt;0),Relevé[[#This Row],[11]]-N$3,
IF(AND($C31=$B$4,Relevé[[#This Row],[11]]-N$4&gt;0),Relevé[[#This Row],[11]]-N$4,
IF(AND($C31=$B$5,Relevé[[#This Row],[11]]-N$5&gt;0),Relevé[[#This Row],[11]]-N$5,0)))),0)</f>
        <v>0</v>
      </c>
      <c r="O31" s="59">
        <f>IFERROR(IF(ISTEXT(Relevé[[#This Row],[12]]),0,
IF(AND($C31=$B$3,Relevé[[#This Row],[12]]-O$3&gt;0),Relevé[[#This Row],[12]]-O$3,
IF(AND($C31=$B$4,Relevé[[#This Row],[12]]-O$4&gt;0),Relevé[[#This Row],[12]]-O$4,
IF(AND($C31=$B$5,Relevé[[#This Row],[12]]-O$5&gt;0),Relevé[[#This Row],[12]]-O$5,0)))),0)</f>
        <v>0</v>
      </c>
      <c r="P31" s="59">
        <f>IFERROR(IF(ISTEXT(Relevé[[#This Row],[13]]),0,
IF(AND($C31=$B$3,Relevé[[#This Row],[13]]-P$3&gt;0),Relevé[[#This Row],[13]]-P$3,
IF(AND($C31=$B$4,Relevé[[#This Row],[13]]-P$4&gt;0),Relevé[[#This Row],[13]]-P$4,
IF(AND($C31=$B$5,Relevé[[#This Row],[13]]-P$5&gt;0),Relevé[[#This Row],[13]]-P$5,0)))),0)</f>
        <v>0</v>
      </c>
      <c r="Q31" s="59">
        <f>IFERROR(IF(ISTEXT(Relevé[[#This Row],[14]]),0,
IF(AND($C31=$B$3,Relevé[[#This Row],[14]]-Q$3&gt;0),Relevé[[#This Row],[14]]-Q$3,
IF(AND($C31=$B$4,Relevé[[#This Row],[14]]-Q$4&gt;0),Relevé[[#This Row],[14]]-Q$4,
IF(AND($C31=$B$5,Relevé[[#This Row],[14]]-Q$5&gt;0),Relevé[[#This Row],[14]]-Q$5,0)))),0)</f>
        <v>0</v>
      </c>
      <c r="R31" s="59">
        <f>IFERROR(IF(ISTEXT(Relevé[[#This Row],[15]]),0,
IF(AND($C31=$B$3,Relevé[[#This Row],[15]]-R$3&gt;0),Relevé[[#This Row],[15]]-R$3,
IF(AND($C31=$B$4,Relevé[[#This Row],[15]]-R$4&gt;0),Relevé[[#This Row],[15]]-R$4,
IF(AND($C31=$B$5,Relevé[[#This Row],[15]]-R$5&gt;0),Relevé[[#This Row],[15]]-R$5,0)))),0)</f>
        <v>0</v>
      </c>
      <c r="S31" s="59">
        <f>IFERROR(IF(ISTEXT(Relevé[[#This Row],[16]]),0,
IF(AND($C31=$B$3,Relevé[[#This Row],[16]]-S$3&gt;0),Relevé[[#This Row],[16]]-S$3,
IF(AND($C31=$B$4,Relevé[[#This Row],[16]]-S$4&gt;0),Relevé[[#This Row],[16]]-S$4,
IF(AND($C31=$B$5,Relevé[[#This Row],[16]]-S$5&gt;0),Relevé[[#This Row],[16]]-S$5,0)))),0)</f>
        <v>0</v>
      </c>
      <c r="T31" s="59">
        <f>IFERROR(IF(ISTEXT(Relevé[[#This Row],[17]]),0,
IF(AND($C31=$B$3,Relevé[[#This Row],[17]]-T$3&gt;0),Relevé[[#This Row],[17]]-T$3,
IF(AND($C31=$B$4,Relevé[[#This Row],[17]]-T$4&gt;0),Relevé[[#This Row],[17]]-T$4,
IF(AND($C31=$B$5,Relevé[[#This Row],[17]]-T$5&gt;0),Relevé[[#This Row],[17]]-T$5,0)))),0)</f>
        <v>0</v>
      </c>
      <c r="U31" s="59">
        <f>IFERROR(IF(ISTEXT(Relevé[[#This Row],[18]]),0,
IF(AND($C31=$B$3,Relevé[[#This Row],[18]]-U$3&gt;0),Relevé[[#This Row],[18]]-U$3,
IF(AND($C31=$B$4,Relevé[[#This Row],[18]]-U$4&gt;0),Relevé[[#This Row],[18]]-U$4,
IF(AND($C31=$B$5,Relevé[[#This Row],[18]]-U$5&gt;0),Relevé[[#This Row],[18]]-U$5,0)))),0)</f>
        <v>0</v>
      </c>
      <c r="V31" s="59">
        <f>IFERROR(IF(ISTEXT(Relevé[[#This Row],[19]]),0,
IF(AND($C31=$B$3,Relevé[[#This Row],[19]]-V$3&gt;0),Relevé[[#This Row],[19]]-V$3,
IF(AND($C31=$B$4,Relevé[[#This Row],[19]]-V$4&gt;0),Relevé[[#This Row],[19]]-V$4,
IF(AND($C31=$B$5,Relevé[[#This Row],[19]]-V$5&gt;0),Relevé[[#This Row],[19]]-V$5,0)))),0)</f>
        <v>0</v>
      </c>
      <c r="W31" s="59">
        <f>IFERROR(IF(ISTEXT(Relevé[[#This Row],[20]]),0,
IF(AND($C31=$B$3,Relevé[[#This Row],[20]]-W$3&gt;0),Relevé[[#This Row],[20]]-W$3,
IF(AND($C31=$B$4,Relevé[[#This Row],[20]]-W$4&gt;0),Relevé[[#This Row],[20]]-W$4,
IF(AND($C31=$B$5,Relevé[[#This Row],[20]]-W$5&gt;0),Relevé[[#This Row],[20]]-W$5,0)))),0)</f>
        <v>0</v>
      </c>
      <c r="X31" s="59">
        <f>IFERROR(IF(ISTEXT(Relevé[[#This Row],[21]]),0,
IF(AND($C31=$B$3,Relevé[[#This Row],[21]]-X$3&gt;0),Relevé[[#This Row],[21]]-X$3,
IF(AND($C31=$B$4,Relevé[[#This Row],[21]]-X$4&gt;0),Relevé[[#This Row],[21]]-X$4,
IF(AND($C31=$B$5,Relevé[[#This Row],[21]]-X$5&gt;0),Relevé[[#This Row],[21]]-X$5,0)))),0)</f>
        <v>0</v>
      </c>
      <c r="Y31" s="59">
        <f>IFERROR(IF(ISTEXT(Relevé[[#This Row],[22]]),0,
IF(AND($C31=$B$3,Relevé[[#This Row],[22]]-Y$3&gt;0),Relevé[[#This Row],[22]]-Y$3,
IF(AND($C31=$B$4,Relevé[[#This Row],[22]]-Y$4&gt;0),Relevé[[#This Row],[22]]-Y$4,
IF(AND($C31=$B$5,Relevé[[#This Row],[22]]-Y$5&gt;0),Relevé[[#This Row],[22]]-Y$5,0)))),0)</f>
        <v>0</v>
      </c>
      <c r="Z31" s="59">
        <f>IFERROR(IF(ISTEXT(Relevé[[#This Row],[23]]),0,
IF(AND($C31=$B$3,Relevé[[#This Row],[23]]-Z$3&gt;0),Relevé[[#This Row],[23]]-Z$3,
IF(AND($C31=$B$4,Relevé[[#This Row],[23]]-Z$4&gt;0),Relevé[[#This Row],[23]]-Z$4,
IF(AND($C31=$B$5,Relevé[[#This Row],[23]]-Z$5&gt;0),Relevé[[#This Row],[23]]-Z$5,0)))),0)</f>
        <v>0</v>
      </c>
      <c r="AA31" s="59">
        <f>IFERROR(IF(ISTEXT(Relevé[[#This Row],[24]]),0,
IF(AND($C31=$B$3,Relevé[[#This Row],[24]]-AA$3&gt;0),Relevé[[#This Row],[24]]-AA$3,
IF(AND($C31=$B$4,Relevé[[#This Row],[24]]-AA$4&gt;0),Relevé[[#This Row],[24]]-AA$4,
IF(AND($C31=$B$5,Relevé[[#This Row],[24]]-AA$5&gt;0),Relevé[[#This Row],[24]]-AA$5,0)))),0)</f>
        <v>0</v>
      </c>
      <c r="AB31" s="59">
        <f>IFERROR(IF(ISTEXT(Relevé[[#This Row],[25]]),0,
IF(AND($C31=$B$3,Relevé[[#This Row],[25]]-AB$3&gt;0),Relevé[[#This Row],[25]]-AB$3,
IF(AND($C31=$B$4,Relevé[[#This Row],[25]]-AB$4&gt;0),Relevé[[#This Row],[25]]-AB$4,
IF(AND($C31=$B$5,Relevé[[#This Row],[25]]-AB$5&gt;0),Relevé[[#This Row],[25]]-AB$5,0)))),0)</f>
        <v>0</v>
      </c>
      <c r="AC31" s="59">
        <f>IFERROR(IF(ISTEXT(Relevé[[#This Row],[26]]),0,
IF(AND($C31=$B$3,Relevé[[#This Row],[26]]-AC$3&gt;0),Relevé[[#This Row],[26]]-AC$3,
IF(AND($C31=$B$4,Relevé[[#This Row],[26]]-AC$4&gt;0),Relevé[[#This Row],[26]]-AC$4,
IF(AND($C31=$B$5,Relevé[[#This Row],[26]]-AC$5&gt;0),Relevé[[#This Row],[26]]-AC$5,0)))),0)</f>
        <v>0</v>
      </c>
      <c r="AD31" s="59">
        <f>IFERROR(IF(ISTEXT(Relevé[[#This Row],[27]]),0,
IF(AND($C31=$B$3,Relevé[[#This Row],[27]]-AD$3&gt;0),Relevé[[#This Row],[27]]-AD$3,
IF(AND($C31=$B$4,Relevé[[#This Row],[27]]-AD$4&gt;0),Relevé[[#This Row],[27]]-AD$4,
IF(AND($C31=$B$5,Relevé[[#This Row],[27]]-AD$5&gt;0),Relevé[[#This Row],[27]]-AD$5,0)))),0)</f>
        <v>0</v>
      </c>
      <c r="AE31" s="59">
        <f>IFERROR(IF(ISTEXT(Relevé[[#This Row],[28]]),0,
IF(AND($C31=$B$3,Relevé[[#This Row],[28]]-AE$3&gt;0),Relevé[[#This Row],[28]]-AE$3,
IF(AND($C31=$B$4,Relevé[[#This Row],[28]]-AE$4&gt;0),Relevé[[#This Row],[28]]-AE$4,
IF(AND($C31=$B$5,Relevé[[#This Row],[28]]-AE$5&gt;0),Relevé[[#This Row],[28]]-AE$5,0)))),0)</f>
        <v>0</v>
      </c>
      <c r="AF31" s="59">
        <f>IFERROR(IF(ISTEXT(Relevé[[#This Row],[29]]),0,
IF(AND($C31=$B$3,Relevé[[#This Row],[29]]-AF$3&gt;0),Relevé[[#This Row],[29]]-AF$3,
IF(AND($C31=$B$4,Relevé[[#This Row],[29]]-AF$4&gt;0),Relevé[[#This Row],[29]]-AF$4,
IF(AND($C31=$B$5,Relevé[[#This Row],[29]]-AF$5&gt;0),Relevé[[#This Row],[29]]-AF$5,0)))),0)</f>
        <v>0</v>
      </c>
      <c r="AG31" s="59">
        <f>IFERROR(IF(ISTEXT(Relevé[[#This Row],[30]]),0,
IF(AND($C31=$B$3,Relevé[[#This Row],[30]]-AG$3&gt;0),Relevé[[#This Row],[30]]-AG$3,
IF(AND($C31=$B$4,Relevé[[#This Row],[30]]-AG$4&gt;0),Relevé[[#This Row],[30]]-AG$4,
IF(AND($C31=$B$5,Relevé[[#This Row],[30]]-AG$5&gt;0),Relevé[[#This Row],[30]]-AG$5,0)))),0)</f>
        <v>0</v>
      </c>
      <c r="AH31" s="59">
        <f>IFERROR(IF(ISTEXT(Relevé[[#This Row],[31]]),0,
IF(AND($C31=$B$3,Relevé[[#This Row],[31]]-AH$3&gt;0),Relevé[[#This Row],[31]]-AH$3,
IF(AND($C31=$B$4,Relevé[[#This Row],[31]]-AH$4&gt;0),Relevé[[#This Row],[31]]-AH$4,
IF(AND($C31=$B$5,Relevé[[#This Row],[31]]-AH$5&gt;0),Relevé[[#This Row],[31]]-AH$5,0)))),0)</f>
        <v>0</v>
      </c>
      <c r="AI31" s="60">
        <f t="shared" si="4"/>
        <v>0</v>
      </c>
      <c r="AJ31" s="11"/>
      <c r="AK31" s="11"/>
      <c r="AL31" s="11"/>
      <c r="AM31" s="11"/>
    </row>
    <row r="32" spans="1:39" ht="15" customHeight="1" x14ac:dyDescent="0.25">
      <c r="A32" s="128"/>
      <c r="B32" s="20" t="str">
        <f>IFERROR(VLOOKUP(A32,Salariés[],2,FALSE),"")</f>
        <v/>
      </c>
      <c r="C32" s="20" t="str">
        <f>IFERROR(VLOOKUP(A32,Salariés[],3,FALSE),"")</f>
        <v/>
      </c>
      <c r="D32" s="59">
        <f>IFERROR(IF(ISTEXT(Relevé[[#This Row],[1]]),0,
IF(AND($C32=$B$3,Relevé[[#This Row],[1]]-D$3&gt;0),Relevé[[#This Row],[1]]-D$3,
IF(AND($C32=$B$4,Relevé[[#This Row],[1]]-D$4&gt;0),Relevé[[#This Row],[1]]-D$4,
IF(AND($C32=$B$5,Relevé[[#This Row],[1]]-D$5&gt;0),Relevé[[#This Row],[1]]-D$5,0)))),0)</f>
        <v>0</v>
      </c>
      <c r="E32" s="59">
        <f>IFERROR(IF(ISTEXT(Relevé[[#This Row],[2]]),0,
IF(AND($C32=$B$3,Relevé[[#This Row],[2]]-E$3&gt;0),Relevé[[#This Row],[2]]-E$3,
IF(AND($C32=$B$4,Relevé[[#This Row],[2]]-E$4&gt;0),Relevé[[#This Row],[2]]-E$4,
IF(AND($C32=$B$5,Relevé[[#This Row],[2]]-E$5&gt;0),Relevé[[#This Row],[2]]-E$5,0)))),0)</f>
        <v>0</v>
      </c>
      <c r="F32" s="59">
        <f>IFERROR(IF(ISTEXT(Relevé[[#This Row],[3]]),0,
IF(AND($C32=$B$3,Relevé[[#This Row],[3]]-F$3&gt;0),Relevé[[#This Row],[3]]-F$3,
IF(AND($C32=$B$4,Relevé[[#This Row],[3]]-F$4&gt;0),Relevé[[#This Row],[3]]-F$4,
IF(AND($C32=$B$5,Relevé[[#This Row],[3]]-F$5&gt;0),Relevé[[#This Row],[3]]-F$5,0)))),0)</f>
        <v>0</v>
      </c>
      <c r="G32" s="59">
        <f>IFERROR(IF(ISTEXT(Relevé[[#This Row],[4]]),0,
IF(AND($C32=$B$3,Relevé[[#This Row],[4]]-G$3&gt;0),Relevé[[#This Row],[4]]-G$3,
IF(AND($C32=$B$4,Relevé[[#This Row],[4]]-G$4&gt;0),Relevé[[#This Row],[4]]-G$4,
IF(AND($C32=$B$5,Relevé[[#This Row],[4]]-G$5&gt;0),Relevé[[#This Row],[4]]-G$5,0)))),0)</f>
        <v>0</v>
      </c>
      <c r="H32" s="59">
        <f>IFERROR(IF(ISTEXT(Relevé[[#This Row],[5]]),0,
IF(AND($C32=$B$3,Relevé[[#This Row],[5]]-H$3&gt;0),Relevé[[#This Row],[5]]-H$3,
IF(AND($C32=$B$4,Relevé[[#This Row],[5]]-H$4&gt;0),Relevé[[#This Row],[5]]-H$4,
IF(AND($C32=$B$5,Relevé[[#This Row],[5]]-H$5&gt;0),Relevé[[#This Row],[5]]-H$5,0)))),0)</f>
        <v>0</v>
      </c>
      <c r="I32" s="59">
        <f>IFERROR(IF(ISTEXT(Relevé[[#This Row],[6]]),0,
IF(AND($C32=$B$3,Relevé[[#This Row],[6]]-I$3&gt;0),Relevé[[#This Row],[6]]-I$3,
IF(AND($C32=$B$4,Relevé[[#This Row],[6]]-I$4&gt;0),Relevé[[#This Row],[6]]-I$4,
IF(AND($C32=$B$5,Relevé[[#This Row],[6]]-I$5&gt;0),Relevé[[#This Row],[6]]-I$5,0)))),0)</f>
        <v>0</v>
      </c>
      <c r="J32" s="59">
        <f>IFERROR(IF(ISTEXT(Relevé[[#This Row],[7]]),0,
IF(AND($C32=$B$3,Relevé[[#This Row],[7]]-J$3&gt;0),Relevé[[#This Row],[7]]-J$3,
IF(AND($C32=$B$4,Relevé[[#This Row],[7]]-J$4&gt;0),Relevé[[#This Row],[7]]-J$4,
IF(AND($C32=$B$5,Relevé[[#This Row],[7]]-J$5&gt;0),Relevé[[#This Row],[7]]-J$5,0)))),0)</f>
        <v>0</v>
      </c>
      <c r="K32" s="59">
        <f>IFERROR(IF(ISTEXT(Relevé[[#This Row],[8]]),0,
IF(AND($C32=$B$3,Relevé[[#This Row],[8]]-K$3&gt;0),Relevé[[#This Row],[8]]-K$3,
IF(AND($C32=$B$4,Relevé[[#This Row],[8]]-K$4&gt;0),Relevé[[#This Row],[8]]-K$4,
IF(AND($C32=$B$5,Relevé[[#This Row],[8]]-K$5&gt;0),Relevé[[#This Row],[8]]-K$5,0)))),0)</f>
        <v>0</v>
      </c>
      <c r="L32" s="59">
        <f>IFERROR(IF(ISTEXT(Relevé[[#This Row],[9]]),0,
IF(AND($C32=$B$3,Relevé[[#This Row],[9]]-L$3&gt;0),Relevé[[#This Row],[9]]-L$3,
IF(AND($C32=$B$4,Relevé[[#This Row],[9]]-L$4&gt;0),Relevé[[#This Row],[9]]-L$4,
IF(AND($C32=$B$5,Relevé[[#This Row],[9]]-L$5&gt;0),Relevé[[#This Row],[9]]-L$5,0)))),0)</f>
        <v>0</v>
      </c>
      <c r="M32" s="59">
        <f>IFERROR(IF(ISTEXT(Relevé[[#This Row],[10]]),0,
IF(AND($C32=$B$3,Relevé[[#This Row],[10]]-M$3&gt;0),Relevé[[#This Row],[10]]-M$3,
IF(AND($C32=$B$4,Relevé[[#This Row],[10]]-M$4&gt;0),Relevé[[#This Row],[10]]-M$4,
IF(AND($C32=$B$5,Relevé[[#This Row],[10]]-M$5&gt;0),Relevé[[#This Row],[10]]-M$5,0)))),0)</f>
        <v>0</v>
      </c>
      <c r="N32" s="59">
        <f>IFERROR(IF(ISTEXT(Relevé[[#This Row],[11]]),0,
IF(AND($C32=$B$3,Relevé[[#This Row],[11]]-N$3&gt;0),Relevé[[#This Row],[11]]-N$3,
IF(AND($C32=$B$4,Relevé[[#This Row],[11]]-N$4&gt;0),Relevé[[#This Row],[11]]-N$4,
IF(AND($C32=$B$5,Relevé[[#This Row],[11]]-N$5&gt;0),Relevé[[#This Row],[11]]-N$5,0)))),0)</f>
        <v>0</v>
      </c>
      <c r="O32" s="59">
        <f>IFERROR(IF(ISTEXT(Relevé[[#This Row],[12]]),0,
IF(AND($C32=$B$3,Relevé[[#This Row],[12]]-O$3&gt;0),Relevé[[#This Row],[12]]-O$3,
IF(AND($C32=$B$4,Relevé[[#This Row],[12]]-O$4&gt;0),Relevé[[#This Row],[12]]-O$4,
IF(AND($C32=$B$5,Relevé[[#This Row],[12]]-O$5&gt;0),Relevé[[#This Row],[12]]-O$5,0)))),0)</f>
        <v>0</v>
      </c>
      <c r="P32" s="59">
        <f>IFERROR(IF(ISTEXT(Relevé[[#This Row],[13]]),0,
IF(AND($C32=$B$3,Relevé[[#This Row],[13]]-P$3&gt;0),Relevé[[#This Row],[13]]-P$3,
IF(AND($C32=$B$4,Relevé[[#This Row],[13]]-P$4&gt;0),Relevé[[#This Row],[13]]-P$4,
IF(AND($C32=$B$5,Relevé[[#This Row],[13]]-P$5&gt;0),Relevé[[#This Row],[13]]-P$5,0)))),0)</f>
        <v>0</v>
      </c>
      <c r="Q32" s="59">
        <f>IFERROR(IF(ISTEXT(Relevé[[#This Row],[14]]),0,
IF(AND($C32=$B$3,Relevé[[#This Row],[14]]-Q$3&gt;0),Relevé[[#This Row],[14]]-Q$3,
IF(AND($C32=$B$4,Relevé[[#This Row],[14]]-Q$4&gt;0),Relevé[[#This Row],[14]]-Q$4,
IF(AND($C32=$B$5,Relevé[[#This Row],[14]]-Q$5&gt;0),Relevé[[#This Row],[14]]-Q$5,0)))),0)</f>
        <v>0</v>
      </c>
      <c r="R32" s="59">
        <f>IFERROR(IF(ISTEXT(Relevé[[#This Row],[15]]),0,
IF(AND($C32=$B$3,Relevé[[#This Row],[15]]-R$3&gt;0),Relevé[[#This Row],[15]]-R$3,
IF(AND($C32=$B$4,Relevé[[#This Row],[15]]-R$4&gt;0),Relevé[[#This Row],[15]]-R$4,
IF(AND($C32=$B$5,Relevé[[#This Row],[15]]-R$5&gt;0),Relevé[[#This Row],[15]]-R$5,0)))),0)</f>
        <v>0</v>
      </c>
      <c r="S32" s="59">
        <f>IFERROR(IF(ISTEXT(Relevé[[#This Row],[16]]),0,
IF(AND($C32=$B$3,Relevé[[#This Row],[16]]-S$3&gt;0),Relevé[[#This Row],[16]]-S$3,
IF(AND($C32=$B$4,Relevé[[#This Row],[16]]-S$4&gt;0),Relevé[[#This Row],[16]]-S$4,
IF(AND($C32=$B$5,Relevé[[#This Row],[16]]-S$5&gt;0),Relevé[[#This Row],[16]]-S$5,0)))),0)</f>
        <v>0</v>
      </c>
      <c r="T32" s="59">
        <f>IFERROR(IF(ISTEXT(Relevé[[#This Row],[17]]),0,
IF(AND($C32=$B$3,Relevé[[#This Row],[17]]-T$3&gt;0),Relevé[[#This Row],[17]]-T$3,
IF(AND($C32=$B$4,Relevé[[#This Row],[17]]-T$4&gt;0),Relevé[[#This Row],[17]]-T$4,
IF(AND($C32=$B$5,Relevé[[#This Row],[17]]-T$5&gt;0),Relevé[[#This Row],[17]]-T$5,0)))),0)</f>
        <v>0</v>
      </c>
      <c r="U32" s="59">
        <f>IFERROR(IF(ISTEXT(Relevé[[#This Row],[18]]),0,
IF(AND($C32=$B$3,Relevé[[#This Row],[18]]-U$3&gt;0),Relevé[[#This Row],[18]]-U$3,
IF(AND($C32=$B$4,Relevé[[#This Row],[18]]-U$4&gt;0),Relevé[[#This Row],[18]]-U$4,
IF(AND($C32=$B$5,Relevé[[#This Row],[18]]-U$5&gt;0),Relevé[[#This Row],[18]]-U$5,0)))),0)</f>
        <v>0</v>
      </c>
      <c r="V32" s="59">
        <f>IFERROR(IF(ISTEXT(Relevé[[#This Row],[19]]),0,
IF(AND($C32=$B$3,Relevé[[#This Row],[19]]-V$3&gt;0),Relevé[[#This Row],[19]]-V$3,
IF(AND($C32=$B$4,Relevé[[#This Row],[19]]-V$4&gt;0),Relevé[[#This Row],[19]]-V$4,
IF(AND($C32=$B$5,Relevé[[#This Row],[19]]-V$5&gt;0),Relevé[[#This Row],[19]]-V$5,0)))),0)</f>
        <v>0</v>
      </c>
      <c r="W32" s="59">
        <f>IFERROR(IF(ISTEXT(Relevé[[#This Row],[20]]),0,
IF(AND($C32=$B$3,Relevé[[#This Row],[20]]-W$3&gt;0),Relevé[[#This Row],[20]]-W$3,
IF(AND($C32=$B$4,Relevé[[#This Row],[20]]-W$4&gt;0),Relevé[[#This Row],[20]]-W$4,
IF(AND($C32=$B$5,Relevé[[#This Row],[20]]-W$5&gt;0),Relevé[[#This Row],[20]]-W$5,0)))),0)</f>
        <v>0</v>
      </c>
      <c r="X32" s="59">
        <f>IFERROR(IF(ISTEXT(Relevé[[#This Row],[21]]),0,
IF(AND($C32=$B$3,Relevé[[#This Row],[21]]-X$3&gt;0),Relevé[[#This Row],[21]]-X$3,
IF(AND($C32=$B$4,Relevé[[#This Row],[21]]-X$4&gt;0),Relevé[[#This Row],[21]]-X$4,
IF(AND($C32=$B$5,Relevé[[#This Row],[21]]-X$5&gt;0),Relevé[[#This Row],[21]]-X$5,0)))),0)</f>
        <v>0</v>
      </c>
      <c r="Y32" s="59">
        <f>IFERROR(IF(ISTEXT(Relevé[[#This Row],[22]]),0,
IF(AND($C32=$B$3,Relevé[[#This Row],[22]]-Y$3&gt;0),Relevé[[#This Row],[22]]-Y$3,
IF(AND($C32=$B$4,Relevé[[#This Row],[22]]-Y$4&gt;0),Relevé[[#This Row],[22]]-Y$4,
IF(AND($C32=$B$5,Relevé[[#This Row],[22]]-Y$5&gt;0),Relevé[[#This Row],[22]]-Y$5,0)))),0)</f>
        <v>0</v>
      </c>
      <c r="Z32" s="59">
        <f>IFERROR(IF(ISTEXT(Relevé[[#This Row],[23]]),0,
IF(AND($C32=$B$3,Relevé[[#This Row],[23]]-Z$3&gt;0),Relevé[[#This Row],[23]]-Z$3,
IF(AND($C32=$B$4,Relevé[[#This Row],[23]]-Z$4&gt;0),Relevé[[#This Row],[23]]-Z$4,
IF(AND($C32=$B$5,Relevé[[#This Row],[23]]-Z$5&gt;0),Relevé[[#This Row],[23]]-Z$5,0)))),0)</f>
        <v>0</v>
      </c>
      <c r="AA32" s="59">
        <f>IFERROR(IF(ISTEXT(Relevé[[#This Row],[24]]),0,
IF(AND($C32=$B$3,Relevé[[#This Row],[24]]-AA$3&gt;0),Relevé[[#This Row],[24]]-AA$3,
IF(AND($C32=$B$4,Relevé[[#This Row],[24]]-AA$4&gt;0),Relevé[[#This Row],[24]]-AA$4,
IF(AND($C32=$B$5,Relevé[[#This Row],[24]]-AA$5&gt;0),Relevé[[#This Row],[24]]-AA$5,0)))),0)</f>
        <v>0</v>
      </c>
      <c r="AB32" s="59">
        <f>IFERROR(IF(ISTEXT(Relevé[[#This Row],[25]]),0,
IF(AND($C32=$B$3,Relevé[[#This Row],[25]]-AB$3&gt;0),Relevé[[#This Row],[25]]-AB$3,
IF(AND($C32=$B$4,Relevé[[#This Row],[25]]-AB$4&gt;0),Relevé[[#This Row],[25]]-AB$4,
IF(AND($C32=$B$5,Relevé[[#This Row],[25]]-AB$5&gt;0),Relevé[[#This Row],[25]]-AB$5,0)))),0)</f>
        <v>0</v>
      </c>
      <c r="AC32" s="59">
        <f>IFERROR(IF(ISTEXT(Relevé[[#This Row],[26]]),0,
IF(AND($C32=$B$3,Relevé[[#This Row],[26]]-AC$3&gt;0),Relevé[[#This Row],[26]]-AC$3,
IF(AND($C32=$B$4,Relevé[[#This Row],[26]]-AC$4&gt;0),Relevé[[#This Row],[26]]-AC$4,
IF(AND($C32=$B$5,Relevé[[#This Row],[26]]-AC$5&gt;0),Relevé[[#This Row],[26]]-AC$5,0)))),0)</f>
        <v>0</v>
      </c>
      <c r="AD32" s="59">
        <f>IFERROR(IF(ISTEXT(Relevé[[#This Row],[27]]),0,
IF(AND($C32=$B$3,Relevé[[#This Row],[27]]-AD$3&gt;0),Relevé[[#This Row],[27]]-AD$3,
IF(AND($C32=$B$4,Relevé[[#This Row],[27]]-AD$4&gt;0),Relevé[[#This Row],[27]]-AD$4,
IF(AND($C32=$B$5,Relevé[[#This Row],[27]]-AD$5&gt;0),Relevé[[#This Row],[27]]-AD$5,0)))),0)</f>
        <v>0</v>
      </c>
      <c r="AE32" s="59">
        <f>IFERROR(IF(ISTEXT(Relevé[[#This Row],[28]]),0,
IF(AND($C32=$B$3,Relevé[[#This Row],[28]]-AE$3&gt;0),Relevé[[#This Row],[28]]-AE$3,
IF(AND($C32=$B$4,Relevé[[#This Row],[28]]-AE$4&gt;0),Relevé[[#This Row],[28]]-AE$4,
IF(AND($C32=$B$5,Relevé[[#This Row],[28]]-AE$5&gt;0),Relevé[[#This Row],[28]]-AE$5,0)))),0)</f>
        <v>0</v>
      </c>
      <c r="AF32" s="59">
        <f>IFERROR(IF(ISTEXT(Relevé[[#This Row],[29]]),0,
IF(AND($C32=$B$3,Relevé[[#This Row],[29]]-AF$3&gt;0),Relevé[[#This Row],[29]]-AF$3,
IF(AND($C32=$B$4,Relevé[[#This Row],[29]]-AF$4&gt;0),Relevé[[#This Row],[29]]-AF$4,
IF(AND($C32=$B$5,Relevé[[#This Row],[29]]-AF$5&gt;0),Relevé[[#This Row],[29]]-AF$5,0)))),0)</f>
        <v>0</v>
      </c>
      <c r="AG32" s="59">
        <f>IFERROR(IF(ISTEXT(Relevé[[#This Row],[30]]),0,
IF(AND($C32=$B$3,Relevé[[#This Row],[30]]-AG$3&gt;0),Relevé[[#This Row],[30]]-AG$3,
IF(AND($C32=$B$4,Relevé[[#This Row],[30]]-AG$4&gt;0),Relevé[[#This Row],[30]]-AG$4,
IF(AND($C32=$B$5,Relevé[[#This Row],[30]]-AG$5&gt;0),Relevé[[#This Row],[30]]-AG$5,0)))),0)</f>
        <v>0</v>
      </c>
      <c r="AH32" s="59">
        <f>IFERROR(IF(ISTEXT(Relevé[[#This Row],[31]]),0,
IF(AND($C32=$B$3,Relevé[[#This Row],[31]]-AH$3&gt;0),Relevé[[#This Row],[31]]-AH$3,
IF(AND($C32=$B$4,Relevé[[#This Row],[31]]-AH$4&gt;0),Relevé[[#This Row],[31]]-AH$4,
IF(AND($C32=$B$5,Relevé[[#This Row],[31]]-AH$5&gt;0),Relevé[[#This Row],[31]]-AH$5,0)))),0)</f>
        <v>0</v>
      </c>
      <c r="AI32" s="60">
        <f t="shared" si="4"/>
        <v>0</v>
      </c>
      <c r="AJ32" s="11"/>
      <c r="AK32" s="11"/>
      <c r="AL32" s="11"/>
      <c r="AM32" s="11"/>
    </row>
    <row r="33" spans="1:39" ht="15" customHeight="1" x14ac:dyDescent="0.25">
      <c r="A33" s="128"/>
      <c r="B33" s="20" t="str">
        <f>IFERROR(VLOOKUP(A33,Salariés[],2,FALSE),"")</f>
        <v/>
      </c>
      <c r="C33" s="20" t="str">
        <f>IFERROR(VLOOKUP(A33,Salariés[],3,FALSE),"")</f>
        <v/>
      </c>
      <c r="D33" s="59">
        <f>IFERROR(IF(ISTEXT(Relevé[[#This Row],[1]]),0,
IF(AND($C33=$B$3,Relevé[[#This Row],[1]]-D$3&gt;0),Relevé[[#This Row],[1]]-D$3,
IF(AND($C33=$B$4,Relevé[[#This Row],[1]]-D$4&gt;0),Relevé[[#This Row],[1]]-D$4,
IF(AND($C33=$B$5,Relevé[[#This Row],[1]]-D$5&gt;0),Relevé[[#This Row],[1]]-D$5,0)))),0)</f>
        <v>0</v>
      </c>
      <c r="E33" s="59">
        <f>IFERROR(IF(ISTEXT(Relevé[[#This Row],[2]]),0,
IF(AND($C33=$B$3,Relevé[[#This Row],[2]]-E$3&gt;0),Relevé[[#This Row],[2]]-E$3,
IF(AND($C33=$B$4,Relevé[[#This Row],[2]]-E$4&gt;0),Relevé[[#This Row],[2]]-E$4,
IF(AND($C33=$B$5,Relevé[[#This Row],[2]]-E$5&gt;0),Relevé[[#This Row],[2]]-E$5,0)))),0)</f>
        <v>0</v>
      </c>
      <c r="F33" s="59">
        <f>IFERROR(IF(ISTEXT(Relevé[[#This Row],[3]]),0,
IF(AND($C33=$B$3,Relevé[[#This Row],[3]]-F$3&gt;0),Relevé[[#This Row],[3]]-F$3,
IF(AND($C33=$B$4,Relevé[[#This Row],[3]]-F$4&gt;0),Relevé[[#This Row],[3]]-F$4,
IF(AND($C33=$B$5,Relevé[[#This Row],[3]]-F$5&gt;0),Relevé[[#This Row],[3]]-F$5,0)))),0)</f>
        <v>0</v>
      </c>
      <c r="G33" s="59">
        <f>IFERROR(IF(ISTEXT(Relevé[[#This Row],[4]]),0,
IF(AND($C33=$B$3,Relevé[[#This Row],[4]]-G$3&gt;0),Relevé[[#This Row],[4]]-G$3,
IF(AND($C33=$B$4,Relevé[[#This Row],[4]]-G$4&gt;0),Relevé[[#This Row],[4]]-G$4,
IF(AND($C33=$B$5,Relevé[[#This Row],[4]]-G$5&gt;0),Relevé[[#This Row],[4]]-G$5,0)))),0)</f>
        <v>0</v>
      </c>
      <c r="H33" s="59">
        <f>IFERROR(IF(ISTEXT(Relevé[[#This Row],[5]]),0,
IF(AND($C33=$B$3,Relevé[[#This Row],[5]]-H$3&gt;0),Relevé[[#This Row],[5]]-H$3,
IF(AND($C33=$B$4,Relevé[[#This Row],[5]]-H$4&gt;0),Relevé[[#This Row],[5]]-H$4,
IF(AND($C33=$B$5,Relevé[[#This Row],[5]]-H$5&gt;0),Relevé[[#This Row],[5]]-H$5,0)))),0)</f>
        <v>0</v>
      </c>
      <c r="I33" s="59">
        <f>IFERROR(IF(ISTEXT(Relevé[[#This Row],[6]]),0,
IF(AND($C33=$B$3,Relevé[[#This Row],[6]]-I$3&gt;0),Relevé[[#This Row],[6]]-I$3,
IF(AND($C33=$B$4,Relevé[[#This Row],[6]]-I$4&gt;0),Relevé[[#This Row],[6]]-I$4,
IF(AND($C33=$B$5,Relevé[[#This Row],[6]]-I$5&gt;0),Relevé[[#This Row],[6]]-I$5,0)))),0)</f>
        <v>0</v>
      </c>
      <c r="J33" s="59">
        <f>IFERROR(IF(ISTEXT(Relevé[[#This Row],[7]]),0,
IF(AND($C33=$B$3,Relevé[[#This Row],[7]]-J$3&gt;0),Relevé[[#This Row],[7]]-J$3,
IF(AND($C33=$B$4,Relevé[[#This Row],[7]]-J$4&gt;0),Relevé[[#This Row],[7]]-J$4,
IF(AND($C33=$B$5,Relevé[[#This Row],[7]]-J$5&gt;0),Relevé[[#This Row],[7]]-J$5,0)))),0)</f>
        <v>0</v>
      </c>
      <c r="K33" s="59">
        <f>IFERROR(IF(ISTEXT(Relevé[[#This Row],[8]]),0,
IF(AND($C33=$B$3,Relevé[[#This Row],[8]]-K$3&gt;0),Relevé[[#This Row],[8]]-K$3,
IF(AND($C33=$B$4,Relevé[[#This Row],[8]]-K$4&gt;0),Relevé[[#This Row],[8]]-K$4,
IF(AND($C33=$B$5,Relevé[[#This Row],[8]]-K$5&gt;0),Relevé[[#This Row],[8]]-K$5,0)))),0)</f>
        <v>0</v>
      </c>
      <c r="L33" s="59">
        <f>IFERROR(IF(ISTEXT(Relevé[[#This Row],[9]]),0,
IF(AND($C33=$B$3,Relevé[[#This Row],[9]]-L$3&gt;0),Relevé[[#This Row],[9]]-L$3,
IF(AND($C33=$B$4,Relevé[[#This Row],[9]]-L$4&gt;0),Relevé[[#This Row],[9]]-L$4,
IF(AND($C33=$B$5,Relevé[[#This Row],[9]]-L$5&gt;0),Relevé[[#This Row],[9]]-L$5,0)))),0)</f>
        <v>0</v>
      </c>
      <c r="M33" s="59">
        <f>IFERROR(IF(ISTEXT(Relevé[[#This Row],[10]]),0,
IF(AND($C33=$B$3,Relevé[[#This Row],[10]]-M$3&gt;0),Relevé[[#This Row],[10]]-M$3,
IF(AND($C33=$B$4,Relevé[[#This Row],[10]]-M$4&gt;0),Relevé[[#This Row],[10]]-M$4,
IF(AND($C33=$B$5,Relevé[[#This Row],[10]]-M$5&gt;0),Relevé[[#This Row],[10]]-M$5,0)))),0)</f>
        <v>0</v>
      </c>
      <c r="N33" s="59">
        <f>IFERROR(IF(ISTEXT(Relevé[[#This Row],[11]]),0,
IF(AND($C33=$B$3,Relevé[[#This Row],[11]]-N$3&gt;0),Relevé[[#This Row],[11]]-N$3,
IF(AND($C33=$B$4,Relevé[[#This Row],[11]]-N$4&gt;0),Relevé[[#This Row],[11]]-N$4,
IF(AND($C33=$B$5,Relevé[[#This Row],[11]]-N$5&gt;0),Relevé[[#This Row],[11]]-N$5,0)))),0)</f>
        <v>0</v>
      </c>
      <c r="O33" s="59">
        <f>IFERROR(IF(ISTEXT(Relevé[[#This Row],[12]]),0,
IF(AND($C33=$B$3,Relevé[[#This Row],[12]]-O$3&gt;0),Relevé[[#This Row],[12]]-O$3,
IF(AND($C33=$B$4,Relevé[[#This Row],[12]]-O$4&gt;0),Relevé[[#This Row],[12]]-O$4,
IF(AND($C33=$B$5,Relevé[[#This Row],[12]]-O$5&gt;0),Relevé[[#This Row],[12]]-O$5,0)))),0)</f>
        <v>0</v>
      </c>
      <c r="P33" s="59">
        <f>IFERROR(IF(ISTEXT(Relevé[[#This Row],[13]]),0,
IF(AND($C33=$B$3,Relevé[[#This Row],[13]]-P$3&gt;0),Relevé[[#This Row],[13]]-P$3,
IF(AND($C33=$B$4,Relevé[[#This Row],[13]]-P$4&gt;0),Relevé[[#This Row],[13]]-P$4,
IF(AND($C33=$B$5,Relevé[[#This Row],[13]]-P$5&gt;0),Relevé[[#This Row],[13]]-P$5,0)))),0)</f>
        <v>0</v>
      </c>
      <c r="Q33" s="59">
        <f>IFERROR(IF(ISTEXT(Relevé[[#This Row],[14]]),0,
IF(AND($C33=$B$3,Relevé[[#This Row],[14]]-Q$3&gt;0),Relevé[[#This Row],[14]]-Q$3,
IF(AND($C33=$B$4,Relevé[[#This Row],[14]]-Q$4&gt;0),Relevé[[#This Row],[14]]-Q$4,
IF(AND($C33=$B$5,Relevé[[#This Row],[14]]-Q$5&gt;0),Relevé[[#This Row],[14]]-Q$5,0)))),0)</f>
        <v>0</v>
      </c>
      <c r="R33" s="59">
        <f>IFERROR(IF(ISTEXT(Relevé[[#This Row],[15]]),0,
IF(AND($C33=$B$3,Relevé[[#This Row],[15]]-R$3&gt;0),Relevé[[#This Row],[15]]-R$3,
IF(AND($C33=$B$4,Relevé[[#This Row],[15]]-R$4&gt;0),Relevé[[#This Row],[15]]-R$4,
IF(AND($C33=$B$5,Relevé[[#This Row],[15]]-R$5&gt;0),Relevé[[#This Row],[15]]-R$5,0)))),0)</f>
        <v>0</v>
      </c>
      <c r="S33" s="59">
        <f>IFERROR(IF(ISTEXT(Relevé[[#This Row],[16]]),0,
IF(AND($C33=$B$3,Relevé[[#This Row],[16]]-S$3&gt;0),Relevé[[#This Row],[16]]-S$3,
IF(AND($C33=$B$4,Relevé[[#This Row],[16]]-S$4&gt;0),Relevé[[#This Row],[16]]-S$4,
IF(AND($C33=$B$5,Relevé[[#This Row],[16]]-S$5&gt;0),Relevé[[#This Row],[16]]-S$5,0)))),0)</f>
        <v>0</v>
      </c>
      <c r="T33" s="59">
        <f>IFERROR(IF(ISTEXT(Relevé[[#This Row],[17]]),0,
IF(AND($C33=$B$3,Relevé[[#This Row],[17]]-T$3&gt;0),Relevé[[#This Row],[17]]-T$3,
IF(AND($C33=$B$4,Relevé[[#This Row],[17]]-T$4&gt;0),Relevé[[#This Row],[17]]-T$4,
IF(AND($C33=$B$5,Relevé[[#This Row],[17]]-T$5&gt;0),Relevé[[#This Row],[17]]-T$5,0)))),0)</f>
        <v>0</v>
      </c>
      <c r="U33" s="59">
        <f>IFERROR(IF(ISTEXT(Relevé[[#This Row],[18]]),0,
IF(AND($C33=$B$3,Relevé[[#This Row],[18]]-U$3&gt;0),Relevé[[#This Row],[18]]-U$3,
IF(AND($C33=$B$4,Relevé[[#This Row],[18]]-U$4&gt;0),Relevé[[#This Row],[18]]-U$4,
IF(AND($C33=$B$5,Relevé[[#This Row],[18]]-U$5&gt;0),Relevé[[#This Row],[18]]-U$5,0)))),0)</f>
        <v>0</v>
      </c>
      <c r="V33" s="59">
        <f>IFERROR(IF(ISTEXT(Relevé[[#This Row],[19]]),0,
IF(AND($C33=$B$3,Relevé[[#This Row],[19]]-V$3&gt;0),Relevé[[#This Row],[19]]-V$3,
IF(AND($C33=$B$4,Relevé[[#This Row],[19]]-V$4&gt;0),Relevé[[#This Row],[19]]-V$4,
IF(AND($C33=$B$5,Relevé[[#This Row],[19]]-V$5&gt;0),Relevé[[#This Row],[19]]-V$5,0)))),0)</f>
        <v>0</v>
      </c>
      <c r="W33" s="59">
        <f>IFERROR(IF(ISTEXT(Relevé[[#This Row],[20]]),0,
IF(AND($C33=$B$3,Relevé[[#This Row],[20]]-W$3&gt;0),Relevé[[#This Row],[20]]-W$3,
IF(AND($C33=$B$4,Relevé[[#This Row],[20]]-W$4&gt;0),Relevé[[#This Row],[20]]-W$4,
IF(AND($C33=$B$5,Relevé[[#This Row],[20]]-W$5&gt;0),Relevé[[#This Row],[20]]-W$5,0)))),0)</f>
        <v>0</v>
      </c>
      <c r="X33" s="59">
        <f>IFERROR(IF(ISTEXT(Relevé[[#This Row],[21]]),0,
IF(AND($C33=$B$3,Relevé[[#This Row],[21]]-X$3&gt;0),Relevé[[#This Row],[21]]-X$3,
IF(AND($C33=$B$4,Relevé[[#This Row],[21]]-X$4&gt;0),Relevé[[#This Row],[21]]-X$4,
IF(AND($C33=$B$5,Relevé[[#This Row],[21]]-X$5&gt;0),Relevé[[#This Row],[21]]-X$5,0)))),0)</f>
        <v>0</v>
      </c>
      <c r="Y33" s="59">
        <f>IFERROR(IF(ISTEXT(Relevé[[#This Row],[22]]),0,
IF(AND($C33=$B$3,Relevé[[#This Row],[22]]-Y$3&gt;0),Relevé[[#This Row],[22]]-Y$3,
IF(AND($C33=$B$4,Relevé[[#This Row],[22]]-Y$4&gt;0),Relevé[[#This Row],[22]]-Y$4,
IF(AND($C33=$B$5,Relevé[[#This Row],[22]]-Y$5&gt;0),Relevé[[#This Row],[22]]-Y$5,0)))),0)</f>
        <v>0</v>
      </c>
      <c r="Z33" s="59">
        <f>IFERROR(IF(ISTEXT(Relevé[[#This Row],[23]]),0,
IF(AND($C33=$B$3,Relevé[[#This Row],[23]]-Z$3&gt;0),Relevé[[#This Row],[23]]-Z$3,
IF(AND($C33=$B$4,Relevé[[#This Row],[23]]-Z$4&gt;0),Relevé[[#This Row],[23]]-Z$4,
IF(AND($C33=$B$5,Relevé[[#This Row],[23]]-Z$5&gt;0),Relevé[[#This Row],[23]]-Z$5,0)))),0)</f>
        <v>0</v>
      </c>
      <c r="AA33" s="59">
        <f>IFERROR(IF(ISTEXT(Relevé[[#This Row],[24]]),0,
IF(AND($C33=$B$3,Relevé[[#This Row],[24]]-AA$3&gt;0),Relevé[[#This Row],[24]]-AA$3,
IF(AND($C33=$B$4,Relevé[[#This Row],[24]]-AA$4&gt;0),Relevé[[#This Row],[24]]-AA$4,
IF(AND($C33=$B$5,Relevé[[#This Row],[24]]-AA$5&gt;0),Relevé[[#This Row],[24]]-AA$5,0)))),0)</f>
        <v>0</v>
      </c>
      <c r="AB33" s="59">
        <f>IFERROR(IF(ISTEXT(Relevé[[#This Row],[25]]),0,
IF(AND($C33=$B$3,Relevé[[#This Row],[25]]-AB$3&gt;0),Relevé[[#This Row],[25]]-AB$3,
IF(AND($C33=$B$4,Relevé[[#This Row],[25]]-AB$4&gt;0),Relevé[[#This Row],[25]]-AB$4,
IF(AND($C33=$B$5,Relevé[[#This Row],[25]]-AB$5&gt;0),Relevé[[#This Row],[25]]-AB$5,0)))),0)</f>
        <v>0</v>
      </c>
      <c r="AC33" s="59">
        <f>IFERROR(IF(ISTEXT(Relevé[[#This Row],[26]]),0,
IF(AND($C33=$B$3,Relevé[[#This Row],[26]]-AC$3&gt;0),Relevé[[#This Row],[26]]-AC$3,
IF(AND($C33=$B$4,Relevé[[#This Row],[26]]-AC$4&gt;0),Relevé[[#This Row],[26]]-AC$4,
IF(AND($C33=$B$5,Relevé[[#This Row],[26]]-AC$5&gt;0),Relevé[[#This Row],[26]]-AC$5,0)))),0)</f>
        <v>0</v>
      </c>
      <c r="AD33" s="59">
        <f>IFERROR(IF(ISTEXT(Relevé[[#This Row],[27]]),0,
IF(AND($C33=$B$3,Relevé[[#This Row],[27]]-AD$3&gt;0),Relevé[[#This Row],[27]]-AD$3,
IF(AND($C33=$B$4,Relevé[[#This Row],[27]]-AD$4&gt;0),Relevé[[#This Row],[27]]-AD$4,
IF(AND($C33=$B$5,Relevé[[#This Row],[27]]-AD$5&gt;0),Relevé[[#This Row],[27]]-AD$5,0)))),0)</f>
        <v>0</v>
      </c>
      <c r="AE33" s="59">
        <f>IFERROR(IF(ISTEXT(Relevé[[#This Row],[28]]),0,
IF(AND($C33=$B$3,Relevé[[#This Row],[28]]-AE$3&gt;0),Relevé[[#This Row],[28]]-AE$3,
IF(AND($C33=$B$4,Relevé[[#This Row],[28]]-AE$4&gt;0),Relevé[[#This Row],[28]]-AE$4,
IF(AND($C33=$B$5,Relevé[[#This Row],[28]]-AE$5&gt;0),Relevé[[#This Row],[28]]-AE$5,0)))),0)</f>
        <v>0</v>
      </c>
      <c r="AF33" s="59">
        <f>IFERROR(IF(ISTEXT(Relevé[[#This Row],[29]]),0,
IF(AND($C33=$B$3,Relevé[[#This Row],[29]]-AF$3&gt;0),Relevé[[#This Row],[29]]-AF$3,
IF(AND($C33=$B$4,Relevé[[#This Row],[29]]-AF$4&gt;0),Relevé[[#This Row],[29]]-AF$4,
IF(AND($C33=$B$5,Relevé[[#This Row],[29]]-AF$5&gt;0),Relevé[[#This Row],[29]]-AF$5,0)))),0)</f>
        <v>0</v>
      </c>
      <c r="AG33" s="59">
        <f>IFERROR(IF(ISTEXT(Relevé[[#This Row],[30]]),0,
IF(AND($C33=$B$3,Relevé[[#This Row],[30]]-AG$3&gt;0),Relevé[[#This Row],[30]]-AG$3,
IF(AND($C33=$B$4,Relevé[[#This Row],[30]]-AG$4&gt;0),Relevé[[#This Row],[30]]-AG$4,
IF(AND($C33=$B$5,Relevé[[#This Row],[30]]-AG$5&gt;0),Relevé[[#This Row],[30]]-AG$5,0)))),0)</f>
        <v>0</v>
      </c>
      <c r="AH33" s="59">
        <f>IFERROR(IF(ISTEXT(Relevé[[#This Row],[31]]),0,
IF(AND($C33=$B$3,Relevé[[#This Row],[31]]-AH$3&gt;0),Relevé[[#This Row],[31]]-AH$3,
IF(AND($C33=$B$4,Relevé[[#This Row],[31]]-AH$4&gt;0),Relevé[[#This Row],[31]]-AH$4,
IF(AND($C33=$B$5,Relevé[[#This Row],[31]]-AH$5&gt;0),Relevé[[#This Row],[31]]-AH$5,0)))),0)</f>
        <v>0</v>
      </c>
      <c r="AI33" s="60">
        <f t="shared" si="4"/>
        <v>0</v>
      </c>
      <c r="AJ33" s="11"/>
      <c r="AK33" s="11"/>
      <c r="AL33" s="11"/>
      <c r="AM33" s="11"/>
    </row>
    <row r="34" spans="1:39" ht="15" customHeight="1" x14ac:dyDescent="0.25">
      <c r="A34" s="128"/>
      <c r="B34" s="20" t="str">
        <f>IFERROR(VLOOKUP(A34,Salariés[],2,FALSE),"")</f>
        <v/>
      </c>
      <c r="C34" s="20" t="str">
        <f>IFERROR(VLOOKUP(A34,Salariés[],3,FALSE),"")</f>
        <v/>
      </c>
      <c r="D34" s="59">
        <f>IFERROR(IF(ISTEXT(Relevé[[#This Row],[1]]),0,
IF(AND($C34=$B$3,Relevé[[#This Row],[1]]-D$3&gt;0),Relevé[[#This Row],[1]]-D$3,
IF(AND($C34=$B$4,Relevé[[#This Row],[1]]-D$4&gt;0),Relevé[[#This Row],[1]]-D$4,
IF(AND($C34=$B$5,Relevé[[#This Row],[1]]-D$5&gt;0),Relevé[[#This Row],[1]]-D$5,0)))),0)</f>
        <v>0</v>
      </c>
      <c r="E34" s="59">
        <f>IFERROR(IF(ISTEXT(Relevé[[#This Row],[2]]),0,
IF(AND($C34=$B$3,Relevé[[#This Row],[2]]-E$3&gt;0),Relevé[[#This Row],[2]]-E$3,
IF(AND($C34=$B$4,Relevé[[#This Row],[2]]-E$4&gt;0),Relevé[[#This Row],[2]]-E$4,
IF(AND($C34=$B$5,Relevé[[#This Row],[2]]-E$5&gt;0),Relevé[[#This Row],[2]]-E$5,0)))),0)</f>
        <v>0</v>
      </c>
      <c r="F34" s="59">
        <f>IFERROR(IF(ISTEXT(Relevé[[#This Row],[3]]),0,
IF(AND($C34=$B$3,Relevé[[#This Row],[3]]-F$3&gt;0),Relevé[[#This Row],[3]]-F$3,
IF(AND($C34=$B$4,Relevé[[#This Row],[3]]-F$4&gt;0),Relevé[[#This Row],[3]]-F$4,
IF(AND($C34=$B$5,Relevé[[#This Row],[3]]-F$5&gt;0),Relevé[[#This Row],[3]]-F$5,0)))),0)</f>
        <v>0</v>
      </c>
      <c r="G34" s="59">
        <f>IFERROR(IF(ISTEXT(Relevé[[#This Row],[4]]),0,
IF(AND($C34=$B$3,Relevé[[#This Row],[4]]-G$3&gt;0),Relevé[[#This Row],[4]]-G$3,
IF(AND($C34=$B$4,Relevé[[#This Row],[4]]-G$4&gt;0),Relevé[[#This Row],[4]]-G$4,
IF(AND($C34=$B$5,Relevé[[#This Row],[4]]-G$5&gt;0),Relevé[[#This Row],[4]]-G$5,0)))),0)</f>
        <v>0</v>
      </c>
      <c r="H34" s="59">
        <f>IFERROR(IF(ISTEXT(Relevé[[#This Row],[5]]),0,
IF(AND($C34=$B$3,Relevé[[#This Row],[5]]-H$3&gt;0),Relevé[[#This Row],[5]]-H$3,
IF(AND($C34=$B$4,Relevé[[#This Row],[5]]-H$4&gt;0),Relevé[[#This Row],[5]]-H$4,
IF(AND($C34=$B$5,Relevé[[#This Row],[5]]-H$5&gt;0),Relevé[[#This Row],[5]]-H$5,0)))),0)</f>
        <v>0</v>
      </c>
      <c r="I34" s="59">
        <f>IFERROR(IF(ISTEXT(Relevé[[#This Row],[6]]),0,
IF(AND($C34=$B$3,Relevé[[#This Row],[6]]-I$3&gt;0),Relevé[[#This Row],[6]]-I$3,
IF(AND($C34=$B$4,Relevé[[#This Row],[6]]-I$4&gt;0),Relevé[[#This Row],[6]]-I$4,
IF(AND($C34=$B$5,Relevé[[#This Row],[6]]-I$5&gt;0),Relevé[[#This Row],[6]]-I$5,0)))),0)</f>
        <v>0</v>
      </c>
      <c r="J34" s="59">
        <f>IFERROR(IF(ISTEXT(Relevé[[#This Row],[7]]),0,
IF(AND($C34=$B$3,Relevé[[#This Row],[7]]-J$3&gt;0),Relevé[[#This Row],[7]]-J$3,
IF(AND($C34=$B$4,Relevé[[#This Row],[7]]-J$4&gt;0),Relevé[[#This Row],[7]]-J$4,
IF(AND($C34=$B$5,Relevé[[#This Row],[7]]-J$5&gt;0),Relevé[[#This Row],[7]]-J$5,0)))),0)</f>
        <v>0</v>
      </c>
      <c r="K34" s="59">
        <f>IFERROR(IF(ISTEXT(Relevé[[#This Row],[8]]),0,
IF(AND($C34=$B$3,Relevé[[#This Row],[8]]-K$3&gt;0),Relevé[[#This Row],[8]]-K$3,
IF(AND($C34=$B$4,Relevé[[#This Row],[8]]-K$4&gt;0),Relevé[[#This Row],[8]]-K$4,
IF(AND($C34=$B$5,Relevé[[#This Row],[8]]-K$5&gt;0),Relevé[[#This Row],[8]]-K$5,0)))),0)</f>
        <v>0</v>
      </c>
      <c r="L34" s="59">
        <f>IFERROR(IF(ISTEXT(Relevé[[#This Row],[9]]),0,
IF(AND($C34=$B$3,Relevé[[#This Row],[9]]-L$3&gt;0),Relevé[[#This Row],[9]]-L$3,
IF(AND($C34=$B$4,Relevé[[#This Row],[9]]-L$4&gt;0),Relevé[[#This Row],[9]]-L$4,
IF(AND($C34=$B$5,Relevé[[#This Row],[9]]-L$5&gt;0),Relevé[[#This Row],[9]]-L$5,0)))),0)</f>
        <v>0</v>
      </c>
      <c r="M34" s="59">
        <f>IFERROR(IF(ISTEXT(Relevé[[#This Row],[10]]),0,
IF(AND($C34=$B$3,Relevé[[#This Row],[10]]-M$3&gt;0),Relevé[[#This Row],[10]]-M$3,
IF(AND($C34=$B$4,Relevé[[#This Row],[10]]-M$4&gt;0),Relevé[[#This Row],[10]]-M$4,
IF(AND($C34=$B$5,Relevé[[#This Row],[10]]-M$5&gt;0),Relevé[[#This Row],[10]]-M$5,0)))),0)</f>
        <v>0</v>
      </c>
      <c r="N34" s="59">
        <f>IFERROR(IF(ISTEXT(Relevé[[#This Row],[11]]),0,
IF(AND($C34=$B$3,Relevé[[#This Row],[11]]-N$3&gt;0),Relevé[[#This Row],[11]]-N$3,
IF(AND($C34=$B$4,Relevé[[#This Row],[11]]-N$4&gt;0),Relevé[[#This Row],[11]]-N$4,
IF(AND($C34=$B$5,Relevé[[#This Row],[11]]-N$5&gt;0),Relevé[[#This Row],[11]]-N$5,0)))),0)</f>
        <v>0</v>
      </c>
      <c r="O34" s="59">
        <f>IFERROR(IF(ISTEXT(Relevé[[#This Row],[12]]),0,
IF(AND($C34=$B$3,Relevé[[#This Row],[12]]-O$3&gt;0),Relevé[[#This Row],[12]]-O$3,
IF(AND($C34=$B$4,Relevé[[#This Row],[12]]-O$4&gt;0),Relevé[[#This Row],[12]]-O$4,
IF(AND($C34=$B$5,Relevé[[#This Row],[12]]-O$5&gt;0),Relevé[[#This Row],[12]]-O$5,0)))),0)</f>
        <v>0</v>
      </c>
      <c r="P34" s="59">
        <f>IFERROR(IF(ISTEXT(Relevé[[#This Row],[13]]),0,
IF(AND($C34=$B$3,Relevé[[#This Row],[13]]-P$3&gt;0),Relevé[[#This Row],[13]]-P$3,
IF(AND($C34=$B$4,Relevé[[#This Row],[13]]-P$4&gt;0),Relevé[[#This Row],[13]]-P$4,
IF(AND($C34=$B$5,Relevé[[#This Row],[13]]-P$5&gt;0),Relevé[[#This Row],[13]]-P$5,0)))),0)</f>
        <v>0</v>
      </c>
      <c r="Q34" s="59">
        <f>IFERROR(IF(ISTEXT(Relevé[[#This Row],[14]]),0,
IF(AND($C34=$B$3,Relevé[[#This Row],[14]]-Q$3&gt;0),Relevé[[#This Row],[14]]-Q$3,
IF(AND($C34=$B$4,Relevé[[#This Row],[14]]-Q$4&gt;0),Relevé[[#This Row],[14]]-Q$4,
IF(AND($C34=$B$5,Relevé[[#This Row],[14]]-Q$5&gt;0),Relevé[[#This Row],[14]]-Q$5,0)))),0)</f>
        <v>0</v>
      </c>
      <c r="R34" s="59">
        <f>IFERROR(IF(ISTEXT(Relevé[[#This Row],[15]]),0,
IF(AND($C34=$B$3,Relevé[[#This Row],[15]]-R$3&gt;0),Relevé[[#This Row],[15]]-R$3,
IF(AND($C34=$B$4,Relevé[[#This Row],[15]]-R$4&gt;0),Relevé[[#This Row],[15]]-R$4,
IF(AND($C34=$B$5,Relevé[[#This Row],[15]]-R$5&gt;0),Relevé[[#This Row],[15]]-R$5,0)))),0)</f>
        <v>0</v>
      </c>
      <c r="S34" s="59">
        <f>IFERROR(IF(ISTEXT(Relevé[[#This Row],[16]]),0,
IF(AND($C34=$B$3,Relevé[[#This Row],[16]]-S$3&gt;0),Relevé[[#This Row],[16]]-S$3,
IF(AND($C34=$B$4,Relevé[[#This Row],[16]]-S$4&gt;0),Relevé[[#This Row],[16]]-S$4,
IF(AND($C34=$B$5,Relevé[[#This Row],[16]]-S$5&gt;0),Relevé[[#This Row],[16]]-S$5,0)))),0)</f>
        <v>0</v>
      </c>
      <c r="T34" s="59">
        <f>IFERROR(IF(ISTEXT(Relevé[[#This Row],[17]]),0,
IF(AND($C34=$B$3,Relevé[[#This Row],[17]]-T$3&gt;0),Relevé[[#This Row],[17]]-T$3,
IF(AND($C34=$B$4,Relevé[[#This Row],[17]]-T$4&gt;0),Relevé[[#This Row],[17]]-T$4,
IF(AND($C34=$B$5,Relevé[[#This Row],[17]]-T$5&gt;0),Relevé[[#This Row],[17]]-T$5,0)))),0)</f>
        <v>0</v>
      </c>
      <c r="U34" s="59">
        <f>IFERROR(IF(ISTEXT(Relevé[[#This Row],[18]]),0,
IF(AND($C34=$B$3,Relevé[[#This Row],[18]]-U$3&gt;0),Relevé[[#This Row],[18]]-U$3,
IF(AND($C34=$B$4,Relevé[[#This Row],[18]]-U$4&gt;0),Relevé[[#This Row],[18]]-U$4,
IF(AND($C34=$B$5,Relevé[[#This Row],[18]]-U$5&gt;0),Relevé[[#This Row],[18]]-U$5,0)))),0)</f>
        <v>0</v>
      </c>
      <c r="V34" s="59">
        <f>IFERROR(IF(ISTEXT(Relevé[[#This Row],[19]]),0,
IF(AND($C34=$B$3,Relevé[[#This Row],[19]]-V$3&gt;0),Relevé[[#This Row],[19]]-V$3,
IF(AND($C34=$B$4,Relevé[[#This Row],[19]]-V$4&gt;0),Relevé[[#This Row],[19]]-V$4,
IF(AND($C34=$B$5,Relevé[[#This Row],[19]]-V$5&gt;0),Relevé[[#This Row],[19]]-V$5,0)))),0)</f>
        <v>0</v>
      </c>
      <c r="W34" s="59">
        <f>IFERROR(IF(ISTEXT(Relevé[[#This Row],[20]]),0,
IF(AND($C34=$B$3,Relevé[[#This Row],[20]]-W$3&gt;0),Relevé[[#This Row],[20]]-W$3,
IF(AND($C34=$B$4,Relevé[[#This Row],[20]]-W$4&gt;0),Relevé[[#This Row],[20]]-W$4,
IF(AND($C34=$B$5,Relevé[[#This Row],[20]]-W$5&gt;0),Relevé[[#This Row],[20]]-W$5,0)))),0)</f>
        <v>0</v>
      </c>
      <c r="X34" s="59">
        <f>IFERROR(IF(ISTEXT(Relevé[[#This Row],[21]]),0,
IF(AND($C34=$B$3,Relevé[[#This Row],[21]]-X$3&gt;0),Relevé[[#This Row],[21]]-X$3,
IF(AND($C34=$B$4,Relevé[[#This Row],[21]]-X$4&gt;0),Relevé[[#This Row],[21]]-X$4,
IF(AND($C34=$B$5,Relevé[[#This Row],[21]]-X$5&gt;0),Relevé[[#This Row],[21]]-X$5,0)))),0)</f>
        <v>0</v>
      </c>
      <c r="Y34" s="59">
        <f>IFERROR(IF(ISTEXT(Relevé[[#This Row],[22]]),0,
IF(AND($C34=$B$3,Relevé[[#This Row],[22]]-Y$3&gt;0),Relevé[[#This Row],[22]]-Y$3,
IF(AND($C34=$B$4,Relevé[[#This Row],[22]]-Y$4&gt;0),Relevé[[#This Row],[22]]-Y$4,
IF(AND($C34=$B$5,Relevé[[#This Row],[22]]-Y$5&gt;0),Relevé[[#This Row],[22]]-Y$5,0)))),0)</f>
        <v>0</v>
      </c>
      <c r="Z34" s="59">
        <f>IFERROR(IF(ISTEXT(Relevé[[#This Row],[23]]),0,
IF(AND($C34=$B$3,Relevé[[#This Row],[23]]-Z$3&gt;0),Relevé[[#This Row],[23]]-Z$3,
IF(AND($C34=$B$4,Relevé[[#This Row],[23]]-Z$4&gt;0),Relevé[[#This Row],[23]]-Z$4,
IF(AND($C34=$B$5,Relevé[[#This Row],[23]]-Z$5&gt;0),Relevé[[#This Row],[23]]-Z$5,0)))),0)</f>
        <v>0</v>
      </c>
      <c r="AA34" s="59">
        <f>IFERROR(IF(ISTEXT(Relevé[[#This Row],[24]]),0,
IF(AND($C34=$B$3,Relevé[[#This Row],[24]]-AA$3&gt;0),Relevé[[#This Row],[24]]-AA$3,
IF(AND($C34=$B$4,Relevé[[#This Row],[24]]-AA$4&gt;0),Relevé[[#This Row],[24]]-AA$4,
IF(AND($C34=$B$5,Relevé[[#This Row],[24]]-AA$5&gt;0),Relevé[[#This Row],[24]]-AA$5,0)))),0)</f>
        <v>0</v>
      </c>
      <c r="AB34" s="59">
        <f>IFERROR(IF(ISTEXT(Relevé[[#This Row],[25]]),0,
IF(AND($C34=$B$3,Relevé[[#This Row],[25]]-AB$3&gt;0),Relevé[[#This Row],[25]]-AB$3,
IF(AND($C34=$B$4,Relevé[[#This Row],[25]]-AB$4&gt;0),Relevé[[#This Row],[25]]-AB$4,
IF(AND($C34=$B$5,Relevé[[#This Row],[25]]-AB$5&gt;0),Relevé[[#This Row],[25]]-AB$5,0)))),0)</f>
        <v>0</v>
      </c>
      <c r="AC34" s="59">
        <f>IFERROR(IF(ISTEXT(Relevé[[#This Row],[26]]),0,
IF(AND($C34=$B$3,Relevé[[#This Row],[26]]-AC$3&gt;0),Relevé[[#This Row],[26]]-AC$3,
IF(AND($C34=$B$4,Relevé[[#This Row],[26]]-AC$4&gt;0),Relevé[[#This Row],[26]]-AC$4,
IF(AND($C34=$B$5,Relevé[[#This Row],[26]]-AC$5&gt;0),Relevé[[#This Row],[26]]-AC$5,0)))),0)</f>
        <v>0</v>
      </c>
      <c r="AD34" s="59">
        <f>IFERROR(IF(ISTEXT(Relevé[[#This Row],[27]]),0,
IF(AND($C34=$B$3,Relevé[[#This Row],[27]]-AD$3&gt;0),Relevé[[#This Row],[27]]-AD$3,
IF(AND($C34=$B$4,Relevé[[#This Row],[27]]-AD$4&gt;0),Relevé[[#This Row],[27]]-AD$4,
IF(AND($C34=$B$5,Relevé[[#This Row],[27]]-AD$5&gt;0),Relevé[[#This Row],[27]]-AD$5,0)))),0)</f>
        <v>0</v>
      </c>
      <c r="AE34" s="59">
        <f>IFERROR(IF(ISTEXT(Relevé[[#This Row],[28]]),0,
IF(AND($C34=$B$3,Relevé[[#This Row],[28]]-AE$3&gt;0),Relevé[[#This Row],[28]]-AE$3,
IF(AND($C34=$B$4,Relevé[[#This Row],[28]]-AE$4&gt;0),Relevé[[#This Row],[28]]-AE$4,
IF(AND($C34=$B$5,Relevé[[#This Row],[28]]-AE$5&gt;0),Relevé[[#This Row],[28]]-AE$5,0)))),0)</f>
        <v>0</v>
      </c>
      <c r="AF34" s="59">
        <f>IFERROR(IF(ISTEXT(Relevé[[#This Row],[29]]),0,
IF(AND($C34=$B$3,Relevé[[#This Row],[29]]-AF$3&gt;0),Relevé[[#This Row],[29]]-AF$3,
IF(AND($C34=$B$4,Relevé[[#This Row],[29]]-AF$4&gt;0),Relevé[[#This Row],[29]]-AF$4,
IF(AND($C34=$B$5,Relevé[[#This Row],[29]]-AF$5&gt;0),Relevé[[#This Row],[29]]-AF$5,0)))),0)</f>
        <v>0</v>
      </c>
      <c r="AG34" s="59">
        <f>IFERROR(IF(ISTEXT(Relevé[[#This Row],[30]]),0,
IF(AND($C34=$B$3,Relevé[[#This Row],[30]]-AG$3&gt;0),Relevé[[#This Row],[30]]-AG$3,
IF(AND($C34=$B$4,Relevé[[#This Row],[30]]-AG$4&gt;0),Relevé[[#This Row],[30]]-AG$4,
IF(AND($C34=$B$5,Relevé[[#This Row],[30]]-AG$5&gt;0),Relevé[[#This Row],[30]]-AG$5,0)))),0)</f>
        <v>0</v>
      </c>
      <c r="AH34" s="59">
        <f>IFERROR(IF(ISTEXT(Relevé[[#This Row],[31]]),0,
IF(AND($C34=$B$3,Relevé[[#This Row],[31]]-AH$3&gt;0),Relevé[[#This Row],[31]]-AH$3,
IF(AND($C34=$B$4,Relevé[[#This Row],[31]]-AH$4&gt;0),Relevé[[#This Row],[31]]-AH$4,
IF(AND($C34=$B$5,Relevé[[#This Row],[31]]-AH$5&gt;0),Relevé[[#This Row],[31]]-AH$5,0)))),0)</f>
        <v>0</v>
      </c>
      <c r="AI34" s="60">
        <f t="shared" si="4"/>
        <v>0</v>
      </c>
      <c r="AJ34" s="11"/>
      <c r="AK34" s="11"/>
      <c r="AL34" s="11"/>
      <c r="AM34" s="11"/>
    </row>
    <row r="35" spans="1:39" ht="15" customHeight="1" x14ac:dyDescent="0.25">
      <c r="A35" s="128"/>
      <c r="B35" s="20" t="str">
        <f>IFERROR(VLOOKUP(A35,Salariés[],2,FALSE),"")</f>
        <v/>
      </c>
      <c r="C35" s="20" t="str">
        <f>IFERROR(VLOOKUP(A35,Salariés[],3,FALSE),"")</f>
        <v/>
      </c>
      <c r="D35" s="59">
        <f>IFERROR(IF(ISTEXT(Relevé[[#This Row],[1]]),0,
IF(AND($C35=$B$3,Relevé[[#This Row],[1]]-D$3&gt;0),Relevé[[#This Row],[1]]-D$3,
IF(AND($C35=$B$4,Relevé[[#This Row],[1]]-D$4&gt;0),Relevé[[#This Row],[1]]-D$4,
IF(AND($C35=$B$5,Relevé[[#This Row],[1]]-D$5&gt;0),Relevé[[#This Row],[1]]-D$5,0)))),0)</f>
        <v>0</v>
      </c>
      <c r="E35" s="59">
        <f>IFERROR(IF(ISTEXT(Relevé[[#This Row],[2]]),0,
IF(AND($C35=$B$3,Relevé[[#This Row],[2]]-E$3&gt;0),Relevé[[#This Row],[2]]-E$3,
IF(AND($C35=$B$4,Relevé[[#This Row],[2]]-E$4&gt;0),Relevé[[#This Row],[2]]-E$4,
IF(AND($C35=$B$5,Relevé[[#This Row],[2]]-E$5&gt;0),Relevé[[#This Row],[2]]-E$5,0)))),0)</f>
        <v>0</v>
      </c>
      <c r="F35" s="59">
        <f>IFERROR(IF(ISTEXT(Relevé[[#This Row],[3]]),0,
IF(AND($C35=$B$3,Relevé[[#This Row],[3]]-F$3&gt;0),Relevé[[#This Row],[3]]-F$3,
IF(AND($C35=$B$4,Relevé[[#This Row],[3]]-F$4&gt;0),Relevé[[#This Row],[3]]-F$4,
IF(AND($C35=$B$5,Relevé[[#This Row],[3]]-F$5&gt;0),Relevé[[#This Row],[3]]-F$5,0)))),0)</f>
        <v>0</v>
      </c>
      <c r="G35" s="59">
        <f>IFERROR(IF(ISTEXT(Relevé[[#This Row],[4]]),0,
IF(AND($C35=$B$3,Relevé[[#This Row],[4]]-G$3&gt;0),Relevé[[#This Row],[4]]-G$3,
IF(AND($C35=$B$4,Relevé[[#This Row],[4]]-G$4&gt;0),Relevé[[#This Row],[4]]-G$4,
IF(AND($C35=$B$5,Relevé[[#This Row],[4]]-G$5&gt;0),Relevé[[#This Row],[4]]-G$5,0)))),0)</f>
        <v>0</v>
      </c>
      <c r="H35" s="59">
        <f>IFERROR(IF(ISTEXT(Relevé[[#This Row],[5]]),0,
IF(AND($C35=$B$3,Relevé[[#This Row],[5]]-H$3&gt;0),Relevé[[#This Row],[5]]-H$3,
IF(AND($C35=$B$4,Relevé[[#This Row],[5]]-H$4&gt;0),Relevé[[#This Row],[5]]-H$4,
IF(AND($C35=$B$5,Relevé[[#This Row],[5]]-H$5&gt;0),Relevé[[#This Row],[5]]-H$5,0)))),0)</f>
        <v>0</v>
      </c>
      <c r="I35" s="59">
        <f>IFERROR(IF(ISTEXT(Relevé[[#This Row],[6]]),0,
IF(AND($C35=$B$3,Relevé[[#This Row],[6]]-I$3&gt;0),Relevé[[#This Row],[6]]-I$3,
IF(AND($C35=$B$4,Relevé[[#This Row],[6]]-I$4&gt;0),Relevé[[#This Row],[6]]-I$4,
IF(AND($C35=$B$5,Relevé[[#This Row],[6]]-I$5&gt;0),Relevé[[#This Row],[6]]-I$5,0)))),0)</f>
        <v>0</v>
      </c>
      <c r="J35" s="59">
        <f>IFERROR(IF(ISTEXT(Relevé[[#This Row],[7]]),0,
IF(AND($C35=$B$3,Relevé[[#This Row],[7]]-J$3&gt;0),Relevé[[#This Row],[7]]-J$3,
IF(AND($C35=$B$4,Relevé[[#This Row],[7]]-J$4&gt;0),Relevé[[#This Row],[7]]-J$4,
IF(AND($C35=$B$5,Relevé[[#This Row],[7]]-J$5&gt;0),Relevé[[#This Row],[7]]-J$5,0)))),0)</f>
        <v>0</v>
      </c>
      <c r="K35" s="59">
        <f>IFERROR(IF(ISTEXT(Relevé[[#This Row],[8]]),0,
IF(AND($C35=$B$3,Relevé[[#This Row],[8]]-K$3&gt;0),Relevé[[#This Row],[8]]-K$3,
IF(AND($C35=$B$4,Relevé[[#This Row],[8]]-K$4&gt;0),Relevé[[#This Row],[8]]-K$4,
IF(AND($C35=$B$5,Relevé[[#This Row],[8]]-K$5&gt;0),Relevé[[#This Row],[8]]-K$5,0)))),0)</f>
        <v>0</v>
      </c>
      <c r="L35" s="59">
        <f>IFERROR(IF(ISTEXT(Relevé[[#This Row],[9]]),0,
IF(AND($C35=$B$3,Relevé[[#This Row],[9]]-L$3&gt;0),Relevé[[#This Row],[9]]-L$3,
IF(AND($C35=$B$4,Relevé[[#This Row],[9]]-L$4&gt;0),Relevé[[#This Row],[9]]-L$4,
IF(AND($C35=$B$5,Relevé[[#This Row],[9]]-L$5&gt;0),Relevé[[#This Row],[9]]-L$5,0)))),0)</f>
        <v>0</v>
      </c>
      <c r="M35" s="59">
        <f>IFERROR(IF(ISTEXT(Relevé[[#This Row],[10]]),0,
IF(AND($C35=$B$3,Relevé[[#This Row],[10]]-M$3&gt;0),Relevé[[#This Row],[10]]-M$3,
IF(AND($C35=$B$4,Relevé[[#This Row],[10]]-M$4&gt;0),Relevé[[#This Row],[10]]-M$4,
IF(AND($C35=$B$5,Relevé[[#This Row],[10]]-M$5&gt;0),Relevé[[#This Row],[10]]-M$5,0)))),0)</f>
        <v>0</v>
      </c>
      <c r="N35" s="59">
        <f>IFERROR(IF(ISTEXT(Relevé[[#This Row],[11]]),0,
IF(AND($C35=$B$3,Relevé[[#This Row],[11]]-N$3&gt;0),Relevé[[#This Row],[11]]-N$3,
IF(AND($C35=$B$4,Relevé[[#This Row],[11]]-N$4&gt;0),Relevé[[#This Row],[11]]-N$4,
IF(AND($C35=$B$5,Relevé[[#This Row],[11]]-N$5&gt;0),Relevé[[#This Row],[11]]-N$5,0)))),0)</f>
        <v>0</v>
      </c>
      <c r="O35" s="59">
        <f>IFERROR(IF(ISTEXT(Relevé[[#This Row],[12]]),0,
IF(AND($C35=$B$3,Relevé[[#This Row],[12]]-O$3&gt;0),Relevé[[#This Row],[12]]-O$3,
IF(AND($C35=$B$4,Relevé[[#This Row],[12]]-O$4&gt;0),Relevé[[#This Row],[12]]-O$4,
IF(AND($C35=$B$5,Relevé[[#This Row],[12]]-O$5&gt;0),Relevé[[#This Row],[12]]-O$5,0)))),0)</f>
        <v>0</v>
      </c>
      <c r="P35" s="59">
        <f>IFERROR(IF(ISTEXT(Relevé[[#This Row],[13]]),0,
IF(AND($C35=$B$3,Relevé[[#This Row],[13]]-P$3&gt;0),Relevé[[#This Row],[13]]-P$3,
IF(AND($C35=$B$4,Relevé[[#This Row],[13]]-P$4&gt;0),Relevé[[#This Row],[13]]-P$4,
IF(AND($C35=$B$5,Relevé[[#This Row],[13]]-P$5&gt;0),Relevé[[#This Row],[13]]-P$5,0)))),0)</f>
        <v>0</v>
      </c>
      <c r="Q35" s="59">
        <f>IFERROR(IF(ISTEXT(Relevé[[#This Row],[14]]),0,
IF(AND($C35=$B$3,Relevé[[#This Row],[14]]-Q$3&gt;0),Relevé[[#This Row],[14]]-Q$3,
IF(AND($C35=$B$4,Relevé[[#This Row],[14]]-Q$4&gt;0),Relevé[[#This Row],[14]]-Q$4,
IF(AND($C35=$B$5,Relevé[[#This Row],[14]]-Q$5&gt;0),Relevé[[#This Row],[14]]-Q$5,0)))),0)</f>
        <v>0</v>
      </c>
      <c r="R35" s="59">
        <f>IFERROR(IF(ISTEXT(Relevé[[#This Row],[15]]),0,
IF(AND($C35=$B$3,Relevé[[#This Row],[15]]-R$3&gt;0),Relevé[[#This Row],[15]]-R$3,
IF(AND($C35=$B$4,Relevé[[#This Row],[15]]-R$4&gt;0),Relevé[[#This Row],[15]]-R$4,
IF(AND($C35=$B$5,Relevé[[#This Row],[15]]-R$5&gt;0),Relevé[[#This Row],[15]]-R$5,0)))),0)</f>
        <v>0</v>
      </c>
      <c r="S35" s="59">
        <f>IFERROR(IF(ISTEXT(Relevé[[#This Row],[16]]),0,
IF(AND($C35=$B$3,Relevé[[#This Row],[16]]-S$3&gt;0),Relevé[[#This Row],[16]]-S$3,
IF(AND($C35=$B$4,Relevé[[#This Row],[16]]-S$4&gt;0),Relevé[[#This Row],[16]]-S$4,
IF(AND($C35=$B$5,Relevé[[#This Row],[16]]-S$5&gt;0),Relevé[[#This Row],[16]]-S$5,0)))),0)</f>
        <v>0</v>
      </c>
      <c r="T35" s="59">
        <f>IFERROR(IF(ISTEXT(Relevé[[#This Row],[17]]),0,
IF(AND($C35=$B$3,Relevé[[#This Row],[17]]-T$3&gt;0),Relevé[[#This Row],[17]]-T$3,
IF(AND($C35=$B$4,Relevé[[#This Row],[17]]-T$4&gt;0),Relevé[[#This Row],[17]]-T$4,
IF(AND($C35=$B$5,Relevé[[#This Row],[17]]-T$5&gt;0),Relevé[[#This Row],[17]]-T$5,0)))),0)</f>
        <v>0</v>
      </c>
      <c r="U35" s="59">
        <f>IFERROR(IF(ISTEXT(Relevé[[#This Row],[18]]),0,
IF(AND($C35=$B$3,Relevé[[#This Row],[18]]-U$3&gt;0),Relevé[[#This Row],[18]]-U$3,
IF(AND($C35=$B$4,Relevé[[#This Row],[18]]-U$4&gt;0),Relevé[[#This Row],[18]]-U$4,
IF(AND($C35=$B$5,Relevé[[#This Row],[18]]-U$5&gt;0),Relevé[[#This Row],[18]]-U$5,0)))),0)</f>
        <v>0</v>
      </c>
      <c r="V35" s="59">
        <f>IFERROR(IF(ISTEXT(Relevé[[#This Row],[19]]),0,
IF(AND($C35=$B$3,Relevé[[#This Row],[19]]-V$3&gt;0),Relevé[[#This Row],[19]]-V$3,
IF(AND($C35=$B$4,Relevé[[#This Row],[19]]-V$4&gt;0),Relevé[[#This Row],[19]]-V$4,
IF(AND($C35=$B$5,Relevé[[#This Row],[19]]-V$5&gt;0),Relevé[[#This Row],[19]]-V$5,0)))),0)</f>
        <v>0</v>
      </c>
      <c r="W35" s="59">
        <f>IFERROR(IF(ISTEXT(Relevé[[#This Row],[20]]),0,
IF(AND($C35=$B$3,Relevé[[#This Row],[20]]-W$3&gt;0),Relevé[[#This Row],[20]]-W$3,
IF(AND($C35=$B$4,Relevé[[#This Row],[20]]-W$4&gt;0),Relevé[[#This Row],[20]]-W$4,
IF(AND($C35=$B$5,Relevé[[#This Row],[20]]-W$5&gt;0),Relevé[[#This Row],[20]]-W$5,0)))),0)</f>
        <v>0</v>
      </c>
      <c r="X35" s="59">
        <f>IFERROR(IF(ISTEXT(Relevé[[#This Row],[21]]),0,
IF(AND($C35=$B$3,Relevé[[#This Row],[21]]-X$3&gt;0),Relevé[[#This Row],[21]]-X$3,
IF(AND($C35=$B$4,Relevé[[#This Row],[21]]-X$4&gt;0),Relevé[[#This Row],[21]]-X$4,
IF(AND($C35=$B$5,Relevé[[#This Row],[21]]-X$5&gt;0),Relevé[[#This Row],[21]]-X$5,0)))),0)</f>
        <v>0</v>
      </c>
      <c r="Y35" s="59">
        <f>IFERROR(IF(ISTEXT(Relevé[[#This Row],[22]]),0,
IF(AND($C35=$B$3,Relevé[[#This Row],[22]]-Y$3&gt;0),Relevé[[#This Row],[22]]-Y$3,
IF(AND($C35=$B$4,Relevé[[#This Row],[22]]-Y$4&gt;0),Relevé[[#This Row],[22]]-Y$4,
IF(AND($C35=$B$5,Relevé[[#This Row],[22]]-Y$5&gt;0),Relevé[[#This Row],[22]]-Y$5,0)))),0)</f>
        <v>0</v>
      </c>
      <c r="Z35" s="59">
        <f>IFERROR(IF(ISTEXT(Relevé[[#This Row],[23]]),0,
IF(AND($C35=$B$3,Relevé[[#This Row],[23]]-Z$3&gt;0),Relevé[[#This Row],[23]]-Z$3,
IF(AND($C35=$B$4,Relevé[[#This Row],[23]]-Z$4&gt;0),Relevé[[#This Row],[23]]-Z$4,
IF(AND($C35=$B$5,Relevé[[#This Row],[23]]-Z$5&gt;0),Relevé[[#This Row],[23]]-Z$5,0)))),0)</f>
        <v>0</v>
      </c>
      <c r="AA35" s="59">
        <f>IFERROR(IF(ISTEXT(Relevé[[#This Row],[24]]),0,
IF(AND($C35=$B$3,Relevé[[#This Row],[24]]-AA$3&gt;0),Relevé[[#This Row],[24]]-AA$3,
IF(AND($C35=$B$4,Relevé[[#This Row],[24]]-AA$4&gt;0),Relevé[[#This Row],[24]]-AA$4,
IF(AND($C35=$B$5,Relevé[[#This Row],[24]]-AA$5&gt;0),Relevé[[#This Row],[24]]-AA$5,0)))),0)</f>
        <v>0</v>
      </c>
      <c r="AB35" s="59">
        <f>IFERROR(IF(ISTEXT(Relevé[[#This Row],[25]]),0,
IF(AND($C35=$B$3,Relevé[[#This Row],[25]]-AB$3&gt;0),Relevé[[#This Row],[25]]-AB$3,
IF(AND($C35=$B$4,Relevé[[#This Row],[25]]-AB$4&gt;0),Relevé[[#This Row],[25]]-AB$4,
IF(AND($C35=$B$5,Relevé[[#This Row],[25]]-AB$5&gt;0),Relevé[[#This Row],[25]]-AB$5,0)))),0)</f>
        <v>0</v>
      </c>
      <c r="AC35" s="59">
        <f>IFERROR(IF(ISTEXT(Relevé[[#This Row],[26]]),0,
IF(AND($C35=$B$3,Relevé[[#This Row],[26]]-AC$3&gt;0),Relevé[[#This Row],[26]]-AC$3,
IF(AND($C35=$B$4,Relevé[[#This Row],[26]]-AC$4&gt;0),Relevé[[#This Row],[26]]-AC$4,
IF(AND($C35=$B$5,Relevé[[#This Row],[26]]-AC$5&gt;0),Relevé[[#This Row],[26]]-AC$5,0)))),0)</f>
        <v>0</v>
      </c>
      <c r="AD35" s="59">
        <f>IFERROR(IF(ISTEXT(Relevé[[#This Row],[27]]),0,
IF(AND($C35=$B$3,Relevé[[#This Row],[27]]-AD$3&gt;0),Relevé[[#This Row],[27]]-AD$3,
IF(AND($C35=$B$4,Relevé[[#This Row],[27]]-AD$4&gt;0),Relevé[[#This Row],[27]]-AD$4,
IF(AND($C35=$B$5,Relevé[[#This Row],[27]]-AD$5&gt;0),Relevé[[#This Row],[27]]-AD$5,0)))),0)</f>
        <v>0</v>
      </c>
      <c r="AE35" s="59">
        <f>IFERROR(IF(ISTEXT(Relevé[[#This Row],[28]]),0,
IF(AND($C35=$B$3,Relevé[[#This Row],[28]]-AE$3&gt;0),Relevé[[#This Row],[28]]-AE$3,
IF(AND($C35=$B$4,Relevé[[#This Row],[28]]-AE$4&gt;0),Relevé[[#This Row],[28]]-AE$4,
IF(AND($C35=$B$5,Relevé[[#This Row],[28]]-AE$5&gt;0),Relevé[[#This Row],[28]]-AE$5,0)))),0)</f>
        <v>0</v>
      </c>
      <c r="AF35" s="59">
        <f>IFERROR(IF(ISTEXT(Relevé[[#This Row],[29]]),0,
IF(AND($C35=$B$3,Relevé[[#This Row],[29]]-AF$3&gt;0),Relevé[[#This Row],[29]]-AF$3,
IF(AND($C35=$B$4,Relevé[[#This Row],[29]]-AF$4&gt;0),Relevé[[#This Row],[29]]-AF$4,
IF(AND($C35=$B$5,Relevé[[#This Row],[29]]-AF$5&gt;0),Relevé[[#This Row],[29]]-AF$5,0)))),0)</f>
        <v>0</v>
      </c>
      <c r="AG35" s="59">
        <f>IFERROR(IF(ISTEXT(Relevé[[#This Row],[30]]),0,
IF(AND($C35=$B$3,Relevé[[#This Row],[30]]-AG$3&gt;0),Relevé[[#This Row],[30]]-AG$3,
IF(AND($C35=$B$4,Relevé[[#This Row],[30]]-AG$4&gt;0),Relevé[[#This Row],[30]]-AG$4,
IF(AND($C35=$B$5,Relevé[[#This Row],[30]]-AG$5&gt;0),Relevé[[#This Row],[30]]-AG$5,0)))),0)</f>
        <v>0</v>
      </c>
      <c r="AH35" s="59">
        <f>IFERROR(IF(ISTEXT(Relevé[[#This Row],[31]]),0,
IF(AND($C35=$B$3,Relevé[[#This Row],[31]]-AH$3&gt;0),Relevé[[#This Row],[31]]-AH$3,
IF(AND($C35=$B$4,Relevé[[#This Row],[31]]-AH$4&gt;0),Relevé[[#This Row],[31]]-AH$4,
IF(AND($C35=$B$5,Relevé[[#This Row],[31]]-AH$5&gt;0),Relevé[[#This Row],[31]]-AH$5,0)))),0)</f>
        <v>0</v>
      </c>
      <c r="AI35" s="60">
        <f t="shared" si="4"/>
        <v>0</v>
      </c>
      <c r="AJ35" s="11"/>
      <c r="AK35" s="11"/>
      <c r="AL35" s="11"/>
      <c r="AM35" s="11"/>
    </row>
    <row r="36" spans="1:39" ht="15" customHeight="1" x14ac:dyDescent="0.25">
      <c r="A36" s="130"/>
      <c r="B36" s="20" t="str">
        <f>IFERROR(VLOOKUP(A36,Salariés[],2,FALSE),"")</f>
        <v/>
      </c>
      <c r="C36" s="20" t="str">
        <f>IFERROR(VLOOKUP(A36,Salariés[],3,FALSE),"")</f>
        <v/>
      </c>
      <c r="D36" s="59">
        <f>IFERROR(IF(ISTEXT(Relevé[[#This Row],[1]]),0,
IF(AND($C36=$B$3,Relevé[[#This Row],[1]]-D$3&gt;0),Relevé[[#This Row],[1]]-D$3,
IF(AND($C36=$B$4,Relevé[[#This Row],[1]]-D$4&gt;0),Relevé[[#This Row],[1]]-D$4,
IF(AND($C36=$B$5,Relevé[[#This Row],[1]]-D$5&gt;0),Relevé[[#This Row],[1]]-D$5,0)))),0)</f>
        <v>0</v>
      </c>
      <c r="E36" s="59">
        <f>IFERROR(IF(ISTEXT(Relevé[[#This Row],[2]]),0,
IF(AND($C36=$B$3,Relevé[[#This Row],[2]]-E$3&gt;0),Relevé[[#This Row],[2]]-E$3,
IF(AND($C36=$B$4,Relevé[[#This Row],[2]]-E$4&gt;0),Relevé[[#This Row],[2]]-E$4,
IF(AND($C36=$B$5,Relevé[[#This Row],[2]]-E$5&gt;0),Relevé[[#This Row],[2]]-E$5,0)))),0)</f>
        <v>0</v>
      </c>
      <c r="F36" s="59">
        <f>IFERROR(IF(ISTEXT(Relevé[[#This Row],[3]]),0,
IF(AND($C36=$B$3,Relevé[[#This Row],[3]]-F$3&gt;0),Relevé[[#This Row],[3]]-F$3,
IF(AND($C36=$B$4,Relevé[[#This Row],[3]]-F$4&gt;0),Relevé[[#This Row],[3]]-F$4,
IF(AND($C36=$B$5,Relevé[[#This Row],[3]]-F$5&gt;0),Relevé[[#This Row],[3]]-F$5,0)))),0)</f>
        <v>0</v>
      </c>
      <c r="G36" s="59">
        <f>IFERROR(IF(ISTEXT(Relevé[[#This Row],[4]]),0,
IF(AND($C36=$B$3,Relevé[[#This Row],[4]]-G$3&gt;0),Relevé[[#This Row],[4]]-G$3,
IF(AND($C36=$B$4,Relevé[[#This Row],[4]]-G$4&gt;0),Relevé[[#This Row],[4]]-G$4,
IF(AND($C36=$B$5,Relevé[[#This Row],[4]]-G$5&gt;0),Relevé[[#This Row],[4]]-G$5,0)))),0)</f>
        <v>0</v>
      </c>
      <c r="H36" s="59">
        <f>IFERROR(IF(ISTEXT(Relevé[[#This Row],[5]]),0,
IF(AND($C36=$B$3,Relevé[[#This Row],[5]]-H$3&gt;0),Relevé[[#This Row],[5]]-H$3,
IF(AND($C36=$B$4,Relevé[[#This Row],[5]]-H$4&gt;0),Relevé[[#This Row],[5]]-H$4,
IF(AND($C36=$B$5,Relevé[[#This Row],[5]]-H$5&gt;0),Relevé[[#This Row],[5]]-H$5,0)))),0)</f>
        <v>0</v>
      </c>
      <c r="I36" s="59">
        <f>IFERROR(IF(ISTEXT(Relevé[[#This Row],[6]]),0,
IF(AND($C36=$B$3,Relevé[[#This Row],[6]]-I$3&gt;0),Relevé[[#This Row],[6]]-I$3,
IF(AND($C36=$B$4,Relevé[[#This Row],[6]]-I$4&gt;0),Relevé[[#This Row],[6]]-I$4,
IF(AND($C36=$B$5,Relevé[[#This Row],[6]]-I$5&gt;0),Relevé[[#This Row],[6]]-I$5,0)))),0)</f>
        <v>0</v>
      </c>
      <c r="J36" s="59">
        <f>IFERROR(IF(ISTEXT(Relevé[[#This Row],[7]]),0,
IF(AND($C36=$B$3,Relevé[[#This Row],[7]]-J$3&gt;0),Relevé[[#This Row],[7]]-J$3,
IF(AND($C36=$B$4,Relevé[[#This Row],[7]]-J$4&gt;0),Relevé[[#This Row],[7]]-J$4,
IF(AND($C36=$B$5,Relevé[[#This Row],[7]]-J$5&gt;0),Relevé[[#This Row],[7]]-J$5,0)))),0)</f>
        <v>0</v>
      </c>
      <c r="K36" s="59">
        <f>IFERROR(IF(ISTEXT(Relevé[[#This Row],[8]]),0,
IF(AND($C36=$B$3,Relevé[[#This Row],[8]]-K$3&gt;0),Relevé[[#This Row],[8]]-K$3,
IF(AND($C36=$B$4,Relevé[[#This Row],[8]]-K$4&gt;0),Relevé[[#This Row],[8]]-K$4,
IF(AND($C36=$B$5,Relevé[[#This Row],[8]]-K$5&gt;0),Relevé[[#This Row],[8]]-K$5,0)))),0)</f>
        <v>0</v>
      </c>
      <c r="L36" s="59">
        <f>IFERROR(IF(ISTEXT(Relevé[[#This Row],[9]]),0,
IF(AND($C36=$B$3,Relevé[[#This Row],[9]]-L$3&gt;0),Relevé[[#This Row],[9]]-L$3,
IF(AND($C36=$B$4,Relevé[[#This Row],[9]]-L$4&gt;0),Relevé[[#This Row],[9]]-L$4,
IF(AND($C36=$B$5,Relevé[[#This Row],[9]]-L$5&gt;0),Relevé[[#This Row],[9]]-L$5,0)))),0)</f>
        <v>0</v>
      </c>
      <c r="M36" s="59">
        <f>IFERROR(IF(ISTEXT(Relevé[[#This Row],[10]]),0,
IF(AND($C36=$B$3,Relevé[[#This Row],[10]]-M$3&gt;0),Relevé[[#This Row],[10]]-M$3,
IF(AND($C36=$B$4,Relevé[[#This Row],[10]]-M$4&gt;0),Relevé[[#This Row],[10]]-M$4,
IF(AND($C36=$B$5,Relevé[[#This Row],[10]]-M$5&gt;0),Relevé[[#This Row],[10]]-M$5,0)))),0)</f>
        <v>0</v>
      </c>
      <c r="N36" s="59">
        <f>IFERROR(IF(ISTEXT(Relevé[[#This Row],[11]]),0,
IF(AND($C36=$B$3,Relevé[[#This Row],[11]]-N$3&gt;0),Relevé[[#This Row],[11]]-N$3,
IF(AND($C36=$B$4,Relevé[[#This Row],[11]]-N$4&gt;0),Relevé[[#This Row],[11]]-N$4,
IF(AND($C36=$B$5,Relevé[[#This Row],[11]]-N$5&gt;0),Relevé[[#This Row],[11]]-N$5,0)))),0)</f>
        <v>0</v>
      </c>
      <c r="O36" s="59">
        <f>IFERROR(IF(ISTEXT(Relevé[[#This Row],[12]]),0,
IF(AND($C36=$B$3,Relevé[[#This Row],[12]]-O$3&gt;0),Relevé[[#This Row],[12]]-O$3,
IF(AND($C36=$B$4,Relevé[[#This Row],[12]]-O$4&gt;0),Relevé[[#This Row],[12]]-O$4,
IF(AND($C36=$B$5,Relevé[[#This Row],[12]]-O$5&gt;0),Relevé[[#This Row],[12]]-O$5,0)))),0)</f>
        <v>0</v>
      </c>
      <c r="P36" s="59">
        <f>IFERROR(IF(ISTEXT(Relevé[[#This Row],[13]]),0,
IF(AND($C36=$B$3,Relevé[[#This Row],[13]]-P$3&gt;0),Relevé[[#This Row],[13]]-P$3,
IF(AND($C36=$B$4,Relevé[[#This Row],[13]]-P$4&gt;0),Relevé[[#This Row],[13]]-P$4,
IF(AND($C36=$B$5,Relevé[[#This Row],[13]]-P$5&gt;0),Relevé[[#This Row],[13]]-P$5,0)))),0)</f>
        <v>0</v>
      </c>
      <c r="Q36" s="59">
        <f>IFERROR(IF(ISTEXT(Relevé[[#This Row],[14]]),0,
IF(AND($C36=$B$3,Relevé[[#This Row],[14]]-Q$3&gt;0),Relevé[[#This Row],[14]]-Q$3,
IF(AND($C36=$B$4,Relevé[[#This Row],[14]]-Q$4&gt;0),Relevé[[#This Row],[14]]-Q$4,
IF(AND($C36=$B$5,Relevé[[#This Row],[14]]-Q$5&gt;0),Relevé[[#This Row],[14]]-Q$5,0)))),0)</f>
        <v>0</v>
      </c>
      <c r="R36" s="59">
        <f>IFERROR(IF(ISTEXT(Relevé[[#This Row],[15]]),0,
IF(AND($C36=$B$3,Relevé[[#This Row],[15]]-R$3&gt;0),Relevé[[#This Row],[15]]-R$3,
IF(AND($C36=$B$4,Relevé[[#This Row],[15]]-R$4&gt;0),Relevé[[#This Row],[15]]-R$4,
IF(AND($C36=$B$5,Relevé[[#This Row],[15]]-R$5&gt;0),Relevé[[#This Row],[15]]-R$5,0)))),0)</f>
        <v>0</v>
      </c>
      <c r="S36" s="59">
        <f>IFERROR(IF(ISTEXT(Relevé[[#This Row],[16]]),0,
IF(AND($C36=$B$3,Relevé[[#This Row],[16]]-S$3&gt;0),Relevé[[#This Row],[16]]-S$3,
IF(AND($C36=$B$4,Relevé[[#This Row],[16]]-S$4&gt;0),Relevé[[#This Row],[16]]-S$4,
IF(AND($C36=$B$5,Relevé[[#This Row],[16]]-S$5&gt;0),Relevé[[#This Row],[16]]-S$5,0)))),0)</f>
        <v>0</v>
      </c>
      <c r="T36" s="59">
        <f>IFERROR(IF(ISTEXT(Relevé[[#This Row],[17]]),0,
IF(AND($C36=$B$3,Relevé[[#This Row],[17]]-T$3&gt;0),Relevé[[#This Row],[17]]-T$3,
IF(AND($C36=$B$4,Relevé[[#This Row],[17]]-T$4&gt;0),Relevé[[#This Row],[17]]-T$4,
IF(AND($C36=$B$5,Relevé[[#This Row],[17]]-T$5&gt;0),Relevé[[#This Row],[17]]-T$5,0)))),0)</f>
        <v>0</v>
      </c>
      <c r="U36" s="59">
        <f>IFERROR(IF(ISTEXT(Relevé[[#This Row],[18]]),0,
IF(AND($C36=$B$3,Relevé[[#This Row],[18]]-U$3&gt;0),Relevé[[#This Row],[18]]-U$3,
IF(AND($C36=$B$4,Relevé[[#This Row],[18]]-U$4&gt;0),Relevé[[#This Row],[18]]-U$4,
IF(AND($C36=$B$5,Relevé[[#This Row],[18]]-U$5&gt;0),Relevé[[#This Row],[18]]-U$5,0)))),0)</f>
        <v>0</v>
      </c>
      <c r="V36" s="59">
        <f>IFERROR(IF(ISTEXT(Relevé[[#This Row],[19]]),0,
IF(AND($C36=$B$3,Relevé[[#This Row],[19]]-V$3&gt;0),Relevé[[#This Row],[19]]-V$3,
IF(AND($C36=$B$4,Relevé[[#This Row],[19]]-V$4&gt;0),Relevé[[#This Row],[19]]-V$4,
IF(AND($C36=$B$5,Relevé[[#This Row],[19]]-V$5&gt;0),Relevé[[#This Row],[19]]-V$5,0)))),0)</f>
        <v>0</v>
      </c>
      <c r="W36" s="59">
        <f>IFERROR(IF(ISTEXT(Relevé[[#This Row],[20]]),0,
IF(AND($C36=$B$3,Relevé[[#This Row],[20]]-W$3&gt;0),Relevé[[#This Row],[20]]-W$3,
IF(AND($C36=$B$4,Relevé[[#This Row],[20]]-W$4&gt;0),Relevé[[#This Row],[20]]-W$4,
IF(AND($C36=$B$5,Relevé[[#This Row],[20]]-W$5&gt;0),Relevé[[#This Row],[20]]-W$5,0)))),0)</f>
        <v>0</v>
      </c>
      <c r="X36" s="59">
        <f>IFERROR(IF(ISTEXT(Relevé[[#This Row],[21]]),0,
IF(AND($C36=$B$3,Relevé[[#This Row],[21]]-X$3&gt;0),Relevé[[#This Row],[21]]-X$3,
IF(AND($C36=$B$4,Relevé[[#This Row],[21]]-X$4&gt;0),Relevé[[#This Row],[21]]-X$4,
IF(AND($C36=$B$5,Relevé[[#This Row],[21]]-X$5&gt;0),Relevé[[#This Row],[21]]-X$5,0)))),0)</f>
        <v>0</v>
      </c>
      <c r="Y36" s="59">
        <f>IFERROR(IF(ISTEXT(Relevé[[#This Row],[22]]),0,
IF(AND($C36=$B$3,Relevé[[#This Row],[22]]-Y$3&gt;0),Relevé[[#This Row],[22]]-Y$3,
IF(AND($C36=$B$4,Relevé[[#This Row],[22]]-Y$4&gt;0),Relevé[[#This Row],[22]]-Y$4,
IF(AND($C36=$B$5,Relevé[[#This Row],[22]]-Y$5&gt;0),Relevé[[#This Row],[22]]-Y$5,0)))),0)</f>
        <v>0</v>
      </c>
      <c r="Z36" s="59">
        <f>IFERROR(IF(ISTEXT(Relevé[[#This Row],[23]]),0,
IF(AND($C36=$B$3,Relevé[[#This Row],[23]]-Z$3&gt;0),Relevé[[#This Row],[23]]-Z$3,
IF(AND($C36=$B$4,Relevé[[#This Row],[23]]-Z$4&gt;0),Relevé[[#This Row],[23]]-Z$4,
IF(AND($C36=$B$5,Relevé[[#This Row],[23]]-Z$5&gt;0),Relevé[[#This Row],[23]]-Z$5,0)))),0)</f>
        <v>0</v>
      </c>
      <c r="AA36" s="59">
        <f>IFERROR(IF(ISTEXT(Relevé[[#This Row],[24]]),0,
IF(AND($C36=$B$3,Relevé[[#This Row],[24]]-AA$3&gt;0),Relevé[[#This Row],[24]]-AA$3,
IF(AND($C36=$B$4,Relevé[[#This Row],[24]]-AA$4&gt;0),Relevé[[#This Row],[24]]-AA$4,
IF(AND($C36=$B$5,Relevé[[#This Row],[24]]-AA$5&gt;0),Relevé[[#This Row],[24]]-AA$5,0)))),0)</f>
        <v>0</v>
      </c>
      <c r="AB36" s="59">
        <f>IFERROR(IF(ISTEXT(Relevé[[#This Row],[25]]),0,
IF(AND($C36=$B$3,Relevé[[#This Row],[25]]-AB$3&gt;0),Relevé[[#This Row],[25]]-AB$3,
IF(AND($C36=$B$4,Relevé[[#This Row],[25]]-AB$4&gt;0),Relevé[[#This Row],[25]]-AB$4,
IF(AND($C36=$B$5,Relevé[[#This Row],[25]]-AB$5&gt;0),Relevé[[#This Row],[25]]-AB$5,0)))),0)</f>
        <v>0</v>
      </c>
      <c r="AC36" s="59">
        <f>IFERROR(IF(ISTEXT(Relevé[[#This Row],[26]]),0,
IF(AND($C36=$B$3,Relevé[[#This Row],[26]]-AC$3&gt;0),Relevé[[#This Row],[26]]-AC$3,
IF(AND($C36=$B$4,Relevé[[#This Row],[26]]-AC$4&gt;0),Relevé[[#This Row],[26]]-AC$4,
IF(AND($C36=$B$5,Relevé[[#This Row],[26]]-AC$5&gt;0),Relevé[[#This Row],[26]]-AC$5,0)))),0)</f>
        <v>0</v>
      </c>
      <c r="AD36" s="59">
        <f>IFERROR(IF(ISTEXT(Relevé[[#This Row],[27]]),0,
IF(AND($C36=$B$3,Relevé[[#This Row],[27]]-AD$3&gt;0),Relevé[[#This Row],[27]]-AD$3,
IF(AND($C36=$B$4,Relevé[[#This Row],[27]]-AD$4&gt;0),Relevé[[#This Row],[27]]-AD$4,
IF(AND($C36=$B$5,Relevé[[#This Row],[27]]-AD$5&gt;0),Relevé[[#This Row],[27]]-AD$5,0)))),0)</f>
        <v>0</v>
      </c>
      <c r="AE36" s="59">
        <f>IFERROR(IF(ISTEXT(Relevé[[#This Row],[28]]),0,
IF(AND($C36=$B$3,Relevé[[#This Row],[28]]-AE$3&gt;0),Relevé[[#This Row],[28]]-AE$3,
IF(AND($C36=$B$4,Relevé[[#This Row],[28]]-AE$4&gt;0),Relevé[[#This Row],[28]]-AE$4,
IF(AND($C36=$B$5,Relevé[[#This Row],[28]]-AE$5&gt;0),Relevé[[#This Row],[28]]-AE$5,0)))),0)</f>
        <v>0</v>
      </c>
      <c r="AF36" s="59">
        <f>IFERROR(IF(ISTEXT(Relevé[[#This Row],[29]]),0,
IF(AND($C36=$B$3,Relevé[[#This Row],[29]]-AF$3&gt;0),Relevé[[#This Row],[29]]-AF$3,
IF(AND($C36=$B$4,Relevé[[#This Row],[29]]-AF$4&gt;0),Relevé[[#This Row],[29]]-AF$4,
IF(AND($C36=$B$5,Relevé[[#This Row],[29]]-AF$5&gt;0),Relevé[[#This Row],[29]]-AF$5,0)))),0)</f>
        <v>0</v>
      </c>
      <c r="AG36" s="59">
        <f>IFERROR(IF(ISTEXT(Relevé[[#This Row],[30]]),0,
IF(AND($C36=$B$3,Relevé[[#This Row],[30]]-AG$3&gt;0),Relevé[[#This Row],[30]]-AG$3,
IF(AND($C36=$B$4,Relevé[[#This Row],[30]]-AG$4&gt;0),Relevé[[#This Row],[30]]-AG$4,
IF(AND($C36=$B$5,Relevé[[#This Row],[30]]-AG$5&gt;0),Relevé[[#This Row],[30]]-AG$5,0)))),0)</f>
        <v>0</v>
      </c>
      <c r="AH36" s="59">
        <f>IFERROR(IF(ISTEXT(Relevé[[#This Row],[31]]),0,
IF(AND($C36=$B$3,Relevé[[#This Row],[31]]-AH$3&gt;0),Relevé[[#This Row],[31]]-AH$3,
IF(AND($C36=$B$4,Relevé[[#This Row],[31]]-AH$4&gt;0),Relevé[[#This Row],[31]]-AH$4,
IF(AND($C36=$B$5,Relevé[[#This Row],[31]]-AH$5&gt;0),Relevé[[#This Row],[31]]-AH$5,0)))),0)</f>
        <v>0</v>
      </c>
      <c r="AI36" s="60">
        <f t="shared" si="4"/>
        <v>0</v>
      </c>
      <c r="AJ36" s="11"/>
      <c r="AK36" s="11"/>
      <c r="AL36" s="11"/>
      <c r="AM36" s="11"/>
    </row>
    <row r="37" spans="1:39" ht="15" customHeight="1" x14ac:dyDescent="0.25">
      <c r="A37" s="128"/>
      <c r="B37" s="20" t="str">
        <f>IFERROR(VLOOKUP(A37,Salariés[],2,FALSE),"")</f>
        <v/>
      </c>
      <c r="C37" s="20" t="str">
        <f>IFERROR(VLOOKUP(A37,Salariés[],3,FALSE),"")</f>
        <v/>
      </c>
      <c r="D37" s="59">
        <f>IFERROR(IF(ISTEXT(Relevé[[#This Row],[1]]),0,
IF(AND($C37=$B$3,Relevé[[#This Row],[1]]-D$3&gt;0),Relevé[[#This Row],[1]]-D$3,
IF(AND($C37=$B$4,Relevé[[#This Row],[1]]-D$4&gt;0),Relevé[[#This Row],[1]]-D$4,
IF(AND($C37=$B$5,Relevé[[#This Row],[1]]-D$5&gt;0),Relevé[[#This Row],[1]]-D$5,0)))),0)</f>
        <v>0</v>
      </c>
      <c r="E37" s="59">
        <f>IFERROR(IF(ISTEXT(Relevé[[#This Row],[2]]),0,
IF(AND($C37=$B$3,Relevé[[#This Row],[2]]-E$3&gt;0),Relevé[[#This Row],[2]]-E$3,
IF(AND($C37=$B$4,Relevé[[#This Row],[2]]-E$4&gt;0),Relevé[[#This Row],[2]]-E$4,
IF(AND($C37=$B$5,Relevé[[#This Row],[2]]-E$5&gt;0),Relevé[[#This Row],[2]]-E$5,0)))),0)</f>
        <v>0</v>
      </c>
      <c r="F37" s="59">
        <f>IFERROR(IF(ISTEXT(Relevé[[#This Row],[3]]),0,
IF(AND($C37=$B$3,Relevé[[#This Row],[3]]-F$3&gt;0),Relevé[[#This Row],[3]]-F$3,
IF(AND($C37=$B$4,Relevé[[#This Row],[3]]-F$4&gt;0),Relevé[[#This Row],[3]]-F$4,
IF(AND($C37=$B$5,Relevé[[#This Row],[3]]-F$5&gt;0),Relevé[[#This Row],[3]]-F$5,0)))),0)</f>
        <v>0</v>
      </c>
      <c r="G37" s="59">
        <f>IFERROR(IF(ISTEXT(Relevé[[#This Row],[4]]),0,
IF(AND($C37=$B$3,Relevé[[#This Row],[4]]-G$3&gt;0),Relevé[[#This Row],[4]]-G$3,
IF(AND($C37=$B$4,Relevé[[#This Row],[4]]-G$4&gt;0),Relevé[[#This Row],[4]]-G$4,
IF(AND($C37=$B$5,Relevé[[#This Row],[4]]-G$5&gt;0),Relevé[[#This Row],[4]]-G$5,0)))),0)</f>
        <v>0</v>
      </c>
      <c r="H37" s="59">
        <f>IFERROR(IF(ISTEXT(Relevé[[#This Row],[5]]),0,
IF(AND($C37=$B$3,Relevé[[#This Row],[5]]-H$3&gt;0),Relevé[[#This Row],[5]]-H$3,
IF(AND($C37=$B$4,Relevé[[#This Row],[5]]-H$4&gt;0),Relevé[[#This Row],[5]]-H$4,
IF(AND($C37=$B$5,Relevé[[#This Row],[5]]-H$5&gt;0),Relevé[[#This Row],[5]]-H$5,0)))),0)</f>
        <v>0</v>
      </c>
      <c r="I37" s="59">
        <f>IFERROR(IF(ISTEXT(Relevé[[#This Row],[6]]),0,
IF(AND($C37=$B$3,Relevé[[#This Row],[6]]-I$3&gt;0),Relevé[[#This Row],[6]]-I$3,
IF(AND($C37=$B$4,Relevé[[#This Row],[6]]-I$4&gt;0),Relevé[[#This Row],[6]]-I$4,
IF(AND($C37=$B$5,Relevé[[#This Row],[6]]-I$5&gt;0),Relevé[[#This Row],[6]]-I$5,0)))),0)</f>
        <v>0</v>
      </c>
      <c r="J37" s="59">
        <f>IFERROR(IF(ISTEXT(Relevé[[#This Row],[7]]),0,
IF(AND($C37=$B$3,Relevé[[#This Row],[7]]-J$3&gt;0),Relevé[[#This Row],[7]]-J$3,
IF(AND($C37=$B$4,Relevé[[#This Row],[7]]-J$4&gt;0),Relevé[[#This Row],[7]]-J$4,
IF(AND($C37=$B$5,Relevé[[#This Row],[7]]-J$5&gt;0),Relevé[[#This Row],[7]]-J$5,0)))),0)</f>
        <v>0</v>
      </c>
      <c r="K37" s="59">
        <f>IFERROR(IF(ISTEXT(Relevé[[#This Row],[8]]),0,
IF(AND($C37=$B$3,Relevé[[#This Row],[8]]-K$3&gt;0),Relevé[[#This Row],[8]]-K$3,
IF(AND($C37=$B$4,Relevé[[#This Row],[8]]-K$4&gt;0),Relevé[[#This Row],[8]]-K$4,
IF(AND($C37=$B$5,Relevé[[#This Row],[8]]-K$5&gt;0),Relevé[[#This Row],[8]]-K$5,0)))),0)</f>
        <v>0</v>
      </c>
      <c r="L37" s="59">
        <f>IFERROR(IF(ISTEXT(Relevé[[#This Row],[9]]),0,
IF(AND($C37=$B$3,Relevé[[#This Row],[9]]-L$3&gt;0),Relevé[[#This Row],[9]]-L$3,
IF(AND($C37=$B$4,Relevé[[#This Row],[9]]-L$4&gt;0),Relevé[[#This Row],[9]]-L$4,
IF(AND($C37=$B$5,Relevé[[#This Row],[9]]-L$5&gt;0),Relevé[[#This Row],[9]]-L$5,0)))),0)</f>
        <v>0</v>
      </c>
      <c r="M37" s="59">
        <f>IFERROR(IF(ISTEXT(Relevé[[#This Row],[10]]),0,
IF(AND($C37=$B$3,Relevé[[#This Row],[10]]-M$3&gt;0),Relevé[[#This Row],[10]]-M$3,
IF(AND($C37=$B$4,Relevé[[#This Row],[10]]-M$4&gt;0),Relevé[[#This Row],[10]]-M$4,
IF(AND($C37=$B$5,Relevé[[#This Row],[10]]-M$5&gt;0),Relevé[[#This Row],[10]]-M$5,0)))),0)</f>
        <v>0</v>
      </c>
      <c r="N37" s="59">
        <f>IFERROR(IF(ISTEXT(Relevé[[#This Row],[11]]),0,
IF(AND($C37=$B$3,Relevé[[#This Row],[11]]-N$3&gt;0),Relevé[[#This Row],[11]]-N$3,
IF(AND($C37=$B$4,Relevé[[#This Row],[11]]-N$4&gt;0),Relevé[[#This Row],[11]]-N$4,
IF(AND($C37=$B$5,Relevé[[#This Row],[11]]-N$5&gt;0),Relevé[[#This Row],[11]]-N$5,0)))),0)</f>
        <v>0</v>
      </c>
      <c r="O37" s="59">
        <f>IFERROR(IF(ISTEXT(Relevé[[#This Row],[12]]),0,
IF(AND($C37=$B$3,Relevé[[#This Row],[12]]-O$3&gt;0),Relevé[[#This Row],[12]]-O$3,
IF(AND($C37=$B$4,Relevé[[#This Row],[12]]-O$4&gt;0),Relevé[[#This Row],[12]]-O$4,
IF(AND($C37=$B$5,Relevé[[#This Row],[12]]-O$5&gt;0),Relevé[[#This Row],[12]]-O$5,0)))),0)</f>
        <v>0</v>
      </c>
      <c r="P37" s="59">
        <f>IFERROR(IF(ISTEXT(Relevé[[#This Row],[13]]),0,
IF(AND($C37=$B$3,Relevé[[#This Row],[13]]-P$3&gt;0),Relevé[[#This Row],[13]]-P$3,
IF(AND($C37=$B$4,Relevé[[#This Row],[13]]-P$4&gt;0),Relevé[[#This Row],[13]]-P$4,
IF(AND($C37=$B$5,Relevé[[#This Row],[13]]-P$5&gt;0),Relevé[[#This Row],[13]]-P$5,0)))),0)</f>
        <v>0</v>
      </c>
      <c r="Q37" s="59">
        <f>IFERROR(IF(ISTEXT(Relevé[[#This Row],[14]]),0,
IF(AND($C37=$B$3,Relevé[[#This Row],[14]]-Q$3&gt;0),Relevé[[#This Row],[14]]-Q$3,
IF(AND($C37=$B$4,Relevé[[#This Row],[14]]-Q$4&gt;0),Relevé[[#This Row],[14]]-Q$4,
IF(AND($C37=$B$5,Relevé[[#This Row],[14]]-Q$5&gt;0),Relevé[[#This Row],[14]]-Q$5,0)))),0)</f>
        <v>0</v>
      </c>
      <c r="R37" s="59">
        <f>IFERROR(IF(ISTEXT(Relevé[[#This Row],[15]]),0,
IF(AND($C37=$B$3,Relevé[[#This Row],[15]]-R$3&gt;0),Relevé[[#This Row],[15]]-R$3,
IF(AND($C37=$B$4,Relevé[[#This Row],[15]]-R$4&gt;0),Relevé[[#This Row],[15]]-R$4,
IF(AND($C37=$B$5,Relevé[[#This Row],[15]]-R$5&gt;0),Relevé[[#This Row],[15]]-R$5,0)))),0)</f>
        <v>0</v>
      </c>
      <c r="S37" s="59">
        <f>IFERROR(IF(ISTEXT(Relevé[[#This Row],[16]]),0,
IF(AND($C37=$B$3,Relevé[[#This Row],[16]]-S$3&gt;0),Relevé[[#This Row],[16]]-S$3,
IF(AND($C37=$B$4,Relevé[[#This Row],[16]]-S$4&gt;0),Relevé[[#This Row],[16]]-S$4,
IF(AND($C37=$B$5,Relevé[[#This Row],[16]]-S$5&gt;0),Relevé[[#This Row],[16]]-S$5,0)))),0)</f>
        <v>0</v>
      </c>
      <c r="T37" s="59">
        <f>IFERROR(IF(ISTEXT(Relevé[[#This Row],[17]]),0,
IF(AND($C37=$B$3,Relevé[[#This Row],[17]]-T$3&gt;0),Relevé[[#This Row],[17]]-T$3,
IF(AND($C37=$B$4,Relevé[[#This Row],[17]]-T$4&gt;0),Relevé[[#This Row],[17]]-T$4,
IF(AND($C37=$B$5,Relevé[[#This Row],[17]]-T$5&gt;0),Relevé[[#This Row],[17]]-T$5,0)))),0)</f>
        <v>0</v>
      </c>
      <c r="U37" s="59">
        <f>IFERROR(IF(ISTEXT(Relevé[[#This Row],[18]]),0,
IF(AND($C37=$B$3,Relevé[[#This Row],[18]]-U$3&gt;0),Relevé[[#This Row],[18]]-U$3,
IF(AND($C37=$B$4,Relevé[[#This Row],[18]]-U$4&gt;0),Relevé[[#This Row],[18]]-U$4,
IF(AND($C37=$B$5,Relevé[[#This Row],[18]]-U$5&gt;0),Relevé[[#This Row],[18]]-U$5,0)))),0)</f>
        <v>0</v>
      </c>
      <c r="V37" s="59">
        <f>IFERROR(IF(ISTEXT(Relevé[[#This Row],[19]]),0,
IF(AND($C37=$B$3,Relevé[[#This Row],[19]]-V$3&gt;0),Relevé[[#This Row],[19]]-V$3,
IF(AND($C37=$B$4,Relevé[[#This Row],[19]]-V$4&gt;0),Relevé[[#This Row],[19]]-V$4,
IF(AND($C37=$B$5,Relevé[[#This Row],[19]]-V$5&gt;0),Relevé[[#This Row],[19]]-V$5,0)))),0)</f>
        <v>0</v>
      </c>
      <c r="W37" s="59">
        <f>IFERROR(IF(ISTEXT(Relevé[[#This Row],[20]]),0,
IF(AND($C37=$B$3,Relevé[[#This Row],[20]]-W$3&gt;0),Relevé[[#This Row],[20]]-W$3,
IF(AND($C37=$B$4,Relevé[[#This Row],[20]]-W$4&gt;0),Relevé[[#This Row],[20]]-W$4,
IF(AND($C37=$B$5,Relevé[[#This Row],[20]]-W$5&gt;0),Relevé[[#This Row],[20]]-W$5,0)))),0)</f>
        <v>0</v>
      </c>
      <c r="X37" s="59">
        <f>IFERROR(IF(ISTEXT(Relevé[[#This Row],[21]]),0,
IF(AND($C37=$B$3,Relevé[[#This Row],[21]]-X$3&gt;0),Relevé[[#This Row],[21]]-X$3,
IF(AND($C37=$B$4,Relevé[[#This Row],[21]]-X$4&gt;0),Relevé[[#This Row],[21]]-X$4,
IF(AND($C37=$B$5,Relevé[[#This Row],[21]]-X$5&gt;0),Relevé[[#This Row],[21]]-X$5,0)))),0)</f>
        <v>0</v>
      </c>
      <c r="Y37" s="59">
        <f>IFERROR(IF(ISTEXT(Relevé[[#This Row],[22]]),0,
IF(AND($C37=$B$3,Relevé[[#This Row],[22]]-Y$3&gt;0),Relevé[[#This Row],[22]]-Y$3,
IF(AND($C37=$B$4,Relevé[[#This Row],[22]]-Y$4&gt;0),Relevé[[#This Row],[22]]-Y$4,
IF(AND($C37=$B$5,Relevé[[#This Row],[22]]-Y$5&gt;0),Relevé[[#This Row],[22]]-Y$5,0)))),0)</f>
        <v>0</v>
      </c>
      <c r="Z37" s="59">
        <f>IFERROR(IF(ISTEXT(Relevé[[#This Row],[23]]),0,
IF(AND($C37=$B$3,Relevé[[#This Row],[23]]-Z$3&gt;0),Relevé[[#This Row],[23]]-Z$3,
IF(AND($C37=$B$4,Relevé[[#This Row],[23]]-Z$4&gt;0),Relevé[[#This Row],[23]]-Z$4,
IF(AND($C37=$B$5,Relevé[[#This Row],[23]]-Z$5&gt;0),Relevé[[#This Row],[23]]-Z$5,0)))),0)</f>
        <v>0</v>
      </c>
      <c r="AA37" s="59">
        <f>IFERROR(IF(ISTEXT(Relevé[[#This Row],[24]]),0,
IF(AND($C37=$B$3,Relevé[[#This Row],[24]]-AA$3&gt;0),Relevé[[#This Row],[24]]-AA$3,
IF(AND($C37=$B$4,Relevé[[#This Row],[24]]-AA$4&gt;0),Relevé[[#This Row],[24]]-AA$4,
IF(AND($C37=$B$5,Relevé[[#This Row],[24]]-AA$5&gt;0),Relevé[[#This Row],[24]]-AA$5,0)))),0)</f>
        <v>0</v>
      </c>
      <c r="AB37" s="59">
        <f>IFERROR(IF(ISTEXT(Relevé[[#This Row],[25]]),0,
IF(AND($C37=$B$3,Relevé[[#This Row],[25]]-AB$3&gt;0),Relevé[[#This Row],[25]]-AB$3,
IF(AND($C37=$B$4,Relevé[[#This Row],[25]]-AB$4&gt;0),Relevé[[#This Row],[25]]-AB$4,
IF(AND($C37=$B$5,Relevé[[#This Row],[25]]-AB$5&gt;0),Relevé[[#This Row],[25]]-AB$5,0)))),0)</f>
        <v>0</v>
      </c>
      <c r="AC37" s="59">
        <f>IFERROR(IF(ISTEXT(Relevé[[#This Row],[26]]),0,
IF(AND($C37=$B$3,Relevé[[#This Row],[26]]-AC$3&gt;0),Relevé[[#This Row],[26]]-AC$3,
IF(AND($C37=$B$4,Relevé[[#This Row],[26]]-AC$4&gt;0),Relevé[[#This Row],[26]]-AC$4,
IF(AND($C37=$B$5,Relevé[[#This Row],[26]]-AC$5&gt;0),Relevé[[#This Row],[26]]-AC$5,0)))),0)</f>
        <v>0</v>
      </c>
      <c r="AD37" s="59">
        <f>IFERROR(IF(ISTEXT(Relevé[[#This Row],[27]]),0,
IF(AND($C37=$B$3,Relevé[[#This Row],[27]]-AD$3&gt;0),Relevé[[#This Row],[27]]-AD$3,
IF(AND($C37=$B$4,Relevé[[#This Row],[27]]-AD$4&gt;0),Relevé[[#This Row],[27]]-AD$4,
IF(AND($C37=$B$5,Relevé[[#This Row],[27]]-AD$5&gt;0),Relevé[[#This Row],[27]]-AD$5,0)))),0)</f>
        <v>0</v>
      </c>
      <c r="AE37" s="59">
        <f>IFERROR(IF(ISTEXT(Relevé[[#This Row],[28]]),0,
IF(AND($C37=$B$3,Relevé[[#This Row],[28]]-AE$3&gt;0),Relevé[[#This Row],[28]]-AE$3,
IF(AND($C37=$B$4,Relevé[[#This Row],[28]]-AE$4&gt;0),Relevé[[#This Row],[28]]-AE$4,
IF(AND($C37=$B$5,Relevé[[#This Row],[28]]-AE$5&gt;0),Relevé[[#This Row],[28]]-AE$5,0)))),0)</f>
        <v>0</v>
      </c>
      <c r="AF37" s="59">
        <f>IFERROR(IF(ISTEXT(Relevé[[#This Row],[29]]),0,
IF(AND($C37=$B$3,Relevé[[#This Row],[29]]-AF$3&gt;0),Relevé[[#This Row],[29]]-AF$3,
IF(AND($C37=$B$4,Relevé[[#This Row],[29]]-AF$4&gt;0),Relevé[[#This Row],[29]]-AF$4,
IF(AND($C37=$B$5,Relevé[[#This Row],[29]]-AF$5&gt;0),Relevé[[#This Row],[29]]-AF$5,0)))),0)</f>
        <v>0</v>
      </c>
      <c r="AG37" s="59">
        <f>IFERROR(IF(ISTEXT(Relevé[[#This Row],[30]]),0,
IF(AND($C37=$B$3,Relevé[[#This Row],[30]]-AG$3&gt;0),Relevé[[#This Row],[30]]-AG$3,
IF(AND($C37=$B$4,Relevé[[#This Row],[30]]-AG$4&gt;0),Relevé[[#This Row],[30]]-AG$4,
IF(AND($C37=$B$5,Relevé[[#This Row],[30]]-AG$5&gt;0),Relevé[[#This Row],[30]]-AG$5,0)))),0)</f>
        <v>0</v>
      </c>
      <c r="AH37" s="59">
        <f>IFERROR(IF(ISTEXT(Relevé[[#This Row],[31]]),0,
IF(AND($C37=$B$3,Relevé[[#This Row],[31]]-AH$3&gt;0),Relevé[[#This Row],[31]]-AH$3,
IF(AND($C37=$B$4,Relevé[[#This Row],[31]]-AH$4&gt;0),Relevé[[#This Row],[31]]-AH$4,
IF(AND($C37=$B$5,Relevé[[#This Row],[31]]-AH$5&gt;0),Relevé[[#This Row],[31]]-AH$5,0)))),0)</f>
        <v>0</v>
      </c>
      <c r="AI37" s="60">
        <f t="shared" si="4"/>
        <v>0</v>
      </c>
      <c r="AJ37" s="11"/>
      <c r="AK37" s="11"/>
      <c r="AL37" s="11"/>
      <c r="AM37" s="11"/>
    </row>
    <row r="38" spans="1:39" ht="15" customHeight="1" x14ac:dyDescent="0.25">
      <c r="A38" s="128"/>
      <c r="B38" s="20" t="str">
        <f>IFERROR(VLOOKUP(A38,Salariés[],2,FALSE),"")</f>
        <v/>
      </c>
      <c r="C38" s="20" t="str">
        <f>IFERROR(VLOOKUP(A38,Salariés[],3,FALSE),"")</f>
        <v/>
      </c>
      <c r="D38" s="59">
        <f>IFERROR(IF(ISTEXT(Relevé[[#This Row],[1]]),0,
IF(AND($C38=$B$3,Relevé[[#This Row],[1]]-D$3&gt;0),Relevé[[#This Row],[1]]-D$3,
IF(AND($C38=$B$4,Relevé[[#This Row],[1]]-D$4&gt;0),Relevé[[#This Row],[1]]-D$4,
IF(AND($C38=$B$5,Relevé[[#This Row],[1]]-D$5&gt;0),Relevé[[#This Row],[1]]-D$5,0)))),0)</f>
        <v>0</v>
      </c>
      <c r="E38" s="59">
        <f>IFERROR(IF(ISTEXT(Relevé[[#This Row],[2]]),0,
IF(AND($C38=$B$3,Relevé[[#This Row],[2]]-E$3&gt;0),Relevé[[#This Row],[2]]-E$3,
IF(AND($C38=$B$4,Relevé[[#This Row],[2]]-E$4&gt;0),Relevé[[#This Row],[2]]-E$4,
IF(AND($C38=$B$5,Relevé[[#This Row],[2]]-E$5&gt;0),Relevé[[#This Row],[2]]-E$5,0)))),0)</f>
        <v>0</v>
      </c>
      <c r="F38" s="59">
        <f>IFERROR(IF(ISTEXT(Relevé[[#This Row],[3]]),0,
IF(AND($C38=$B$3,Relevé[[#This Row],[3]]-F$3&gt;0),Relevé[[#This Row],[3]]-F$3,
IF(AND($C38=$B$4,Relevé[[#This Row],[3]]-F$4&gt;0),Relevé[[#This Row],[3]]-F$4,
IF(AND($C38=$B$5,Relevé[[#This Row],[3]]-F$5&gt;0),Relevé[[#This Row],[3]]-F$5,0)))),0)</f>
        <v>0</v>
      </c>
      <c r="G38" s="59">
        <f>IFERROR(IF(ISTEXT(Relevé[[#This Row],[4]]),0,
IF(AND($C38=$B$3,Relevé[[#This Row],[4]]-G$3&gt;0),Relevé[[#This Row],[4]]-G$3,
IF(AND($C38=$B$4,Relevé[[#This Row],[4]]-G$4&gt;0),Relevé[[#This Row],[4]]-G$4,
IF(AND($C38=$B$5,Relevé[[#This Row],[4]]-G$5&gt;0),Relevé[[#This Row],[4]]-G$5,0)))),0)</f>
        <v>0</v>
      </c>
      <c r="H38" s="59">
        <f>IFERROR(IF(ISTEXT(Relevé[[#This Row],[5]]),0,
IF(AND($C38=$B$3,Relevé[[#This Row],[5]]-H$3&gt;0),Relevé[[#This Row],[5]]-H$3,
IF(AND($C38=$B$4,Relevé[[#This Row],[5]]-H$4&gt;0),Relevé[[#This Row],[5]]-H$4,
IF(AND($C38=$B$5,Relevé[[#This Row],[5]]-H$5&gt;0),Relevé[[#This Row],[5]]-H$5,0)))),0)</f>
        <v>0</v>
      </c>
      <c r="I38" s="59">
        <f>IFERROR(IF(ISTEXT(Relevé[[#This Row],[6]]),0,
IF(AND($C38=$B$3,Relevé[[#This Row],[6]]-I$3&gt;0),Relevé[[#This Row],[6]]-I$3,
IF(AND($C38=$B$4,Relevé[[#This Row],[6]]-I$4&gt;0),Relevé[[#This Row],[6]]-I$4,
IF(AND($C38=$B$5,Relevé[[#This Row],[6]]-I$5&gt;0),Relevé[[#This Row],[6]]-I$5,0)))),0)</f>
        <v>0</v>
      </c>
      <c r="J38" s="59">
        <f>IFERROR(IF(ISTEXT(Relevé[[#This Row],[7]]),0,
IF(AND($C38=$B$3,Relevé[[#This Row],[7]]-J$3&gt;0),Relevé[[#This Row],[7]]-J$3,
IF(AND($C38=$B$4,Relevé[[#This Row],[7]]-J$4&gt;0),Relevé[[#This Row],[7]]-J$4,
IF(AND($C38=$B$5,Relevé[[#This Row],[7]]-J$5&gt;0),Relevé[[#This Row],[7]]-J$5,0)))),0)</f>
        <v>0</v>
      </c>
      <c r="K38" s="59">
        <f>IFERROR(IF(ISTEXT(Relevé[[#This Row],[8]]),0,
IF(AND($C38=$B$3,Relevé[[#This Row],[8]]-K$3&gt;0),Relevé[[#This Row],[8]]-K$3,
IF(AND($C38=$B$4,Relevé[[#This Row],[8]]-K$4&gt;0),Relevé[[#This Row],[8]]-K$4,
IF(AND($C38=$B$5,Relevé[[#This Row],[8]]-K$5&gt;0),Relevé[[#This Row],[8]]-K$5,0)))),0)</f>
        <v>0</v>
      </c>
      <c r="L38" s="59">
        <f>IFERROR(IF(ISTEXT(Relevé[[#This Row],[9]]),0,
IF(AND($C38=$B$3,Relevé[[#This Row],[9]]-L$3&gt;0),Relevé[[#This Row],[9]]-L$3,
IF(AND($C38=$B$4,Relevé[[#This Row],[9]]-L$4&gt;0),Relevé[[#This Row],[9]]-L$4,
IF(AND($C38=$B$5,Relevé[[#This Row],[9]]-L$5&gt;0),Relevé[[#This Row],[9]]-L$5,0)))),0)</f>
        <v>0</v>
      </c>
      <c r="M38" s="59">
        <f>IFERROR(IF(ISTEXT(Relevé[[#This Row],[10]]),0,
IF(AND($C38=$B$3,Relevé[[#This Row],[10]]-M$3&gt;0),Relevé[[#This Row],[10]]-M$3,
IF(AND($C38=$B$4,Relevé[[#This Row],[10]]-M$4&gt;0),Relevé[[#This Row],[10]]-M$4,
IF(AND($C38=$B$5,Relevé[[#This Row],[10]]-M$5&gt;0),Relevé[[#This Row],[10]]-M$5,0)))),0)</f>
        <v>0</v>
      </c>
      <c r="N38" s="59">
        <f>IFERROR(IF(ISTEXT(Relevé[[#This Row],[11]]),0,
IF(AND($C38=$B$3,Relevé[[#This Row],[11]]-N$3&gt;0),Relevé[[#This Row],[11]]-N$3,
IF(AND($C38=$B$4,Relevé[[#This Row],[11]]-N$4&gt;0),Relevé[[#This Row],[11]]-N$4,
IF(AND($C38=$B$5,Relevé[[#This Row],[11]]-N$5&gt;0),Relevé[[#This Row],[11]]-N$5,0)))),0)</f>
        <v>0</v>
      </c>
      <c r="O38" s="59">
        <f>IFERROR(IF(ISTEXT(Relevé[[#This Row],[12]]),0,
IF(AND($C38=$B$3,Relevé[[#This Row],[12]]-O$3&gt;0),Relevé[[#This Row],[12]]-O$3,
IF(AND($C38=$B$4,Relevé[[#This Row],[12]]-O$4&gt;0),Relevé[[#This Row],[12]]-O$4,
IF(AND($C38=$B$5,Relevé[[#This Row],[12]]-O$5&gt;0),Relevé[[#This Row],[12]]-O$5,0)))),0)</f>
        <v>0</v>
      </c>
      <c r="P38" s="59">
        <f>IFERROR(IF(ISTEXT(Relevé[[#This Row],[13]]),0,
IF(AND($C38=$B$3,Relevé[[#This Row],[13]]-P$3&gt;0),Relevé[[#This Row],[13]]-P$3,
IF(AND($C38=$B$4,Relevé[[#This Row],[13]]-P$4&gt;0),Relevé[[#This Row],[13]]-P$4,
IF(AND($C38=$B$5,Relevé[[#This Row],[13]]-P$5&gt;0),Relevé[[#This Row],[13]]-P$5,0)))),0)</f>
        <v>0</v>
      </c>
      <c r="Q38" s="59">
        <f>IFERROR(IF(ISTEXT(Relevé[[#This Row],[14]]),0,
IF(AND($C38=$B$3,Relevé[[#This Row],[14]]-Q$3&gt;0),Relevé[[#This Row],[14]]-Q$3,
IF(AND($C38=$B$4,Relevé[[#This Row],[14]]-Q$4&gt;0),Relevé[[#This Row],[14]]-Q$4,
IF(AND($C38=$B$5,Relevé[[#This Row],[14]]-Q$5&gt;0),Relevé[[#This Row],[14]]-Q$5,0)))),0)</f>
        <v>0</v>
      </c>
      <c r="R38" s="59">
        <f>IFERROR(IF(ISTEXT(Relevé[[#This Row],[15]]),0,
IF(AND($C38=$B$3,Relevé[[#This Row],[15]]-R$3&gt;0),Relevé[[#This Row],[15]]-R$3,
IF(AND($C38=$B$4,Relevé[[#This Row],[15]]-R$4&gt;0),Relevé[[#This Row],[15]]-R$4,
IF(AND($C38=$B$5,Relevé[[#This Row],[15]]-R$5&gt;0),Relevé[[#This Row],[15]]-R$5,0)))),0)</f>
        <v>0</v>
      </c>
      <c r="S38" s="59">
        <f>IFERROR(IF(ISTEXT(Relevé[[#This Row],[16]]),0,
IF(AND($C38=$B$3,Relevé[[#This Row],[16]]-S$3&gt;0),Relevé[[#This Row],[16]]-S$3,
IF(AND($C38=$B$4,Relevé[[#This Row],[16]]-S$4&gt;0),Relevé[[#This Row],[16]]-S$4,
IF(AND($C38=$B$5,Relevé[[#This Row],[16]]-S$5&gt;0),Relevé[[#This Row],[16]]-S$5,0)))),0)</f>
        <v>0</v>
      </c>
      <c r="T38" s="59">
        <f>IFERROR(IF(ISTEXT(Relevé[[#This Row],[17]]),0,
IF(AND($C38=$B$3,Relevé[[#This Row],[17]]-T$3&gt;0),Relevé[[#This Row],[17]]-T$3,
IF(AND($C38=$B$4,Relevé[[#This Row],[17]]-T$4&gt;0),Relevé[[#This Row],[17]]-T$4,
IF(AND($C38=$B$5,Relevé[[#This Row],[17]]-T$5&gt;0),Relevé[[#This Row],[17]]-T$5,0)))),0)</f>
        <v>0</v>
      </c>
      <c r="U38" s="59">
        <f>IFERROR(IF(ISTEXT(Relevé[[#This Row],[18]]),0,
IF(AND($C38=$B$3,Relevé[[#This Row],[18]]-U$3&gt;0),Relevé[[#This Row],[18]]-U$3,
IF(AND($C38=$B$4,Relevé[[#This Row],[18]]-U$4&gt;0),Relevé[[#This Row],[18]]-U$4,
IF(AND($C38=$B$5,Relevé[[#This Row],[18]]-U$5&gt;0),Relevé[[#This Row],[18]]-U$5,0)))),0)</f>
        <v>0</v>
      </c>
      <c r="V38" s="59">
        <f>IFERROR(IF(ISTEXT(Relevé[[#This Row],[19]]),0,
IF(AND($C38=$B$3,Relevé[[#This Row],[19]]-V$3&gt;0),Relevé[[#This Row],[19]]-V$3,
IF(AND($C38=$B$4,Relevé[[#This Row],[19]]-V$4&gt;0),Relevé[[#This Row],[19]]-V$4,
IF(AND($C38=$B$5,Relevé[[#This Row],[19]]-V$5&gt;0),Relevé[[#This Row],[19]]-V$5,0)))),0)</f>
        <v>0</v>
      </c>
      <c r="W38" s="59">
        <f>IFERROR(IF(ISTEXT(Relevé[[#This Row],[20]]),0,
IF(AND($C38=$B$3,Relevé[[#This Row],[20]]-W$3&gt;0),Relevé[[#This Row],[20]]-W$3,
IF(AND($C38=$B$4,Relevé[[#This Row],[20]]-W$4&gt;0),Relevé[[#This Row],[20]]-W$4,
IF(AND($C38=$B$5,Relevé[[#This Row],[20]]-W$5&gt;0),Relevé[[#This Row],[20]]-W$5,0)))),0)</f>
        <v>0</v>
      </c>
      <c r="X38" s="59">
        <f>IFERROR(IF(ISTEXT(Relevé[[#This Row],[21]]),0,
IF(AND($C38=$B$3,Relevé[[#This Row],[21]]-X$3&gt;0),Relevé[[#This Row],[21]]-X$3,
IF(AND($C38=$B$4,Relevé[[#This Row],[21]]-X$4&gt;0),Relevé[[#This Row],[21]]-X$4,
IF(AND($C38=$B$5,Relevé[[#This Row],[21]]-X$5&gt;0),Relevé[[#This Row],[21]]-X$5,0)))),0)</f>
        <v>0</v>
      </c>
      <c r="Y38" s="59">
        <f>IFERROR(IF(ISTEXT(Relevé[[#This Row],[22]]),0,
IF(AND($C38=$B$3,Relevé[[#This Row],[22]]-Y$3&gt;0),Relevé[[#This Row],[22]]-Y$3,
IF(AND($C38=$B$4,Relevé[[#This Row],[22]]-Y$4&gt;0),Relevé[[#This Row],[22]]-Y$4,
IF(AND($C38=$B$5,Relevé[[#This Row],[22]]-Y$5&gt;0),Relevé[[#This Row],[22]]-Y$5,0)))),0)</f>
        <v>0</v>
      </c>
      <c r="Z38" s="59">
        <f>IFERROR(IF(ISTEXT(Relevé[[#This Row],[23]]),0,
IF(AND($C38=$B$3,Relevé[[#This Row],[23]]-Z$3&gt;0),Relevé[[#This Row],[23]]-Z$3,
IF(AND($C38=$B$4,Relevé[[#This Row],[23]]-Z$4&gt;0),Relevé[[#This Row],[23]]-Z$4,
IF(AND($C38=$B$5,Relevé[[#This Row],[23]]-Z$5&gt;0),Relevé[[#This Row],[23]]-Z$5,0)))),0)</f>
        <v>0</v>
      </c>
      <c r="AA38" s="59">
        <f>IFERROR(IF(ISTEXT(Relevé[[#This Row],[24]]),0,
IF(AND($C38=$B$3,Relevé[[#This Row],[24]]-AA$3&gt;0),Relevé[[#This Row],[24]]-AA$3,
IF(AND($C38=$B$4,Relevé[[#This Row],[24]]-AA$4&gt;0),Relevé[[#This Row],[24]]-AA$4,
IF(AND($C38=$B$5,Relevé[[#This Row],[24]]-AA$5&gt;0),Relevé[[#This Row],[24]]-AA$5,0)))),0)</f>
        <v>0</v>
      </c>
      <c r="AB38" s="59">
        <f>IFERROR(IF(ISTEXT(Relevé[[#This Row],[25]]),0,
IF(AND($C38=$B$3,Relevé[[#This Row],[25]]-AB$3&gt;0),Relevé[[#This Row],[25]]-AB$3,
IF(AND($C38=$B$4,Relevé[[#This Row],[25]]-AB$4&gt;0),Relevé[[#This Row],[25]]-AB$4,
IF(AND($C38=$B$5,Relevé[[#This Row],[25]]-AB$5&gt;0),Relevé[[#This Row],[25]]-AB$5,0)))),0)</f>
        <v>0</v>
      </c>
      <c r="AC38" s="59">
        <f>IFERROR(IF(ISTEXT(Relevé[[#This Row],[26]]),0,
IF(AND($C38=$B$3,Relevé[[#This Row],[26]]-AC$3&gt;0),Relevé[[#This Row],[26]]-AC$3,
IF(AND($C38=$B$4,Relevé[[#This Row],[26]]-AC$4&gt;0),Relevé[[#This Row],[26]]-AC$4,
IF(AND($C38=$B$5,Relevé[[#This Row],[26]]-AC$5&gt;0),Relevé[[#This Row],[26]]-AC$5,0)))),0)</f>
        <v>0</v>
      </c>
      <c r="AD38" s="59">
        <f>IFERROR(IF(ISTEXT(Relevé[[#This Row],[27]]),0,
IF(AND($C38=$B$3,Relevé[[#This Row],[27]]-AD$3&gt;0),Relevé[[#This Row],[27]]-AD$3,
IF(AND($C38=$B$4,Relevé[[#This Row],[27]]-AD$4&gt;0),Relevé[[#This Row],[27]]-AD$4,
IF(AND($C38=$B$5,Relevé[[#This Row],[27]]-AD$5&gt;0),Relevé[[#This Row],[27]]-AD$5,0)))),0)</f>
        <v>0</v>
      </c>
      <c r="AE38" s="59">
        <f>IFERROR(IF(ISTEXT(Relevé[[#This Row],[28]]),0,
IF(AND($C38=$B$3,Relevé[[#This Row],[28]]-AE$3&gt;0),Relevé[[#This Row],[28]]-AE$3,
IF(AND($C38=$B$4,Relevé[[#This Row],[28]]-AE$4&gt;0),Relevé[[#This Row],[28]]-AE$4,
IF(AND($C38=$B$5,Relevé[[#This Row],[28]]-AE$5&gt;0),Relevé[[#This Row],[28]]-AE$5,0)))),0)</f>
        <v>0</v>
      </c>
      <c r="AF38" s="59">
        <f>IFERROR(IF(ISTEXT(Relevé[[#This Row],[29]]),0,
IF(AND($C38=$B$3,Relevé[[#This Row],[29]]-AF$3&gt;0),Relevé[[#This Row],[29]]-AF$3,
IF(AND($C38=$B$4,Relevé[[#This Row],[29]]-AF$4&gt;0),Relevé[[#This Row],[29]]-AF$4,
IF(AND($C38=$B$5,Relevé[[#This Row],[29]]-AF$5&gt;0),Relevé[[#This Row],[29]]-AF$5,0)))),0)</f>
        <v>0</v>
      </c>
      <c r="AG38" s="59">
        <f>IFERROR(IF(ISTEXT(Relevé[[#This Row],[30]]),0,
IF(AND($C38=$B$3,Relevé[[#This Row],[30]]-AG$3&gt;0),Relevé[[#This Row],[30]]-AG$3,
IF(AND($C38=$B$4,Relevé[[#This Row],[30]]-AG$4&gt;0),Relevé[[#This Row],[30]]-AG$4,
IF(AND($C38=$B$5,Relevé[[#This Row],[30]]-AG$5&gt;0),Relevé[[#This Row],[30]]-AG$5,0)))),0)</f>
        <v>0</v>
      </c>
      <c r="AH38" s="59">
        <f>IFERROR(IF(ISTEXT(Relevé[[#This Row],[31]]),0,
IF(AND($C38=$B$3,Relevé[[#This Row],[31]]-AH$3&gt;0),Relevé[[#This Row],[31]]-AH$3,
IF(AND($C38=$B$4,Relevé[[#This Row],[31]]-AH$4&gt;0),Relevé[[#This Row],[31]]-AH$4,
IF(AND($C38=$B$5,Relevé[[#This Row],[31]]-AH$5&gt;0),Relevé[[#This Row],[31]]-AH$5,0)))),0)</f>
        <v>0</v>
      </c>
      <c r="AI38" s="60">
        <f t="shared" si="4"/>
        <v>0</v>
      </c>
      <c r="AJ38" s="11"/>
      <c r="AK38" s="11"/>
      <c r="AL38" s="11"/>
      <c r="AM38" s="11"/>
    </row>
    <row r="39" spans="1:39" ht="15" customHeight="1" x14ac:dyDescent="0.25">
      <c r="A39" s="128"/>
      <c r="B39" s="20" t="str">
        <f>IFERROR(VLOOKUP(A39,Salariés[],2,FALSE),"")</f>
        <v/>
      </c>
      <c r="C39" s="20" t="str">
        <f>IFERROR(VLOOKUP(A39,Salariés[],3,FALSE),"")</f>
        <v/>
      </c>
      <c r="D39" s="59">
        <f>IFERROR(IF(ISTEXT(Relevé[[#This Row],[1]]),0,
IF(AND($C39=$B$3,Relevé[[#This Row],[1]]-D$3&gt;0),Relevé[[#This Row],[1]]-D$3,
IF(AND($C39=$B$4,Relevé[[#This Row],[1]]-D$4&gt;0),Relevé[[#This Row],[1]]-D$4,
IF(AND($C39=$B$5,Relevé[[#This Row],[1]]-D$5&gt;0),Relevé[[#This Row],[1]]-D$5,0)))),0)</f>
        <v>0</v>
      </c>
      <c r="E39" s="59">
        <f>IFERROR(IF(ISTEXT(Relevé[[#This Row],[2]]),0,
IF(AND($C39=$B$3,Relevé[[#This Row],[2]]-E$3&gt;0),Relevé[[#This Row],[2]]-E$3,
IF(AND($C39=$B$4,Relevé[[#This Row],[2]]-E$4&gt;0),Relevé[[#This Row],[2]]-E$4,
IF(AND($C39=$B$5,Relevé[[#This Row],[2]]-E$5&gt;0),Relevé[[#This Row],[2]]-E$5,0)))),0)</f>
        <v>0</v>
      </c>
      <c r="F39" s="59">
        <f>IFERROR(IF(ISTEXT(Relevé[[#This Row],[3]]),0,
IF(AND($C39=$B$3,Relevé[[#This Row],[3]]-F$3&gt;0),Relevé[[#This Row],[3]]-F$3,
IF(AND($C39=$B$4,Relevé[[#This Row],[3]]-F$4&gt;0),Relevé[[#This Row],[3]]-F$4,
IF(AND($C39=$B$5,Relevé[[#This Row],[3]]-F$5&gt;0),Relevé[[#This Row],[3]]-F$5,0)))),0)</f>
        <v>0</v>
      </c>
      <c r="G39" s="59">
        <f>IFERROR(IF(ISTEXT(Relevé[[#This Row],[4]]),0,
IF(AND($C39=$B$3,Relevé[[#This Row],[4]]-G$3&gt;0),Relevé[[#This Row],[4]]-G$3,
IF(AND($C39=$B$4,Relevé[[#This Row],[4]]-G$4&gt;0),Relevé[[#This Row],[4]]-G$4,
IF(AND($C39=$B$5,Relevé[[#This Row],[4]]-G$5&gt;0),Relevé[[#This Row],[4]]-G$5,0)))),0)</f>
        <v>0</v>
      </c>
      <c r="H39" s="59">
        <f>IFERROR(IF(ISTEXT(Relevé[[#This Row],[5]]),0,
IF(AND($C39=$B$3,Relevé[[#This Row],[5]]-H$3&gt;0),Relevé[[#This Row],[5]]-H$3,
IF(AND($C39=$B$4,Relevé[[#This Row],[5]]-H$4&gt;0),Relevé[[#This Row],[5]]-H$4,
IF(AND($C39=$B$5,Relevé[[#This Row],[5]]-H$5&gt;0),Relevé[[#This Row],[5]]-H$5,0)))),0)</f>
        <v>0</v>
      </c>
      <c r="I39" s="59">
        <f>IFERROR(IF(ISTEXT(Relevé[[#This Row],[6]]),0,
IF(AND($C39=$B$3,Relevé[[#This Row],[6]]-I$3&gt;0),Relevé[[#This Row],[6]]-I$3,
IF(AND($C39=$B$4,Relevé[[#This Row],[6]]-I$4&gt;0),Relevé[[#This Row],[6]]-I$4,
IF(AND($C39=$B$5,Relevé[[#This Row],[6]]-I$5&gt;0),Relevé[[#This Row],[6]]-I$5,0)))),0)</f>
        <v>0</v>
      </c>
      <c r="J39" s="59">
        <f>IFERROR(IF(ISTEXT(Relevé[[#This Row],[7]]),0,
IF(AND($C39=$B$3,Relevé[[#This Row],[7]]-J$3&gt;0),Relevé[[#This Row],[7]]-J$3,
IF(AND($C39=$B$4,Relevé[[#This Row],[7]]-J$4&gt;0),Relevé[[#This Row],[7]]-J$4,
IF(AND($C39=$B$5,Relevé[[#This Row],[7]]-J$5&gt;0),Relevé[[#This Row],[7]]-J$5,0)))),0)</f>
        <v>0</v>
      </c>
      <c r="K39" s="59">
        <f>IFERROR(IF(ISTEXT(Relevé[[#This Row],[8]]),0,
IF(AND($C39=$B$3,Relevé[[#This Row],[8]]-K$3&gt;0),Relevé[[#This Row],[8]]-K$3,
IF(AND($C39=$B$4,Relevé[[#This Row],[8]]-K$4&gt;0),Relevé[[#This Row],[8]]-K$4,
IF(AND($C39=$B$5,Relevé[[#This Row],[8]]-K$5&gt;0),Relevé[[#This Row],[8]]-K$5,0)))),0)</f>
        <v>0</v>
      </c>
      <c r="L39" s="59">
        <f>IFERROR(IF(ISTEXT(Relevé[[#This Row],[9]]),0,
IF(AND($C39=$B$3,Relevé[[#This Row],[9]]-L$3&gt;0),Relevé[[#This Row],[9]]-L$3,
IF(AND($C39=$B$4,Relevé[[#This Row],[9]]-L$4&gt;0),Relevé[[#This Row],[9]]-L$4,
IF(AND($C39=$B$5,Relevé[[#This Row],[9]]-L$5&gt;0),Relevé[[#This Row],[9]]-L$5,0)))),0)</f>
        <v>0</v>
      </c>
      <c r="M39" s="59">
        <f>IFERROR(IF(ISTEXT(Relevé[[#This Row],[10]]),0,
IF(AND($C39=$B$3,Relevé[[#This Row],[10]]-M$3&gt;0),Relevé[[#This Row],[10]]-M$3,
IF(AND($C39=$B$4,Relevé[[#This Row],[10]]-M$4&gt;0),Relevé[[#This Row],[10]]-M$4,
IF(AND($C39=$B$5,Relevé[[#This Row],[10]]-M$5&gt;0),Relevé[[#This Row],[10]]-M$5,0)))),0)</f>
        <v>0</v>
      </c>
      <c r="N39" s="59">
        <f>IFERROR(IF(ISTEXT(Relevé[[#This Row],[11]]),0,
IF(AND($C39=$B$3,Relevé[[#This Row],[11]]-N$3&gt;0),Relevé[[#This Row],[11]]-N$3,
IF(AND($C39=$B$4,Relevé[[#This Row],[11]]-N$4&gt;0),Relevé[[#This Row],[11]]-N$4,
IF(AND($C39=$B$5,Relevé[[#This Row],[11]]-N$5&gt;0),Relevé[[#This Row],[11]]-N$5,0)))),0)</f>
        <v>0</v>
      </c>
      <c r="O39" s="59">
        <f>IFERROR(IF(ISTEXT(Relevé[[#This Row],[12]]),0,
IF(AND($C39=$B$3,Relevé[[#This Row],[12]]-O$3&gt;0),Relevé[[#This Row],[12]]-O$3,
IF(AND($C39=$B$4,Relevé[[#This Row],[12]]-O$4&gt;0),Relevé[[#This Row],[12]]-O$4,
IF(AND($C39=$B$5,Relevé[[#This Row],[12]]-O$5&gt;0),Relevé[[#This Row],[12]]-O$5,0)))),0)</f>
        <v>0</v>
      </c>
      <c r="P39" s="59">
        <f>IFERROR(IF(ISTEXT(Relevé[[#This Row],[13]]),0,
IF(AND($C39=$B$3,Relevé[[#This Row],[13]]-P$3&gt;0),Relevé[[#This Row],[13]]-P$3,
IF(AND($C39=$B$4,Relevé[[#This Row],[13]]-P$4&gt;0),Relevé[[#This Row],[13]]-P$4,
IF(AND($C39=$B$5,Relevé[[#This Row],[13]]-P$5&gt;0),Relevé[[#This Row],[13]]-P$5,0)))),0)</f>
        <v>0</v>
      </c>
      <c r="Q39" s="59">
        <f>IFERROR(IF(ISTEXT(Relevé[[#This Row],[14]]),0,
IF(AND($C39=$B$3,Relevé[[#This Row],[14]]-Q$3&gt;0),Relevé[[#This Row],[14]]-Q$3,
IF(AND($C39=$B$4,Relevé[[#This Row],[14]]-Q$4&gt;0),Relevé[[#This Row],[14]]-Q$4,
IF(AND($C39=$B$5,Relevé[[#This Row],[14]]-Q$5&gt;0),Relevé[[#This Row],[14]]-Q$5,0)))),0)</f>
        <v>0</v>
      </c>
      <c r="R39" s="59">
        <f>IFERROR(IF(ISTEXT(Relevé[[#This Row],[15]]),0,
IF(AND($C39=$B$3,Relevé[[#This Row],[15]]-R$3&gt;0),Relevé[[#This Row],[15]]-R$3,
IF(AND($C39=$B$4,Relevé[[#This Row],[15]]-R$4&gt;0),Relevé[[#This Row],[15]]-R$4,
IF(AND($C39=$B$5,Relevé[[#This Row],[15]]-R$5&gt;0),Relevé[[#This Row],[15]]-R$5,0)))),0)</f>
        <v>0</v>
      </c>
      <c r="S39" s="59">
        <f>IFERROR(IF(ISTEXT(Relevé[[#This Row],[16]]),0,
IF(AND($C39=$B$3,Relevé[[#This Row],[16]]-S$3&gt;0),Relevé[[#This Row],[16]]-S$3,
IF(AND($C39=$B$4,Relevé[[#This Row],[16]]-S$4&gt;0),Relevé[[#This Row],[16]]-S$4,
IF(AND($C39=$B$5,Relevé[[#This Row],[16]]-S$5&gt;0),Relevé[[#This Row],[16]]-S$5,0)))),0)</f>
        <v>0</v>
      </c>
      <c r="T39" s="59">
        <f>IFERROR(IF(ISTEXT(Relevé[[#This Row],[17]]),0,
IF(AND($C39=$B$3,Relevé[[#This Row],[17]]-T$3&gt;0),Relevé[[#This Row],[17]]-T$3,
IF(AND($C39=$B$4,Relevé[[#This Row],[17]]-T$4&gt;0),Relevé[[#This Row],[17]]-T$4,
IF(AND($C39=$B$5,Relevé[[#This Row],[17]]-T$5&gt;0),Relevé[[#This Row],[17]]-T$5,0)))),0)</f>
        <v>0</v>
      </c>
      <c r="U39" s="59">
        <f>IFERROR(IF(ISTEXT(Relevé[[#This Row],[18]]),0,
IF(AND($C39=$B$3,Relevé[[#This Row],[18]]-U$3&gt;0),Relevé[[#This Row],[18]]-U$3,
IF(AND($C39=$B$4,Relevé[[#This Row],[18]]-U$4&gt;0),Relevé[[#This Row],[18]]-U$4,
IF(AND($C39=$B$5,Relevé[[#This Row],[18]]-U$5&gt;0),Relevé[[#This Row],[18]]-U$5,0)))),0)</f>
        <v>0</v>
      </c>
      <c r="V39" s="59">
        <f>IFERROR(IF(ISTEXT(Relevé[[#This Row],[19]]),0,
IF(AND($C39=$B$3,Relevé[[#This Row],[19]]-V$3&gt;0),Relevé[[#This Row],[19]]-V$3,
IF(AND($C39=$B$4,Relevé[[#This Row],[19]]-V$4&gt;0),Relevé[[#This Row],[19]]-V$4,
IF(AND($C39=$B$5,Relevé[[#This Row],[19]]-V$5&gt;0),Relevé[[#This Row],[19]]-V$5,0)))),0)</f>
        <v>0</v>
      </c>
      <c r="W39" s="59">
        <f>IFERROR(IF(ISTEXT(Relevé[[#This Row],[20]]),0,
IF(AND($C39=$B$3,Relevé[[#This Row],[20]]-W$3&gt;0),Relevé[[#This Row],[20]]-W$3,
IF(AND($C39=$B$4,Relevé[[#This Row],[20]]-W$4&gt;0),Relevé[[#This Row],[20]]-W$4,
IF(AND($C39=$B$5,Relevé[[#This Row],[20]]-W$5&gt;0),Relevé[[#This Row],[20]]-W$5,0)))),0)</f>
        <v>0</v>
      </c>
      <c r="X39" s="59">
        <f>IFERROR(IF(ISTEXT(Relevé[[#This Row],[21]]),0,
IF(AND($C39=$B$3,Relevé[[#This Row],[21]]-X$3&gt;0),Relevé[[#This Row],[21]]-X$3,
IF(AND($C39=$B$4,Relevé[[#This Row],[21]]-X$4&gt;0),Relevé[[#This Row],[21]]-X$4,
IF(AND($C39=$B$5,Relevé[[#This Row],[21]]-X$5&gt;0),Relevé[[#This Row],[21]]-X$5,0)))),0)</f>
        <v>0</v>
      </c>
      <c r="Y39" s="59">
        <f>IFERROR(IF(ISTEXT(Relevé[[#This Row],[22]]),0,
IF(AND($C39=$B$3,Relevé[[#This Row],[22]]-Y$3&gt;0),Relevé[[#This Row],[22]]-Y$3,
IF(AND($C39=$B$4,Relevé[[#This Row],[22]]-Y$4&gt;0),Relevé[[#This Row],[22]]-Y$4,
IF(AND($C39=$B$5,Relevé[[#This Row],[22]]-Y$5&gt;0),Relevé[[#This Row],[22]]-Y$5,0)))),0)</f>
        <v>0</v>
      </c>
      <c r="Z39" s="59">
        <f>IFERROR(IF(ISTEXT(Relevé[[#This Row],[23]]),0,
IF(AND($C39=$B$3,Relevé[[#This Row],[23]]-Z$3&gt;0),Relevé[[#This Row],[23]]-Z$3,
IF(AND($C39=$B$4,Relevé[[#This Row],[23]]-Z$4&gt;0),Relevé[[#This Row],[23]]-Z$4,
IF(AND($C39=$B$5,Relevé[[#This Row],[23]]-Z$5&gt;0),Relevé[[#This Row],[23]]-Z$5,0)))),0)</f>
        <v>0</v>
      </c>
      <c r="AA39" s="59">
        <f>IFERROR(IF(ISTEXT(Relevé[[#This Row],[24]]),0,
IF(AND($C39=$B$3,Relevé[[#This Row],[24]]-AA$3&gt;0),Relevé[[#This Row],[24]]-AA$3,
IF(AND($C39=$B$4,Relevé[[#This Row],[24]]-AA$4&gt;0),Relevé[[#This Row],[24]]-AA$4,
IF(AND($C39=$B$5,Relevé[[#This Row],[24]]-AA$5&gt;0),Relevé[[#This Row],[24]]-AA$5,0)))),0)</f>
        <v>0</v>
      </c>
      <c r="AB39" s="59">
        <f>IFERROR(IF(ISTEXT(Relevé[[#This Row],[25]]),0,
IF(AND($C39=$B$3,Relevé[[#This Row],[25]]-AB$3&gt;0),Relevé[[#This Row],[25]]-AB$3,
IF(AND($C39=$B$4,Relevé[[#This Row],[25]]-AB$4&gt;0),Relevé[[#This Row],[25]]-AB$4,
IF(AND($C39=$B$5,Relevé[[#This Row],[25]]-AB$5&gt;0),Relevé[[#This Row],[25]]-AB$5,0)))),0)</f>
        <v>0</v>
      </c>
      <c r="AC39" s="59">
        <f>IFERROR(IF(ISTEXT(Relevé[[#This Row],[26]]),0,
IF(AND($C39=$B$3,Relevé[[#This Row],[26]]-AC$3&gt;0),Relevé[[#This Row],[26]]-AC$3,
IF(AND($C39=$B$4,Relevé[[#This Row],[26]]-AC$4&gt;0),Relevé[[#This Row],[26]]-AC$4,
IF(AND($C39=$B$5,Relevé[[#This Row],[26]]-AC$5&gt;0),Relevé[[#This Row],[26]]-AC$5,0)))),0)</f>
        <v>0</v>
      </c>
      <c r="AD39" s="59">
        <f>IFERROR(IF(ISTEXT(Relevé[[#This Row],[27]]),0,
IF(AND($C39=$B$3,Relevé[[#This Row],[27]]-AD$3&gt;0),Relevé[[#This Row],[27]]-AD$3,
IF(AND($C39=$B$4,Relevé[[#This Row],[27]]-AD$4&gt;0),Relevé[[#This Row],[27]]-AD$4,
IF(AND($C39=$B$5,Relevé[[#This Row],[27]]-AD$5&gt;0),Relevé[[#This Row],[27]]-AD$5,0)))),0)</f>
        <v>0</v>
      </c>
      <c r="AE39" s="59">
        <f>IFERROR(IF(ISTEXT(Relevé[[#This Row],[28]]),0,
IF(AND($C39=$B$3,Relevé[[#This Row],[28]]-AE$3&gt;0),Relevé[[#This Row],[28]]-AE$3,
IF(AND($C39=$B$4,Relevé[[#This Row],[28]]-AE$4&gt;0),Relevé[[#This Row],[28]]-AE$4,
IF(AND($C39=$B$5,Relevé[[#This Row],[28]]-AE$5&gt;0),Relevé[[#This Row],[28]]-AE$5,0)))),0)</f>
        <v>0</v>
      </c>
      <c r="AF39" s="59">
        <f>IFERROR(IF(ISTEXT(Relevé[[#This Row],[29]]),0,
IF(AND($C39=$B$3,Relevé[[#This Row],[29]]-AF$3&gt;0),Relevé[[#This Row],[29]]-AF$3,
IF(AND($C39=$B$4,Relevé[[#This Row],[29]]-AF$4&gt;0),Relevé[[#This Row],[29]]-AF$4,
IF(AND($C39=$B$5,Relevé[[#This Row],[29]]-AF$5&gt;0),Relevé[[#This Row],[29]]-AF$5,0)))),0)</f>
        <v>0</v>
      </c>
      <c r="AG39" s="59">
        <f>IFERROR(IF(ISTEXT(Relevé[[#This Row],[30]]),0,
IF(AND($C39=$B$3,Relevé[[#This Row],[30]]-AG$3&gt;0),Relevé[[#This Row],[30]]-AG$3,
IF(AND($C39=$B$4,Relevé[[#This Row],[30]]-AG$4&gt;0),Relevé[[#This Row],[30]]-AG$4,
IF(AND($C39=$B$5,Relevé[[#This Row],[30]]-AG$5&gt;0),Relevé[[#This Row],[30]]-AG$5,0)))),0)</f>
        <v>0</v>
      </c>
      <c r="AH39" s="59">
        <f>IFERROR(IF(ISTEXT(Relevé[[#This Row],[31]]),0,
IF(AND($C39=$B$3,Relevé[[#This Row],[31]]-AH$3&gt;0),Relevé[[#This Row],[31]]-AH$3,
IF(AND($C39=$B$4,Relevé[[#This Row],[31]]-AH$4&gt;0),Relevé[[#This Row],[31]]-AH$4,
IF(AND($C39=$B$5,Relevé[[#This Row],[31]]-AH$5&gt;0),Relevé[[#This Row],[31]]-AH$5,0)))),0)</f>
        <v>0</v>
      </c>
      <c r="AI39" s="60">
        <f t="shared" si="4"/>
        <v>0</v>
      </c>
      <c r="AJ39" s="11"/>
      <c r="AK39" s="11"/>
      <c r="AL39" s="11"/>
      <c r="AM39" s="11"/>
    </row>
    <row r="40" spans="1:39" ht="15" customHeight="1" x14ac:dyDescent="0.25">
      <c r="A40" s="128"/>
      <c r="B40" s="20" t="str">
        <f>IFERROR(VLOOKUP(A40,Salariés[],2,FALSE),"")</f>
        <v/>
      </c>
      <c r="C40" s="20" t="str">
        <f>IFERROR(VLOOKUP(A40,Salariés[],3,FALSE),"")</f>
        <v/>
      </c>
      <c r="D40" s="59">
        <f>IFERROR(IF(ISTEXT(Relevé[[#This Row],[1]]),0,
IF(AND($C40=$B$3,Relevé[[#This Row],[1]]-D$3&gt;0),Relevé[[#This Row],[1]]-D$3,
IF(AND($C40=$B$4,Relevé[[#This Row],[1]]-D$4&gt;0),Relevé[[#This Row],[1]]-D$4,
IF(AND($C40=$B$5,Relevé[[#This Row],[1]]-D$5&gt;0),Relevé[[#This Row],[1]]-D$5,0)))),0)</f>
        <v>0</v>
      </c>
      <c r="E40" s="59">
        <f>IFERROR(IF(ISTEXT(Relevé[[#This Row],[2]]),0,
IF(AND($C40=$B$3,Relevé[[#This Row],[2]]-E$3&gt;0),Relevé[[#This Row],[2]]-E$3,
IF(AND($C40=$B$4,Relevé[[#This Row],[2]]-E$4&gt;0),Relevé[[#This Row],[2]]-E$4,
IF(AND($C40=$B$5,Relevé[[#This Row],[2]]-E$5&gt;0),Relevé[[#This Row],[2]]-E$5,0)))),0)</f>
        <v>0</v>
      </c>
      <c r="F40" s="59">
        <f>IFERROR(IF(ISTEXT(Relevé[[#This Row],[3]]),0,
IF(AND($C40=$B$3,Relevé[[#This Row],[3]]-F$3&gt;0),Relevé[[#This Row],[3]]-F$3,
IF(AND($C40=$B$4,Relevé[[#This Row],[3]]-F$4&gt;0),Relevé[[#This Row],[3]]-F$4,
IF(AND($C40=$B$5,Relevé[[#This Row],[3]]-F$5&gt;0),Relevé[[#This Row],[3]]-F$5,0)))),0)</f>
        <v>0</v>
      </c>
      <c r="G40" s="59">
        <f>IFERROR(IF(ISTEXT(Relevé[[#This Row],[4]]),0,
IF(AND($C40=$B$3,Relevé[[#This Row],[4]]-G$3&gt;0),Relevé[[#This Row],[4]]-G$3,
IF(AND($C40=$B$4,Relevé[[#This Row],[4]]-G$4&gt;0),Relevé[[#This Row],[4]]-G$4,
IF(AND($C40=$B$5,Relevé[[#This Row],[4]]-G$5&gt;0),Relevé[[#This Row],[4]]-G$5,0)))),0)</f>
        <v>0</v>
      </c>
      <c r="H40" s="59">
        <f>IFERROR(IF(ISTEXT(Relevé[[#This Row],[5]]),0,
IF(AND($C40=$B$3,Relevé[[#This Row],[5]]-H$3&gt;0),Relevé[[#This Row],[5]]-H$3,
IF(AND($C40=$B$4,Relevé[[#This Row],[5]]-H$4&gt;0),Relevé[[#This Row],[5]]-H$4,
IF(AND($C40=$B$5,Relevé[[#This Row],[5]]-H$5&gt;0),Relevé[[#This Row],[5]]-H$5,0)))),0)</f>
        <v>0</v>
      </c>
      <c r="I40" s="59">
        <f>IFERROR(IF(ISTEXT(Relevé[[#This Row],[6]]),0,
IF(AND($C40=$B$3,Relevé[[#This Row],[6]]-I$3&gt;0),Relevé[[#This Row],[6]]-I$3,
IF(AND($C40=$B$4,Relevé[[#This Row],[6]]-I$4&gt;0),Relevé[[#This Row],[6]]-I$4,
IF(AND($C40=$B$5,Relevé[[#This Row],[6]]-I$5&gt;0),Relevé[[#This Row],[6]]-I$5,0)))),0)</f>
        <v>0</v>
      </c>
      <c r="J40" s="59">
        <f>IFERROR(IF(ISTEXT(Relevé[[#This Row],[7]]),0,
IF(AND($C40=$B$3,Relevé[[#This Row],[7]]-J$3&gt;0),Relevé[[#This Row],[7]]-J$3,
IF(AND($C40=$B$4,Relevé[[#This Row],[7]]-J$4&gt;0),Relevé[[#This Row],[7]]-J$4,
IF(AND($C40=$B$5,Relevé[[#This Row],[7]]-J$5&gt;0),Relevé[[#This Row],[7]]-J$5,0)))),0)</f>
        <v>0</v>
      </c>
      <c r="K40" s="59">
        <f>IFERROR(IF(ISTEXT(Relevé[[#This Row],[8]]),0,
IF(AND($C40=$B$3,Relevé[[#This Row],[8]]-K$3&gt;0),Relevé[[#This Row],[8]]-K$3,
IF(AND($C40=$B$4,Relevé[[#This Row],[8]]-K$4&gt;0),Relevé[[#This Row],[8]]-K$4,
IF(AND($C40=$B$5,Relevé[[#This Row],[8]]-K$5&gt;0),Relevé[[#This Row],[8]]-K$5,0)))),0)</f>
        <v>0</v>
      </c>
      <c r="L40" s="59">
        <f>IFERROR(IF(ISTEXT(Relevé[[#This Row],[9]]),0,
IF(AND($C40=$B$3,Relevé[[#This Row],[9]]-L$3&gt;0),Relevé[[#This Row],[9]]-L$3,
IF(AND($C40=$B$4,Relevé[[#This Row],[9]]-L$4&gt;0),Relevé[[#This Row],[9]]-L$4,
IF(AND($C40=$B$5,Relevé[[#This Row],[9]]-L$5&gt;0),Relevé[[#This Row],[9]]-L$5,0)))),0)</f>
        <v>0</v>
      </c>
      <c r="M40" s="59">
        <f>IFERROR(IF(ISTEXT(Relevé[[#This Row],[10]]),0,
IF(AND($C40=$B$3,Relevé[[#This Row],[10]]-M$3&gt;0),Relevé[[#This Row],[10]]-M$3,
IF(AND($C40=$B$4,Relevé[[#This Row],[10]]-M$4&gt;0),Relevé[[#This Row],[10]]-M$4,
IF(AND($C40=$B$5,Relevé[[#This Row],[10]]-M$5&gt;0),Relevé[[#This Row],[10]]-M$5,0)))),0)</f>
        <v>0</v>
      </c>
      <c r="N40" s="59">
        <f>IFERROR(IF(ISTEXT(Relevé[[#This Row],[11]]),0,
IF(AND($C40=$B$3,Relevé[[#This Row],[11]]-N$3&gt;0),Relevé[[#This Row],[11]]-N$3,
IF(AND($C40=$B$4,Relevé[[#This Row],[11]]-N$4&gt;0),Relevé[[#This Row],[11]]-N$4,
IF(AND($C40=$B$5,Relevé[[#This Row],[11]]-N$5&gt;0),Relevé[[#This Row],[11]]-N$5,0)))),0)</f>
        <v>0</v>
      </c>
      <c r="O40" s="59">
        <f>IFERROR(IF(ISTEXT(Relevé[[#This Row],[12]]),0,
IF(AND($C40=$B$3,Relevé[[#This Row],[12]]-O$3&gt;0),Relevé[[#This Row],[12]]-O$3,
IF(AND($C40=$B$4,Relevé[[#This Row],[12]]-O$4&gt;0),Relevé[[#This Row],[12]]-O$4,
IF(AND($C40=$B$5,Relevé[[#This Row],[12]]-O$5&gt;0),Relevé[[#This Row],[12]]-O$5,0)))),0)</f>
        <v>0</v>
      </c>
      <c r="P40" s="59">
        <f>IFERROR(IF(ISTEXT(Relevé[[#This Row],[13]]),0,
IF(AND($C40=$B$3,Relevé[[#This Row],[13]]-P$3&gt;0),Relevé[[#This Row],[13]]-P$3,
IF(AND($C40=$B$4,Relevé[[#This Row],[13]]-P$4&gt;0),Relevé[[#This Row],[13]]-P$4,
IF(AND($C40=$B$5,Relevé[[#This Row],[13]]-P$5&gt;0),Relevé[[#This Row],[13]]-P$5,0)))),0)</f>
        <v>0</v>
      </c>
      <c r="Q40" s="59">
        <f>IFERROR(IF(ISTEXT(Relevé[[#This Row],[14]]),0,
IF(AND($C40=$B$3,Relevé[[#This Row],[14]]-Q$3&gt;0),Relevé[[#This Row],[14]]-Q$3,
IF(AND($C40=$B$4,Relevé[[#This Row],[14]]-Q$4&gt;0),Relevé[[#This Row],[14]]-Q$4,
IF(AND($C40=$B$5,Relevé[[#This Row],[14]]-Q$5&gt;0),Relevé[[#This Row],[14]]-Q$5,0)))),0)</f>
        <v>0</v>
      </c>
      <c r="R40" s="59">
        <f>IFERROR(IF(ISTEXT(Relevé[[#This Row],[15]]),0,
IF(AND($C40=$B$3,Relevé[[#This Row],[15]]-R$3&gt;0),Relevé[[#This Row],[15]]-R$3,
IF(AND($C40=$B$4,Relevé[[#This Row],[15]]-R$4&gt;0),Relevé[[#This Row],[15]]-R$4,
IF(AND($C40=$B$5,Relevé[[#This Row],[15]]-R$5&gt;0),Relevé[[#This Row],[15]]-R$5,0)))),0)</f>
        <v>0</v>
      </c>
      <c r="S40" s="59">
        <f>IFERROR(IF(ISTEXT(Relevé[[#This Row],[16]]),0,
IF(AND($C40=$B$3,Relevé[[#This Row],[16]]-S$3&gt;0),Relevé[[#This Row],[16]]-S$3,
IF(AND($C40=$B$4,Relevé[[#This Row],[16]]-S$4&gt;0),Relevé[[#This Row],[16]]-S$4,
IF(AND($C40=$B$5,Relevé[[#This Row],[16]]-S$5&gt;0),Relevé[[#This Row],[16]]-S$5,0)))),0)</f>
        <v>0</v>
      </c>
      <c r="T40" s="59">
        <f>IFERROR(IF(ISTEXT(Relevé[[#This Row],[17]]),0,
IF(AND($C40=$B$3,Relevé[[#This Row],[17]]-T$3&gt;0),Relevé[[#This Row],[17]]-T$3,
IF(AND($C40=$B$4,Relevé[[#This Row],[17]]-T$4&gt;0),Relevé[[#This Row],[17]]-T$4,
IF(AND($C40=$B$5,Relevé[[#This Row],[17]]-T$5&gt;0),Relevé[[#This Row],[17]]-T$5,0)))),0)</f>
        <v>0</v>
      </c>
      <c r="U40" s="59">
        <f>IFERROR(IF(ISTEXT(Relevé[[#This Row],[18]]),0,
IF(AND($C40=$B$3,Relevé[[#This Row],[18]]-U$3&gt;0),Relevé[[#This Row],[18]]-U$3,
IF(AND($C40=$B$4,Relevé[[#This Row],[18]]-U$4&gt;0),Relevé[[#This Row],[18]]-U$4,
IF(AND($C40=$B$5,Relevé[[#This Row],[18]]-U$5&gt;0),Relevé[[#This Row],[18]]-U$5,0)))),0)</f>
        <v>0</v>
      </c>
      <c r="V40" s="59">
        <f>IFERROR(IF(ISTEXT(Relevé[[#This Row],[19]]),0,
IF(AND($C40=$B$3,Relevé[[#This Row],[19]]-V$3&gt;0),Relevé[[#This Row],[19]]-V$3,
IF(AND($C40=$B$4,Relevé[[#This Row],[19]]-V$4&gt;0),Relevé[[#This Row],[19]]-V$4,
IF(AND($C40=$B$5,Relevé[[#This Row],[19]]-V$5&gt;0),Relevé[[#This Row],[19]]-V$5,0)))),0)</f>
        <v>0</v>
      </c>
      <c r="W40" s="59">
        <f>IFERROR(IF(ISTEXT(Relevé[[#This Row],[20]]),0,
IF(AND($C40=$B$3,Relevé[[#This Row],[20]]-W$3&gt;0),Relevé[[#This Row],[20]]-W$3,
IF(AND($C40=$B$4,Relevé[[#This Row],[20]]-W$4&gt;0),Relevé[[#This Row],[20]]-W$4,
IF(AND($C40=$B$5,Relevé[[#This Row],[20]]-W$5&gt;0),Relevé[[#This Row],[20]]-W$5,0)))),0)</f>
        <v>0</v>
      </c>
      <c r="X40" s="59">
        <f>IFERROR(IF(ISTEXT(Relevé[[#This Row],[21]]),0,
IF(AND($C40=$B$3,Relevé[[#This Row],[21]]-X$3&gt;0),Relevé[[#This Row],[21]]-X$3,
IF(AND($C40=$B$4,Relevé[[#This Row],[21]]-X$4&gt;0),Relevé[[#This Row],[21]]-X$4,
IF(AND($C40=$B$5,Relevé[[#This Row],[21]]-X$5&gt;0),Relevé[[#This Row],[21]]-X$5,0)))),0)</f>
        <v>0</v>
      </c>
      <c r="Y40" s="59">
        <f>IFERROR(IF(ISTEXT(Relevé[[#This Row],[22]]),0,
IF(AND($C40=$B$3,Relevé[[#This Row],[22]]-Y$3&gt;0),Relevé[[#This Row],[22]]-Y$3,
IF(AND($C40=$B$4,Relevé[[#This Row],[22]]-Y$4&gt;0),Relevé[[#This Row],[22]]-Y$4,
IF(AND($C40=$B$5,Relevé[[#This Row],[22]]-Y$5&gt;0),Relevé[[#This Row],[22]]-Y$5,0)))),0)</f>
        <v>0</v>
      </c>
      <c r="Z40" s="59">
        <f>IFERROR(IF(ISTEXT(Relevé[[#This Row],[23]]),0,
IF(AND($C40=$B$3,Relevé[[#This Row],[23]]-Z$3&gt;0),Relevé[[#This Row],[23]]-Z$3,
IF(AND($C40=$B$4,Relevé[[#This Row],[23]]-Z$4&gt;0),Relevé[[#This Row],[23]]-Z$4,
IF(AND($C40=$B$5,Relevé[[#This Row],[23]]-Z$5&gt;0),Relevé[[#This Row],[23]]-Z$5,0)))),0)</f>
        <v>0</v>
      </c>
      <c r="AA40" s="59">
        <f>IFERROR(IF(ISTEXT(Relevé[[#This Row],[24]]),0,
IF(AND($C40=$B$3,Relevé[[#This Row],[24]]-AA$3&gt;0),Relevé[[#This Row],[24]]-AA$3,
IF(AND($C40=$B$4,Relevé[[#This Row],[24]]-AA$4&gt;0),Relevé[[#This Row],[24]]-AA$4,
IF(AND($C40=$B$5,Relevé[[#This Row],[24]]-AA$5&gt;0),Relevé[[#This Row],[24]]-AA$5,0)))),0)</f>
        <v>0</v>
      </c>
      <c r="AB40" s="59">
        <f>IFERROR(IF(ISTEXT(Relevé[[#This Row],[25]]),0,
IF(AND($C40=$B$3,Relevé[[#This Row],[25]]-AB$3&gt;0),Relevé[[#This Row],[25]]-AB$3,
IF(AND($C40=$B$4,Relevé[[#This Row],[25]]-AB$4&gt;0),Relevé[[#This Row],[25]]-AB$4,
IF(AND($C40=$B$5,Relevé[[#This Row],[25]]-AB$5&gt;0),Relevé[[#This Row],[25]]-AB$5,0)))),0)</f>
        <v>0</v>
      </c>
      <c r="AC40" s="59">
        <f>IFERROR(IF(ISTEXT(Relevé[[#This Row],[26]]),0,
IF(AND($C40=$B$3,Relevé[[#This Row],[26]]-AC$3&gt;0),Relevé[[#This Row],[26]]-AC$3,
IF(AND($C40=$B$4,Relevé[[#This Row],[26]]-AC$4&gt;0),Relevé[[#This Row],[26]]-AC$4,
IF(AND($C40=$B$5,Relevé[[#This Row],[26]]-AC$5&gt;0),Relevé[[#This Row],[26]]-AC$5,0)))),0)</f>
        <v>0</v>
      </c>
      <c r="AD40" s="59">
        <f>IFERROR(IF(ISTEXT(Relevé[[#This Row],[27]]),0,
IF(AND($C40=$B$3,Relevé[[#This Row],[27]]-AD$3&gt;0),Relevé[[#This Row],[27]]-AD$3,
IF(AND($C40=$B$4,Relevé[[#This Row],[27]]-AD$4&gt;0),Relevé[[#This Row],[27]]-AD$4,
IF(AND($C40=$B$5,Relevé[[#This Row],[27]]-AD$5&gt;0),Relevé[[#This Row],[27]]-AD$5,0)))),0)</f>
        <v>0</v>
      </c>
      <c r="AE40" s="59">
        <f>IFERROR(IF(ISTEXT(Relevé[[#This Row],[28]]),0,
IF(AND($C40=$B$3,Relevé[[#This Row],[28]]-AE$3&gt;0),Relevé[[#This Row],[28]]-AE$3,
IF(AND($C40=$B$4,Relevé[[#This Row],[28]]-AE$4&gt;0),Relevé[[#This Row],[28]]-AE$4,
IF(AND($C40=$B$5,Relevé[[#This Row],[28]]-AE$5&gt;0),Relevé[[#This Row],[28]]-AE$5,0)))),0)</f>
        <v>0</v>
      </c>
      <c r="AF40" s="59">
        <f>IFERROR(IF(ISTEXT(Relevé[[#This Row],[29]]),0,
IF(AND($C40=$B$3,Relevé[[#This Row],[29]]-AF$3&gt;0),Relevé[[#This Row],[29]]-AF$3,
IF(AND($C40=$B$4,Relevé[[#This Row],[29]]-AF$4&gt;0),Relevé[[#This Row],[29]]-AF$4,
IF(AND($C40=$B$5,Relevé[[#This Row],[29]]-AF$5&gt;0),Relevé[[#This Row],[29]]-AF$5,0)))),0)</f>
        <v>0</v>
      </c>
      <c r="AG40" s="59">
        <f>IFERROR(IF(ISTEXT(Relevé[[#This Row],[30]]),0,
IF(AND($C40=$B$3,Relevé[[#This Row],[30]]-AG$3&gt;0),Relevé[[#This Row],[30]]-AG$3,
IF(AND($C40=$B$4,Relevé[[#This Row],[30]]-AG$4&gt;0),Relevé[[#This Row],[30]]-AG$4,
IF(AND($C40=$B$5,Relevé[[#This Row],[30]]-AG$5&gt;0),Relevé[[#This Row],[30]]-AG$5,0)))),0)</f>
        <v>0</v>
      </c>
      <c r="AH40" s="59">
        <f>IFERROR(IF(ISTEXT(Relevé[[#This Row],[31]]),0,
IF(AND($C40=$B$3,Relevé[[#This Row],[31]]-AH$3&gt;0),Relevé[[#This Row],[31]]-AH$3,
IF(AND($C40=$B$4,Relevé[[#This Row],[31]]-AH$4&gt;0),Relevé[[#This Row],[31]]-AH$4,
IF(AND($C40=$B$5,Relevé[[#This Row],[31]]-AH$5&gt;0),Relevé[[#This Row],[31]]-AH$5,0)))),0)</f>
        <v>0</v>
      </c>
      <c r="AI40" s="60">
        <f t="shared" si="4"/>
        <v>0</v>
      </c>
      <c r="AJ40" s="11"/>
      <c r="AK40" s="11"/>
      <c r="AL40" s="11"/>
      <c r="AM40" s="11"/>
    </row>
    <row r="41" spans="1:39" ht="15" customHeight="1" x14ac:dyDescent="0.25">
      <c r="A41" s="128"/>
      <c r="B41" s="20" t="str">
        <f>IFERROR(VLOOKUP(A41,Salariés[],2,FALSE),"")</f>
        <v/>
      </c>
      <c r="C41" s="20" t="str">
        <f>IFERROR(VLOOKUP(A41,Salariés[],3,FALSE),"")</f>
        <v/>
      </c>
      <c r="D41" s="59">
        <f>IFERROR(IF(ISTEXT(Relevé[[#This Row],[1]]),0,
IF(AND($C41=$B$3,Relevé[[#This Row],[1]]-D$3&gt;0),Relevé[[#This Row],[1]]-D$3,
IF(AND($C41=$B$4,Relevé[[#This Row],[1]]-D$4&gt;0),Relevé[[#This Row],[1]]-D$4,
IF(AND($C41=$B$5,Relevé[[#This Row],[1]]-D$5&gt;0),Relevé[[#This Row],[1]]-D$5,0)))),0)</f>
        <v>0</v>
      </c>
      <c r="E41" s="59">
        <f>IFERROR(IF(ISTEXT(Relevé[[#This Row],[2]]),0,
IF(AND($C41=$B$3,Relevé[[#This Row],[2]]-E$3&gt;0),Relevé[[#This Row],[2]]-E$3,
IF(AND($C41=$B$4,Relevé[[#This Row],[2]]-E$4&gt;0),Relevé[[#This Row],[2]]-E$4,
IF(AND($C41=$B$5,Relevé[[#This Row],[2]]-E$5&gt;0),Relevé[[#This Row],[2]]-E$5,0)))),0)</f>
        <v>0</v>
      </c>
      <c r="F41" s="59">
        <f>IFERROR(IF(ISTEXT(Relevé[[#This Row],[3]]),0,
IF(AND($C41=$B$3,Relevé[[#This Row],[3]]-F$3&gt;0),Relevé[[#This Row],[3]]-F$3,
IF(AND($C41=$B$4,Relevé[[#This Row],[3]]-F$4&gt;0),Relevé[[#This Row],[3]]-F$4,
IF(AND($C41=$B$5,Relevé[[#This Row],[3]]-F$5&gt;0),Relevé[[#This Row],[3]]-F$5,0)))),0)</f>
        <v>0</v>
      </c>
      <c r="G41" s="59">
        <f>IFERROR(IF(ISTEXT(Relevé[[#This Row],[4]]),0,
IF(AND($C41=$B$3,Relevé[[#This Row],[4]]-G$3&gt;0),Relevé[[#This Row],[4]]-G$3,
IF(AND($C41=$B$4,Relevé[[#This Row],[4]]-G$4&gt;0),Relevé[[#This Row],[4]]-G$4,
IF(AND($C41=$B$5,Relevé[[#This Row],[4]]-G$5&gt;0),Relevé[[#This Row],[4]]-G$5,0)))),0)</f>
        <v>0</v>
      </c>
      <c r="H41" s="59">
        <f>IFERROR(IF(ISTEXT(Relevé[[#This Row],[5]]),0,
IF(AND($C41=$B$3,Relevé[[#This Row],[5]]-H$3&gt;0),Relevé[[#This Row],[5]]-H$3,
IF(AND($C41=$B$4,Relevé[[#This Row],[5]]-H$4&gt;0),Relevé[[#This Row],[5]]-H$4,
IF(AND($C41=$B$5,Relevé[[#This Row],[5]]-H$5&gt;0),Relevé[[#This Row],[5]]-H$5,0)))),0)</f>
        <v>0</v>
      </c>
      <c r="I41" s="59">
        <f>IFERROR(IF(ISTEXT(Relevé[[#This Row],[6]]),0,
IF(AND($C41=$B$3,Relevé[[#This Row],[6]]-I$3&gt;0),Relevé[[#This Row],[6]]-I$3,
IF(AND($C41=$B$4,Relevé[[#This Row],[6]]-I$4&gt;0),Relevé[[#This Row],[6]]-I$4,
IF(AND($C41=$B$5,Relevé[[#This Row],[6]]-I$5&gt;0),Relevé[[#This Row],[6]]-I$5,0)))),0)</f>
        <v>0</v>
      </c>
      <c r="J41" s="59">
        <f>IFERROR(IF(ISTEXT(Relevé[[#This Row],[7]]),0,
IF(AND($C41=$B$3,Relevé[[#This Row],[7]]-J$3&gt;0),Relevé[[#This Row],[7]]-J$3,
IF(AND($C41=$B$4,Relevé[[#This Row],[7]]-J$4&gt;0),Relevé[[#This Row],[7]]-J$4,
IF(AND($C41=$B$5,Relevé[[#This Row],[7]]-J$5&gt;0),Relevé[[#This Row],[7]]-J$5,0)))),0)</f>
        <v>0</v>
      </c>
      <c r="K41" s="59">
        <f>IFERROR(IF(ISTEXT(Relevé[[#This Row],[8]]),0,
IF(AND($C41=$B$3,Relevé[[#This Row],[8]]-K$3&gt;0),Relevé[[#This Row],[8]]-K$3,
IF(AND($C41=$B$4,Relevé[[#This Row],[8]]-K$4&gt;0),Relevé[[#This Row],[8]]-K$4,
IF(AND($C41=$B$5,Relevé[[#This Row],[8]]-K$5&gt;0),Relevé[[#This Row],[8]]-K$5,0)))),0)</f>
        <v>0</v>
      </c>
      <c r="L41" s="59">
        <f>IFERROR(IF(ISTEXT(Relevé[[#This Row],[9]]),0,
IF(AND($C41=$B$3,Relevé[[#This Row],[9]]-L$3&gt;0),Relevé[[#This Row],[9]]-L$3,
IF(AND($C41=$B$4,Relevé[[#This Row],[9]]-L$4&gt;0),Relevé[[#This Row],[9]]-L$4,
IF(AND($C41=$B$5,Relevé[[#This Row],[9]]-L$5&gt;0),Relevé[[#This Row],[9]]-L$5,0)))),0)</f>
        <v>0</v>
      </c>
      <c r="M41" s="59">
        <f>IFERROR(IF(ISTEXT(Relevé[[#This Row],[10]]),0,
IF(AND($C41=$B$3,Relevé[[#This Row],[10]]-M$3&gt;0),Relevé[[#This Row],[10]]-M$3,
IF(AND($C41=$B$4,Relevé[[#This Row],[10]]-M$4&gt;0),Relevé[[#This Row],[10]]-M$4,
IF(AND($C41=$B$5,Relevé[[#This Row],[10]]-M$5&gt;0),Relevé[[#This Row],[10]]-M$5,0)))),0)</f>
        <v>0</v>
      </c>
      <c r="N41" s="59">
        <f>IFERROR(IF(ISTEXT(Relevé[[#This Row],[11]]),0,
IF(AND($C41=$B$3,Relevé[[#This Row],[11]]-N$3&gt;0),Relevé[[#This Row],[11]]-N$3,
IF(AND($C41=$B$4,Relevé[[#This Row],[11]]-N$4&gt;0),Relevé[[#This Row],[11]]-N$4,
IF(AND($C41=$B$5,Relevé[[#This Row],[11]]-N$5&gt;0),Relevé[[#This Row],[11]]-N$5,0)))),0)</f>
        <v>0</v>
      </c>
      <c r="O41" s="59">
        <f>IFERROR(IF(ISTEXT(Relevé[[#This Row],[12]]),0,
IF(AND($C41=$B$3,Relevé[[#This Row],[12]]-O$3&gt;0),Relevé[[#This Row],[12]]-O$3,
IF(AND($C41=$B$4,Relevé[[#This Row],[12]]-O$4&gt;0),Relevé[[#This Row],[12]]-O$4,
IF(AND($C41=$B$5,Relevé[[#This Row],[12]]-O$5&gt;0),Relevé[[#This Row],[12]]-O$5,0)))),0)</f>
        <v>0</v>
      </c>
      <c r="P41" s="59">
        <f>IFERROR(IF(ISTEXT(Relevé[[#This Row],[13]]),0,
IF(AND($C41=$B$3,Relevé[[#This Row],[13]]-P$3&gt;0),Relevé[[#This Row],[13]]-P$3,
IF(AND($C41=$B$4,Relevé[[#This Row],[13]]-P$4&gt;0),Relevé[[#This Row],[13]]-P$4,
IF(AND($C41=$B$5,Relevé[[#This Row],[13]]-P$5&gt;0),Relevé[[#This Row],[13]]-P$5,0)))),0)</f>
        <v>0</v>
      </c>
      <c r="Q41" s="59">
        <f>IFERROR(IF(ISTEXT(Relevé[[#This Row],[14]]),0,
IF(AND($C41=$B$3,Relevé[[#This Row],[14]]-Q$3&gt;0),Relevé[[#This Row],[14]]-Q$3,
IF(AND($C41=$B$4,Relevé[[#This Row],[14]]-Q$4&gt;0),Relevé[[#This Row],[14]]-Q$4,
IF(AND($C41=$B$5,Relevé[[#This Row],[14]]-Q$5&gt;0),Relevé[[#This Row],[14]]-Q$5,0)))),0)</f>
        <v>0</v>
      </c>
      <c r="R41" s="59">
        <f>IFERROR(IF(ISTEXT(Relevé[[#This Row],[15]]),0,
IF(AND($C41=$B$3,Relevé[[#This Row],[15]]-R$3&gt;0),Relevé[[#This Row],[15]]-R$3,
IF(AND($C41=$B$4,Relevé[[#This Row],[15]]-R$4&gt;0),Relevé[[#This Row],[15]]-R$4,
IF(AND($C41=$B$5,Relevé[[#This Row],[15]]-R$5&gt;0),Relevé[[#This Row],[15]]-R$5,0)))),0)</f>
        <v>0</v>
      </c>
      <c r="S41" s="59">
        <f>IFERROR(IF(ISTEXT(Relevé[[#This Row],[16]]),0,
IF(AND($C41=$B$3,Relevé[[#This Row],[16]]-S$3&gt;0),Relevé[[#This Row],[16]]-S$3,
IF(AND($C41=$B$4,Relevé[[#This Row],[16]]-S$4&gt;0),Relevé[[#This Row],[16]]-S$4,
IF(AND($C41=$B$5,Relevé[[#This Row],[16]]-S$5&gt;0),Relevé[[#This Row],[16]]-S$5,0)))),0)</f>
        <v>0</v>
      </c>
      <c r="T41" s="59">
        <f>IFERROR(IF(ISTEXT(Relevé[[#This Row],[17]]),0,
IF(AND($C41=$B$3,Relevé[[#This Row],[17]]-T$3&gt;0),Relevé[[#This Row],[17]]-T$3,
IF(AND($C41=$B$4,Relevé[[#This Row],[17]]-T$4&gt;0),Relevé[[#This Row],[17]]-T$4,
IF(AND($C41=$B$5,Relevé[[#This Row],[17]]-T$5&gt;0),Relevé[[#This Row],[17]]-T$5,0)))),0)</f>
        <v>0</v>
      </c>
      <c r="U41" s="59">
        <f>IFERROR(IF(ISTEXT(Relevé[[#This Row],[18]]),0,
IF(AND($C41=$B$3,Relevé[[#This Row],[18]]-U$3&gt;0),Relevé[[#This Row],[18]]-U$3,
IF(AND($C41=$B$4,Relevé[[#This Row],[18]]-U$4&gt;0),Relevé[[#This Row],[18]]-U$4,
IF(AND($C41=$B$5,Relevé[[#This Row],[18]]-U$5&gt;0),Relevé[[#This Row],[18]]-U$5,0)))),0)</f>
        <v>0</v>
      </c>
      <c r="V41" s="59">
        <f>IFERROR(IF(ISTEXT(Relevé[[#This Row],[19]]),0,
IF(AND($C41=$B$3,Relevé[[#This Row],[19]]-V$3&gt;0),Relevé[[#This Row],[19]]-V$3,
IF(AND($C41=$B$4,Relevé[[#This Row],[19]]-V$4&gt;0),Relevé[[#This Row],[19]]-V$4,
IF(AND($C41=$B$5,Relevé[[#This Row],[19]]-V$5&gt;0),Relevé[[#This Row],[19]]-V$5,0)))),0)</f>
        <v>0</v>
      </c>
      <c r="W41" s="59">
        <f>IFERROR(IF(ISTEXT(Relevé[[#This Row],[20]]),0,
IF(AND($C41=$B$3,Relevé[[#This Row],[20]]-W$3&gt;0),Relevé[[#This Row],[20]]-W$3,
IF(AND($C41=$B$4,Relevé[[#This Row],[20]]-W$4&gt;0),Relevé[[#This Row],[20]]-W$4,
IF(AND($C41=$B$5,Relevé[[#This Row],[20]]-W$5&gt;0),Relevé[[#This Row],[20]]-W$5,0)))),0)</f>
        <v>0</v>
      </c>
      <c r="X41" s="59">
        <f>IFERROR(IF(ISTEXT(Relevé[[#This Row],[21]]),0,
IF(AND($C41=$B$3,Relevé[[#This Row],[21]]-X$3&gt;0),Relevé[[#This Row],[21]]-X$3,
IF(AND($C41=$B$4,Relevé[[#This Row],[21]]-X$4&gt;0),Relevé[[#This Row],[21]]-X$4,
IF(AND($C41=$B$5,Relevé[[#This Row],[21]]-X$5&gt;0),Relevé[[#This Row],[21]]-X$5,0)))),0)</f>
        <v>0</v>
      </c>
      <c r="Y41" s="59">
        <f>IFERROR(IF(ISTEXT(Relevé[[#This Row],[22]]),0,
IF(AND($C41=$B$3,Relevé[[#This Row],[22]]-Y$3&gt;0),Relevé[[#This Row],[22]]-Y$3,
IF(AND($C41=$B$4,Relevé[[#This Row],[22]]-Y$4&gt;0),Relevé[[#This Row],[22]]-Y$4,
IF(AND($C41=$B$5,Relevé[[#This Row],[22]]-Y$5&gt;0),Relevé[[#This Row],[22]]-Y$5,0)))),0)</f>
        <v>0</v>
      </c>
      <c r="Z41" s="59">
        <f>IFERROR(IF(ISTEXT(Relevé[[#This Row],[23]]),0,
IF(AND($C41=$B$3,Relevé[[#This Row],[23]]-Z$3&gt;0),Relevé[[#This Row],[23]]-Z$3,
IF(AND($C41=$B$4,Relevé[[#This Row],[23]]-Z$4&gt;0),Relevé[[#This Row],[23]]-Z$4,
IF(AND($C41=$B$5,Relevé[[#This Row],[23]]-Z$5&gt;0),Relevé[[#This Row],[23]]-Z$5,0)))),0)</f>
        <v>0</v>
      </c>
      <c r="AA41" s="59">
        <f>IFERROR(IF(ISTEXT(Relevé[[#This Row],[24]]),0,
IF(AND($C41=$B$3,Relevé[[#This Row],[24]]-AA$3&gt;0),Relevé[[#This Row],[24]]-AA$3,
IF(AND($C41=$B$4,Relevé[[#This Row],[24]]-AA$4&gt;0),Relevé[[#This Row],[24]]-AA$4,
IF(AND($C41=$B$5,Relevé[[#This Row],[24]]-AA$5&gt;0),Relevé[[#This Row],[24]]-AA$5,0)))),0)</f>
        <v>0</v>
      </c>
      <c r="AB41" s="59">
        <f>IFERROR(IF(ISTEXT(Relevé[[#This Row],[25]]),0,
IF(AND($C41=$B$3,Relevé[[#This Row],[25]]-AB$3&gt;0),Relevé[[#This Row],[25]]-AB$3,
IF(AND($C41=$B$4,Relevé[[#This Row],[25]]-AB$4&gt;0),Relevé[[#This Row],[25]]-AB$4,
IF(AND($C41=$B$5,Relevé[[#This Row],[25]]-AB$5&gt;0),Relevé[[#This Row],[25]]-AB$5,0)))),0)</f>
        <v>0</v>
      </c>
      <c r="AC41" s="59">
        <f>IFERROR(IF(ISTEXT(Relevé[[#This Row],[26]]),0,
IF(AND($C41=$B$3,Relevé[[#This Row],[26]]-AC$3&gt;0),Relevé[[#This Row],[26]]-AC$3,
IF(AND($C41=$B$4,Relevé[[#This Row],[26]]-AC$4&gt;0),Relevé[[#This Row],[26]]-AC$4,
IF(AND($C41=$B$5,Relevé[[#This Row],[26]]-AC$5&gt;0),Relevé[[#This Row],[26]]-AC$5,0)))),0)</f>
        <v>0</v>
      </c>
      <c r="AD41" s="59">
        <f>IFERROR(IF(ISTEXT(Relevé[[#This Row],[27]]),0,
IF(AND($C41=$B$3,Relevé[[#This Row],[27]]-AD$3&gt;0),Relevé[[#This Row],[27]]-AD$3,
IF(AND($C41=$B$4,Relevé[[#This Row],[27]]-AD$4&gt;0),Relevé[[#This Row],[27]]-AD$4,
IF(AND($C41=$B$5,Relevé[[#This Row],[27]]-AD$5&gt;0),Relevé[[#This Row],[27]]-AD$5,0)))),0)</f>
        <v>0</v>
      </c>
      <c r="AE41" s="59">
        <f>IFERROR(IF(ISTEXT(Relevé[[#This Row],[28]]),0,
IF(AND($C41=$B$3,Relevé[[#This Row],[28]]-AE$3&gt;0),Relevé[[#This Row],[28]]-AE$3,
IF(AND($C41=$B$4,Relevé[[#This Row],[28]]-AE$4&gt;0),Relevé[[#This Row],[28]]-AE$4,
IF(AND($C41=$B$5,Relevé[[#This Row],[28]]-AE$5&gt;0),Relevé[[#This Row],[28]]-AE$5,0)))),0)</f>
        <v>0</v>
      </c>
      <c r="AF41" s="59">
        <f>IFERROR(IF(ISTEXT(Relevé[[#This Row],[29]]),0,
IF(AND($C41=$B$3,Relevé[[#This Row],[29]]-AF$3&gt;0),Relevé[[#This Row],[29]]-AF$3,
IF(AND($C41=$B$4,Relevé[[#This Row],[29]]-AF$4&gt;0),Relevé[[#This Row],[29]]-AF$4,
IF(AND($C41=$B$5,Relevé[[#This Row],[29]]-AF$5&gt;0),Relevé[[#This Row],[29]]-AF$5,0)))),0)</f>
        <v>0</v>
      </c>
      <c r="AG41" s="59">
        <f>IFERROR(IF(ISTEXT(Relevé[[#This Row],[30]]),0,
IF(AND($C41=$B$3,Relevé[[#This Row],[30]]-AG$3&gt;0),Relevé[[#This Row],[30]]-AG$3,
IF(AND($C41=$B$4,Relevé[[#This Row],[30]]-AG$4&gt;0),Relevé[[#This Row],[30]]-AG$4,
IF(AND($C41=$B$5,Relevé[[#This Row],[30]]-AG$5&gt;0),Relevé[[#This Row],[30]]-AG$5,0)))),0)</f>
        <v>0</v>
      </c>
      <c r="AH41" s="59">
        <f>IFERROR(IF(ISTEXT(Relevé[[#This Row],[31]]),0,
IF(AND($C41=$B$3,Relevé[[#This Row],[31]]-AH$3&gt;0),Relevé[[#This Row],[31]]-AH$3,
IF(AND($C41=$B$4,Relevé[[#This Row],[31]]-AH$4&gt;0),Relevé[[#This Row],[31]]-AH$4,
IF(AND($C41=$B$5,Relevé[[#This Row],[31]]-AH$5&gt;0),Relevé[[#This Row],[31]]-AH$5,0)))),0)</f>
        <v>0</v>
      </c>
      <c r="AI41" s="60">
        <f t="shared" si="4"/>
        <v>0</v>
      </c>
      <c r="AJ41" s="11"/>
      <c r="AK41" s="11"/>
      <c r="AL41" s="11"/>
      <c r="AM41" s="11"/>
    </row>
    <row r="42" spans="1:39" ht="15" customHeight="1" x14ac:dyDescent="0.25">
      <c r="A42" s="128"/>
      <c r="B42" s="20" t="str">
        <f>IFERROR(VLOOKUP(A42,Salariés[],2,FALSE),"")</f>
        <v/>
      </c>
      <c r="C42" s="20" t="str">
        <f>IFERROR(VLOOKUP(A42,Salariés[],3,FALSE),"")</f>
        <v/>
      </c>
      <c r="D42" s="59">
        <f>IFERROR(IF(ISTEXT(Relevé[[#This Row],[1]]),0,
IF(AND($C42=$B$3,Relevé[[#This Row],[1]]-D$3&gt;0),Relevé[[#This Row],[1]]-D$3,
IF(AND($C42=$B$4,Relevé[[#This Row],[1]]-D$4&gt;0),Relevé[[#This Row],[1]]-D$4,
IF(AND($C42=$B$5,Relevé[[#This Row],[1]]-D$5&gt;0),Relevé[[#This Row],[1]]-D$5,0)))),0)</f>
        <v>0</v>
      </c>
      <c r="E42" s="59">
        <f>IFERROR(IF(ISTEXT(Relevé[[#This Row],[2]]),0,
IF(AND($C42=$B$3,Relevé[[#This Row],[2]]-E$3&gt;0),Relevé[[#This Row],[2]]-E$3,
IF(AND($C42=$B$4,Relevé[[#This Row],[2]]-E$4&gt;0),Relevé[[#This Row],[2]]-E$4,
IF(AND($C42=$B$5,Relevé[[#This Row],[2]]-E$5&gt;0),Relevé[[#This Row],[2]]-E$5,0)))),0)</f>
        <v>0</v>
      </c>
      <c r="F42" s="59">
        <f>IFERROR(IF(ISTEXT(Relevé[[#This Row],[3]]),0,
IF(AND($C42=$B$3,Relevé[[#This Row],[3]]-F$3&gt;0),Relevé[[#This Row],[3]]-F$3,
IF(AND($C42=$B$4,Relevé[[#This Row],[3]]-F$4&gt;0),Relevé[[#This Row],[3]]-F$4,
IF(AND($C42=$B$5,Relevé[[#This Row],[3]]-F$5&gt;0),Relevé[[#This Row],[3]]-F$5,0)))),0)</f>
        <v>0</v>
      </c>
      <c r="G42" s="59">
        <f>IFERROR(IF(ISTEXT(Relevé[[#This Row],[4]]),0,
IF(AND($C42=$B$3,Relevé[[#This Row],[4]]-G$3&gt;0),Relevé[[#This Row],[4]]-G$3,
IF(AND($C42=$B$4,Relevé[[#This Row],[4]]-G$4&gt;0),Relevé[[#This Row],[4]]-G$4,
IF(AND($C42=$B$5,Relevé[[#This Row],[4]]-G$5&gt;0),Relevé[[#This Row],[4]]-G$5,0)))),0)</f>
        <v>0</v>
      </c>
      <c r="H42" s="59">
        <f>IFERROR(IF(ISTEXT(Relevé[[#This Row],[5]]),0,
IF(AND($C42=$B$3,Relevé[[#This Row],[5]]-H$3&gt;0),Relevé[[#This Row],[5]]-H$3,
IF(AND($C42=$B$4,Relevé[[#This Row],[5]]-H$4&gt;0),Relevé[[#This Row],[5]]-H$4,
IF(AND($C42=$B$5,Relevé[[#This Row],[5]]-H$5&gt;0),Relevé[[#This Row],[5]]-H$5,0)))),0)</f>
        <v>0</v>
      </c>
      <c r="I42" s="59">
        <f>IFERROR(IF(ISTEXT(Relevé[[#This Row],[6]]),0,
IF(AND($C42=$B$3,Relevé[[#This Row],[6]]-I$3&gt;0),Relevé[[#This Row],[6]]-I$3,
IF(AND($C42=$B$4,Relevé[[#This Row],[6]]-I$4&gt;0),Relevé[[#This Row],[6]]-I$4,
IF(AND($C42=$B$5,Relevé[[#This Row],[6]]-I$5&gt;0),Relevé[[#This Row],[6]]-I$5,0)))),0)</f>
        <v>0</v>
      </c>
      <c r="J42" s="59">
        <f>IFERROR(IF(ISTEXT(Relevé[[#This Row],[7]]),0,
IF(AND($C42=$B$3,Relevé[[#This Row],[7]]-J$3&gt;0),Relevé[[#This Row],[7]]-J$3,
IF(AND($C42=$B$4,Relevé[[#This Row],[7]]-J$4&gt;0),Relevé[[#This Row],[7]]-J$4,
IF(AND($C42=$B$5,Relevé[[#This Row],[7]]-J$5&gt;0),Relevé[[#This Row],[7]]-J$5,0)))),0)</f>
        <v>0</v>
      </c>
      <c r="K42" s="59">
        <f>IFERROR(IF(ISTEXT(Relevé[[#This Row],[8]]),0,
IF(AND($C42=$B$3,Relevé[[#This Row],[8]]-K$3&gt;0),Relevé[[#This Row],[8]]-K$3,
IF(AND($C42=$B$4,Relevé[[#This Row],[8]]-K$4&gt;0),Relevé[[#This Row],[8]]-K$4,
IF(AND($C42=$B$5,Relevé[[#This Row],[8]]-K$5&gt;0),Relevé[[#This Row],[8]]-K$5,0)))),0)</f>
        <v>0</v>
      </c>
      <c r="L42" s="59">
        <f>IFERROR(IF(ISTEXT(Relevé[[#This Row],[9]]),0,
IF(AND($C42=$B$3,Relevé[[#This Row],[9]]-L$3&gt;0),Relevé[[#This Row],[9]]-L$3,
IF(AND($C42=$B$4,Relevé[[#This Row],[9]]-L$4&gt;0),Relevé[[#This Row],[9]]-L$4,
IF(AND($C42=$B$5,Relevé[[#This Row],[9]]-L$5&gt;0),Relevé[[#This Row],[9]]-L$5,0)))),0)</f>
        <v>0</v>
      </c>
      <c r="M42" s="59">
        <f>IFERROR(IF(ISTEXT(Relevé[[#This Row],[10]]),0,
IF(AND($C42=$B$3,Relevé[[#This Row],[10]]-M$3&gt;0),Relevé[[#This Row],[10]]-M$3,
IF(AND($C42=$B$4,Relevé[[#This Row],[10]]-M$4&gt;0),Relevé[[#This Row],[10]]-M$4,
IF(AND($C42=$B$5,Relevé[[#This Row],[10]]-M$5&gt;0),Relevé[[#This Row],[10]]-M$5,0)))),0)</f>
        <v>0</v>
      </c>
      <c r="N42" s="59">
        <f>IFERROR(IF(ISTEXT(Relevé[[#This Row],[11]]),0,
IF(AND($C42=$B$3,Relevé[[#This Row],[11]]-N$3&gt;0),Relevé[[#This Row],[11]]-N$3,
IF(AND($C42=$B$4,Relevé[[#This Row],[11]]-N$4&gt;0),Relevé[[#This Row],[11]]-N$4,
IF(AND($C42=$B$5,Relevé[[#This Row],[11]]-N$5&gt;0),Relevé[[#This Row],[11]]-N$5,0)))),0)</f>
        <v>0</v>
      </c>
      <c r="O42" s="59">
        <f>IFERROR(IF(ISTEXT(Relevé[[#This Row],[12]]),0,
IF(AND($C42=$B$3,Relevé[[#This Row],[12]]-O$3&gt;0),Relevé[[#This Row],[12]]-O$3,
IF(AND($C42=$B$4,Relevé[[#This Row],[12]]-O$4&gt;0),Relevé[[#This Row],[12]]-O$4,
IF(AND($C42=$B$5,Relevé[[#This Row],[12]]-O$5&gt;0),Relevé[[#This Row],[12]]-O$5,0)))),0)</f>
        <v>0</v>
      </c>
      <c r="P42" s="59">
        <f>IFERROR(IF(ISTEXT(Relevé[[#This Row],[13]]),0,
IF(AND($C42=$B$3,Relevé[[#This Row],[13]]-P$3&gt;0),Relevé[[#This Row],[13]]-P$3,
IF(AND($C42=$B$4,Relevé[[#This Row],[13]]-P$4&gt;0),Relevé[[#This Row],[13]]-P$4,
IF(AND($C42=$B$5,Relevé[[#This Row],[13]]-P$5&gt;0),Relevé[[#This Row],[13]]-P$5,0)))),0)</f>
        <v>0</v>
      </c>
      <c r="Q42" s="59">
        <f>IFERROR(IF(ISTEXT(Relevé[[#This Row],[14]]),0,
IF(AND($C42=$B$3,Relevé[[#This Row],[14]]-Q$3&gt;0),Relevé[[#This Row],[14]]-Q$3,
IF(AND($C42=$B$4,Relevé[[#This Row],[14]]-Q$4&gt;0),Relevé[[#This Row],[14]]-Q$4,
IF(AND($C42=$B$5,Relevé[[#This Row],[14]]-Q$5&gt;0),Relevé[[#This Row],[14]]-Q$5,0)))),0)</f>
        <v>0</v>
      </c>
      <c r="R42" s="59">
        <f>IFERROR(IF(ISTEXT(Relevé[[#This Row],[15]]),0,
IF(AND($C42=$B$3,Relevé[[#This Row],[15]]-R$3&gt;0),Relevé[[#This Row],[15]]-R$3,
IF(AND($C42=$B$4,Relevé[[#This Row],[15]]-R$4&gt;0),Relevé[[#This Row],[15]]-R$4,
IF(AND($C42=$B$5,Relevé[[#This Row],[15]]-R$5&gt;0),Relevé[[#This Row],[15]]-R$5,0)))),0)</f>
        <v>0</v>
      </c>
      <c r="S42" s="59">
        <f>IFERROR(IF(ISTEXT(Relevé[[#This Row],[16]]),0,
IF(AND($C42=$B$3,Relevé[[#This Row],[16]]-S$3&gt;0),Relevé[[#This Row],[16]]-S$3,
IF(AND($C42=$B$4,Relevé[[#This Row],[16]]-S$4&gt;0),Relevé[[#This Row],[16]]-S$4,
IF(AND($C42=$B$5,Relevé[[#This Row],[16]]-S$5&gt;0),Relevé[[#This Row],[16]]-S$5,0)))),0)</f>
        <v>0</v>
      </c>
      <c r="T42" s="59">
        <f>IFERROR(IF(ISTEXT(Relevé[[#This Row],[17]]),0,
IF(AND($C42=$B$3,Relevé[[#This Row],[17]]-T$3&gt;0),Relevé[[#This Row],[17]]-T$3,
IF(AND($C42=$B$4,Relevé[[#This Row],[17]]-T$4&gt;0),Relevé[[#This Row],[17]]-T$4,
IF(AND($C42=$B$5,Relevé[[#This Row],[17]]-T$5&gt;0),Relevé[[#This Row],[17]]-T$5,0)))),0)</f>
        <v>0</v>
      </c>
      <c r="U42" s="59">
        <f>IFERROR(IF(ISTEXT(Relevé[[#This Row],[18]]),0,
IF(AND($C42=$B$3,Relevé[[#This Row],[18]]-U$3&gt;0),Relevé[[#This Row],[18]]-U$3,
IF(AND($C42=$B$4,Relevé[[#This Row],[18]]-U$4&gt;0),Relevé[[#This Row],[18]]-U$4,
IF(AND($C42=$B$5,Relevé[[#This Row],[18]]-U$5&gt;0),Relevé[[#This Row],[18]]-U$5,0)))),0)</f>
        <v>0</v>
      </c>
      <c r="V42" s="59">
        <f>IFERROR(IF(ISTEXT(Relevé[[#This Row],[19]]),0,
IF(AND($C42=$B$3,Relevé[[#This Row],[19]]-V$3&gt;0),Relevé[[#This Row],[19]]-V$3,
IF(AND($C42=$B$4,Relevé[[#This Row],[19]]-V$4&gt;0),Relevé[[#This Row],[19]]-V$4,
IF(AND($C42=$B$5,Relevé[[#This Row],[19]]-V$5&gt;0),Relevé[[#This Row],[19]]-V$5,0)))),0)</f>
        <v>0</v>
      </c>
      <c r="W42" s="59">
        <f>IFERROR(IF(ISTEXT(Relevé[[#This Row],[20]]),0,
IF(AND($C42=$B$3,Relevé[[#This Row],[20]]-W$3&gt;0),Relevé[[#This Row],[20]]-W$3,
IF(AND($C42=$B$4,Relevé[[#This Row],[20]]-W$4&gt;0),Relevé[[#This Row],[20]]-W$4,
IF(AND($C42=$B$5,Relevé[[#This Row],[20]]-W$5&gt;0),Relevé[[#This Row],[20]]-W$5,0)))),0)</f>
        <v>0</v>
      </c>
      <c r="X42" s="59">
        <f>IFERROR(IF(ISTEXT(Relevé[[#This Row],[21]]),0,
IF(AND($C42=$B$3,Relevé[[#This Row],[21]]-X$3&gt;0),Relevé[[#This Row],[21]]-X$3,
IF(AND($C42=$B$4,Relevé[[#This Row],[21]]-X$4&gt;0),Relevé[[#This Row],[21]]-X$4,
IF(AND($C42=$B$5,Relevé[[#This Row],[21]]-X$5&gt;0),Relevé[[#This Row],[21]]-X$5,0)))),0)</f>
        <v>0</v>
      </c>
      <c r="Y42" s="59">
        <f>IFERROR(IF(ISTEXT(Relevé[[#This Row],[22]]),0,
IF(AND($C42=$B$3,Relevé[[#This Row],[22]]-Y$3&gt;0),Relevé[[#This Row],[22]]-Y$3,
IF(AND($C42=$B$4,Relevé[[#This Row],[22]]-Y$4&gt;0),Relevé[[#This Row],[22]]-Y$4,
IF(AND($C42=$B$5,Relevé[[#This Row],[22]]-Y$5&gt;0),Relevé[[#This Row],[22]]-Y$5,0)))),0)</f>
        <v>0</v>
      </c>
      <c r="Z42" s="59">
        <f>IFERROR(IF(ISTEXT(Relevé[[#This Row],[23]]),0,
IF(AND($C42=$B$3,Relevé[[#This Row],[23]]-Z$3&gt;0),Relevé[[#This Row],[23]]-Z$3,
IF(AND($C42=$B$4,Relevé[[#This Row],[23]]-Z$4&gt;0),Relevé[[#This Row],[23]]-Z$4,
IF(AND($C42=$B$5,Relevé[[#This Row],[23]]-Z$5&gt;0),Relevé[[#This Row],[23]]-Z$5,0)))),0)</f>
        <v>0</v>
      </c>
      <c r="AA42" s="59">
        <f>IFERROR(IF(ISTEXT(Relevé[[#This Row],[24]]),0,
IF(AND($C42=$B$3,Relevé[[#This Row],[24]]-AA$3&gt;0),Relevé[[#This Row],[24]]-AA$3,
IF(AND($C42=$B$4,Relevé[[#This Row],[24]]-AA$4&gt;0),Relevé[[#This Row],[24]]-AA$4,
IF(AND($C42=$B$5,Relevé[[#This Row],[24]]-AA$5&gt;0),Relevé[[#This Row],[24]]-AA$5,0)))),0)</f>
        <v>0</v>
      </c>
      <c r="AB42" s="59">
        <f>IFERROR(IF(ISTEXT(Relevé[[#This Row],[25]]),0,
IF(AND($C42=$B$3,Relevé[[#This Row],[25]]-AB$3&gt;0),Relevé[[#This Row],[25]]-AB$3,
IF(AND($C42=$B$4,Relevé[[#This Row],[25]]-AB$4&gt;0),Relevé[[#This Row],[25]]-AB$4,
IF(AND($C42=$B$5,Relevé[[#This Row],[25]]-AB$5&gt;0),Relevé[[#This Row],[25]]-AB$5,0)))),0)</f>
        <v>0</v>
      </c>
      <c r="AC42" s="59">
        <f>IFERROR(IF(ISTEXT(Relevé[[#This Row],[26]]),0,
IF(AND($C42=$B$3,Relevé[[#This Row],[26]]-AC$3&gt;0),Relevé[[#This Row],[26]]-AC$3,
IF(AND($C42=$B$4,Relevé[[#This Row],[26]]-AC$4&gt;0),Relevé[[#This Row],[26]]-AC$4,
IF(AND($C42=$B$5,Relevé[[#This Row],[26]]-AC$5&gt;0),Relevé[[#This Row],[26]]-AC$5,0)))),0)</f>
        <v>0</v>
      </c>
      <c r="AD42" s="59">
        <f>IFERROR(IF(ISTEXT(Relevé[[#This Row],[27]]),0,
IF(AND($C42=$B$3,Relevé[[#This Row],[27]]-AD$3&gt;0),Relevé[[#This Row],[27]]-AD$3,
IF(AND($C42=$B$4,Relevé[[#This Row],[27]]-AD$4&gt;0),Relevé[[#This Row],[27]]-AD$4,
IF(AND($C42=$B$5,Relevé[[#This Row],[27]]-AD$5&gt;0),Relevé[[#This Row],[27]]-AD$5,0)))),0)</f>
        <v>0</v>
      </c>
      <c r="AE42" s="59">
        <f>IFERROR(IF(ISTEXT(Relevé[[#This Row],[28]]),0,
IF(AND($C42=$B$3,Relevé[[#This Row],[28]]-AE$3&gt;0),Relevé[[#This Row],[28]]-AE$3,
IF(AND($C42=$B$4,Relevé[[#This Row],[28]]-AE$4&gt;0),Relevé[[#This Row],[28]]-AE$4,
IF(AND($C42=$B$5,Relevé[[#This Row],[28]]-AE$5&gt;0),Relevé[[#This Row],[28]]-AE$5,0)))),0)</f>
        <v>0</v>
      </c>
      <c r="AF42" s="59">
        <f>IFERROR(IF(ISTEXT(Relevé[[#This Row],[29]]),0,
IF(AND($C42=$B$3,Relevé[[#This Row],[29]]-AF$3&gt;0),Relevé[[#This Row],[29]]-AF$3,
IF(AND($C42=$B$4,Relevé[[#This Row],[29]]-AF$4&gt;0),Relevé[[#This Row],[29]]-AF$4,
IF(AND($C42=$B$5,Relevé[[#This Row],[29]]-AF$5&gt;0),Relevé[[#This Row],[29]]-AF$5,0)))),0)</f>
        <v>0</v>
      </c>
      <c r="AG42" s="59">
        <f>IFERROR(IF(ISTEXT(Relevé[[#This Row],[30]]),0,
IF(AND($C42=$B$3,Relevé[[#This Row],[30]]-AG$3&gt;0),Relevé[[#This Row],[30]]-AG$3,
IF(AND($C42=$B$4,Relevé[[#This Row],[30]]-AG$4&gt;0),Relevé[[#This Row],[30]]-AG$4,
IF(AND($C42=$B$5,Relevé[[#This Row],[30]]-AG$5&gt;0),Relevé[[#This Row],[30]]-AG$5,0)))),0)</f>
        <v>0</v>
      </c>
      <c r="AH42" s="59">
        <f>IFERROR(IF(ISTEXT(Relevé[[#This Row],[31]]),0,
IF(AND($C42=$B$3,Relevé[[#This Row],[31]]-AH$3&gt;0),Relevé[[#This Row],[31]]-AH$3,
IF(AND($C42=$B$4,Relevé[[#This Row],[31]]-AH$4&gt;0),Relevé[[#This Row],[31]]-AH$4,
IF(AND($C42=$B$5,Relevé[[#This Row],[31]]-AH$5&gt;0),Relevé[[#This Row],[31]]-AH$5,0)))),0)</f>
        <v>0</v>
      </c>
      <c r="AI42" s="60">
        <f t="shared" si="4"/>
        <v>0</v>
      </c>
      <c r="AJ42" s="11"/>
      <c r="AK42" s="11"/>
      <c r="AL42" s="11"/>
      <c r="AM42" s="11"/>
    </row>
    <row r="43" spans="1:39" ht="15" customHeight="1" x14ac:dyDescent="0.25">
      <c r="A43" s="128"/>
      <c r="B43" s="20" t="str">
        <f>IFERROR(VLOOKUP(A43,Salariés[],2,FALSE),"")</f>
        <v/>
      </c>
      <c r="C43" s="20" t="str">
        <f>IFERROR(VLOOKUP(A43,Salariés[],3,FALSE),"")</f>
        <v/>
      </c>
      <c r="D43" s="59">
        <f>IFERROR(IF(ISTEXT(Relevé[[#This Row],[1]]),0,
IF(AND($C43=$B$3,Relevé[[#This Row],[1]]-D$3&gt;0),Relevé[[#This Row],[1]]-D$3,
IF(AND($C43=$B$4,Relevé[[#This Row],[1]]-D$4&gt;0),Relevé[[#This Row],[1]]-D$4,
IF(AND($C43=$B$5,Relevé[[#This Row],[1]]-D$5&gt;0),Relevé[[#This Row],[1]]-D$5,0)))),0)</f>
        <v>0</v>
      </c>
      <c r="E43" s="59">
        <f>IFERROR(IF(ISTEXT(Relevé[[#This Row],[2]]),0,
IF(AND($C43=$B$3,Relevé[[#This Row],[2]]-E$3&gt;0),Relevé[[#This Row],[2]]-E$3,
IF(AND($C43=$B$4,Relevé[[#This Row],[2]]-E$4&gt;0),Relevé[[#This Row],[2]]-E$4,
IF(AND($C43=$B$5,Relevé[[#This Row],[2]]-E$5&gt;0),Relevé[[#This Row],[2]]-E$5,0)))),0)</f>
        <v>0</v>
      </c>
      <c r="F43" s="59">
        <f>IFERROR(IF(ISTEXT(Relevé[[#This Row],[3]]),0,
IF(AND($C43=$B$3,Relevé[[#This Row],[3]]-F$3&gt;0),Relevé[[#This Row],[3]]-F$3,
IF(AND($C43=$B$4,Relevé[[#This Row],[3]]-F$4&gt;0),Relevé[[#This Row],[3]]-F$4,
IF(AND($C43=$B$5,Relevé[[#This Row],[3]]-F$5&gt;0),Relevé[[#This Row],[3]]-F$5,0)))),0)</f>
        <v>0</v>
      </c>
      <c r="G43" s="59">
        <f>IFERROR(IF(ISTEXT(Relevé[[#This Row],[4]]),0,
IF(AND($C43=$B$3,Relevé[[#This Row],[4]]-G$3&gt;0),Relevé[[#This Row],[4]]-G$3,
IF(AND($C43=$B$4,Relevé[[#This Row],[4]]-G$4&gt;0),Relevé[[#This Row],[4]]-G$4,
IF(AND($C43=$B$5,Relevé[[#This Row],[4]]-G$5&gt;0),Relevé[[#This Row],[4]]-G$5,0)))),0)</f>
        <v>0</v>
      </c>
      <c r="H43" s="59">
        <f>IFERROR(IF(ISTEXT(Relevé[[#This Row],[5]]),0,
IF(AND($C43=$B$3,Relevé[[#This Row],[5]]-H$3&gt;0),Relevé[[#This Row],[5]]-H$3,
IF(AND($C43=$B$4,Relevé[[#This Row],[5]]-H$4&gt;0),Relevé[[#This Row],[5]]-H$4,
IF(AND($C43=$B$5,Relevé[[#This Row],[5]]-H$5&gt;0),Relevé[[#This Row],[5]]-H$5,0)))),0)</f>
        <v>0</v>
      </c>
      <c r="I43" s="59">
        <f>IFERROR(IF(ISTEXT(Relevé[[#This Row],[6]]),0,
IF(AND($C43=$B$3,Relevé[[#This Row],[6]]-I$3&gt;0),Relevé[[#This Row],[6]]-I$3,
IF(AND($C43=$B$4,Relevé[[#This Row],[6]]-I$4&gt;0),Relevé[[#This Row],[6]]-I$4,
IF(AND($C43=$B$5,Relevé[[#This Row],[6]]-I$5&gt;0),Relevé[[#This Row],[6]]-I$5,0)))),0)</f>
        <v>0</v>
      </c>
      <c r="J43" s="59">
        <f>IFERROR(IF(ISTEXT(Relevé[[#This Row],[7]]),0,
IF(AND($C43=$B$3,Relevé[[#This Row],[7]]-J$3&gt;0),Relevé[[#This Row],[7]]-J$3,
IF(AND($C43=$B$4,Relevé[[#This Row],[7]]-J$4&gt;0),Relevé[[#This Row],[7]]-J$4,
IF(AND($C43=$B$5,Relevé[[#This Row],[7]]-J$5&gt;0),Relevé[[#This Row],[7]]-J$5,0)))),0)</f>
        <v>0</v>
      </c>
      <c r="K43" s="59">
        <f>IFERROR(IF(ISTEXT(Relevé[[#This Row],[8]]),0,
IF(AND($C43=$B$3,Relevé[[#This Row],[8]]-K$3&gt;0),Relevé[[#This Row],[8]]-K$3,
IF(AND($C43=$B$4,Relevé[[#This Row],[8]]-K$4&gt;0),Relevé[[#This Row],[8]]-K$4,
IF(AND($C43=$B$5,Relevé[[#This Row],[8]]-K$5&gt;0),Relevé[[#This Row],[8]]-K$5,0)))),0)</f>
        <v>0</v>
      </c>
      <c r="L43" s="59">
        <f>IFERROR(IF(ISTEXT(Relevé[[#This Row],[9]]),0,
IF(AND($C43=$B$3,Relevé[[#This Row],[9]]-L$3&gt;0),Relevé[[#This Row],[9]]-L$3,
IF(AND($C43=$B$4,Relevé[[#This Row],[9]]-L$4&gt;0),Relevé[[#This Row],[9]]-L$4,
IF(AND($C43=$B$5,Relevé[[#This Row],[9]]-L$5&gt;0),Relevé[[#This Row],[9]]-L$5,0)))),0)</f>
        <v>0</v>
      </c>
      <c r="M43" s="59">
        <f>IFERROR(IF(ISTEXT(Relevé[[#This Row],[10]]),0,
IF(AND($C43=$B$3,Relevé[[#This Row],[10]]-M$3&gt;0),Relevé[[#This Row],[10]]-M$3,
IF(AND($C43=$B$4,Relevé[[#This Row],[10]]-M$4&gt;0),Relevé[[#This Row],[10]]-M$4,
IF(AND($C43=$B$5,Relevé[[#This Row],[10]]-M$5&gt;0),Relevé[[#This Row],[10]]-M$5,0)))),0)</f>
        <v>0</v>
      </c>
      <c r="N43" s="59">
        <f>IFERROR(IF(ISTEXT(Relevé[[#This Row],[11]]),0,
IF(AND($C43=$B$3,Relevé[[#This Row],[11]]-N$3&gt;0),Relevé[[#This Row],[11]]-N$3,
IF(AND($C43=$B$4,Relevé[[#This Row],[11]]-N$4&gt;0),Relevé[[#This Row],[11]]-N$4,
IF(AND($C43=$B$5,Relevé[[#This Row],[11]]-N$5&gt;0),Relevé[[#This Row],[11]]-N$5,0)))),0)</f>
        <v>0</v>
      </c>
      <c r="O43" s="59">
        <f>IFERROR(IF(ISTEXT(Relevé[[#This Row],[12]]),0,
IF(AND($C43=$B$3,Relevé[[#This Row],[12]]-O$3&gt;0),Relevé[[#This Row],[12]]-O$3,
IF(AND($C43=$B$4,Relevé[[#This Row],[12]]-O$4&gt;0),Relevé[[#This Row],[12]]-O$4,
IF(AND($C43=$B$5,Relevé[[#This Row],[12]]-O$5&gt;0),Relevé[[#This Row],[12]]-O$5,0)))),0)</f>
        <v>0</v>
      </c>
      <c r="P43" s="59">
        <f>IFERROR(IF(ISTEXT(Relevé[[#This Row],[13]]),0,
IF(AND($C43=$B$3,Relevé[[#This Row],[13]]-P$3&gt;0),Relevé[[#This Row],[13]]-P$3,
IF(AND($C43=$B$4,Relevé[[#This Row],[13]]-P$4&gt;0),Relevé[[#This Row],[13]]-P$4,
IF(AND($C43=$B$5,Relevé[[#This Row],[13]]-P$5&gt;0),Relevé[[#This Row],[13]]-P$5,0)))),0)</f>
        <v>0</v>
      </c>
      <c r="Q43" s="59">
        <f>IFERROR(IF(ISTEXT(Relevé[[#This Row],[14]]),0,
IF(AND($C43=$B$3,Relevé[[#This Row],[14]]-Q$3&gt;0),Relevé[[#This Row],[14]]-Q$3,
IF(AND($C43=$B$4,Relevé[[#This Row],[14]]-Q$4&gt;0),Relevé[[#This Row],[14]]-Q$4,
IF(AND($C43=$B$5,Relevé[[#This Row],[14]]-Q$5&gt;0),Relevé[[#This Row],[14]]-Q$5,0)))),0)</f>
        <v>0</v>
      </c>
      <c r="R43" s="59">
        <f>IFERROR(IF(ISTEXT(Relevé[[#This Row],[15]]),0,
IF(AND($C43=$B$3,Relevé[[#This Row],[15]]-R$3&gt;0),Relevé[[#This Row],[15]]-R$3,
IF(AND($C43=$B$4,Relevé[[#This Row],[15]]-R$4&gt;0),Relevé[[#This Row],[15]]-R$4,
IF(AND($C43=$B$5,Relevé[[#This Row],[15]]-R$5&gt;0),Relevé[[#This Row],[15]]-R$5,0)))),0)</f>
        <v>0</v>
      </c>
      <c r="S43" s="59">
        <f>IFERROR(IF(ISTEXT(Relevé[[#This Row],[16]]),0,
IF(AND($C43=$B$3,Relevé[[#This Row],[16]]-S$3&gt;0),Relevé[[#This Row],[16]]-S$3,
IF(AND($C43=$B$4,Relevé[[#This Row],[16]]-S$4&gt;0),Relevé[[#This Row],[16]]-S$4,
IF(AND($C43=$B$5,Relevé[[#This Row],[16]]-S$5&gt;0),Relevé[[#This Row],[16]]-S$5,0)))),0)</f>
        <v>0</v>
      </c>
      <c r="T43" s="59">
        <f>IFERROR(IF(ISTEXT(Relevé[[#This Row],[17]]),0,
IF(AND($C43=$B$3,Relevé[[#This Row],[17]]-T$3&gt;0),Relevé[[#This Row],[17]]-T$3,
IF(AND($C43=$B$4,Relevé[[#This Row],[17]]-T$4&gt;0),Relevé[[#This Row],[17]]-T$4,
IF(AND($C43=$B$5,Relevé[[#This Row],[17]]-T$5&gt;0),Relevé[[#This Row],[17]]-T$5,0)))),0)</f>
        <v>0</v>
      </c>
      <c r="U43" s="59">
        <f>IFERROR(IF(ISTEXT(Relevé[[#This Row],[18]]),0,
IF(AND($C43=$B$3,Relevé[[#This Row],[18]]-U$3&gt;0),Relevé[[#This Row],[18]]-U$3,
IF(AND($C43=$B$4,Relevé[[#This Row],[18]]-U$4&gt;0),Relevé[[#This Row],[18]]-U$4,
IF(AND($C43=$B$5,Relevé[[#This Row],[18]]-U$5&gt;0),Relevé[[#This Row],[18]]-U$5,0)))),0)</f>
        <v>0</v>
      </c>
      <c r="V43" s="59">
        <f>IFERROR(IF(ISTEXT(Relevé[[#This Row],[19]]),0,
IF(AND($C43=$B$3,Relevé[[#This Row],[19]]-V$3&gt;0),Relevé[[#This Row],[19]]-V$3,
IF(AND($C43=$B$4,Relevé[[#This Row],[19]]-V$4&gt;0),Relevé[[#This Row],[19]]-V$4,
IF(AND($C43=$B$5,Relevé[[#This Row],[19]]-V$5&gt;0),Relevé[[#This Row],[19]]-V$5,0)))),0)</f>
        <v>0</v>
      </c>
      <c r="W43" s="59">
        <f>IFERROR(IF(ISTEXT(Relevé[[#This Row],[20]]),0,
IF(AND($C43=$B$3,Relevé[[#This Row],[20]]-W$3&gt;0),Relevé[[#This Row],[20]]-W$3,
IF(AND($C43=$B$4,Relevé[[#This Row],[20]]-W$4&gt;0),Relevé[[#This Row],[20]]-W$4,
IF(AND($C43=$B$5,Relevé[[#This Row],[20]]-W$5&gt;0),Relevé[[#This Row],[20]]-W$5,0)))),0)</f>
        <v>0</v>
      </c>
      <c r="X43" s="59">
        <f>IFERROR(IF(ISTEXT(Relevé[[#This Row],[21]]),0,
IF(AND($C43=$B$3,Relevé[[#This Row],[21]]-X$3&gt;0),Relevé[[#This Row],[21]]-X$3,
IF(AND($C43=$B$4,Relevé[[#This Row],[21]]-X$4&gt;0),Relevé[[#This Row],[21]]-X$4,
IF(AND($C43=$B$5,Relevé[[#This Row],[21]]-X$5&gt;0),Relevé[[#This Row],[21]]-X$5,0)))),0)</f>
        <v>0</v>
      </c>
      <c r="Y43" s="59">
        <f>IFERROR(IF(ISTEXT(Relevé[[#This Row],[22]]),0,
IF(AND($C43=$B$3,Relevé[[#This Row],[22]]-Y$3&gt;0),Relevé[[#This Row],[22]]-Y$3,
IF(AND($C43=$B$4,Relevé[[#This Row],[22]]-Y$4&gt;0),Relevé[[#This Row],[22]]-Y$4,
IF(AND($C43=$B$5,Relevé[[#This Row],[22]]-Y$5&gt;0),Relevé[[#This Row],[22]]-Y$5,0)))),0)</f>
        <v>0</v>
      </c>
      <c r="Z43" s="59">
        <f>IFERROR(IF(ISTEXT(Relevé[[#This Row],[23]]),0,
IF(AND($C43=$B$3,Relevé[[#This Row],[23]]-Z$3&gt;0),Relevé[[#This Row],[23]]-Z$3,
IF(AND($C43=$B$4,Relevé[[#This Row],[23]]-Z$4&gt;0),Relevé[[#This Row],[23]]-Z$4,
IF(AND($C43=$B$5,Relevé[[#This Row],[23]]-Z$5&gt;0),Relevé[[#This Row],[23]]-Z$5,0)))),0)</f>
        <v>0</v>
      </c>
      <c r="AA43" s="59">
        <f>IFERROR(IF(ISTEXT(Relevé[[#This Row],[24]]),0,
IF(AND($C43=$B$3,Relevé[[#This Row],[24]]-AA$3&gt;0),Relevé[[#This Row],[24]]-AA$3,
IF(AND($C43=$B$4,Relevé[[#This Row],[24]]-AA$4&gt;0),Relevé[[#This Row],[24]]-AA$4,
IF(AND($C43=$B$5,Relevé[[#This Row],[24]]-AA$5&gt;0),Relevé[[#This Row],[24]]-AA$5,0)))),0)</f>
        <v>0</v>
      </c>
      <c r="AB43" s="59">
        <f>IFERROR(IF(ISTEXT(Relevé[[#This Row],[25]]),0,
IF(AND($C43=$B$3,Relevé[[#This Row],[25]]-AB$3&gt;0),Relevé[[#This Row],[25]]-AB$3,
IF(AND($C43=$B$4,Relevé[[#This Row],[25]]-AB$4&gt;0),Relevé[[#This Row],[25]]-AB$4,
IF(AND($C43=$B$5,Relevé[[#This Row],[25]]-AB$5&gt;0),Relevé[[#This Row],[25]]-AB$5,0)))),0)</f>
        <v>0</v>
      </c>
      <c r="AC43" s="59">
        <f>IFERROR(IF(ISTEXT(Relevé[[#This Row],[26]]),0,
IF(AND($C43=$B$3,Relevé[[#This Row],[26]]-AC$3&gt;0),Relevé[[#This Row],[26]]-AC$3,
IF(AND($C43=$B$4,Relevé[[#This Row],[26]]-AC$4&gt;0),Relevé[[#This Row],[26]]-AC$4,
IF(AND($C43=$B$5,Relevé[[#This Row],[26]]-AC$5&gt;0),Relevé[[#This Row],[26]]-AC$5,0)))),0)</f>
        <v>0</v>
      </c>
      <c r="AD43" s="59">
        <f>IFERROR(IF(ISTEXT(Relevé[[#This Row],[27]]),0,
IF(AND($C43=$B$3,Relevé[[#This Row],[27]]-AD$3&gt;0),Relevé[[#This Row],[27]]-AD$3,
IF(AND($C43=$B$4,Relevé[[#This Row],[27]]-AD$4&gt;0),Relevé[[#This Row],[27]]-AD$4,
IF(AND($C43=$B$5,Relevé[[#This Row],[27]]-AD$5&gt;0),Relevé[[#This Row],[27]]-AD$5,0)))),0)</f>
        <v>0</v>
      </c>
      <c r="AE43" s="59">
        <f>IFERROR(IF(ISTEXT(Relevé[[#This Row],[28]]),0,
IF(AND($C43=$B$3,Relevé[[#This Row],[28]]-AE$3&gt;0),Relevé[[#This Row],[28]]-AE$3,
IF(AND($C43=$B$4,Relevé[[#This Row],[28]]-AE$4&gt;0),Relevé[[#This Row],[28]]-AE$4,
IF(AND($C43=$B$5,Relevé[[#This Row],[28]]-AE$5&gt;0),Relevé[[#This Row],[28]]-AE$5,0)))),0)</f>
        <v>0</v>
      </c>
      <c r="AF43" s="59">
        <f>IFERROR(IF(ISTEXT(Relevé[[#This Row],[29]]),0,
IF(AND($C43=$B$3,Relevé[[#This Row],[29]]-AF$3&gt;0),Relevé[[#This Row],[29]]-AF$3,
IF(AND($C43=$B$4,Relevé[[#This Row],[29]]-AF$4&gt;0),Relevé[[#This Row],[29]]-AF$4,
IF(AND($C43=$B$5,Relevé[[#This Row],[29]]-AF$5&gt;0),Relevé[[#This Row],[29]]-AF$5,0)))),0)</f>
        <v>0</v>
      </c>
      <c r="AG43" s="59">
        <f>IFERROR(IF(ISTEXT(Relevé[[#This Row],[30]]),0,
IF(AND($C43=$B$3,Relevé[[#This Row],[30]]-AG$3&gt;0),Relevé[[#This Row],[30]]-AG$3,
IF(AND($C43=$B$4,Relevé[[#This Row],[30]]-AG$4&gt;0),Relevé[[#This Row],[30]]-AG$4,
IF(AND($C43=$B$5,Relevé[[#This Row],[30]]-AG$5&gt;0),Relevé[[#This Row],[30]]-AG$5,0)))),0)</f>
        <v>0</v>
      </c>
      <c r="AH43" s="59">
        <f>IFERROR(IF(ISTEXT(Relevé[[#This Row],[31]]),0,
IF(AND($C43=$B$3,Relevé[[#This Row],[31]]-AH$3&gt;0),Relevé[[#This Row],[31]]-AH$3,
IF(AND($C43=$B$4,Relevé[[#This Row],[31]]-AH$4&gt;0),Relevé[[#This Row],[31]]-AH$4,
IF(AND($C43=$B$5,Relevé[[#This Row],[31]]-AH$5&gt;0),Relevé[[#This Row],[31]]-AH$5,0)))),0)</f>
        <v>0</v>
      </c>
      <c r="AI43" s="60">
        <f t="shared" si="4"/>
        <v>0</v>
      </c>
      <c r="AJ43" s="11"/>
      <c r="AK43" s="11"/>
      <c r="AL43" s="11"/>
      <c r="AM43" s="11"/>
    </row>
    <row r="44" spans="1:39" ht="15" customHeight="1" x14ac:dyDescent="0.25">
      <c r="A44" s="130"/>
      <c r="B44" s="20" t="str">
        <f>IFERROR(VLOOKUP(A44,Salariés[],2,FALSE),"")</f>
        <v/>
      </c>
      <c r="C44" s="20" t="str">
        <f>IFERROR(VLOOKUP(A44,Salariés[],3,FALSE),"")</f>
        <v/>
      </c>
      <c r="D44" s="59">
        <f>IFERROR(IF(ISTEXT(Relevé[[#This Row],[1]]),0,
IF(AND($C44=$B$3,Relevé[[#This Row],[1]]-D$3&gt;0),Relevé[[#This Row],[1]]-D$3,
IF(AND($C44=$B$4,Relevé[[#This Row],[1]]-D$4&gt;0),Relevé[[#This Row],[1]]-D$4,
IF(AND($C44=$B$5,Relevé[[#This Row],[1]]-D$5&gt;0),Relevé[[#This Row],[1]]-D$5,0)))),0)</f>
        <v>0</v>
      </c>
      <c r="E44" s="59">
        <f>IFERROR(IF(ISTEXT(Relevé[[#This Row],[2]]),0,
IF(AND($C44=$B$3,Relevé[[#This Row],[2]]-E$3&gt;0),Relevé[[#This Row],[2]]-E$3,
IF(AND($C44=$B$4,Relevé[[#This Row],[2]]-E$4&gt;0),Relevé[[#This Row],[2]]-E$4,
IF(AND($C44=$B$5,Relevé[[#This Row],[2]]-E$5&gt;0),Relevé[[#This Row],[2]]-E$5,0)))),0)</f>
        <v>0</v>
      </c>
      <c r="F44" s="59">
        <f>IFERROR(IF(ISTEXT(Relevé[[#This Row],[3]]),0,
IF(AND($C44=$B$3,Relevé[[#This Row],[3]]-F$3&gt;0),Relevé[[#This Row],[3]]-F$3,
IF(AND($C44=$B$4,Relevé[[#This Row],[3]]-F$4&gt;0),Relevé[[#This Row],[3]]-F$4,
IF(AND($C44=$B$5,Relevé[[#This Row],[3]]-F$5&gt;0),Relevé[[#This Row],[3]]-F$5,0)))),0)</f>
        <v>0</v>
      </c>
      <c r="G44" s="59">
        <f>IFERROR(IF(ISTEXT(Relevé[[#This Row],[4]]),0,
IF(AND($C44=$B$3,Relevé[[#This Row],[4]]-G$3&gt;0),Relevé[[#This Row],[4]]-G$3,
IF(AND($C44=$B$4,Relevé[[#This Row],[4]]-G$4&gt;0),Relevé[[#This Row],[4]]-G$4,
IF(AND($C44=$B$5,Relevé[[#This Row],[4]]-G$5&gt;0),Relevé[[#This Row],[4]]-G$5,0)))),0)</f>
        <v>0</v>
      </c>
      <c r="H44" s="59">
        <f>IFERROR(IF(ISTEXT(Relevé[[#This Row],[5]]),0,
IF(AND($C44=$B$3,Relevé[[#This Row],[5]]-H$3&gt;0),Relevé[[#This Row],[5]]-H$3,
IF(AND($C44=$B$4,Relevé[[#This Row],[5]]-H$4&gt;0),Relevé[[#This Row],[5]]-H$4,
IF(AND($C44=$B$5,Relevé[[#This Row],[5]]-H$5&gt;0),Relevé[[#This Row],[5]]-H$5,0)))),0)</f>
        <v>0</v>
      </c>
      <c r="I44" s="59">
        <f>IFERROR(IF(ISTEXT(Relevé[[#This Row],[6]]),0,
IF(AND($C44=$B$3,Relevé[[#This Row],[6]]-I$3&gt;0),Relevé[[#This Row],[6]]-I$3,
IF(AND($C44=$B$4,Relevé[[#This Row],[6]]-I$4&gt;0),Relevé[[#This Row],[6]]-I$4,
IF(AND($C44=$B$5,Relevé[[#This Row],[6]]-I$5&gt;0),Relevé[[#This Row],[6]]-I$5,0)))),0)</f>
        <v>0</v>
      </c>
      <c r="J44" s="59">
        <f>IFERROR(IF(ISTEXT(Relevé[[#This Row],[7]]),0,
IF(AND($C44=$B$3,Relevé[[#This Row],[7]]-J$3&gt;0),Relevé[[#This Row],[7]]-J$3,
IF(AND($C44=$B$4,Relevé[[#This Row],[7]]-J$4&gt;0),Relevé[[#This Row],[7]]-J$4,
IF(AND($C44=$B$5,Relevé[[#This Row],[7]]-J$5&gt;0),Relevé[[#This Row],[7]]-J$5,0)))),0)</f>
        <v>0</v>
      </c>
      <c r="K44" s="59">
        <f>IFERROR(IF(ISTEXT(Relevé[[#This Row],[8]]),0,
IF(AND($C44=$B$3,Relevé[[#This Row],[8]]-K$3&gt;0),Relevé[[#This Row],[8]]-K$3,
IF(AND($C44=$B$4,Relevé[[#This Row],[8]]-K$4&gt;0),Relevé[[#This Row],[8]]-K$4,
IF(AND($C44=$B$5,Relevé[[#This Row],[8]]-K$5&gt;0),Relevé[[#This Row],[8]]-K$5,0)))),0)</f>
        <v>0</v>
      </c>
      <c r="L44" s="59">
        <f>IFERROR(IF(ISTEXT(Relevé[[#This Row],[9]]),0,
IF(AND($C44=$B$3,Relevé[[#This Row],[9]]-L$3&gt;0),Relevé[[#This Row],[9]]-L$3,
IF(AND($C44=$B$4,Relevé[[#This Row],[9]]-L$4&gt;0),Relevé[[#This Row],[9]]-L$4,
IF(AND($C44=$B$5,Relevé[[#This Row],[9]]-L$5&gt;0),Relevé[[#This Row],[9]]-L$5,0)))),0)</f>
        <v>0</v>
      </c>
      <c r="M44" s="59">
        <f>IFERROR(IF(ISTEXT(Relevé[[#This Row],[10]]),0,
IF(AND($C44=$B$3,Relevé[[#This Row],[10]]-M$3&gt;0),Relevé[[#This Row],[10]]-M$3,
IF(AND($C44=$B$4,Relevé[[#This Row],[10]]-M$4&gt;0),Relevé[[#This Row],[10]]-M$4,
IF(AND($C44=$B$5,Relevé[[#This Row],[10]]-M$5&gt;0),Relevé[[#This Row],[10]]-M$5,0)))),0)</f>
        <v>0</v>
      </c>
      <c r="N44" s="59">
        <f>IFERROR(IF(ISTEXT(Relevé[[#This Row],[11]]),0,
IF(AND($C44=$B$3,Relevé[[#This Row],[11]]-N$3&gt;0),Relevé[[#This Row],[11]]-N$3,
IF(AND($C44=$B$4,Relevé[[#This Row],[11]]-N$4&gt;0),Relevé[[#This Row],[11]]-N$4,
IF(AND($C44=$B$5,Relevé[[#This Row],[11]]-N$5&gt;0),Relevé[[#This Row],[11]]-N$5,0)))),0)</f>
        <v>0</v>
      </c>
      <c r="O44" s="59">
        <f>IFERROR(IF(ISTEXT(Relevé[[#This Row],[12]]),0,
IF(AND($C44=$B$3,Relevé[[#This Row],[12]]-O$3&gt;0),Relevé[[#This Row],[12]]-O$3,
IF(AND($C44=$B$4,Relevé[[#This Row],[12]]-O$4&gt;0),Relevé[[#This Row],[12]]-O$4,
IF(AND($C44=$B$5,Relevé[[#This Row],[12]]-O$5&gt;0),Relevé[[#This Row],[12]]-O$5,0)))),0)</f>
        <v>0</v>
      </c>
      <c r="P44" s="59">
        <f>IFERROR(IF(ISTEXT(Relevé[[#This Row],[13]]),0,
IF(AND($C44=$B$3,Relevé[[#This Row],[13]]-P$3&gt;0),Relevé[[#This Row],[13]]-P$3,
IF(AND($C44=$B$4,Relevé[[#This Row],[13]]-P$4&gt;0),Relevé[[#This Row],[13]]-P$4,
IF(AND($C44=$B$5,Relevé[[#This Row],[13]]-P$5&gt;0),Relevé[[#This Row],[13]]-P$5,0)))),0)</f>
        <v>0</v>
      </c>
      <c r="Q44" s="59">
        <f>IFERROR(IF(ISTEXT(Relevé[[#This Row],[14]]),0,
IF(AND($C44=$B$3,Relevé[[#This Row],[14]]-Q$3&gt;0),Relevé[[#This Row],[14]]-Q$3,
IF(AND($C44=$B$4,Relevé[[#This Row],[14]]-Q$4&gt;0),Relevé[[#This Row],[14]]-Q$4,
IF(AND($C44=$B$5,Relevé[[#This Row],[14]]-Q$5&gt;0),Relevé[[#This Row],[14]]-Q$5,0)))),0)</f>
        <v>0</v>
      </c>
      <c r="R44" s="59">
        <f>IFERROR(IF(ISTEXT(Relevé[[#This Row],[15]]),0,
IF(AND($C44=$B$3,Relevé[[#This Row],[15]]-R$3&gt;0),Relevé[[#This Row],[15]]-R$3,
IF(AND($C44=$B$4,Relevé[[#This Row],[15]]-R$4&gt;0),Relevé[[#This Row],[15]]-R$4,
IF(AND($C44=$B$5,Relevé[[#This Row],[15]]-R$5&gt;0),Relevé[[#This Row],[15]]-R$5,0)))),0)</f>
        <v>0</v>
      </c>
      <c r="S44" s="59">
        <f>IFERROR(IF(ISTEXT(Relevé[[#This Row],[16]]),0,
IF(AND($C44=$B$3,Relevé[[#This Row],[16]]-S$3&gt;0),Relevé[[#This Row],[16]]-S$3,
IF(AND($C44=$B$4,Relevé[[#This Row],[16]]-S$4&gt;0),Relevé[[#This Row],[16]]-S$4,
IF(AND($C44=$B$5,Relevé[[#This Row],[16]]-S$5&gt;0),Relevé[[#This Row],[16]]-S$5,0)))),0)</f>
        <v>0</v>
      </c>
      <c r="T44" s="59">
        <f>IFERROR(IF(ISTEXT(Relevé[[#This Row],[17]]),0,
IF(AND($C44=$B$3,Relevé[[#This Row],[17]]-T$3&gt;0),Relevé[[#This Row],[17]]-T$3,
IF(AND($C44=$B$4,Relevé[[#This Row],[17]]-T$4&gt;0),Relevé[[#This Row],[17]]-T$4,
IF(AND($C44=$B$5,Relevé[[#This Row],[17]]-T$5&gt;0),Relevé[[#This Row],[17]]-T$5,0)))),0)</f>
        <v>0</v>
      </c>
      <c r="U44" s="59">
        <f>IFERROR(IF(ISTEXT(Relevé[[#This Row],[18]]),0,
IF(AND($C44=$B$3,Relevé[[#This Row],[18]]-U$3&gt;0),Relevé[[#This Row],[18]]-U$3,
IF(AND($C44=$B$4,Relevé[[#This Row],[18]]-U$4&gt;0),Relevé[[#This Row],[18]]-U$4,
IF(AND($C44=$B$5,Relevé[[#This Row],[18]]-U$5&gt;0),Relevé[[#This Row],[18]]-U$5,0)))),0)</f>
        <v>0</v>
      </c>
      <c r="V44" s="59">
        <f>IFERROR(IF(ISTEXT(Relevé[[#This Row],[19]]),0,
IF(AND($C44=$B$3,Relevé[[#This Row],[19]]-V$3&gt;0),Relevé[[#This Row],[19]]-V$3,
IF(AND($C44=$B$4,Relevé[[#This Row],[19]]-V$4&gt;0),Relevé[[#This Row],[19]]-V$4,
IF(AND($C44=$B$5,Relevé[[#This Row],[19]]-V$5&gt;0),Relevé[[#This Row],[19]]-V$5,0)))),0)</f>
        <v>0</v>
      </c>
      <c r="W44" s="59">
        <f>IFERROR(IF(ISTEXT(Relevé[[#This Row],[20]]),0,
IF(AND($C44=$B$3,Relevé[[#This Row],[20]]-W$3&gt;0),Relevé[[#This Row],[20]]-W$3,
IF(AND($C44=$B$4,Relevé[[#This Row],[20]]-W$4&gt;0),Relevé[[#This Row],[20]]-W$4,
IF(AND($C44=$B$5,Relevé[[#This Row],[20]]-W$5&gt;0),Relevé[[#This Row],[20]]-W$5,0)))),0)</f>
        <v>0</v>
      </c>
      <c r="X44" s="59">
        <f>IFERROR(IF(ISTEXT(Relevé[[#This Row],[21]]),0,
IF(AND($C44=$B$3,Relevé[[#This Row],[21]]-X$3&gt;0),Relevé[[#This Row],[21]]-X$3,
IF(AND($C44=$B$4,Relevé[[#This Row],[21]]-X$4&gt;0),Relevé[[#This Row],[21]]-X$4,
IF(AND($C44=$B$5,Relevé[[#This Row],[21]]-X$5&gt;0),Relevé[[#This Row],[21]]-X$5,0)))),0)</f>
        <v>0</v>
      </c>
      <c r="Y44" s="59">
        <f>IFERROR(IF(ISTEXT(Relevé[[#This Row],[22]]),0,
IF(AND($C44=$B$3,Relevé[[#This Row],[22]]-Y$3&gt;0),Relevé[[#This Row],[22]]-Y$3,
IF(AND($C44=$B$4,Relevé[[#This Row],[22]]-Y$4&gt;0),Relevé[[#This Row],[22]]-Y$4,
IF(AND($C44=$B$5,Relevé[[#This Row],[22]]-Y$5&gt;0),Relevé[[#This Row],[22]]-Y$5,0)))),0)</f>
        <v>0</v>
      </c>
      <c r="Z44" s="59">
        <f>IFERROR(IF(ISTEXT(Relevé[[#This Row],[23]]),0,
IF(AND($C44=$B$3,Relevé[[#This Row],[23]]-Z$3&gt;0),Relevé[[#This Row],[23]]-Z$3,
IF(AND($C44=$B$4,Relevé[[#This Row],[23]]-Z$4&gt;0),Relevé[[#This Row],[23]]-Z$4,
IF(AND($C44=$B$5,Relevé[[#This Row],[23]]-Z$5&gt;0),Relevé[[#This Row],[23]]-Z$5,0)))),0)</f>
        <v>0</v>
      </c>
      <c r="AA44" s="59">
        <f>IFERROR(IF(ISTEXT(Relevé[[#This Row],[24]]),0,
IF(AND($C44=$B$3,Relevé[[#This Row],[24]]-AA$3&gt;0),Relevé[[#This Row],[24]]-AA$3,
IF(AND($C44=$B$4,Relevé[[#This Row],[24]]-AA$4&gt;0),Relevé[[#This Row],[24]]-AA$4,
IF(AND($C44=$B$5,Relevé[[#This Row],[24]]-AA$5&gt;0),Relevé[[#This Row],[24]]-AA$5,0)))),0)</f>
        <v>0</v>
      </c>
      <c r="AB44" s="59">
        <f>IFERROR(IF(ISTEXT(Relevé[[#This Row],[25]]),0,
IF(AND($C44=$B$3,Relevé[[#This Row],[25]]-AB$3&gt;0),Relevé[[#This Row],[25]]-AB$3,
IF(AND($C44=$B$4,Relevé[[#This Row],[25]]-AB$4&gt;0),Relevé[[#This Row],[25]]-AB$4,
IF(AND($C44=$B$5,Relevé[[#This Row],[25]]-AB$5&gt;0),Relevé[[#This Row],[25]]-AB$5,0)))),0)</f>
        <v>0</v>
      </c>
      <c r="AC44" s="59">
        <f>IFERROR(IF(ISTEXT(Relevé[[#This Row],[26]]),0,
IF(AND($C44=$B$3,Relevé[[#This Row],[26]]-AC$3&gt;0),Relevé[[#This Row],[26]]-AC$3,
IF(AND($C44=$B$4,Relevé[[#This Row],[26]]-AC$4&gt;0),Relevé[[#This Row],[26]]-AC$4,
IF(AND($C44=$B$5,Relevé[[#This Row],[26]]-AC$5&gt;0),Relevé[[#This Row],[26]]-AC$5,0)))),0)</f>
        <v>0</v>
      </c>
      <c r="AD44" s="59">
        <f>IFERROR(IF(ISTEXT(Relevé[[#This Row],[27]]),0,
IF(AND($C44=$B$3,Relevé[[#This Row],[27]]-AD$3&gt;0),Relevé[[#This Row],[27]]-AD$3,
IF(AND($C44=$B$4,Relevé[[#This Row],[27]]-AD$4&gt;0),Relevé[[#This Row],[27]]-AD$4,
IF(AND($C44=$B$5,Relevé[[#This Row],[27]]-AD$5&gt;0),Relevé[[#This Row],[27]]-AD$5,0)))),0)</f>
        <v>0</v>
      </c>
      <c r="AE44" s="59">
        <f>IFERROR(IF(ISTEXT(Relevé[[#This Row],[28]]),0,
IF(AND($C44=$B$3,Relevé[[#This Row],[28]]-AE$3&gt;0),Relevé[[#This Row],[28]]-AE$3,
IF(AND($C44=$B$4,Relevé[[#This Row],[28]]-AE$4&gt;0),Relevé[[#This Row],[28]]-AE$4,
IF(AND($C44=$B$5,Relevé[[#This Row],[28]]-AE$5&gt;0),Relevé[[#This Row],[28]]-AE$5,0)))),0)</f>
        <v>0</v>
      </c>
      <c r="AF44" s="59">
        <f>IFERROR(IF(ISTEXT(Relevé[[#This Row],[29]]),0,
IF(AND($C44=$B$3,Relevé[[#This Row],[29]]-AF$3&gt;0),Relevé[[#This Row],[29]]-AF$3,
IF(AND($C44=$B$4,Relevé[[#This Row],[29]]-AF$4&gt;0),Relevé[[#This Row],[29]]-AF$4,
IF(AND($C44=$B$5,Relevé[[#This Row],[29]]-AF$5&gt;0),Relevé[[#This Row],[29]]-AF$5,0)))),0)</f>
        <v>0</v>
      </c>
      <c r="AG44" s="59">
        <f>IFERROR(IF(ISTEXT(Relevé[[#This Row],[30]]),0,
IF(AND($C44=$B$3,Relevé[[#This Row],[30]]-AG$3&gt;0),Relevé[[#This Row],[30]]-AG$3,
IF(AND($C44=$B$4,Relevé[[#This Row],[30]]-AG$4&gt;0),Relevé[[#This Row],[30]]-AG$4,
IF(AND($C44=$B$5,Relevé[[#This Row],[30]]-AG$5&gt;0),Relevé[[#This Row],[30]]-AG$5,0)))),0)</f>
        <v>0</v>
      </c>
      <c r="AH44" s="59">
        <f>IFERROR(IF(ISTEXT(Relevé[[#This Row],[31]]),0,
IF(AND($C44=$B$3,Relevé[[#This Row],[31]]-AH$3&gt;0),Relevé[[#This Row],[31]]-AH$3,
IF(AND($C44=$B$4,Relevé[[#This Row],[31]]-AH$4&gt;0),Relevé[[#This Row],[31]]-AH$4,
IF(AND($C44=$B$5,Relevé[[#This Row],[31]]-AH$5&gt;0),Relevé[[#This Row],[31]]-AH$5,0)))),0)</f>
        <v>0</v>
      </c>
      <c r="AI44" s="60">
        <f t="shared" si="4"/>
        <v>0</v>
      </c>
      <c r="AJ44" s="11"/>
      <c r="AK44" s="11"/>
      <c r="AL44" s="11"/>
      <c r="AM44" s="11"/>
    </row>
    <row r="45" spans="1:39" ht="15" customHeight="1" x14ac:dyDescent="0.25">
      <c r="A45" s="128"/>
      <c r="B45" s="20" t="str">
        <f>IFERROR(VLOOKUP(A45,Salariés[],2,FALSE),"")</f>
        <v/>
      </c>
      <c r="C45" s="20" t="str">
        <f>IFERROR(VLOOKUP(A45,Salariés[],3,FALSE),"")</f>
        <v/>
      </c>
      <c r="D45" s="59">
        <f>IFERROR(IF(ISTEXT(Relevé[[#This Row],[1]]),0,
IF(AND($C45=$B$3,Relevé[[#This Row],[1]]-D$3&gt;0),Relevé[[#This Row],[1]]-D$3,
IF(AND($C45=$B$4,Relevé[[#This Row],[1]]-D$4&gt;0),Relevé[[#This Row],[1]]-D$4,
IF(AND($C45=$B$5,Relevé[[#This Row],[1]]-D$5&gt;0),Relevé[[#This Row],[1]]-D$5,0)))),0)</f>
        <v>0</v>
      </c>
      <c r="E45" s="59">
        <f>IFERROR(IF(ISTEXT(Relevé[[#This Row],[2]]),0,
IF(AND($C45=$B$3,Relevé[[#This Row],[2]]-E$3&gt;0),Relevé[[#This Row],[2]]-E$3,
IF(AND($C45=$B$4,Relevé[[#This Row],[2]]-E$4&gt;0),Relevé[[#This Row],[2]]-E$4,
IF(AND($C45=$B$5,Relevé[[#This Row],[2]]-E$5&gt;0),Relevé[[#This Row],[2]]-E$5,0)))),0)</f>
        <v>0</v>
      </c>
      <c r="F45" s="59">
        <f>IFERROR(IF(ISTEXT(Relevé[[#This Row],[3]]),0,
IF(AND($C45=$B$3,Relevé[[#This Row],[3]]-F$3&gt;0),Relevé[[#This Row],[3]]-F$3,
IF(AND($C45=$B$4,Relevé[[#This Row],[3]]-F$4&gt;0),Relevé[[#This Row],[3]]-F$4,
IF(AND($C45=$B$5,Relevé[[#This Row],[3]]-F$5&gt;0),Relevé[[#This Row],[3]]-F$5,0)))),0)</f>
        <v>0</v>
      </c>
      <c r="G45" s="59">
        <f>IFERROR(IF(ISTEXT(Relevé[[#This Row],[4]]),0,
IF(AND($C45=$B$3,Relevé[[#This Row],[4]]-G$3&gt;0),Relevé[[#This Row],[4]]-G$3,
IF(AND($C45=$B$4,Relevé[[#This Row],[4]]-G$4&gt;0),Relevé[[#This Row],[4]]-G$4,
IF(AND($C45=$B$5,Relevé[[#This Row],[4]]-G$5&gt;0),Relevé[[#This Row],[4]]-G$5,0)))),0)</f>
        <v>0</v>
      </c>
      <c r="H45" s="59">
        <f>IFERROR(IF(ISTEXT(Relevé[[#This Row],[5]]),0,
IF(AND($C45=$B$3,Relevé[[#This Row],[5]]-H$3&gt;0),Relevé[[#This Row],[5]]-H$3,
IF(AND($C45=$B$4,Relevé[[#This Row],[5]]-H$4&gt;0),Relevé[[#This Row],[5]]-H$4,
IF(AND($C45=$B$5,Relevé[[#This Row],[5]]-H$5&gt;0),Relevé[[#This Row],[5]]-H$5,0)))),0)</f>
        <v>0</v>
      </c>
      <c r="I45" s="59">
        <f>IFERROR(IF(ISTEXT(Relevé[[#This Row],[6]]),0,
IF(AND($C45=$B$3,Relevé[[#This Row],[6]]-I$3&gt;0),Relevé[[#This Row],[6]]-I$3,
IF(AND($C45=$B$4,Relevé[[#This Row],[6]]-I$4&gt;0),Relevé[[#This Row],[6]]-I$4,
IF(AND($C45=$B$5,Relevé[[#This Row],[6]]-I$5&gt;0),Relevé[[#This Row],[6]]-I$5,0)))),0)</f>
        <v>0</v>
      </c>
      <c r="J45" s="59">
        <f>IFERROR(IF(ISTEXT(Relevé[[#This Row],[7]]),0,
IF(AND($C45=$B$3,Relevé[[#This Row],[7]]-J$3&gt;0),Relevé[[#This Row],[7]]-J$3,
IF(AND($C45=$B$4,Relevé[[#This Row],[7]]-J$4&gt;0),Relevé[[#This Row],[7]]-J$4,
IF(AND($C45=$B$5,Relevé[[#This Row],[7]]-J$5&gt;0),Relevé[[#This Row],[7]]-J$5,0)))),0)</f>
        <v>0</v>
      </c>
      <c r="K45" s="59">
        <f>IFERROR(IF(ISTEXT(Relevé[[#This Row],[8]]),0,
IF(AND($C45=$B$3,Relevé[[#This Row],[8]]-K$3&gt;0),Relevé[[#This Row],[8]]-K$3,
IF(AND($C45=$B$4,Relevé[[#This Row],[8]]-K$4&gt;0),Relevé[[#This Row],[8]]-K$4,
IF(AND($C45=$B$5,Relevé[[#This Row],[8]]-K$5&gt;0),Relevé[[#This Row],[8]]-K$5,0)))),0)</f>
        <v>0</v>
      </c>
      <c r="L45" s="59">
        <f>IFERROR(IF(ISTEXT(Relevé[[#This Row],[9]]),0,
IF(AND($C45=$B$3,Relevé[[#This Row],[9]]-L$3&gt;0),Relevé[[#This Row],[9]]-L$3,
IF(AND($C45=$B$4,Relevé[[#This Row],[9]]-L$4&gt;0),Relevé[[#This Row],[9]]-L$4,
IF(AND($C45=$B$5,Relevé[[#This Row],[9]]-L$5&gt;0),Relevé[[#This Row],[9]]-L$5,0)))),0)</f>
        <v>0</v>
      </c>
      <c r="M45" s="59">
        <f>IFERROR(IF(ISTEXT(Relevé[[#This Row],[10]]),0,
IF(AND($C45=$B$3,Relevé[[#This Row],[10]]-M$3&gt;0),Relevé[[#This Row],[10]]-M$3,
IF(AND($C45=$B$4,Relevé[[#This Row],[10]]-M$4&gt;0),Relevé[[#This Row],[10]]-M$4,
IF(AND($C45=$B$5,Relevé[[#This Row],[10]]-M$5&gt;0),Relevé[[#This Row],[10]]-M$5,0)))),0)</f>
        <v>0</v>
      </c>
      <c r="N45" s="59">
        <f>IFERROR(IF(ISTEXT(Relevé[[#This Row],[11]]),0,
IF(AND($C45=$B$3,Relevé[[#This Row],[11]]-N$3&gt;0),Relevé[[#This Row],[11]]-N$3,
IF(AND($C45=$B$4,Relevé[[#This Row],[11]]-N$4&gt;0),Relevé[[#This Row],[11]]-N$4,
IF(AND($C45=$B$5,Relevé[[#This Row],[11]]-N$5&gt;0),Relevé[[#This Row],[11]]-N$5,0)))),0)</f>
        <v>0</v>
      </c>
      <c r="O45" s="59">
        <f>IFERROR(IF(ISTEXT(Relevé[[#This Row],[12]]),0,
IF(AND($C45=$B$3,Relevé[[#This Row],[12]]-O$3&gt;0),Relevé[[#This Row],[12]]-O$3,
IF(AND($C45=$B$4,Relevé[[#This Row],[12]]-O$4&gt;0),Relevé[[#This Row],[12]]-O$4,
IF(AND($C45=$B$5,Relevé[[#This Row],[12]]-O$5&gt;0),Relevé[[#This Row],[12]]-O$5,0)))),0)</f>
        <v>0</v>
      </c>
      <c r="P45" s="59">
        <f>IFERROR(IF(ISTEXT(Relevé[[#This Row],[13]]),0,
IF(AND($C45=$B$3,Relevé[[#This Row],[13]]-P$3&gt;0),Relevé[[#This Row],[13]]-P$3,
IF(AND($C45=$B$4,Relevé[[#This Row],[13]]-P$4&gt;0),Relevé[[#This Row],[13]]-P$4,
IF(AND($C45=$B$5,Relevé[[#This Row],[13]]-P$5&gt;0),Relevé[[#This Row],[13]]-P$5,0)))),0)</f>
        <v>0</v>
      </c>
      <c r="Q45" s="59">
        <f>IFERROR(IF(ISTEXT(Relevé[[#This Row],[14]]),0,
IF(AND($C45=$B$3,Relevé[[#This Row],[14]]-Q$3&gt;0),Relevé[[#This Row],[14]]-Q$3,
IF(AND($C45=$B$4,Relevé[[#This Row],[14]]-Q$4&gt;0),Relevé[[#This Row],[14]]-Q$4,
IF(AND($C45=$B$5,Relevé[[#This Row],[14]]-Q$5&gt;0),Relevé[[#This Row],[14]]-Q$5,0)))),0)</f>
        <v>0</v>
      </c>
      <c r="R45" s="59">
        <f>IFERROR(IF(ISTEXT(Relevé[[#This Row],[15]]),0,
IF(AND($C45=$B$3,Relevé[[#This Row],[15]]-R$3&gt;0),Relevé[[#This Row],[15]]-R$3,
IF(AND($C45=$B$4,Relevé[[#This Row],[15]]-R$4&gt;0),Relevé[[#This Row],[15]]-R$4,
IF(AND($C45=$B$5,Relevé[[#This Row],[15]]-R$5&gt;0),Relevé[[#This Row],[15]]-R$5,0)))),0)</f>
        <v>0</v>
      </c>
      <c r="S45" s="59">
        <f>IFERROR(IF(ISTEXT(Relevé[[#This Row],[16]]),0,
IF(AND($C45=$B$3,Relevé[[#This Row],[16]]-S$3&gt;0),Relevé[[#This Row],[16]]-S$3,
IF(AND($C45=$B$4,Relevé[[#This Row],[16]]-S$4&gt;0),Relevé[[#This Row],[16]]-S$4,
IF(AND($C45=$B$5,Relevé[[#This Row],[16]]-S$5&gt;0),Relevé[[#This Row],[16]]-S$5,0)))),0)</f>
        <v>0</v>
      </c>
      <c r="T45" s="59">
        <f>IFERROR(IF(ISTEXT(Relevé[[#This Row],[17]]),0,
IF(AND($C45=$B$3,Relevé[[#This Row],[17]]-T$3&gt;0),Relevé[[#This Row],[17]]-T$3,
IF(AND($C45=$B$4,Relevé[[#This Row],[17]]-T$4&gt;0),Relevé[[#This Row],[17]]-T$4,
IF(AND($C45=$B$5,Relevé[[#This Row],[17]]-T$5&gt;0),Relevé[[#This Row],[17]]-T$5,0)))),0)</f>
        <v>0</v>
      </c>
      <c r="U45" s="59">
        <f>IFERROR(IF(ISTEXT(Relevé[[#This Row],[18]]),0,
IF(AND($C45=$B$3,Relevé[[#This Row],[18]]-U$3&gt;0),Relevé[[#This Row],[18]]-U$3,
IF(AND($C45=$B$4,Relevé[[#This Row],[18]]-U$4&gt;0),Relevé[[#This Row],[18]]-U$4,
IF(AND($C45=$B$5,Relevé[[#This Row],[18]]-U$5&gt;0),Relevé[[#This Row],[18]]-U$5,0)))),0)</f>
        <v>0</v>
      </c>
      <c r="V45" s="59">
        <f>IFERROR(IF(ISTEXT(Relevé[[#This Row],[19]]),0,
IF(AND($C45=$B$3,Relevé[[#This Row],[19]]-V$3&gt;0),Relevé[[#This Row],[19]]-V$3,
IF(AND($C45=$B$4,Relevé[[#This Row],[19]]-V$4&gt;0),Relevé[[#This Row],[19]]-V$4,
IF(AND($C45=$B$5,Relevé[[#This Row],[19]]-V$5&gt;0),Relevé[[#This Row],[19]]-V$5,0)))),0)</f>
        <v>0</v>
      </c>
      <c r="W45" s="59">
        <f>IFERROR(IF(ISTEXT(Relevé[[#This Row],[20]]),0,
IF(AND($C45=$B$3,Relevé[[#This Row],[20]]-W$3&gt;0),Relevé[[#This Row],[20]]-W$3,
IF(AND($C45=$B$4,Relevé[[#This Row],[20]]-W$4&gt;0),Relevé[[#This Row],[20]]-W$4,
IF(AND($C45=$B$5,Relevé[[#This Row],[20]]-W$5&gt;0),Relevé[[#This Row],[20]]-W$5,0)))),0)</f>
        <v>0</v>
      </c>
      <c r="X45" s="59">
        <f>IFERROR(IF(ISTEXT(Relevé[[#This Row],[21]]),0,
IF(AND($C45=$B$3,Relevé[[#This Row],[21]]-X$3&gt;0),Relevé[[#This Row],[21]]-X$3,
IF(AND($C45=$B$4,Relevé[[#This Row],[21]]-X$4&gt;0),Relevé[[#This Row],[21]]-X$4,
IF(AND($C45=$B$5,Relevé[[#This Row],[21]]-X$5&gt;0),Relevé[[#This Row],[21]]-X$5,0)))),0)</f>
        <v>0</v>
      </c>
      <c r="Y45" s="59">
        <f>IFERROR(IF(ISTEXT(Relevé[[#This Row],[22]]),0,
IF(AND($C45=$B$3,Relevé[[#This Row],[22]]-Y$3&gt;0),Relevé[[#This Row],[22]]-Y$3,
IF(AND($C45=$B$4,Relevé[[#This Row],[22]]-Y$4&gt;0),Relevé[[#This Row],[22]]-Y$4,
IF(AND($C45=$B$5,Relevé[[#This Row],[22]]-Y$5&gt;0),Relevé[[#This Row],[22]]-Y$5,0)))),0)</f>
        <v>0</v>
      </c>
      <c r="Z45" s="59">
        <f>IFERROR(IF(ISTEXT(Relevé[[#This Row],[23]]),0,
IF(AND($C45=$B$3,Relevé[[#This Row],[23]]-Z$3&gt;0),Relevé[[#This Row],[23]]-Z$3,
IF(AND($C45=$B$4,Relevé[[#This Row],[23]]-Z$4&gt;0),Relevé[[#This Row],[23]]-Z$4,
IF(AND($C45=$B$5,Relevé[[#This Row],[23]]-Z$5&gt;0),Relevé[[#This Row],[23]]-Z$5,0)))),0)</f>
        <v>0</v>
      </c>
      <c r="AA45" s="59">
        <f>IFERROR(IF(ISTEXT(Relevé[[#This Row],[24]]),0,
IF(AND($C45=$B$3,Relevé[[#This Row],[24]]-AA$3&gt;0),Relevé[[#This Row],[24]]-AA$3,
IF(AND($C45=$B$4,Relevé[[#This Row],[24]]-AA$4&gt;0),Relevé[[#This Row],[24]]-AA$4,
IF(AND($C45=$B$5,Relevé[[#This Row],[24]]-AA$5&gt;0),Relevé[[#This Row],[24]]-AA$5,0)))),0)</f>
        <v>0</v>
      </c>
      <c r="AB45" s="59">
        <f>IFERROR(IF(ISTEXT(Relevé[[#This Row],[25]]),0,
IF(AND($C45=$B$3,Relevé[[#This Row],[25]]-AB$3&gt;0),Relevé[[#This Row],[25]]-AB$3,
IF(AND($C45=$B$4,Relevé[[#This Row],[25]]-AB$4&gt;0),Relevé[[#This Row],[25]]-AB$4,
IF(AND($C45=$B$5,Relevé[[#This Row],[25]]-AB$5&gt;0),Relevé[[#This Row],[25]]-AB$5,0)))),0)</f>
        <v>0</v>
      </c>
      <c r="AC45" s="59">
        <f>IFERROR(IF(ISTEXT(Relevé[[#This Row],[26]]),0,
IF(AND($C45=$B$3,Relevé[[#This Row],[26]]-AC$3&gt;0),Relevé[[#This Row],[26]]-AC$3,
IF(AND($C45=$B$4,Relevé[[#This Row],[26]]-AC$4&gt;0),Relevé[[#This Row],[26]]-AC$4,
IF(AND($C45=$B$5,Relevé[[#This Row],[26]]-AC$5&gt;0),Relevé[[#This Row],[26]]-AC$5,0)))),0)</f>
        <v>0</v>
      </c>
      <c r="AD45" s="59">
        <f>IFERROR(IF(ISTEXT(Relevé[[#This Row],[27]]),0,
IF(AND($C45=$B$3,Relevé[[#This Row],[27]]-AD$3&gt;0),Relevé[[#This Row],[27]]-AD$3,
IF(AND($C45=$B$4,Relevé[[#This Row],[27]]-AD$4&gt;0),Relevé[[#This Row],[27]]-AD$4,
IF(AND($C45=$B$5,Relevé[[#This Row],[27]]-AD$5&gt;0),Relevé[[#This Row],[27]]-AD$5,0)))),0)</f>
        <v>0</v>
      </c>
      <c r="AE45" s="59">
        <f>IFERROR(IF(ISTEXT(Relevé[[#This Row],[28]]),0,
IF(AND($C45=$B$3,Relevé[[#This Row],[28]]-AE$3&gt;0),Relevé[[#This Row],[28]]-AE$3,
IF(AND($C45=$B$4,Relevé[[#This Row],[28]]-AE$4&gt;0),Relevé[[#This Row],[28]]-AE$4,
IF(AND($C45=$B$5,Relevé[[#This Row],[28]]-AE$5&gt;0),Relevé[[#This Row],[28]]-AE$5,0)))),0)</f>
        <v>0</v>
      </c>
      <c r="AF45" s="59">
        <f>IFERROR(IF(ISTEXT(Relevé[[#This Row],[29]]),0,
IF(AND($C45=$B$3,Relevé[[#This Row],[29]]-AF$3&gt;0),Relevé[[#This Row],[29]]-AF$3,
IF(AND($C45=$B$4,Relevé[[#This Row],[29]]-AF$4&gt;0),Relevé[[#This Row],[29]]-AF$4,
IF(AND($C45=$B$5,Relevé[[#This Row],[29]]-AF$5&gt;0),Relevé[[#This Row],[29]]-AF$5,0)))),0)</f>
        <v>0</v>
      </c>
      <c r="AG45" s="59">
        <f>IFERROR(IF(ISTEXT(Relevé[[#This Row],[30]]),0,
IF(AND($C45=$B$3,Relevé[[#This Row],[30]]-AG$3&gt;0),Relevé[[#This Row],[30]]-AG$3,
IF(AND($C45=$B$4,Relevé[[#This Row],[30]]-AG$4&gt;0),Relevé[[#This Row],[30]]-AG$4,
IF(AND($C45=$B$5,Relevé[[#This Row],[30]]-AG$5&gt;0),Relevé[[#This Row],[30]]-AG$5,0)))),0)</f>
        <v>0</v>
      </c>
      <c r="AH45" s="59">
        <f>IFERROR(IF(ISTEXT(Relevé[[#This Row],[31]]),0,
IF(AND($C45=$B$3,Relevé[[#This Row],[31]]-AH$3&gt;0),Relevé[[#This Row],[31]]-AH$3,
IF(AND($C45=$B$4,Relevé[[#This Row],[31]]-AH$4&gt;0),Relevé[[#This Row],[31]]-AH$4,
IF(AND($C45=$B$5,Relevé[[#This Row],[31]]-AH$5&gt;0),Relevé[[#This Row],[31]]-AH$5,0)))),0)</f>
        <v>0</v>
      </c>
      <c r="AI45" s="60">
        <f t="shared" si="4"/>
        <v>0</v>
      </c>
      <c r="AJ45" s="11"/>
      <c r="AK45" s="11"/>
      <c r="AL45" s="11"/>
      <c r="AM45" s="11"/>
    </row>
    <row r="46" spans="1:39" ht="15" customHeight="1" x14ac:dyDescent="0.25">
      <c r="A46" s="128"/>
      <c r="B46" s="20" t="str">
        <f>IFERROR(VLOOKUP(A46,Salariés[],2,FALSE),"")</f>
        <v/>
      </c>
      <c r="C46" s="20" t="str">
        <f>IFERROR(VLOOKUP(A46,Salariés[],3,FALSE),"")</f>
        <v/>
      </c>
      <c r="D46" s="59">
        <f>IFERROR(IF(ISTEXT(Relevé[[#This Row],[1]]),0,
IF(AND($C46=$B$3,Relevé[[#This Row],[1]]-D$3&gt;0),Relevé[[#This Row],[1]]-D$3,
IF(AND($C46=$B$4,Relevé[[#This Row],[1]]-D$4&gt;0),Relevé[[#This Row],[1]]-D$4,
IF(AND($C46=$B$5,Relevé[[#This Row],[1]]-D$5&gt;0),Relevé[[#This Row],[1]]-D$5,0)))),0)</f>
        <v>0</v>
      </c>
      <c r="E46" s="59">
        <f>IFERROR(IF(ISTEXT(Relevé[[#This Row],[2]]),0,
IF(AND($C46=$B$3,Relevé[[#This Row],[2]]-E$3&gt;0),Relevé[[#This Row],[2]]-E$3,
IF(AND($C46=$B$4,Relevé[[#This Row],[2]]-E$4&gt;0),Relevé[[#This Row],[2]]-E$4,
IF(AND($C46=$B$5,Relevé[[#This Row],[2]]-E$5&gt;0),Relevé[[#This Row],[2]]-E$5,0)))),0)</f>
        <v>0</v>
      </c>
      <c r="F46" s="59">
        <f>IFERROR(IF(ISTEXT(Relevé[[#This Row],[3]]),0,
IF(AND($C46=$B$3,Relevé[[#This Row],[3]]-F$3&gt;0),Relevé[[#This Row],[3]]-F$3,
IF(AND($C46=$B$4,Relevé[[#This Row],[3]]-F$4&gt;0),Relevé[[#This Row],[3]]-F$4,
IF(AND($C46=$B$5,Relevé[[#This Row],[3]]-F$5&gt;0),Relevé[[#This Row],[3]]-F$5,0)))),0)</f>
        <v>0</v>
      </c>
      <c r="G46" s="59">
        <f>IFERROR(IF(ISTEXT(Relevé[[#This Row],[4]]),0,
IF(AND($C46=$B$3,Relevé[[#This Row],[4]]-G$3&gt;0),Relevé[[#This Row],[4]]-G$3,
IF(AND($C46=$B$4,Relevé[[#This Row],[4]]-G$4&gt;0),Relevé[[#This Row],[4]]-G$4,
IF(AND($C46=$B$5,Relevé[[#This Row],[4]]-G$5&gt;0),Relevé[[#This Row],[4]]-G$5,0)))),0)</f>
        <v>0</v>
      </c>
      <c r="H46" s="59">
        <f>IFERROR(IF(ISTEXT(Relevé[[#This Row],[5]]),0,
IF(AND($C46=$B$3,Relevé[[#This Row],[5]]-H$3&gt;0),Relevé[[#This Row],[5]]-H$3,
IF(AND($C46=$B$4,Relevé[[#This Row],[5]]-H$4&gt;0),Relevé[[#This Row],[5]]-H$4,
IF(AND($C46=$B$5,Relevé[[#This Row],[5]]-H$5&gt;0),Relevé[[#This Row],[5]]-H$5,0)))),0)</f>
        <v>0</v>
      </c>
      <c r="I46" s="59">
        <f>IFERROR(IF(ISTEXT(Relevé[[#This Row],[6]]),0,
IF(AND($C46=$B$3,Relevé[[#This Row],[6]]-I$3&gt;0),Relevé[[#This Row],[6]]-I$3,
IF(AND($C46=$B$4,Relevé[[#This Row],[6]]-I$4&gt;0),Relevé[[#This Row],[6]]-I$4,
IF(AND($C46=$B$5,Relevé[[#This Row],[6]]-I$5&gt;0),Relevé[[#This Row],[6]]-I$5,0)))),0)</f>
        <v>0</v>
      </c>
      <c r="J46" s="59">
        <f>IFERROR(IF(ISTEXT(Relevé[[#This Row],[7]]),0,
IF(AND($C46=$B$3,Relevé[[#This Row],[7]]-J$3&gt;0),Relevé[[#This Row],[7]]-J$3,
IF(AND($C46=$B$4,Relevé[[#This Row],[7]]-J$4&gt;0),Relevé[[#This Row],[7]]-J$4,
IF(AND($C46=$B$5,Relevé[[#This Row],[7]]-J$5&gt;0),Relevé[[#This Row],[7]]-J$5,0)))),0)</f>
        <v>0</v>
      </c>
      <c r="K46" s="59">
        <f>IFERROR(IF(ISTEXT(Relevé[[#This Row],[8]]),0,
IF(AND($C46=$B$3,Relevé[[#This Row],[8]]-K$3&gt;0),Relevé[[#This Row],[8]]-K$3,
IF(AND($C46=$B$4,Relevé[[#This Row],[8]]-K$4&gt;0),Relevé[[#This Row],[8]]-K$4,
IF(AND($C46=$B$5,Relevé[[#This Row],[8]]-K$5&gt;0),Relevé[[#This Row],[8]]-K$5,0)))),0)</f>
        <v>0</v>
      </c>
      <c r="L46" s="59">
        <f>IFERROR(IF(ISTEXT(Relevé[[#This Row],[9]]),0,
IF(AND($C46=$B$3,Relevé[[#This Row],[9]]-L$3&gt;0),Relevé[[#This Row],[9]]-L$3,
IF(AND($C46=$B$4,Relevé[[#This Row],[9]]-L$4&gt;0),Relevé[[#This Row],[9]]-L$4,
IF(AND($C46=$B$5,Relevé[[#This Row],[9]]-L$5&gt;0),Relevé[[#This Row],[9]]-L$5,0)))),0)</f>
        <v>0</v>
      </c>
      <c r="M46" s="59">
        <f>IFERROR(IF(ISTEXT(Relevé[[#This Row],[10]]),0,
IF(AND($C46=$B$3,Relevé[[#This Row],[10]]-M$3&gt;0),Relevé[[#This Row],[10]]-M$3,
IF(AND($C46=$B$4,Relevé[[#This Row],[10]]-M$4&gt;0),Relevé[[#This Row],[10]]-M$4,
IF(AND($C46=$B$5,Relevé[[#This Row],[10]]-M$5&gt;0),Relevé[[#This Row],[10]]-M$5,0)))),0)</f>
        <v>0</v>
      </c>
      <c r="N46" s="59">
        <f>IFERROR(IF(ISTEXT(Relevé[[#This Row],[11]]),0,
IF(AND($C46=$B$3,Relevé[[#This Row],[11]]-N$3&gt;0),Relevé[[#This Row],[11]]-N$3,
IF(AND($C46=$B$4,Relevé[[#This Row],[11]]-N$4&gt;0),Relevé[[#This Row],[11]]-N$4,
IF(AND($C46=$B$5,Relevé[[#This Row],[11]]-N$5&gt;0),Relevé[[#This Row],[11]]-N$5,0)))),0)</f>
        <v>0</v>
      </c>
      <c r="O46" s="59">
        <f>IFERROR(IF(ISTEXT(Relevé[[#This Row],[12]]),0,
IF(AND($C46=$B$3,Relevé[[#This Row],[12]]-O$3&gt;0),Relevé[[#This Row],[12]]-O$3,
IF(AND($C46=$B$4,Relevé[[#This Row],[12]]-O$4&gt;0),Relevé[[#This Row],[12]]-O$4,
IF(AND($C46=$B$5,Relevé[[#This Row],[12]]-O$5&gt;0),Relevé[[#This Row],[12]]-O$5,0)))),0)</f>
        <v>0</v>
      </c>
      <c r="P46" s="59">
        <f>IFERROR(IF(ISTEXT(Relevé[[#This Row],[13]]),0,
IF(AND($C46=$B$3,Relevé[[#This Row],[13]]-P$3&gt;0),Relevé[[#This Row],[13]]-P$3,
IF(AND($C46=$B$4,Relevé[[#This Row],[13]]-P$4&gt;0),Relevé[[#This Row],[13]]-P$4,
IF(AND($C46=$B$5,Relevé[[#This Row],[13]]-P$5&gt;0),Relevé[[#This Row],[13]]-P$5,0)))),0)</f>
        <v>0</v>
      </c>
      <c r="Q46" s="59">
        <f>IFERROR(IF(ISTEXT(Relevé[[#This Row],[14]]),0,
IF(AND($C46=$B$3,Relevé[[#This Row],[14]]-Q$3&gt;0),Relevé[[#This Row],[14]]-Q$3,
IF(AND($C46=$B$4,Relevé[[#This Row],[14]]-Q$4&gt;0),Relevé[[#This Row],[14]]-Q$4,
IF(AND($C46=$B$5,Relevé[[#This Row],[14]]-Q$5&gt;0),Relevé[[#This Row],[14]]-Q$5,0)))),0)</f>
        <v>0</v>
      </c>
      <c r="R46" s="59">
        <f>IFERROR(IF(ISTEXT(Relevé[[#This Row],[15]]),0,
IF(AND($C46=$B$3,Relevé[[#This Row],[15]]-R$3&gt;0),Relevé[[#This Row],[15]]-R$3,
IF(AND($C46=$B$4,Relevé[[#This Row],[15]]-R$4&gt;0),Relevé[[#This Row],[15]]-R$4,
IF(AND($C46=$B$5,Relevé[[#This Row],[15]]-R$5&gt;0),Relevé[[#This Row],[15]]-R$5,0)))),0)</f>
        <v>0</v>
      </c>
      <c r="S46" s="59">
        <f>IFERROR(IF(ISTEXT(Relevé[[#This Row],[16]]),0,
IF(AND($C46=$B$3,Relevé[[#This Row],[16]]-S$3&gt;0),Relevé[[#This Row],[16]]-S$3,
IF(AND($C46=$B$4,Relevé[[#This Row],[16]]-S$4&gt;0),Relevé[[#This Row],[16]]-S$4,
IF(AND($C46=$B$5,Relevé[[#This Row],[16]]-S$5&gt;0),Relevé[[#This Row],[16]]-S$5,0)))),0)</f>
        <v>0</v>
      </c>
      <c r="T46" s="59">
        <f>IFERROR(IF(ISTEXT(Relevé[[#This Row],[17]]),0,
IF(AND($C46=$B$3,Relevé[[#This Row],[17]]-T$3&gt;0),Relevé[[#This Row],[17]]-T$3,
IF(AND($C46=$B$4,Relevé[[#This Row],[17]]-T$4&gt;0),Relevé[[#This Row],[17]]-T$4,
IF(AND($C46=$B$5,Relevé[[#This Row],[17]]-T$5&gt;0),Relevé[[#This Row],[17]]-T$5,0)))),0)</f>
        <v>0</v>
      </c>
      <c r="U46" s="59">
        <f>IFERROR(IF(ISTEXT(Relevé[[#This Row],[18]]),0,
IF(AND($C46=$B$3,Relevé[[#This Row],[18]]-U$3&gt;0),Relevé[[#This Row],[18]]-U$3,
IF(AND($C46=$B$4,Relevé[[#This Row],[18]]-U$4&gt;0),Relevé[[#This Row],[18]]-U$4,
IF(AND($C46=$B$5,Relevé[[#This Row],[18]]-U$5&gt;0),Relevé[[#This Row],[18]]-U$5,0)))),0)</f>
        <v>0</v>
      </c>
      <c r="V46" s="59">
        <f>IFERROR(IF(ISTEXT(Relevé[[#This Row],[19]]),0,
IF(AND($C46=$B$3,Relevé[[#This Row],[19]]-V$3&gt;0),Relevé[[#This Row],[19]]-V$3,
IF(AND($C46=$B$4,Relevé[[#This Row],[19]]-V$4&gt;0),Relevé[[#This Row],[19]]-V$4,
IF(AND($C46=$B$5,Relevé[[#This Row],[19]]-V$5&gt;0),Relevé[[#This Row],[19]]-V$5,0)))),0)</f>
        <v>0</v>
      </c>
      <c r="W46" s="59">
        <f>IFERROR(IF(ISTEXT(Relevé[[#This Row],[20]]),0,
IF(AND($C46=$B$3,Relevé[[#This Row],[20]]-W$3&gt;0),Relevé[[#This Row],[20]]-W$3,
IF(AND($C46=$B$4,Relevé[[#This Row],[20]]-W$4&gt;0),Relevé[[#This Row],[20]]-W$4,
IF(AND($C46=$B$5,Relevé[[#This Row],[20]]-W$5&gt;0),Relevé[[#This Row],[20]]-W$5,0)))),0)</f>
        <v>0</v>
      </c>
      <c r="X46" s="59">
        <f>IFERROR(IF(ISTEXT(Relevé[[#This Row],[21]]),0,
IF(AND($C46=$B$3,Relevé[[#This Row],[21]]-X$3&gt;0),Relevé[[#This Row],[21]]-X$3,
IF(AND($C46=$B$4,Relevé[[#This Row],[21]]-X$4&gt;0),Relevé[[#This Row],[21]]-X$4,
IF(AND($C46=$B$5,Relevé[[#This Row],[21]]-X$5&gt;0),Relevé[[#This Row],[21]]-X$5,0)))),0)</f>
        <v>0</v>
      </c>
      <c r="Y46" s="59">
        <f>IFERROR(IF(ISTEXT(Relevé[[#This Row],[22]]),0,
IF(AND($C46=$B$3,Relevé[[#This Row],[22]]-Y$3&gt;0),Relevé[[#This Row],[22]]-Y$3,
IF(AND($C46=$B$4,Relevé[[#This Row],[22]]-Y$4&gt;0),Relevé[[#This Row],[22]]-Y$4,
IF(AND($C46=$B$5,Relevé[[#This Row],[22]]-Y$5&gt;0),Relevé[[#This Row],[22]]-Y$5,0)))),0)</f>
        <v>0</v>
      </c>
      <c r="Z46" s="59">
        <f>IFERROR(IF(ISTEXT(Relevé[[#This Row],[23]]),0,
IF(AND($C46=$B$3,Relevé[[#This Row],[23]]-Z$3&gt;0),Relevé[[#This Row],[23]]-Z$3,
IF(AND($C46=$B$4,Relevé[[#This Row],[23]]-Z$4&gt;0),Relevé[[#This Row],[23]]-Z$4,
IF(AND($C46=$B$5,Relevé[[#This Row],[23]]-Z$5&gt;0),Relevé[[#This Row],[23]]-Z$5,0)))),0)</f>
        <v>0</v>
      </c>
      <c r="AA46" s="59">
        <f>IFERROR(IF(ISTEXT(Relevé[[#This Row],[24]]),0,
IF(AND($C46=$B$3,Relevé[[#This Row],[24]]-AA$3&gt;0),Relevé[[#This Row],[24]]-AA$3,
IF(AND($C46=$B$4,Relevé[[#This Row],[24]]-AA$4&gt;0),Relevé[[#This Row],[24]]-AA$4,
IF(AND($C46=$B$5,Relevé[[#This Row],[24]]-AA$5&gt;0),Relevé[[#This Row],[24]]-AA$5,0)))),0)</f>
        <v>0</v>
      </c>
      <c r="AB46" s="59">
        <f>IFERROR(IF(ISTEXT(Relevé[[#This Row],[25]]),0,
IF(AND($C46=$B$3,Relevé[[#This Row],[25]]-AB$3&gt;0),Relevé[[#This Row],[25]]-AB$3,
IF(AND($C46=$B$4,Relevé[[#This Row],[25]]-AB$4&gt;0),Relevé[[#This Row],[25]]-AB$4,
IF(AND($C46=$B$5,Relevé[[#This Row],[25]]-AB$5&gt;0),Relevé[[#This Row],[25]]-AB$5,0)))),0)</f>
        <v>0</v>
      </c>
      <c r="AC46" s="59">
        <f>IFERROR(IF(ISTEXT(Relevé[[#This Row],[26]]),0,
IF(AND($C46=$B$3,Relevé[[#This Row],[26]]-AC$3&gt;0),Relevé[[#This Row],[26]]-AC$3,
IF(AND($C46=$B$4,Relevé[[#This Row],[26]]-AC$4&gt;0),Relevé[[#This Row],[26]]-AC$4,
IF(AND($C46=$B$5,Relevé[[#This Row],[26]]-AC$5&gt;0),Relevé[[#This Row],[26]]-AC$5,0)))),0)</f>
        <v>0</v>
      </c>
      <c r="AD46" s="59">
        <f>IFERROR(IF(ISTEXT(Relevé[[#This Row],[27]]),0,
IF(AND($C46=$B$3,Relevé[[#This Row],[27]]-AD$3&gt;0),Relevé[[#This Row],[27]]-AD$3,
IF(AND($C46=$B$4,Relevé[[#This Row],[27]]-AD$4&gt;0),Relevé[[#This Row],[27]]-AD$4,
IF(AND($C46=$B$5,Relevé[[#This Row],[27]]-AD$5&gt;0),Relevé[[#This Row],[27]]-AD$5,0)))),0)</f>
        <v>0</v>
      </c>
      <c r="AE46" s="59">
        <f>IFERROR(IF(ISTEXT(Relevé[[#This Row],[28]]),0,
IF(AND($C46=$B$3,Relevé[[#This Row],[28]]-AE$3&gt;0),Relevé[[#This Row],[28]]-AE$3,
IF(AND($C46=$B$4,Relevé[[#This Row],[28]]-AE$4&gt;0),Relevé[[#This Row],[28]]-AE$4,
IF(AND($C46=$B$5,Relevé[[#This Row],[28]]-AE$5&gt;0),Relevé[[#This Row],[28]]-AE$5,0)))),0)</f>
        <v>0</v>
      </c>
      <c r="AF46" s="59">
        <f>IFERROR(IF(ISTEXT(Relevé[[#This Row],[29]]),0,
IF(AND($C46=$B$3,Relevé[[#This Row],[29]]-AF$3&gt;0),Relevé[[#This Row],[29]]-AF$3,
IF(AND($C46=$B$4,Relevé[[#This Row],[29]]-AF$4&gt;0),Relevé[[#This Row],[29]]-AF$4,
IF(AND($C46=$B$5,Relevé[[#This Row],[29]]-AF$5&gt;0),Relevé[[#This Row],[29]]-AF$5,0)))),0)</f>
        <v>0</v>
      </c>
      <c r="AG46" s="59">
        <f>IFERROR(IF(ISTEXT(Relevé[[#This Row],[30]]),0,
IF(AND($C46=$B$3,Relevé[[#This Row],[30]]-AG$3&gt;0),Relevé[[#This Row],[30]]-AG$3,
IF(AND($C46=$B$4,Relevé[[#This Row],[30]]-AG$4&gt;0),Relevé[[#This Row],[30]]-AG$4,
IF(AND($C46=$B$5,Relevé[[#This Row],[30]]-AG$5&gt;0),Relevé[[#This Row],[30]]-AG$5,0)))),0)</f>
        <v>0</v>
      </c>
      <c r="AH46" s="59">
        <f>IFERROR(IF(ISTEXT(Relevé[[#This Row],[31]]),0,
IF(AND($C46=$B$3,Relevé[[#This Row],[31]]-AH$3&gt;0),Relevé[[#This Row],[31]]-AH$3,
IF(AND($C46=$B$4,Relevé[[#This Row],[31]]-AH$4&gt;0),Relevé[[#This Row],[31]]-AH$4,
IF(AND($C46=$B$5,Relevé[[#This Row],[31]]-AH$5&gt;0),Relevé[[#This Row],[31]]-AH$5,0)))),0)</f>
        <v>0</v>
      </c>
      <c r="AI46" s="60">
        <f t="shared" si="4"/>
        <v>0</v>
      </c>
      <c r="AJ46" s="11"/>
      <c r="AK46" s="11"/>
      <c r="AL46" s="11"/>
      <c r="AM46" s="11"/>
    </row>
    <row r="47" spans="1:39" ht="15" customHeight="1" x14ac:dyDescent="0.25">
      <c r="A47" s="128"/>
      <c r="B47" s="20" t="str">
        <f>IFERROR(VLOOKUP(A47,Salariés[],2,FALSE),"")</f>
        <v/>
      </c>
      <c r="C47" s="20" t="str">
        <f>IFERROR(VLOOKUP(A47,Salariés[],3,FALSE),"")</f>
        <v/>
      </c>
      <c r="D47" s="59">
        <f>IFERROR(IF(ISTEXT(Relevé[[#This Row],[1]]),0,
IF(AND($C47=$B$3,Relevé[[#This Row],[1]]-D$3&gt;0),Relevé[[#This Row],[1]]-D$3,
IF(AND($C47=$B$4,Relevé[[#This Row],[1]]-D$4&gt;0),Relevé[[#This Row],[1]]-D$4,
IF(AND($C47=$B$5,Relevé[[#This Row],[1]]-D$5&gt;0),Relevé[[#This Row],[1]]-D$5,0)))),0)</f>
        <v>0</v>
      </c>
      <c r="E47" s="59">
        <f>IFERROR(IF(ISTEXT(Relevé[[#This Row],[2]]),0,
IF(AND($C47=$B$3,Relevé[[#This Row],[2]]-E$3&gt;0),Relevé[[#This Row],[2]]-E$3,
IF(AND($C47=$B$4,Relevé[[#This Row],[2]]-E$4&gt;0),Relevé[[#This Row],[2]]-E$4,
IF(AND($C47=$B$5,Relevé[[#This Row],[2]]-E$5&gt;0),Relevé[[#This Row],[2]]-E$5,0)))),0)</f>
        <v>0</v>
      </c>
      <c r="F47" s="59">
        <f>IFERROR(IF(ISTEXT(Relevé[[#This Row],[3]]),0,
IF(AND($C47=$B$3,Relevé[[#This Row],[3]]-F$3&gt;0),Relevé[[#This Row],[3]]-F$3,
IF(AND($C47=$B$4,Relevé[[#This Row],[3]]-F$4&gt;0),Relevé[[#This Row],[3]]-F$4,
IF(AND($C47=$B$5,Relevé[[#This Row],[3]]-F$5&gt;0),Relevé[[#This Row],[3]]-F$5,0)))),0)</f>
        <v>0</v>
      </c>
      <c r="G47" s="59">
        <f>IFERROR(IF(ISTEXT(Relevé[[#This Row],[4]]),0,
IF(AND($C47=$B$3,Relevé[[#This Row],[4]]-G$3&gt;0),Relevé[[#This Row],[4]]-G$3,
IF(AND($C47=$B$4,Relevé[[#This Row],[4]]-G$4&gt;0),Relevé[[#This Row],[4]]-G$4,
IF(AND($C47=$B$5,Relevé[[#This Row],[4]]-G$5&gt;0),Relevé[[#This Row],[4]]-G$5,0)))),0)</f>
        <v>0</v>
      </c>
      <c r="H47" s="59">
        <f>IFERROR(IF(ISTEXT(Relevé[[#This Row],[5]]),0,
IF(AND($C47=$B$3,Relevé[[#This Row],[5]]-H$3&gt;0),Relevé[[#This Row],[5]]-H$3,
IF(AND($C47=$B$4,Relevé[[#This Row],[5]]-H$4&gt;0),Relevé[[#This Row],[5]]-H$4,
IF(AND($C47=$B$5,Relevé[[#This Row],[5]]-H$5&gt;0),Relevé[[#This Row],[5]]-H$5,0)))),0)</f>
        <v>0</v>
      </c>
      <c r="I47" s="59">
        <f>IFERROR(IF(ISTEXT(Relevé[[#This Row],[6]]),0,
IF(AND($C47=$B$3,Relevé[[#This Row],[6]]-I$3&gt;0),Relevé[[#This Row],[6]]-I$3,
IF(AND($C47=$B$4,Relevé[[#This Row],[6]]-I$4&gt;0),Relevé[[#This Row],[6]]-I$4,
IF(AND($C47=$B$5,Relevé[[#This Row],[6]]-I$5&gt;0),Relevé[[#This Row],[6]]-I$5,0)))),0)</f>
        <v>0</v>
      </c>
      <c r="J47" s="59">
        <f>IFERROR(IF(ISTEXT(Relevé[[#This Row],[7]]),0,
IF(AND($C47=$B$3,Relevé[[#This Row],[7]]-J$3&gt;0),Relevé[[#This Row],[7]]-J$3,
IF(AND($C47=$B$4,Relevé[[#This Row],[7]]-J$4&gt;0),Relevé[[#This Row],[7]]-J$4,
IF(AND($C47=$B$5,Relevé[[#This Row],[7]]-J$5&gt;0),Relevé[[#This Row],[7]]-J$5,0)))),0)</f>
        <v>0</v>
      </c>
      <c r="K47" s="59">
        <f>IFERROR(IF(ISTEXT(Relevé[[#This Row],[8]]),0,
IF(AND($C47=$B$3,Relevé[[#This Row],[8]]-K$3&gt;0),Relevé[[#This Row],[8]]-K$3,
IF(AND($C47=$B$4,Relevé[[#This Row],[8]]-K$4&gt;0),Relevé[[#This Row],[8]]-K$4,
IF(AND($C47=$B$5,Relevé[[#This Row],[8]]-K$5&gt;0),Relevé[[#This Row],[8]]-K$5,0)))),0)</f>
        <v>0</v>
      </c>
      <c r="L47" s="59">
        <f>IFERROR(IF(ISTEXT(Relevé[[#This Row],[9]]),0,
IF(AND($C47=$B$3,Relevé[[#This Row],[9]]-L$3&gt;0),Relevé[[#This Row],[9]]-L$3,
IF(AND($C47=$B$4,Relevé[[#This Row],[9]]-L$4&gt;0),Relevé[[#This Row],[9]]-L$4,
IF(AND($C47=$B$5,Relevé[[#This Row],[9]]-L$5&gt;0),Relevé[[#This Row],[9]]-L$5,0)))),0)</f>
        <v>0</v>
      </c>
      <c r="M47" s="59">
        <f>IFERROR(IF(ISTEXT(Relevé[[#This Row],[10]]),0,
IF(AND($C47=$B$3,Relevé[[#This Row],[10]]-M$3&gt;0),Relevé[[#This Row],[10]]-M$3,
IF(AND($C47=$B$4,Relevé[[#This Row],[10]]-M$4&gt;0),Relevé[[#This Row],[10]]-M$4,
IF(AND($C47=$B$5,Relevé[[#This Row],[10]]-M$5&gt;0),Relevé[[#This Row],[10]]-M$5,0)))),0)</f>
        <v>0</v>
      </c>
      <c r="N47" s="59">
        <f>IFERROR(IF(ISTEXT(Relevé[[#This Row],[11]]),0,
IF(AND($C47=$B$3,Relevé[[#This Row],[11]]-N$3&gt;0),Relevé[[#This Row],[11]]-N$3,
IF(AND($C47=$B$4,Relevé[[#This Row],[11]]-N$4&gt;0),Relevé[[#This Row],[11]]-N$4,
IF(AND($C47=$B$5,Relevé[[#This Row],[11]]-N$5&gt;0),Relevé[[#This Row],[11]]-N$5,0)))),0)</f>
        <v>0</v>
      </c>
      <c r="O47" s="59">
        <f>IFERROR(IF(ISTEXT(Relevé[[#This Row],[12]]),0,
IF(AND($C47=$B$3,Relevé[[#This Row],[12]]-O$3&gt;0),Relevé[[#This Row],[12]]-O$3,
IF(AND($C47=$B$4,Relevé[[#This Row],[12]]-O$4&gt;0),Relevé[[#This Row],[12]]-O$4,
IF(AND($C47=$B$5,Relevé[[#This Row],[12]]-O$5&gt;0),Relevé[[#This Row],[12]]-O$5,0)))),0)</f>
        <v>0</v>
      </c>
      <c r="P47" s="59">
        <f>IFERROR(IF(ISTEXT(Relevé[[#This Row],[13]]),0,
IF(AND($C47=$B$3,Relevé[[#This Row],[13]]-P$3&gt;0),Relevé[[#This Row],[13]]-P$3,
IF(AND($C47=$B$4,Relevé[[#This Row],[13]]-P$4&gt;0),Relevé[[#This Row],[13]]-P$4,
IF(AND($C47=$B$5,Relevé[[#This Row],[13]]-P$5&gt;0),Relevé[[#This Row],[13]]-P$5,0)))),0)</f>
        <v>0</v>
      </c>
      <c r="Q47" s="59">
        <f>IFERROR(IF(ISTEXT(Relevé[[#This Row],[14]]),0,
IF(AND($C47=$B$3,Relevé[[#This Row],[14]]-Q$3&gt;0),Relevé[[#This Row],[14]]-Q$3,
IF(AND($C47=$B$4,Relevé[[#This Row],[14]]-Q$4&gt;0),Relevé[[#This Row],[14]]-Q$4,
IF(AND($C47=$B$5,Relevé[[#This Row],[14]]-Q$5&gt;0),Relevé[[#This Row],[14]]-Q$5,0)))),0)</f>
        <v>0</v>
      </c>
      <c r="R47" s="59">
        <f>IFERROR(IF(ISTEXT(Relevé[[#This Row],[15]]),0,
IF(AND($C47=$B$3,Relevé[[#This Row],[15]]-R$3&gt;0),Relevé[[#This Row],[15]]-R$3,
IF(AND($C47=$B$4,Relevé[[#This Row],[15]]-R$4&gt;0),Relevé[[#This Row],[15]]-R$4,
IF(AND($C47=$B$5,Relevé[[#This Row],[15]]-R$5&gt;0),Relevé[[#This Row],[15]]-R$5,0)))),0)</f>
        <v>0</v>
      </c>
      <c r="S47" s="59">
        <f>IFERROR(IF(ISTEXT(Relevé[[#This Row],[16]]),0,
IF(AND($C47=$B$3,Relevé[[#This Row],[16]]-S$3&gt;0),Relevé[[#This Row],[16]]-S$3,
IF(AND($C47=$B$4,Relevé[[#This Row],[16]]-S$4&gt;0),Relevé[[#This Row],[16]]-S$4,
IF(AND($C47=$B$5,Relevé[[#This Row],[16]]-S$5&gt;0),Relevé[[#This Row],[16]]-S$5,0)))),0)</f>
        <v>0</v>
      </c>
      <c r="T47" s="59">
        <f>IFERROR(IF(ISTEXT(Relevé[[#This Row],[17]]),0,
IF(AND($C47=$B$3,Relevé[[#This Row],[17]]-T$3&gt;0),Relevé[[#This Row],[17]]-T$3,
IF(AND($C47=$B$4,Relevé[[#This Row],[17]]-T$4&gt;0),Relevé[[#This Row],[17]]-T$4,
IF(AND($C47=$B$5,Relevé[[#This Row],[17]]-T$5&gt;0),Relevé[[#This Row],[17]]-T$5,0)))),0)</f>
        <v>0</v>
      </c>
      <c r="U47" s="59">
        <f>IFERROR(IF(ISTEXT(Relevé[[#This Row],[18]]),0,
IF(AND($C47=$B$3,Relevé[[#This Row],[18]]-U$3&gt;0),Relevé[[#This Row],[18]]-U$3,
IF(AND($C47=$B$4,Relevé[[#This Row],[18]]-U$4&gt;0),Relevé[[#This Row],[18]]-U$4,
IF(AND($C47=$B$5,Relevé[[#This Row],[18]]-U$5&gt;0),Relevé[[#This Row],[18]]-U$5,0)))),0)</f>
        <v>0</v>
      </c>
      <c r="V47" s="59">
        <f>IFERROR(IF(ISTEXT(Relevé[[#This Row],[19]]),0,
IF(AND($C47=$B$3,Relevé[[#This Row],[19]]-V$3&gt;0),Relevé[[#This Row],[19]]-V$3,
IF(AND($C47=$B$4,Relevé[[#This Row],[19]]-V$4&gt;0),Relevé[[#This Row],[19]]-V$4,
IF(AND($C47=$B$5,Relevé[[#This Row],[19]]-V$5&gt;0),Relevé[[#This Row],[19]]-V$5,0)))),0)</f>
        <v>0</v>
      </c>
      <c r="W47" s="59">
        <f>IFERROR(IF(ISTEXT(Relevé[[#This Row],[20]]),0,
IF(AND($C47=$B$3,Relevé[[#This Row],[20]]-W$3&gt;0),Relevé[[#This Row],[20]]-W$3,
IF(AND($C47=$B$4,Relevé[[#This Row],[20]]-W$4&gt;0),Relevé[[#This Row],[20]]-W$4,
IF(AND($C47=$B$5,Relevé[[#This Row],[20]]-W$5&gt;0),Relevé[[#This Row],[20]]-W$5,0)))),0)</f>
        <v>0</v>
      </c>
      <c r="X47" s="59">
        <f>IFERROR(IF(ISTEXT(Relevé[[#This Row],[21]]),0,
IF(AND($C47=$B$3,Relevé[[#This Row],[21]]-X$3&gt;0),Relevé[[#This Row],[21]]-X$3,
IF(AND($C47=$B$4,Relevé[[#This Row],[21]]-X$4&gt;0),Relevé[[#This Row],[21]]-X$4,
IF(AND($C47=$B$5,Relevé[[#This Row],[21]]-X$5&gt;0),Relevé[[#This Row],[21]]-X$5,0)))),0)</f>
        <v>0</v>
      </c>
      <c r="Y47" s="59">
        <f>IFERROR(IF(ISTEXT(Relevé[[#This Row],[22]]),0,
IF(AND($C47=$B$3,Relevé[[#This Row],[22]]-Y$3&gt;0),Relevé[[#This Row],[22]]-Y$3,
IF(AND($C47=$B$4,Relevé[[#This Row],[22]]-Y$4&gt;0),Relevé[[#This Row],[22]]-Y$4,
IF(AND($C47=$B$5,Relevé[[#This Row],[22]]-Y$5&gt;0),Relevé[[#This Row],[22]]-Y$5,0)))),0)</f>
        <v>0</v>
      </c>
      <c r="Z47" s="59">
        <f>IFERROR(IF(ISTEXT(Relevé[[#This Row],[23]]),0,
IF(AND($C47=$B$3,Relevé[[#This Row],[23]]-Z$3&gt;0),Relevé[[#This Row],[23]]-Z$3,
IF(AND($C47=$B$4,Relevé[[#This Row],[23]]-Z$4&gt;0),Relevé[[#This Row],[23]]-Z$4,
IF(AND($C47=$B$5,Relevé[[#This Row],[23]]-Z$5&gt;0),Relevé[[#This Row],[23]]-Z$5,0)))),0)</f>
        <v>0</v>
      </c>
      <c r="AA47" s="59">
        <f>IFERROR(IF(ISTEXT(Relevé[[#This Row],[24]]),0,
IF(AND($C47=$B$3,Relevé[[#This Row],[24]]-AA$3&gt;0),Relevé[[#This Row],[24]]-AA$3,
IF(AND($C47=$B$4,Relevé[[#This Row],[24]]-AA$4&gt;0),Relevé[[#This Row],[24]]-AA$4,
IF(AND($C47=$B$5,Relevé[[#This Row],[24]]-AA$5&gt;0),Relevé[[#This Row],[24]]-AA$5,0)))),0)</f>
        <v>0</v>
      </c>
      <c r="AB47" s="59">
        <f>IFERROR(IF(ISTEXT(Relevé[[#This Row],[25]]),0,
IF(AND($C47=$B$3,Relevé[[#This Row],[25]]-AB$3&gt;0),Relevé[[#This Row],[25]]-AB$3,
IF(AND($C47=$B$4,Relevé[[#This Row],[25]]-AB$4&gt;0),Relevé[[#This Row],[25]]-AB$4,
IF(AND($C47=$B$5,Relevé[[#This Row],[25]]-AB$5&gt;0),Relevé[[#This Row],[25]]-AB$5,0)))),0)</f>
        <v>0</v>
      </c>
      <c r="AC47" s="59">
        <f>IFERROR(IF(ISTEXT(Relevé[[#This Row],[26]]),0,
IF(AND($C47=$B$3,Relevé[[#This Row],[26]]-AC$3&gt;0),Relevé[[#This Row],[26]]-AC$3,
IF(AND($C47=$B$4,Relevé[[#This Row],[26]]-AC$4&gt;0),Relevé[[#This Row],[26]]-AC$4,
IF(AND($C47=$B$5,Relevé[[#This Row],[26]]-AC$5&gt;0),Relevé[[#This Row],[26]]-AC$5,0)))),0)</f>
        <v>0</v>
      </c>
      <c r="AD47" s="59">
        <f>IFERROR(IF(ISTEXT(Relevé[[#This Row],[27]]),0,
IF(AND($C47=$B$3,Relevé[[#This Row],[27]]-AD$3&gt;0),Relevé[[#This Row],[27]]-AD$3,
IF(AND($C47=$B$4,Relevé[[#This Row],[27]]-AD$4&gt;0),Relevé[[#This Row],[27]]-AD$4,
IF(AND($C47=$B$5,Relevé[[#This Row],[27]]-AD$5&gt;0),Relevé[[#This Row],[27]]-AD$5,0)))),0)</f>
        <v>0</v>
      </c>
      <c r="AE47" s="59">
        <f>IFERROR(IF(ISTEXT(Relevé[[#This Row],[28]]),0,
IF(AND($C47=$B$3,Relevé[[#This Row],[28]]-AE$3&gt;0),Relevé[[#This Row],[28]]-AE$3,
IF(AND($C47=$B$4,Relevé[[#This Row],[28]]-AE$4&gt;0),Relevé[[#This Row],[28]]-AE$4,
IF(AND($C47=$B$5,Relevé[[#This Row],[28]]-AE$5&gt;0),Relevé[[#This Row],[28]]-AE$5,0)))),0)</f>
        <v>0</v>
      </c>
      <c r="AF47" s="59">
        <f>IFERROR(IF(ISTEXT(Relevé[[#This Row],[29]]),0,
IF(AND($C47=$B$3,Relevé[[#This Row],[29]]-AF$3&gt;0),Relevé[[#This Row],[29]]-AF$3,
IF(AND($C47=$B$4,Relevé[[#This Row],[29]]-AF$4&gt;0),Relevé[[#This Row],[29]]-AF$4,
IF(AND($C47=$B$5,Relevé[[#This Row],[29]]-AF$5&gt;0),Relevé[[#This Row],[29]]-AF$5,0)))),0)</f>
        <v>0</v>
      </c>
      <c r="AG47" s="59">
        <f>IFERROR(IF(ISTEXT(Relevé[[#This Row],[30]]),0,
IF(AND($C47=$B$3,Relevé[[#This Row],[30]]-AG$3&gt;0),Relevé[[#This Row],[30]]-AG$3,
IF(AND($C47=$B$4,Relevé[[#This Row],[30]]-AG$4&gt;0),Relevé[[#This Row],[30]]-AG$4,
IF(AND($C47=$B$5,Relevé[[#This Row],[30]]-AG$5&gt;0),Relevé[[#This Row],[30]]-AG$5,0)))),0)</f>
        <v>0</v>
      </c>
      <c r="AH47" s="59">
        <f>IFERROR(IF(ISTEXT(Relevé[[#This Row],[31]]),0,
IF(AND($C47=$B$3,Relevé[[#This Row],[31]]-AH$3&gt;0),Relevé[[#This Row],[31]]-AH$3,
IF(AND($C47=$B$4,Relevé[[#This Row],[31]]-AH$4&gt;0),Relevé[[#This Row],[31]]-AH$4,
IF(AND($C47=$B$5,Relevé[[#This Row],[31]]-AH$5&gt;0),Relevé[[#This Row],[31]]-AH$5,0)))),0)</f>
        <v>0</v>
      </c>
      <c r="AI47" s="60">
        <f t="shared" si="4"/>
        <v>0</v>
      </c>
      <c r="AJ47" s="11"/>
      <c r="AK47" s="11"/>
      <c r="AL47" s="11"/>
      <c r="AM47" s="11"/>
    </row>
    <row r="48" spans="1:39" ht="15" customHeight="1" x14ac:dyDescent="0.25">
      <c r="A48" s="128"/>
      <c r="B48" s="20" t="str">
        <f>IFERROR(VLOOKUP(A48,Salariés[],2,FALSE),"")</f>
        <v/>
      </c>
      <c r="C48" s="20" t="str">
        <f>IFERROR(VLOOKUP(A48,Salariés[],3,FALSE),"")</f>
        <v/>
      </c>
      <c r="D48" s="59">
        <f>IFERROR(IF(ISTEXT(Relevé[[#This Row],[1]]),0,
IF(AND($C48=$B$3,Relevé[[#This Row],[1]]-D$3&gt;0),Relevé[[#This Row],[1]]-D$3,
IF(AND($C48=$B$4,Relevé[[#This Row],[1]]-D$4&gt;0),Relevé[[#This Row],[1]]-D$4,
IF(AND($C48=$B$5,Relevé[[#This Row],[1]]-D$5&gt;0),Relevé[[#This Row],[1]]-D$5,0)))),0)</f>
        <v>0</v>
      </c>
      <c r="E48" s="59">
        <f>IFERROR(IF(ISTEXT(Relevé[[#This Row],[2]]),0,
IF(AND($C48=$B$3,Relevé[[#This Row],[2]]-E$3&gt;0),Relevé[[#This Row],[2]]-E$3,
IF(AND($C48=$B$4,Relevé[[#This Row],[2]]-E$4&gt;0),Relevé[[#This Row],[2]]-E$4,
IF(AND($C48=$B$5,Relevé[[#This Row],[2]]-E$5&gt;0),Relevé[[#This Row],[2]]-E$5,0)))),0)</f>
        <v>0</v>
      </c>
      <c r="F48" s="59">
        <f>IFERROR(IF(ISTEXT(Relevé[[#This Row],[3]]),0,
IF(AND($C48=$B$3,Relevé[[#This Row],[3]]-F$3&gt;0),Relevé[[#This Row],[3]]-F$3,
IF(AND($C48=$B$4,Relevé[[#This Row],[3]]-F$4&gt;0),Relevé[[#This Row],[3]]-F$4,
IF(AND($C48=$B$5,Relevé[[#This Row],[3]]-F$5&gt;0),Relevé[[#This Row],[3]]-F$5,0)))),0)</f>
        <v>0</v>
      </c>
      <c r="G48" s="59">
        <f>IFERROR(IF(ISTEXT(Relevé[[#This Row],[4]]),0,
IF(AND($C48=$B$3,Relevé[[#This Row],[4]]-G$3&gt;0),Relevé[[#This Row],[4]]-G$3,
IF(AND($C48=$B$4,Relevé[[#This Row],[4]]-G$4&gt;0),Relevé[[#This Row],[4]]-G$4,
IF(AND($C48=$B$5,Relevé[[#This Row],[4]]-G$5&gt;0),Relevé[[#This Row],[4]]-G$5,0)))),0)</f>
        <v>0</v>
      </c>
      <c r="H48" s="59">
        <f>IFERROR(IF(ISTEXT(Relevé[[#This Row],[5]]),0,
IF(AND($C48=$B$3,Relevé[[#This Row],[5]]-H$3&gt;0),Relevé[[#This Row],[5]]-H$3,
IF(AND($C48=$B$4,Relevé[[#This Row],[5]]-H$4&gt;0),Relevé[[#This Row],[5]]-H$4,
IF(AND($C48=$B$5,Relevé[[#This Row],[5]]-H$5&gt;0),Relevé[[#This Row],[5]]-H$5,0)))),0)</f>
        <v>0</v>
      </c>
      <c r="I48" s="59">
        <f>IFERROR(IF(ISTEXT(Relevé[[#This Row],[6]]),0,
IF(AND($C48=$B$3,Relevé[[#This Row],[6]]-I$3&gt;0),Relevé[[#This Row],[6]]-I$3,
IF(AND($C48=$B$4,Relevé[[#This Row],[6]]-I$4&gt;0),Relevé[[#This Row],[6]]-I$4,
IF(AND($C48=$B$5,Relevé[[#This Row],[6]]-I$5&gt;0),Relevé[[#This Row],[6]]-I$5,0)))),0)</f>
        <v>0</v>
      </c>
      <c r="J48" s="59">
        <f>IFERROR(IF(ISTEXT(Relevé[[#This Row],[7]]),0,
IF(AND($C48=$B$3,Relevé[[#This Row],[7]]-J$3&gt;0),Relevé[[#This Row],[7]]-J$3,
IF(AND($C48=$B$4,Relevé[[#This Row],[7]]-J$4&gt;0),Relevé[[#This Row],[7]]-J$4,
IF(AND($C48=$B$5,Relevé[[#This Row],[7]]-J$5&gt;0),Relevé[[#This Row],[7]]-J$5,0)))),0)</f>
        <v>0</v>
      </c>
      <c r="K48" s="59">
        <f>IFERROR(IF(ISTEXT(Relevé[[#This Row],[8]]),0,
IF(AND($C48=$B$3,Relevé[[#This Row],[8]]-K$3&gt;0),Relevé[[#This Row],[8]]-K$3,
IF(AND($C48=$B$4,Relevé[[#This Row],[8]]-K$4&gt;0),Relevé[[#This Row],[8]]-K$4,
IF(AND($C48=$B$5,Relevé[[#This Row],[8]]-K$5&gt;0),Relevé[[#This Row],[8]]-K$5,0)))),0)</f>
        <v>0</v>
      </c>
      <c r="L48" s="59">
        <f>IFERROR(IF(ISTEXT(Relevé[[#This Row],[9]]),0,
IF(AND($C48=$B$3,Relevé[[#This Row],[9]]-L$3&gt;0),Relevé[[#This Row],[9]]-L$3,
IF(AND($C48=$B$4,Relevé[[#This Row],[9]]-L$4&gt;0),Relevé[[#This Row],[9]]-L$4,
IF(AND($C48=$B$5,Relevé[[#This Row],[9]]-L$5&gt;0),Relevé[[#This Row],[9]]-L$5,0)))),0)</f>
        <v>0</v>
      </c>
      <c r="M48" s="59">
        <f>IFERROR(IF(ISTEXT(Relevé[[#This Row],[10]]),0,
IF(AND($C48=$B$3,Relevé[[#This Row],[10]]-M$3&gt;0),Relevé[[#This Row],[10]]-M$3,
IF(AND($C48=$B$4,Relevé[[#This Row],[10]]-M$4&gt;0),Relevé[[#This Row],[10]]-M$4,
IF(AND($C48=$B$5,Relevé[[#This Row],[10]]-M$5&gt;0),Relevé[[#This Row],[10]]-M$5,0)))),0)</f>
        <v>0</v>
      </c>
      <c r="N48" s="59">
        <f>IFERROR(IF(ISTEXT(Relevé[[#This Row],[11]]),0,
IF(AND($C48=$B$3,Relevé[[#This Row],[11]]-N$3&gt;0),Relevé[[#This Row],[11]]-N$3,
IF(AND($C48=$B$4,Relevé[[#This Row],[11]]-N$4&gt;0),Relevé[[#This Row],[11]]-N$4,
IF(AND($C48=$B$5,Relevé[[#This Row],[11]]-N$5&gt;0),Relevé[[#This Row],[11]]-N$5,0)))),0)</f>
        <v>0</v>
      </c>
      <c r="O48" s="59">
        <f>IFERROR(IF(ISTEXT(Relevé[[#This Row],[12]]),0,
IF(AND($C48=$B$3,Relevé[[#This Row],[12]]-O$3&gt;0),Relevé[[#This Row],[12]]-O$3,
IF(AND($C48=$B$4,Relevé[[#This Row],[12]]-O$4&gt;0),Relevé[[#This Row],[12]]-O$4,
IF(AND($C48=$B$5,Relevé[[#This Row],[12]]-O$5&gt;0),Relevé[[#This Row],[12]]-O$5,0)))),0)</f>
        <v>0</v>
      </c>
      <c r="P48" s="59">
        <f>IFERROR(IF(ISTEXT(Relevé[[#This Row],[13]]),0,
IF(AND($C48=$B$3,Relevé[[#This Row],[13]]-P$3&gt;0),Relevé[[#This Row],[13]]-P$3,
IF(AND($C48=$B$4,Relevé[[#This Row],[13]]-P$4&gt;0),Relevé[[#This Row],[13]]-P$4,
IF(AND($C48=$B$5,Relevé[[#This Row],[13]]-P$5&gt;0),Relevé[[#This Row],[13]]-P$5,0)))),0)</f>
        <v>0</v>
      </c>
      <c r="Q48" s="59">
        <f>IFERROR(IF(ISTEXT(Relevé[[#This Row],[14]]),0,
IF(AND($C48=$B$3,Relevé[[#This Row],[14]]-Q$3&gt;0),Relevé[[#This Row],[14]]-Q$3,
IF(AND($C48=$B$4,Relevé[[#This Row],[14]]-Q$4&gt;0),Relevé[[#This Row],[14]]-Q$4,
IF(AND($C48=$B$5,Relevé[[#This Row],[14]]-Q$5&gt;0),Relevé[[#This Row],[14]]-Q$5,0)))),0)</f>
        <v>0</v>
      </c>
      <c r="R48" s="59">
        <f>IFERROR(IF(ISTEXT(Relevé[[#This Row],[15]]),0,
IF(AND($C48=$B$3,Relevé[[#This Row],[15]]-R$3&gt;0),Relevé[[#This Row],[15]]-R$3,
IF(AND($C48=$B$4,Relevé[[#This Row],[15]]-R$4&gt;0),Relevé[[#This Row],[15]]-R$4,
IF(AND($C48=$B$5,Relevé[[#This Row],[15]]-R$5&gt;0),Relevé[[#This Row],[15]]-R$5,0)))),0)</f>
        <v>0</v>
      </c>
      <c r="S48" s="59">
        <f>IFERROR(IF(ISTEXT(Relevé[[#This Row],[16]]),0,
IF(AND($C48=$B$3,Relevé[[#This Row],[16]]-S$3&gt;0),Relevé[[#This Row],[16]]-S$3,
IF(AND($C48=$B$4,Relevé[[#This Row],[16]]-S$4&gt;0),Relevé[[#This Row],[16]]-S$4,
IF(AND($C48=$B$5,Relevé[[#This Row],[16]]-S$5&gt;0),Relevé[[#This Row],[16]]-S$5,0)))),0)</f>
        <v>0</v>
      </c>
      <c r="T48" s="59">
        <f>IFERROR(IF(ISTEXT(Relevé[[#This Row],[17]]),0,
IF(AND($C48=$B$3,Relevé[[#This Row],[17]]-T$3&gt;0),Relevé[[#This Row],[17]]-T$3,
IF(AND($C48=$B$4,Relevé[[#This Row],[17]]-T$4&gt;0),Relevé[[#This Row],[17]]-T$4,
IF(AND($C48=$B$5,Relevé[[#This Row],[17]]-T$5&gt;0),Relevé[[#This Row],[17]]-T$5,0)))),0)</f>
        <v>0</v>
      </c>
      <c r="U48" s="59">
        <f>IFERROR(IF(ISTEXT(Relevé[[#This Row],[18]]),0,
IF(AND($C48=$B$3,Relevé[[#This Row],[18]]-U$3&gt;0),Relevé[[#This Row],[18]]-U$3,
IF(AND($C48=$B$4,Relevé[[#This Row],[18]]-U$4&gt;0),Relevé[[#This Row],[18]]-U$4,
IF(AND($C48=$B$5,Relevé[[#This Row],[18]]-U$5&gt;0),Relevé[[#This Row],[18]]-U$5,0)))),0)</f>
        <v>0</v>
      </c>
      <c r="V48" s="59">
        <f>IFERROR(IF(ISTEXT(Relevé[[#This Row],[19]]),0,
IF(AND($C48=$B$3,Relevé[[#This Row],[19]]-V$3&gt;0),Relevé[[#This Row],[19]]-V$3,
IF(AND($C48=$B$4,Relevé[[#This Row],[19]]-V$4&gt;0),Relevé[[#This Row],[19]]-V$4,
IF(AND($C48=$B$5,Relevé[[#This Row],[19]]-V$5&gt;0),Relevé[[#This Row],[19]]-V$5,0)))),0)</f>
        <v>0</v>
      </c>
      <c r="W48" s="59">
        <f>IFERROR(IF(ISTEXT(Relevé[[#This Row],[20]]),0,
IF(AND($C48=$B$3,Relevé[[#This Row],[20]]-W$3&gt;0),Relevé[[#This Row],[20]]-W$3,
IF(AND($C48=$B$4,Relevé[[#This Row],[20]]-W$4&gt;0),Relevé[[#This Row],[20]]-W$4,
IF(AND($C48=$B$5,Relevé[[#This Row],[20]]-W$5&gt;0),Relevé[[#This Row],[20]]-W$5,0)))),0)</f>
        <v>0</v>
      </c>
      <c r="X48" s="59">
        <f>IFERROR(IF(ISTEXT(Relevé[[#This Row],[21]]),0,
IF(AND($C48=$B$3,Relevé[[#This Row],[21]]-X$3&gt;0),Relevé[[#This Row],[21]]-X$3,
IF(AND($C48=$B$4,Relevé[[#This Row],[21]]-X$4&gt;0),Relevé[[#This Row],[21]]-X$4,
IF(AND($C48=$B$5,Relevé[[#This Row],[21]]-X$5&gt;0),Relevé[[#This Row],[21]]-X$5,0)))),0)</f>
        <v>0</v>
      </c>
      <c r="Y48" s="59">
        <f>IFERROR(IF(ISTEXT(Relevé[[#This Row],[22]]),0,
IF(AND($C48=$B$3,Relevé[[#This Row],[22]]-Y$3&gt;0),Relevé[[#This Row],[22]]-Y$3,
IF(AND($C48=$B$4,Relevé[[#This Row],[22]]-Y$4&gt;0),Relevé[[#This Row],[22]]-Y$4,
IF(AND($C48=$B$5,Relevé[[#This Row],[22]]-Y$5&gt;0),Relevé[[#This Row],[22]]-Y$5,0)))),0)</f>
        <v>0</v>
      </c>
      <c r="Z48" s="59">
        <f>IFERROR(IF(ISTEXT(Relevé[[#This Row],[23]]),0,
IF(AND($C48=$B$3,Relevé[[#This Row],[23]]-Z$3&gt;0),Relevé[[#This Row],[23]]-Z$3,
IF(AND($C48=$B$4,Relevé[[#This Row],[23]]-Z$4&gt;0),Relevé[[#This Row],[23]]-Z$4,
IF(AND($C48=$B$5,Relevé[[#This Row],[23]]-Z$5&gt;0),Relevé[[#This Row],[23]]-Z$5,0)))),0)</f>
        <v>0</v>
      </c>
      <c r="AA48" s="59">
        <f>IFERROR(IF(ISTEXT(Relevé[[#This Row],[24]]),0,
IF(AND($C48=$B$3,Relevé[[#This Row],[24]]-AA$3&gt;0),Relevé[[#This Row],[24]]-AA$3,
IF(AND($C48=$B$4,Relevé[[#This Row],[24]]-AA$4&gt;0),Relevé[[#This Row],[24]]-AA$4,
IF(AND($C48=$B$5,Relevé[[#This Row],[24]]-AA$5&gt;0),Relevé[[#This Row],[24]]-AA$5,0)))),0)</f>
        <v>0</v>
      </c>
      <c r="AB48" s="59">
        <f>IFERROR(IF(ISTEXT(Relevé[[#This Row],[25]]),0,
IF(AND($C48=$B$3,Relevé[[#This Row],[25]]-AB$3&gt;0),Relevé[[#This Row],[25]]-AB$3,
IF(AND($C48=$B$4,Relevé[[#This Row],[25]]-AB$4&gt;0),Relevé[[#This Row],[25]]-AB$4,
IF(AND($C48=$B$5,Relevé[[#This Row],[25]]-AB$5&gt;0),Relevé[[#This Row],[25]]-AB$5,0)))),0)</f>
        <v>0</v>
      </c>
      <c r="AC48" s="59">
        <f>IFERROR(IF(ISTEXT(Relevé[[#This Row],[26]]),0,
IF(AND($C48=$B$3,Relevé[[#This Row],[26]]-AC$3&gt;0),Relevé[[#This Row],[26]]-AC$3,
IF(AND($C48=$B$4,Relevé[[#This Row],[26]]-AC$4&gt;0),Relevé[[#This Row],[26]]-AC$4,
IF(AND($C48=$B$5,Relevé[[#This Row],[26]]-AC$5&gt;0),Relevé[[#This Row],[26]]-AC$5,0)))),0)</f>
        <v>0</v>
      </c>
      <c r="AD48" s="59">
        <f>IFERROR(IF(ISTEXT(Relevé[[#This Row],[27]]),0,
IF(AND($C48=$B$3,Relevé[[#This Row],[27]]-AD$3&gt;0),Relevé[[#This Row],[27]]-AD$3,
IF(AND($C48=$B$4,Relevé[[#This Row],[27]]-AD$4&gt;0),Relevé[[#This Row],[27]]-AD$4,
IF(AND($C48=$B$5,Relevé[[#This Row],[27]]-AD$5&gt;0),Relevé[[#This Row],[27]]-AD$5,0)))),0)</f>
        <v>0</v>
      </c>
      <c r="AE48" s="59">
        <f>IFERROR(IF(ISTEXT(Relevé[[#This Row],[28]]),0,
IF(AND($C48=$B$3,Relevé[[#This Row],[28]]-AE$3&gt;0),Relevé[[#This Row],[28]]-AE$3,
IF(AND($C48=$B$4,Relevé[[#This Row],[28]]-AE$4&gt;0),Relevé[[#This Row],[28]]-AE$4,
IF(AND($C48=$B$5,Relevé[[#This Row],[28]]-AE$5&gt;0),Relevé[[#This Row],[28]]-AE$5,0)))),0)</f>
        <v>0</v>
      </c>
      <c r="AF48" s="59">
        <f>IFERROR(IF(ISTEXT(Relevé[[#This Row],[29]]),0,
IF(AND($C48=$B$3,Relevé[[#This Row],[29]]-AF$3&gt;0),Relevé[[#This Row],[29]]-AF$3,
IF(AND($C48=$B$4,Relevé[[#This Row],[29]]-AF$4&gt;0),Relevé[[#This Row],[29]]-AF$4,
IF(AND($C48=$B$5,Relevé[[#This Row],[29]]-AF$5&gt;0),Relevé[[#This Row],[29]]-AF$5,0)))),0)</f>
        <v>0</v>
      </c>
      <c r="AG48" s="59">
        <f>IFERROR(IF(ISTEXT(Relevé[[#This Row],[30]]),0,
IF(AND($C48=$B$3,Relevé[[#This Row],[30]]-AG$3&gt;0),Relevé[[#This Row],[30]]-AG$3,
IF(AND($C48=$B$4,Relevé[[#This Row],[30]]-AG$4&gt;0),Relevé[[#This Row],[30]]-AG$4,
IF(AND($C48=$B$5,Relevé[[#This Row],[30]]-AG$5&gt;0),Relevé[[#This Row],[30]]-AG$5,0)))),0)</f>
        <v>0</v>
      </c>
      <c r="AH48" s="59">
        <f>IFERROR(IF(ISTEXT(Relevé[[#This Row],[31]]),0,
IF(AND($C48=$B$3,Relevé[[#This Row],[31]]-AH$3&gt;0),Relevé[[#This Row],[31]]-AH$3,
IF(AND($C48=$B$4,Relevé[[#This Row],[31]]-AH$4&gt;0),Relevé[[#This Row],[31]]-AH$4,
IF(AND($C48=$B$5,Relevé[[#This Row],[31]]-AH$5&gt;0),Relevé[[#This Row],[31]]-AH$5,0)))),0)</f>
        <v>0</v>
      </c>
      <c r="AI48" s="60">
        <f t="shared" si="4"/>
        <v>0</v>
      </c>
      <c r="AJ48" s="11"/>
      <c r="AK48" s="11"/>
      <c r="AL48" s="11"/>
      <c r="AM48" s="11"/>
    </row>
    <row r="49" spans="1:39" ht="15" customHeight="1" x14ac:dyDescent="0.25">
      <c r="A49" s="130"/>
      <c r="B49" s="20" t="str">
        <f>IFERROR(VLOOKUP(A49,Salariés[],2,FALSE),"")</f>
        <v/>
      </c>
      <c r="C49" s="20" t="str">
        <f>IFERROR(VLOOKUP(A49,Salariés[],3,FALSE),"")</f>
        <v/>
      </c>
      <c r="D49" s="59">
        <f>IFERROR(IF(ISTEXT(Relevé[[#This Row],[1]]),0,
IF(AND($C49=$B$3,Relevé[[#This Row],[1]]-D$3&gt;0),Relevé[[#This Row],[1]]-D$3,
IF(AND($C49=$B$4,Relevé[[#This Row],[1]]-D$4&gt;0),Relevé[[#This Row],[1]]-D$4,
IF(AND($C49=$B$5,Relevé[[#This Row],[1]]-D$5&gt;0),Relevé[[#This Row],[1]]-D$5,0)))),0)</f>
        <v>0</v>
      </c>
      <c r="E49" s="59">
        <f>IFERROR(IF(ISTEXT(Relevé[[#This Row],[2]]),0,
IF(AND($C49=$B$3,Relevé[[#This Row],[2]]-E$3&gt;0),Relevé[[#This Row],[2]]-E$3,
IF(AND($C49=$B$4,Relevé[[#This Row],[2]]-E$4&gt;0),Relevé[[#This Row],[2]]-E$4,
IF(AND($C49=$B$5,Relevé[[#This Row],[2]]-E$5&gt;0),Relevé[[#This Row],[2]]-E$5,0)))),0)</f>
        <v>0</v>
      </c>
      <c r="F49" s="59">
        <f>IFERROR(IF(ISTEXT(Relevé[[#This Row],[3]]),0,
IF(AND($C49=$B$3,Relevé[[#This Row],[3]]-F$3&gt;0),Relevé[[#This Row],[3]]-F$3,
IF(AND($C49=$B$4,Relevé[[#This Row],[3]]-F$4&gt;0),Relevé[[#This Row],[3]]-F$4,
IF(AND($C49=$B$5,Relevé[[#This Row],[3]]-F$5&gt;0),Relevé[[#This Row],[3]]-F$5,0)))),0)</f>
        <v>0</v>
      </c>
      <c r="G49" s="59">
        <f>IFERROR(IF(ISTEXT(Relevé[[#This Row],[4]]),0,
IF(AND($C49=$B$3,Relevé[[#This Row],[4]]-G$3&gt;0),Relevé[[#This Row],[4]]-G$3,
IF(AND($C49=$B$4,Relevé[[#This Row],[4]]-G$4&gt;0),Relevé[[#This Row],[4]]-G$4,
IF(AND($C49=$B$5,Relevé[[#This Row],[4]]-G$5&gt;0),Relevé[[#This Row],[4]]-G$5,0)))),0)</f>
        <v>0</v>
      </c>
      <c r="H49" s="59">
        <f>IFERROR(IF(ISTEXT(Relevé[[#This Row],[5]]),0,
IF(AND($C49=$B$3,Relevé[[#This Row],[5]]-H$3&gt;0),Relevé[[#This Row],[5]]-H$3,
IF(AND($C49=$B$4,Relevé[[#This Row],[5]]-H$4&gt;0),Relevé[[#This Row],[5]]-H$4,
IF(AND($C49=$B$5,Relevé[[#This Row],[5]]-H$5&gt;0),Relevé[[#This Row],[5]]-H$5,0)))),0)</f>
        <v>0</v>
      </c>
      <c r="I49" s="59">
        <f>IFERROR(IF(ISTEXT(Relevé[[#This Row],[6]]),0,
IF(AND($C49=$B$3,Relevé[[#This Row],[6]]-I$3&gt;0),Relevé[[#This Row],[6]]-I$3,
IF(AND($C49=$B$4,Relevé[[#This Row],[6]]-I$4&gt;0),Relevé[[#This Row],[6]]-I$4,
IF(AND($C49=$B$5,Relevé[[#This Row],[6]]-I$5&gt;0),Relevé[[#This Row],[6]]-I$5,0)))),0)</f>
        <v>0</v>
      </c>
      <c r="J49" s="59">
        <f>IFERROR(IF(ISTEXT(Relevé[[#This Row],[7]]),0,
IF(AND($C49=$B$3,Relevé[[#This Row],[7]]-J$3&gt;0),Relevé[[#This Row],[7]]-J$3,
IF(AND($C49=$B$4,Relevé[[#This Row],[7]]-J$4&gt;0),Relevé[[#This Row],[7]]-J$4,
IF(AND($C49=$B$5,Relevé[[#This Row],[7]]-J$5&gt;0),Relevé[[#This Row],[7]]-J$5,0)))),0)</f>
        <v>0</v>
      </c>
      <c r="K49" s="59">
        <f>IFERROR(IF(ISTEXT(Relevé[[#This Row],[8]]),0,
IF(AND($C49=$B$3,Relevé[[#This Row],[8]]-K$3&gt;0),Relevé[[#This Row],[8]]-K$3,
IF(AND($C49=$B$4,Relevé[[#This Row],[8]]-K$4&gt;0),Relevé[[#This Row],[8]]-K$4,
IF(AND($C49=$B$5,Relevé[[#This Row],[8]]-K$5&gt;0),Relevé[[#This Row],[8]]-K$5,0)))),0)</f>
        <v>0</v>
      </c>
      <c r="L49" s="59">
        <f>IFERROR(IF(ISTEXT(Relevé[[#This Row],[9]]),0,
IF(AND($C49=$B$3,Relevé[[#This Row],[9]]-L$3&gt;0),Relevé[[#This Row],[9]]-L$3,
IF(AND($C49=$B$4,Relevé[[#This Row],[9]]-L$4&gt;0),Relevé[[#This Row],[9]]-L$4,
IF(AND($C49=$B$5,Relevé[[#This Row],[9]]-L$5&gt;0),Relevé[[#This Row],[9]]-L$5,0)))),0)</f>
        <v>0</v>
      </c>
      <c r="M49" s="59">
        <f>IFERROR(IF(ISTEXT(Relevé[[#This Row],[10]]),0,
IF(AND($C49=$B$3,Relevé[[#This Row],[10]]-M$3&gt;0),Relevé[[#This Row],[10]]-M$3,
IF(AND($C49=$B$4,Relevé[[#This Row],[10]]-M$4&gt;0),Relevé[[#This Row],[10]]-M$4,
IF(AND($C49=$B$5,Relevé[[#This Row],[10]]-M$5&gt;0),Relevé[[#This Row],[10]]-M$5,0)))),0)</f>
        <v>0</v>
      </c>
      <c r="N49" s="59">
        <f>IFERROR(IF(ISTEXT(Relevé[[#This Row],[11]]),0,
IF(AND($C49=$B$3,Relevé[[#This Row],[11]]-N$3&gt;0),Relevé[[#This Row],[11]]-N$3,
IF(AND($C49=$B$4,Relevé[[#This Row],[11]]-N$4&gt;0),Relevé[[#This Row],[11]]-N$4,
IF(AND($C49=$B$5,Relevé[[#This Row],[11]]-N$5&gt;0),Relevé[[#This Row],[11]]-N$5,0)))),0)</f>
        <v>0</v>
      </c>
      <c r="O49" s="59">
        <f>IFERROR(IF(ISTEXT(Relevé[[#This Row],[12]]),0,
IF(AND($C49=$B$3,Relevé[[#This Row],[12]]-O$3&gt;0),Relevé[[#This Row],[12]]-O$3,
IF(AND($C49=$B$4,Relevé[[#This Row],[12]]-O$4&gt;0),Relevé[[#This Row],[12]]-O$4,
IF(AND($C49=$B$5,Relevé[[#This Row],[12]]-O$5&gt;0),Relevé[[#This Row],[12]]-O$5,0)))),0)</f>
        <v>0</v>
      </c>
      <c r="P49" s="59">
        <f>IFERROR(IF(ISTEXT(Relevé[[#This Row],[13]]),0,
IF(AND($C49=$B$3,Relevé[[#This Row],[13]]-P$3&gt;0),Relevé[[#This Row],[13]]-P$3,
IF(AND($C49=$B$4,Relevé[[#This Row],[13]]-P$4&gt;0),Relevé[[#This Row],[13]]-P$4,
IF(AND($C49=$B$5,Relevé[[#This Row],[13]]-P$5&gt;0),Relevé[[#This Row],[13]]-P$5,0)))),0)</f>
        <v>0</v>
      </c>
      <c r="Q49" s="59">
        <f>IFERROR(IF(ISTEXT(Relevé[[#This Row],[14]]),0,
IF(AND($C49=$B$3,Relevé[[#This Row],[14]]-Q$3&gt;0),Relevé[[#This Row],[14]]-Q$3,
IF(AND($C49=$B$4,Relevé[[#This Row],[14]]-Q$4&gt;0),Relevé[[#This Row],[14]]-Q$4,
IF(AND($C49=$B$5,Relevé[[#This Row],[14]]-Q$5&gt;0),Relevé[[#This Row],[14]]-Q$5,0)))),0)</f>
        <v>0</v>
      </c>
      <c r="R49" s="59">
        <f>IFERROR(IF(ISTEXT(Relevé[[#This Row],[15]]),0,
IF(AND($C49=$B$3,Relevé[[#This Row],[15]]-R$3&gt;0),Relevé[[#This Row],[15]]-R$3,
IF(AND($C49=$B$4,Relevé[[#This Row],[15]]-R$4&gt;0),Relevé[[#This Row],[15]]-R$4,
IF(AND($C49=$B$5,Relevé[[#This Row],[15]]-R$5&gt;0),Relevé[[#This Row],[15]]-R$5,0)))),0)</f>
        <v>0</v>
      </c>
      <c r="S49" s="59">
        <f>IFERROR(IF(ISTEXT(Relevé[[#This Row],[16]]),0,
IF(AND($C49=$B$3,Relevé[[#This Row],[16]]-S$3&gt;0),Relevé[[#This Row],[16]]-S$3,
IF(AND($C49=$B$4,Relevé[[#This Row],[16]]-S$4&gt;0),Relevé[[#This Row],[16]]-S$4,
IF(AND($C49=$B$5,Relevé[[#This Row],[16]]-S$5&gt;0),Relevé[[#This Row],[16]]-S$5,0)))),0)</f>
        <v>0</v>
      </c>
      <c r="T49" s="59">
        <f>IFERROR(IF(ISTEXT(Relevé[[#This Row],[17]]),0,
IF(AND($C49=$B$3,Relevé[[#This Row],[17]]-T$3&gt;0),Relevé[[#This Row],[17]]-T$3,
IF(AND($C49=$B$4,Relevé[[#This Row],[17]]-T$4&gt;0),Relevé[[#This Row],[17]]-T$4,
IF(AND($C49=$B$5,Relevé[[#This Row],[17]]-T$5&gt;0),Relevé[[#This Row],[17]]-T$5,0)))),0)</f>
        <v>0</v>
      </c>
      <c r="U49" s="59">
        <f>IFERROR(IF(ISTEXT(Relevé[[#This Row],[18]]),0,
IF(AND($C49=$B$3,Relevé[[#This Row],[18]]-U$3&gt;0),Relevé[[#This Row],[18]]-U$3,
IF(AND($C49=$B$4,Relevé[[#This Row],[18]]-U$4&gt;0),Relevé[[#This Row],[18]]-U$4,
IF(AND($C49=$B$5,Relevé[[#This Row],[18]]-U$5&gt;0),Relevé[[#This Row],[18]]-U$5,0)))),0)</f>
        <v>0</v>
      </c>
      <c r="V49" s="59">
        <f>IFERROR(IF(ISTEXT(Relevé[[#This Row],[19]]),0,
IF(AND($C49=$B$3,Relevé[[#This Row],[19]]-V$3&gt;0),Relevé[[#This Row],[19]]-V$3,
IF(AND($C49=$B$4,Relevé[[#This Row],[19]]-V$4&gt;0),Relevé[[#This Row],[19]]-V$4,
IF(AND($C49=$B$5,Relevé[[#This Row],[19]]-V$5&gt;0),Relevé[[#This Row],[19]]-V$5,0)))),0)</f>
        <v>0</v>
      </c>
      <c r="W49" s="59">
        <f>IFERROR(IF(ISTEXT(Relevé[[#This Row],[20]]),0,
IF(AND($C49=$B$3,Relevé[[#This Row],[20]]-W$3&gt;0),Relevé[[#This Row],[20]]-W$3,
IF(AND($C49=$B$4,Relevé[[#This Row],[20]]-W$4&gt;0),Relevé[[#This Row],[20]]-W$4,
IF(AND($C49=$B$5,Relevé[[#This Row],[20]]-W$5&gt;0),Relevé[[#This Row],[20]]-W$5,0)))),0)</f>
        <v>0</v>
      </c>
      <c r="X49" s="59">
        <f>IFERROR(IF(ISTEXT(Relevé[[#This Row],[21]]),0,
IF(AND($C49=$B$3,Relevé[[#This Row],[21]]-X$3&gt;0),Relevé[[#This Row],[21]]-X$3,
IF(AND($C49=$B$4,Relevé[[#This Row],[21]]-X$4&gt;0),Relevé[[#This Row],[21]]-X$4,
IF(AND($C49=$B$5,Relevé[[#This Row],[21]]-X$5&gt;0),Relevé[[#This Row],[21]]-X$5,0)))),0)</f>
        <v>0</v>
      </c>
      <c r="Y49" s="59">
        <f>IFERROR(IF(ISTEXT(Relevé[[#This Row],[22]]),0,
IF(AND($C49=$B$3,Relevé[[#This Row],[22]]-Y$3&gt;0),Relevé[[#This Row],[22]]-Y$3,
IF(AND($C49=$B$4,Relevé[[#This Row],[22]]-Y$4&gt;0),Relevé[[#This Row],[22]]-Y$4,
IF(AND($C49=$B$5,Relevé[[#This Row],[22]]-Y$5&gt;0),Relevé[[#This Row],[22]]-Y$5,0)))),0)</f>
        <v>0</v>
      </c>
      <c r="Z49" s="59">
        <f>IFERROR(IF(ISTEXT(Relevé[[#This Row],[23]]),0,
IF(AND($C49=$B$3,Relevé[[#This Row],[23]]-Z$3&gt;0),Relevé[[#This Row],[23]]-Z$3,
IF(AND($C49=$B$4,Relevé[[#This Row],[23]]-Z$4&gt;0),Relevé[[#This Row],[23]]-Z$4,
IF(AND($C49=$B$5,Relevé[[#This Row],[23]]-Z$5&gt;0),Relevé[[#This Row],[23]]-Z$5,0)))),0)</f>
        <v>0</v>
      </c>
      <c r="AA49" s="59">
        <f>IFERROR(IF(ISTEXT(Relevé[[#This Row],[24]]),0,
IF(AND($C49=$B$3,Relevé[[#This Row],[24]]-AA$3&gt;0),Relevé[[#This Row],[24]]-AA$3,
IF(AND($C49=$B$4,Relevé[[#This Row],[24]]-AA$4&gt;0),Relevé[[#This Row],[24]]-AA$4,
IF(AND($C49=$B$5,Relevé[[#This Row],[24]]-AA$5&gt;0),Relevé[[#This Row],[24]]-AA$5,0)))),0)</f>
        <v>0</v>
      </c>
      <c r="AB49" s="59">
        <f>IFERROR(IF(ISTEXT(Relevé[[#This Row],[25]]),0,
IF(AND($C49=$B$3,Relevé[[#This Row],[25]]-AB$3&gt;0),Relevé[[#This Row],[25]]-AB$3,
IF(AND($C49=$B$4,Relevé[[#This Row],[25]]-AB$4&gt;0),Relevé[[#This Row],[25]]-AB$4,
IF(AND($C49=$B$5,Relevé[[#This Row],[25]]-AB$5&gt;0),Relevé[[#This Row],[25]]-AB$5,0)))),0)</f>
        <v>0</v>
      </c>
      <c r="AC49" s="59">
        <f>IFERROR(IF(ISTEXT(Relevé[[#This Row],[26]]),0,
IF(AND($C49=$B$3,Relevé[[#This Row],[26]]-AC$3&gt;0),Relevé[[#This Row],[26]]-AC$3,
IF(AND($C49=$B$4,Relevé[[#This Row],[26]]-AC$4&gt;0),Relevé[[#This Row],[26]]-AC$4,
IF(AND($C49=$B$5,Relevé[[#This Row],[26]]-AC$5&gt;0),Relevé[[#This Row],[26]]-AC$5,0)))),0)</f>
        <v>0</v>
      </c>
      <c r="AD49" s="59">
        <f>IFERROR(IF(ISTEXT(Relevé[[#This Row],[27]]),0,
IF(AND($C49=$B$3,Relevé[[#This Row],[27]]-AD$3&gt;0),Relevé[[#This Row],[27]]-AD$3,
IF(AND($C49=$B$4,Relevé[[#This Row],[27]]-AD$4&gt;0),Relevé[[#This Row],[27]]-AD$4,
IF(AND($C49=$B$5,Relevé[[#This Row],[27]]-AD$5&gt;0),Relevé[[#This Row],[27]]-AD$5,0)))),0)</f>
        <v>0</v>
      </c>
      <c r="AE49" s="59">
        <f>IFERROR(IF(ISTEXT(Relevé[[#This Row],[28]]),0,
IF(AND($C49=$B$3,Relevé[[#This Row],[28]]-AE$3&gt;0),Relevé[[#This Row],[28]]-AE$3,
IF(AND($C49=$B$4,Relevé[[#This Row],[28]]-AE$4&gt;0),Relevé[[#This Row],[28]]-AE$4,
IF(AND($C49=$B$5,Relevé[[#This Row],[28]]-AE$5&gt;0),Relevé[[#This Row],[28]]-AE$5,0)))),0)</f>
        <v>0</v>
      </c>
      <c r="AF49" s="59">
        <f>IFERROR(IF(ISTEXT(Relevé[[#This Row],[29]]),0,
IF(AND($C49=$B$3,Relevé[[#This Row],[29]]-AF$3&gt;0),Relevé[[#This Row],[29]]-AF$3,
IF(AND($C49=$B$4,Relevé[[#This Row],[29]]-AF$4&gt;0),Relevé[[#This Row],[29]]-AF$4,
IF(AND($C49=$B$5,Relevé[[#This Row],[29]]-AF$5&gt;0),Relevé[[#This Row],[29]]-AF$5,0)))),0)</f>
        <v>0</v>
      </c>
      <c r="AG49" s="59">
        <f>IFERROR(IF(ISTEXT(Relevé[[#This Row],[30]]),0,
IF(AND($C49=$B$3,Relevé[[#This Row],[30]]-AG$3&gt;0),Relevé[[#This Row],[30]]-AG$3,
IF(AND($C49=$B$4,Relevé[[#This Row],[30]]-AG$4&gt;0),Relevé[[#This Row],[30]]-AG$4,
IF(AND($C49=$B$5,Relevé[[#This Row],[30]]-AG$5&gt;0),Relevé[[#This Row],[30]]-AG$5,0)))),0)</f>
        <v>0</v>
      </c>
      <c r="AH49" s="59">
        <f>IFERROR(IF(ISTEXT(Relevé[[#This Row],[31]]),0,
IF(AND($C49=$B$3,Relevé[[#This Row],[31]]-AH$3&gt;0),Relevé[[#This Row],[31]]-AH$3,
IF(AND($C49=$B$4,Relevé[[#This Row],[31]]-AH$4&gt;0),Relevé[[#This Row],[31]]-AH$4,
IF(AND($C49=$B$5,Relevé[[#This Row],[31]]-AH$5&gt;0),Relevé[[#This Row],[31]]-AH$5,0)))),0)</f>
        <v>0</v>
      </c>
      <c r="AI49" s="60">
        <f t="shared" si="4"/>
        <v>0</v>
      </c>
      <c r="AJ49" s="11"/>
      <c r="AK49" s="11"/>
      <c r="AL49" s="11"/>
      <c r="AM49" s="11"/>
    </row>
    <row r="50" spans="1:39" ht="15" customHeight="1" x14ac:dyDescent="0.25">
      <c r="A50" s="128"/>
      <c r="B50" s="20" t="str">
        <f>IFERROR(VLOOKUP(A50,Salariés[],2,FALSE),"")</f>
        <v/>
      </c>
      <c r="C50" s="20" t="str">
        <f>IFERROR(VLOOKUP(A50,Salariés[],3,FALSE),"")</f>
        <v/>
      </c>
      <c r="D50" s="59">
        <f>IFERROR(IF(ISTEXT(Relevé[[#This Row],[1]]),0,
IF(AND($C50=$B$3,Relevé[[#This Row],[1]]-D$3&gt;0),Relevé[[#This Row],[1]]-D$3,
IF(AND($C50=$B$4,Relevé[[#This Row],[1]]-D$4&gt;0),Relevé[[#This Row],[1]]-D$4,
IF(AND($C50=$B$5,Relevé[[#This Row],[1]]-D$5&gt;0),Relevé[[#This Row],[1]]-D$5,0)))),0)</f>
        <v>0</v>
      </c>
      <c r="E50" s="59">
        <f>IFERROR(IF(ISTEXT(Relevé[[#This Row],[2]]),0,
IF(AND($C50=$B$3,Relevé[[#This Row],[2]]-E$3&gt;0),Relevé[[#This Row],[2]]-E$3,
IF(AND($C50=$B$4,Relevé[[#This Row],[2]]-E$4&gt;0),Relevé[[#This Row],[2]]-E$4,
IF(AND($C50=$B$5,Relevé[[#This Row],[2]]-E$5&gt;0),Relevé[[#This Row],[2]]-E$5,0)))),0)</f>
        <v>0</v>
      </c>
      <c r="F50" s="59">
        <f>IFERROR(IF(ISTEXT(Relevé[[#This Row],[3]]),0,
IF(AND($C50=$B$3,Relevé[[#This Row],[3]]-F$3&gt;0),Relevé[[#This Row],[3]]-F$3,
IF(AND($C50=$B$4,Relevé[[#This Row],[3]]-F$4&gt;0),Relevé[[#This Row],[3]]-F$4,
IF(AND($C50=$B$5,Relevé[[#This Row],[3]]-F$5&gt;0),Relevé[[#This Row],[3]]-F$5,0)))),0)</f>
        <v>0</v>
      </c>
      <c r="G50" s="59">
        <f>IFERROR(IF(ISTEXT(Relevé[[#This Row],[4]]),0,
IF(AND($C50=$B$3,Relevé[[#This Row],[4]]-G$3&gt;0),Relevé[[#This Row],[4]]-G$3,
IF(AND($C50=$B$4,Relevé[[#This Row],[4]]-G$4&gt;0),Relevé[[#This Row],[4]]-G$4,
IF(AND($C50=$B$5,Relevé[[#This Row],[4]]-G$5&gt;0),Relevé[[#This Row],[4]]-G$5,0)))),0)</f>
        <v>0</v>
      </c>
      <c r="H50" s="59">
        <f>IFERROR(IF(ISTEXT(Relevé[[#This Row],[5]]),0,
IF(AND($C50=$B$3,Relevé[[#This Row],[5]]-H$3&gt;0),Relevé[[#This Row],[5]]-H$3,
IF(AND($C50=$B$4,Relevé[[#This Row],[5]]-H$4&gt;0),Relevé[[#This Row],[5]]-H$4,
IF(AND($C50=$B$5,Relevé[[#This Row],[5]]-H$5&gt;0),Relevé[[#This Row],[5]]-H$5,0)))),0)</f>
        <v>0</v>
      </c>
      <c r="I50" s="59">
        <f>IFERROR(IF(ISTEXT(Relevé[[#This Row],[6]]),0,
IF(AND($C50=$B$3,Relevé[[#This Row],[6]]-I$3&gt;0),Relevé[[#This Row],[6]]-I$3,
IF(AND($C50=$B$4,Relevé[[#This Row],[6]]-I$4&gt;0),Relevé[[#This Row],[6]]-I$4,
IF(AND($C50=$B$5,Relevé[[#This Row],[6]]-I$5&gt;0),Relevé[[#This Row],[6]]-I$5,0)))),0)</f>
        <v>0</v>
      </c>
      <c r="J50" s="59">
        <f>IFERROR(IF(ISTEXT(Relevé[[#This Row],[7]]),0,
IF(AND($C50=$B$3,Relevé[[#This Row],[7]]-J$3&gt;0),Relevé[[#This Row],[7]]-J$3,
IF(AND($C50=$B$4,Relevé[[#This Row],[7]]-J$4&gt;0),Relevé[[#This Row],[7]]-J$4,
IF(AND($C50=$B$5,Relevé[[#This Row],[7]]-J$5&gt;0),Relevé[[#This Row],[7]]-J$5,0)))),0)</f>
        <v>0</v>
      </c>
      <c r="K50" s="59">
        <f>IFERROR(IF(ISTEXT(Relevé[[#This Row],[8]]),0,
IF(AND($C50=$B$3,Relevé[[#This Row],[8]]-K$3&gt;0),Relevé[[#This Row],[8]]-K$3,
IF(AND($C50=$B$4,Relevé[[#This Row],[8]]-K$4&gt;0),Relevé[[#This Row],[8]]-K$4,
IF(AND($C50=$B$5,Relevé[[#This Row],[8]]-K$5&gt;0),Relevé[[#This Row],[8]]-K$5,0)))),0)</f>
        <v>0</v>
      </c>
      <c r="L50" s="59">
        <f>IFERROR(IF(ISTEXT(Relevé[[#This Row],[9]]),0,
IF(AND($C50=$B$3,Relevé[[#This Row],[9]]-L$3&gt;0),Relevé[[#This Row],[9]]-L$3,
IF(AND($C50=$B$4,Relevé[[#This Row],[9]]-L$4&gt;0),Relevé[[#This Row],[9]]-L$4,
IF(AND($C50=$B$5,Relevé[[#This Row],[9]]-L$5&gt;0),Relevé[[#This Row],[9]]-L$5,0)))),0)</f>
        <v>0</v>
      </c>
      <c r="M50" s="59">
        <f>IFERROR(IF(ISTEXT(Relevé[[#This Row],[10]]),0,
IF(AND($C50=$B$3,Relevé[[#This Row],[10]]-M$3&gt;0),Relevé[[#This Row],[10]]-M$3,
IF(AND($C50=$B$4,Relevé[[#This Row],[10]]-M$4&gt;0),Relevé[[#This Row],[10]]-M$4,
IF(AND($C50=$B$5,Relevé[[#This Row],[10]]-M$5&gt;0),Relevé[[#This Row],[10]]-M$5,0)))),0)</f>
        <v>0</v>
      </c>
      <c r="N50" s="59">
        <f>IFERROR(IF(ISTEXT(Relevé[[#This Row],[11]]),0,
IF(AND($C50=$B$3,Relevé[[#This Row],[11]]-N$3&gt;0),Relevé[[#This Row],[11]]-N$3,
IF(AND($C50=$B$4,Relevé[[#This Row],[11]]-N$4&gt;0),Relevé[[#This Row],[11]]-N$4,
IF(AND($C50=$B$5,Relevé[[#This Row],[11]]-N$5&gt;0),Relevé[[#This Row],[11]]-N$5,0)))),0)</f>
        <v>0</v>
      </c>
      <c r="O50" s="59">
        <f>IFERROR(IF(ISTEXT(Relevé[[#This Row],[12]]),0,
IF(AND($C50=$B$3,Relevé[[#This Row],[12]]-O$3&gt;0),Relevé[[#This Row],[12]]-O$3,
IF(AND($C50=$B$4,Relevé[[#This Row],[12]]-O$4&gt;0),Relevé[[#This Row],[12]]-O$4,
IF(AND($C50=$B$5,Relevé[[#This Row],[12]]-O$5&gt;0),Relevé[[#This Row],[12]]-O$5,0)))),0)</f>
        <v>0</v>
      </c>
      <c r="P50" s="59">
        <f>IFERROR(IF(ISTEXT(Relevé[[#This Row],[13]]),0,
IF(AND($C50=$B$3,Relevé[[#This Row],[13]]-P$3&gt;0),Relevé[[#This Row],[13]]-P$3,
IF(AND($C50=$B$4,Relevé[[#This Row],[13]]-P$4&gt;0),Relevé[[#This Row],[13]]-P$4,
IF(AND($C50=$B$5,Relevé[[#This Row],[13]]-P$5&gt;0),Relevé[[#This Row],[13]]-P$5,0)))),0)</f>
        <v>0</v>
      </c>
      <c r="Q50" s="59">
        <f>IFERROR(IF(ISTEXT(Relevé[[#This Row],[14]]),0,
IF(AND($C50=$B$3,Relevé[[#This Row],[14]]-Q$3&gt;0),Relevé[[#This Row],[14]]-Q$3,
IF(AND($C50=$B$4,Relevé[[#This Row],[14]]-Q$4&gt;0),Relevé[[#This Row],[14]]-Q$4,
IF(AND($C50=$B$5,Relevé[[#This Row],[14]]-Q$5&gt;0),Relevé[[#This Row],[14]]-Q$5,0)))),0)</f>
        <v>0</v>
      </c>
      <c r="R50" s="59">
        <f>IFERROR(IF(ISTEXT(Relevé[[#This Row],[15]]),0,
IF(AND($C50=$B$3,Relevé[[#This Row],[15]]-R$3&gt;0),Relevé[[#This Row],[15]]-R$3,
IF(AND($C50=$B$4,Relevé[[#This Row],[15]]-R$4&gt;0),Relevé[[#This Row],[15]]-R$4,
IF(AND($C50=$B$5,Relevé[[#This Row],[15]]-R$5&gt;0),Relevé[[#This Row],[15]]-R$5,0)))),0)</f>
        <v>0</v>
      </c>
      <c r="S50" s="59">
        <f>IFERROR(IF(ISTEXT(Relevé[[#This Row],[16]]),0,
IF(AND($C50=$B$3,Relevé[[#This Row],[16]]-S$3&gt;0),Relevé[[#This Row],[16]]-S$3,
IF(AND($C50=$B$4,Relevé[[#This Row],[16]]-S$4&gt;0),Relevé[[#This Row],[16]]-S$4,
IF(AND($C50=$B$5,Relevé[[#This Row],[16]]-S$5&gt;0),Relevé[[#This Row],[16]]-S$5,0)))),0)</f>
        <v>0</v>
      </c>
      <c r="T50" s="59">
        <f>IFERROR(IF(ISTEXT(Relevé[[#This Row],[17]]),0,
IF(AND($C50=$B$3,Relevé[[#This Row],[17]]-T$3&gt;0),Relevé[[#This Row],[17]]-T$3,
IF(AND($C50=$B$4,Relevé[[#This Row],[17]]-T$4&gt;0),Relevé[[#This Row],[17]]-T$4,
IF(AND($C50=$B$5,Relevé[[#This Row],[17]]-T$5&gt;0),Relevé[[#This Row],[17]]-T$5,0)))),0)</f>
        <v>0</v>
      </c>
      <c r="U50" s="59">
        <f>IFERROR(IF(ISTEXT(Relevé[[#This Row],[18]]),0,
IF(AND($C50=$B$3,Relevé[[#This Row],[18]]-U$3&gt;0),Relevé[[#This Row],[18]]-U$3,
IF(AND($C50=$B$4,Relevé[[#This Row],[18]]-U$4&gt;0),Relevé[[#This Row],[18]]-U$4,
IF(AND($C50=$B$5,Relevé[[#This Row],[18]]-U$5&gt;0),Relevé[[#This Row],[18]]-U$5,0)))),0)</f>
        <v>0</v>
      </c>
      <c r="V50" s="59">
        <f>IFERROR(IF(ISTEXT(Relevé[[#This Row],[19]]),0,
IF(AND($C50=$B$3,Relevé[[#This Row],[19]]-V$3&gt;0),Relevé[[#This Row],[19]]-V$3,
IF(AND($C50=$B$4,Relevé[[#This Row],[19]]-V$4&gt;0),Relevé[[#This Row],[19]]-V$4,
IF(AND($C50=$B$5,Relevé[[#This Row],[19]]-V$5&gt;0),Relevé[[#This Row],[19]]-V$5,0)))),0)</f>
        <v>0</v>
      </c>
      <c r="W50" s="59">
        <f>IFERROR(IF(ISTEXT(Relevé[[#This Row],[20]]),0,
IF(AND($C50=$B$3,Relevé[[#This Row],[20]]-W$3&gt;0),Relevé[[#This Row],[20]]-W$3,
IF(AND($C50=$B$4,Relevé[[#This Row],[20]]-W$4&gt;0),Relevé[[#This Row],[20]]-W$4,
IF(AND($C50=$B$5,Relevé[[#This Row],[20]]-W$5&gt;0),Relevé[[#This Row],[20]]-W$5,0)))),0)</f>
        <v>0</v>
      </c>
      <c r="X50" s="59">
        <f>IFERROR(IF(ISTEXT(Relevé[[#This Row],[21]]),0,
IF(AND($C50=$B$3,Relevé[[#This Row],[21]]-X$3&gt;0),Relevé[[#This Row],[21]]-X$3,
IF(AND($C50=$B$4,Relevé[[#This Row],[21]]-X$4&gt;0),Relevé[[#This Row],[21]]-X$4,
IF(AND($C50=$B$5,Relevé[[#This Row],[21]]-X$5&gt;0),Relevé[[#This Row],[21]]-X$5,0)))),0)</f>
        <v>0</v>
      </c>
      <c r="Y50" s="59">
        <f>IFERROR(IF(ISTEXT(Relevé[[#This Row],[22]]),0,
IF(AND($C50=$B$3,Relevé[[#This Row],[22]]-Y$3&gt;0),Relevé[[#This Row],[22]]-Y$3,
IF(AND($C50=$B$4,Relevé[[#This Row],[22]]-Y$4&gt;0),Relevé[[#This Row],[22]]-Y$4,
IF(AND($C50=$B$5,Relevé[[#This Row],[22]]-Y$5&gt;0),Relevé[[#This Row],[22]]-Y$5,0)))),0)</f>
        <v>0</v>
      </c>
      <c r="Z50" s="59">
        <f>IFERROR(IF(ISTEXT(Relevé[[#This Row],[23]]),0,
IF(AND($C50=$B$3,Relevé[[#This Row],[23]]-Z$3&gt;0),Relevé[[#This Row],[23]]-Z$3,
IF(AND($C50=$B$4,Relevé[[#This Row],[23]]-Z$4&gt;0),Relevé[[#This Row],[23]]-Z$4,
IF(AND($C50=$B$5,Relevé[[#This Row],[23]]-Z$5&gt;0),Relevé[[#This Row],[23]]-Z$5,0)))),0)</f>
        <v>0</v>
      </c>
      <c r="AA50" s="59">
        <f>IFERROR(IF(ISTEXT(Relevé[[#This Row],[24]]),0,
IF(AND($C50=$B$3,Relevé[[#This Row],[24]]-AA$3&gt;0),Relevé[[#This Row],[24]]-AA$3,
IF(AND($C50=$B$4,Relevé[[#This Row],[24]]-AA$4&gt;0),Relevé[[#This Row],[24]]-AA$4,
IF(AND($C50=$B$5,Relevé[[#This Row],[24]]-AA$5&gt;0),Relevé[[#This Row],[24]]-AA$5,0)))),0)</f>
        <v>0</v>
      </c>
      <c r="AB50" s="59">
        <f>IFERROR(IF(ISTEXT(Relevé[[#This Row],[25]]),0,
IF(AND($C50=$B$3,Relevé[[#This Row],[25]]-AB$3&gt;0),Relevé[[#This Row],[25]]-AB$3,
IF(AND($C50=$B$4,Relevé[[#This Row],[25]]-AB$4&gt;0),Relevé[[#This Row],[25]]-AB$4,
IF(AND($C50=$B$5,Relevé[[#This Row],[25]]-AB$5&gt;0),Relevé[[#This Row],[25]]-AB$5,0)))),0)</f>
        <v>0</v>
      </c>
      <c r="AC50" s="59">
        <f>IFERROR(IF(ISTEXT(Relevé[[#This Row],[26]]),0,
IF(AND($C50=$B$3,Relevé[[#This Row],[26]]-AC$3&gt;0),Relevé[[#This Row],[26]]-AC$3,
IF(AND($C50=$B$4,Relevé[[#This Row],[26]]-AC$4&gt;0),Relevé[[#This Row],[26]]-AC$4,
IF(AND($C50=$B$5,Relevé[[#This Row],[26]]-AC$5&gt;0),Relevé[[#This Row],[26]]-AC$5,0)))),0)</f>
        <v>0</v>
      </c>
      <c r="AD50" s="59">
        <f>IFERROR(IF(ISTEXT(Relevé[[#This Row],[27]]),0,
IF(AND($C50=$B$3,Relevé[[#This Row],[27]]-AD$3&gt;0),Relevé[[#This Row],[27]]-AD$3,
IF(AND($C50=$B$4,Relevé[[#This Row],[27]]-AD$4&gt;0),Relevé[[#This Row],[27]]-AD$4,
IF(AND($C50=$B$5,Relevé[[#This Row],[27]]-AD$5&gt;0),Relevé[[#This Row],[27]]-AD$5,0)))),0)</f>
        <v>0</v>
      </c>
      <c r="AE50" s="59">
        <f>IFERROR(IF(ISTEXT(Relevé[[#This Row],[28]]),0,
IF(AND($C50=$B$3,Relevé[[#This Row],[28]]-AE$3&gt;0),Relevé[[#This Row],[28]]-AE$3,
IF(AND($C50=$B$4,Relevé[[#This Row],[28]]-AE$4&gt;0),Relevé[[#This Row],[28]]-AE$4,
IF(AND($C50=$B$5,Relevé[[#This Row],[28]]-AE$5&gt;0),Relevé[[#This Row],[28]]-AE$5,0)))),0)</f>
        <v>0</v>
      </c>
      <c r="AF50" s="59">
        <f>IFERROR(IF(ISTEXT(Relevé[[#This Row],[29]]),0,
IF(AND($C50=$B$3,Relevé[[#This Row],[29]]-AF$3&gt;0),Relevé[[#This Row],[29]]-AF$3,
IF(AND($C50=$B$4,Relevé[[#This Row],[29]]-AF$4&gt;0),Relevé[[#This Row],[29]]-AF$4,
IF(AND($C50=$B$5,Relevé[[#This Row],[29]]-AF$5&gt;0),Relevé[[#This Row],[29]]-AF$5,0)))),0)</f>
        <v>0</v>
      </c>
      <c r="AG50" s="59">
        <f>IFERROR(IF(ISTEXT(Relevé[[#This Row],[30]]),0,
IF(AND($C50=$B$3,Relevé[[#This Row],[30]]-AG$3&gt;0),Relevé[[#This Row],[30]]-AG$3,
IF(AND($C50=$B$4,Relevé[[#This Row],[30]]-AG$4&gt;0),Relevé[[#This Row],[30]]-AG$4,
IF(AND($C50=$B$5,Relevé[[#This Row],[30]]-AG$5&gt;0),Relevé[[#This Row],[30]]-AG$5,0)))),0)</f>
        <v>0</v>
      </c>
      <c r="AH50" s="59">
        <f>IFERROR(IF(ISTEXT(Relevé[[#This Row],[31]]),0,
IF(AND($C50=$B$3,Relevé[[#This Row],[31]]-AH$3&gt;0),Relevé[[#This Row],[31]]-AH$3,
IF(AND($C50=$B$4,Relevé[[#This Row],[31]]-AH$4&gt;0),Relevé[[#This Row],[31]]-AH$4,
IF(AND($C50=$B$5,Relevé[[#This Row],[31]]-AH$5&gt;0),Relevé[[#This Row],[31]]-AH$5,0)))),0)</f>
        <v>0</v>
      </c>
      <c r="AI50" s="60">
        <f t="shared" si="4"/>
        <v>0</v>
      </c>
      <c r="AJ50" s="11"/>
      <c r="AK50" s="11"/>
      <c r="AL50" s="11"/>
      <c r="AM50" s="11"/>
    </row>
    <row r="51" spans="1:39" ht="15" customHeight="1" x14ac:dyDescent="0.25">
      <c r="A51" s="128"/>
      <c r="B51" s="20" t="str">
        <f>IFERROR(VLOOKUP(A51,Salariés[],2,FALSE),"")</f>
        <v/>
      </c>
      <c r="C51" s="20" t="str">
        <f>IFERROR(VLOOKUP(A51,Salariés[],3,FALSE),"")</f>
        <v/>
      </c>
      <c r="D51" s="59">
        <f>IFERROR(IF(ISTEXT(Relevé[[#This Row],[1]]),0,
IF(AND($C51=$B$3,Relevé[[#This Row],[1]]-D$3&gt;0),Relevé[[#This Row],[1]]-D$3,
IF(AND($C51=$B$4,Relevé[[#This Row],[1]]-D$4&gt;0),Relevé[[#This Row],[1]]-D$4,
IF(AND($C51=$B$5,Relevé[[#This Row],[1]]-D$5&gt;0),Relevé[[#This Row],[1]]-D$5,0)))),0)</f>
        <v>0</v>
      </c>
      <c r="E51" s="59">
        <f>IFERROR(IF(ISTEXT(Relevé[[#This Row],[2]]),0,
IF(AND($C51=$B$3,Relevé[[#This Row],[2]]-E$3&gt;0),Relevé[[#This Row],[2]]-E$3,
IF(AND($C51=$B$4,Relevé[[#This Row],[2]]-E$4&gt;0),Relevé[[#This Row],[2]]-E$4,
IF(AND($C51=$B$5,Relevé[[#This Row],[2]]-E$5&gt;0),Relevé[[#This Row],[2]]-E$5,0)))),0)</f>
        <v>0</v>
      </c>
      <c r="F51" s="59">
        <f>IFERROR(IF(ISTEXT(Relevé[[#This Row],[3]]),0,
IF(AND($C51=$B$3,Relevé[[#This Row],[3]]-F$3&gt;0),Relevé[[#This Row],[3]]-F$3,
IF(AND($C51=$B$4,Relevé[[#This Row],[3]]-F$4&gt;0),Relevé[[#This Row],[3]]-F$4,
IF(AND($C51=$B$5,Relevé[[#This Row],[3]]-F$5&gt;0),Relevé[[#This Row],[3]]-F$5,0)))),0)</f>
        <v>0</v>
      </c>
      <c r="G51" s="59">
        <f>IFERROR(IF(ISTEXT(Relevé[[#This Row],[4]]),0,
IF(AND($C51=$B$3,Relevé[[#This Row],[4]]-G$3&gt;0),Relevé[[#This Row],[4]]-G$3,
IF(AND($C51=$B$4,Relevé[[#This Row],[4]]-G$4&gt;0),Relevé[[#This Row],[4]]-G$4,
IF(AND($C51=$B$5,Relevé[[#This Row],[4]]-G$5&gt;0),Relevé[[#This Row],[4]]-G$5,0)))),0)</f>
        <v>0</v>
      </c>
      <c r="H51" s="59">
        <f>IFERROR(IF(ISTEXT(Relevé[[#This Row],[5]]),0,
IF(AND($C51=$B$3,Relevé[[#This Row],[5]]-H$3&gt;0),Relevé[[#This Row],[5]]-H$3,
IF(AND($C51=$B$4,Relevé[[#This Row],[5]]-H$4&gt;0),Relevé[[#This Row],[5]]-H$4,
IF(AND($C51=$B$5,Relevé[[#This Row],[5]]-H$5&gt;0),Relevé[[#This Row],[5]]-H$5,0)))),0)</f>
        <v>0</v>
      </c>
      <c r="I51" s="59">
        <f>IFERROR(IF(ISTEXT(Relevé[[#This Row],[6]]),0,
IF(AND($C51=$B$3,Relevé[[#This Row],[6]]-I$3&gt;0),Relevé[[#This Row],[6]]-I$3,
IF(AND($C51=$B$4,Relevé[[#This Row],[6]]-I$4&gt;0),Relevé[[#This Row],[6]]-I$4,
IF(AND($C51=$B$5,Relevé[[#This Row],[6]]-I$5&gt;0),Relevé[[#This Row],[6]]-I$5,0)))),0)</f>
        <v>0</v>
      </c>
      <c r="J51" s="59">
        <f>IFERROR(IF(ISTEXT(Relevé[[#This Row],[7]]),0,
IF(AND($C51=$B$3,Relevé[[#This Row],[7]]-J$3&gt;0),Relevé[[#This Row],[7]]-J$3,
IF(AND($C51=$B$4,Relevé[[#This Row],[7]]-J$4&gt;0),Relevé[[#This Row],[7]]-J$4,
IF(AND($C51=$B$5,Relevé[[#This Row],[7]]-J$5&gt;0),Relevé[[#This Row],[7]]-J$5,0)))),0)</f>
        <v>0</v>
      </c>
      <c r="K51" s="59">
        <f>IFERROR(IF(ISTEXT(Relevé[[#This Row],[8]]),0,
IF(AND($C51=$B$3,Relevé[[#This Row],[8]]-K$3&gt;0),Relevé[[#This Row],[8]]-K$3,
IF(AND($C51=$B$4,Relevé[[#This Row],[8]]-K$4&gt;0),Relevé[[#This Row],[8]]-K$4,
IF(AND($C51=$B$5,Relevé[[#This Row],[8]]-K$5&gt;0),Relevé[[#This Row],[8]]-K$5,0)))),0)</f>
        <v>0</v>
      </c>
      <c r="L51" s="59">
        <f>IFERROR(IF(ISTEXT(Relevé[[#This Row],[9]]),0,
IF(AND($C51=$B$3,Relevé[[#This Row],[9]]-L$3&gt;0),Relevé[[#This Row],[9]]-L$3,
IF(AND($C51=$B$4,Relevé[[#This Row],[9]]-L$4&gt;0),Relevé[[#This Row],[9]]-L$4,
IF(AND($C51=$B$5,Relevé[[#This Row],[9]]-L$5&gt;0),Relevé[[#This Row],[9]]-L$5,0)))),0)</f>
        <v>0</v>
      </c>
      <c r="M51" s="59">
        <f>IFERROR(IF(ISTEXT(Relevé[[#This Row],[10]]),0,
IF(AND($C51=$B$3,Relevé[[#This Row],[10]]-M$3&gt;0),Relevé[[#This Row],[10]]-M$3,
IF(AND($C51=$B$4,Relevé[[#This Row],[10]]-M$4&gt;0),Relevé[[#This Row],[10]]-M$4,
IF(AND($C51=$B$5,Relevé[[#This Row],[10]]-M$5&gt;0),Relevé[[#This Row],[10]]-M$5,0)))),0)</f>
        <v>0</v>
      </c>
      <c r="N51" s="59">
        <f>IFERROR(IF(ISTEXT(Relevé[[#This Row],[11]]),0,
IF(AND($C51=$B$3,Relevé[[#This Row],[11]]-N$3&gt;0),Relevé[[#This Row],[11]]-N$3,
IF(AND($C51=$B$4,Relevé[[#This Row],[11]]-N$4&gt;0),Relevé[[#This Row],[11]]-N$4,
IF(AND($C51=$B$5,Relevé[[#This Row],[11]]-N$5&gt;0),Relevé[[#This Row],[11]]-N$5,0)))),0)</f>
        <v>0</v>
      </c>
      <c r="O51" s="59">
        <f>IFERROR(IF(ISTEXT(Relevé[[#This Row],[12]]),0,
IF(AND($C51=$B$3,Relevé[[#This Row],[12]]-O$3&gt;0),Relevé[[#This Row],[12]]-O$3,
IF(AND($C51=$B$4,Relevé[[#This Row],[12]]-O$4&gt;0),Relevé[[#This Row],[12]]-O$4,
IF(AND($C51=$B$5,Relevé[[#This Row],[12]]-O$5&gt;0),Relevé[[#This Row],[12]]-O$5,0)))),0)</f>
        <v>0</v>
      </c>
      <c r="P51" s="59">
        <f>IFERROR(IF(ISTEXT(Relevé[[#This Row],[13]]),0,
IF(AND($C51=$B$3,Relevé[[#This Row],[13]]-P$3&gt;0),Relevé[[#This Row],[13]]-P$3,
IF(AND($C51=$B$4,Relevé[[#This Row],[13]]-P$4&gt;0),Relevé[[#This Row],[13]]-P$4,
IF(AND($C51=$B$5,Relevé[[#This Row],[13]]-P$5&gt;0),Relevé[[#This Row],[13]]-P$5,0)))),0)</f>
        <v>0</v>
      </c>
      <c r="Q51" s="59">
        <f>IFERROR(IF(ISTEXT(Relevé[[#This Row],[14]]),0,
IF(AND($C51=$B$3,Relevé[[#This Row],[14]]-Q$3&gt;0),Relevé[[#This Row],[14]]-Q$3,
IF(AND($C51=$B$4,Relevé[[#This Row],[14]]-Q$4&gt;0),Relevé[[#This Row],[14]]-Q$4,
IF(AND($C51=$B$5,Relevé[[#This Row],[14]]-Q$5&gt;0),Relevé[[#This Row],[14]]-Q$5,0)))),0)</f>
        <v>0</v>
      </c>
      <c r="R51" s="59">
        <f>IFERROR(IF(ISTEXT(Relevé[[#This Row],[15]]),0,
IF(AND($C51=$B$3,Relevé[[#This Row],[15]]-R$3&gt;0),Relevé[[#This Row],[15]]-R$3,
IF(AND($C51=$B$4,Relevé[[#This Row],[15]]-R$4&gt;0),Relevé[[#This Row],[15]]-R$4,
IF(AND($C51=$B$5,Relevé[[#This Row],[15]]-R$5&gt;0),Relevé[[#This Row],[15]]-R$5,0)))),0)</f>
        <v>0</v>
      </c>
      <c r="S51" s="59">
        <f>IFERROR(IF(ISTEXT(Relevé[[#This Row],[16]]),0,
IF(AND($C51=$B$3,Relevé[[#This Row],[16]]-S$3&gt;0),Relevé[[#This Row],[16]]-S$3,
IF(AND($C51=$B$4,Relevé[[#This Row],[16]]-S$4&gt;0),Relevé[[#This Row],[16]]-S$4,
IF(AND($C51=$B$5,Relevé[[#This Row],[16]]-S$5&gt;0),Relevé[[#This Row],[16]]-S$5,0)))),0)</f>
        <v>0</v>
      </c>
      <c r="T51" s="59">
        <f>IFERROR(IF(ISTEXT(Relevé[[#This Row],[17]]),0,
IF(AND($C51=$B$3,Relevé[[#This Row],[17]]-T$3&gt;0),Relevé[[#This Row],[17]]-T$3,
IF(AND($C51=$B$4,Relevé[[#This Row],[17]]-T$4&gt;0),Relevé[[#This Row],[17]]-T$4,
IF(AND($C51=$B$5,Relevé[[#This Row],[17]]-T$5&gt;0),Relevé[[#This Row],[17]]-T$5,0)))),0)</f>
        <v>0</v>
      </c>
      <c r="U51" s="59">
        <f>IFERROR(IF(ISTEXT(Relevé[[#This Row],[18]]),0,
IF(AND($C51=$B$3,Relevé[[#This Row],[18]]-U$3&gt;0),Relevé[[#This Row],[18]]-U$3,
IF(AND($C51=$B$4,Relevé[[#This Row],[18]]-U$4&gt;0),Relevé[[#This Row],[18]]-U$4,
IF(AND($C51=$B$5,Relevé[[#This Row],[18]]-U$5&gt;0),Relevé[[#This Row],[18]]-U$5,0)))),0)</f>
        <v>0</v>
      </c>
      <c r="V51" s="59">
        <f>IFERROR(IF(ISTEXT(Relevé[[#This Row],[19]]),0,
IF(AND($C51=$B$3,Relevé[[#This Row],[19]]-V$3&gt;0),Relevé[[#This Row],[19]]-V$3,
IF(AND($C51=$B$4,Relevé[[#This Row],[19]]-V$4&gt;0),Relevé[[#This Row],[19]]-V$4,
IF(AND($C51=$B$5,Relevé[[#This Row],[19]]-V$5&gt;0),Relevé[[#This Row],[19]]-V$5,0)))),0)</f>
        <v>0</v>
      </c>
      <c r="W51" s="59">
        <f>IFERROR(IF(ISTEXT(Relevé[[#This Row],[20]]),0,
IF(AND($C51=$B$3,Relevé[[#This Row],[20]]-W$3&gt;0),Relevé[[#This Row],[20]]-W$3,
IF(AND($C51=$B$4,Relevé[[#This Row],[20]]-W$4&gt;0),Relevé[[#This Row],[20]]-W$4,
IF(AND($C51=$B$5,Relevé[[#This Row],[20]]-W$5&gt;0),Relevé[[#This Row],[20]]-W$5,0)))),0)</f>
        <v>0</v>
      </c>
      <c r="X51" s="59">
        <f>IFERROR(IF(ISTEXT(Relevé[[#This Row],[21]]),0,
IF(AND($C51=$B$3,Relevé[[#This Row],[21]]-X$3&gt;0),Relevé[[#This Row],[21]]-X$3,
IF(AND($C51=$B$4,Relevé[[#This Row],[21]]-X$4&gt;0),Relevé[[#This Row],[21]]-X$4,
IF(AND($C51=$B$5,Relevé[[#This Row],[21]]-X$5&gt;0),Relevé[[#This Row],[21]]-X$5,0)))),0)</f>
        <v>0</v>
      </c>
      <c r="Y51" s="59">
        <f>IFERROR(IF(ISTEXT(Relevé[[#This Row],[22]]),0,
IF(AND($C51=$B$3,Relevé[[#This Row],[22]]-Y$3&gt;0),Relevé[[#This Row],[22]]-Y$3,
IF(AND($C51=$B$4,Relevé[[#This Row],[22]]-Y$4&gt;0),Relevé[[#This Row],[22]]-Y$4,
IF(AND($C51=$B$5,Relevé[[#This Row],[22]]-Y$5&gt;0),Relevé[[#This Row],[22]]-Y$5,0)))),0)</f>
        <v>0</v>
      </c>
      <c r="Z51" s="59">
        <f>IFERROR(IF(ISTEXT(Relevé[[#This Row],[23]]),0,
IF(AND($C51=$B$3,Relevé[[#This Row],[23]]-Z$3&gt;0),Relevé[[#This Row],[23]]-Z$3,
IF(AND($C51=$B$4,Relevé[[#This Row],[23]]-Z$4&gt;0),Relevé[[#This Row],[23]]-Z$4,
IF(AND($C51=$B$5,Relevé[[#This Row],[23]]-Z$5&gt;0),Relevé[[#This Row],[23]]-Z$5,0)))),0)</f>
        <v>0</v>
      </c>
      <c r="AA51" s="59">
        <f>IFERROR(IF(ISTEXT(Relevé[[#This Row],[24]]),0,
IF(AND($C51=$B$3,Relevé[[#This Row],[24]]-AA$3&gt;0),Relevé[[#This Row],[24]]-AA$3,
IF(AND($C51=$B$4,Relevé[[#This Row],[24]]-AA$4&gt;0),Relevé[[#This Row],[24]]-AA$4,
IF(AND($C51=$B$5,Relevé[[#This Row],[24]]-AA$5&gt;0),Relevé[[#This Row],[24]]-AA$5,0)))),0)</f>
        <v>0</v>
      </c>
      <c r="AB51" s="59">
        <f>IFERROR(IF(ISTEXT(Relevé[[#This Row],[25]]),0,
IF(AND($C51=$B$3,Relevé[[#This Row],[25]]-AB$3&gt;0),Relevé[[#This Row],[25]]-AB$3,
IF(AND($C51=$B$4,Relevé[[#This Row],[25]]-AB$4&gt;0),Relevé[[#This Row],[25]]-AB$4,
IF(AND($C51=$B$5,Relevé[[#This Row],[25]]-AB$5&gt;0),Relevé[[#This Row],[25]]-AB$5,0)))),0)</f>
        <v>0</v>
      </c>
      <c r="AC51" s="59">
        <f>IFERROR(IF(ISTEXT(Relevé[[#This Row],[26]]),0,
IF(AND($C51=$B$3,Relevé[[#This Row],[26]]-AC$3&gt;0),Relevé[[#This Row],[26]]-AC$3,
IF(AND($C51=$B$4,Relevé[[#This Row],[26]]-AC$4&gt;0),Relevé[[#This Row],[26]]-AC$4,
IF(AND($C51=$B$5,Relevé[[#This Row],[26]]-AC$5&gt;0),Relevé[[#This Row],[26]]-AC$5,0)))),0)</f>
        <v>0</v>
      </c>
      <c r="AD51" s="59">
        <f>IFERROR(IF(ISTEXT(Relevé[[#This Row],[27]]),0,
IF(AND($C51=$B$3,Relevé[[#This Row],[27]]-AD$3&gt;0),Relevé[[#This Row],[27]]-AD$3,
IF(AND($C51=$B$4,Relevé[[#This Row],[27]]-AD$4&gt;0),Relevé[[#This Row],[27]]-AD$4,
IF(AND($C51=$B$5,Relevé[[#This Row],[27]]-AD$5&gt;0),Relevé[[#This Row],[27]]-AD$5,0)))),0)</f>
        <v>0</v>
      </c>
      <c r="AE51" s="59">
        <f>IFERROR(IF(ISTEXT(Relevé[[#This Row],[28]]),0,
IF(AND($C51=$B$3,Relevé[[#This Row],[28]]-AE$3&gt;0),Relevé[[#This Row],[28]]-AE$3,
IF(AND($C51=$B$4,Relevé[[#This Row],[28]]-AE$4&gt;0),Relevé[[#This Row],[28]]-AE$4,
IF(AND($C51=$B$5,Relevé[[#This Row],[28]]-AE$5&gt;0),Relevé[[#This Row],[28]]-AE$5,0)))),0)</f>
        <v>0</v>
      </c>
      <c r="AF51" s="59">
        <f>IFERROR(IF(ISTEXT(Relevé[[#This Row],[29]]),0,
IF(AND($C51=$B$3,Relevé[[#This Row],[29]]-AF$3&gt;0),Relevé[[#This Row],[29]]-AF$3,
IF(AND($C51=$B$4,Relevé[[#This Row],[29]]-AF$4&gt;0),Relevé[[#This Row],[29]]-AF$4,
IF(AND($C51=$B$5,Relevé[[#This Row],[29]]-AF$5&gt;0),Relevé[[#This Row],[29]]-AF$5,0)))),0)</f>
        <v>0</v>
      </c>
      <c r="AG51" s="59">
        <f>IFERROR(IF(ISTEXT(Relevé[[#This Row],[30]]),0,
IF(AND($C51=$B$3,Relevé[[#This Row],[30]]-AG$3&gt;0),Relevé[[#This Row],[30]]-AG$3,
IF(AND($C51=$B$4,Relevé[[#This Row],[30]]-AG$4&gt;0),Relevé[[#This Row],[30]]-AG$4,
IF(AND($C51=$B$5,Relevé[[#This Row],[30]]-AG$5&gt;0),Relevé[[#This Row],[30]]-AG$5,0)))),0)</f>
        <v>0</v>
      </c>
      <c r="AH51" s="59">
        <f>IFERROR(IF(ISTEXT(Relevé[[#This Row],[31]]),0,
IF(AND($C51=$B$3,Relevé[[#This Row],[31]]-AH$3&gt;0),Relevé[[#This Row],[31]]-AH$3,
IF(AND($C51=$B$4,Relevé[[#This Row],[31]]-AH$4&gt;0),Relevé[[#This Row],[31]]-AH$4,
IF(AND($C51=$B$5,Relevé[[#This Row],[31]]-AH$5&gt;0),Relevé[[#This Row],[31]]-AH$5,0)))),0)</f>
        <v>0</v>
      </c>
      <c r="AI51" s="60">
        <f t="shared" si="4"/>
        <v>0</v>
      </c>
      <c r="AJ51" s="11"/>
      <c r="AK51" s="11"/>
      <c r="AL51" s="11"/>
      <c r="AM51" s="11"/>
    </row>
    <row r="52" spans="1:39" ht="15" customHeight="1" x14ac:dyDescent="0.25">
      <c r="A52" s="128"/>
      <c r="B52" s="20" t="str">
        <f>IFERROR(VLOOKUP(A52,Salariés[],2,FALSE),"")</f>
        <v/>
      </c>
      <c r="C52" s="20" t="str">
        <f>IFERROR(VLOOKUP(A52,Salariés[],3,FALSE),"")</f>
        <v/>
      </c>
      <c r="D52" s="59">
        <f>IFERROR(IF(ISTEXT(Relevé[[#This Row],[1]]),0,
IF(AND($C52=$B$3,Relevé[[#This Row],[1]]-D$3&gt;0),Relevé[[#This Row],[1]]-D$3,
IF(AND($C52=$B$4,Relevé[[#This Row],[1]]-D$4&gt;0),Relevé[[#This Row],[1]]-D$4,
IF(AND($C52=$B$5,Relevé[[#This Row],[1]]-D$5&gt;0),Relevé[[#This Row],[1]]-D$5,0)))),0)</f>
        <v>0</v>
      </c>
      <c r="E52" s="59">
        <f>IFERROR(IF(ISTEXT(Relevé[[#This Row],[2]]),0,
IF(AND($C52=$B$3,Relevé[[#This Row],[2]]-E$3&gt;0),Relevé[[#This Row],[2]]-E$3,
IF(AND($C52=$B$4,Relevé[[#This Row],[2]]-E$4&gt;0),Relevé[[#This Row],[2]]-E$4,
IF(AND($C52=$B$5,Relevé[[#This Row],[2]]-E$5&gt;0),Relevé[[#This Row],[2]]-E$5,0)))),0)</f>
        <v>0</v>
      </c>
      <c r="F52" s="59">
        <f>IFERROR(IF(ISTEXT(Relevé[[#This Row],[3]]),0,
IF(AND($C52=$B$3,Relevé[[#This Row],[3]]-F$3&gt;0),Relevé[[#This Row],[3]]-F$3,
IF(AND($C52=$B$4,Relevé[[#This Row],[3]]-F$4&gt;0),Relevé[[#This Row],[3]]-F$4,
IF(AND($C52=$B$5,Relevé[[#This Row],[3]]-F$5&gt;0),Relevé[[#This Row],[3]]-F$5,0)))),0)</f>
        <v>0</v>
      </c>
      <c r="G52" s="59">
        <f>IFERROR(IF(ISTEXT(Relevé[[#This Row],[4]]),0,
IF(AND($C52=$B$3,Relevé[[#This Row],[4]]-G$3&gt;0),Relevé[[#This Row],[4]]-G$3,
IF(AND($C52=$B$4,Relevé[[#This Row],[4]]-G$4&gt;0),Relevé[[#This Row],[4]]-G$4,
IF(AND($C52=$B$5,Relevé[[#This Row],[4]]-G$5&gt;0),Relevé[[#This Row],[4]]-G$5,0)))),0)</f>
        <v>0</v>
      </c>
      <c r="H52" s="59">
        <f>IFERROR(IF(ISTEXT(Relevé[[#This Row],[5]]),0,
IF(AND($C52=$B$3,Relevé[[#This Row],[5]]-H$3&gt;0),Relevé[[#This Row],[5]]-H$3,
IF(AND($C52=$B$4,Relevé[[#This Row],[5]]-H$4&gt;0),Relevé[[#This Row],[5]]-H$4,
IF(AND($C52=$B$5,Relevé[[#This Row],[5]]-H$5&gt;0),Relevé[[#This Row],[5]]-H$5,0)))),0)</f>
        <v>0</v>
      </c>
      <c r="I52" s="59">
        <f>IFERROR(IF(ISTEXT(Relevé[[#This Row],[6]]),0,
IF(AND($C52=$B$3,Relevé[[#This Row],[6]]-I$3&gt;0),Relevé[[#This Row],[6]]-I$3,
IF(AND($C52=$B$4,Relevé[[#This Row],[6]]-I$4&gt;0),Relevé[[#This Row],[6]]-I$4,
IF(AND($C52=$B$5,Relevé[[#This Row],[6]]-I$5&gt;0),Relevé[[#This Row],[6]]-I$5,0)))),0)</f>
        <v>0</v>
      </c>
      <c r="J52" s="59">
        <f>IFERROR(IF(ISTEXT(Relevé[[#This Row],[7]]),0,
IF(AND($C52=$B$3,Relevé[[#This Row],[7]]-J$3&gt;0),Relevé[[#This Row],[7]]-J$3,
IF(AND($C52=$B$4,Relevé[[#This Row],[7]]-J$4&gt;0),Relevé[[#This Row],[7]]-J$4,
IF(AND($C52=$B$5,Relevé[[#This Row],[7]]-J$5&gt;0),Relevé[[#This Row],[7]]-J$5,0)))),0)</f>
        <v>0</v>
      </c>
      <c r="K52" s="59">
        <f>IFERROR(IF(ISTEXT(Relevé[[#This Row],[8]]),0,
IF(AND($C52=$B$3,Relevé[[#This Row],[8]]-K$3&gt;0),Relevé[[#This Row],[8]]-K$3,
IF(AND($C52=$B$4,Relevé[[#This Row],[8]]-K$4&gt;0),Relevé[[#This Row],[8]]-K$4,
IF(AND($C52=$B$5,Relevé[[#This Row],[8]]-K$5&gt;0),Relevé[[#This Row],[8]]-K$5,0)))),0)</f>
        <v>0</v>
      </c>
      <c r="L52" s="59">
        <f>IFERROR(IF(ISTEXT(Relevé[[#This Row],[9]]),0,
IF(AND($C52=$B$3,Relevé[[#This Row],[9]]-L$3&gt;0),Relevé[[#This Row],[9]]-L$3,
IF(AND($C52=$B$4,Relevé[[#This Row],[9]]-L$4&gt;0),Relevé[[#This Row],[9]]-L$4,
IF(AND($C52=$B$5,Relevé[[#This Row],[9]]-L$5&gt;0),Relevé[[#This Row],[9]]-L$5,0)))),0)</f>
        <v>0</v>
      </c>
      <c r="M52" s="59">
        <f>IFERROR(IF(ISTEXT(Relevé[[#This Row],[10]]),0,
IF(AND($C52=$B$3,Relevé[[#This Row],[10]]-M$3&gt;0),Relevé[[#This Row],[10]]-M$3,
IF(AND($C52=$B$4,Relevé[[#This Row],[10]]-M$4&gt;0),Relevé[[#This Row],[10]]-M$4,
IF(AND($C52=$B$5,Relevé[[#This Row],[10]]-M$5&gt;0),Relevé[[#This Row],[10]]-M$5,0)))),0)</f>
        <v>0</v>
      </c>
      <c r="N52" s="59">
        <f>IFERROR(IF(ISTEXT(Relevé[[#This Row],[11]]),0,
IF(AND($C52=$B$3,Relevé[[#This Row],[11]]-N$3&gt;0),Relevé[[#This Row],[11]]-N$3,
IF(AND($C52=$B$4,Relevé[[#This Row],[11]]-N$4&gt;0),Relevé[[#This Row],[11]]-N$4,
IF(AND($C52=$B$5,Relevé[[#This Row],[11]]-N$5&gt;0),Relevé[[#This Row],[11]]-N$5,0)))),0)</f>
        <v>0</v>
      </c>
      <c r="O52" s="59">
        <f>IFERROR(IF(ISTEXT(Relevé[[#This Row],[12]]),0,
IF(AND($C52=$B$3,Relevé[[#This Row],[12]]-O$3&gt;0),Relevé[[#This Row],[12]]-O$3,
IF(AND($C52=$B$4,Relevé[[#This Row],[12]]-O$4&gt;0),Relevé[[#This Row],[12]]-O$4,
IF(AND($C52=$B$5,Relevé[[#This Row],[12]]-O$5&gt;0),Relevé[[#This Row],[12]]-O$5,0)))),0)</f>
        <v>0</v>
      </c>
      <c r="P52" s="59">
        <f>IFERROR(IF(ISTEXT(Relevé[[#This Row],[13]]),0,
IF(AND($C52=$B$3,Relevé[[#This Row],[13]]-P$3&gt;0),Relevé[[#This Row],[13]]-P$3,
IF(AND($C52=$B$4,Relevé[[#This Row],[13]]-P$4&gt;0),Relevé[[#This Row],[13]]-P$4,
IF(AND($C52=$B$5,Relevé[[#This Row],[13]]-P$5&gt;0),Relevé[[#This Row],[13]]-P$5,0)))),0)</f>
        <v>0</v>
      </c>
      <c r="Q52" s="59">
        <f>IFERROR(IF(ISTEXT(Relevé[[#This Row],[14]]),0,
IF(AND($C52=$B$3,Relevé[[#This Row],[14]]-Q$3&gt;0),Relevé[[#This Row],[14]]-Q$3,
IF(AND($C52=$B$4,Relevé[[#This Row],[14]]-Q$4&gt;0),Relevé[[#This Row],[14]]-Q$4,
IF(AND($C52=$B$5,Relevé[[#This Row],[14]]-Q$5&gt;0),Relevé[[#This Row],[14]]-Q$5,0)))),0)</f>
        <v>0</v>
      </c>
      <c r="R52" s="59">
        <f>IFERROR(IF(ISTEXT(Relevé[[#This Row],[15]]),0,
IF(AND($C52=$B$3,Relevé[[#This Row],[15]]-R$3&gt;0),Relevé[[#This Row],[15]]-R$3,
IF(AND($C52=$B$4,Relevé[[#This Row],[15]]-R$4&gt;0),Relevé[[#This Row],[15]]-R$4,
IF(AND($C52=$B$5,Relevé[[#This Row],[15]]-R$5&gt;0),Relevé[[#This Row],[15]]-R$5,0)))),0)</f>
        <v>0</v>
      </c>
      <c r="S52" s="59">
        <f>IFERROR(IF(ISTEXT(Relevé[[#This Row],[16]]),0,
IF(AND($C52=$B$3,Relevé[[#This Row],[16]]-S$3&gt;0),Relevé[[#This Row],[16]]-S$3,
IF(AND($C52=$B$4,Relevé[[#This Row],[16]]-S$4&gt;0),Relevé[[#This Row],[16]]-S$4,
IF(AND($C52=$B$5,Relevé[[#This Row],[16]]-S$5&gt;0),Relevé[[#This Row],[16]]-S$5,0)))),0)</f>
        <v>0</v>
      </c>
      <c r="T52" s="59">
        <f>IFERROR(IF(ISTEXT(Relevé[[#This Row],[17]]),0,
IF(AND($C52=$B$3,Relevé[[#This Row],[17]]-T$3&gt;0),Relevé[[#This Row],[17]]-T$3,
IF(AND($C52=$B$4,Relevé[[#This Row],[17]]-T$4&gt;0),Relevé[[#This Row],[17]]-T$4,
IF(AND($C52=$B$5,Relevé[[#This Row],[17]]-T$5&gt;0),Relevé[[#This Row],[17]]-T$5,0)))),0)</f>
        <v>0</v>
      </c>
      <c r="U52" s="59">
        <f>IFERROR(IF(ISTEXT(Relevé[[#This Row],[18]]),0,
IF(AND($C52=$B$3,Relevé[[#This Row],[18]]-U$3&gt;0),Relevé[[#This Row],[18]]-U$3,
IF(AND($C52=$B$4,Relevé[[#This Row],[18]]-U$4&gt;0),Relevé[[#This Row],[18]]-U$4,
IF(AND($C52=$B$5,Relevé[[#This Row],[18]]-U$5&gt;0),Relevé[[#This Row],[18]]-U$5,0)))),0)</f>
        <v>0</v>
      </c>
      <c r="V52" s="59">
        <f>IFERROR(IF(ISTEXT(Relevé[[#This Row],[19]]),0,
IF(AND($C52=$B$3,Relevé[[#This Row],[19]]-V$3&gt;0),Relevé[[#This Row],[19]]-V$3,
IF(AND($C52=$B$4,Relevé[[#This Row],[19]]-V$4&gt;0),Relevé[[#This Row],[19]]-V$4,
IF(AND($C52=$B$5,Relevé[[#This Row],[19]]-V$5&gt;0),Relevé[[#This Row],[19]]-V$5,0)))),0)</f>
        <v>0</v>
      </c>
      <c r="W52" s="59">
        <f>IFERROR(IF(ISTEXT(Relevé[[#This Row],[20]]),0,
IF(AND($C52=$B$3,Relevé[[#This Row],[20]]-W$3&gt;0),Relevé[[#This Row],[20]]-W$3,
IF(AND($C52=$B$4,Relevé[[#This Row],[20]]-W$4&gt;0),Relevé[[#This Row],[20]]-W$4,
IF(AND($C52=$B$5,Relevé[[#This Row],[20]]-W$5&gt;0),Relevé[[#This Row],[20]]-W$5,0)))),0)</f>
        <v>0</v>
      </c>
      <c r="X52" s="59">
        <f>IFERROR(IF(ISTEXT(Relevé[[#This Row],[21]]),0,
IF(AND($C52=$B$3,Relevé[[#This Row],[21]]-X$3&gt;0),Relevé[[#This Row],[21]]-X$3,
IF(AND($C52=$B$4,Relevé[[#This Row],[21]]-X$4&gt;0),Relevé[[#This Row],[21]]-X$4,
IF(AND($C52=$B$5,Relevé[[#This Row],[21]]-X$5&gt;0),Relevé[[#This Row],[21]]-X$5,0)))),0)</f>
        <v>0</v>
      </c>
      <c r="Y52" s="59">
        <f>IFERROR(IF(ISTEXT(Relevé[[#This Row],[22]]),0,
IF(AND($C52=$B$3,Relevé[[#This Row],[22]]-Y$3&gt;0),Relevé[[#This Row],[22]]-Y$3,
IF(AND($C52=$B$4,Relevé[[#This Row],[22]]-Y$4&gt;0),Relevé[[#This Row],[22]]-Y$4,
IF(AND($C52=$B$5,Relevé[[#This Row],[22]]-Y$5&gt;0),Relevé[[#This Row],[22]]-Y$5,0)))),0)</f>
        <v>0</v>
      </c>
      <c r="Z52" s="59">
        <f>IFERROR(IF(ISTEXT(Relevé[[#This Row],[23]]),0,
IF(AND($C52=$B$3,Relevé[[#This Row],[23]]-Z$3&gt;0),Relevé[[#This Row],[23]]-Z$3,
IF(AND($C52=$B$4,Relevé[[#This Row],[23]]-Z$4&gt;0),Relevé[[#This Row],[23]]-Z$4,
IF(AND($C52=$B$5,Relevé[[#This Row],[23]]-Z$5&gt;0),Relevé[[#This Row],[23]]-Z$5,0)))),0)</f>
        <v>0</v>
      </c>
      <c r="AA52" s="59">
        <f>IFERROR(IF(ISTEXT(Relevé[[#This Row],[24]]),0,
IF(AND($C52=$B$3,Relevé[[#This Row],[24]]-AA$3&gt;0),Relevé[[#This Row],[24]]-AA$3,
IF(AND($C52=$B$4,Relevé[[#This Row],[24]]-AA$4&gt;0),Relevé[[#This Row],[24]]-AA$4,
IF(AND($C52=$B$5,Relevé[[#This Row],[24]]-AA$5&gt;0),Relevé[[#This Row],[24]]-AA$5,0)))),0)</f>
        <v>0</v>
      </c>
      <c r="AB52" s="59">
        <f>IFERROR(IF(ISTEXT(Relevé[[#This Row],[25]]),0,
IF(AND($C52=$B$3,Relevé[[#This Row],[25]]-AB$3&gt;0),Relevé[[#This Row],[25]]-AB$3,
IF(AND($C52=$B$4,Relevé[[#This Row],[25]]-AB$4&gt;0),Relevé[[#This Row],[25]]-AB$4,
IF(AND($C52=$B$5,Relevé[[#This Row],[25]]-AB$5&gt;0),Relevé[[#This Row],[25]]-AB$5,0)))),0)</f>
        <v>0</v>
      </c>
      <c r="AC52" s="59">
        <f>IFERROR(IF(ISTEXT(Relevé[[#This Row],[26]]),0,
IF(AND($C52=$B$3,Relevé[[#This Row],[26]]-AC$3&gt;0),Relevé[[#This Row],[26]]-AC$3,
IF(AND($C52=$B$4,Relevé[[#This Row],[26]]-AC$4&gt;0),Relevé[[#This Row],[26]]-AC$4,
IF(AND($C52=$B$5,Relevé[[#This Row],[26]]-AC$5&gt;0),Relevé[[#This Row],[26]]-AC$5,0)))),0)</f>
        <v>0</v>
      </c>
      <c r="AD52" s="59">
        <f>IFERROR(IF(ISTEXT(Relevé[[#This Row],[27]]),0,
IF(AND($C52=$B$3,Relevé[[#This Row],[27]]-AD$3&gt;0),Relevé[[#This Row],[27]]-AD$3,
IF(AND($C52=$B$4,Relevé[[#This Row],[27]]-AD$4&gt;0),Relevé[[#This Row],[27]]-AD$4,
IF(AND($C52=$B$5,Relevé[[#This Row],[27]]-AD$5&gt;0),Relevé[[#This Row],[27]]-AD$5,0)))),0)</f>
        <v>0</v>
      </c>
      <c r="AE52" s="59">
        <f>IFERROR(IF(ISTEXT(Relevé[[#This Row],[28]]),0,
IF(AND($C52=$B$3,Relevé[[#This Row],[28]]-AE$3&gt;0),Relevé[[#This Row],[28]]-AE$3,
IF(AND($C52=$B$4,Relevé[[#This Row],[28]]-AE$4&gt;0),Relevé[[#This Row],[28]]-AE$4,
IF(AND($C52=$B$5,Relevé[[#This Row],[28]]-AE$5&gt;0),Relevé[[#This Row],[28]]-AE$5,0)))),0)</f>
        <v>0</v>
      </c>
      <c r="AF52" s="59">
        <f>IFERROR(IF(ISTEXT(Relevé[[#This Row],[29]]),0,
IF(AND($C52=$B$3,Relevé[[#This Row],[29]]-AF$3&gt;0),Relevé[[#This Row],[29]]-AF$3,
IF(AND($C52=$B$4,Relevé[[#This Row],[29]]-AF$4&gt;0),Relevé[[#This Row],[29]]-AF$4,
IF(AND($C52=$B$5,Relevé[[#This Row],[29]]-AF$5&gt;0),Relevé[[#This Row],[29]]-AF$5,0)))),0)</f>
        <v>0</v>
      </c>
      <c r="AG52" s="59">
        <f>IFERROR(IF(ISTEXT(Relevé[[#This Row],[30]]),0,
IF(AND($C52=$B$3,Relevé[[#This Row],[30]]-AG$3&gt;0),Relevé[[#This Row],[30]]-AG$3,
IF(AND($C52=$B$4,Relevé[[#This Row],[30]]-AG$4&gt;0),Relevé[[#This Row],[30]]-AG$4,
IF(AND($C52=$B$5,Relevé[[#This Row],[30]]-AG$5&gt;0),Relevé[[#This Row],[30]]-AG$5,0)))),0)</f>
        <v>0</v>
      </c>
      <c r="AH52" s="59">
        <f>IFERROR(IF(ISTEXT(Relevé[[#This Row],[31]]),0,
IF(AND($C52=$B$3,Relevé[[#This Row],[31]]-AH$3&gt;0),Relevé[[#This Row],[31]]-AH$3,
IF(AND($C52=$B$4,Relevé[[#This Row],[31]]-AH$4&gt;0),Relevé[[#This Row],[31]]-AH$4,
IF(AND($C52=$B$5,Relevé[[#This Row],[31]]-AH$5&gt;0),Relevé[[#This Row],[31]]-AH$5,0)))),0)</f>
        <v>0</v>
      </c>
      <c r="AI52" s="60">
        <f t="shared" si="4"/>
        <v>0</v>
      </c>
      <c r="AJ52" s="11"/>
      <c r="AK52" s="11"/>
      <c r="AL52" s="11"/>
      <c r="AM52" s="11"/>
    </row>
    <row r="53" spans="1:39" ht="15" customHeight="1" x14ac:dyDescent="0.25">
      <c r="A53" s="128"/>
      <c r="B53" s="20" t="str">
        <f>IFERROR(VLOOKUP(A53,Salariés[],2,FALSE),"")</f>
        <v/>
      </c>
      <c r="C53" s="20" t="str">
        <f>IFERROR(VLOOKUP(A53,Salariés[],3,FALSE),"")</f>
        <v/>
      </c>
      <c r="D53" s="59">
        <f>IFERROR(IF(ISTEXT(Relevé[[#This Row],[1]]),0,
IF(AND($C53=$B$3,Relevé[[#This Row],[1]]-D$3&gt;0),Relevé[[#This Row],[1]]-D$3,
IF(AND($C53=$B$4,Relevé[[#This Row],[1]]-D$4&gt;0),Relevé[[#This Row],[1]]-D$4,
IF(AND($C53=$B$5,Relevé[[#This Row],[1]]-D$5&gt;0),Relevé[[#This Row],[1]]-D$5,0)))),0)</f>
        <v>0</v>
      </c>
      <c r="E53" s="59">
        <f>IFERROR(IF(ISTEXT(Relevé[[#This Row],[2]]),0,
IF(AND($C53=$B$3,Relevé[[#This Row],[2]]-E$3&gt;0),Relevé[[#This Row],[2]]-E$3,
IF(AND($C53=$B$4,Relevé[[#This Row],[2]]-E$4&gt;0),Relevé[[#This Row],[2]]-E$4,
IF(AND($C53=$B$5,Relevé[[#This Row],[2]]-E$5&gt;0),Relevé[[#This Row],[2]]-E$5,0)))),0)</f>
        <v>0</v>
      </c>
      <c r="F53" s="59">
        <f>IFERROR(IF(ISTEXT(Relevé[[#This Row],[3]]),0,
IF(AND($C53=$B$3,Relevé[[#This Row],[3]]-F$3&gt;0),Relevé[[#This Row],[3]]-F$3,
IF(AND($C53=$B$4,Relevé[[#This Row],[3]]-F$4&gt;0),Relevé[[#This Row],[3]]-F$4,
IF(AND($C53=$B$5,Relevé[[#This Row],[3]]-F$5&gt;0),Relevé[[#This Row],[3]]-F$5,0)))),0)</f>
        <v>0</v>
      </c>
      <c r="G53" s="59">
        <f>IFERROR(IF(ISTEXT(Relevé[[#This Row],[4]]),0,
IF(AND($C53=$B$3,Relevé[[#This Row],[4]]-G$3&gt;0),Relevé[[#This Row],[4]]-G$3,
IF(AND($C53=$B$4,Relevé[[#This Row],[4]]-G$4&gt;0),Relevé[[#This Row],[4]]-G$4,
IF(AND($C53=$B$5,Relevé[[#This Row],[4]]-G$5&gt;0),Relevé[[#This Row],[4]]-G$5,0)))),0)</f>
        <v>0</v>
      </c>
      <c r="H53" s="59">
        <f>IFERROR(IF(ISTEXT(Relevé[[#This Row],[5]]),0,
IF(AND($C53=$B$3,Relevé[[#This Row],[5]]-H$3&gt;0),Relevé[[#This Row],[5]]-H$3,
IF(AND($C53=$B$4,Relevé[[#This Row],[5]]-H$4&gt;0),Relevé[[#This Row],[5]]-H$4,
IF(AND($C53=$B$5,Relevé[[#This Row],[5]]-H$5&gt;0),Relevé[[#This Row],[5]]-H$5,0)))),0)</f>
        <v>0</v>
      </c>
      <c r="I53" s="59">
        <f>IFERROR(IF(ISTEXT(Relevé[[#This Row],[6]]),0,
IF(AND($C53=$B$3,Relevé[[#This Row],[6]]-I$3&gt;0),Relevé[[#This Row],[6]]-I$3,
IF(AND($C53=$B$4,Relevé[[#This Row],[6]]-I$4&gt;0),Relevé[[#This Row],[6]]-I$4,
IF(AND($C53=$B$5,Relevé[[#This Row],[6]]-I$5&gt;0),Relevé[[#This Row],[6]]-I$5,0)))),0)</f>
        <v>0</v>
      </c>
      <c r="J53" s="59">
        <f>IFERROR(IF(ISTEXT(Relevé[[#This Row],[7]]),0,
IF(AND($C53=$B$3,Relevé[[#This Row],[7]]-J$3&gt;0),Relevé[[#This Row],[7]]-J$3,
IF(AND($C53=$B$4,Relevé[[#This Row],[7]]-J$4&gt;0),Relevé[[#This Row],[7]]-J$4,
IF(AND($C53=$B$5,Relevé[[#This Row],[7]]-J$5&gt;0),Relevé[[#This Row],[7]]-J$5,0)))),0)</f>
        <v>0</v>
      </c>
      <c r="K53" s="59">
        <f>IFERROR(IF(ISTEXT(Relevé[[#This Row],[8]]),0,
IF(AND($C53=$B$3,Relevé[[#This Row],[8]]-K$3&gt;0),Relevé[[#This Row],[8]]-K$3,
IF(AND($C53=$B$4,Relevé[[#This Row],[8]]-K$4&gt;0),Relevé[[#This Row],[8]]-K$4,
IF(AND($C53=$B$5,Relevé[[#This Row],[8]]-K$5&gt;0),Relevé[[#This Row],[8]]-K$5,0)))),0)</f>
        <v>0</v>
      </c>
      <c r="L53" s="59">
        <f>IFERROR(IF(ISTEXT(Relevé[[#This Row],[9]]),0,
IF(AND($C53=$B$3,Relevé[[#This Row],[9]]-L$3&gt;0),Relevé[[#This Row],[9]]-L$3,
IF(AND($C53=$B$4,Relevé[[#This Row],[9]]-L$4&gt;0),Relevé[[#This Row],[9]]-L$4,
IF(AND($C53=$B$5,Relevé[[#This Row],[9]]-L$5&gt;0),Relevé[[#This Row],[9]]-L$5,0)))),0)</f>
        <v>0</v>
      </c>
      <c r="M53" s="59">
        <f>IFERROR(IF(ISTEXT(Relevé[[#This Row],[10]]),0,
IF(AND($C53=$B$3,Relevé[[#This Row],[10]]-M$3&gt;0),Relevé[[#This Row],[10]]-M$3,
IF(AND($C53=$B$4,Relevé[[#This Row],[10]]-M$4&gt;0),Relevé[[#This Row],[10]]-M$4,
IF(AND($C53=$B$5,Relevé[[#This Row],[10]]-M$5&gt;0),Relevé[[#This Row],[10]]-M$5,0)))),0)</f>
        <v>0</v>
      </c>
      <c r="N53" s="59">
        <f>IFERROR(IF(ISTEXT(Relevé[[#This Row],[11]]),0,
IF(AND($C53=$B$3,Relevé[[#This Row],[11]]-N$3&gt;0),Relevé[[#This Row],[11]]-N$3,
IF(AND($C53=$B$4,Relevé[[#This Row],[11]]-N$4&gt;0),Relevé[[#This Row],[11]]-N$4,
IF(AND($C53=$B$5,Relevé[[#This Row],[11]]-N$5&gt;0),Relevé[[#This Row],[11]]-N$5,0)))),0)</f>
        <v>0</v>
      </c>
      <c r="O53" s="59">
        <f>IFERROR(IF(ISTEXT(Relevé[[#This Row],[12]]),0,
IF(AND($C53=$B$3,Relevé[[#This Row],[12]]-O$3&gt;0),Relevé[[#This Row],[12]]-O$3,
IF(AND($C53=$B$4,Relevé[[#This Row],[12]]-O$4&gt;0),Relevé[[#This Row],[12]]-O$4,
IF(AND($C53=$B$5,Relevé[[#This Row],[12]]-O$5&gt;0),Relevé[[#This Row],[12]]-O$5,0)))),0)</f>
        <v>0</v>
      </c>
      <c r="P53" s="59">
        <f>IFERROR(IF(ISTEXT(Relevé[[#This Row],[13]]),0,
IF(AND($C53=$B$3,Relevé[[#This Row],[13]]-P$3&gt;0),Relevé[[#This Row],[13]]-P$3,
IF(AND($C53=$B$4,Relevé[[#This Row],[13]]-P$4&gt;0),Relevé[[#This Row],[13]]-P$4,
IF(AND($C53=$B$5,Relevé[[#This Row],[13]]-P$5&gt;0),Relevé[[#This Row],[13]]-P$5,0)))),0)</f>
        <v>0</v>
      </c>
      <c r="Q53" s="59">
        <f>IFERROR(IF(ISTEXT(Relevé[[#This Row],[14]]),0,
IF(AND($C53=$B$3,Relevé[[#This Row],[14]]-Q$3&gt;0),Relevé[[#This Row],[14]]-Q$3,
IF(AND($C53=$B$4,Relevé[[#This Row],[14]]-Q$4&gt;0),Relevé[[#This Row],[14]]-Q$4,
IF(AND($C53=$B$5,Relevé[[#This Row],[14]]-Q$5&gt;0),Relevé[[#This Row],[14]]-Q$5,0)))),0)</f>
        <v>0</v>
      </c>
      <c r="R53" s="59">
        <f>IFERROR(IF(ISTEXT(Relevé[[#This Row],[15]]),0,
IF(AND($C53=$B$3,Relevé[[#This Row],[15]]-R$3&gt;0),Relevé[[#This Row],[15]]-R$3,
IF(AND($C53=$B$4,Relevé[[#This Row],[15]]-R$4&gt;0),Relevé[[#This Row],[15]]-R$4,
IF(AND($C53=$B$5,Relevé[[#This Row],[15]]-R$5&gt;0),Relevé[[#This Row],[15]]-R$5,0)))),0)</f>
        <v>0</v>
      </c>
      <c r="S53" s="59">
        <f>IFERROR(IF(ISTEXT(Relevé[[#This Row],[16]]),0,
IF(AND($C53=$B$3,Relevé[[#This Row],[16]]-S$3&gt;0),Relevé[[#This Row],[16]]-S$3,
IF(AND($C53=$B$4,Relevé[[#This Row],[16]]-S$4&gt;0),Relevé[[#This Row],[16]]-S$4,
IF(AND($C53=$B$5,Relevé[[#This Row],[16]]-S$5&gt;0),Relevé[[#This Row],[16]]-S$5,0)))),0)</f>
        <v>0</v>
      </c>
      <c r="T53" s="59">
        <f>IFERROR(IF(ISTEXT(Relevé[[#This Row],[17]]),0,
IF(AND($C53=$B$3,Relevé[[#This Row],[17]]-T$3&gt;0),Relevé[[#This Row],[17]]-T$3,
IF(AND($C53=$B$4,Relevé[[#This Row],[17]]-T$4&gt;0),Relevé[[#This Row],[17]]-T$4,
IF(AND($C53=$B$5,Relevé[[#This Row],[17]]-T$5&gt;0),Relevé[[#This Row],[17]]-T$5,0)))),0)</f>
        <v>0</v>
      </c>
      <c r="U53" s="59">
        <f>IFERROR(IF(ISTEXT(Relevé[[#This Row],[18]]),0,
IF(AND($C53=$B$3,Relevé[[#This Row],[18]]-U$3&gt;0),Relevé[[#This Row],[18]]-U$3,
IF(AND($C53=$B$4,Relevé[[#This Row],[18]]-U$4&gt;0),Relevé[[#This Row],[18]]-U$4,
IF(AND($C53=$B$5,Relevé[[#This Row],[18]]-U$5&gt;0),Relevé[[#This Row],[18]]-U$5,0)))),0)</f>
        <v>0</v>
      </c>
      <c r="V53" s="59">
        <f>IFERROR(IF(ISTEXT(Relevé[[#This Row],[19]]),0,
IF(AND($C53=$B$3,Relevé[[#This Row],[19]]-V$3&gt;0),Relevé[[#This Row],[19]]-V$3,
IF(AND($C53=$B$4,Relevé[[#This Row],[19]]-V$4&gt;0),Relevé[[#This Row],[19]]-V$4,
IF(AND($C53=$B$5,Relevé[[#This Row],[19]]-V$5&gt;0),Relevé[[#This Row],[19]]-V$5,0)))),0)</f>
        <v>0</v>
      </c>
      <c r="W53" s="59">
        <f>IFERROR(IF(ISTEXT(Relevé[[#This Row],[20]]),0,
IF(AND($C53=$B$3,Relevé[[#This Row],[20]]-W$3&gt;0),Relevé[[#This Row],[20]]-W$3,
IF(AND($C53=$B$4,Relevé[[#This Row],[20]]-W$4&gt;0),Relevé[[#This Row],[20]]-W$4,
IF(AND($C53=$B$5,Relevé[[#This Row],[20]]-W$5&gt;0),Relevé[[#This Row],[20]]-W$5,0)))),0)</f>
        <v>0</v>
      </c>
      <c r="X53" s="59">
        <f>IFERROR(IF(ISTEXT(Relevé[[#This Row],[21]]),0,
IF(AND($C53=$B$3,Relevé[[#This Row],[21]]-X$3&gt;0),Relevé[[#This Row],[21]]-X$3,
IF(AND($C53=$B$4,Relevé[[#This Row],[21]]-X$4&gt;0),Relevé[[#This Row],[21]]-X$4,
IF(AND($C53=$B$5,Relevé[[#This Row],[21]]-X$5&gt;0),Relevé[[#This Row],[21]]-X$5,0)))),0)</f>
        <v>0</v>
      </c>
      <c r="Y53" s="59">
        <f>IFERROR(IF(ISTEXT(Relevé[[#This Row],[22]]),0,
IF(AND($C53=$B$3,Relevé[[#This Row],[22]]-Y$3&gt;0),Relevé[[#This Row],[22]]-Y$3,
IF(AND($C53=$B$4,Relevé[[#This Row],[22]]-Y$4&gt;0),Relevé[[#This Row],[22]]-Y$4,
IF(AND($C53=$B$5,Relevé[[#This Row],[22]]-Y$5&gt;0),Relevé[[#This Row],[22]]-Y$5,0)))),0)</f>
        <v>0</v>
      </c>
      <c r="Z53" s="59">
        <f>IFERROR(IF(ISTEXT(Relevé[[#This Row],[23]]),0,
IF(AND($C53=$B$3,Relevé[[#This Row],[23]]-Z$3&gt;0),Relevé[[#This Row],[23]]-Z$3,
IF(AND($C53=$B$4,Relevé[[#This Row],[23]]-Z$4&gt;0),Relevé[[#This Row],[23]]-Z$4,
IF(AND($C53=$B$5,Relevé[[#This Row],[23]]-Z$5&gt;0),Relevé[[#This Row],[23]]-Z$5,0)))),0)</f>
        <v>0</v>
      </c>
      <c r="AA53" s="59">
        <f>IFERROR(IF(ISTEXT(Relevé[[#This Row],[24]]),0,
IF(AND($C53=$B$3,Relevé[[#This Row],[24]]-AA$3&gt;0),Relevé[[#This Row],[24]]-AA$3,
IF(AND($C53=$B$4,Relevé[[#This Row],[24]]-AA$4&gt;0),Relevé[[#This Row],[24]]-AA$4,
IF(AND($C53=$B$5,Relevé[[#This Row],[24]]-AA$5&gt;0),Relevé[[#This Row],[24]]-AA$5,0)))),0)</f>
        <v>0</v>
      </c>
      <c r="AB53" s="59">
        <f>IFERROR(IF(ISTEXT(Relevé[[#This Row],[25]]),0,
IF(AND($C53=$B$3,Relevé[[#This Row],[25]]-AB$3&gt;0),Relevé[[#This Row],[25]]-AB$3,
IF(AND($C53=$B$4,Relevé[[#This Row],[25]]-AB$4&gt;0),Relevé[[#This Row],[25]]-AB$4,
IF(AND($C53=$B$5,Relevé[[#This Row],[25]]-AB$5&gt;0),Relevé[[#This Row],[25]]-AB$5,0)))),0)</f>
        <v>0</v>
      </c>
      <c r="AC53" s="59">
        <f>IFERROR(IF(ISTEXT(Relevé[[#This Row],[26]]),0,
IF(AND($C53=$B$3,Relevé[[#This Row],[26]]-AC$3&gt;0),Relevé[[#This Row],[26]]-AC$3,
IF(AND($C53=$B$4,Relevé[[#This Row],[26]]-AC$4&gt;0),Relevé[[#This Row],[26]]-AC$4,
IF(AND($C53=$B$5,Relevé[[#This Row],[26]]-AC$5&gt;0),Relevé[[#This Row],[26]]-AC$5,0)))),0)</f>
        <v>0</v>
      </c>
      <c r="AD53" s="59">
        <f>IFERROR(IF(ISTEXT(Relevé[[#This Row],[27]]),0,
IF(AND($C53=$B$3,Relevé[[#This Row],[27]]-AD$3&gt;0),Relevé[[#This Row],[27]]-AD$3,
IF(AND($C53=$B$4,Relevé[[#This Row],[27]]-AD$4&gt;0),Relevé[[#This Row],[27]]-AD$4,
IF(AND($C53=$B$5,Relevé[[#This Row],[27]]-AD$5&gt;0),Relevé[[#This Row],[27]]-AD$5,0)))),0)</f>
        <v>0</v>
      </c>
      <c r="AE53" s="59">
        <f>IFERROR(IF(ISTEXT(Relevé[[#This Row],[28]]),0,
IF(AND($C53=$B$3,Relevé[[#This Row],[28]]-AE$3&gt;0),Relevé[[#This Row],[28]]-AE$3,
IF(AND($C53=$B$4,Relevé[[#This Row],[28]]-AE$4&gt;0),Relevé[[#This Row],[28]]-AE$4,
IF(AND($C53=$B$5,Relevé[[#This Row],[28]]-AE$5&gt;0),Relevé[[#This Row],[28]]-AE$5,0)))),0)</f>
        <v>0</v>
      </c>
      <c r="AF53" s="59">
        <f>IFERROR(IF(ISTEXT(Relevé[[#This Row],[29]]),0,
IF(AND($C53=$B$3,Relevé[[#This Row],[29]]-AF$3&gt;0),Relevé[[#This Row],[29]]-AF$3,
IF(AND($C53=$B$4,Relevé[[#This Row],[29]]-AF$4&gt;0),Relevé[[#This Row],[29]]-AF$4,
IF(AND($C53=$B$5,Relevé[[#This Row],[29]]-AF$5&gt;0),Relevé[[#This Row],[29]]-AF$5,0)))),0)</f>
        <v>0</v>
      </c>
      <c r="AG53" s="59">
        <f>IFERROR(IF(ISTEXT(Relevé[[#This Row],[30]]),0,
IF(AND($C53=$B$3,Relevé[[#This Row],[30]]-AG$3&gt;0),Relevé[[#This Row],[30]]-AG$3,
IF(AND($C53=$B$4,Relevé[[#This Row],[30]]-AG$4&gt;0),Relevé[[#This Row],[30]]-AG$4,
IF(AND($C53=$B$5,Relevé[[#This Row],[30]]-AG$5&gt;0),Relevé[[#This Row],[30]]-AG$5,0)))),0)</f>
        <v>0</v>
      </c>
      <c r="AH53" s="59">
        <f>IFERROR(IF(ISTEXT(Relevé[[#This Row],[31]]),0,
IF(AND($C53=$B$3,Relevé[[#This Row],[31]]-AH$3&gt;0),Relevé[[#This Row],[31]]-AH$3,
IF(AND($C53=$B$4,Relevé[[#This Row],[31]]-AH$4&gt;0),Relevé[[#This Row],[31]]-AH$4,
IF(AND($C53=$B$5,Relevé[[#This Row],[31]]-AH$5&gt;0),Relevé[[#This Row],[31]]-AH$5,0)))),0)</f>
        <v>0</v>
      </c>
      <c r="AI53" s="60">
        <f t="shared" si="4"/>
        <v>0</v>
      </c>
      <c r="AJ53" s="11"/>
      <c r="AK53" s="11"/>
      <c r="AL53" s="11"/>
      <c r="AM53" s="11"/>
    </row>
    <row r="54" spans="1:39" ht="15" customHeight="1" x14ac:dyDescent="0.25">
      <c r="A54" s="128"/>
      <c r="B54" s="20" t="str">
        <f>IFERROR(VLOOKUP(A54,Salariés[],2,FALSE),"")</f>
        <v/>
      </c>
      <c r="C54" s="20" t="str">
        <f>IFERROR(VLOOKUP(A54,Salariés[],3,FALSE),"")</f>
        <v/>
      </c>
      <c r="D54" s="59">
        <f>IFERROR(IF(ISTEXT(Relevé[[#This Row],[1]]),0,
IF(AND($C54=$B$3,Relevé[[#This Row],[1]]-D$3&gt;0),Relevé[[#This Row],[1]]-D$3,
IF(AND($C54=$B$4,Relevé[[#This Row],[1]]-D$4&gt;0),Relevé[[#This Row],[1]]-D$4,
IF(AND($C54=$B$5,Relevé[[#This Row],[1]]-D$5&gt;0),Relevé[[#This Row],[1]]-D$5,0)))),0)</f>
        <v>0</v>
      </c>
      <c r="E54" s="59">
        <f>IFERROR(IF(ISTEXT(Relevé[[#This Row],[2]]),0,
IF(AND($C54=$B$3,Relevé[[#This Row],[2]]-E$3&gt;0),Relevé[[#This Row],[2]]-E$3,
IF(AND($C54=$B$4,Relevé[[#This Row],[2]]-E$4&gt;0),Relevé[[#This Row],[2]]-E$4,
IF(AND($C54=$B$5,Relevé[[#This Row],[2]]-E$5&gt;0),Relevé[[#This Row],[2]]-E$5,0)))),0)</f>
        <v>0</v>
      </c>
      <c r="F54" s="59">
        <f>IFERROR(IF(ISTEXT(Relevé[[#This Row],[3]]),0,
IF(AND($C54=$B$3,Relevé[[#This Row],[3]]-F$3&gt;0),Relevé[[#This Row],[3]]-F$3,
IF(AND($C54=$B$4,Relevé[[#This Row],[3]]-F$4&gt;0),Relevé[[#This Row],[3]]-F$4,
IF(AND($C54=$B$5,Relevé[[#This Row],[3]]-F$5&gt;0),Relevé[[#This Row],[3]]-F$5,0)))),0)</f>
        <v>0</v>
      </c>
      <c r="G54" s="59">
        <f>IFERROR(IF(ISTEXT(Relevé[[#This Row],[4]]),0,
IF(AND($C54=$B$3,Relevé[[#This Row],[4]]-G$3&gt;0),Relevé[[#This Row],[4]]-G$3,
IF(AND($C54=$B$4,Relevé[[#This Row],[4]]-G$4&gt;0),Relevé[[#This Row],[4]]-G$4,
IF(AND($C54=$B$5,Relevé[[#This Row],[4]]-G$5&gt;0),Relevé[[#This Row],[4]]-G$5,0)))),0)</f>
        <v>0</v>
      </c>
      <c r="H54" s="59">
        <f>IFERROR(IF(ISTEXT(Relevé[[#This Row],[5]]),0,
IF(AND($C54=$B$3,Relevé[[#This Row],[5]]-H$3&gt;0),Relevé[[#This Row],[5]]-H$3,
IF(AND($C54=$B$4,Relevé[[#This Row],[5]]-H$4&gt;0),Relevé[[#This Row],[5]]-H$4,
IF(AND($C54=$B$5,Relevé[[#This Row],[5]]-H$5&gt;0),Relevé[[#This Row],[5]]-H$5,0)))),0)</f>
        <v>0</v>
      </c>
      <c r="I54" s="59">
        <f>IFERROR(IF(ISTEXT(Relevé[[#This Row],[6]]),0,
IF(AND($C54=$B$3,Relevé[[#This Row],[6]]-I$3&gt;0),Relevé[[#This Row],[6]]-I$3,
IF(AND($C54=$B$4,Relevé[[#This Row],[6]]-I$4&gt;0),Relevé[[#This Row],[6]]-I$4,
IF(AND($C54=$B$5,Relevé[[#This Row],[6]]-I$5&gt;0),Relevé[[#This Row],[6]]-I$5,0)))),0)</f>
        <v>0</v>
      </c>
      <c r="J54" s="59">
        <f>IFERROR(IF(ISTEXT(Relevé[[#This Row],[7]]),0,
IF(AND($C54=$B$3,Relevé[[#This Row],[7]]-J$3&gt;0),Relevé[[#This Row],[7]]-J$3,
IF(AND($C54=$B$4,Relevé[[#This Row],[7]]-J$4&gt;0),Relevé[[#This Row],[7]]-J$4,
IF(AND($C54=$B$5,Relevé[[#This Row],[7]]-J$5&gt;0),Relevé[[#This Row],[7]]-J$5,0)))),0)</f>
        <v>0</v>
      </c>
      <c r="K54" s="59">
        <f>IFERROR(IF(ISTEXT(Relevé[[#This Row],[8]]),0,
IF(AND($C54=$B$3,Relevé[[#This Row],[8]]-K$3&gt;0),Relevé[[#This Row],[8]]-K$3,
IF(AND($C54=$B$4,Relevé[[#This Row],[8]]-K$4&gt;0),Relevé[[#This Row],[8]]-K$4,
IF(AND($C54=$B$5,Relevé[[#This Row],[8]]-K$5&gt;0),Relevé[[#This Row],[8]]-K$5,0)))),0)</f>
        <v>0</v>
      </c>
      <c r="L54" s="59">
        <f>IFERROR(IF(ISTEXT(Relevé[[#This Row],[9]]),0,
IF(AND($C54=$B$3,Relevé[[#This Row],[9]]-L$3&gt;0),Relevé[[#This Row],[9]]-L$3,
IF(AND($C54=$B$4,Relevé[[#This Row],[9]]-L$4&gt;0),Relevé[[#This Row],[9]]-L$4,
IF(AND($C54=$B$5,Relevé[[#This Row],[9]]-L$5&gt;0),Relevé[[#This Row],[9]]-L$5,0)))),0)</f>
        <v>0</v>
      </c>
      <c r="M54" s="59">
        <f>IFERROR(IF(ISTEXT(Relevé[[#This Row],[10]]),0,
IF(AND($C54=$B$3,Relevé[[#This Row],[10]]-M$3&gt;0),Relevé[[#This Row],[10]]-M$3,
IF(AND($C54=$B$4,Relevé[[#This Row],[10]]-M$4&gt;0),Relevé[[#This Row],[10]]-M$4,
IF(AND($C54=$B$5,Relevé[[#This Row],[10]]-M$5&gt;0),Relevé[[#This Row],[10]]-M$5,0)))),0)</f>
        <v>0</v>
      </c>
      <c r="N54" s="59">
        <f>IFERROR(IF(ISTEXT(Relevé[[#This Row],[11]]),0,
IF(AND($C54=$B$3,Relevé[[#This Row],[11]]-N$3&gt;0),Relevé[[#This Row],[11]]-N$3,
IF(AND($C54=$B$4,Relevé[[#This Row],[11]]-N$4&gt;0),Relevé[[#This Row],[11]]-N$4,
IF(AND($C54=$B$5,Relevé[[#This Row],[11]]-N$5&gt;0),Relevé[[#This Row],[11]]-N$5,0)))),0)</f>
        <v>0</v>
      </c>
      <c r="O54" s="59">
        <f>IFERROR(IF(ISTEXT(Relevé[[#This Row],[12]]),0,
IF(AND($C54=$B$3,Relevé[[#This Row],[12]]-O$3&gt;0),Relevé[[#This Row],[12]]-O$3,
IF(AND($C54=$B$4,Relevé[[#This Row],[12]]-O$4&gt;0),Relevé[[#This Row],[12]]-O$4,
IF(AND($C54=$B$5,Relevé[[#This Row],[12]]-O$5&gt;0),Relevé[[#This Row],[12]]-O$5,0)))),0)</f>
        <v>0</v>
      </c>
      <c r="P54" s="59">
        <f>IFERROR(IF(ISTEXT(Relevé[[#This Row],[13]]),0,
IF(AND($C54=$B$3,Relevé[[#This Row],[13]]-P$3&gt;0),Relevé[[#This Row],[13]]-P$3,
IF(AND($C54=$B$4,Relevé[[#This Row],[13]]-P$4&gt;0),Relevé[[#This Row],[13]]-P$4,
IF(AND($C54=$B$5,Relevé[[#This Row],[13]]-P$5&gt;0),Relevé[[#This Row],[13]]-P$5,0)))),0)</f>
        <v>0</v>
      </c>
      <c r="Q54" s="59">
        <f>IFERROR(IF(ISTEXT(Relevé[[#This Row],[14]]),0,
IF(AND($C54=$B$3,Relevé[[#This Row],[14]]-Q$3&gt;0),Relevé[[#This Row],[14]]-Q$3,
IF(AND($C54=$B$4,Relevé[[#This Row],[14]]-Q$4&gt;0),Relevé[[#This Row],[14]]-Q$4,
IF(AND($C54=$B$5,Relevé[[#This Row],[14]]-Q$5&gt;0),Relevé[[#This Row],[14]]-Q$5,0)))),0)</f>
        <v>0</v>
      </c>
      <c r="R54" s="59">
        <f>IFERROR(IF(ISTEXT(Relevé[[#This Row],[15]]),0,
IF(AND($C54=$B$3,Relevé[[#This Row],[15]]-R$3&gt;0),Relevé[[#This Row],[15]]-R$3,
IF(AND($C54=$B$4,Relevé[[#This Row],[15]]-R$4&gt;0),Relevé[[#This Row],[15]]-R$4,
IF(AND($C54=$B$5,Relevé[[#This Row],[15]]-R$5&gt;0),Relevé[[#This Row],[15]]-R$5,0)))),0)</f>
        <v>0</v>
      </c>
      <c r="S54" s="59">
        <f>IFERROR(IF(ISTEXT(Relevé[[#This Row],[16]]),0,
IF(AND($C54=$B$3,Relevé[[#This Row],[16]]-S$3&gt;0),Relevé[[#This Row],[16]]-S$3,
IF(AND($C54=$B$4,Relevé[[#This Row],[16]]-S$4&gt;0),Relevé[[#This Row],[16]]-S$4,
IF(AND($C54=$B$5,Relevé[[#This Row],[16]]-S$5&gt;0),Relevé[[#This Row],[16]]-S$5,0)))),0)</f>
        <v>0</v>
      </c>
      <c r="T54" s="59">
        <f>IFERROR(IF(ISTEXT(Relevé[[#This Row],[17]]),0,
IF(AND($C54=$B$3,Relevé[[#This Row],[17]]-T$3&gt;0),Relevé[[#This Row],[17]]-T$3,
IF(AND($C54=$B$4,Relevé[[#This Row],[17]]-T$4&gt;0),Relevé[[#This Row],[17]]-T$4,
IF(AND($C54=$B$5,Relevé[[#This Row],[17]]-T$5&gt;0),Relevé[[#This Row],[17]]-T$5,0)))),0)</f>
        <v>0</v>
      </c>
      <c r="U54" s="59">
        <f>IFERROR(IF(ISTEXT(Relevé[[#This Row],[18]]),0,
IF(AND($C54=$B$3,Relevé[[#This Row],[18]]-U$3&gt;0),Relevé[[#This Row],[18]]-U$3,
IF(AND($C54=$B$4,Relevé[[#This Row],[18]]-U$4&gt;0),Relevé[[#This Row],[18]]-U$4,
IF(AND($C54=$B$5,Relevé[[#This Row],[18]]-U$5&gt;0),Relevé[[#This Row],[18]]-U$5,0)))),0)</f>
        <v>0</v>
      </c>
      <c r="V54" s="59">
        <f>IFERROR(IF(ISTEXT(Relevé[[#This Row],[19]]),0,
IF(AND($C54=$B$3,Relevé[[#This Row],[19]]-V$3&gt;0),Relevé[[#This Row],[19]]-V$3,
IF(AND($C54=$B$4,Relevé[[#This Row],[19]]-V$4&gt;0),Relevé[[#This Row],[19]]-V$4,
IF(AND($C54=$B$5,Relevé[[#This Row],[19]]-V$5&gt;0),Relevé[[#This Row],[19]]-V$5,0)))),0)</f>
        <v>0</v>
      </c>
      <c r="W54" s="59">
        <f>IFERROR(IF(ISTEXT(Relevé[[#This Row],[20]]),0,
IF(AND($C54=$B$3,Relevé[[#This Row],[20]]-W$3&gt;0),Relevé[[#This Row],[20]]-W$3,
IF(AND($C54=$B$4,Relevé[[#This Row],[20]]-W$4&gt;0),Relevé[[#This Row],[20]]-W$4,
IF(AND($C54=$B$5,Relevé[[#This Row],[20]]-W$5&gt;0),Relevé[[#This Row],[20]]-W$5,0)))),0)</f>
        <v>0</v>
      </c>
      <c r="X54" s="59">
        <f>IFERROR(IF(ISTEXT(Relevé[[#This Row],[21]]),0,
IF(AND($C54=$B$3,Relevé[[#This Row],[21]]-X$3&gt;0),Relevé[[#This Row],[21]]-X$3,
IF(AND($C54=$B$4,Relevé[[#This Row],[21]]-X$4&gt;0),Relevé[[#This Row],[21]]-X$4,
IF(AND($C54=$B$5,Relevé[[#This Row],[21]]-X$5&gt;0),Relevé[[#This Row],[21]]-X$5,0)))),0)</f>
        <v>0</v>
      </c>
      <c r="Y54" s="59">
        <f>IFERROR(IF(ISTEXT(Relevé[[#This Row],[22]]),0,
IF(AND($C54=$B$3,Relevé[[#This Row],[22]]-Y$3&gt;0),Relevé[[#This Row],[22]]-Y$3,
IF(AND($C54=$B$4,Relevé[[#This Row],[22]]-Y$4&gt;0),Relevé[[#This Row],[22]]-Y$4,
IF(AND($C54=$B$5,Relevé[[#This Row],[22]]-Y$5&gt;0),Relevé[[#This Row],[22]]-Y$5,0)))),0)</f>
        <v>0</v>
      </c>
      <c r="Z54" s="59">
        <f>IFERROR(IF(ISTEXT(Relevé[[#This Row],[23]]),0,
IF(AND($C54=$B$3,Relevé[[#This Row],[23]]-Z$3&gt;0),Relevé[[#This Row],[23]]-Z$3,
IF(AND($C54=$B$4,Relevé[[#This Row],[23]]-Z$4&gt;0),Relevé[[#This Row],[23]]-Z$4,
IF(AND($C54=$B$5,Relevé[[#This Row],[23]]-Z$5&gt;0),Relevé[[#This Row],[23]]-Z$5,0)))),0)</f>
        <v>0</v>
      </c>
      <c r="AA54" s="59">
        <f>IFERROR(IF(ISTEXT(Relevé[[#This Row],[24]]),0,
IF(AND($C54=$B$3,Relevé[[#This Row],[24]]-AA$3&gt;0),Relevé[[#This Row],[24]]-AA$3,
IF(AND($C54=$B$4,Relevé[[#This Row],[24]]-AA$4&gt;0),Relevé[[#This Row],[24]]-AA$4,
IF(AND($C54=$B$5,Relevé[[#This Row],[24]]-AA$5&gt;0),Relevé[[#This Row],[24]]-AA$5,0)))),0)</f>
        <v>0</v>
      </c>
      <c r="AB54" s="59">
        <f>IFERROR(IF(ISTEXT(Relevé[[#This Row],[25]]),0,
IF(AND($C54=$B$3,Relevé[[#This Row],[25]]-AB$3&gt;0),Relevé[[#This Row],[25]]-AB$3,
IF(AND($C54=$B$4,Relevé[[#This Row],[25]]-AB$4&gt;0),Relevé[[#This Row],[25]]-AB$4,
IF(AND($C54=$B$5,Relevé[[#This Row],[25]]-AB$5&gt;0),Relevé[[#This Row],[25]]-AB$5,0)))),0)</f>
        <v>0</v>
      </c>
      <c r="AC54" s="59">
        <f>IFERROR(IF(ISTEXT(Relevé[[#This Row],[26]]),0,
IF(AND($C54=$B$3,Relevé[[#This Row],[26]]-AC$3&gt;0),Relevé[[#This Row],[26]]-AC$3,
IF(AND($C54=$B$4,Relevé[[#This Row],[26]]-AC$4&gt;0),Relevé[[#This Row],[26]]-AC$4,
IF(AND($C54=$B$5,Relevé[[#This Row],[26]]-AC$5&gt;0),Relevé[[#This Row],[26]]-AC$5,0)))),0)</f>
        <v>0</v>
      </c>
      <c r="AD54" s="59">
        <f>IFERROR(IF(ISTEXT(Relevé[[#This Row],[27]]),0,
IF(AND($C54=$B$3,Relevé[[#This Row],[27]]-AD$3&gt;0),Relevé[[#This Row],[27]]-AD$3,
IF(AND($C54=$B$4,Relevé[[#This Row],[27]]-AD$4&gt;0),Relevé[[#This Row],[27]]-AD$4,
IF(AND($C54=$B$5,Relevé[[#This Row],[27]]-AD$5&gt;0),Relevé[[#This Row],[27]]-AD$5,0)))),0)</f>
        <v>0</v>
      </c>
      <c r="AE54" s="59">
        <f>IFERROR(IF(ISTEXT(Relevé[[#This Row],[28]]),0,
IF(AND($C54=$B$3,Relevé[[#This Row],[28]]-AE$3&gt;0),Relevé[[#This Row],[28]]-AE$3,
IF(AND($C54=$B$4,Relevé[[#This Row],[28]]-AE$4&gt;0),Relevé[[#This Row],[28]]-AE$4,
IF(AND($C54=$B$5,Relevé[[#This Row],[28]]-AE$5&gt;0),Relevé[[#This Row],[28]]-AE$5,0)))),0)</f>
        <v>0</v>
      </c>
      <c r="AF54" s="59">
        <f>IFERROR(IF(ISTEXT(Relevé[[#This Row],[29]]),0,
IF(AND($C54=$B$3,Relevé[[#This Row],[29]]-AF$3&gt;0),Relevé[[#This Row],[29]]-AF$3,
IF(AND($C54=$B$4,Relevé[[#This Row],[29]]-AF$4&gt;0),Relevé[[#This Row],[29]]-AF$4,
IF(AND($C54=$B$5,Relevé[[#This Row],[29]]-AF$5&gt;0),Relevé[[#This Row],[29]]-AF$5,0)))),0)</f>
        <v>0</v>
      </c>
      <c r="AG54" s="59">
        <f>IFERROR(IF(ISTEXT(Relevé[[#This Row],[30]]),0,
IF(AND($C54=$B$3,Relevé[[#This Row],[30]]-AG$3&gt;0),Relevé[[#This Row],[30]]-AG$3,
IF(AND($C54=$B$4,Relevé[[#This Row],[30]]-AG$4&gt;0),Relevé[[#This Row],[30]]-AG$4,
IF(AND($C54=$B$5,Relevé[[#This Row],[30]]-AG$5&gt;0),Relevé[[#This Row],[30]]-AG$5,0)))),0)</f>
        <v>0</v>
      </c>
      <c r="AH54" s="59">
        <f>IFERROR(IF(ISTEXT(Relevé[[#This Row],[31]]),0,
IF(AND($C54=$B$3,Relevé[[#This Row],[31]]-AH$3&gt;0),Relevé[[#This Row],[31]]-AH$3,
IF(AND($C54=$B$4,Relevé[[#This Row],[31]]-AH$4&gt;0),Relevé[[#This Row],[31]]-AH$4,
IF(AND($C54=$B$5,Relevé[[#This Row],[31]]-AH$5&gt;0),Relevé[[#This Row],[31]]-AH$5,0)))),0)</f>
        <v>0</v>
      </c>
      <c r="AI54" s="60">
        <f t="shared" si="4"/>
        <v>0</v>
      </c>
      <c r="AJ54" s="11"/>
      <c r="AK54" s="11"/>
      <c r="AL54" s="11"/>
      <c r="AM54" s="11"/>
    </row>
    <row r="55" spans="1:39" ht="15" customHeight="1" x14ac:dyDescent="0.25">
      <c r="A55" s="128"/>
      <c r="B55" s="20" t="str">
        <f>IFERROR(VLOOKUP(A55,Salariés[],2,FALSE),"")</f>
        <v/>
      </c>
      <c r="C55" s="20" t="str">
        <f>IFERROR(VLOOKUP(A55,Salariés[],3,FALSE),"")</f>
        <v/>
      </c>
      <c r="D55" s="59">
        <f>IFERROR(IF(ISTEXT(Relevé[[#This Row],[1]]),0,
IF(AND($C55=$B$3,Relevé[[#This Row],[1]]-D$3&gt;0),Relevé[[#This Row],[1]]-D$3,
IF(AND($C55=$B$4,Relevé[[#This Row],[1]]-D$4&gt;0),Relevé[[#This Row],[1]]-D$4,
IF(AND($C55=$B$5,Relevé[[#This Row],[1]]-D$5&gt;0),Relevé[[#This Row],[1]]-D$5,0)))),0)</f>
        <v>0</v>
      </c>
      <c r="E55" s="59">
        <f>IFERROR(IF(ISTEXT(Relevé[[#This Row],[2]]),0,
IF(AND($C55=$B$3,Relevé[[#This Row],[2]]-E$3&gt;0),Relevé[[#This Row],[2]]-E$3,
IF(AND($C55=$B$4,Relevé[[#This Row],[2]]-E$4&gt;0),Relevé[[#This Row],[2]]-E$4,
IF(AND($C55=$B$5,Relevé[[#This Row],[2]]-E$5&gt;0),Relevé[[#This Row],[2]]-E$5,0)))),0)</f>
        <v>0</v>
      </c>
      <c r="F55" s="59">
        <f>IFERROR(IF(ISTEXT(Relevé[[#This Row],[3]]),0,
IF(AND($C55=$B$3,Relevé[[#This Row],[3]]-F$3&gt;0),Relevé[[#This Row],[3]]-F$3,
IF(AND($C55=$B$4,Relevé[[#This Row],[3]]-F$4&gt;0),Relevé[[#This Row],[3]]-F$4,
IF(AND($C55=$B$5,Relevé[[#This Row],[3]]-F$5&gt;0),Relevé[[#This Row],[3]]-F$5,0)))),0)</f>
        <v>0</v>
      </c>
      <c r="G55" s="59">
        <f>IFERROR(IF(ISTEXT(Relevé[[#This Row],[4]]),0,
IF(AND($C55=$B$3,Relevé[[#This Row],[4]]-G$3&gt;0),Relevé[[#This Row],[4]]-G$3,
IF(AND($C55=$B$4,Relevé[[#This Row],[4]]-G$4&gt;0),Relevé[[#This Row],[4]]-G$4,
IF(AND($C55=$B$5,Relevé[[#This Row],[4]]-G$5&gt;0),Relevé[[#This Row],[4]]-G$5,0)))),0)</f>
        <v>0</v>
      </c>
      <c r="H55" s="59">
        <f>IFERROR(IF(ISTEXT(Relevé[[#This Row],[5]]),0,
IF(AND($C55=$B$3,Relevé[[#This Row],[5]]-H$3&gt;0),Relevé[[#This Row],[5]]-H$3,
IF(AND($C55=$B$4,Relevé[[#This Row],[5]]-H$4&gt;0),Relevé[[#This Row],[5]]-H$4,
IF(AND($C55=$B$5,Relevé[[#This Row],[5]]-H$5&gt;0),Relevé[[#This Row],[5]]-H$5,0)))),0)</f>
        <v>0</v>
      </c>
      <c r="I55" s="59">
        <f>IFERROR(IF(ISTEXT(Relevé[[#This Row],[6]]),0,
IF(AND($C55=$B$3,Relevé[[#This Row],[6]]-I$3&gt;0),Relevé[[#This Row],[6]]-I$3,
IF(AND($C55=$B$4,Relevé[[#This Row],[6]]-I$4&gt;0),Relevé[[#This Row],[6]]-I$4,
IF(AND($C55=$B$5,Relevé[[#This Row],[6]]-I$5&gt;0),Relevé[[#This Row],[6]]-I$5,0)))),0)</f>
        <v>0</v>
      </c>
      <c r="J55" s="59">
        <f>IFERROR(IF(ISTEXT(Relevé[[#This Row],[7]]),0,
IF(AND($C55=$B$3,Relevé[[#This Row],[7]]-J$3&gt;0),Relevé[[#This Row],[7]]-J$3,
IF(AND($C55=$B$4,Relevé[[#This Row],[7]]-J$4&gt;0),Relevé[[#This Row],[7]]-J$4,
IF(AND($C55=$B$5,Relevé[[#This Row],[7]]-J$5&gt;0),Relevé[[#This Row],[7]]-J$5,0)))),0)</f>
        <v>0</v>
      </c>
      <c r="K55" s="59">
        <f>IFERROR(IF(ISTEXT(Relevé[[#This Row],[8]]),0,
IF(AND($C55=$B$3,Relevé[[#This Row],[8]]-K$3&gt;0),Relevé[[#This Row],[8]]-K$3,
IF(AND($C55=$B$4,Relevé[[#This Row],[8]]-K$4&gt;0),Relevé[[#This Row],[8]]-K$4,
IF(AND($C55=$B$5,Relevé[[#This Row],[8]]-K$5&gt;0),Relevé[[#This Row],[8]]-K$5,0)))),0)</f>
        <v>0</v>
      </c>
      <c r="L55" s="59">
        <f>IFERROR(IF(ISTEXT(Relevé[[#This Row],[9]]),0,
IF(AND($C55=$B$3,Relevé[[#This Row],[9]]-L$3&gt;0),Relevé[[#This Row],[9]]-L$3,
IF(AND($C55=$B$4,Relevé[[#This Row],[9]]-L$4&gt;0),Relevé[[#This Row],[9]]-L$4,
IF(AND($C55=$B$5,Relevé[[#This Row],[9]]-L$5&gt;0),Relevé[[#This Row],[9]]-L$5,0)))),0)</f>
        <v>0</v>
      </c>
      <c r="M55" s="59">
        <f>IFERROR(IF(ISTEXT(Relevé[[#This Row],[10]]),0,
IF(AND($C55=$B$3,Relevé[[#This Row],[10]]-M$3&gt;0),Relevé[[#This Row],[10]]-M$3,
IF(AND($C55=$B$4,Relevé[[#This Row],[10]]-M$4&gt;0),Relevé[[#This Row],[10]]-M$4,
IF(AND($C55=$B$5,Relevé[[#This Row],[10]]-M$5&gt;0),Relevé[[#This Row],[10]]-M$5,0)))),0)</f>
        <v>0</v>
      </c>
      <c r="N55" s="59">
        <f>IFERROR(IF(ISTEXT(Relevé[[#This Row],[11]]),0,
IF(AND($C55=$B$3,Relevé[[#This Row],[11]]-N$3&gt;0),Relevé[[#This Row],[11]]-N$3,
IF(AND($C55=$B$4,Relevé[[#This Row],[11]]-N$4&gt;0),Relevé[[#This Row],[11]]-N$4,
IF(AND($C55=$B$5,Relevé[[#This Row],[11]]-N$5&gt;0),Relevé[[#This Row],[11]]-N$5,0)))),0)</f>
        <v>0</v>
      </c>
      <c r="O55" s="59">
        <f>IFERROR(IF(ISTEXT(Relevé[[#This Row],[12]]),0,
IF(AND($C55=$B$3,Relevé[[#This Row],[12]]-O$3&gt;0),Relevé[[#This Row],[12]]-O$3,
IF(AND($C55=$B$4,Relevé[[#This Row],[12]]-O$4&gt;0),Relevé[[#This Row],[12]]-O$4,
IF(AND($C55=$B$5,Relevé[[#This Row],[12]]-O$5&gt;0),Relevé[[#This Row],[12]]-O$5,0)))),0)</f>
        <v>0</v>
      </c>
      <c r="P55" s="59">
        <f>IFERROR(IF(ISTEXT(Relevé[[#This Row],[13]]),0,
IF(AND($C55=$B$3,Relevé[[#This Row],[13]]-P$3&gt;0),Relevé[[#This Row],[13]]-P$3,
IF(AND($C55=$B$4,Relevé[[#This Row],[13]]-P$4&gt;0),Relevé[[#This Row],[13]]-P$4,
IF(AND($C55=$B$5,Relevé[[#This Row],[13]]-P$5&gt;0),Relevé[[#This Row],[13]]-P$5,0)))),0)</f>
        <v>0</v>
      </c>
      <c r="Q55" s="59">
        <f>IFERROR(IF(ISTEXT(Relevé[[#This Row],[14]]),0,
IF(AND($C55=$B$3,Relevé[[#This Row],[14]]-Q$3&gt;0),Relevé[[#This Row],[14]]-Q$3,
IF(AND($C55=$B$4,Relevé[[#This Row],[14]]-Q$4&gt;0),Relevé[[#This Row],[14]]-Q$4,
IF(AND($C55=$B$5,Relevé[[#This Row],[14]]-Q$5&gt;0),Relevé[[#This Row],[14]]-Q$5,0)))),0)</f>
        <v>0</v>
      </c>
      <c r="R55" s="59">
        <f>IFERROR(IF(ISTEXT(Relevé[[#This Row],[15]]),0,
IF(AND($C55=$B$3,Relevé[[#This Row],[15]]-R$3&gt;0),Relevé[[#This Row],[15]]-R$3,
IF(AND($C55=$B$4,Relevé[[#This Row],[15]]-R$4&gt;0),Relevé[[#This Row],[15]]-R$4,
IF(AND($C55=$B$5,Relevé[[#This Row],[15]]-R$5&gt;0),Relevé[[#This Row],[15]]-R$5,0)))),0)</f>
        <v>0</v>
      </c>
      <c r="S55" s="59">
        <f>IFERROR(IF(ISTEXT(Relevé[[#This Row],[16]]),0,
IF(AND($C55=$B$3,Relevé[[#This Row],[16]]-S$3&gt;0),Relevé[[#This Row],[16]]-S$3,
IF(AND($C55=$B$4,Relevé[[#This Row],[16]]-S$4&gt;0),Relevé[[#This Row],[16]]-S$4,
IF(AND($C55=$B$5,Relevé[[#This Row],[16]]-S$5&gt;0),Relevé[[#This Row],[16]]-S$5,0)))),0)</f>
        <v>0</v>
      </c>
      <c r="T55" s="59">
        <f>IFERROR(IF(ISTEXT(Relevé[[#This Row],[17]]),0,
IF(AND($C55=$B$3,Relevé[[#This Row],[17]]-T$3&gt;0),Relevé[[#This Row],[17]]-T$3,
IF(AND($C55=$B$4,Relevé[[#This Row],[17]]-T$4&gt;0),Relevé[[#This Row],[17]]-T$4,
IF(AND($C55=$B$5,Relevé[[#This Row],[17]]-T$5&gt;0),Relevé[[#This Row],[17]]-T$5,0)))),0)</f>
        <v>0</v>
      </c>
      <c r="U55" s="59">
        <f>IFERROR(IF(ISTEXT(Relevé[[#This Row],[18]]),0,
IF(AND($C55=$B$3,Relevé[[#This Row],[18]]-U$3&gt;0),Relevé[[#This Row],[18]]-U$3,
IF(AND($C55=$B$4,Relevé[[#This Row],[18]]-U$4&gt;0),Relevé[[#This Row],[18]]-U$4,
IF(AND($C55=$B$5,Relevé[[#This Row],[18]]-U$5&gt;0),Relevé[[#This Row],[18]]-U$5,0)))),0)</f>
        <v>0</v>
      </c>
      <c r="V55" s="59">
        <f>IFERROR(IF(ISTEXT(Relevé[[#This Row],[19]]),0,
IF(AND($C55=$B$3,Relevé[[#This Row],[19]]-V$3&gt;0),Relevé[[#This Row],[19]]-V$3,
IF(AND($C55=$B$4,Relevé[[#This Row],[19]]-V$4&gt;0),Relevé[[#This Row],[19]]-V$4,
IF(AND($C55=$B$5,Relevé[[#This Row],[19]]-V$5&gt;0),Relevé[[#This Row],[19]]-V$5,0)))),0)</f>
        <v>0</v>
      </c>
      <c r="W55" s="59">
        <f>IFERROR(IF(ISTEXT(Relevé[[#This Row],[20]]),0,
IF(AND($C55=$B$3,Relevé[[#This Row],[20]]-W$3&gt;0),Relevé[[#This Row],[20]]-W$3,
IF(AND($C55=$B$4,Relevé[[#This Row],[20]]-W$4&gt;0),Relevé[[#This Row],[20]]-W$4,
IF(AND($C55=$B$5,Relevé[[#This Row],[20]]-W$5&gt;0),Relevé[[#This Row],[20]]-W$5,0)))),0)</f>
        <v>0</v>
      </c>
      <c r="X55" s="59">
        <f>IFERROR(IF(ISTEXT(Relevé[[#This Row],[21]]),0,
IF(AND($C55=$B$3,Relevé[[#This Row],[21]]-X$3&gt;0),Relevé[[#This Row],[21]]-X$3,
IF(AND($C55=$B$4,Relevé[[#This Row],[21]]-X$4&gt;0),Relevé[[#This Row],[21]]-X$4,
IF(AND($C55=$B$5,Relevé[[#This Row],[21]]-X$5&gt;0),Relevé[[#This Row],[21]]-X$5,0)))),0)</f>
        <v>0</v>
      </c>
      <c r="Y55" s="59">
        <f>IFERROR(IF(ISTEXT(Relevé[[#This Row],[22]]),0,
IF(AND($C55=$B$3,Relevé[[#This Row],[22]]-Y$3&gt;0),Relevé[[#This Row],[22]]-Y$3,
IF(AND($C55=$B$4,Relevé[[#This Row],[22]]-Y$4&gt;0),Relevé[[#This Row],[22]]-Y$4,
IF(AND($C55=$B$5,Relevé[[#This Row],[22]]-Y$5&gt;0),Relevé[[#This Row],[22]]-Y$5,0)))),0)</f>
        <v>0</v>
      </c>
      <c r="Z55" s="59">
        <f>IFERROR(IF(ISTEXT(Relevé[[#This Row],[23]]),0,
IF(AND($C55=$B$3,Relevé[[#This Row],[23]]-Z$3&gt;0),Relevé[[#This Row],[23]]-Z$3,
IF(AND($C55=$B$4,Relevé[[#This Row],[23]]-Z$4&gt;0),Relevé[[#This Row],[23]]-Z$4,
IF(AND($C55=$B$5,Relevé[[#This Row],[23]]-Z$5&gt;0),Relevé[[#This Row],[23]]-Z$5,0)))),0)</f>
        <v>0</v>
      </c>
      <c r="AA55" s="59">
        <f>IFERROR(IF(ISTEXT(Relevé[[#This Row],[24]]),0,
IF(AND($C55=$B$3,Relevé[[#This Row],[24]]-AA$3&gt;0),Relevé[[#This Row],[24]]-AA$3,
IF(AND($C55=$B$4,Relevé[[#This Row],[24]]-AA$4&gt;0),Relevé[[#This Row],[24]]-AA$4,
IF(AND($C55=$B$5,Relevé[[#This Row],[24]]-AA$5&gt;0),Relevé[[#This Row],[24]]-AA$5,0)))),0)</f>
        <v>0</v>
      </c>
      <c r="AB55" s="59">
        <f>IFERROR(IF(ISTEXT(Relevé[[#This Row],[25]]),0,
IF(AND($C55=$B$3,Relevé[[#This Row],[25]]-AB$3&gt;0),Relevé[[#This Row],[25]]-AB$3,
IF(AND($C55=$B$4,Relevé[[#This Row],[25]]-AB$4&gt;0),Relevé[[#This Row],[25]]-AB$4,
IF(AND($C55=$B$5,Relevé[[#This Row],[25]]-AB$5&gt;0),Relevé[[#This Row],[25]]-AB$5,0)))),0)</f>
        <v>0</v>
      </c>
      <c r="AC55" s="59">
        <f>IFERROR(IF(ISTEXT(Relevé[[#This Row],[26]]),0,
IF(AND($C55=$B$3,Relevé[[#This Row],[26]]-AC$3&gt;0),Relevé[[#This Row],[26]]-AC$3,
IF(AND($C55=$B$4,Relevé[[#This Row],[26]]-AC$4&gt;0),Relevé[[#This Row],[26]]-AC$4,
IF(AND($C55=$B$5,Relevé[[#This Row],[26]]-AC$5&gt;0),Relevé[[#This Row],[26]]-AC$5,0)))),0)</f>
        <v>0</v>
      </c>
      <c r="AD55" s="59">
        <f>IFERROR(IF(ISTEXT(Relevé[[#This Row],[27]]),0,
IF(AND($C55=$B$3,Relevé[[#This Row],[27]]-AD$3&gt;0),Relevé[[#This Row],[27]]-AD$3,
IF(AND($C55=$B$4,Relevé[[#This Row],[27]]-AD$4&gt;0),Relevé[[#This Row],[27]]-AD$4,
IF(AND($C55=$B$5,Relevé[[#This Row],[27]]-AD$5&gt;0),Relevé[[#This Row],[27]]-AD$5,0)))),0)</f>
        <v>0</v>
      </c>
      <c r="AE55" s="59">
        <f>IFERROR(IF(ISTEXT(Relevé[[#This Row],[28]]),0,
IF(AND($C55=$B$3,Relevé[[#This Row],[28]]-AE$3&gt;0),Relevé[[#This Row],[28]]-AE$3,
IF(AND($C55=$B$4,Relevé[[#This Row],[28]]-AE$4&gt;0),Relevé[[#This Row],[28]]-AE$4,
IF(AND($C55=$B$5,Relevé[[#This Row],[28]]-AE$5&gt;0),Relevé[[#This Row],[28]]-AE$5,0)))),0)</f>
        <v>0</v>
      </c>
      <c r="AF55" s="59">
        <f>IFERROR(IF(ISTEXT(Relevé[[#This Row],[29]]),0,
IF(AND($C55=$B$3,Relevé[[#This Row],[29]]-AF$3&gt;0),Relevé[[#This Row],[29]]-AF$3,
IF(AND($C55=$B$4,Relevé[[#This Row],[29]]-AF$4&gt;0),Relevé[[#This Row],[29]]-AF$4,
IF(AND($C55=$B$5,Relevé[[#This Row],[29]]-AF$5&gt;0),Relevé[[#This Row],[29]]-AF$5,0)))),0)</f>
        <v>0</v>
      </c>
      <c r="AG55" s="59">
        <f>IFERROR(IF(ISTEXT(Relevé[[#This Row],[30]]),0,
IF(AND($C55=$B$3,Relevé[[#This Row],[30]]-AG$3&gt;0),Relevé[[#This Row],[30]]-AG$3,
IF(AND($C55=$B$4,Relevé[[#This Row],[30]]-AG$4&gt;0),Relevé[[#This Row],[30]]-AG$4,
IF(AND($C55=$B$5,Relevé[[#This Row],[30]]-AG$5&gt;0),Relevé[[#This Row],[30]]-AG$5,0)))),0)</f>
        <v>0</v>
      </c>
      <c r="AH55" s="59">
        <f>IFERROR(IF(ISTEXT(Relevé[[#This Row],[31]]),0,
IF(AND($C55=$B$3,Relevé[[#This Row],[31]]-AH$3&gt;0),Relevé[[#This Row],[31]]-AH$3,
IF(AND($C55=$B$4,Relevé[[#This Row],[31]]-AH$4&gt;0),Relevé[[#This Row],[31]]-AH$4,
IF(AND($C55=$B$5,Relevé[[#This Row],[31]]-AH$5&gt;0),Relevé[[#This Row],[31]]-AH$5,0)))),0)</f>
        <v>0</v>
      </c>
      <c r="AI55" s="60">
        <f t="shared" si="4"/>
        <v>0</v>
      </c>
      <c r="AJ55" s="11"/>
      <c r="AK55" s="11"/>
      <c r="AL55" s="11"/>
      <c r="AM55" s="11"/>
    </row>
    <row r="56" spans="1:39" ht="15" customHeight="1" x14ac:dyDescent="0.25">
      <c r="A56" s="128"/>
      <c r="B56" s="20" t="str">
        <f>IFERROR(VLOOKUP(A56,Salariés[],2,FALSE),"")</f>
        <v/>
      </c>
      <c r="C56" s="20" t="str">
        <f>IFERROR(VLOOKUP(A56,Salariés[],3,FALSE),"")</f>
        <v/>
      </c>
      <c r="D56" s="59">
        <f>IFERROR(IF(ISTEXT(Relevé[[#This Row],[1]]),0,
IF(AND($C56=$B$3,Relevé[[#This Row],[1]]-D$3&gt;0),Relevé[[#This Row],[1]]-D$3,
IF(AND($C56=$B$4,Relevé[[#This Row],[1]]-D$4&gt;0),Relevé[[#This Row],[1]]-D$4,
IF(AND($C56=$B$5,Relevé[[#This Row],[1]]-D$5&gt;0),Relevé[[#This Row],[1]]-D$5,0)))),0)</f>
        <v>0</v>
      </c>
      <c r="E56" s="59">
        <f>IFERROR(IF(ISTEXT(Relevé[[#This Row],[2]]),0,
IF(AND($C56=$B$3,Relevé[[#This Row],[2]]-E$3&gt;0),Relevé[[#This Row],[2]]-E$3,
IF(AND($C56=$B$4,Relevé[[#This Row],[2]]-E$4&gt;0),Relevé[[#This Row],[2]]-E$4,
IF(AND($C56=$B$5,Relevé[[#This Row],[2]]-E$5&gt;0),Relevé[[#This Row],[2]]-E$5,0)))),0)</f>
        <v>0</v>
      </c>
      <c r="F56" s="59">
        <f>IFERROR(IF(ISTEXT(Relevé[[#This Row],[3]]),0,
IF(AND($C56=$B$3,Relevé[[#This Row],[3]]-F$3&gt;0),Relevé[[#This Row],[3]]-F$3,
IF(AND($C56=$B$4,Relevé[[#This Row],[3]]-F$4&gt;0),Relevé[[#This Row],[3]]-F$4,
IF(AND($C56=$B$5,Relevé[[#This Row],[3]]-F$5&gt;0),Relevé[[#This Row],[3]]-F$5,0)))),0)</f>
        <v>0</v>
      </c>
      <c r="G56" s="59">
        <f>IFERROR(IF(ISTEXT(Relevé[[#This Row],[4]]),0,
IF(AND($C56=$B$3,Relevé[[#This Row],[4]]-G$3&gt;0),Relevé[[#This Row],[4]]-G$3,
IF(AND($C56=$B$4,Relevé[[#This Row],[4]]-G$4&gt;0),Relevé[[#This Row],[4]]-G$4,
IF(AND($C56=$B$5,Relevé[[#This Row],[4]]-G$5&gt;0),Relevé[[#This Row],[4]]-G$5,0)))),0)</f>
        <v>0</v>
      </c>
      <c r="H56" s="59">
        <f>IFERROR(IF(ISTEXT(Relevé[[#This Row],[5]]),0,
IF(AND($C56=$B$3,Relevé[[#This Row],[5]]-H$3&gt;0),Relevé[[#This Row],[5]]-H$3,
IF(AND($C56=$B$4,Relevé[[#This Row],[5]]-H$4&gt;0),Relevé[[#This Row],[5]]-H$4,
IF(AND($C56=$B$5,Relevé[[#This Row],[5]]-H$5&gt;0),Relevé[[#This Row],[5]]-H$5,0)))),0)</f>
        <v>0</v>
      </c>
      <c r="I56" s="59">
        <f>IFERROR(IF(ISTEXT(Relevé[[#This Row],[6]]),0,
IF(AND($C56=$B$3,Relevé[[#This Row],[6]]-I$3&gt;0),Relevé[[#This Row],[6]]-I$3,
IF(AND($C56=$B$4,Relevé[[#This Row],[6]]-I$4&gt;0),Relevé[[#This Row],[6]]-I$4,
IF(AND($C56=$B$5,Relevé[[#This Row],[6]]-I$5&gt;0),Relevé[[#This Row],[6]]-I$5,0)))),0)</f>
        <v>0</v>
      </c>
      <c r="J56" s="59">
        <f>IFERROR(IF(ISTEXT(Relevé[[#This Row],[7]]),0,
IF(AND($C56=$B$3,Relevé[[#This Row],[7]]-J$3&gt;0),Relevé[[#This Row],[7]]-J$3,
IF(AND($C56=$B$4,Relevé[[#This Row],[7]]-J$4&gt;0),Relevé[[#This Row],[7]]-J$4,
IF(AND($C56=$B$5,Relevé[[#This Row],[7]]-J$5&gt;0),Relevé[[#This Row],[7]]-J$5,0)))),0)</f>
        <v>0</v>
      </c>
      <c r="K56" s="59">
        <f>IFERROR(IF(ISTEXT(Relevé[[#This Row],[8]]),0,
IF(AND($C56=$B$3,Relevé[[#This Row],[8]]-K$3&gt;0),Relevé[[#This Row],[8]]-K$3,
IF(AND($C56=$B$4,Relevé[[#This Row],[8]]-K$4&gt;0),Relevé[[#This Row],[8]]-K$4,
IF(AND($C56=$B$5,Relevé[[#This Row],[8]]-K$5&gt;0),Relevé[[#This Row],[8]]-K$5,0)))),0)</f>
        <v>0</v>
      </c>
      <c r="L56" s="59">
        <f>IFERROR(IF(ISTEXT(Relevé[[#This Row],[9]]),0,
IF(AND($C56=$B$3,Relevé[[#This Row],[9]]-L$3&gt;0),Relevé[[#This Row],[9]]-L$3,
IF(AND($C56=$B$4,Relevé[[#This Row],[9]]-L$4&gt;0),Relevé[[#This Row],[9]]-L$4,
IF(AND($C56=$B$5,Relevé[[#This Row],[9]]-L$5&gt;0),Relevé[[#This Row],[9]]-L$5,0)))),0)</f>
        <v>0</v>
      </c>
      <c r="M56" s="59">
        <f>IFERROR(IF(ISTEXT(Relevé[[#This Row],[10]]),0,
IF(AND($C56=$B$3,Relevé[[#This Row],[10]]-M$3&gt;0),Relevé[[#This Row],[10]]-M$3,
IF(AND($C56=$B$4,Relevé[[#This Row],[10]]-M$4&gt;0),Relevé[[#This Row],[10]]-M$4,
IF(AND($C56=$B$5,Relevé[[#This Row],[10]]-M$5&gt;0),Relevé[[#This Row],[10]]-M$5,0)))),0)</f>
        <v>0</v>
      </c>
      <c r="N56" s="59">
        <f>IFERROR(IF(ISTEXT(Relevé[[#This Row],[11]]),0,
IF(AND($C56=$B$3,Relevé[[#This Row],[11]]-N$3&gt;0),Relevé[[#This Row],[11]]-N$3,
IF(AND($C56=$B$4,Relevé[[#This Row],[11]]-N$4&gt;0),Relevé[[#This Row],[11]]-N$4,
IF(AND($C56=$B$5,Relevé[[#This Row],[11]]-N$5&gt;0),Relevé[[#This Row],[11]]-N$5,0)))),0)</f>
        <v>0</v>
      </c>
      <c r="O56" s="59">
        <f>IFERROR(IF(ISTEXT(Relevé[[#This Row],[12]]),0,
IF(AND($C56=$B$3,Relevé[[#This Row],[12]]-O$3&gt;0),Relevé[[#This Row],[12]]-O$3,
IF(AND($C56=$B$4,Relevé[[#This Row],[12]]-O$4&gt;0),Relevé[[#This Row],[12]]-O$4,
IF(AND($C56=$B$5,Relevé[[#This Row],[12]]-O$5&gt;0),Relevé[[#This Row],[12]]-O$5,0)))),0)</f>
        <v>0</v>
      </c>
      <c r="P56" s="59">
        <f>IFERROR(IF(ISTEXT(Relevé[[#This Row],[13]]),0,
IF(AND($C56=$B$3,Relevé[[#This Row],[13]]-P$3&gt;0),Relevé[[#This Row],[13]]-P$3,
IF(AND($C56=$B$4,Relevé[[#This Row],[13]]-P$4&gt;0),Relevé[[#This Row],[13]]-P$4,
IF(AND($C56=$B$5,Relevé[[#This Row],[13]]-P$5&gt;0),Relevé[[#This Row],[13]]-P$5,0)))),0)</f>
        <v>0</v>
      </c>
      <c r="Q56" s="59">
        <f>IFERROR(IF(ISTEXT(Relevé[[#This Row],[14]]),0,
IF(AND($C56=$B$3,Relevé[[#This Row],[14]]-Q$3&gt;0),Relevé[[#This Row],[14]]-Q$3,
IF(AND($C56=$B$4,Relevé[[#This Row],[14]]-Q$4&gt;0),Relevé[[#This Row],[14]]-Q$4,
IF(AND($C56=$B$5,Relevé[[#This Row],[14]]-Q$5&gt;0),Relevé[[#This Row],[14]]-Q$5,0)))),0)</f>
        <v>0</v>
      </c>
      <c r="R56" s="59">
        <f>IFERROR(IF(ISTEXT(Relevé[[#This Row],[15]]),0,
IF(AND($C56=$B$3,Relevé[[#This Row],[15]]-R$3&gt;0),Relevé[[#This Row],[15]]-R$3,
IF(AND($C56=$B$4,Relevé[[#This Row],[15]]-R$4&gt;0),Relevé[[#This Row],[15]]-R$4,
IF(AND($C56=$B$5,Relevé[[#This Row],[15]]-R$5&gt;0),Relevé[[#This Row],[15]]-R$5,0)))),0)</f>
        <v>0</v>
      </c>
      <c r="S56" s="59">
        <f>IFERROR(IF(ISTEXT(Relevé[[#This Row],[16]]),0,
IF(AND($C56=$B$3,Relevé[[#This Row],[16]]-S$3&gt;0),Relevé[[#This Row],[16]]-S$3,
IF(AND($C56=$B$4,Relevé[[#This Row],[16]]-S$4&gt;0),Relevé[[#This Row],[16]]-S$4,
IF(AND($C56=$B$5,Relevé[[#This Row],[16]]-S$5&gt;0),Relevé[[#This Row],[16]]-S$5,0)))),0)</f>
        <v>0</v>
      </c>
      <c r="T56" s="59">
        <f>IFERROR(IF(ISTEXT(Relevé[[#This Row],[17]]),0,
IF(AND($C56=$B$3,Relevé[[#This Row],[17]]-T$3&gt;0),Relevé[[#This Row],[17]]-T$3,
IF(AND($C56=$B$4,Relevé[[#This Row],[17]]-T$4&gt;0),Relevé[[#This Row],[17]]-T$4,
IF(AND($C56=$B$5,Relevé[[#This Row],[17]]-T$5&gt;0),Relevé[[#This Row],[17]]-T$5,0)))),0)</f>
        <v>0</v>
      </c>
      <c r="U56" s="59">
        <f>IFERROR(IF(ISTEXT(Relevé[[#This Row],[18]]),0,
IF(AND($C56=$B$3,Relevé[[#This Row],[18]]-U$3&gt;0),Relevé[[#This Row],[18]]-U$3,
IF(AND($C56=$B$4,Relevé[[#This Row],[18]]-U$4&gt;0),Relevé[[#This Row],[18]]-U$4,
IF(AND($C56=$B$5,Relevé[[#This Row],[18]]-U$5&gt;0),Relevé[[#This Row],[18]]-U$5,0)))),0)</f>
        <v>0</v>
      </c>
      <c r="V56" s="59">
        <f>IFERROR(IF(ISTEXT(Relevé[[#This Row],[19]]),0,
IF(AND($C56=$B$3,Relevé[[#This Row],[19]]-V$3&gt;0),Relevé[[#This Row],[19]]-V$3,
IF(AND($C56=$B$4,Relevé[[#This Row],[19]]-V$4&gt;0),Relevé[[#This Row],[19]]-V$4,
IF(AND($C56=$B$5,Relevé[[#This Row],[19]]-V$5&gt;0),Relevé[[#This Row],[19]]-V$5,0)))),0)</f>
        <v>0</v>
      </c>
      <c r="W56" s="59">
        <f>IFERROR(IF(ISTEXT(Relevé[[#This Row],[20]]),0,
IF(AND($C56=$B$3,Relevé[[#This Row],[20]]-W$3&gt;0),Relevé[[#This Row],[20]]-W$3,
IF(AND($C56=$B$4,Relevé[[#This Row],[20]]-W$4&gt;0),Relevé[[#This Row],[20]]-W$4,
IF(AND($C56=$B$5,Relevé[[#This Row],[20]]-W$5&gt;0),Relevé[[#This Row],[20]]-W$5,0)))),0)</f>
        <v>0</v>
      </c>
      <c r="X56" s="59">
        <f>IFERROR(IF(ISTEXT(Relevé[[#This Row],[21]]),0,
IF(AND($C56=$B$3,Relevé[[#This Row],[21]]-X$3&gt;0),Relevé[[#This Row],[21]]-X$3,
IF(AND($C56=$B$4,Relevé[[#This Row],[21]]-X$4&gt;0),Relevé[[#This Row],[21]]-X$4,
IF(AND($C56=$B$5,Relevé[[#This Row],[21]]-X$5&gt;0),Relevé[[#This Row],[21]]-X$5,0)))),0)</f>
        <v>0</v>
      </c>
      <c r="Y56" s="59">
        <f>IFERROR(IF(ISTEXT(Relevé[[#This Row],[22]]),0,
IF(AND($C56=$B$3,Relevé[[#This Row],[22]]-Y$3&gt;0),Relevé[[#This Row],[22]]-Y$3,
IF(AND($C56=$B$4,Relevé[[#This Row],[22]]-Y$4&gt;0),Relevé[[#This Row],[22]]-Y$4,
IF(AND($C56=$B$5,Relevé[[#This Row],[22]]-Y$5&gt;0),Relevé[[#This Row],[22]]-Y$5,0)))),0)</f>
        <v>0</v>
      </c>
      <c r="Z56" s="59">
        <f>IFERROR(IF(ISTEXT(Relevé[[#This Row],[23]]),0,
IF(AND($C56=$B$3,Relevé[[#This Row],[23]]-Z$3&gt;0),Relevé[[#This Row],[23]]-Z$3,
IF(AND($C56=$B$4,Relevé[[#This Row],[23]]-Z$4&gt;0),Relevé[[#This Row],[23]]-Z$4,
IF(AND($C56=$B$5,Relevé[[#This Row],[23]]-Z$5&gt;0),Relevé[[#This Row],[23]]-Z$5,0)))),0)</f>
        <v>0</v>
      </c>
      <c r="AA56" s="59">
        <f>IFERROR(IF(ISTEXT(Relevé[[#This Row],[24]]),0,
IF(AND($C56=$B$3,Relevé[[#This Row],[24]]-AA$3&gt;0),Relevé[[#This Row],[24]]-AA$3,
IF(AND($C56=$B$4,Relevé[[#This Row],[24]]-AA$4&gt;0),Relevé[[#This Row],[24]]-AA$4,
IF(AND($C56=$B$5,Relevé[[#This Row],[24]]-AA$5&gt;0),Relevé[[#This Row],[24]]-AA$5,0)))),0)</f>
        <v>0</v>
      </c>
      <c r="AB56" s="59">
        <f>IFERROR(IF(ISTEXT(Relevé[[#This Row],[25]]),0,
IF(AND($C56=$B$3,Relevé[[#This Row],[25]]-AB$3&gt;0),Relevé[[#This Row],[25]]-AB$3,
IF(AND($C56=$B$4,Relevé[[#This Row],[25]]-AB$4&gt;0),Relevé[[#This Row],[25]]-AB$4,
IF(AND($C56=$B$5,Relevé[[#This Row],[25]]-AB$5&gt;0),Relevé[[#This Row],[25]]-AB$5,0)))),0)</f>
        <v>0</v>
      </c>
      <c r="AC56" s="59">
        <f>IFERROR(IF(ISTEXT(Relevé[[#This Row],[26]]),0,
IF(AND($C56=$B$3,Relevé[[#This Row],[26]]-AC$3&gt;0),Relevé[[#This Row],[26]]-AC$3,
IF(AND($C56=$B$4,Relevé[[#This Row],[26]]-AC$4&gt;0),Relevé[[#This Row],[26]]-AC$4,
IF(AND($C56=$B$5,Relevé[[#This Row],[26]]-AC$5&gt;0),Relevé[[#This Row],[26]]-AC$5,0)))),0)</f>
        <v>0</v>
      </c>
      <c r="AD56" s="59">
        <f>IFERROR(IF(ISTEXT(Relevé[[#This Row],[27]]),0,
IF(AND($C56=$B$3,Relevé[[#This Row],[27]]-AD$3&gt;0),Relevé[[#This Row],[27]]-AD$3,
IF(AND($C56=$B$4,Relevé[[#This Row],[27]]-AD$4&gt;0),Relevé[[#This Row],[27]]-AD$4,
IF(AND($C56=$B$5,Relevé[[#This Row],[27]]-AD$5&gt;0),Relevé[[#This Row],[27]]-AD$5,0)))),0)</f>
        <v>0</v>
      </c>
      <c r="AE56" s="59">
        <f>IFERROR(IF(ISTEXT(Relevé[[#This Row],[28]]),0,
IF(AND($C56=$B$3,Relevé[[#This Row],[28]]-AE$3&gt;0),Relevé[[#This Row],[28]]-AE$3,
IF(AND($C56=$B$4,Relevé[[#This Row],[28]]-AE$4&gt;0),Relevé[[#This Row],[28]]-AE$4,
IF(AND($C56=$B$5,Relevé[[#This Row],[28]]-AE$5&gt;0),Relevé[[#This Row],[28]]-AE$5,0)))),0)</f>
        <v>0</v>
      </c>
      <c r="AF56" s="59">
        <f>IFERROR(IF(ISTEXT(Relevé[[#This Row],[29]]),0,
IF(AND($C56=$B$3,Relevé[[#This Row],[29]]-AF$3&gt;0),Relevé[[#This Row],[29]]-AF$3,
IF(AND($C56=$B$4,Relevé[[#This Row],[29]]-AF$4&gt;0),Relevé[[#This Row],[29]]-AF$4,
IF(AND($C56=$B$5,Relevé[[#This Row],[29]]-AF$5&gt;0),Relevé[[#This Row],[29]]-AF$5,0)))),0)</f>
        <v>0</v>
      </c>
      <c r="AG56" s="59">
        <f>IFERROR(IF(ISTEXT(Relevé[[#This Row],[30]]),0,
IF(AND($C56=$B$3,Relevé[[#This Row],[30]]-AG$3&gt;0),Relevé[[#This Row],[30]]-AG$3,
IF(AND($C56=$B$4,Relevé[[#This Row],[30]]-AG$4&gt;0),Relevé[[#This Row],[30]]-AG$4,
IF(AND($C56=$B$5,Relevé[[#This Row],[30]]-AG$5&gt;0),Relevé[[#This Row],[30]]-AG$5,0)))),0)</f>
        <v>0</v>
      </c>
      <c r="AH56" s="59">
        <f>IFERROR(IF(ISTEXT(Relevé[[#This Row],[31]]),0,
IF(AND($C56=$B$3,Relevé[[#This Row],[31]]-AH$3&gt;0),Relevé[[#This Row],[31]]-AH$3,
IF(AND($C56=$B$4,Relevé[[#This Row],[31]]-AH$4&gt;0),Relevé[[#This Row],[31]]-AH$4,
IF(AND($C56=$B$5,Relevé[[#This Row],[31]]-AH$5&gt;0),Relevé[[#This Row],[31]]-AH$5,0)))),0)</f>
        <v>0</v>
      </c>
      <c r="AI56" s="60">
        <f t="shared" si="4"/>
        <v>0</v>
      </c>
      <c r="AJ56" s="11"/>
      <c r="AK56" s="11"/>
      <c r="AL56" s="11"/>
      <c r="AM56" s="11"/>
    </row>
    <row r="57" spans="1:39" ht="15" customHeight="1" x14ac:dyDescent="0.25">
      <c r="A57" s="128"/>
      <c r="B57" s="20" t="str">
        <f>IFERROR(VLOOKUP(A57,Salariés[],2,FALSE),"")</f>
        <v/>
      </c>
      <c r="C57" s="20" t="str">
        <f>IFERROR(VLOOKUP(A57,Salariés[],3,FALSE),"")</f>
        <v/>
      </c>
      <c r="D57" s="59">
        <f>IFERROR(IF(ISTEXT(Relevé[[#This Row],[1]]),0,
IF(AND($C57=$B$3,Relevé[[#This Row],[1]]-D$3&gt;0),Relevé[[#This Row],[1]]-D$3,
IF(AND($C57=$B$4,Relevé[[#This Row],[1]]-D$4&gt;0),Relevé[[#This Row],[1]]-D$4,
IF(AND($C57=$B$5,Relevé[[#This Row],[1]]-D$5&gt;0),Relevé[[#This Row],[1]]-D$5,0)))),0)</f>
        <v>0</v>
      </c>
      <c r="E57" s="59">
        <f>IFERROR(IF(ISTEXT(Relevé[[#This Row],[2]]),0,
IF(AND($C57=$B$3,Relevé[[#This Row],[2]]-E$3&gt;0),Relevé[[#This Row],[2]]-E$3,
IF(AND($C57=$B$4,Relevé[[#This Row],[2]]-E$4&gt;0),Relevé[[#This Row],[2]]-E$4,
IF(AND($C57=$B$5,Relevé[[#This Row],[2]]-E$5&gt;0),Relevé[[#This Row],[2]]-E$5,0)))),0)</f>
        <v>0</v>
      </c>
      <c r="F57" s="59">
        <f>IFERROR(IF(ISTEXT(Relevé[[#This Row],[3]]),0,
IF(AND($C57=$B$3,Relevé[[#This Row],[3]]-F$3&gt;0),Relevé[[#This Row],[3]]-F$3,
IF(AND($C57=$B$4,Relevé[[#This Row],[3]]-F$4&gt;0),Relevé[[#This Row],[3]]-F$4,
IF(AND($C57=$B$5,Relevé[[#This Row],[3]]-F$5&gt;0),Relevé[[#This Row],[3]]-F$5,0)))),0)</f>
        <v>0</v>
      </c>
      <c r="G57" s="59">
        <f>IFERROR(IF(ISTEXT(Relevé[[#This Row],[4]]),0,
IF(AND($C57=$B$3,Relevé[[#This Row],[4]]-G$3&gt;0),Relevé[[#This Row],[4]]-G$3,
IF(AND($C57=$B$4,Relevé[[#This Row],[4]]-G$4&gt;0),Relevé[[#This Row],[4]]-G$4,
IF(AND($C57=$B$5,Relevé[[#This Row],[4]]-G$5&gt;0),Relevé[[#This Row],[4]]-G$5,0)))),0)</f>
        <v>0</v>
      </c>
      <c r="H57" s="59">
        <f>IFERROR(IF(ISTEXT(Relevé[[#This Row],[5]]),0,
IF(AND($C57=$B$3,Relevé[[#This Row],[5]]-H$3&gt;0),Relevé[[#This Row],[5]]-H$3,
IF(AND($C57=$B$4,Relevé[[#This Row],[5]]-H$4&gt;0),Relevé[[#This Row],[5]]-H$4,
IF(AND($C57=$B$5,Relevé[[#This Row],[5]]-H$5&gt;0),Relevé[[#This Row],[5]]-H$5,0)))),0)</f>
        <v>0</v>
      </c>
      <c r="I57" s="59">
        <f>IFERROR(IF(ISTEXT(Relevé[[#This Row],[6]]),0,
IF(AND($C57=$B$3,Relevé[[#This Row],[6]]-I$3&gt;0),Relevé[[#This Row],[6]]-I$3,
IF(AND($C57=$B$4,Relevé[[#This Row],[6]]-I$4&gt;0),Relevé[[#This Row],[6]]-I$4,
IF(AND($C57=$B$5,Relevé[[#This Row],[6]]-I$5&gt;0),Relevé[[#This Row],[6]]-I$5,0)))),0)</f>
        <v>0</v>
      </c>
      <c r="J57" s="59">
        <f>IFERROR(IF(ISTEXT(Relevé[[#This Row],[7]]),0,
IF(AND($C57=$B$3,Relevé[[#This Row],[7]]-J$3&gt;0),Relevé[[#This Row],[7]]-J$3,
IF(AND($C57=$B$4,Relevé[[#This Row],[7]]-J$4&gt;0),Relevé[[#This Row],[7]]-J$4,
IF(AND($C57=$B$5,Relevé[[#This Row],[7]]-J$5&gt;0),Relevé[[#This Row],[7]]-J$5,0)))),0)</f>
        <v>0</v>
      </c>
      <c r="K57" s="59">
        <f>IFERROR(IF(ISTEXT(Relevé[[#This Row],[8]]),0,
IF(AND($C57=$B$3,Relevé[[#This Row],[8]]-K$3&gt;0),Relevé[[#This Row],[8]]-K$3,
IF(AND($C57=$B$4,Relevé[[#This Row],[8]]-K$4&gt;0),Relevé[[#This Row],[8]]-K$4,
IF(AND($C57=$B$5,Relevé[[#This Row],[8]]-K$5&gt;0),Relevé[[#This Row],[8]]-K$5,0)))),0)</f>
        <v>0</v>
      </c>
      <c r="L57" s="59">
        <f>IFERROR(IF(ISTEXT(Relevé[[#This Row],[9]]),0,
IF(AND($C57=$B$3,Relevé[[#This Row],[9]]-L$3&gt;0),Relevé[[#This Row],[9]]-L$3,
IF(AND($C57=$B$4,Relevé[[#This Row],[9]]-L$4&gt;0),Relevé[[#This Row],[9]]-L$4,
IF(AND($C57=$B$5,Relevé[[#This Row],[9]]-L$5&gt;0),Relevé[[#This Row],[9]]-L$5,0)))),0)</f>
        <v>0</v>
      </c>
      <c r="M57" s="59">
        <f>IFERROR(IF(ISTEXT(Relevé[[#This Row],[10]]),0,
IF(AND($C57=$B$3,Relevé[[#This Row],[10]]-M$3&gt;0),Relevé[[#This Row],[10]]-M$3,
IF(AND($C57=$B$4,Relevé[[#This Row],[10]]-M$4&gt;0),Relevé[[#This Row],[10]]-M$4,
IF(AND($C57=$B$5,Relevé[[#This Row],[10]]-M$5&gt;0),Relevé[[#This Row],[10]]-M$5,0)))),0)</f>
        <v>0</v>
      </c>
      <c r="N57" s="59">
        <f>IFERROR(IF(ISTEXT(Relevé[[#This Row],[11]]),0,
IF(AND($C57=$B$3,Relevé[[#This Row],[11]]-N$3&gt;0),Relevé[[#This Row],[11]]-N$3,
IF(AND($C57=$B$4,Relevé[[#This Row],[11]]-N$4&gt;0),Relevé[[#This Row],[11]]-N$4,
IF(AND($C57=$B$5,Relevé[[#This Row],[11]]-N$5&gt;0),Relevé[[#This Row],[11]]-N$5,0)))),0)</f>
        <v>0</v>
      </c>
      <c r="O57" s="59">
        <f>IFERROR(IF(ISTEXT(Relevé[[#This Row],[12]]),0,
IF(AND($C57=$B$3,Relevé[[#This Row],[12]]-O$3&gt;0),Relevé[[#This Row],[12]]-O$3,
IF(AND($C57=$B$4,Relevé[[#This Row],[12]]-O$4&gt;0),Relevé[[#This Row],[12]]-O$4,
IF(AND($C57=$B$5,Relevé[[#This Row],[12]]-O$5&gt;0),Relevé[[#This Row],[12]]-O$5,0)))),0)</f>
        <v>0</v>
      </c>
      <c r="P57" s="59">
        <f>IFERROR(IF(ISTEXT(Relevé[[#This Row],[13]]),0,
IF(AND($C57=$B$3,Relevé[[#This Row],[13]]-P$3&gt;0),Relevé[[#This Row],[13]]-P$3,
IF(AND($C57=$B$4,Relevé[[#This Row],[13]]-P$4&gt;0),Relevé[[#This Row],[13]]-P$4,
IF(AND($C57=$B$5,Relevé[[#This Row],[13]]-P$5&gt;0),Relevé[[#This Row],[13]]-P$5,0)))),0)</f>
        <v>0</v>
      </c>
      <c r="Q57" s="59">
        <f>IFERROR(IF(ISTEXT(Relevé[[#This Row],[14]]),0,
IF(AND($C57=$B$3,Relevé[[#This Row],[14]]-Q$3&gt;0),Relevé[[#This Row],[14]]-Q$3,
IF(AND($C57=$B$4,Relevé[[#This Row],[14]]-Q$4&gt;0),Relevé[[#This Row],[14]]-Q$4,
IF(AND($C57=$B$5,Relevé[[#This Row],[14]]-Q$5&gt;0),Relevé[[#This Row],[14]]-Q$5,0)))),0)</f>
        <v>0</v>
      </c>
      <c r="R57" s="59">
        <f>IFERROR(IF(ISTEXT(Relevé[[#This Row],[15]]),0,
IF(AND($C57=$B$3,Relevé[[#This Row],[15]]-R$3&gt;0),Relevé[[#This Row],[15]]-R$3,
IF(AND($C57=$B$4,Relevé[[#This Row],[15]]-R$4&gt;0),Relevé[[#This Row],[15]]-R$4,
IF(AND($C57=$B$5,Relevé[[#This Row],[15]]-R$5&gt;0),Relevé[[#This Row],[15]]-R$5,0)))),0)</f>
        <v>0</v>
      </c>
      <c r="S57" s="59">
        <f>IFERROR(IF(ISTEXT(Relevé[[#This Row],[16]]),0,
IF(AND($C57=$B$3,Relevé[[#This Row],[16]]-S$3&gt;0),Relevé[[#This Row],[16]]-S$3,
IF(AND($C57=$B$4,Relevé[[#This Row],[16]]-S$4&gt;0),Relevé[[#This Row],[16]]-S$4,
IF(AND($C57=$B$5,Relevé[[#This Row],[16]]-S$5&gt;0),Relevé[[#This Row],[16]]-S$5,0)))),0)</f>
        <v>0</v>
      </c>
      <c r="T57" s="59">
        <f>IFERROR(IF(ISTEXT(Relevé[[#This Row],[17]]),0,
IF(AND($C57=$B$3,Relevé[[#This Row],[17]]-T$3&gt;0),Relevé[[#This Row],[17]]-T$3,
IF(AND($C57=$B$4,Relevé[[#This Row],[17]]-T$4&gt;0),Relevé[[#This Row],[17]]-T$4,
IF(AND($C57=$B$5,Relevé[[#This Row],[17]]-T$5&gt;0),Relevé[[#This Row],[17]]-T$5,0)))),0)</f>
        <v>0</v>
      </c>
      <c r="U57" s="59">
        <f>IFERROR(IF(ISTEXT(Relevé[[#This Row],[18]]),0,
IF(AND($C57=$B$3,Relevé[[#This Row],[18]]-U$3&gt;0),Relevé[[#This Row],[18]]-U$3,
IF(AND($C57=$B$4,Relevé[[#This Row],[18]]-U$4&gt;0),Relevé[[#This Row],[18]]-U$4,
IF(AND($C57=$B$5,Relevé[[#This Row],[18]]-U$5&gt;0),Relevé[[#This Row],[18]]-U$5,0)))),0)</f>
        <v>0</v>
      </c>
      <c r="V57" s="59">
        <f>IFERROR(IF(ISTEXT(Relevé[[#This Row],[19]]),0,
IF(AND($C57=$B$3,Relevé[[#This Row],[19]]-V$3&gt;0),Relevé[[#This Row],[19]]-V$3,
IF(AND($C57=$B$4,Relevé[[#This Row],[19]]-V$4&gt;0),Relevé[[#This Row],[19]]-V$4,
IF(AND($C57=$B$5,Relevé[[#This Row],[19]]-V$5&gt;0),Relevé[[#This Row],[19]]-V$5,0)))),0)</f>
        <v>0</v>
      </c>
      <c r="W57" s="59">
        <f>IFERROR(IF(ISTEXT(Relevé[[#This Row],[20]]),0,
IF(AND($C57=$B$3,Relevé[[#This Row],[20]]-W$3&gt;0),Relevé[[#This Row],[20]]-W$3,
IF(AND($C57=$B$4,Relevé[[#This Row],[20]]-W$4&gt;0),Relevé[[#This Row],[20]]-W$4,
IF(AND($C57=$B$5,Relevé[[#This Row],[20]]-W$5&gt;0),Relevé[[#This Row],[20]]-W$5,0)))),0)</f>
        <v>0</v>
      </c>
      <c r="X57" s="59">
        <f>IFERROR(IF(ISTEXT(Relevé[[#This Row],[21]]),0,
IF(AND($C57=$B$3,Relevé[[#This Row],[21]]-X$3&gt;0),Relevé[[#This Row],[21]]-X$3,
IF(AND($C57=$B$4,Relevé[[#This Row],[21]]-X$4&gt;0),Relevé[[#This Row],[21]]-X$4,
IF(AND($C57=$B$5,Relevé[[#This Row],[21]]-X$5&gt;0),Relevé[[#This Row],[21]]-X$5,0)))),0)</f>
        <v>0</v>
      </c>
      <c r="Y57" s="59">
        <f>IFERROR(IF(ISTEXT(Relevé[[#This Row],[22]]),0,
IF(AND($C57=$B$3,Relevé[[#This Row],[22]]-Y$3&gt;0),Relevé[[#This Row],[22]]-Y$3,
IF(AND($C57=$B$4,Relevé[[#This Row],[22]]-Y$4&gt;0),Relevé[[#This Row],[22]]-Y$4,
IF(AND($C57=$B$5,Relevé[[#This Row],[22]]-Y$5&gt;0),Relevé[[#This Row],[22]]-Y$5,0)))),0)</f>
        <v>0</v>
      </c>
      <c r="Z57" s="59">
        <f>IFERROR(IF(ISTEXT(Relevé[[#This Row],[23]]),0,
IF(AND($C57=$B$3,Relevé[[#This Row],[23]]-Z$3&gt;0),Relevé[[#This Row],[23]]-Z$3,
IF(AND($C57=$B$4,Relevé[[#This Row],[23]]-Z$4&gt;0),Relevé[[#This Row],[23]]-Z$4,
IF(AND($C57=$B$5,Relevé[[#This Row],[23]]-Z$5&gt;0),Relevé[[#This Row],[23]]-Z$5,0)))),0)</f>
        <v>0</v>
      </c>
      <c r="AA57" s="59">
        <f>IFERROR(IF(ISTEXT(Relevé[[#This Row],[24]]),0,
IF(AND($C57=$B$3,Relevé[[#This Row],[24]]-AA$3&gt;0),Relevé[[#This Row],[24]]-AA$3,
IF(AND($C57=$B$4,Relevé[[#This Row],[24]]-AA$4&gt;0),Relevé[[#This Row],[24]]-AA$4,
IF(AND($C57=$B$5,Relevé[[#This Row],[24]]-AA$5&gt;0),Relevé[[#This Row],[24]]-AA$5,0)))),0)</f>
        <v>0</v>
      </c>
      <c r="AB57" s="59">
        <f>IFERROR(IF(ISTEXT(Relevé[[#This Row],[25]]),0,
IF(AND($C57=$B$3,Relevé[[#This Row],[25]]-AB$3&gt;0),Relevé[[#This Row],[25]]-AB$3,
IF(AND($C57=$B$4,Relevé[[#This Row],[25]]-AB$4&gt;0),Relevé[[#This Row],[25]]-AB$4,
IF(AND($C57=$B$5,Relevé[[#This Row],[25]]-AB$5&gt;0),Relevé[[#This Row],[25]]-AB$5,0)))),0)</f>
        <v>0</v>
      </c>
      <c r="AC57" s="59">
        <f>IFERROR(IF(ISTEXT(Relevé[[#This Row],[26]]),0,
IF(AND($C57=$B$3,Relevé[[#This Row],[26]]-AC$3&gt;0),Relevé[[#This Row],[26]]-AC$3,
IF(AND($C57=$B$4,Relevé[[#This Row],[26]]-AC$4&gt;0),Relevé[[#This Row],[26]]-AC$4,
IF(AND($C57=$B$5,Relevé[[#This Row],[26]]-AC$5&gt;0),Relevé[[#This Row],[26]]-AC$5,0)))),0)</f>
        <v>0</v>
      </c>
      <c r="AD57" s="59">
        <f>IFERROR(IF(ISTEXT(Relevé[[#This Row],[27]]),0,
IF(AND($C57=$B$3,Relevé[[#This Row],[27]]-AD$3&gt;0),Relevé[[#This Row],[27]]-AD$3,
IF(AND($C57=$B$4,Relevé[[#This Row],[27]]-AD$4&gt;0),Relevé[[#This Row],[27]]-AD$4,
IF(AND($C57=$B$5,Relevé[[#This Row],[27]]-AD$5&gt;0),Relevé[[#This Row],[27]]-AD$5,0)))),0)</f>
        <v>0</v>
      </c>
      <c r="AE57" s="59">
        <f>IFERROR(IF(ISTEXT(Relevé[[#This Row],[28]]),0,
IF(AND($C57=$B$3,Relevé[[#This Row],[28]]-AE$3&gt;0),Relevé[[#This Row],[28]]-AE$3,
IF(AND($C57=$B$4,Relevé[[#This Row],[28]]-AE$4&gt;0),Relevé[[#This Row],[28]]-AE$4,
IF(AND($C57=$B$5,Relevé[[#This Row],[28]]-AE$5&gt;0),Relevé[[#This Row],[28]]-AE$5,0)))),0)</f>
        <v>0</v>
      </c>
      <c r="AF57" s="59">
        <f>IFERROR(IF(ISTEXT(Relevé[[#This Row],[29]]),0,
IF(AND($C57=$B$3,Relevé[[#This Row],[29]]-AF$3&gt;0),Relevé[[#This Row],[29]]-AF$3,
IF(AND($C57=$B$4,Relevé[[#This Row],[29]]-AF$4&gt;0),Relevé[[#This Row],[29]]-AF$4,
IF(AND($C57=$B$5,Relevé[[#This Row],[29]]-AF$5&gt;0),Relevé[[#This Row],[29]]-AF$5,0)))),0)</f>
        <v>0</v>
      </c>
      <c r="AG57" s="59">
        <f>IFERROR(IF(ISTEXT(Relevé[[#This Row],[30]]),0,
IF(AND($C57=$B$3,Relevé[[#This Row],[30]]-AG$3&gt;0),Relevé[[#This Row],[30]]-AG$3,
IF(AND($C57=$B$4,Relevé[[#This Row],[30]]-AG$4&gt;0),Relevé[[#This Row],[30]]-AG$4,
IF(AND($C57=$B$5,Relevé[[#This Row],[30]]-AG$5&gt;0),Relevé[[#This Row],[30]]-AG$5,0)))),0)</f>
        <v>0</v>
      </c>
      <c r="AH57" s="59">
        <f>IFERROR(IF(ISTEXT(Relevé[[#This Row],[31]]),0,
IF(AND($C57=$B$3,Relevé[[#This Row],[31]]-AH$3&gt;0),Relevé[[#This Row],[31]]-AH$3,
IF(AND($C57=$B$4,Relevé[[#This Row],[31]]-AH$4&gt;0),Relevé[[#This Row],[31]]-AH$4,
IF(AND($C57=$B$5,Relevé[[#This Row],[31]]-AH$5&gt;0),Relevé[[#This Row],[31]]-AH$5,0)))),0)</f>
        <v>0</v>
      </c>
      <c r="AI57" s="60">
        <f t="shared" si="4"/>
        <v>0</v>
      </c>
      <c r="AJ57" s="11"/>
      <c r="AK57" s="11"/>
      <c r="AL57" s="11"/>
      <c r="AM57" s="11"/>
    </row>
    <row r="58" spans="1:39" ht="15" customHeight="1" x14ac:dyDescent="0.25">
      <c r="A58" s="130"/>
      <c r="B58" s="20" t="str">
        <f>IFERROR(VLOOKUP(A58,Salariés[],2,FALSE),"")</f>
        <v/>
      </c>
      <c r="C58" s="20" t="str">
        <f>IFERROR(VLOOKUP(A58,Salariés[],3,FALSE),"")</f>
        <v/>
      </c>
      <c r="D58" s="59">
        <f>IFERROR(IF(ISTEXT(Relevé[[#This Row],[1]]),0,
IF(AND($C58=$B$3,Relevé[[#This Row],[1]]-D$3&gt;0),Relevé[[#This Row],[1]]-D$3,
IF(AND($C58=$B$4,Relevé[[#This Row],[1]]-D$4&gt;0),Relevé[[#This Row],[1]]-D$4,
IF(AND($C58=$B$5,Relevé[[#This Row],[1]]-D$5&gt;0),Relevé[[#This Row],[1]]-D$5,0)))),0)</f>
        <v>0</v>
      </c>
      <c r="E58" s="59">
        <f>IFERROR(IF(ISTEXT(Relevé[[#This Row],[2]]),0,
IF(AND($C58=$B$3,Relevé[[#This Row],[2]]-E$3&gt;0),Relevé[[#This Row],[2]]-E$3,
IF(AND($C58=$B$4,Relevé[[#This Row],[2]]-E$4&gt;0),Relevé[[#This Row],[2]]-E$4,
IF(AND($C58=$B$5,Relevé[[#This Row],[2]]-E$5&gt;0),Relevé[[#This Row],[2]]-E$5,0)))),0)</f>
        <v>0</v>
      </c>
      <c r="F58" s="59">
        <f>IFERROR(IF(ISTEXT(Relevé[[#This Row],[3]]),0,
IF(AND($C58=$B$3,Relevé[[#This Row],[3]]-F$3&gt;0),Relevé[[#This Row],[3]]-F$3,
IF(AND($C58=$B$4,Relevé[[#This Row],[3]]-F$4&gt;0),Relevé[[#This Row],[3]]-F$4,
IF(AND($C58=$B$5,Relevé[[#This Row],[3]]-F$5&gt;0),Relevé[[#This Row],[3]]-F$5,0)))),0)</f>
        <v>0</v>
      </c>
      <c r="G58" s="59">
        <f>IFERROR(IF(ISTEXT(Relevé[[#This Row],[4]]),0,
IF(AND($C58=$B$3,Relevé[[#This Row],[4]]-G$3&gt;0),Relevé[[#This Row],[4]]-G$3,
IF(AND($C58=$B$4,Relevé[[#This Row],[4]]-G$4&gt;0),Relevé[[#This Row],[4]]-G$4,
IF(AND($C58=$B$5,Relevé[[#This Row],[4]]-G$5&gt;0),Relevé[[#This Row],[4]]-G$5,0)))),0)</f>
        <v>0</v>
      </c>
      <c r="H58" s="59">
        <f>IFERROR(IF(ISTEXT(Relevé[[#This Row],[5]]),0,
IF(AND($C58=$B$3,Relevé[[#This Row],[5]]-H$3&gt;0),Relevé[[#This Row],[5]]-H$3,
IF(AND($C58=$B$4,Relevé[[#This Row],[5]]-H$4&gt;0),Relevé[[#This Row],[5]]-H$4,
IF(AND($C58=$B$5,Relevé[[#This Row],[5]]-H$5&gt;0),Relevé[[#This Row],[5]]-H$5,0)))),0)</f>
        <v>0</v>
      </c>
      <c r="I58" s="59">
        <f>IFERROR(IF(ISTEXT(Relevé[[#This Row],[6]]),0,
IF(AND($C58=$B$3,Relevé[[#This Row],[6]]-I$3&gt;0),Relevé[[#This Row],[6]]-I$3,
IF(AND($C58=$B$4,Relevé[[#This Row],[6]]-I$4&gt;0),Relevé[[#This Row],[6]]-I$4,
IF(AND($C58=$B$5,Relevé[[#This Row],[6]]-I$5&gt;0),Relevé[[#This Row],[6]]-I$5,0)))),0)</f>
        <v>0</v>
      </c>
      <c r="J58" s="59">
        <f>IFERROR(IF(ISTEXT(Relevé[[#This Row],[7]]),0,
IF(AND($C58=$B$3,Relevé[[#This Row],[7]]-J$3&gt;0),Relevé[[#This Row],[7]]-J$3,
IF(AND($C58=$B$4,Relevé[[#This Row],[7]]-J$4&gt;0),Relevé[[#This Row],[7]]-J$4,
IF(AND($C58=$B$5,Relevé[[#This Row],[7]]-J$5&gt;0),Relevé[[#This Row],[7]]-J$5,0)))),0)</f>
        <v>0</v>
      </c>
      <c r="K58" s="59">
        <f>IFERROR(IF(ISTEXT(Relevé[[#This Row],[8]]),0,
IF(AND($C58=$B$3,Relevé[[#This Row],[8]]-K$3&gt;0),Relevé[[#This Row],[8]]-K$3,
IF(AND($C58=$B$4,Relevé[[#This Row],[8]]-K$4&gt;0),Relevé[[#This Row],[8]]-K$4,
IF(AND($C58=$B$5,Relevé[[#This Row],[8]]-K$5&gt;0),Relevé[[#This Row],[8]]-K$5,0)))),0)</f>
        <v>0</v>
      </c>
      <c r="L58" s="59">
        <f>IFERROR(IF(ISTEXT(Relevé[[#This Row],[9]]),0,
IF(AND($C58=$B$3,Relevé[[#This Row],[9]]-L$3&gt;0),Relevé[[#This Row],[9]]-L$3,
IF(AND($C58=$B$4,Relevé[[#This Row],[9]]-L$4&gt;0),Relevé[[#This Row],[9]]-L$4,
IF(AND($C58=$B$5,Relevé[[#This Row],[9]]-L$5&gt;0),Relevé[[#This Row],[9]]-L$5,0)))),0)</f>
        <v>0</v>
      </c>
      <c r="M58" s="59">
        <f>IFERROR(IF(ISTEXT(Relevé[[#This Row],[10]]),0,
IF(AND($C58=$B$3,Relevé[[#This Row],[10]]-M$3&gt;0),Relevé[[#This Row],[10]]-M$3,
IF(AND($C58=$B$4,Relevé[[#This Row],[10]]-M$4&gt;0),Relevé[[#This Row],[10]]-M$4,
IF(AND($C58=$B$5,Relevé[[#This Row],[10]]-M$5&gt;0),Relevé[[#This Row],[10]]-M$5,0)))),0)</f>
        <v>0</v>
      </c>
      <c r="N58" s="59">
        <f>IFERROR(IF(ISTEXT(Relevé[[#This Row],[11]]),0,
IF(AND($C58=$B$3,Relevé[[#This Row],[11]]-N$3&gt;0),Relevé[[#This Row],[11]]-N$3,
IF(AND($C58=$B$4,Relevé[[#This Row],[11]]-N$4&gt;0),Relevé[[#This Row],[11]]-N$4,
IF(AND($C58=$B$5,Relevé[[#This Row],[11]]-N$5&gt;0),Relevé[[#This Row],[11]]-N$5,0)))),0)</f>
        <v>0</v>
      </c>
      <c r="O58" s="59">
        <f>IFERROR(IF(ISTEXT(Relevé[[#This Row],[12]]),0,
IF(AND($C58=$B$3,Relevé[[#This Row],[12]]-O$3&gt;0),Relevé[[#This Row],[12]]-O$3,
IF(AND($C58=$B$4,Relevé[[#This Row],[12]]-O$4&gt;0),Relevé[[#This Row],[12]]-O$4,
IF(AND($C58=$B$5,Relevé[[#This Row],[12]]-O$5&gt;0),Relevé[[#This Row],[12]]-O$5,0)))),0)</f>
        <v>0</v>
      </c>
      <c r="P58" s="59">
        <f>IFERROR(IF(ISTEXT(Relevé[[#This Row],[13]]),0,
IF(AND($C58=$B$3,Relevé[[#This Row],[13]]-P$3&gt;0),Relevé[[#This Row],[13]]-P$3,
IF(AND($C58=$B$4,Relevé[[#This Row],[13]]-P$4&gt;0),Relevé[[#This Row],[13]]-P$4,
IF(AND($C58=$B$5,Relevé[[#This Row],[13]]-P$5&gt;0),Relevé[[#This Row],[13]]-P$5,0)))),0)</f>
        <v>0</v>
      </c>
      <c r="Q58" s="59">
        <f>IFERROR(IF(ISTEXT(Relevé[[#This Row],[14]]),0,
IF(AND($C58=$B$3,Relevé[[#This Row],[14]]-Q$3&gt;0),Relevé[[#This Row],[14]]-Q$3,
IF(AND($C58=$B$4,Relevé[[#This Row],[14]]-Q$4&gt;0),Relevé[[#This Row],[14]]-Q$4,
IF(AND($C58=$B$5,Relevé[[#This Row],[14]]-Q$5&gt;0),Relevé[[#This Row],[14]]-Q$5,0)))),0)</f>
        <v>0</v>
      </c>
      <c r="R58" s="59">
        <f>IFERROR(IF(ISTEXT(Relevé[[#This Row],[15]]),0,
IF(AND($C58=$B$3,Relevé[[#This Row],[15]]-R$3&gt;0),Relevé[[#This Row],[15]]-R$3,
IF(AND($C58=$B$4,Relevé[[#This Row],[15]]-R$4&gt;0),Relevé[[#This Row],[15]]-R$4,
IF(AND($C58=$B$5,Relevé[[#This Row],[15]]-R$5&gt;0),Relevé[[#This Row],[15]]-R$5,0)))),0)</f>
        <v>0</v>
      </c>
      <c r="S58" s="59">
        <f>IFERROR(IF(ISTEXT(Relevé[[#This Row],[16]]),0,
IF(AND($C58=$B$3,Relevé[[#This Row],[16]]-S$3&gt;0),Relevé[[#This Row],[16]]-S$3,
IF(AND($C58=$B$4,Relevé[[#This Row],[16]]-S$4&gt;0),Relevé[[#This Row],[16]]-S$4,
IF(AND($C58=$B$5,Relevé[[#This Row],[16]]-S$5&gt;0),Relevé[[#This Row],[16]]-S$5,0)))),0)</f>
        <v>0</v>
      </c>
      <c r="T58" s="59">
        <f>IFERROR(IF(ISTEXT(Relevé[[#This Row],[17]]),0,
IF(AND($C58=$B$3,Relevé[[#This Row],[17]]-T$3&gt;0),Relevé[[#This Row],[17]]-T$3,
IF(AND($C58=$B$4,Relevé[[#This Row],[17]]-T$4&gt;0),Relevé[[#This Row],[17]]-T$4,
IF(AND($C58=$B$5,Relevé[[#This Row],[17]]-T$5&gt;0),Relevé[[#This Row],[17]]-T$5,0)))),0)</f>
        <v>0</v>
      </c>
      <c r="U58" s="59">
        <f>IFERROR(IF(ISTEXT(Relevé[[#This Row],[18]]),0,
IF(AND($C58=$B$3,Relevé[[#This Row],[18]]-U$3&gt;0),Relevé[[#This Row],[18]]-U$3,
IF(AND($C58=$B$4,Relevé[[#This Row],[18]]-U$4&gt;0),Relevé[[#This Row],[18]]-U$4,
IF(AND($C58=$B$5,Relevé[[#This Row],[18]]-U$5&gt;0),Relevé[[#This Row],[18]]-U$5,0)))),0)</f>
        <v>0</v>
      </c>
      <c r="V58" s="59">
        <f>IFERROR(IF(ISTEXT(Relevé[[#This Row],[19]]),0,
IF(AND($C58=$B$3,Relevé[[#This Row],[19]]-V$3&gt;0),Relevé[[#This Row],[19]]-V$3,
IF(AND($C58=$B$4,Relevé[[#This Row],[19]]-V$4&gt;0),Relevé[[#This Row],[19]]-V$4,
IF(AND($C58=$B$5,Relevé[[#This Row],[19]]-V$5&gt;0),Relevé[[#This Row],[19]]-V$5,0)))),0)</f>
        <v>0</v>
      </c>
      <c r="W58" s="59">
        <f>IFERROR(IF(ISTEXT(Relevé[[#This Row],[20]]),0,
IF(AND($C58=$B$3,Relevé[[#This Row],[20]]-W$3&gt;0),Relevé[[#This Row],[20]]-W$3,
IF(AND($C58=$B$4,Relevé[[#This Row],[20]]-W$4&gt;0),Relevé[[#This Row],[20]]-W$4,
IF(AND($C58=$B$5,Relevé[[#This Row],[20]]-W$5&gt;0),Relevé[[#This Row],[20]]-W$5,0)))),0)</f>
        <v>0</v>
      </c>
      <c r="X58" s="59">
        <f>IFERROR(IF(ISTEXT(Relevé[[#This Row],[21]]),0,
IF(AND($C58=$B$3,Relevé[[#This Row],[21]]-X$3&gt;0),Relevé[[#This Row],[21]]-X$3,
IF(AND($C58=$B$4,Relevé[[#This Row],[21]]-X$4&gt;0),Relevé[[#This Row],[21]]-X$4,
IF(AND($C58=$B$5,Relevé[[#This Row],[21]]-X$5&gt;0),Relevé[[#This Row],[21]]-X$5,0)))),0)</f>
        <v>0</v>
      </c>
      <c r="Y58" s="59">
        <f>IFERROR(IF(ISTEXT(Relevé[[#This Row],[22]]),0,
IF(AND($C58=$B$3,Relevé[[#This Row],[22]]-Y$3&gt;0),Relevé[[#This Row],[22]]-Y$3,
IF(AND($C58=$B$4,Relevé[[#This Row],[22]]-Y$4&gt;0),Relevé[[#This Row],[22]]-Y$4,
IF(AND($C58=$B$5,Relevé[[#This Row],[22]]-Y$5&gt;0),Relevé[[#This Row],[22]]-Y$5,0)))),0)</f>
        <v>0</v>
      </c>
      <c r="Z58" s="59">
        <f>IFERROR(IF(ISTEXT(Relevé[[#This Row],[23]]),0,
IF(AND($C58=$B$3,Relevé[[#This Row],[23]]-Z$3&gt;0),Relevé[[#This Row],[23]]-Z$3,
IF(AND($C58=$B$4,Relevé[[#This Row],[23]]-Z$4&gt;0),Relevé[[#This Row],[23]]-Z$4,
IF(AND($C58=$B$5,Relevé[[#This Row],[23]]-Z$5&gt;0),Relevé[[#This Row],[23]]-Z$5,0)))),0)</f>
        <v>0</v>
      </c>
      <c r="AA58" s="59">
        <f>IFERROR(IF(ISTEXT(Relevé[[#This Row],[24]]),0,
IF(AND($C58=$B$3,Relevé[[#This Row],[24]]-AA$3&gt;0),Relevé[[#This Row],[24]]-AA$3,
IF(AND($C58=$B$4,Relevé[[#This Row],[24]]-AA$4&gt;0),Relevé[[#This Row],[24]]-AA$4,
IF(AND($C58=$B$5,Relevé[[#This Row],[24]]-AA$5&gt;0),Relevé[[#This Row],[24]]-AA$5,0)))),0)</f>
        <v>0</v>
      </c>
      <c r="AB58" s="59">
        <f>IFERROR(IF(ISTEXT(Relevé[[#This Row],[25]]),0,
IF(AND($C58=$B$3,Relevé[[#This Row],[25]]-AB$3&gt;0),Relevé[[#This Row],[25]]-AB$3,
IF(AND($C58=$B$4,Relevé[[#This Row],[25]]-AB$4&gt;0),Relevé[[#This Row],[25]]-AB$4,
IF(AND($C58=$B$5,Relevé[[#This Row],[25]]-AB$5&gt;0),Relevé[[#This Row],[25]]-AB$5,0)))),0)</f>
        <v>0</v>
      </c>
      <c r="AC58" s="59">
        <f>IFERROR(IF(ISTEXT(Relevé[[#This Row],[26]]),0,
IF(AND($C58=$B$3,Relevé[[#This Row],[26]]-AC$3&gt;0),Relevé[[#This Row],[26]]-AC$3,
IF(AND($C58=$B$4,Relevé[[#This Row],[26]]-AC$4&gt;0),Relevé[[#This Row],[26]]-AC$4,
IF(AND($C58=$B$5,Relevé[[#This Row],[26]]-AC$5&gt;0),Relevé[[#This Row],[26]]-AC$5,0)))),0)</f>
        <v>0</v>
      </c>
      <c r="AD58" s="59">
        <f>IFERROR(IF(ISTEXT(Relevé[[#This Row],[27]]),0,
IF(AND($C58=$B$3,Relevé[[#This Row],[27]]-AD$3&gt;0),Relevé[[#This Row],[27]]-AD$3,
IF(AND($C58=$B$4,Relevé[[#This Row],[27]]-AD$4&gt;0),Relevé[[#This Row],[27]]-AD$4,
IF(AND($C58=$B$5,Relevé[[#This Row],[27]]-AD$5&gt;0),Relevé[[#This Row],[27]]-AD$5,0)))),0)</f>
        <v>0</v>
      </c>
      <c r="AE58" s="59">
        <f>IFERROR(IF(ISTEXT(Relevé[[#This Row],[28]]),0,
IF(AND($C58=$B$3,Relevé[[#This Row],[28]]-AE$3&gt;0),Relevé[[#This Row],[28]]-AE$3,
IF(AND($C58=$B$4,Relevé[[#This Row],[28]]-AE$4&gt;0),Relevé[[#This Row],[28]]-AE$4,
IF(AND($C58=$B$5,Relevé[[#This Row],[28]]-AE$5&gt;0),Relevé[[#This Row],[28]]-AE$5,0)))),0)</f>
        <v>0</v>
      </c>
      <c r="AF58" s="59">
        <f>IFERROR(IF(ISTEXT(Relevé[[#This Row],[29]]),0,
IF(AND($C58=$B$3,Relevé[[#This Row],[29]]-AF$3&gt;0),Relevé[[#This Row],[29]]-AF$3,
IF(AND($C58=$B$4,Relevé[[#This Row],[29]]-AF$4&gt;0),Relevé[[#This Row],[29]]-AF$4,
IF(AND($C58=$B$5,Relevé[[#This Row],[29]]-AF$5&gt;0),Relevé[[#This Row],[29]]-AF$5,0)))),0)</f>
        <v>0</v>
      </c>
      <c r="AG58" s="59">
        <f>IFERROR(IF(ISTEXT(Relevé[[#This Row],[30]]),0,
IF(AND($C58=$B$3,Relevé[[#This Row],[30]]-AG$3&gt;0),Relevé[[#This Row],[30]]-AG$3,
IF(AND($C58=$B$4,Relevé[[#This Row],[30]]-AG$4&gt;0),Relevé[[#This Row],[30]]-AG$4,
IF(AND($C58=$B$5,Relevé[[#This Row],[30]]-AG$5&gt;0),Relevé[[#This Row],[30]]-AG$5,0)))),0)</f>
        <v>0</v>
      </c>
      <c r="AH58" s="59">
        <f>IFERROR(IF(ISTEXT(Relevé[[#This Row],[31]]),0,
IF(AND($C58=$B$3,Relevé[[#This Row],[31]]-AH$3&gt;0),Relevé[[#This Row],[31]]-AH$3,
IF(AND($C58=$B$4,Relevé[[#This Row],[31]]-AH$4&gt;0),Relevé[[#This Row],[31]]-AH$4,
IF(AND($C58=$B$5,Relevé[[#This Row],[31]]-AH$5&gt;0),Relevé[[#This Row],[31]]-AH$5,0)))),0)</f>
        <v>0</v>
      </c>
      <c r="AI58" s="60">
        <f t="shared" si="4"/>
        <v>0</v>
      </c>
      <c r="AJ58" s="11"/>
      <c r="AK58" s="11"/>
      <c r="AL58" s="11"/>
      <c r="AM58" s="11"/>
    </row>
    <row r="59" spans="1:39" ht="15" customHeight="1" x14ac:dyDescent="0.25">
      <c r="A59" s="128"/>
      <c r="B59" s="20" t="str">
        <f>IFERROR(VLOOKUP(A59,Salariés[],2,FALSE),"")</f>
        <v/>
      </c>
      <c r="C59" s="20" t="str">
        <f>IFERROR(VLOOKUP(A59,Salariés[],3,FALSE),"")</f>
        <v/>
      </c>
      <c r="D59" s="59">
        <f>IFERROR(IF(ISTEXT(Relevé[[#This Row],[1]]),0,
IF(AND($C59=$B$3,Relevé[[#This Row],[1]]-D$3&gt;0),Relevé[[#This Row],[1]]-D$3,
IF(AND($C59=$B$4,Relevé[[#This Row],[1]]-D$4&gt;0),Relevé[[#This Row],[1]]-D$4,
IF(AND($C59=$B$5,Relevé[[#This Row],[1]]-D$5&gt;0),Relevé[[#This Row],[1]]-D$5,0)))),0)</f>
        <v>0</v>
      </c>
      <c r="E59" s="59">
        <f>IFERROR(IF(ISTEXT(Relevé[[#This Row],[2]]),0,
IF(AND($C59=$B$3,Relevé[[#This Row],[2]]-E$3&gt;0),Relevé[[#This Row],[2]]-E$3,
IF(AND($C59=$B$4,Relevé[[#This Row],[2]]-E$4&gt;0),Relevé[[#This Row],[2]]-E$4,
IF(AND($C59=$B$5,Relevé[[#This Row],[2]]-E$5&gt;0),Relevé[[#This Row],[2]]-E$5,0)))),0)</f>
        <v>0</v>
      </c>
      <c r="F59" s="59">
        <f>IFERROR(IF(ISTEXT(Relevé[[#This Row],[3]]),0,
IF(AND($C59=$B$3,Relevé[[#This Row],[3]]-F$3&gt;0),Relevé[[#This Row],[3]]-F$3,
IF(AND($C59=$B$4,Relevé[[#This Row],[3]]-F$4&gt;0),Relevé[[#This Row],[3]]-F$4,
IF(AND($C59=$B$5,Relevé[[#This Row],[3]]-F$5&gt;0),Relevé[[#This Row],[3]]-F$5,0)))),0)</f>
        <v>0</v>
      </c>
      <c r="G59" s="59">
        <f>IFERROR(IF(ISTEXT(Relevé[[#This Row],[4]]),0,
IF(AND($C59=$B$3,Relevé[[#This Row],[4]]-G$3&gt;0),Relevé[[#This Row],[4]]-G$3,
IF(AND($C59=$B$4,Relevé[[#This Row],[4]]-G$4&gt;0),Relevé[[#This Row],[4]]-G$4,
IF(AND($C59=$B$5,Relevé[[#This Row],[4]]-G$5&gt;0),Relevé[[#This Row],[4]]-G$5,0)))),0)</f>
        <v>0</v>
      </c>
      <c r="H59" s="59">
        <f>IFERROR(IF(ISTEXT(Relevé[[#This Row],[5]]),0,
IF(AND($C59=$B$3,Relevé[[#This Row],[5]]-H$3&gt;0),Relevé[[#This Row],[5]]-H$3,
IF(AND($C59=$B$4,Relevé[[#This Row],[5]]-H$4&gt;0),Relevé[[#This Row],[5]]-H$4,
IF(AND($C59=$B$5,Relevé[[#This Row],[5]]-H$5&gt;0),Relevé[[#This Row],[5]]-H$5,0)))),0)</f>
        <v>0</v>
      </c>
      <c r="I59" s="59">
        <f>IFERROR(IF(ISTEXT(Relevé[[#This Row],[6]]),0,
IF(AND($C59=$B$3,Relevé[[#This Row],[6]]-I$3&gt;0),Relevé[[#This Row],[6]]-I$3,
IF(AND($C59=$B$4,Relevé[[#This Row],[6]]-I$4&gt;0),Relevé[[#This Row],[6]]-I$4,
IF(AND($C59=$B$5,Relevé[[#This Row],[6]]-I$5&gt;0),Relevé[[#This Row],[6]]-I$5,0)))),0)</f>
        <v>0</v>
      </c>
      <c r="J59" s="59">
        <f>IFERROR(IF(ISTEXT(Relevé[[#This Row],[7]]),0,
IF(AND($C59=$B$3,Relevé[[#This Row],[7]]-J$3&gt;0),Relevé[[#This Row],[7]]-J$3,
IF(AND($C59=$B$4,Relevé[[#This Row],[7]]-J$4&gt;0),Relevé[[#This Row],[7]]-J$4,
IF(AND($C59=$B$5,Relevé[[#This Row],[7]]-J$5&gt;0),Relevé[[#This Row],[7]]-J$5,0)))),0)</f>
        <v>0</v>
      </c>
      <c r="K59" s="59">
        <f>IFERROR(IF(ISTEXT(Relevé[[#This Row],[8]]),0,
IF(AND($C59=$B$3,Relevé[[#This Row],[8]]-K$3&gt;0),Relevé[[#This Row],[8]]-K$3,
IF(AND($C59=$B$4,Relevé[[#This Row],[8]]-K$4&gt;0),Relevé[[#This Row],[8]]-K$4,
IF(AND($C59=$B$5,Relevé[[#This Row],[8]]-K$5&gt;0),Relevé[[#This Row],[8]]-K$5,0)))),0)</f>
        <v>0</v>
      </c>
      <c r="L59" s="59">
        <f>IFERROR(IF(ISTEXT(Relevé[[#This Row],[9]]),0,
IF(AND($C59=$B$3,Relevé[[#This Row],[9]]-L$3&gt;0),Relevé[[#This Row],[9]]-L$3,
IF(AND($C59=$B$4,Relevé[[#This Row],[9]]-L$4&gt;0),Relevé[[#This Row],[9]]-L$4,
IF(AND($C59=$B$5,Relevé[[#This Row],[9]]-L$5&gt;0),Relevé[[#This Row],[9]]-L$5,0)))),0)</f>
        <v>0</v>
      </c>
      <c r="M59" s="59">
        <f>IFERROR(IF(ISTEXT(Relevé[[#This Row],[10]]),0,
IF(AND($C59=$B$3,Relevé[[#This Row],[10]]-M$3&gt;0),Relevé[[#This Row],[10]]-M$3,
IF(AND($C59=$B$4,Relevé[[#This Row],[10]]-M$4&gt;0),Relevé[[#This Row],[10]]-M$4,
IF(AND($C59=$B$5,Relevé[[#This Row],[10]]-M$5&gt;0),Relevé[[#This Row],[10]]-M$5,0)))),0)</f>
        <v>0</v>
      </c>
      <c r="N59" s="59">
        <f>IFERROR(IF(ISTEXT(Relevé[[#This Row],[11]]),0,
IF(AND($C59=$B$3,Relevé[[#This Row],[11]]-N$3&gt;0),Relevé[[#This Row],[11]]-N$3,
IF(AND($C59=$B$4,Relevé[[#This Row],[11]]-N$4&gt;0),Relevé[[#This Row],[11]]-N$4,
IF(AND($C59=$B$5,Relevé[[#This Row],[11]]-N$5&gt;0),Relevé[[#This Row],[11]]-N$5,0)))),0)</f>
        <v>0</v>
      </c>
      <c r="O59" s="59">
        <f>IFERROR(IF(ISTEXT(Relevé[[#This Row],[12]]),0,
IF(AND($C59=$B$3,Relevé[[#This Row],[12]]-O$3&gt;0),Relevé[[#This Row],[12]]-O$3,
IF(AND($C59=$B$4,Relevé[[#This Row],[12]]-O$4&gt;0),Relevé[[#This Row],[12]]-O$4,
IF(AND($C59=$B$5,Relevé[[#This Row],[12]]-O$5&gt;0),Relevé[[#This Row],[12]]-O$5,0)))),0)</f>
        <v>0</v>
      </c>
      <c r="P59" s="59">
        <f>IFERROR(IF(ISTEXT(Relevé[[#This Row],[13]]),0,
IF(AND($C59=$B$3,Relevé[[#This Row],[13]]-P$3&gt;0),Relevé[[#This Row],[13]]-P$3,
IF(AND($C59=$B$4,Relevé[[#This Row],[13]]-P$4&gt;0),Relevé[[#This Row],[13]]-P$4,
IF(AND($C59=$B$5,Relevé[[#This Row],[13]]-P$5&gt;0),Relevé[[#This Row],[13]]-P$5,0)))),0)</f>
        <v>0</v>
      </c>
      <c r="Q59" s="59">
        <f>IFERROR(IF(ISTEXT(Relevé[[#This Row],[14]]),0,
IF(AND($C59=$B$3,Relevé[[#This Row],[14]]-Q$3&gt;0),Relevé[[#This Row],[14]]-Q$3,
IF(AND($C59=$B$4,Relevé[[#This Row],[14]]-Q$4&gt;0),Relevé[[#This Row],[14]]-Q$4,
IF(AND($C59=$B$5,Relevé[[#This Row],[14]]-Q$5&gt;0),Relevé[[#This Row],[14]]-Q$5,0)))),0)</f>
        <v>0</v>
      </c>
      <c r="R59" s="59">
        <f>IFERROR(IF(ISTEXT(Relevé[[#This Row],[15]]),0,
IF(AND($C59=$B$3,Relevé[[#This Row],[15]]-R$3&gt;0),Relevé[[#This Row],[15]]-R$3,
IF(AND($C59=$B$4,Relevé[[#This Row],[15]]-R$4&gt;0),Relevé[[#This Row],[15]]-R$4,
IF(AND($C59=$B$5,Relevé[[#This Row],[15]]-R$5&gt;0),Relevé[[#This Row],[15]]-R$5,0)))),0)</f>
        <v>0</v>
      </c>
      <c r="S59" s="59">
        <f>IFERROR(IF(ISTEXT(Relevé[[#This Row],[16]]),0,
IF(AND($C59=$B$3,Relevé[[#This Row],[16]]-S$3&gt;0),Relevé[[#This Row],[16]]-S$3,
IF(AND($C59=$B$4,Relevé[[#This Row],[16]]-S$4&gt;0),Relevé[[#This Row],[16]]-S$4,
IF(AND($C59=$B$5,Relevé[[#This Row],[16]]-S$5&gt;0),Relevé[[#This Row],[16]]-S$5,0)))),0)</f>
        <v>0</v>
      </c>
      <c r="T59" s="59">
        <f>IFERROR(IF(ISTEXT(Relevé[[#This Row],[17]]),0,
IF(AND($C59=$B$3,Relevé[[#This Row],[17]]-T$3&gt;0),Relevé[[#This Row],[17]]-T$3,
IF(AND($C59=$B$4,Relevé[[#This Row],[17]]-T$4&gt;0),Relevé[[#This Row],[17]]-T$4,
IF(AND($C59=$B$5,Relevé[[#This Row],[17]]-T$5&gt;0),Relevé[[#This Row],[17]]-T$5,0)))),0)</f>
        <v>0</v>
      </c>
      <c r="U59" s="59">
        <f>IFERROR(IF(ISTEXT(Relevé[[#This Row],[18]]),0,
IF(AND($C59=$B$3,Relevé[[#This Row],[18]]-U$3&gt;0),Relevé[[#This Row],[18]]-U$3,
IF(AND($C59=$B$4,Relevé[[#This Row],[18]]-U$4&gt;0),Relevé[[#This Row],[18]]-U$4,
IF(AND($C59=$B$5,Relevé[[#This Row],[18]]-U$5&gt;0),Relevé[[#This Row],[18]]-U$5,0)))),0)</f>
        <v>0</v>
      </c>
      <c r="V59" s="59">
        <f>IFERROR(IF(ISTEXT(Relevé[[#This Row],[19]]),0,
IF(AND($C59=$B$3,Relevé[[#This Row],[19]]-V$3&gt;0),Relevé[[#This Row],[19]]-V$3,
IF(AND($C59=$B$4,Relevé[[#This Row],[19]]-V$4&gt;0),Relevé[[#This Row],[19]]-V$4,
IF(AND($C59=$B$5,Relevé[[#This Row],[19]]-V$5&gt;0),Relevé[[#This Row],[19]]-V$5,0)))),0)</f>
        <v>0</v>
      </c>
      <c r="W59" s="59">
        <f>IFERROR(IF(ISTEXT(Relevé[[#This Row],[20]]),0,
IF(AND($C59=$B$3,Relevé[[#This Row],[20]]-W$3&gt;0),Relevé[[#This Row],[20]]-W$3,
IF(AND($C59=$B$4,Relevé[[#This Row],[20]]-W$4&gt;0),Relevé[[#This Row],[20]]-W$4,
IF(AND($C59=$B$5,Relevé[[#This Row],[20]]-W$5&gt;0),Relevé[[#This Row],[20]]-W$5,0)))),0)</f>
        <v>0</v>
      </c>
      <c r="X59" s="59">
        <f>IFERROR(IF(ISTEXT(Relevé[[#This Row],[21]]),0,
IF(AND($C59=$B$3,Relevé[[#This Row],[21]]-X$3&gt;0),Relevé[[#This Row],[21]]-X$3,
IF(AND($C59=$B$4,Relevé[[#This Row],[21]]-X$4&gt;0),Relevé[[#This Row],[21]]-X$4,
IF(AND($C59=$B$5,Relevé[[#This Row],[21]]-X$5&gt;0),Relevé[[#This Row],[21]]-X$5,0)))),0)</f>
        <v>0</v>
      </c>
      <c r="Y59" s="59">
        <f>IFERROR(IF(ISTEXT(Relevé[[#This Row],[22]]),0,
IF(AND($C59=$B$3,Relevé[[#This Row],[22]]-Y$3&gt;0),Relevé[[#This Row],[22]]-Y$3,
IF(AND($C59=$B$4,Relevé[[#This Row],[22]]-Y$4&gt;0),Relevé[[#This Row],[22]]-Y$4,
IF(AND($C59=$B$5,Relevé[[#This Row],[22]]-Y$5&gt;0),Relevé[[#This Row],[22]]-Y$5,0)))),0)</f>
        <v>0</v>
      </c>
      <c r="Z59" s="59">
        <f>IFERROR(IF(ISTEXT(Relevé[[#This Row],[23]]),0,
IF(AND($C59=$B$3,Relevé[[#This Row],[23]]-Z$3&gt;0),Relevé[[#This Row],[23]]-Z$3,
IF(AND($C59=$B$4,Relevé[[#This Row],[23]]-Z$4&gt;0),Relevé[[#This Row],[23]]-Z$4,
IF(AND($C59=$B$5,Relevé[[#This Row],[23]]-Z$5&gt;0),Relevé[[#This Row],[23]]-Z$5,0)))),0)</f>
        <v>0</v>
      </c>
      <c r="AA59" s="59">
        <f>IFERROR(IF(ISTEXT(Relevé[[#This Row],[24]]),0,
IF(AND($C59=$B$3,Relevé[[#This Row],[24]]-AA$3&gt;0),Relevé[[#This Row],[24]]-AA$3,
IF(AND($C59=$B$4,Relevé[[#This Row],[24]]-AA$4&gt;0),Relevé[[#This Row],[24]]-AA$4,
IF(AND($C59=$B$5,Relevé[[#This Row],[24]]-AA$5&gt;0),Relevé[[#This Row],[24]]-AA$5,0)))),0)</f>
        <v>0</v>
      </c>
      <c r="AB59" s="59">
        <f>IFERROR(IF(ISTEXT(Relevé[[#This Row],[25]]),0,
IF(AND($C59=$B$3,Relevé[[#This Row],[25]]-AB$3&gt;0),Relevé[[#This Row],[25]]-AB$3,
IF(AND($C59=$B$4,Relevé[[#This Row],[25]]-AB$4&gt;0),Relevé[[#This Row],[25]]-AB$4,
IF(AND($C59=$B$5,Relevé[[#This Row],[25]]-AB$5&gt;0),Relevé[[#This Row],[25]]-AB$5,0)))),0)</f>
        <v>0</v>
      </c>
      <c r="AC59" s="59">
        <f>IFERROR(IF(ISTEXT(Relevé[[#This Row],[26]]),0,
IF(AND($C59=$B$3,Relevé[[#This Row],[26]]-AC$3&gt;0),Relevé[[#This Row],[26]]-AC$3,
IF(AND($C59=$B$4,Relevé[[#This Row],[26]]-AC$4&gt;0),Relevé[[#This Row],[26]]-AC$4,
IF(AND($C59=$B$5,Relevé[[#This Row],[26]]-AC$5&gt;0),Relevé[[#This Row],[26]]-AC$5,0)))),0)</f>
        <v>0</v>
      </c>
      <c r="AD59" s="59">
        <f>IFERROR(IF(ISTEXT(Relevé[[#This Row],[27]]),0,
IF(AND($C59=$B$3,Relevé[[#This Row],[27]]-AD$3&gt;0),Relevé[[#This Row],[27]]-AD$3,
IF(AND($C59=$B$4,Relevé[[#This Row],[27]]-AD$4&gt;0),Relevé[[#This Row],[27]]-AD$4,
IF(AND($C59=$B$5,Relevé[[#This Row],[27]]-AD$5&gt;0),Relevé[[#This Row],[27]]-AD$5,0)))),0)</f>
        <v>0</v>
      </c>
      <c r="AE59" s="59">
        <f>IFERROR(IF(ISTEXT(Relevé[[#This Row],[28]]),0,
IF(AND($C59=$B$3,Relevé[[#This Row],[28]]-AE$3&gt;0),Relevé[[#This Row],[28]]-AE$3,
IF(AND($C59=$B$4,Relevé[[#This Row],[28]]-AE$4&gt;0),Relevé[[#This Row],[28]]-AE$4,
IF(AND($C59=$B$5,Relevé[[#This Row],[28]]-AE$5&gt;0),Relevé[[#This Row],[28]]-AE$5,0)))),0)</f>
        <v>0</v>
      </c>
      <c r="AF59" s="59">
        <f>IFERROR(IF(ISTEXT(Relevé[[#This Row],[29]]),0,
IF(AND($C59=$B$3,Relevé[[#This Row],[29]]-AF$3&gt;0),Relevé[[#This Row],[29]]-AF$3,
IF(AND($C59=$B$4,Relevé[[#This Row],[29]]-AF$4&gt;0),Relevé[[#This Row],[29]]-AF$4,
IF(AND($C59=$B$5,Relevé[[#This Row],[29]]-AF$5&gt;0),Relevé[[#This Row],[29]]-AF$5,0)))),0)</f>
        <v>0</v>
      </c>
      <c r="AG59" s="59">
        <f>IFERROR(IF(ISTEXT(Relevé[[#This Row],[30]]),0,
IF(AND($C59=$B$3,Relevé[[#This Row],[30]]-AG$3&gt;0),Relevé[[#This Row],[30]]-AG$3,
IF(AND($C59=$B$4,Relevé[[#This Row],[30]]-AG$4&gt;0),Relevé[[#This Row],[30]]-AG$4,
IF(AND($C59=$B$5,Relevé[[#This Row],[30]]-AG$5&gt;0),Relevé[[#This Row],[30]]-AG$5,0)))),0)</f>
        <v>0</v>
      </c>
      <c r="AH59" s="59">
        <f>IFERROR(IF(ISTEXT(Relevé[[#This Row],[31]]),0,
IF(AND($C59=$B$3,Relevé[[#This Row],[31]]-AH$3&gt;0),Relevé[[#This Row],[31]]-AH$3,
IF(AND($C59=$B$4,Relevé[[#This Row],[31]]-AH$4&gt;0),Relevé[[#This Row],[31]]-AH$4,
IF(AND($C59=$B$5,Relevé[[#This Row],[31]]-AH$5&gt;0),Relevé[[#This Row],[31]]-AH$5,0)))),0)</f>
        <v>0</v>
      </c>
      <c r="AI59" s="60">
        <f t="shared" si="4"/>
        <v>0</v>
      </c>
      <c r="AJ59" s="11"/>
      <c r="AK59" s="11"/>
      <c r="AL59" s="11"/>
      <c r="AM59" s="11"/>
    </row>
    <row r="60" spans="1:39" ht="15" customHeight="1" x14ac:dyDescent="0.25">
      <c r="A60" s="128"/>
      <c r="B60" s="20" t="str">
        <f>IFERROR(VLOOKUP(A60,Salariés[],2,FALSE),"")</f>
        <v/>
      </c>
      <c r="C60" s="20" t="str">
        <f>IFERROR(VLOOKUP(A60,Salariés[],3,FALSE),"")</f>
        <v/>
      </c>
      <c r="D60" s="59">
        <f>IFERROR(IF(ISTEXT(Relevé[[#This Row],[1]]),0,
IF(AND($C60=$B$3,Relevé[[#This Row],[1]]-D$3&gt;0),Relevé[[#This Row],[1]]-D$3,
IF(AND($C60=$B$4,Relevé[[#This Row],[1]]-D$4&gt;0),Relevé[[#This Row],[1]]-D$4,
IF(AND($C60=$B$5,Relevé[[#This Row],[1]]-D$5&gt;0),Relevé[[#This Row],[1]]-D$5,0)))),0)</f>
        <v>0</v>
      </c>
      <c r="E60" s="59">
        <f>IFERROR(IF(ISTEXT(Relevé[[#This Row],[2]]),0,
IF(AND($C60=$B$3,Relevé[[#This Row],[2]]-E$3&gt;0),Relevé[[#This Row],[2]]-E$3,
IF(AND($C60=$B$4,Relevé[[#This Row],[2]]-E$4&gt;0),Relevé[[#This Row],[2]]-E$4,
IF(AND($C60=$B$5,Relevé[[#This Row],[2]]-E$5&gt;0),Relevé[[#This Row],[2]]-E$5,0)))),0)</f>
        <v>0</v>
      </c>
      <c r="F60" s="59">
        <f>IFERROR(IF(ISTEXT(Relevé[[#This Row],[3]]),0,
IF(AND($C60=$B$3,Relevé[[#This Row],[3]]-F$3&gt;0),Relevé[[#This Row],[3]]-F$3,
IF(AND($C60=$B$4,Relevé[[#This Row],[3]]-F$4&gt;0),Relevé[[#This Row],[3]]-F$4,
IF(AND($C60=$B$5,Relevé[[#This Row],[3]]-F$5&gt;0),Relevé[[#This Row],[3]]-F$5,0)))),0)</f>
        <v>0</v>
      </c>
      <c r="G60" s="59">
        <f>IFERROR(IF(ISTEXT(Relevé[[#This Row],[4]]),0,
IF(AND($C60=$B$3,Relevé[[#This Row],[4]]-G$3&gt;0),Relevé[[#This Row],[4]]-G$3,
IF(AND($C60=$B$4,Relevé[[#This Row],[4]]-G$4&gt;0),Relevé[[#This Row],[4]]-G$4,
IF(AND($C60=$B$5,Relevé[[#This Row],[4]]-G$5&gt;0),Relevé[[#This Row],[4]]-G$5,0)))),0)</f>
        <v>0</v>
      </c>
      <c r="H60" s="59">
        <f>IFERROR(IF(ISTEXT(Relevé[[#This Row],[5]]),0,
IF(AND($C60=$B$3,Relevé[[#This Row],[5]]-H$3&gt;0),Relevé[[#This Row],[5]]-H$3,
IF(AND($C60=$B$4,Relevé[[#This Row],[5]]-H$4&gt;0),Relevé[[#This Row],[5]]-H$4,
IF(AND($C60=$B$5,Relevé[[#This Row],[5]]-H$5&gt;0),Relevé[[#This Row],[5]]-H$5,0)))),0)</f>
        <v>0</v>
      </c>
      <c r="I60" s="59">
        <f>IFERROR(IF(ISTEXT(Relevé[[#This Row],[6]]),0,
IF(AND($C60=$B$3,Relevé[[#This Row],[6]]-I$3&gt;0),Relevé[[#This Row],[6]]-I$3,
IF(AND($C60=$B$4,Relevé[[#This Row],[6]]-I$4&gt;0),Relevé[[#This Row],[6]]-I$4,
IF(AND($C60=$B$5,Relevé[[#This Row],[6]]-I$5&gt;0),Relevé[[#This Row],[6]]-I$5,0)))),0)</f>
        <v>0</v>
      </c>
      <c r="J60" s="59">
        <f>IFERROR(IF(ISTEXT(Relevé[[#This Row],[7]]),0,
IF(AND($C60=$B$3,Relevé[[#This Row],[7]]-J$3&gt;0),Relevé[[#This Row],[7]]-J$3,
IF(AND($C60=$B$4,Relevé[[#This Row],[7]]-J$4&gt;0),Relevé[[#This Row],[7]]-J$4,
IF(AND($C60=$B$5,Relevé[[#This Row],[7]]-J$5&gt;0),Relevé[[#This Row],[7]]-J$5,0)))),0)</f>
        <v>0</v>
      </c>
      <c r="K60" s="59">
        <f>IFERROR(IF(ISTEXT(Relevé[[#This Row],[8]]),0,
IF(AND($C60=$B$3,Relevé[[#This Row],[8]]-K$3&gt;0),Relevé[[#This Row],[8]]-K$3,
IF(AND($C60=$B$4,Relevé[[#This Row],[8]]-K$4&gt;0),Relevé[[#This Row],[8]]-K$4,
IF(AND($C60=$B$5,Relevé[[#This Row],[8]]-K$5&gt;0),Relevé[[#This Row],[8]]-K$5,0)))),0)</f>
        <v>0</v>
      </c>
      <c r="L60" s="59">
        <f>IFERROR(IF(ISTEXT(Relevé[[#This Row],[9]]),0,
IF(AND($C60=$B$3,Relevé[[#This Row],[9]]-L$3&gt;0),Relevé[[#This Row],[9]]-L$3,
IF(AND($C60=$B$4,Relevé[[#This Row],[9]]-L$4&gt;0),Relevé[[#This Row],[9]]-L$4,
IF(AND($C60=$B$5,Relevé[[#This Row],[9]]-L$5&gt;0),Relevé[[#This Row],[9]]-L$5,0)))),0)</f>
        <v>0</v>
      </c>
      <c r="M60" s="59">
        <f>IFERROR(IF(ISTEXT(Relevé[[#This Row],[10]]),0,
IF(AND($C60=$B$3,Relevé[[#This Row],[10]]-M$3&gt;0),Relevé[[#This Row],[10]]-M$3,
IF(AND($C60=$B$4,Relevé[[#This Row],[10]]-M$4&gt;0),Relevé[[#This Row],[10]]-M$4,
IF(AND($C60=$B$5,Relevé[[#This Row],[10]]-M$5&gt;0),Relevé[[#This Row],[10]]-M$5,0)))),0)</f>
        <v>0</v>
      </c>
      <c r="N60" s="59">
        <f>IFERROR(IF(ISTEXT(Relevé[[#This Row],[11]]),0,
IF(AND($C60=$B$3,Relevé[[#This Row],[11]]-N$3&gt;0),Relevé[[#This Row],[11]]-N$3,
IF(AND($C60=$B$4,Relevé[[#This Row],[11]]-N$4&gt;0),Relevé[[#This Row],[11]]-N$4,
IF(AND($C60=$B$5,Relevé[[#This Row],[11]]-N$5&gt;0),Relevé[[#This Row],[11]]-N$5,0)))),0)</f>
        <v>0</v>
      </c>
      <c r="O60" s="59">
        <f>IFERROR(IF(ISTEXT(Relevé[[#This Row],[12]]),0,
IF(AND($C60=$B$3,Relevé[[#This Row],[12]]-O$3&gt;0),Relevé[[#This Row],[12]]-O$3,
IF(AND($C60=$B$4,Relevé[[#This Row],[12]]-O$4&gt;0),Relevé[[#This Row],[12]]-O$4,
IF(AND($C60=$B$5,Relevé[[#This Row],[12]]-O$5&gt;0),Relevé[[#This Row],[12]]-O$5,0)))),0)</f>
        <v>0</v>
      </c>
      <c r="P60" s="59">
        <f>IFERROR(IF(ISTEXT(Relevé[[#This Row],[13]]),0,
IF(AND($C60=$B$3,Relevé[[#This Row],[13]]-P$3&gt;0),Relevé[[#This Row],[13]]-P$3,
IF(AND($C60=$B$4,Relevé[[#This Row],[13]]-P$4&gt;0),Relevé[[#This Row],[13]]-P$4,
IF(AND($C60=$B$5,Relevé[[#This Row],[13]]-P$5&gt;0),Relevé[[#This Row],[13]]-P$5,0)))),0)</f>
        <v>0</v>
      </c>
      <c r="Q60" s="59">
        <f>IFERROR(IF(ISTEXT(Relevé[[#This Row],[14]]),0,
IF(AND($C60=$B$3,Relevé[[#This Row],[14]]-Q$3&gt;0),Relevé[[#This Row],[14]]-Q$3,
IF(AND($C60=$B$4,Relevé[[#This Row],[14]]-Q$4&gt;0),Relevé[[#This Row],[14]]-Q$4,
IF(AND($C60=$B$5,Relevé[[#This Row],[14]]-Q$5&gt;0),Relevé[[#This Row],[14]]-Q$5,0)))),0)</f>
        <v>0</v>
      </c>
      <c r="R60" s="59">
        <f>IFERROR(IF(ISTEXT(Relevé[[#This Row],[15]]),0,
IF(AND($C60=$B$3,Relevé[[#This Row],[15]]-R$3&gt;0),Relevé[[#This Row],[15]]-R$3,
IF(AND($C60=$B$4,Relevé[[#This Row],[15]]-R$4&gt;0),Relevé[[#This Row],[15]]-R$4,
IF(AND($C60=$B$5,Relevé[[#This Row],[15]]-R$5&gt;0),Relevé[[#This Row],[15]]-R$5,0)))),0)</f>
        <v>0</v>
      </c>
      <c r="S60" s="59">
        <f>IFERROR(IF(ISTEXT(Relevé[[#This Row],[16]]),0,
IF(AND($C60=$B$3,Relevé[[#This Row],[16]]-S$3&gt;0),Relevé[[#This Row],[16]]-S$3,
IF(AND($C60=$B$4,Relevé[[#This Row],[16]]-S$4&gt;0),Relevé[[#This Row],[16]]-S$4,
IF(AND($C60=$B$5,Relevé[[#This Row],[16]]-S$5&gt;0),Relevé[[#This Row],[16]]-S$5,0)))),0)</f>
        <v>0</v>
      </c>
      <c r="T60" s="59">
        <f>IFERROR(IF(ISTEXT(Relevé[[#This Row],[17]]),0,
IF(AND($C60=$B$3,Relevé[[#This Row],[17]]-T$3&gt;0),Relevé[[#This Row],[17]]-T$3,
IF(AND($C60=$B$4,Relevé[[#This Row],[17]]-T$4&gt;0),Relevé[[#This Row],[17]]-T$4,
IF(AND($C60=$B$5,Relevé[[#This Row],[17]]-T$5&gt;0),Relevé[[#This Row],[17]]-T$5,0)))),0)</f>
        <v>0</v>
      </c>
      <c r="U60" s="59">
        <f>IFERROR(IF(ISTEXT(Relevé[[#This Row],[18]]),0,
IF(AND($C60=$B$3,Relevé[[#This Row],[18]]-U$3&gt;0),Relevé[[#This Row],[18]]-U$3,
IF(AND($C60=$B$4,Relevé[[#This Row],[18]]-U$4&gt;0),Relevé[[#This Row],[18]]-U$4,
IF(AND($C60=$B$5,Relevé[[#This Row],[18]]-U$5&gt;0),Relevé[[#This Row],[18]]-U$5,0)))),0)</f>
        <v>0</v>
      </c>
      <c r="V60" s="59">
        <f>IFERROR(IF(ISTEXT(Relevé[[#This Row],[19]]),0,
IF(AND($C60=$B$3,Relevé[[#This Row],[19]]-V$3&gt;0),Relevé[[#This Row],[19]]-V$3,
IF(AND($C60=$B$4,Relevé[[#This Row],[19]]-V$4&gt;0),Relevé[[#This Row],[19]]-V$4,
IF(AND($C60=$B$5,Relevé[[#This Row],[19]]-V$5&gt;0),Relevé[[#This Row],[19]]-V$5,0)))),0)</f>
        <v>0</v>
      </c>
      <c r="W60" s="59">
        <f>IFERROR(IF(ISTEXT(Relevé[[#This Row],[20]]),0,
IF(AND($C60=$B$3,Relevé[[#This Row],[20]]-W$3&gt;0),Relevé[[#This Row],[20]]-W$3,
IF(AND($C60=$B$4,Relevé[[#This Row],[20]]-W$4&gt;0),Relevé[[#This Row],[20]]-W$4,
IF(AND($C60=$B$5,Relevé[[#This Row],[20]]-W$5&gt;0),Relevé[[#This Row],[20]]-W$5,0)))),0)</f>
        <v>0</v>
      </c>
      <c r="X60" s="59">
        <f>IFERROR(IF(ISTEXT(Relevé[[#This Row],[21]]),0,
IF(AND($C60=$B$3,Relevé[[#This Row],[21]]-X$3&gt;0),Relevé[[#This Row],[21]]-X$3,
IF(AND($C60=$B$4,Relevé[[#This Row],[21]]-X$4&gt;0),Relevé[[#This Row],[21]]-X$4,
IF(AND($C60=$B$5,Relevé[[#This Row],[21]]-X$5&gt;0),Relevé[[#This Row],[21]]-X$5,0)))),0)</f>
        <v>0</v>
      </c>
      <c r="Y60" s="59">
        <f>IFERROR(IF(ISTEXT(Relevé[[#This Row],[22]]),0,
IF(AND($C60=$B$3,Relevé[[#This Row],[22]]-Y$3&gt;0),Relevé[[#This Row],[22]]-Y$3,
IF(AND($C60=$B$4,Relevé[[#This Row],[22]]-Y$4&gt;0),Relevé[[#This Row],[22]]-Y$4,
IF(AND($C60=$B$5,Relevé[[#This Row],[22]]-Y$5&gt;0),Relevé[[#This Row],[22]]-Y$5,0)))),0)</f>
        <v>0</v>
      </c>
      <c r="Z60" s="59">
        <f>IFERROR(IF(ISTEXT(Relevé[[#This Row],[23]]),0,
IF(AND($C60=$B$3,Relevé[[#This Row],[23]]-Z$3&gt;0),Relevé[[#This Row],[23]]-Z$3,
IF(AND($C60=$B$4,Relevé[[#This Row],[23]]-Z$4&gt;0),Relevé[[#This Row],[23]]-Z$4,
IF(AND($C60=$B$5,Relevé[[#This Row],[23]]-Z$5&gt;0),Relevé[[#This Row],[23]]-Z$5,0)))),0)</f>
        <v>0</v>
      </c>
      <c r="AA60" s="59">
        <f>IFERROR(IF(ISTEXT(Relevé[[#This Row],[24]]),0,
IF(AND($C60=$B$3,Relevé[[#This Row],[24]]-AA$3&gt;0),Relevé[[#This Row],[24]]-AA$3,
IF(AND($C60=$B$4,Relevé[[#This Row],[24]]-AA$4&gt;0),Relevé[[#This Row],[24]]-AA$4,
IF(AND($C60=$B$5,Relevé[[#This Row],[24]]-AA$5&gt;0),Relevé[[#This Row],[24]]-AA$5,0)))),0)</f>
        <v>0</v>
      </c>
      <c r="AB60" s="59">
        <f>IFERROR(IF(ISTEXT(Relevé[[#This Row],[25]]),0,
IF(AND($C60=$B$3,Relevé[[#This Row],[25]]-AB$3&gt;0),Relevé[[#This Row],[25]]-AB$3,
IF(AND($C60=$B$4,Relevé[[#This Row],[25]]-AB$4&gt;0),Relevé[[#This Row],[25]]-AB$4,
IF(AND($C60=$B$5,Relevé[[#This Row],[25]]-AB$5&gt;0),Relevé[[#This Row],[25]]-AB$5,0)))),0)</f>
        <v>0</v>
      </c>
      <c r="AC60" s="59">
        <f>IFERROR(IF(ISTEXT(Relevé[[#This Row],[26]]),0,
IF(AND($C60=$B$3,Relevé[[#This Row],[26]]-AC$3&gt;0),Relevé[[#This Row],[26]]-AC$3,
IF(AND($C60=$B$4,Relevé[[#This Row],[26]]-AC$4&gt;0),Relevé[[#This Row],[26]]-AC$4,
IF(AND($C60=$B$5,Relevé[[#This Row],[26]]-AC$5&gt;0),Relevé[[#This Row],[26]]-AC$5,0)))),0)</f>
        <v>0</v>
      </c>
      <c r="AD60" s="59">
        <f>IFERROR(IF(ISTEXT(Relevé[[#This Row],[27]]),0,
IF(AND($C60=$B$3,Relevé[[#This Row],[27]]-AD$3&gt;0),Relevé[[#This Row],[27]]-AD$3,
IF(AND($C60=$B$4,Relevé[[#This Row],[27]]-AD$4&gt;0),Relevé[[#This Row],[27]]-AD$4,
IF(AND($C60=$B$5,Relevé[[#This Row],[27]]-AD$5&gt;0),Relevé[[#This Row],[27]]-AD$5,0)))),0)</f>
        <v>0</v>
      </c>
      <c r="AE60" s="59">
        <f>IFERROR(IF(ISTEXT(Relevé[[#This Row],[28]]),0,
IF(AND($C60=$B$3,Relevé[[#This Row],[28]]-AE$3&gt;0),Relevé[[#This Row],[28]]-AE$3,
IF(AND($C60=$B$4,Relevé[[#This Row],[28]]-AE$4&gt;0),Relevé[[#This Row],[28]]-AE$4,
IF(AND($C60=$B$5,Relevé[[#This Row],[28]]-AE$5&gt;0),Relevé[[#This Row],[28]]-AE$5,0)))),0)</f>
        <v>0</v>
      </c>
      <c r="AF60" s="59">
        <f>IFERROR(IF(ISTEXT(Relevé[[#This Row],[29]]),0,
IF(AND($C60=$B$3,Relevé[[#This Row],[29]]-AF$3&gt;0),Relevé[[#This Row],[29]]-AF$3,
IF(AND($C60=$B$4,Relevé[[#This Row],[29]]-AF$4&gt;0),Relevé[[#This Row],[29]]-AF$4,
IF(AND($C60=$B$5,Relevé[[#This Row],[29]]-AF$5&gt;0),Relevé[[#This Row],[29]]-AF$5,0)))),0)</f>
        <v>0</v>
      </c>
      <c r="AG60" s="59">
        <f>IFERROR(IF(ISTEXT(Relevé[[#This Row],[30]]),0,
IF(AND($C60=$B$3,Relevé[[#This Row],[30]]-AG$3&gt;0),Relevé[[#This Row],[30]]-AG$3,
IF(AND($C60=$B$4,Relevé[[#This Row],[30]]-AG$4&gt;0),Relevé[[#This Row],[30]]-AG$4,
IF(AND($C60=$B$5,Relevé[[#This Row],[30]]-AG$5&gt;0),Relevé[[#This Row],[30]]-AG$5,0)))),0)</f>
        <v>0</v>
      </c>
      <c r="AH60" s="59">
        <f>IFERROR(IF(ISTEXT(Relevé[[#This Row],[31]]),0,
IF(AND($C60=$B$3,Relevé[[#This Row],[31]]-AH$3&gt;0),Relevé[[#This Row],[31]]-AH$3,
IF(AND($C60=$B$4,Relevé[[#This Row],[31]]-AH$4&gt;0),Relevé[[#This Row],[31]]-AH$4,
IF(AND($C60=$B$5,Relevé[[#This Row],[31]]-AH$5&gt;0),Relevé[[#This Row],[31]]-AH$5,0)))),0)</f>
        <v>0</v>
      </c>
      <c r="AI60" s="60">
        <f t="shared" si="4"/>
        <v>0</v>
      </c>
      <c r="AJ60" s="11"/>
      <c r="AK60" s="11"/>
      <c r="AL60" s="11"/>
      <c r="AM60" s="11"/>
    </row>
    <row r="61" spans="1:39" ht="15" customHeight="1" x14ac:dyDescent="0.25">
      <c r="A61" s="128"/>
      <c r="B61" s="20" t="str">
        <f>IFERROR(VLOOKUP(A61,Salariés[],2,FALSE),"")</f>
        <v/>
      </c>
      <c r="C61" s="20" t="str">
        <f>IFERROR(VLOOKUP(A61,Salariés[],3,FALSE),"")</f>
        <v/>
      </c>
      <c r="D61" s="59">
        <f>IFERROR(IF(ISTEXT(Relevé[[#This Row],[1]]),0,
IF(AND($C61=$B$3,Relevé[[#This Row],[1]]-D$3&gt;0),Relevé[[#This Row],[1]]-D$3,
IF(AND($C61=$B$4,Relevé[[#This Row],[1]]-D$4&gt;0),Relevé[[#This Row],[1]]-D$4,
IF(AND($C61=$B$5,Relevé[[#This Row],[1]]-D$5&gt;0),Relevé[[#This Row],[1]]-D$5,0)))),0)</f>
        <v>0</v>
      </c>
      <c r="E61" s="59">
        <f>IFERROR(IF(ISTEXT(Relevé[[#This Row],[2]]),0,
IF(AND($C61=$B$3,Relevé[[#This Row],[2]]-E$3&gt;0),Relevé[[#This Row],[2]]-E$3,
IF(AND($C61=$B$4,Relevé[[#This Row],[2]]-E$4&gt;0),Relevé[[#This Row],[2]]-E$4,
IF(AND($C61=$B$5,Relevé[[#This Row],[2]]-E$5&gt;0),Relevé[[#This Row],[2]]-E$5,0)))),0)</f>
        <v>0</v>
      </c>
      <c r="F61" s="59">
        <f>IFERROR(IF(ISTEXT(Relevé[[#This Row],[3]]),0,
IF(AND($C61=$B$3,Relevé[[#This Row],[3]]-F$3&gt;0),Relevé[[#This Row],[3]]-F$3,
IF(AND($C61=$B$4,Relevé[[#This Row],[3]]-F$4&gt;0),Relevé[[#This Row],[3]]-F$4,
IF(AND($C61=$B$5,Relevé[[#This Row],[3]]-F$5&gt;0),Relevé[[#This Row],[3]]-F$5,0)))),0)</f>
        <v>0</v>
      </c>
      <c r="G61" s="59">
        <f>IFERROR(IF(ISTEXT(Relevé[[#This Row],[4]]),0,
IF(AND($C61=$B$3,Relevé[[#This Row],[4]]-G$3&gt;0),Relevé[[#This Row],[4]]-G$3,
IF(AND($C61=$B$4,Relevé[[#This Row],[4]]-G$4&gt;0),Relevé[[#This Row],[4]]-G$4,
IF(AND($C61=$B$5,Relevé[[#This Row],[4]]-G$5&gt;0),Relevé[[#This Row],[4]]-G$5,0)))),0)</f>
        <v>0</v>
      </c>
      <c r="H61" s="59">
        <f>IFERROR(IF(ISTEXT(Relevé[[#This Row],[5]]),0,
IF(AND($C61=$B$3,Relevé[[#This Row],[5]]-H$3&gt;0),Relevé[[#This Row],[5]]-H$3,
IF(AND($C61=$B$4,Relevé[[#This Row],[5]]-H$4&gt;0),Relevé[[#This Row],[5]]-H$4,
IF(AND($C61=$B$5,Relevé[[#This Row],[5]]-H$5&gt;0),Relevé[[#This Row],[5]]-H$5,0)))),0)</f>
        <v>0</v>
      </c>
      <c r="I61" s="59">
        <f>IFERROR(IF(ISTEXT(Relevé[[#This Row],[6]]),0,
IF(AND($C61=$B$3,Relevé[[#This Row],[6]]-I$3&gt;0),Relevé[[#This Row],[6]]-I$3,
IF(AND($C61=$B$4,Relevé[[#This Row],[6]]-I$4&gt;0),Relevé[[#This Row],[6]]-I$4,
IF(AND($C61=$B$5,Relevé[[#This Row],[6]]-I$5&gt;0),Relevé[[#This Row],[6]]-I$5,0)))),0)</f>
        <v>0</v>
      </c>
      <c r="J61" s="59">
        <f>IFERROR(IF(ISTEXT(Relevé[[#This Row],[7]]),0,
IF(AND($C61=$B$3,Relevé[[#This Row],[7]]-J$3&gt;0),Relevé[[#This Row],[7]]-J$3,
IF(AND($C61=$B$4,Relevé[[#This Row],[7]]-J$4&gt;0),Relevé[[#This Row],[7]]-J$4,
IF(AND($C61=$B$5,Relevé[[#This Row],[7]]-J$5&gt;0),Relevé[[#This Row],[7]]-J$5,0)))),0)</f>
        <v>0</v>
      </c>
      <c r="K61" s="59">
        <f>IFERROR(IF(ISTEXT(Relevé[[#This Row],[8]]),0,
IF(AND($C61=$B$3,Relevé[[#This Row],[8]]-K$3&gt;0),Relevé[[#This Row],[8]]-K$3,
IF(AND($C61=$B$4,Relevé[[#This Row],[8]]-K$4&gt;0),Relevé[[#This Row],[8]]-K$4,
IF(AND($C61=$B$5,Relevé[[#This Row],[8]]-K$5&gt;0),Relevé[[#This Row],[8]]-K$5,0)))),0)</f>
        <v>0</v>
      </c>
      <c r="L61" s="59">
        <f>IFERROR(IF(ISTEXT(Relevé[[#This Row],[9]]),0,
IF(AND($C61=$B$3,Relevé[[#This Row],[9]]-L$3&gt;0),Relevé[[#This Row],[9]]-L$3,
IF(AND($C61=$B$4,Relevé[[#This Row],[9]]-L$4&gt;0),Relevé[[#This Row],[9]]-L$4,
IF(AND($C61=$B$5,Relevé[[#This Row],[9]]-L$5&gt;0),Relevé[[#This Row],[9]]-L$5,0)))),0)</f>
        <v>0</v>
      </c>
      <c r="M61" s="59">
        <f>IFERROR(IF(ISTEXT(Relevé[[#This Row],[10]]),0,
IF(AND($C61=$B$3,Relevé[[#This Row],[10]]-M$3&gt;0),Relevé[[#This Row],[10]]-M$3,
IF(AND($C61=$B$4,Relevé[[#This Row],[10]]-M$4&gt;0),Relevé[[#This Row],[10]]-M$4,
IF(AND($C61=$B$5,Relevé[[#This Row],[10]]-M$5&gt;0),Relevé[[#This Row],[10]]-M$5,0)))),0)</f>
        <v>0</v>
      </c>
      <c r="N61" s="59">
        <f>IFERROR(IF(ISTEXT(Relevé[[#This Row],[11]]),0,
IF(AND($C61=$B$3,Relevé[[#This Row],[11]]-N$3&gt;0),Relevé[[#This Row],[11]]-N$3,
IF(AND($C61=$B$4,Relevé[[#This Row],[11]]-N$4&gt;0),Relevé[[#This Row],[11]]-N$4,
IF(AND($C61=$B$5,Relevé[[#This Row],[11]]-N$5&gt;0),Relevé[[#This Row],[11]]-N$5,0)))),0)</f>
        <v>0</v>
      </c>
      <c r="O61" s="59">
        <f>IFERROR(IF(ISTEXT(Relevé[[#This Row],[12]]),0,
IF(AND($C61=$B$3,Relevé[[#This Row],[12]]-O$3&gt;0),Relevé[[#This Row],[12]]-O$3,
IF(AND($C61=$B$4,Relevé[[#This Row],[12]]-O$4&gt;0),Relevé[[#This Row],[12]]-O$4,
IF(AND($C61=$B$5,Relevé[[#This Row],[12]]-O$5&gt;0),Relevé[[#This Row],[12]]-O$5,0)))),0)</f>
        <v>0</v>
      </c>
      <c r="P61" s="59">
        <f>IFERROR(IF(ISTEXT(Relevé[[#This Row],[13]]),0,
IF(AND($C61=$B$3,Relevé[[#This Row],[13]]-P$3&gt;0),Relevé[[#This Row],[13]]-P$3,
IF(AND($C61=$B$4,Relevé[[#This Row],[13]]-P$4&gt;0),Relevé[[#This Row],[13]]-P$4,
IF(AND($C61=$B$5,Relevé[[#This Row],[13]]-P$5&gt;0),Relevé[[#This Row],[13]]-P$5,0)))),0)</f>
        <v>0</v>
      </c>
      <c r="Q61" s="59">
        <f>IFERROR(IF(ISTEXT(Relevé[[#This Row],[14]]),0,
IF(AND($C61=$B$3,Relevé[[#This Row],[14]]-Q$3&gt;0),Relevé[[#This Row],[14]]-Q$3,
IF(AND($C61=$B$4,Relevé[[#This Row],[14]]-Q$4&gt;0),Relevé[[#This Row],[14]]-Q$4,
IF(AND($C61=$B$5,Relevé[[#This Row],[14]]-Q$5&gt;0),Relevé[[#This Row],[14]]-Q$5,0)))),0)</f>
        <v>0</v>
      </c>
      <c r="R61" s="59">
        <f>IFERROR(IF(ISTEXT(Relevé[[#This Row],[15]]),0,
IF(AND($C61=$B$3,Relevé[[#This Row],[15]]-R$3&gt;0),Relevé[[#This Row],[15]]-R$3,
IF(AND($C61=$B$4,Relevé[[#This Row],[15]]-R$4&gt;0),Relevé[[#This Row],[15]]-R$4,
IF(AND($C61=$B$5,Relevé[[#This Row],[15]]-R$5&gt;0),Relevé[[#This Row],[15]]-R$5,0)))),0)</f>
        <v>0</v>
      </c>
      <c r="S61" s="59">
        <f>IFERROR(IF(ISTEXT(Relevé[[#This Row],[16]]),0,
IF(AND($C61=$B$3,Relevé[[#This Row],[16]]-S$3&gt;0),Relevé[[#This Row],[16]]-S$3,
IF(AND($C61=$B$4,Relevé[[#This Row],[16]]-S$4&gt;0),Relevé[[#This Row],[16]]-S$4,
IF(AND($C61=$B$5,Relevé[[#This Row],[16]]-S$5&gt;0),Relevé[[#This Row],[16]]-S$5,0)))),0)</f>
        <v>0</v>
      </c>
      <c r="T61" s="59">
        <f>IFERROR(IF(ISTEXT(Relevé[[#This Row],[17]]),0,
IF(AND($C61=$B$3,Relevé[[#This Row],[17]]-T$3&gt;0),Relevé[[#This Row],[17]]-T$3,
IF(AND($C61=$B$4,Relevé[[#This Row],[17]]-T$4&gt;0),Relevé[[#This Row],[17]]-T$4,
IF(AND($C61=$B$5,Relevé[[#This Row],[17]]-T$5&gt;0),Relevé[[#This Row],[17]]-T$5,0)))),0)</f>
        <v>0</v>
      </c>
      <c r="U61" s="59">
        <f>IFERROR(IF(ISTEXT(Relevé[[#This Row],[18]]),0,
IF(AND($C61=$B$3,Relevé[[#This Row],[18]]-U$3&gt;0),Relevé[[#This Row],[18]]-U$3,
IF(AND($C61=$B$4,Relevé[[#This Row],[18]]-U$4&gt;0),Relevé[[#This Row],[18]]-U$4,
IF(AND($C61=$B$5,Relevé[[#This Row],[18]]-U$5&gt;0),Relevé[[#This Row],[18]]-U$5,0)))),0)</f>
        <v>0</v>
      </c>
      <c r="V61" s="59">
        <f>IFERROR(IF(ISTEXT(Relevé[[#This Row],[19]]),0,
IF(AND($C61=$B$3,Relevé[[#This Row],[19]]-V$3&gt;0),Relevé[[#This Row],[19]]-V$3,
IF(AND($C61=$B$4,Relevé[[#This Row],[19]]-V$4&gt;0),Relevé[[#This Row],[19]]-V$4,
IF(AND($C61=$B$5,Relevé[[#This Row],[19]]-V$5&gt;0),Relevé[[#This Row],[19]]-V$5,0)))),0)</f>
        <v>0</v>
      </c>
      <c r="W61" s="59">
        <f>IFERROR(IF(ISTEXT(Relevé[[#This Row],[20]]),0,
IF(AND($C61=$B$3,Relevé[[#This Row],[20]]-W$3&gt;0),Relevé[[#This Row],[20]]-W$3,
IF(AND($C61=$B$4,Relevé[[#This Row],[20]]-W$4&gt;0),Relevé[[#This Row],[20]]-W$4,
IF(AND($C61=$B$5,Relevé[[#This Row],[20]]-W$5&gt;0),Relevé[[#This Row],[20]]-W$5,0)))),0)</f>
        <v>0</v>
      </c>
      <c r="X61" s="59">
        <f>IFERROR(IF(ISTEXT(Relevé[[#This Row],[21]]),0,
IF(AND($C61=$B$3,Relevé[[#This Row],[21]]-X$3&gt;0),Relevé[[#This Row],[21]]-X$3,
IF(AND($C61=$B$4,Relevé[[#This Row],[21]]-X$4&gt;0),Relevé[[#This Row],[21]]-X$4,
IF(AND($C61=$B$5,Relevé[[#This Row],[21]]-X$5&gt;0),Relevé[[#This Row],[21]]-X$5,0)))),0)</f>
        <v>0</v>
      </c>
      <c r="Y61" s="59">
        <f>IFERROR(IF(ISTEXT(Relevé[[#This Row],[22]]),0,
IF(AND($C61=$B$3,Relevé[[#This Row],[22]]-Y$3&gt;0),Relevé[[#This Row],[22]]-Y$3,
IF(AND($C61=$B$4,Relevé[[#This Row],[22]]-Y$4&gt;0),Relevé[[#This Row],[22]]-Y$4,
IF(AND($C61=$B$5,Relevé[[#This Row],[22]]-Y$5&gt;0),Relevé[[#This Row],[22]]-Y$5,0)))),0)</f>
        <v>0</v>
      </c>
      <c r="Z61" s="59">
        <f>IFERROR(IF(ISTEXT(Relevé[[#This Row],[23]]),0,
IF(AND($C61=$B$3,Relevé[[#This Row],[23]]-Z$3&gt;0),Relevé[[#This Row],[23]]-Z$3,
IF(AND($C61=$B$4,Relevé[[#This Row],[23]]-Z$4&gt;0),Relevé[[#This Row],[23]]-Z$4,
IF(AND($C61=$B$5,Relevé[[#This Row],[23]]-Z$5&gt;0),Relevé[[#This Row],[23]]-Z$5,0)))),0)</f>
        <v>0</v>
      </c>
      <c r="AA61" s="59">
        <f>IFERROR(IF(ISTEXT(Relevé[[#This Row],[24]]),0,
IF(AND($C61=$B$3,Relevé[[#This Row],[24]]-AA$3&gt;0),Relevé[[#This Row],[24]]-AA$3,
IF(AND($C61=$B$4,Relevé[[#This Row],[24]]-AA$4&gt;0),Relevé[[#This Row],[24]]-AA$4,
IF(AND($C61=$B$5,Relevé[[#This Row],[24]]-AA$5&gt;0),Relevé[[#This Row],[24]]-AA$5,0)))),0)</f>
        <v>0</v>
      </c>
      <c r="AB61" s="59">
        <f>IFERROR(IF(ISTEXT(Relevé[[#This Row],[25]]),0,
IF(AND($C61=$B$3,Relevé[[#This Row],[25]]-AB$3&gt;0),Relevé[[#This Row],[25]]-AB$3,
IF(AND($C61=$B$4,Relevé[[#This Row],[25]]-AB$4&gt;0),Relevé[[#This Row],[25]]-AB$4,
IF(AND($C61=$B$5,Relevé[[#This Row],[25]]-AB$5&gt;0),Relevé[[#This Row],[25]]-AB$5,0)))),0)</f>
        <v>0</v>
      </c>
      <c r="AC61" s="59">
        <f>IFERROR(IF(ISTEXT(Relevé[[#This Row],[26]]),0,
IF(AND($C61=$B$3,Relevé[[#This Row],[26]]-AC$3&gt;0),Relevé[[#This Row],[26]]-AC$3,
IF(AND($C61=$B$4,Relevé[[#This Row],[26]]-AC$4&gt;0),Relevé[[#This Row],[26]]-AC$4,
IF(AND($C61=$B$5,Relevé[[#This Row],[26]]-AC$5&gt;0),Relevé[[#This Row],[26]]-AC$5,0)))),0)</f>
        <v>0</v>
      </c>
      <c r="AD61" s="59">
        <f>IFERROR(IF(ISTEXT(Relevé[[#This Row],[27]]),0,
IF(AND($C61=$B$3,Relevé[[#This Row],[27]]-AD$3&gt;0),Relevé[[#This Row],[27]]-AD$3,
IF(AND($C61=$B$4,Relevé[[#This Row],[27]]-AD$4&gt;0),Relevé[[#This Row],[27]]-AD$4,
IF(AND($C61=$B$5,Relevé[[#This Row],[27]]-AD$5&gt;0),Relevé[[#This Row],[27]]-AD$5,0)))),0)</f>
        <v>0</v>
      </c>
      <c r="AE61" s="59">
        <f>IFERROR(IF(ISTEXT(Relevé[[#This Row],[28]]),0,
IF(AND($C61=$B$3,Relevé[[#This Row],[28]]-AE$3&gt;0),Relevé[[#This Row],[28]]-AE$3,
IF(AND($C61=$B$4,Relevé[[#This Row],[28]]-AE$4&gt;0),Relevé[[#This Row],[28]]-AE$4,
IF(AND($C61=$B$5,Relevé[[#This Row],[28]]-AE$5&gt;0),Relevé[[#This Row],[28]]-AE$5,0)))),0)</f>
        <v>0</v>
      </c>
      <c r="AF61" s="59">
        <f>IFERROR(IF(ISTEXT(Relevé[[#This Row],[29]]),0,
IF(AND($C61=$B$3,Relevé[[#This Row],[29]]-AF$3&gt;0),Relevé[[#This Row],[29]]-AF$3,
IF(AND($C61=$B$4,Relevé[[#This Row],[29]]-AF$4&gt;0),Relevé[[#This Row],[29]]-AF$4,
IF(AND($C61=$B$5,Relevé[[#This Row],[29]]-AF$5&gt;0),Relevé[[#This Row],[29]]-AF$5,0)))),0)</f>
        <v>0</v>
      </c>
      <c r="AG61" s="59">
        <f>IFERROR(IF(ISTEXT(Relevé[[#This Row],[30]]),0,
IF(AND($C61=$B$3,Relevé[[#This Row],[30]]-AG$3&gt;0),Relevé[[#This Row],[30]]-AG$3,
IF(AND($C61=$B$4,Relevé[[#This Row],[30]]-AG$4&gt;0),Relevé[[#This Row],[30]]-AG$4,
IF(AND($C61=$B$5,Relevé[[#This Row],[30]]-AG$5&gt;0),Relevé[[#This Row],[30]]-AG$5,0)))),0)</f>
        <v>0</v>
      </c>
      <c r="AH61" s="59">
        <f>IFERROR(IF(ISTEXT(Relevé[[#This Row],[31]]),0,
IF(AND($C61=$B$3,Relevé[[#This Row],[31]]-AH$3&gt;0),Relevé[[#This Row],[31]]-AH$3,
IF(AND($C61=$B$4,Relevé[[#This Row],[31]]-AH$4&gt;0),Relevé[[#This Row],[31]]-AH$4,
IF(AND($C61=$B$5,Relevé[[#This Row],[31]]-AH$5&gt;0),Relevé[[#This Row],[31]]-AH$5,0)))),0)</f>
        <v>0</v>
      </c>
      <c r="AI61" s="60">
        <f t="shared" si="4"/>
        <v>0</v>
      </c>
      <c r="AJ61" s="11"/>
      <c r="AK61" s="11"/>
      <c r="AL61" s="11"/>
      <c r="AM61" s="11"/>
    </row>
    <row r="62" spans="1:39" ht="15" customHeight="1" x14ac:dyDescent="0.25">
      <c r="A62" s="128"/>
      <c r="B62" s="20" t="str">
        <f>IFERROR(VLOOKUP(A62,Salariés[],2,FALSE),"")</f>
        <v/>
      </c>
      <c r="C62" s="20" t="str">
        <f>IFERROR(VLOOKUP(A62,Salariés[],3,FALSE),"")</f>
        <v/>
      </c>
      <c r="D62" s="59">
        <f>IFERROR(IF(ISTEXT(Relevé[[#This Row],[1]]),0,
IF(AND($C62=$B$3,Relevé[[#This Row],[1]]-D$3&gt;0),Relevé[[#This Row],[1]]-D$3,
IF(AND($C62=$B$4,Relevé[[#This Row],[1]]-D$4&gt;0),Relevé[[#This Row],[1]]-D$4,
IF(AND($C62=$B$5,Relevé[[#This Row],[1]]-D$5&gt;0),Relevé[[#This Row],[1]]-D$5,0)))),0)</f>
        <v>0</v>
      </c>
      <c r="E62" s="59">
        <f>IFERROR(IF(ISTEXT(Relevé[[#This Row],[2]]),0,
IF(AND($C62=$B$3,Relevé[[#This Row],[2]]-E$3&gt;0),Relevé[[#This Row],[2]]-E$3,
IF(AND($C62=$B$4,Relevé[[#This Row],[2]]-E$4&gt;0),Relevé[[#This Row],[2]]-E$4,
IF(AND($C62=$B$5,Relevé[[#This Row],[2]]-E$5&gt;0),Relevé[[#This Row],[2]]-E$5,0)))),0)</f>
        <v>0</v>
      </c>
      <c r="F62" s="59">
        <f>IFERROR(IF(ISTEXT(Relevé[[#This Row],[3]]),0,
IF(AND($C62=$B$3,Relevé[[#This Row],[3]]-F$3&gt;0),Relevé[[#This Row],[3]]-F$3,
IF(AND($C62=$B$4,Relevé[[#This Row],[3]]-F$4&gt;0),Relevé[[#This Row],[3]]-F$4,
IF(AND($C62=$B$5,Relevé[[#This Row],[3]]-F$5&gt;0),Relevé[[#This Row],[3]]-F$5,0)))),0)</f>
        <v>0</v>
      </c>
      <c r="G62" s="59">
        <f>IFERROR(IF(ISTEXT(Relevé[[#This Row],[4]]),0,
IF(AND($C62=$B$3,Relevé[[#This Row],[4]]-G$3&gt;0),Relevé[[#This Row],[4]]-G$3,
IF(AND($C62=$B$4,Relevé[[#This Row],[4]]-G$4&gt;0),Relevé[[#This Row],[4]]-G$4,
IF(AND($C62=$B$5,Relevé[[#This Row],[4]]-G$5&gt;0),Relevé[[#This Row],[4]]-G$5,0)))),0)</f>
        <v>0</v>
      </c>
      <c r="H62" s="59">
        <f>IFERROR(IF(ISTEXT(Relevé[[#This Row],[5]]),0,
IF(AND($C62=$B$3,Relevé[[#This Row],[5]]-H$3&gt;0),Relevé[[#This Row],[5]]-H$3,
IF(AND($C62=$B$4,Relevé[[#This Row],[5]]-H$4&gt;0),Relevé[[#This Row],[5]]-H$4,
IF(AND($C62=$B$5,Relevé[[#This Row],[5]]-H$5&gt;0),Relevé[[#This Row],[5]]-H$5,0)))),0)</f>
        <v>0</v>
      </c>
      <c r="I62" s="59">
        <f>IFERROR(IF(ISTEXT(Relevé[[#This Row],[6]]),0,
IF(AND($C62=$B$3,Relevé[[#This Row],[6]]-I$3&gt;0),Relevé[[#This Row],[6]]-I$3,
IF(AND($C62=$B$4,Relevé[[#This Row],[6]]-I$4&gt;0),Relevé[[#This Row],[6]]-I$4,
IF(AND($C62=$B$5,Relevé[[#This Row],[6]]-I$5&gt;0),Relevé[[#This Row],[6]]-I$5,0)))),0)</f>
        <v>0</v>
      </c>
      <c r="J62" s="59">
        <f>IFERROR(IF(ISTEXT(Relevé[[#This Row],[7]]),0,
IF(AND($C62=$B$3,Relevé[[#This Row],[7]]-J$3&gt;0),Relevé[[#This Row],[7]]-J$3,
IF(AND($C62=$B$4,Relevé[[#This Row],[7]]-J$4&gt;0),Relevé[[#This Row],[7]]-J$4,
IF(AND($C62=$B$5,Relevé[[#This Row],[7]]-J$5&gt;0),Relevé[[#This Row],[7]]-J$5,0)))),0)</f>
        <v>0</v>
      </c>
      <c r="K62" s="59">
        <f>IFERROR(IF(ISTEXT(Relevé[[#This Row],[8]]),0,
IF(AND($C62=$B$3,Relevé[[#This Row],[8]]-K$3&gt;0),Relevé[[#This Row],[8]]-K$3,
IF(AND($C62=$B$4,Relevé[[#This Row],[8]]-K$4&gt;0),Relevé[[#This Row],[8]]-K$4,
IF(AND($C62=$B$5,Relevé[[#This Row],[8]]-K$5&gt;0),Relevé[[#This Row],[8]]-K$5,0)))),0)</f>
        <v>0</v>
      </c>
      <c r="L62" s="59">
        <f>IFERROR(IF(ISTEXT(Relevé[[#This Row],[9]]),0,
IF(AND($C62=$B$3,Relevé[[#This Row],[9]]-L$3&gt;0),Relevé[[#This Row],[9]]-L$3,
IF(AND($C62=$B$4,Relevé[[#This Row],[9]]-L$4&gt;0),Relevé[[#This Row],[9]]-L$4,
IF(AND($C62=$B$5,Relevé[[#This Row],[9]]-L$5&gt;0),Relevé[[#This Row],[9]]-L$5,0)))),0)</f>
        <v>0</v>
      </c>
      <c r="M62" s="59">
        <f>IFERROR(IF(ISTEXT(Relevé[[#This Row],[10]]),0,
IF(AND($C62=$B$3,Relevé[[#This Row],[10]]-M$3&gt;0),Relevé[[#This Row],[10]]-M$3,
IF(AND($C62=$B$4,Relevé[[#This Row],[10]]-M$4&gt;0),Relevé[[#This Row],[10]]-M$4,
IF(AND($C62=$B$5,Relevé[[#This Row],[10]]-M$5&gt;0),Relevé[[#This Row],[10]]-M$5,0)))),0)</f>
        <v>0</v>
      </c>
      <c r="N62" s="59">
        <f>IFERROR(IF(ISTEXT(Relevé[[#This Row],[11]]),0,
IF(AND($C62=$B$3,Relevé[[#This Row],[11]]-N$3&gt;0),Relevé[[#This Row],[11]]-N$3,
IF(AND($C62=$B$4,Relevé[[#This Row],[11]]-N$4&gt;0),Relevé[[#This Row],[11]]-N$4,
IF(AND($C62=$B$5,Relevé[[#This Row],[11]]-N$5&gt;0),Relevé[[#This Row],[11]]-N$5,0)))),0)</f>
        <v>0</v>
      </c>
      <c r="O62" s="59">
        <f>IFERROR(IF(ISTEXT(Relevé[[#This Row],[12]]),0,
IF(AND($C62=$B$3,Relevé[[#This Row],[12]]-O$3&gt;0),Relevé[[#This Row],[12]]-O$3,
IF(AND($C62=$B$4,Relevé[[#This Row],[12]]-O$4&gt;0),Relevé[[#This Row],[12]]-O$4,
IF(AND($C62=$B$5,Relevé[[#This Row],[12]]-O$5&gt;0),Relevé[[#This Row],[12]]-O$5,0)))),0)</f>
        <v>0</v>
      </c>
      <c r="P62" s="59">
        <f>IFERROR(IF(ISTEXT(Relevé[[#This Row],[13]]),0,
IF(AND($C62=$B$3,Relevé[[#This Row],[13]]-P$3&gt;0),Relevé[[#This Row],[13]]-P$3,
IF(AND($C62=$B$4,Relevé[[#This Row],[13]]-P$4&gt;0),Relevé[[#This Row],[13]]-P$4,
IF(AND($C62=$B$5,Relevé[[#This Row],[13]]-P$5&gt;0),Relevé[[#This Row],[13]]-P$5,0)))),0)</f>
        <v>0</v>
      </c>
      <c r="Q62" s="59">
        <f>IFERROR(IF(ISTEXT(Relevé[[#This Row],[14]]),0,
IF(AND($C62=$B$3,Relevé[[#This Row],[14]]-Q$3&gt;0),Relevé[[#This Row],[14]]-Q$3,
IF(AND($C62=$B$4,Relevé[[#This Row],[14]]-Q$4&gt;0),Relevé[[#This Row],[14]]-Q$4,
IF(AND($C62=$B$5,Relevé[[#This Row],[14]]-Q$5&gt;0),Relevé[[#This Row],[14]]-Q$5,0)))),0)</f>
        <v>0</v>
      </c>
      <c r="R62" s="59">
        <f>IFERROR(IF(ISTEXT(Relevé[[#This Row],[15]]),0,
IF(AND($C62=$B$3,Relevé[[#This Row],[15]]-R$3&gt;0),Relevé[[#This Row],[15]]-R$3,
IF(AND($C62=$B$4,Relevé[[#This Row],[15]]-R$4&gt;0),Relevé[[#This Row],[15]]-R$4,
IF(AND($C62=$B$5,Relevé[[#This Row],[15]]-R$5&gt;0),Relevé[[#This Row],[15]]-R$5,0)))),0)</f>
        <v>0</v>
      </c>
      <c r="S62" s="59">
        <f>IFERROR(IF(ISTEXT(Relevé[[#This Row],[16]]),0,
IF(AND($C62=$B$3,Relevé[[#This Row],[16]]-S$3&gt;0),Relevé[[#This Row],[16]]-S$3,
IF(AND($C62=$B$4,Relevé[[#This Row],[16]]-S$4&gt;0),Relevé[[#This Row],[16]]-S$4,
IF(AND($C62=$B$5,Relevé[[#This Row],[16]]-S$5&gt;0),Relevé[[#This Row],[16]]-S$5,0)))),0)</f>
        <v>0</v>
      </c>
      <c r="T62" s="59">
        <f>IFERROR(IF(ISTEXT(Relevé[[#This Row],[17]]),0,
IF(AND($C62=$B$3,Relevé[[#This Row],[17]]-T$3&gt;0),Relevé[[#This Row],[17]]-T$3,
IF(AND($C62=$B$4,Relevé[[#This Row],[17]]-T$4&gt;0),Relevé[[#This Row],[17]]-T$4,
IF(AND($C62=$B$5,Relevé[[#This Row],[17]]-T$5&gt;0),Relevé[[#This Row],[17]]-T$5,0)))),0)</f>
        <v>0</v>
      </c>
      <c r="U62" s="59">
        <f>IFERROR(IF(ISTEXT(Relevé[[#This Row],[18]]),0,
IF(AND($C62=$B$3,Relevé[[#This Row],[18]]-U$3&gt;0),Relevé[[#This Row],[18]]-U$3,
IF(AND($C62=$B$4,Relevé[[#This Row],[18]]-U$4&gt;0),Relevé[[#This Row],[18]]-U$4,
IF(AND($C62=$B$5,Relevé[[#This Row],[18]]-U$5&gt;0),Relevé[[#This Row],[18]]-U$5,0)))),0)</f>
        <v>0</v>
      </c>
      <c r="V62" s="59">
        <f>IFERROR(IF(ISTEXT(Relevé[[#This Row],[19]]),0,
IF(AND($C62=$B$3,Relevé[[#This Row],[19]]-V$3&gt;0),Relevé[[#This Row],[19]]-V$3,
IF(AND($C62=$B$4,Relevé[[#This Row],[19]]-V$4&gt;0),Relevé[[#This Row],[19]]-V$4,
IF(AND($C62=$B$5,Relevé[[#This Row],[19]]-V$5&gt;0),Relevé[[#This Row],[19]]-V$5,0)))),0)</f>
        <v>0</v>
      </c>
      <c r="W62" s="59">
        <f>IFERROR(IF(ISTEXT(Relevé[[#This Row],[20]]),0,
IF(AND($C62=$B$3,Relevé[[#This Row],[20]]-W$3&gt;0),Relevé[[#This Row],[20]]-W$3,
IF(AND($C62=$B$4,Relevé[[#This Row],[20]]-W$4&gt;0),Relevé[[#This Row],[20]]-W$4,
IF(AND($C62=$B$5,Relevé[[#This Row],[20]]-W$5&gt;0),Relevé[[#This Row],[20]]-W$5,0)))),0)</f>
        <v>0</v>
      </c>
      <c r="X62" s="59">
        <f>IFERROR(IF(ISTEXT(Relevé[[#This Row],[21]]),0,
IF(AND($C62=$B$3,Relevé[[#This Row],[21]]-X$3&gt;0),Relevé[[#This Row],[21]]-X$3,
IF(AND($C62=$B$4,Relevé[[#This Row],[21]]-X$4&gt;0),Relevé[[#This Row],[21]]-X$4,
IF(AND($C62=$B$5,Relevé[[#This Row],[21]]-X$5&gt;0),Relevé[[#This Row],[21]]-X$5,0)))),0)</f>
        <v>0</v>
      </c>
      <c r="Y62" s="59">
        <f>IFERROR(IF(ISTEXT(Relevé[[#This Row],[22]]),0,
IF(AND($C62=$B$3,Relevé[[#This Row],[22]]-Y$3&gt;0),Relevé[[#This Row],[22]]-Y$3,
IF(AND($C62=$B$4,Relevé[[#This Row],[22]]-Y$4&gt;0),Relevé[[#This Row],[22]]-Y$4,
IF(AND($C62=$B$5,Relevé[[#This Row],[22]]-Y$5&gt;0),Relevé[[#This Row],[22]]-Y$5,0)))),0)</f>
        <v>0</v>
      </c>
      <c r="Z62" s="59">
        <f>IFERROR(IF(ISTEXT(Relevé[[#This Row],[23]]),0,
IF(AND($C62=$B$3,Relevé[[#This Row],[23]]-Z$3&gt;0),Relevé[[#This Row],[23]]-Z$3,
IF(AND($C62=$B$4,Relevé[[#This Row],[23]]-Z$4&gt;0),Relevé[[#This Row],[23]]-Z$4,
IF(AND($C62=$B$5,Relevé[[#This Row],[23]]-Z$5&gt;0),Relevé[[#This Row],[23]]-Z$5,0)))),0)</f>
        <v>0</v>
      </c>
      <c r="AA62" s="59">
        <f>IFERROR(IF(ISTEXT(Relevé[[#This Row],[24]]),0,
IF(AND($C62=$B$3,Relevé[[#This Row],[24]]-AA$3&gt;0),Relevé[[#This Row],[24]]-AA$3,
IF(AND($C62=$B$4,Relevé[[#This Row],[24]]-AA$4&gt;0),Relevé[[#This Row],[24]]-AA$4,
IF(AND($C62=$B$5,Relevé[[#This Row],[24]]-AA$5&gt;0),Relevé[[#This Row],[24]]-AA$5,0)))),0)</f>
        <v>0</v>
      </c>
      <c r="AB62" s="59">
        <f>IFERROR(IF(ISTEXT(Relevé[[#This Row],[25]]),0,
IF(AND($C62=$B$3,Relevé[[#This Row],[25]]-AB$3&gt;0),Relevé[[#This Row],[25]]-AB$3,
IF(AND($C62=$B$4,Relevé[[#This Row],[25]]-AB$4&gt;0),Relevé[[#This Row],[25]]-AB$4,
IF(AND($C62=$B$5,Relevé[[#This Row],[25]]-AB$5&gt;0),Relevé[[#This Row],[25]]-AB$5,0)))),0)</f>
        <v>0</v>
      </c>
      <c r="AC62" s="59">
        <f>IFERROR(IF(ISTEXT(Relevé[[#This Row],[26]]),0,
IF(AND($C62=$B$3,Relevé[[#This Row],[26]]-AC$3&gt;0),Relevé[[#This Row],[26]]-AC$3,
IF(AND($C62=$B$4,Relevé[[#This Row],[26]]-AC$4&gt;0),Relevé[[#This Row],[26]]-AC$4,
IF(AND($C62=$B$5,Relevé[[#This Row],[26]]-AC$5&gt;0),Relevé[[#This Row],[26]]-AC$5,0)))),0)</f>
        <v>0</v>
      </c>
      <c r="AD62" s="59">
        <f>IFERROR(IF(ISTEXT(Relevé[[#This Row],[27]]),0,
IF(AND($C62=$B$3,Relevé[[#This Row],[27]]-AD$3&gt;0),Relevé[[#This Row],[27]]-AD$3,
IF(AND($C62=$B$4,Relevé[[#This Row],[27]]-AD$4&gt;0),Relevé[[#This Row],[27]]-AD$4,
IF(AND($C62=$B$5,Relevé[[#This Row],[27]]-AD$5&gt;0),Relevé[[#This Row],[27]]-AD$5,0)))),0)</f>
        <v>0</v>
      </c>
      <c r="AE62" s="59">
        <f>IFERROR(IF(ISTEXT(Relevé[[#This Row],[28]]),0,
IF(AND($C62=$B$3,Relevé[[#This Row],[28]]-AE$3&gt;0),Relevé[[#This Row],[28]]-AE$3,
IF(AND($C62=$B$4,Relevé[[#This Row],[28]]-AE$4&gt;0),Relevé[[#This Row],[28]]-AE$4,
IF(AND($C62=$B$5,Relevé[[#This Row],[28]]-AE$5&gt;0),Relevé[[#This Row],[28]]-AE$5,0)))),0)</f>
        <v>0</v>
      </c>
      <c r="AF62" s="59">
        <f>IFERROR(IF(ISTEXT(Relevé[[#This Row],[29]]),0,
IF(AND($C62=$B$3,Relevé[[#This Row],[29]]-AF$3&gt;0),Relevé[[#This Row],[29]]-AF$3,
IF(AND($C62=$B$4,Relevé[[#This Row],[29]]-AF$4&gt;0),Relevé[[#This Row],[29]]-AF$4,
IF(AND($C62=$B$5,Relevé[[#This Row],[29]]-AF$5&gt;0),Relevé[[#This Row],[29]]-AF$5,0)))),0)</f>
        <v>0</v>
      </c>
      <c r="AG62" s="59">
        <f>IFERROR(IF(ISTEXT(Relevé[[#This Row],[30]]),0,
IF(AND($C62=$B$3,Relevé[[#This Row],[30]]-AG$3&gt;0),Relevé[[#This Row],[30]]-AG$3,
IF(AND($C62=$B$4,Relevé[[#This Row],[30]]-AG$4&gt;0),Relevé[[#This Row],[30]]-AG$4,
IF(AND($C62=$B$5,Relevé[[#This Row],[30]]-AG$5&gt;0),Relevé[[#This Row],[30]]-AG$5,0)))),0)</f>
        <v>0</v>
      </c>
      <c r="AH62" s="59">
        <f>IFERROR(IF(ISTEXT(Relevé[[#This Row],[31]]),0,
IF(AND($C62=$B$3,Relevé[[#This Row],[31]]-AH$3&gt;0),Relevé[[#This Row],[31]]-AH$3,
IF(AND($C62=$B$4,Relevé[[#This Row],[31]]-AH$4&gt;0),Relevé[[#This Row],[31]]-AH$4,
IF(AND($C62=$B$5,Relevé[[#This Row],[31]]-AH$5&gt;0),Relevé[[#This Row],[31]]-AH$5,0)))),0)</f>
        <v>0</v>
      </c>
      <c r="AI62" s="60">
        <f t="shared" si="4"/>
        <v>0</v>
      </c>
      <c r="AJ62" s="11"/>
      <c r="AK62" s="11"/>
      <c r="AL62" s="11"/>
      <c r="AM62" s="11"/>
    </row>
    <row r="63" spans="1:39" ht="15" customHeight="1" x14ac:dyDescent="0.25">
      <c r="A63" s="128"/>
      <c r="B63" s="20" t="str">
        <f>IFERROR(VLOOKUP(A63,Salariés[],2,FALSE),"")</f>
        <v/>
      </c>
      <c r="C63" s="20" t="str">
        <f>IFERROR(VLOOKUP(A63,Salariés[],3,FALSE),"")</f>
        <v/>
      </c>
      <c r="D63" s="59">
        <f>IFERROR(IF(ISTEXT(Relevé[[#This Row],[1]]),0,
IF(AND($C63=$B$3,Relevé[[#This Row],[1]]-D$3&gt;0),Relevé[[#This Row],[1]]-D$3,
IF(AND($C63=$B$4,Relevé[[#This Row],[1]]-D$4&gt;0),Relevé[[#This Row],[1]]-D$4,
IF(AND($C63=$B$5,Relevé[[#This Row],[1]]-D$5&gt;0),Relevé[[#This Row],[1]]-D$5,0)))),0)</f>
        <v>0</v>
      </c>
      <c r="E63" s="59">
        <f>IFERROR(IF(ISTEXT(Relevé[[#This Row],[2]]),0,
IF(AND($C63=$B$3,Relevé[[#This Row],[2]]-E$3&gt;0),Relevé[[#This Row],[2]]-E$3,
IF(AND($C63=$B$4,Relevé[[#This Row],[2]]-E$4&gt;0),Relevé[[#This Row],[2]]-E$4,
IF(AND($C63=$B$5,Relevé[[#This Row],[2]]-E$5&gt;0),Relevé[[#This Row],[2]]-E$5,0)))),0)</f>
        <v>0</v>
      </c>
      <c r="F63" s="59">
        <f>IFERROR(IF(ISTEXT(Relevé[[#This Row],[3]]),0,
IF(AND($C63=$B$3,Relevé[[#This Row],[3]]-F$3&gt;0),Relevé[[#This Row],[3]]-F$3,
IF(AND($C63=$B$4,Relevé[[#This Row],[3]]-F$4&gt;0),Relevé[[#This Row],[3]]-F$4,
IF(AND($C63=$B$5,Relevé[[#This Row],[3]]-F$5&gt;0),Relevé[[#This Row],[3]]-F$5,0)))),0)</f>
        <v>0</v>
      </c>
      <c r="G63" s="59">
        <f>IFERROR(IF(ISTEXT(Relevé[[#This Row],[4]]),0,
IF(AND($C63=$B$3,Relevé[[#This Row],[4]]-G$3&gt;0),Relevé[[#This Row],[4]]-G$3,
IF(AND($C63=$B$4,Relevé[[#This Row],[4]]-G$4&gt;0),Relevé[[#This Row],[4]]-G$4,
IF(AND($C63=$B$5,Relevé[[#This Row],[4]]-G$5&gt;0),Relevé[[#This Row],[4]]-G$5,0)))),0)</f>
        <v>0</v>
      </c>
      <c r="H63" s="59">
        <f>IFERROR(IF(ISTEXT(Relevé[[#This Row],[5]]),0,
IF(AND($C63=$B$3,Relevé[[#This Row],[5]]-H$3&gt;0),Relevé[[#This Row],[5]]-H$3,
IF(AND($C63=$B$4,Relevé[[#This Row],[5]]-H$4&gt;0),Relevé[[#This Row],[5]]-H$4,
IF(AND($C63=$B$5,Relevé[[#This Row],[5]]-H$5&gt;0),Relevé[[#This Row],[5]]-H$5,0)))),0)</f>
        <v>0</v>
      </c>
      <c r="I63" s="59">
        <f>IFERROR(IF(ISTEXT(Relevé[[#This Row],[6]]),0,
IF(AND($C63=$B$3,Relevé[[#This Row],[6]]-I$3&gt;0),Relevé[[#This Row],[6]]-I$3,
IF(AND($C63=$B$4,Relevé[[#This Row],[6]]-I$4&gt;0),Relevé[[#This Row],[6]]-I$4,
IF(AND($C63=$B$5,Relevé[[#This Row],[6]]-I$5&gt;0),Relevé[[#This Row],[6]]-I$5,0)))),0)</f>
        <v>0</v>
      </c>
      <c r="J63" s="59">
        <f>IFERROR(IF(ISTEXT(Relevé[[#This Row],[7]]),0,
IF(AND($C63=$B$3,Relevé[[#This Row],[7]]-J$3&gt;0),Relevé[[#This Row],[7]]-J$3,
IF(AND($C63=$B$4,Relevé[[#This Row],[7]]-J$4&gt;0),Relevé[[#This Row],[7]]-J$4,
IF(AND($C63=$B$5,Relevé[[#This Row],[7]]-J$5&gt;0),Relevé[[#This Row],[7]]-J$5,0)))),0)</f>
        <v>0</v>
      </c>
      <c r="K63" s="59">
        <f>IFERROR(IF(ISTEXT(Relevé[[#This Row],[8]]),0,
IF(AND($C63=$B$3,Relevé[[#This Row],[8]]-K$3&gt;0),Relevé[[#This Row],[8]]-K$3,
IF(AND($C63=$B$4,Relevé[[#This Row],[8]]-K$4&gt;0),Relevé[[#This Row],[8]]-K$4,
IF(AND($C63=$B$5,Relevé[[#This Row],[8]]-K$5&gt;0),Relevé[[#This Row],[8]]-K$5,0)))),0)</f>
        <v>0</v>
      </c>
      <c r="L63" s="59">
        <f>IFERROR(IF(ISTEXT(Relevé[[#This Row],[9]]),0,
IF(AND($C63=$B$3,Relevé[[#This Row],[9]]-L$3&gt;0),Relevé[[#This Row],[9]]-L$3,
IF(AND($C63=$B$4,Relevé[[#This Row],[9]]-L$4&gt;0),Relevé[[#This Row],[9]]-L$4,
IF(AND($C63=$B$5,Relevé[[#This Row],[9]]-L$5&gt;0),Relevé[[#This Row],[9]]-L$5,0)))),0)</f>
        <v>0</v>
      </c>
      <c r="M63" s="59">
        <f>IFERROR(IF(ISTEXT(Relevé[[#This Row],[10]]),0,
IF(AND($C63=$B$3,Relevé[[#This Row],[10]]-M$3&gt;0),Relevé[[#This Row],[10]]-M$3,
IF(AND($C63=$B$4,Relevé[[#This Row],[10]]-M$4&gt;0),Relevé[[#This Row],[10]]-M$4,
IF(AND($C63=$B$5,Relevé[[#This Row],[10]]-M$5&gt;0),Relevé[[#This Row],[10]]-M$5,0)))),0)</f>
        <v>0</v>
      </c>
      <c r="N63" s="59">
        <f>IFERROR(IF(ISTEXT(Relevé[[#This Row],[11]]),0,
IF(AND($C63=$B$3,Relevé[[#This Row],[11]]-N$3&gt;0),Relevé[[#This Row],[11]]-N$3,
IF(AND($C63=$B$4,Relevé[[#This Row],[11]]-N$4&gt;0),Relevé[[#This Row],[11]]-N$4,
IF(AND($C63=$B$5,Relevé[[#This Row],[11]]-N$5&gt;0),Relevé[[#This Row],[11]]-N$5,0)))),0)</f>
        <v>0</v>
      </c>
      <c r="O63" s="59">
        <f>IFERROR(IF(ISTEXT(Relevé[[#This Row],[12]]),0,
IF(AND($C63=$B$3,Relevé[[#This Row],[12]]-O$3&gt;0),Relevé[[#This Row],[12]]-O$3,
IF(AND($C63=$B$4,Relevé[[#This Row],[12]]-O$4&gt;0),Relevé[[#This Row],[12]]-O$4,
IF(AND($C63=$B$5,Relevé[[#This Row],[12]]-O$5&gt;0),Relevé[[#This Row],[12]]-O$5,0)))),0)</f>
        <v>0</v>
      </c>
      <c r="P63" s="59">
        <f>IFERROR(IF(ISTEXT(Relevé[[#This Row],[13]]),0,
IF(AND($C63=$B$3,Relevé[[#This Row],[13]]-P$3&gt;0),Relevé[[#This Row],[13]]-P$3,
IF(AND($C63=$B$4,Relevé[[#This Row],[13]]-P$4&gt;0),Relevé[[#This Row],[13]]-P$4,
IF(AND($C63=$B$5,Relevé[[#This Row],[13]]-P$5&gt;0),Relevé[[#This Row],[13]]-P$5,0)))),0)</f>
        <v>0</v>
      </c>
      <c r="Q63" s="59">
        <f>IFERROR(IF(ISTEXT(Relevé[[#This Row],[14]]),0,
IF(AND($C63=$B$3,Relevé[[#This Row],[14]]-Q$3&gt;0),Relevé[[#This Row],[14]]-Q$3,
IF(AND($C63=$B$4,Relevé[[#This Row],[14]]-Q$4&gt;0),Relevé[[#This Row],[14]]-Q$4,
IF(AND($C63=$B$5,Relevé[[#This Row],[14]]-Q$5&gt;0),Relevé[[#This Row],[14]]-Q$5,0)))),0)</f>
        <v>0</v>
      </c>
      <c r="R63" s="59">
        <f>IFERROR(IF(ISTEXT(Relevé[[#This Row],[15]]),0,
IF(AND($C63=$B$3,Relevé[[#This Row],[15]]-R$3&gt;0),Relevé[[#This Row],[15]]-R$3,
IF(AND($C63=$B$4,Relevé[[#This Row],[15]]-R$4&gt;0),Relevé[[#This Row],[15]]-R$4,
IF(AND($C63=$B$5,Relevé[[#This Row],[15]]-R$5&gt;0),Relevé[[#This Row],[15]]-R$5,0)))),0)</f>
        <v>0</v>
      </c>
      <c r="S63" s="59">
        <f>IFERROR(IF(ISTEXT(Relevé[[#This Row],[16]]),0,
IF(AND($C63=$B$3,Relevé[[#This Row],[16]]-S$3&gt;0),Relevé[[#This Row],[16]]-S$3,
IF(AND($C63=$B$4,Relevé[[#This Row],[16]]-S$4&gt;0),Relevé[[#This Row],[16]]-S$4,
IF(AND($C63=$B$5,Relevé[[#This Row],[16]]-S$5&gt;0),Relevé[[#This Row],[16]]-S$5,0)))),0)</f>
        <v>0</v>
      </c>
      <c r="T63" s="59">
        <f>IFERROR(IF(ISTEXT(Relevé[[#This Row],[17]]),0,
IF(AND($C63=$B$3,Relevé[[#This Row],[17]]-T$3&gt;0),Relevé[[#This Row],[17]]-T$3,
IF(AND($C63=$B$4,Relevé[[#This Row],[17]]-T$4&gt;0),Relevé[[#This Row],[17]]-T$4,
IF(AND($C63=$B$5,Relevé[[#This Row],[17]]-T$5&gt;0),Relevé[[#This Row],[17]]-T$5,0)))),0)</f>
        <v>0</v>
      </c>
      <c r="U63" s="59">
        <f>IFERROR(IF(ISTEXT(Relevé[[#This Row],[18]]),0,
IF(AND($C63=$B$3,Relevé[[#This Row],[18]]-U$3&gt;0),Relevé[[#This Row],[18]]-U$3,
IF(AND($C63=$B$4,Relevé[[#This Row],[18]]-U$4&gt;0),Relevé[[#This Row],[18]]-U$4,
IF(AND($C63=$B$5,Relevé[[#This Row],[18]]-U$5&gt;0),Relevé[[#This Row],[18]]-U$5,0)))),0)</f>
        <v>0</v>
      </c>
      <c r="V63" s="59">
        <f>IFERROR(IF(ISTEXT(Relevé[[#This Row],[19]]),0,
IF(AND($C63=$B$3,Relevé[[#This Row],[19]]-V$3&gt;0),Relevé[[#This Row],[19]]-V$3,
IF(AND($C63=$B$4,Relevé[[#This Row],[19]]-V$4&gt;0),Relevé[[#This Row],[19]]-V$4,
IF(AND($C63=$B$5,Relevé[[#This Row],[19]]-V$5&gt;0),Relevé[[#This Row],[19]]-V$5,0)))),0)</f>
        <v>0</v>
      </c>
      <c r="W63" s="59">
        <f>IFERROR(IF(ISTEXT(Relevé[[#This Row],[20]]),0,
IF(AND($C63=$B$3,Relevé[[#This Row],[20]]-W$3&gt;0),Relevé[[#This Row],[20]]-W$3,
IF(AND($C63=$B$4,Relevé[[#This Row],[20]]-W$4&gt;0),Relevé[[#This Row],[20]]-W$4,
IF(AND($C63=$B$5,Relevé[[#This Row],[20]]-W$5&gt;0),Relevé[[#This Row],[20]]-W$5,0)))),0)</f>
        <v>0</v>
      </c>
      <c r="X63" s="59">
        <f>IFERROR(IF(ISTEXT(Relevé[[#This Row],[21]]),0,
IF(AND($C63=$B$3,Relevé[[#This Row],[21]]-X$3&gt;0),Relevé[[#This Row],[21]]-X$3,
IF(AND($C63=$B$4,Relevé[[#This Row],[21]]-X$4&gt;0),Relevé[[#This Row],[21]]-X$4,
IF(AND($C63=$B$5,Relevé[[#This Row],[21]]-X$5&gt;0),Relevé[[#This Row],[21]]-X$5,0)))),0)</f>
        <v>0</v>
      </c>
      <c r="Y63" s="59">
        <f>IFERROR(IF(ISTEXT(Relevé[[#This Row],[22]]),0,
IF(AND($C63=$B$3,Relevé[[#This Row],[22]]-Y$3&gt;0),Relevé[[#This Row],[22]]-Y$3,
IF(AND($C63=$B$4,Relevé[[#This Row],[22]]-Y$4&gt;0),Relevé[[#This Row],[22]]-Y$4,
IF(AND($C63=$B$5,Relevé[[#This Row],[22]]-Y$5&gt;0),Relevé[[#This Row],[22]]-Y$5,0)))),0)</f>
        <v>0</v>
      </c>
      <c r="Z63" s="59">
        <f>IFERROR(IF(ISTEXT(Relevé[[#This Row],[23]]),0,
IF(AND($C63=$B$3,Relevé[[#This Row],[23]]-Z$3&gt;0),Relevé[[#This Row],[23]]-Z$3,
IF(AND($C63=$B$4,Relevé[[#This Row],[23]]-Z$4&gt;0),Relevé[[#This Row],[23]]-Z$4,
IF(AND($C63=$B$5,Relevé[[#This Row],[23]]-Z$5&gt;0),Relevé[[#This Row],[23]]-Z$5,0)))),0)</f>
        <v>0</v>
      </c>
      <c r="AA63" s="59">
        <f>IFERROR(IF(ISTEXT(Relevé[[#This Row],[24]]),0,
IF(AND($C63=$B$3,Relevé[[#This Row],[24]]-AA$3&gt;0),Relevé[[#This Row],[24]]-AA$3,
IF(AND($C63=$B$4,Relevé[[#This Row],[24]]-AA$4&gt;0),Relevé[[#This Row],[24]]-AA$4,
IF(AND($C63=$B$5,Relevé[[#This Row],[24]]-AA$5&gt;0),Relevé[[#This Row],[24]]-AA$5,0)))),0)</f>
        <v>0</v>
      </c>
      <c r="AB63" s="59">
        <f>IFERROR(IF(ISTEXT(Relevé[[#This Row],[25]]),0,
IF(AND($C63=$B$3,Relevé[[#This Row],[25]]-AB$3&gt;0),Relevé[[#This Row],[25]]-AB$3,
IF(AND($C63=$B$4,Relevé[[#This Row],[25]]-AB$4&gt;0),Relevé[[#This Row],[25]]-AB$4,
IF(AND($C63=$B$5,Relevé[[#This Row],[25]]-AB$5&gt;0),Relevé[[#This Row],[25]]-AB$5,0)))),0)</f>
        <v>0</v>
      </c>
      <c r="AC63" s="59">
        <f>IFERROR(IF(ISTEXT(Relevé[[#This Row],[26]]),0,
IF(AND($C63=$B$3,Relevé[[#This Row],[26]]-AC$3&gt;0),Relevé[[#This Row],[26]]-AC$3,
IF(AND($C63=$B$4,Relevé[[#This Row],[26]]-AC$4&gt;0),Relevé[[#This Row],[26]]-AC$4,
IF(AND($C63=$B$5,Relevé[[#This Row],[26]]-AC$5&gt;0),Relevé[[#This Row],[26]]-AC$5,0)))),0)</f>
        <v>0</v>
      </c>
      <c r="AD63" s="59">
        <f>IFERROR(IF(ISTEXT(Relevé[[#This Row],[27]]),0,
IF(AND($C63=$B$3,Relevé[[#This Row],[27]]-AD$3&gt;0),Relevé[[#This Row],[27]]-AD$3,
IF(AND($C63=$B$4,Relevé[[#This Row],[27]]-AD$4&gt;0),Relevé[[#This Row],[27]]-AD$4,
IF(AND($C63=$B$5,Relevé[[#This Row],[27]]-AD$5&gt;0),Relevé[[#This Row],[27]]-AD$5,0)))),0)</f>
        <v>0</v>
      </c>
      <c r="AE63" s="59">
        <f>IFERROR(IF(ISTEXT(Relevé[[#This Row],[28]]),0,
IF(AND($C63=$B$3,Relevé[[#This Row],[28]]-AE$3&gt;0),Relevé[[#This Row],[28]]-AE$3,
IF(AND($C63=$B$4,Relevé[[#This Row],[28]]-AE$4&gt;0),Relevé[[#This Row],[28]]-AE$4,
IF(AND($C63=$B$5,Relevé[[#This Row],[28]]-AE$5&gt;0),Relevé[[#This Row],[28]]-AE$5,0)))),0)</f>
        <v>0</v>
      </c>
      <c r="AF63" s="59">
        <f>IFERROR(IF(ISTEXT(Relevé[[#This Row],[29]]),0,
IF(AND($C63=$B$3,Relevé[[#This Row],[29]]-AF$3&gt;0),Relevé[[#This Row],[29]]-AF$3,
IF(AND($C63=$B$4,Relevé[[#This Row],[29]]-AF$4&gt;0),Relevé[[#This Row],[29]]-AF$4,
IF(AND($C63=$B$5,Relevé[[#This Row],[29]]-AF$5&gt;0),Relevé[[#This Row],[29]]-AF$5,0)))),0)</f>
        <v>0</v>
      </c>
      <c r="AG63" s="59">
        <f>IFERROR(IF(ISTEXT(Relevé[[#This Row],[30]]),0,
IF(AND($C63=$B$3,Relevé[[#This Row],[30]]-AG$3&gt;0),Relevé[[#This Row],[30]]-AG$3,
IF(AND($C63=$B$4,Relevé[[#This Row],[30]]-AG$4&gt;0),Relevé[[#This Row],[30]]-AG$4,
IF(AND($C63=$B$5,Relevé[[#This Row],[30]]-AG$5&gt;0),Relevé[[#This Row],[30]]-AG$5,0)))),0)</f>
        <v>0</v>
      </c>
      <c r="AH63" s="59">
        <f>IFERROR(IF(ISTEXT(Relevé[[#This Row],[31]]),0,
IF(AND($C63=$B$3,Relevé[[#This Row],[31]]-AH$3&gt;0),Relevé[[#This Row],[31]]-AH$3,
IF(AND($C63=$B$4,Relevé[[#This Row],[31]]-AH$4&gt;0),Relevé[[#This Row],[31]]-AH$4,
IF(AND($C63=$B$5,Relevé[[#This Row],[31]]-AH$5&gt;0),Relevé[[#This Row],[31]]-AH$5,0)))),0)</f>
        <v>0</v>
      </c>
      <c r="AI63" s="60">
        <f t="shared" si="4"/>
        <v>0</v>
      </c>
      <c r="AJ63" s="11"/>
      <c r="AK63" s="11"/>
      <c r="AL63" s="11"/>
      <c r="AM63" s="11"/>
    </row>
    <row r="64" spans="1:39" ht="15" customHeight="1" x14ac:dyDescent="0.25">
      <c r="A64" s="128"/>
      <c r="B64" s="20" t="str">
        <f>IFERROR(VLOOKUP(A64,Salariés[],2,FALSE),"")</f>
        <v/>
      </c>
      <c r="C64" s="20" t="str">
        <f>IFERROR(VLOOKUP(A64,Salariés[],3,FALSE),"")</f>
        <v/>
      </c>
      <c r="D64" s="59">
        <f>IFERROR(IF(ISTEXT(Relevé[[#This Row],[1]]),0,
IF(AND($C64=$B$3,Relevé[[#This Row],[1]]-D$3&gt;0),Relevé[[#This Row],[1]]-D$3,
IF(AND($C64=$B$4,Relevé[[#This Row],[1]]-D$4&gt;0),Relevé[[#This Row],[1]]-D$4,
IF(AND($C64=$B$5,Relevé[[#This Row],[1]]-D$5&gt;0),Relevé[[#This Row],[1]]-D$5,0)))),0)</f>
        <v>0</v>
      </c>
      <c r="E64" s="59">
        <f>IFERROR(IF(ISTEXT(Relevé[[#This Row],[2]]),0,
IF(AND($C64=$B$3,Relevé[[#This Row],[2]]-E$3&gt;0),Relevé[[#This Row],[2]]-E$3,
IF(AND($C64=$B$4,Relevé[[#This Row],[2]]-E$4&gt;0),Relevé[[#This Row],[2]]-E$4,
IF(AND($C64=$B$5,Relevé[[#This Row],[2]]-E$5&gt;0),Relevé[[#This Row],[2]]-E$5,0)))),0)</f>
        <v>0</v>
      </c>
      <c r="F64" s="59">
        <f>IFERROR(IF(ISTEXT(Relevé[[#This Row],[3]]),0,
IF(AND($C64=$B$3,Relevé[[#This Row],[3]]-F$3&gt;0),Relevé[[#This Row],[3]]-F$3,
IF(AND($C64=$B$4,Relevé[[#This Row],[3]]-F$4&gt;0),Relevé[[#This Row],[3]]-F$4,
IF(AND($C64=$B$5,Relevé[[#This Row],[3]]-F$5&gt;0),Relevé[[#This Row],[3]]-F$5,0)))),0)</f>
        <v>0</v>
      </c>
      <c r="G64" s="59">
        <f>IFERROR(IF(ISTEXT(Relevé[[#This Row],[4]]),0,
IF(AND($C64=$B$3,Relevé[[#This Row],[4]]-G$3&gt;0),Relevé[[#This Row],[4]]-G$3,
IF(AND($C64=$B$4,Relevé[[#This Row],[4]]-G$4&gt;0),Relevé[[#This Row],[4]]-G$4,
IF(AND($C64=$B$5,Relevé[[#This Row],[4]]-G$5&gt;0),Relevé[[#This Row],[4]]-G$5,0)))),0)</f>
        <v>0</v>
      </c>
      <c r="H64" s="59">
        <f>IFERROR(IF(ISTEXT(Relevé[[#This Row],[5]]),0,
IF(AND($C64=$B$3,Relevé[[#This Row],[5]]-H$3&gt;0),Relevé[[#This Row],[5]]-H$3,
IF(AND($C64=$B$4,Relevé[[#This Row],[5]]-H$4&gt;0),Relevé[[#This Row],[5]]-H$4,
IF(AND($C64=$B$5,Relevé[[#This Row],[5]]-H$5&gt;0),Relevé[[#This Row],[5]]-H$5,0)))),0)</f>
        <v>0</v>
      </c>
      <c r="I64" s="59">
        <f>IFERROR(IF(ISTEXT(Relevé[[#This Row],[6]]),0,
IF(AND($C64=$B$3,Relevé[[#This Row],[6]]-I$3&gt;0),Relevé[[#This Row],[6]]-I$3,
IF(AND($C64=$B$4,Relevé[[#This Row],[6]]-I$4&gt;0),Relevé[[#This Row],[6]]-I$4,
IF(AND($C64=$B$5,Relevé[[#This Row],[6]]-I$5&gt;0),Relevé[[#This Row],[6]]-I$5,0)))),0)</f>
        <v>0</v>
      </c>
      <c r="J64" s="59">
        <f>IFERROR(IF(ISTEXT(Relevé[[#This Row],[7]]),0,
IF(AND($C64=$B$3,Relevé[[#This Row],[7]]-J$3&gt;0),Relevé[[#This Row],[7]]-J$3,
IF(AND($C64=$B$4,Relevé[[#This Row],[7]]-J$4&gt;0),Relevé[[#This Row],[7]]-J$4,
IF(AND($C64=$B$5,Relevé[[#This Row],[7]]-J$5&gt;0),Relevé[[#This Row],[7]]-J$5,0)))),0)</f>
        <v>0</v>
      </c>
      <c r="K64" s="59">
        <f>IFERROR(IF(ISTEXT(Relevé[[#This Row],[8]]),0,
IF(AND($C64=$B$3,Relevé[[#This Row],[8]]-K$3&gt;0),Relevé[[#This Row],[8]]-K$3,
IF(AND($C64=$B$4,Relevé[[#This Row],[8]]-K$4&gt;0),Relevé[[#This Row],[8]]-K$4,
IF(AND($C64=$B$5,Relevé[[#This Row],[8]]-K$5&gt;0),Relevé[[#This Row],[8]]-K$5,0)))),0)</f>
        <v>0</v>
      </c>
      <c r="L64" s="59">
        <f>IFERROR(IF(ISTEXT(Relevé[[#This Row],[9]]),0,
IF(AND($C64=$B$3,Relevé[[#This Row],[9]]-L$3&gt;0),Relevé[[#This Row],[9]]-L$3,
IF(AND($C64=$B$4,Relevé[[#This Row],[9]]-L$4&gt;0),Relevé[[#This Row],[9]]-L$4,
IF(AND($C64=$B$5,Relevé[[#This Row],[9]]-L$5&gt;0),Relevé[[#This Row],[9]]-L$5,0)))),0)</f>
        <v>0</v>
      </c>
      <c r="M64" s="59">
        <f>IFERROR(IF(ISTEXT(Relevé[[#This Row],[10]]),0,
IF(AND($C64=$B$3,Relevé[[#This Row],[10]]-M$3&gt;0),Relevé[[#This Row],[10]]-M$3,
IF(AND($C64=$B$4,Relevé[[#This Row],[10]]-M$4&gt;0),Relevé[[#This Row],[10]]-M$4,
IF(AND($C64=$B$5,Relevé[[#This Row],[10]]-M$5&gt;0),Relevé[[#This Row],[10]]-M$5,0)))),0)</f>
        <v>0</v>
      </c>
      <c r="N64" s="59">
        <f>IFERROR(IF(ISTEXT(Relevé[[#This Row],[11]]),0,
IF(AND($C64=$B$3,Relevé[[#This Row],[11]]-N$3&gt;0),Relevé[[#This Row],[11]]-N$3,
IF(AND($C64=$B$4,Relevé[[#This Row],[11]]-N$4&gt;0),Relevé[[#This Row],[11]]-N$4,
IF(AND($C64=$B$5,Relevé[[#This Row],[11]]-N$5&gt;0),Relevé[[#This Row],[11]]-N$5,0)))),0)</f>
        <v>0</v>
      </c>
      <c r="O64" s="59">
        <f>IFERROR(IF(ISTEXT(Relevé[[#This Row],[12]]),0,
IF(AND($C64=$B$3,Relevé[[#This Row],[12]]-O$3&gt;0),Relevé[[#This Row],[12]]-O$3,
IF(AND($C64=$B$4,Relevé[[#This Row],[12]]-O$4&gt;0),Relevé[[#This Row],[12]]-O$4,
IF(AND($C64=$B$5,Relevé[[#This Row],[12]]-O$5&gt;0),Relevé[[#This Row],[12]]-O$5,0)))),0)</f>
        <v>0</v>
      </c>
      <c r="P64" s="59">
        <f>IFERROR(IF(ISTEXT(Relevé[[#This Row],[13]]),0,
IF(AND($C64=$B$3,Relevé[[#This Row],[13]]-P$3&gt;0),Relevé[[#This Row],[13]]-P$3,
IF(AND($C64=$B$4,Relevé[[#This Row],[13]]-P$4&gt;0),Relevé[[#This Row],[13]]-P$4,
IF(AND($C64=$B$5,Relevé[[#This Row],[13]]-P$5&gt;0),Relevé[[#This Row],[13]]-P$5,0)))),0)</f>
        <v>0</v>
      </c>
      <c r="Q64" s="59">
        <f>IFERROR(IF(ISTEXT(Relevé[[#This Row],[14]]),0,
IF(AND($C64=$B$3,Relevé[[#This Row],[14]]-Q$3&gt;0),Relevé[[#This Row],[14]]-Q$3,
IF(AND($C64=$B$4,Relevé[[#This Row],[14]]-Q$4&gt;0),Relevé[[#This Row],[14]]-Q$4,
IF(AND($C64=$B$5,Relevé[[#This Row],[14]]-Q$5&gt;0),Relevé[[#This Row],[14]]-Q$5,0)))),0)</f>
        <v>0</v>
      </c>
      <c r="R64" s="59">
        <f>IFERROR(IF(ISTEXT(Relevé[[#This Row],[15]]),0,
IF(AND($C64=$B$3,Relevé[[#This Row],[15]]-R$3&gt;0),Relevé[[#This Row],[15]]-R$3,
IF(AND($C64=$B$4,Relevé[[#This Row],[15]]-R$4&gt;0),Relevé[[#This Row],[15]]-R$4,
IF(AND($C64=$B$5,Relevé[[#This Row],[15]]-R$5&gt;0),Relevé[[#This Row],[15]]-R$5,0)))),0)</f>
        <v>0</v>
      </c>
      <c r="S64" s="59">
        <f>IFERROR(IF(ISTEXT(Relevé[[#This Row],[16]]),0,
IF(AND($C64=$B$3,Relevé[[#This Row],[16]]-S$3&gt;0),Relevé[[#This Row],[16]]-S$3,
IF(AND($C64=$B$4,Relevé[[#This Row],[16]]-S$4&gt;0),Relevé[[#This Row],[16]]-S$4,
IF(AND($C64=$B$5,Relevé[[#This Row],[16]]-S$5&gt;0),Relevé[[#This Row],[16]]-S$5,0)))),0)</f>
        <v>0</v>
      </c>
      <c r="T64" s="59">
        <f>IFERROR(IF(ISTEXT(Relevé[[#This Row],[17]]),0,
IF(AND($C64=$B$3,Relevé[[#This Row],[17]]-T$3&gt;0),Relevé[[#This Row],[17]]-T$3,
IF(AND($C64=$B$4,Relevé[[#This Row],[17]]-T$4&gt;0),Relevé[[#This Row],[17]]-T$4,
IF(AND($C64=$B$5,Relevé[[#This Row],[17]]-T$5&gt;0),Relevé[[#This Row],[17]]-T$5,0)))),0)</f>
        <v>0</v>
      </c>
      <c r="U64" s="59">
        <f>IFERROR(IF(ISTEXT(Relevé[[#This Row],[18]]),0,
IF(AND($C64=$B$3,Relevé[[#This Row],[18]]-U$3&gt;0),Relevé[[#This Row],[18]]-U$3,
IF(AND($C64=$B$4,Relevé[[#This Row],[18]]-U$4&gt;0),Relevé[[#This Row],[18]]-U$4,
IF(AND($C64=$B$5,Relevé[[#This Row],[18]]-U$5&gt;0),Relevé[[#This Row],[18]]-U$5,0)))),0)</f>
        <v>0</v>
      </c>
      <c r="V64" s="59">
        <f>IFERROR(IF(ISTEXT(Relevé[[#This Row],[19]]),0,
IF(AND($C64=$B$3,Relevé[[#This Row],[19]]-V$3&gt;0),Relevé[[#This Row],[19]]-V$3,
IF(AND($C64=$B$4,Relevé[[#This Row],[19]]-V$4&gt;0),Relevé[[#This Row],[19]]-V$4,
IF(AND($C64=$B$5,Relevé[[#This Row],[19]]-V$5&gt;0),Relevé[[#This Row],[19]]-V$5,0)))),0)</f>
        <v>0</v>
      </c>
      <c r="W64" s="59">
        <f>IFERROR(IF(ISTEXT(Relevé[[#This Row],[20]]),0,
IF(AND($C64=$B$3,Relevé[[#This Row],[20]]-W$3&gt;0),Relevé[[#This Row],[20]]-W$3,
IF(AND($C64=$B$4,Relevé[[#This Row],[20]]-W$4&gt;0),Relevé[[#This Row],[20]]-W$4,
IF(AND($C64=$B$5,Relevé[[#This Row],[20]]-W$5&gt;0),Relevé[[#This Row],[20]]-W$5,0)))),0)</f>
        <v>0</v>
      </c>
      <c r="X64" s="59">
        <f>IFERROR(IF(ISTEXT(Relevé[[#This Row],[21]]),0,
IF(AND($C64=$B$3,Relevé[[#This Row],[21]]-X$3&gt;0),Relevé[[#This Row],[21]]-X$3,
IF(AND($C64=$B$4,Relevé[[#This Row],[21]]-X$4&gt;0),Relevé[[#This Row],[21]]-X$4,
IF(AND($C64=$B$5,Relevé[[#This Row],[21]]-X$5&gt;0),Relevé[[#This Row],[21]]-X$5,0)))),0)</f>
        <v>0</v>
      </c>
      <c r="Y64" s="59">
        <f>IFERROR(IF(ISTEXT(Relevé[[#This Row],[22]]),0,
IF(AND($C64=$B$3,Relevé[[#This Row],[22]]-Y$3&gt;0),Relevé[[#This Row],[22]]-Y$3,
IF(AND($C64=$B$4,Relevé[[#This Row],[22]]-Y$4&gt;0),Relevé[[#This Row],[22]]-Y$4,
IF(AND($C64=$B$5,Relevé[[#This Row],[22]]-Y$5&gt;0),Relevé[[#This Row],[22]]-Y$5,0)))),0)</f>
        <v>0</v>
      </c>
      <c r="Z64" s="59">
        <f>IFERROR(IF(ISTEXT(Relevé[[#This Row],[23]]),0,
IF(AND($C64=$B$3,Relevé[[#This Row],[23]]-Z$3&gt;0),Relevé[[#This Row],[23]]-Z$3,
IF(AND($C64=$B$4,Relevé[[#This Row],[23]]-Z$4&gt;0),Relevé[[#This Row],[23]]-Z$4,
IF(AND($C64=$B$5,Relevé[[#This Row],[23]]-Z$5&gt;0),Relevé[[#This Row],[23]]-Z$5,0)))),0)</f>
        <v>0</v>
      </c>
      <c r="AA64" s="59">
        <f>IFERROR(IF(ISTEXT(Relevé[[#This Row],[24]]),0,
IF(AND($C64=$B$3,Relevé[[#This Row],[24]]-AA$3&gt;0),Relevé[[#This Row],[24]]-AA$3,
IF(AND($C64=$B$4,Relevé[[#This Row],[24]]-AA$4&gt;0),Relevé[[#This Row],[24]]-AA$4,
IF(AND($C64=$B$5,Relevé[[#This Row],[24]]-AA$5&gt;0),Relevé[[#This Row],[24]]-AA$5,0)))),0)</f>
        <v>0</v>
      </c>
      <c r="AB64" s="59">
        <f>IFERROR(IF(ISTEXT(Relevé[[#This Row],[25]]),0,
IF(AND($C64=$B$3,Relevé[[#This Row],[25]]-AB$3&gt;0),Relevé[[#This Row],[25]]-AB$3,
IF(AND($C64=$B$4,Relevé[[#This Row],[25]]-AB$4&gt;0),Relevé[[#This Row],[25]]-AB$4,
IF(AND($C64=$B$5,Relevé[[#This Row],[25]]-AB$5&gt;0),Relevé[[#This Row],[25]]-AB$5,0)))),0)</f>
        <v>0</v>
      </c>
      <c r="AC64" s="59">
        <f>IFERROR(IF(ISTEXT(Relevé[[#This Row],[26]]),0,
IF(AND($C64=$B$3,Relevé[[#This Row],[26]]-AC$3&gt;0),Relevé[[#This Row],[26]]-AC$3,
IF(AND($C64=$B$4,Relevé[[#This Row],[26]]-AC$4&gt;0),Relevé[[#This Row],[26]]-AC$4,
IF(AND($C64=$B$5,Relevé[[#This Row],[26]]-AC$5&gt;0),Relevé[[#This Row],[26]]-AC$5,0)))),0)</f>
        <v>0</v>
      </c>
      <c r="AD64" s="59">
        <f>IFERROR(IF(ISTEXT(Relevé[[#This Row],[27]]),0,
IF(AND($C64=$B$3,Relevé[[#This Row],[27]]-AD$3&gt;0),Relevé[[#This Row],[27]]-AD$3,
IF(AND($C64=$B$4,Relevé[[#This Row],[27]]-AD$4&gt;0),Relevé[[#This Row],[27]]-AD$4,
IF(AND($C64=$B$5,Relevé[[#This Row],[27]]-AD$5&gt;0),Relevé[[#This Row],[27]]-AD$5,0)))),0)</f>
        <v>0</v>
      </c>
      <c r="AE64" s="59">
        <f>IFERROR(IF(ISTEXT(Relevé[[#This Row],[28]]),0,
IF(AND($C64=$B$3,Relevé[[#This Row],[28]]-AE$3&gt;0),Relevé[[#This Row],[28]]-AE$3,
IF(AND($C64=$B$4,Relevé[[#This Row],[28]]-AE$4&gt;0),Relevé[[#This Row],[28]]-AE$4,
IF(AND($C64=$B$5,Relevé[[#This Row],[28]]-AE$5&gt;0),Relevé[[#This Row],[28]]-AE$5,0)))),0)</f>
        <v>0</v>
      </c>
      <c r="AF64" s="59">
        <f>IFERROR(IF(ISTEXT(Relevé[[#This Row],[29]]),0,
IF(AND($C64=$B$3,Relevé[[#This Row],[29]]-AF$3&gt;0),Relevé[[#This Row],[29]]-AF$3,
IF(AND($C64=$B$4,Relevé[[#This Row],[29]]-AF$4&gt;0),Relevé[[#This Row],[29]]-AF$4,
IF(AND($C64=$B$5,Relevé[[#This Row],[29]]-AF$5&gt;0),Relevé[[#This Row],[29]]-AF$5,0)))),0)</f>
        <v>0</v>
      </c>
      <c r="AG64" s="59">
        <f>IFERROR(IF(ISTEXT(Relevé[[#This Row],[30]]),0,
IF(AND($C64=$B$3,Relevé[[#This Row],[30]]-AG$3&gt;0),Relevé[[#This Row],[30]]-AG$3,
IF(AND($C64=$B$4,Relevé[[#This Row],[30]]-AG$4&gt;0),Relevé[[#This Row],[30]]-AG$4,
IF(AND($C64=$B$5,Relevé[[#This Row],[30]]-AG$5&gt;0),Relevé[[#This Row],[30]]-AG$5,0)))),0)</f>
        <v>0</v>
      </c>
      <c r="AH64" s="59">
        <f>IFERROR(IF(ISTEXT(Relevé[[#This Row],[31]]),0,
IF(AND($C64=$B$3,Relevé[[#This Row],[31]]-AH$3&gt;0),Relevé[[#This Row],[31]]-AH$3,
IF(AND($C64=$B$4,Relevé[[#This Row],[31]]-AH$4&gt;0),Relevé[[#This Row],[31]]-AH$4,
IF(AND($C64=$B$5,Relevé[[#This Row],[31]]-AH$5&gt;0),Relevé[[#This Row],[31]]-AH$5,0)))),0)</f>
        <v>0</v>
      </c>
      <c r="AI64" s="60">
        <f t="shared" si="4"/>
        <v>0</v>
      </c>
      <c r="AJ64" s="11"/>
      <c r="AK64" s="11"/>
      <c r="AL64" s="11"/>
      <c r="AM64" s="11"/>
    </row>
    <row r="65" spans="1:39" ht="15" customHeight="1" x14ac:dyDescent="0.25">
      <c r="A65" s="128"/>
      <c r="B65" s="20" t="str">
        <f>IFERROR(VLOOKUP(A65,Salariés[],2,FALSE),"")</f>
        <v/>
      </c>
      <c r="C65" s="20" t="str">
        <f>IFERROR(VLOOKUP(A65,Salariés[],3,FALSE),"")</f>
        <v/>
      </c>
      <c r="D65" s="59">
        <f>IFERROR(IF(ISTEXT(Relevé[[#This Row],[1]]),0,
IF(AND($C65=$B$3,Relevé[[#This Row],[1]]-D$3&gt;0),Relevé[[#This Row],[1]]-D$3,
IF(AND($C65=$B$4,Relevé[[#This Row],[1]]-D$4&gt;0),Relevé[[#This Row],[1]]-D$4,
IF(AND($C65=$B$5,Relevé[[#This Row],[1]]-D$5&gt;0),Relevé[[#This Row],[1]]-D$5,0)))),0)</f>
        <v>0</v>
      </c>
      <c r="E65" s="59">
        <f>IFERROR(IF(ISTEXT(Relevé[[#This Row],[2]]),0,
IF(AND($C65=$B$3,Relevé[[#This Row],[2]]-E$3&gt;0),Relevé[[#This Row],[2]]-E$3,
IF(AND($C65=$B$4,Relevé[[#This Row],[2]]-E$4&gt;0),Relevé[[#This Row],[2]]-E$4,
IF(AND($C65=$B$5,Relevé[[#This Row],[2]]-E$5&gt;0),Relevé[[#This Row],[2]]-E$5,0)))),0)</f>
        <v>0</v>
      </c>
      <c r="F65" s="59">
        <f>IFERROR(IF(ISTEXT(Relevé[[#This Row],[3]]),0,
IF(AND($C65=$B$3,Relevé[[#This Row],[3]]-F$3&gt;0),Relevé[[#This Row],[3]]-F$3,
IF(AND($C65=$B$4,Relevé[[#This Row],[3]]-F$4&gt;0),Relevé[[#This Row],[3]]-F$4,
IF(AND($C65=$B$5,Relevé[[#This Row],[3]]-F$5&gt;0),Relevé[[#This Row],[3]]-F$5,0)))),0)</f>
        <v>0</v>
      </c>
      <c r="G65" s="59">
        <f>IFERROR(IF(ISTEXT(Relevé[[#This Row],[4]]),0,
IF(AND($C65=$B$3,Relevé[[#This Row],[4]]-G$3&gt;0),Relevé[[#This Row],[4]]-G$3,
IF(AND($C65=$B$4,Relevé[[#This Row],[4]]-G$4&gt;0),Relevé[[#This Row],[4]]-G$4,
IF(AND($C65=$B$5,Relevé[[#This Row],[4]]-G$5&gt;0),Relevé[[#This Row],[4]]-G$5,0)))),0)</f>
        <v>0</v>
      </c>
      <c r="H65" s="59">
        <f>IFERROR(IF(ISTEXT(Relevé[[#This Row],[5]]),0,
IF(AND($C65=$B$3,Relevé[[#This Row],[5]]-H$3&gt;0),Relevé[[#This Row],[5]]-H$3,
IF(AND($C65=$B$4,Relevé[[#This Row],[5]]-H$4&gt;0),Relevé[[#This Row],[5]]-H$4,
IF(AND($C65=$B$5,Relevé[[#This Row],[5]]-H$5&gt;0),Relevé[[#This Row],[5]]-H$5,0)))),0)</f>
        <v>0</v>
      </c>
      <c r="I65" s="59">
        <f>IFERROR(IF(ISTEXT(Relevé[[#This Row],[6]]),0,
IF(AND($C65=$B$3,Relevé[[#This Row],[6]]-I$3&gt;0),Relevé[[#This Row],[6]]-I$3,
IF(AND($C65=$B$4,Relevé[[#This Row],[6]]-I$4&gt;0),Relevé[[#This Row],[6]]-I$4,
IF(AND($C65=$B$5,Relevé[[#This Row],[6]]-I$5&gt;0),Relevé[[#This Row],[6]]-I$5,0)))),0)</f>
        <v>0</v>
      </c>
      <c r="J65" s="59">
        <f>IFERROR(IF(ISTEXT(Relevé[[#This Row],[7]]),0,
IF(AND($C65=$B$3,Relevé[[#This Row],[7]]-J$3&gt;0),Relevé[[#This Row],[7]]-J$3,
IF(AND($C65=$B$4,Relevé[[#This Row],[7]]-J$4&gt;0),Relevé[[#This Row],[7]]-J$4,
IF(AND($C65=$B$5,Relevé[[#This Row],[7]]-J$5&gt;0),Relevé[[#This Row],[7]]-J$5,0)))),0)</f>
        <v>0</v>
      </c>
      <c r="K65" s="59">
        <f>IFERROR(IF(ISTEXT(Relevé[[#This Row],[8]]),0,
IF(AND($C65=$B$3,Relevé[[#This Row],[8]]-K$3&gt;0),Relevé[[#This Row],[8]]-K$3,
IF(AND($C65=$B$4,Relevé[[#This Row],[8]]-K$4&gt;0),Relevé[[#This Row],[8]]-K$4,
IF(AND($C65=$B$5,Relevé[[#This Row],[8]]-K$5&gt;0),Relevé[[#This Row],[8]]-K$5,0)))),0)</f>
        <v>0</v>
      </c>
      <c r="L65" s="59">
        <f>IFERROR(IF(ISTEXT(Relevé[[#This Row],[9]]),0,
IF(AND($C65=$B$3,Relevé[[#This Row],[9]]-L$3&gt;0),Relevé[[#This Row],[9]]-L$3,
IF(AND($C65=$B$4,Relevé[[#This Row],[9]]-L$4&gt;0),Relevé[[#This Row],[9]]-L$4,
IF(AND($C65=$B$5,Relevé[[#This Row],[9]]-L$5&gt;0),Relevé[[#This Row],[9]]-L$5,0)))),0)</f>
        <v>0</v>
      </c>
      <c r="M65" s="59">
        <f>IFERROR(IF(ISTEXT(Relevé[[#This Row],[10]]),0,
IF(AND($C65=$B$3,Relevé[[#This Row],[10]]-M$3&gt;0),Relevé[[#This Row],[10]]-M$3,
IF(AND($C65=$B$4,Relevé[[#This Row],[10]]-M$4&gt;0),Relevé[[#This Row],[10]]-M$4,
IF(AND($C65=$B$5,Relevé[[#This Row],[10]]-M$5&gt;0),Relevé[[#This Row],[10]]-M$5,0)))),0)</f>
        <v>0</v>
      </c>
      <c r="N65" s="59">
        <f>IFERROR(IF(ISTEXT(Relevé[[#This Row],[11]]),0,
IF(AND($C65=$B$3,Relevé[[#This Row],[11]]-N$3&gt;0),Relevé[[#This Row],[11]]-N$3,
IF(AND($C65=$B$4,Relevé[[#This Row],[11]]-N$4&gt;0),Relevé[[#This Row],[11]]-N$4,
IF(AND($C65=$B$5,Relevé[[#This Row],[11]]-N$5&gt;0),Relevé[[#This Row],[11]]-N$5,0)))),0)</f>
        <v>0</v>
      </c>
      <c r="O65" s="59">
        <f>IFERROR(IF(ISTEXT(Relevé[[#This Row],[12]]),0,
IF(AND($C65=$B$3,Relevé[[#This Row],[12]]-O$3&gt;0),Relevé[[#This Row],[12]]-O$3,
IF(AND($C65=$B$4,Relevé[[#This Row],[12]]-O$4&gt;0),Relevé[[#This Row],[12]]-O$4,
IF(AND($C65=$B$5,Relevé[[#This Row],[12]]-O$5&gt;0),Relevé[[#This Row],[12]]-O$5,0)))),0)</f>
        <v>0</v>
      </c>
      <c r="P65" s="59">
        <f>IFERROR(IF(ISTEXT(Relevé[[#This Row],[13]]),0,
IF(AND($C65=$B$3,Relevé[[#This Row],[13]]-P$3&gt;0),Relevé[[#This Row],[13]]-P$3,
IF(AND($C65=$B$4,Relevé[[#This Row],[13]]-P$4&gt;0),Relevé[[#This Row],[13]]-P$4,
IF(AND($C65=$B$5,Relevé[[#This Row],[13]]-P$5&gt;0),Relevé[[#This Row],[13]]-P$5,0)))),0)</f>
        <v>0</v>
      </c>
      <c r="Q65" s="59">
        <f>IFERROR(IF(ISTEXT(Relevé[[#This Row],[14]]),0,
IF(AND($C65=$B$3,Relevé[[#This Row],[14]]-Q$3&gt;0),Relevé[[#This Row],[14]]-Q$3,
IF(AND($C65=$B$4,Relevé[[#This Row],[14]]-Q$4&gt;0),Relevé[[#This Row],[14]]-Q$4,
IF(AND($C65=$B$5,Relevé[[#This Row],[14]]-Q$5&gt;0),Relevé[[#This Row],[14]]-Q$5,0)))),0)</f>
        <v>0</v>
      </c>
      <c r="R65" s="59">
        <f>IFERROR(IF(ISTEXT(Relevé[[#This Row],[15]]),0,
IF(AND($C65=$B$3,Relevé[[#This Row],[15]]-R$3&gt;0),Relevé[[#This Row],[15]]-R$3,
IF(AND($C65=$B$4,Relevé[[#This Row],[15]]-R$4&gt;0),Relevé[[#This Row],[15]]-R$4,
IF(AND($C65=$B$5,Relevé[[#This Row],[15]]-R$5&gt;0),Relevé[[#This Row],[15]]-R$5,0)))),0)</f>
        <v>0</v>
      </c>
      <c r="S65" s="59">
        <f>IFERROR(IF(ISTEXT(Relevé[[#This Row],[16]]),0,
IF(AND($C65=$B$3,Relevé[[#This Row],[16]]-S$3&gt;0),Relevé[[#This Row],[16]]-S$3,
IF(AND($C65=$B$4,Relevé[[#This Row],[16]]-S$4&gt;0),Relevé[[#This Row],[16]]-S$4,
IF(AND($C65=$B$5,Relevé[[#This Row],[16]]-S$5&gt;0),Relevé[[#This Row],[16]]-S$5,0)))),0)</f>
        <v>0</v>
      </c>
      <c r="T65" s="59">
        <f>IFERROR(IF(ISTEXT(Relevé[[#This Row],[17]]),0,
IF(AND($C65=$B$3,Relevé[[#This Row],[17]]-T$3&gt;0),Relevé[[#This Row],[17]]-T$3,
IF(AND($C65=$B$4,Relevé[[#This Row],[17]]-T$4&gt;0),Relevé[[#This Row],[17]]-T$4,
IF(AND($C65=$B$5,Relevé[[#This Row],[17]]-T$5&gt;0),Relevé[[#This Row],[17]]-T$5,0)))),0)</f>
        <v>0</v>
      </c>
      <c r="U65" s="59">
        <f>IFERROR(IF(ISTEXT(Relevé[[#This Row],[18]]),0,
IF(AND($C65=$B$3,Relevé[[#This Row],[18]]-U$3&gt;0),Relevé[[#This Row],[18]]-U$3,
IF(AND($C65=$B$4,Relevé[[#This Row],[18]]-U$4&gt;0),Relevé[[#This Row],[18]]-U$4,
IF(AND($C65=$B$5,Relevé[[#This Row],[18]]-U$5&gt;0),Relevé[[#This Row],[18]]-U$5,0)))),0)</f>
        <v>0</v>
      </c>
      <c r="V65" s="59">
        <f>IFERROR(IF(ISTEXT(Relevé[[#This Row],[19]]),0,
IF(AND($C65=$B$3,Relevé[[#This Row],[19]]-V$3&gt;0),Relevé[[#This Row],[19]]-V$3,
IF(AND($C65=$B$4,Relevé[[#This Row],[19]]-V$4&gt;0),Relevé[[#This Row],[19]]-V$4,
IF(AND($C65=$B$5,Relevé[[#This Row],[19]]-V$5&gt;0),Relevé[[#This Row],[19]]-V$5,0)))),0)</f>
        <v>0</v>
      </c>
      <c r="W65" s="59">
        <f>IFERROR(IF(ISTEXT(Relevé[[#This Row],[20]]),0,
IF(AND($C65=$B$3,Relevé[[#This Row],[20]]-W$3&gt;0),Relevé[[#This Row],[20]]-W$3,
IF(AND($C65=$B$4,Relevé[[#This Row],[20]]-W$4&gt;0),Relevé[[#This Row],[20]]-W$4,
IF(AND($C65=$B$5,Relevé[[#This Row],[20]]-W$5&gt;0),Relevé[[#This Row],[20]]-W$5,0)))),0)</f>
        <v>0</v>
      </c>
      <c r="X65" s="59">
        <f>IFERROR(IF(ISTEXT(Relevé[[#This Row],[21]]),0,
IF(AND($C65=$B$3,Relevé[[#This Row],[21]]-X$3&gt;0),Relevé[[#This Row],[21]]-X$3,
IF(AND($C65=$B$4,Relevé[[#This Row],[21]]-X$4&gt;0),Relevé[[#This Row],[21]]-X$4,
IF(AND($C65=$B$5,Relevé[[#This Row],[21]]-X$5&gt;0),Relevé[[#This Row],[21]]-X$5,0)))),0)</f>
        <v>0</v>
      </c>
      <c r="Y65" s="59">
        <f>IFERROR(IF(ISTEXT(Relevé[[#This Row],[22]]),0,
IF(AND($C65=$B$3,Relevé[[#This Row],[22]]-Y$3&gt;0),Relevé[[#This Row],[22]]-Y$3,
IF(AND($C65=$B$4,Relevé[[#This Row],[22]]-Y$4&gt;0),Relevé[[#This Row],[22]]-Y$4,
IF(AND($C65=$B$5,Relevé[[#This Row],[22]]-Y$5&gt;0),Relevé[[#This Row],[22]]-Y$5,0)))),0)</f>
        <v>0</v>
      </c>
      <c r="Z65" s="59">
        <f>IFERROR(IF(ISTEXT(Relevé[[#This Row],[23]]),0,
IF(AND($C65=$B$3,Relevé[[#This Row],[23]]-Z$3&gt;0),Relevé[[#This Row],[23]]-Z$3,
IF(AND($C65=$B$4,Relevé[[#This Row],[23]]-Z$4&gt;0),Relevé[[#This Row],[23]]-Z$4,
IF(AND($C65=$B$5,Relevé[[#This Row],[23]]-Z$5&gt;0),Relevé[[#This Row],[23]]-Z$5,0)))),0)</f>
        <v>0</v>
      </c>
      <c r="AA65" s="59">
        <f>IFERROR(IF(ISTEXT(Relevé[[#This Row],[24]]),0,
IF(AND($C65=$B$3,Relevé[[#This Row],[24]]-AA$3&gt;0),Relevé[[#This Row],[24]]-AA$3,
IF(AND($C65=$B$4,Relevé[[#This Row],[24]]-AA$4&gt;0),Relevé[[#This Row],[24]]-AA$4,
IF(AND($C65=$B$5,Relevé[[#This Row],[24]]-AA$5&gt;0),Relevé[[#This Row],[24]]-AA$5,0)))),0)</f>
        <v>0</v>
      </c>
      <c r="AB65" s="59">
        <f>IFERROR(IF(ISTEXT(Relevé[[#This Row],[25]]),0,
IF(AND($C65=$B$3,Relevé[[#This Row],[25]]-AB$3&gt;0),Relevé[[#This Row],[25]]-AB$3,
IF(AND($C65=$B$4,Relevé[[#This Row],[25]]-AB$4&gt;0),Relevé[[#This Row],[25]]-AB$4,
IF(AND($C65=$B$5,Relevé[[#This Row],[25]]-AB$5&gt;0),Relevé[[#This Row],[25]]-AB$5,0)))),0)</f>
        <v>0</v>
      </c>
      <c r="AC65" s="59">
        <f>IFERROR(IF(ISTEXT(Relevé[[#This Row],[26]]),0,
IF(AND($C65=$B$3,Relevé[[#This Row],[26]]-AC$3&gt;0),Relevé[[#This Row],[26]]-AC$3,
IF(AND($C65=$B$4,Relevé[[#This Row],[26]]-AC$4&gt;0),Relevé[[#This Row],[26]]-AC$4,
IF(AND($C65=$B$5,Relevé[[#This Row],[26]]-AC$5&gt;0),Relevé[[#This Row],[26]]-AC$5,0)))),0)</f>
        <v>0</v>
      </c>
      <c r="AD65" s="59">
        <f>IFERROR(IF(ISTEXT(Relevé[[#This Row],[27]]),0,
IF(AND($C65=$B$3,Relevé[[#This Row],[27]]-AD$3&gt;0),Relevé[[#This Row],[27]]-AD$3,
IF(AND($C65=$B$4,Relevé[[#This Row],[27]]-AD$4&gt;0),Relevé[[#This Row],[27]]-AD$4,
IF(AND($C65=$B$5,Relevé[[#This Row],[27]]-AD$5&gt;0),Relevé[[#This Row],[27]]-AD$5,0)))),0)</f>
        <v>0</v>
      </c>
      <c r="AE65" s="59">
        <f>IFERROR(IF(ISTEXT(Relevé[[#This Row],[28]]),0,
IF(AND($C65=$B$3,Relevé[[#This Row],[28]]-AE$3&gt;0),Relevé[[#This Row],[28]]-AE$3,
IF(AND($C65=$B$4,Relevé[[#This Row],[28]]-AE$4&gt;0),Relevé[[#This Row],[28]]-AE$4,
IF(AND($C65=$B$5,Relevé[[#This Row],[28]]-AE$5&gt;0),Relevé[[#This Row],[28]]-AE$5,0)))),0)</f>
        <v>0</v>
      </c>
      <c r="AF65" s="59">
        <f>IFERROR(IF(ISTEXT(Relevé[[#This Row],[29]]),0,
IF(AND($C65=$B$3,Relevé[[#This Row],[29]]-AF$3&gt;0),Relevé[[#This Row],[29]]-AF$3,
IF(AND($C65=$B$4,Relevé[[#This Row],[29]]-AF$4&gt;0),Relevé[[#This Row],[29]]-AF$4,
IF(AND($C65=$B$5,Relevé[[#This Row],[29]]-AF$5&gt;0),Relevé[[#This Row],[29]]-AF$5,0)))),0)</f>
        <v>0</v>
      </c>
      <c r="AG65" s="59">
        <f>IFERROR(IF(ISTEXT(Relevé[[#This Row],[30]]),0,
IF(AND($C65=$B$3,Relevé[[#This Row],[30]]-AG$3&gt;0),Relevé[[#This Row],[30]]-AG$3,
IF(AND($C65=$B$4,Relevé[[#This Row],[30]]-AG$4&gt;0),Relevé[[#This Row],[30]]-AG$4,
IF(AND($C65=$B$5,Relevé[[#This Row],[30]]-AG$5&gt;0),Relevé[[#This Row],[30]]-AG$5,0)))),0)</f>
        <v>0</v>
      </c>
      <c r="AH65" s="59">
        <f>IFERROR(IF(ISTEXT(Relevé[[#This Row],[31]]),0,
IF(AND($C65=$B$3,Relevé[[#This Row],[31]]-AH$3&gt;0),Relevé[[#This Row],[31]]-AH$3,
IF(AND($C65=$B$4,Relevé[[#This Row],[31]]-AH$4&gt;0),Relevé[[#This Row],[31]]-AH$4,
IF(AND($C65=$B$5,Relevé[[#This Row],[31]]-AH$5&gt;0),Relevé[[#This Row],[31]]-AH$5,0)))),0)</f>
        <v>0</v>
      </c>
      <c r="AI65" s="60">
        <f t="shared" si="4"/>
        <v>0</v>
      </c>
      <c r="AJ65" s="11"/>
      <c r="AK65" s="11"/>
      <c r="AL65" s="11"/>
      <c r="AM65" s="11"/>
    </row>
    <row r="66" spans="1:39" ht="15" customHeight="1" x14ac:dyDescent="0.25">
      <c r="A66" s="128"/>
      <c r="B66" s="20" t="str">
        <f>IFERROR(VLOOKUP(A66,Salariés[],2,FALSE),"")</f>
        <v/>
      </c>
      <c r="C66" s="20" t="str">
        <f>IFERROR(VLOOKUP(A66,Salariés[],3,FALSE),"")</f>
        <v/>
      </c>
      <c r="D66" s="59">
        <f>IFERROR(IF(ISTEXT(Relevé[[#This Row],[1]]),0,
IF(AND($C66=$B$3,Relevé[[#This Row],[1]]-D$3&gt;0),Relevé[[#This Row],[1]]-D$3,
IF(AND($C66=$B$4,Relevé[[#This Row],[1]]-D$4&gt;0),Relevé[[#This Row],[1]]-D$4,
IF(AND($C66=$B$5,Relevé[[#This Row],[1]]-D$5&gt;0),Relevé[[#This Row],[1]]-D$5,0)))),0)</f>
        <v>0</v>
      </c>
      <c r="E66" s="59">
        <f>IFERROR(IF(ISTEXT(Relevé[[#This Row],[2]]),0,
IF(AND($C66=$B$3,Relevé[[#This Row],[2]]-E$3&gt;0),Relevé[[#This Row],[2]]-E$3,
IF(AND($C66=$B$4,Relevé[[#This Row],[2]]-E$4&gt;0),Relevé[[#This Row],[2]]-E$4,
IF(AND($C66=$B$5,Relevé[[#This Row],[2]]-E$5&gt;0),Relevé[[#This Row],[2]]-E$5,0)))),0)</f>
        <v>0</v>
      </c>
      <c r="F66" s="59">
        <f>IFERROR(IF(ISTEXT(Relevé[[#This Row],[3]]),0,
IF(AND($C66=$B$3,Relevé[[#This Row],[3]]-F$3&gt;0),Relevé[[#This Row],[3]]-F$3,
IF(AND($C66=$B$4,Relevé[[#This Row],[3]]-F$4&gt;0),Relevé[[#This Row],[3]]-F$4,
IF(AND($C66=$B$5,Relevé[[#This Row],[3]]-F$5&gt;0),Relevé[[#This Row],[3]]-F$5,0)))),0)</f>
        <v>0</v>
      </c>
      <c r="G66" s="59">
        <f>IFERROR(IF(ISTEXT(Relevé[[#This Row],[4]]),0,
IF(AND($C66=$B$3,Relevé[[#This Row],[4]]-G$3&gt;0),Relevé[[#This Row],[4]]-G$3,
IF(AND($C66=$B$4,Relevé[[#This Row],[4]]-G$4&gt;0),Relevé[[#This Row],[4]]-G$4,
IF(AND($C66=$B$5,Relevé[[#This Row],[4]]-G$5&gt;0),Relevé[[#This Row],[4]]-G$5,0)))),0)</f>
        <v>0</v>
      </c>
      <c r="H66" s="59">
        <f>IFERROR(IF(ISTEXT(Relevé[[#This Row],[5]]),0,
IF(AND($C66=$B$3,Relevé[[#This Row],[5]]-H$3&gt;0),Relevé[[#This Row],[5]]-H$3,
IF(AND($C66=$B$4,Relevé[[#This Row],[5]]-H$4&gt;0),Relevé[[#This Row],[5]]-H$4,
IF(AND($C66=$B$5,Relevé[[#This Row],[5]]-H$5&gt;0),Relevé[[#This Row],[5]]-H$5,0)))),0)</f>
        <v>0</v>
      </c>
      <c r="I66" s="59">
        <f>IFERROR(IF(ISTEXT(Relevé[[#This Row],[6]]),0,
IF(AND($C66=$B$3,Relevé[[#This Row],[6]]-I$3&gt;0),Relevé[[#This Row],[6]]-I$3,
IF(AND($C66=$B$4,Relevé[[#This Row],[6]]-I$4&gt;0),Relevé[[#This Row],[6]]-I$4,
IF(AND($C66=$B$5,Relevé[[#This Row],[6]]-I$5&gt;0),Relevé[[#This Row],[6]]-I$5,0)))),0)</f>
        <v>0</v>
      </c>
      <c r="J66" s="59">
        <f>IFERROR(IF(ISTEXT(Relevé[[#This Row],[7]]),0,
IF(AND($C66=$B$3,Relevé[[#This Row],[7]]-J$3&gt;0),Relevé[[#This Row],[7]]-J$3,
IF(AND($C66=$B$4,Relevé[[#This Row],[7]]-J$4&gt;0),Relevé[[#This Row],[7]]-J$4,
IF(AND($C66=$B$5,Relevé[[#This Row],[7]]-J$5&gt;0),Relevé[[#This Row],[7]]-J$5,0)))),0)</f>
        <v>0</v>
      </c>
      <c r="K66" s="59">
        <f>IFERROR(IF(ISTEXT(Relevé[[#This Row],[8]]),0,
IF(AND($C66=$B$3,Relevé[[#This Row],[8]]-K$3&gt;0),Relevé[[#This Row],[8]]-K$3,
IF(AND($C66=$B$4,Relevé[[#This Row],[8]]-K$4&gt;0),Relevé[[#This Row],[8]]-K$4,
IF(AND($C66=$B$5,Relevé[[#This Row],[8]]-K$5&gt;0),Relevé[[#This Row],[8]]-K$5,0)))),0)</f>
        <v>0</v>
      </c>
      <c r="L66" s="59">
        <f>IFERROR(IF(ISTEXT(Relevé[[#This Row],[9]]),0,
IF(AND($C66=$B$3,Relevé[[#This Row],[9]]-L$3&gt;0),Relevé[[#This Row],[9]]-L$3,
IF(AND($C66=$B$4,Relevé[[#This Row],[9]]-L$4&gt;0),Relevé[[#This Row],[9]]-L$4,
IF(AND($C66=$B$5,Relevé[[#This Row],[9]]-L$5&gt;0),Relevé[[#This Row],[9]]-L$5,0)))),0)</f>
        <v>0</v>
      </c>
      <c r="M66" s="59">
        <f>IFERROR(IF(ISTEXT(Relevé[[#This Row],[10]]),0,
IF(AND($C66=$B$3,Relevé[[#This Row],[10]]-M$3&gt;0),Relevé[[#This Row],[10]]-M$3,
IF(AND($C66=$B$4,Relevé[[#This Row],[10]]-M$4&gt;0),Relevé[[#This Row],[10]]-M$4,
IF(AND($C66=$B$5,Relevé[[#This Row],[10]]-M$5&gt;0),Relevé[[#This Row],[10]]-M$5,0)))),0)</f>
        <v>0</v>
      </c>
      <c r="N66" s="59">
        <f>IFERROR(IF(ISTEXT(Relevé[[#This Row],[11]]),0,
IF(AND($C66=$B$3,Relevé[[#This Row],[11]]-N$3&gt;0),Relevé[[#This Row],[11]]-N$3,
IF(AND($C66=$B$4,Relevé[[#This Row],[11]]-N$4&gt;0),Relevé[[#This Row],[11]]-N$4,
IF(AND($C66=$B$5,Relevé[[#This Row],[11]]-N$5&gt;0),Relevé[[#This Row],[11]]-N$5,0)))),0)</f>
        <v>0</v>
      </c>
      <c r="O66" s="59">
        <f>IFERROR(IF(ISTEXT(Relevé[[#This Row],[12]]),0,
IF(AND($C66=$B$3,Relevé[[#This Row],[12]]-O$3&gt;0),Relevé[[#This Row],[12]]-O$3,
IF(AND($C66=$B$4,Relevé[[#This Row],[12]]-O$4&gt;0),Relevé[[#This Row],[12]]-O$4,
IF(AND($C66=$B$5,Relevé[[#This Row],[12]]-O$5&gt;0),Relevé[[#This Row],[12]]-O$5,0)))),0)</f>
        <v>0</v>
      </c>
      <c r="P66" s="59">
        <f>IFERROR(IF(ISTEXT(Relevé[[#This Row],[13]]),0,
IF(AND($C66=$B$3,Relevé[[#This Row],[13]]-P$3&gt;0),Relevé[[#This Row],[13]]-P$3,
IF(AND($C66=$B$4,Relevé[[#This Row],[13]]-P$4&gt;0),Relevé[[#This Row],[13]]-P$4,
IF(AND($C66=$B$5,Relevé[[#This Row],[13]]-P$5&gt;0),Relevé[[#This Row],[13]]-P$5,0)))),0)</f>
        <v>0</v>
      </c>
      <c r="Q66" s="59">
        <f>IFERROR(IF(ISTEXT(Relevé[[#This Row],[14]]),0,
IF(AND($C66=$B$3,Relevé[[#This Row],[14]]-Q$3&gt;0),Relevé[[#This Row],[14]]-Q$3,
IF(AND($C66=$B$4,Relevé[[#This Row],[14]]-Q$4&gt;0),Relevé[[#This Row],[14]]-Q$4,
IF(AND($C66=$B$5,Relevé[[#This Row],[14]]-Q$5&gt;0),Relevé[[#This Row],[14]]-Q$5,0)))),0)</f>
        <v>0</v>
      </c>
      <c r="R66" s="59">
        <f>IFERROR(IF(ISTEXT(Relevé[[#This Row],[15]]),0,
IF(AND($C66=$B$3,Relevé[[#This Row],[15]]-R$3&gt;0),Relevé[[#This Row],[15]]-R$3,
IF(AND($C66=$B$4,Relevé[[#This Row],[15]]-R$4&gt;0),Relevé[[#This Row],[15]]-R$4,
IF(AND($C66=$B$5,Relevé[[#This Row],[15]]-R$5&gt;0),Relevé[[#This Row],[15]]-R$5,0)))),0)</f>
        <v>0</v>
      </c>
      <c r="S66" s="59">
        <f>IFERROR(IF(ISTEXT(Relevé[[#This Row],[16]]),0,
IF(AND($C66=$B$3,Relevé[[#This Row],[16]]-S$3&gt;0),Relevé[[#This Row],[16]]-S$3,
IF(AND($C66=$B$4,Relevé[[#This Row],[16]]-S$4&gt;0),Relevé[[#This Row],[16]]-S$4,
IF(AND($C66=$B$5,Relevé[[#This Row],[16]]-S$5&gt;0),Relevé[[#This Row],[16]]-S$5,0)))),0)</f>
        <v>0</v>
      </c>
      <c r="T66" s="59">
        <f>IFERROR(IF(ISTEXT(Relevé[[#This Row],[17]]),0,
IF(AND($C66=$B$3,Relevé[[#This Row],[17]]-T$3&gt;0),Relevé[[#This Row],[17]]-T$3,
IF(AND($C66=$B$4,Relevé[[#This Row],[17]]-T$4&gt;0),Relevé[[#This Row],[17]]-T$4,
IF(AND($C66=$B$5,Relevé[[#This Row],[17]]-T$5&gt;0),Relevé[[#This Row],[17]]-T$5,0)))),0)</f>
        <v>0</v>
      </c>
      <c r="U66" s="59">
        <f>IFERROR(IF(ISTEXT(Relevé[[#This Row],[18]]),0,
IF(AND($C66=$B$3,Relevé[[#This Row],[18]]-U$3&gt;0),Relevé[[#This Row],[18]]-U$3,
IF(AND($C66=$B$4,Relevé[[#This Row],[18]]-U$4&gt;0),Relevé[[#This Row],[18]]-U$4,
IF(AND($C66=$B$5,Relevé[[#This Row],[18]]-U$5&gt;0),Relevé[[#This Row],[18]]-U$5,0)))),0)</f>
        <v>0</v>
      </c>
      <c r="V66" s="59">
        <f>IFERROR(IF(ISTEXT(Relevé[[#This Row],[19]]),0,
IF(AND($C66=$B$3,Relevé[[#This Row],[19]]-V$3&gt;0),Relevé[[#This Row],[19]]-V$3,
IF(AND($C66=$B$4,Relevé[[#This Row],[19]]-V$4&gt;0),Relevé[[#This Row],[19]]-V$4,
IF(AND($C66=$B$5,Relevé[[#This Row],[19]]-V$5&gt;0),Relevé[[#This Row],[19]]-V$5,0)))),0)</f>
        <v>0</v>
      </c>
      <c r="W66" s="59">
        <f>IFERROR(IF(ISTEXT(Relevé[[#This Row],[20]]),0,
IF(AND($C66=$B$3,Relevé[[#This Row],[20]]-W$3&gt;0),Relevé[[#This Row],[20]]-W$3,
IF(AND($C66=$B$4,Relevé[[#This Row],[20]]-W$4&gt;0),Relevé[[#This Row],[20]]-W$4,
IF(AND($C66=$B$5,Relevé[[#This Row],[20]]-W$5&gt;0),Relevé[[#This Row],[20]]-W$5,0)))),0)</f>
        <v>0</v>
      </c>
      <c r="X66" s="59">
        <f>IFERROR(IF(ISTEXT(Relevé[[#This Row],[21]]),0,
IF(AND($C66=$B$3,Relevé[[#This Row],[21]]-X$3&gt;0),Relevé[[#This Row],[21]]-X$3,
IF(AND($C66=$B$4,Relevé[[#This Row],[21]]-X$4&gt;0),Relevé[[#This Row],[21]]-X$4,
IF(AND($C66=$B$5,Relevé[[#This Row],[21]]-X$5&gt;0),Relevé[[#This Row],[21]]-X$5,0)))),0)</f>
        <v>0</v>
      </c>
      <c r="Y66" s="59">
        <f>IFERROR(IF(ISTEXT(Relevé[[#This Row],[22]]),0,
IF(AND($C66=$B$3,Relevé[[#This Row],[22]]-Y$3&gt;0),Relevé[[#This Row],[22]]-Y$3,
IF(AND($C66=$B$4,Relevé[[#This Row],[22]]-Y$4&gt;0),Relevé[[#This Row],[22]]-Y$4,
IF(AND($C66=$B$5,Relevé[[#This Row],[22]]-Y$5&gt;0),Relevé[[#This Row],[22]]-Y$5,0)))),0)</f>
        <v>0</v>
      </c>
      <c r="Z66" s="59">
        <f>IFERROR(IF(ISTEXT(Relevé[[#This Row],[23]]),0,
IF(AND($C66=$B$3,Relevé[[#This Row],[23]]-Z$3&gt;0),Relevé[[#This Row],[23]]-Z$3,
IF(AND($C66=$B$4,Relevé[[#This Row],[23]]-Z$4&gt;0),Relevé[[#This Row],[23]]-Z$4,
IF(AND($C66=$B$5,Relevé[[#This Row],[23]]-Z$5&gt;0),Relevé[[#This Row],[23]]-Z$5,0)))),0)</f>
        <v>0</v>
      </c>
      <c r="AA66" s="59">
        <f>IFERROR(IF(ISTEXT(Relevé[[#This Row],[24]]),0,
IF(AND($C66=$B$3,Relevé[[#This Row],[24]]-AA$3&gt;0),Relevé[[#This Row],[24]]-AA$3,
IF(AND($C66=$B$4,Relevé[[#This Row],[24]]-AA$4&gt;0),Relevé[[#This Row],[24]]-AA$4,
IF(AND($C66=$B$5,Relevé[[#This Row],[24]]-AA$5&gt;0),Relevé[[#This Row],[24]]-AA$5,0)))),0)</f>
        <v>0</v>
      </c>
      <c r="AB66" s="59">
        <f>IFERROR(IF(ISTEXT(Relevé[[#This Row],[25]]),0,
IF(AND($C66=$B$3,Relevé[[#This Row],[25]]-AB$3&gt;0),Relevé[[#This Row],[25]]-AB$3,
IF(AND($C66=$B$4,Relevé[[#This Row],[25]]-AB$4&gt;0),Relevé[[#This Row],[25]]-AB$4,
IF(AND($C66=$B$5,Relevé[[#This Row],[25]]-AB$5&gt;0),Relevé[[#This Row],[25]]-AB$5,0)))),0)</f>
        <v>0</v>
      </c>
      <c r="AC66" s="59">
        <f>IFERROR(IF(ISTEXT(Relevé[[#This Row],[26]]),0,
IF(AND($C66=$B$3,Relevé[[#This Row],[26]]-AC$3&gt;0),Relevé[[#This Row],[26]]-AC$3,
IF(AND($C66=$B$4,Relevé[[#This Row],[26]]-AC$4&gt;0),Relevé[[#This Row],[26]]-AC$4,
IF(AND($C66=$B$5,Relevé[[#This Row],[26]]-AC$5&gt;0),Relevé[[#This Row],[26]]-AC$5,0)))),0)</f>
        <v>0</v>
      </c>
      <c r="AD66" s="59">
        <f>IFERROR(IF(ISTEXT(Relevé[[#This Row],[27]]),0,
IF(AND($C66=$B$3,Relevé[[#This Row],[27]]-AD$3&gt;0),Relevé[[#This Row],[27]]-AD$3,
IF(AND($C66=$B$4,Relevé[[#This Row],[27]]-AD$4&gt;0),Relevé[[#This Row],[27]]-AD$4,
IF(AND($C66=$B$5,Relevé[[#This Row],[27]]-AD$5&gt;0),Relevé[[#This Row],[27]]-AD$5,0)))),0)</f>
        <v>0</v>
      </c>
      <c r="AE66" s="59">
        <f>IFERROR(IF(ISTEXT(Relevé[[#This Row],[28]]),0,
IF(AND($C66=$B$3,Relevé[[#This Row],[28]]-AE$3&gt;0),Relevé[[#This Row],[28]]-AE$3,
IF(AND($C66=$B$4,Relevé[[#This Row],[28]]-AE$4&gt;0),Relevé[[#This Row],[28]]-AE$4,
IF(AND($C66=$B$5,Relevé[[#This Row],[28]]-AE$5&gt;0),Relevé[[#This Row],[28]]-AE$5,0)))),0)</f>
        <v>0</v>
      </c>
      <c r="AF66" s="59">
        <f>IFERROR(IF(ISTEXT(Relevé[[#This Row],[29]]),0,
IF(AND($C66=$B$3,Relevé[[#This Row],[29]]-AF$3&gt;0),Relevé[[#This Row],[29]]-AF$3,
IF(AND($C66=$B$4,Relevé[[#This Row],[29]]-AF$4&gt;0),Relevé[[#This Row],[29]]-AF$4,
IF(AND($C66=$B$5,Relevé[[#This Row],[29]]-AF$5&gt;0),Relevé[[#This Row],[29]]-AF$5,0)))),0)</f>
        <v>0</v>
      </c>
      <c r="AG66" s="59">
        <f>IFERROR(IF(ISTEXT(Relevé[[#This Row],[30]]),0,
IF(AND($C66=$B$3,Relevé[[#This Row],[30]]-AG$3&gt;0),Relevé[[#This Row],[30]]-AG$3,
IF(AND($C66=$B$4,Relevé[[#This Row],[30]]-AG$4&gt;0),Relevé[[#This Row],[30]]-AG$4,
IF(AND($C66=$B$5,Relevé[[#This Row],[30]]-AG$5&gt;0),Relevé[[#This Row],[30]]-AG$5,0)))),0)</f>
        <v>0</v>
      </c>
      <c r="AH66" s="59">
        <f>IFERROR(IF(ISTEXT(Relevé[[#This Row],[31]]),0,
IF(AND($C66=$B$3,Relevé[[#This Row],[31]]-AH$3&gt;0),Relevé[[#This Row],[31]]-AH$3,
IF(AND($C66=$B$4,Relevé[[#This Row],[31]]-AH$4&gt;0),Relevé[[#This Row],[31]]-AH$4,
IF(AND($C66=$B$5,Relevé[[#This Row],[31]]-AH$5&gt;0),Relevé[[#This Row],[31]]-AH$5,0)))),0)</f>
        <v>0</v>
      </c>
      <c r="AI66" s="60">
        <f t="shared" si="4"/>
        <v>0</v>
      </c>
      <c r="AJ66" s="11"/>
      <c r="AK66" s="11"/>
      <c r="AL66" s="11"/>
      <c r="AM66" s="11"/>
    </row>
    <row r="67" spans="1:39" ht="15" customHeight="1" x14ac:dyDescent="0.25">
      <c r="A67" s="128"/>
      <c r="B67" s="20" t="str">
        <f>IFERROR(VLOOKUP(A67,Salariés[],2,FALSE),"")</f>
        <v/>
      </c>
      <c r="C67" s="20" t="str">
        <f>IFERROR(VLOOKUP(A67,Salariés[],3,FALSE),"")</f>
        <v/>
      </c>
      <c r="D67" s="59">
        <f>IFERROR(IF(ISTEXT(Relevé[[#This Row],[1]]),0,
IF(AND($C67=$B$3,Relevé[[#This Row],[1]]-D$3&gt;0),Relevé[[#This Row],[1]]-D$3,
IF(AND($C67=$B$4,Relevé[[#This Row],[1]]-D$4&gt;0),Relevé[[#This Row],[1]]-D$4,
IF(AND($C67=$B$5,Relevé[[#This Row],[1]]-D$5&gt;0),Relevé[[#This Row],[1]]-D$5,0)))),0)</f>
        <v>0</v>
      </c>
      <c r="E67" s="59">
        <f>IFERROR(IF(ISTEXT(Relevé[[#This Row],[2]]),0,
IF(AND($C67=$B$3,Relevé[[#This Row],[2]]-E$3&gt;0),Relevé[[#This Row],[2]]-E$3,
IF(AND($C67=$B$4,Relevé[[#This Row],[2]]-E$4&gt;0),Relevé[[#This Row],[2]]-E$4,
IF(AND($C67=$B$5,Relevé[[#This Row],[2]]-E$5&gt;0),Relevé[[#This Row],[2]]-E$5,0)))),0)</f>
        <v>0</v>
      </c>
      <c r="F67" s="59">
        <f>IFERROR(IF(ISTEXT(Relevé[[#This Row],[3]]),0,
IF(AND($C67=$B$3,Relevé[[#This Row],[3]]-F$3&gt;0),Relevé[[#This Row],[3]]-F$3,
IF(AND($C67=$B$4,Relevé[[#This Row],[3]]-F$4&gt;0),Relevé[[#This Row],[3]]-F$4,
IF(AND($C67=$B$5,Relevé[[#This Row],[3]]-F$5&gt;0),Relevé[[#This Row],[3]]-F$5,0)))),0)</f>
        <v>0</v>
      </c>
      <c r="G67" s="59">
        <f>IFERROR(IF(ISTEXT(Relevé[[#This Row],[4]]),0,
IF(AND($C67=$B$3,Relevé[[#This Row],[4]]-G$3&gt;0),Relevé[[#This Row],[4]]-G$3,
IF(AND($C67=$B$4,Relevé[[#This Row],[4]]-G$4&gt;0),Relevé[[#This Row],[4]]-G$4,
IF(AND($C67=$B$5,Relevé[[#This Row],[4]]-G$5&gt;0),Relevé[[#This Row],[4]]-G$5,0)))),0)</f>
        <v>0</v>
      </c>
      <c r="H67" s="59">
        <f>IFERROR(IF(ISTEXT(Relevé[[#This Row],[5]]),0,
IF(AND($C67=$B$3,Relevé[[#This Row],[5]]-H$3&gt;0),Relevé[[#This Row],[5]]-H$3,
IF(AND($C67=$B$4,Relevé[[#This Row],[5]]-H$4&gt;0),Relevé[[#This Row],[5]]-H$4,
IF(AND($C67=$B$5,Relevé[[#This Row],[5]]-H$5&gt;0),Relevé[[#This Row],[5]]-H$5,0)))),0)</f>
        <v>0</v>
      </c>
      <c r="I67" s="59">
        <f>IFERROR(IF(ISTEXT(Relevé[[#This Row],[6]]),0,
IF(AND($C67=$B$3,Relevé[[#This Row],[6]]-I$3&gt;0),Relevé[[#This Row],[6]]-I$3,
IF(AND($C67=$B$4,Relevé[[#This Row],[6]]-I$4&gt;0),Relevé[[#This Row],[6]]-I$4,
IF(AND($C67=$B$5,Relevé[[#This Row],[6]]-I$5&gt;0),Relevé[[#This Row],[6]]-I$5,0)))),0)</f>
        <v>0</v>
      </c>
      <c r="J67" s="59">
        <f>IFERROR(IF(ISTEXT(Relevé[[#This Row],[7]]),0,
IF(AND($C67=$B$3,Relevé[[#This Row],[7]]-J$3&gt;0),Relevé[[#This Row],[7]]-J$3,
IF(AND($C67=$B$4,Relevé[[#This Row],[7]]-J$4&gt;0),Relevé[[#This Row],[7]]-J$4,
IF(AND($C67=$B$5,Relevé[[#This Row],[7]]-J$5&gt;0),Relevé[[#This Row],[7]]-J$5,0)))),0)</f>
        <v>0</v>
      </c>
      <c r="K67" s="59">
        <f>IFERROR(IF(ISTEXT(Relevé[[#This Row],[8]]),0,
IF(AND($C67=$B$3,Relevé[[#This Row],[8]]-K$3&gt;0),Relevé[[#This Row],[8]]-K$3,
IF(AND($C67=$B$4,Relevé[[#This Row],[8]]-K$4&gt;0),Relevé[[#This Row],[8]]-K$4,
IF(AND($C67=$B$5,Relevé[[#This Row],[8]]-K$5&gt;0),Relevé[[#This Row],[8]]-K$5,0)))),0)</f>
        <v>0</v>
      </c>
      <c r="L67" s="59">
        <f>IFERROR(IF(ISTEXT(Relevé[[#This Row],[9]]),0,
IF(AND($C67=$B$3,Relevé[[#This Row],[9]]-L$3&gt;0),Relevé[[#This Row],[9]]-L$3,
IF(AND($C67=$B$4,Relevé[[#This Row],[9]]-L$4&gt;0),Relevé[[#This Row],[9]]-L$4,
IF(AND($C67=$B$5,Relevé[[#This Row],[9]]-L$5&gt;0),Relevé[[#This Row],[9]]-L$5,0)))),0)</f>
        <v>0</v>
      </c>
      <c r="M67" s="59">
        <f>IFERROR(IF(ISTEXT(Relevé[[#This Row],[10]]),0,
IF(AND($C67=$B$3,Relevé[[#This Row],[10]]-M$3&gt;0),Relevé[[#This Row],[10]]-M$3,
IF(AND($C67=$B$4,Relevé[[#This Row],[10]]-M$4&gt;0),Relevé[[#This Row],[10]]-M$4,
IF(AND($C67=$B$5,Relevé[[#This Row],[10]]-M$5&gt;0),Relevé[[#This Row],[10]]-M$5,0)))),0)</f>
        <v>0</v>
      </c>
      <c r="N67" s="59">
        <f>IFERROR(IF(ISTEXT(Relevé[[#This Row],[11]]),0,
IF(AND($C67=$B$3,Relevé[[#This Row],[11]]-N$3&gt;0),Relevé[[#This Row],[11]]-N$3,
IF(AND($C67=$B$4,Relevé[[#This Row],[11]]-N$4&gt;0),Relevé[[#This Row],[11]]-N$4,
IF(AND($C67=$B$5,Relevé[[#This Row],[11]]-N$5&gt;0),Relevé[[#This Row],[11]]-N$5,0)))),0)</f>
        <v>0</v>
      </c>
      <c r="O67" s="59">
        <f>IFERROR(IF(ISTEXT(Relevé[[#This Row],[12]]),0,
IF(AND($C67=$B$3,Relevé[[#This Row],[12]]-O$3&gt;0),Relevé[[#This Row],[12]]-O$3,
IF(AND($C67=$B$4,Relevé[[#This Row],[12]]-O$4&gt;0),Relevé[[#This Row],[12]]-O$4,
IF(AND($C67=$B$5,Relevé[[#This Row],[12]]-O$5&gt;0),Relevé[[#This Row],[12]]-O$5,0)))),0)</f>
        <v>0</v>
      </c>
      <c r="P67" s="59">
        <f>IFERROR(IF(ISTEXT(Relevé[[#This Row],[13]]),0,
IF(AND($C67=$B$3,Relevé[[#This Row],[13]]-P$3&gt;0),Relevé[[#This Row],[13]]-P$3,
IF(AND($C67=$B$4,Relevé[[#This Row],[13]]-P$4&gt;0),Relevé[[#This Row],[13]]-P$4,
IF(AND($C67=$B$5,Relevé[[#This Row],[13]]-P$5&gt;0),Relevé[[#This Row],[13]]-P$5,0)))),0)</f>
        <v>0</v>
      </c>
      <c r="Q67" s="59">
        <f>IFERROR(IF(ISTEXT(Relevé[[#This Row],[14]]),0,
IF(AND($C67=$B$3,Relevé[[#This Row],[14]]-Q$3&gt;0),Relevé[[#This Row],[14]]-Q$3,
IF(AND($C67=$B$4,Relevé[[#This Row],[14]]-Q$4&gt;0),Relevé[[#This Row],[14]]-Q$4,
IF(AND($C67=$B$5,Relevé[[#This Row],[14]]-Q$5&gt;0),Relevé[[#This Row],[14]]-Q$5,0)))),0)</f>
        <v>0</v>
      </c>
      <c r="R67" s="59">
        <f>IFERROR(IF(ISTEXT(Relevé[[#This Row],[15]]),0,
IF(AND($C67=$B$3,Relevé[[#This Row],[15]]-R$3&gt;0),Relevé[[#This Row],[15]]-R$3,
IF(AND($C67=$B$4,Relevé[[#This Row],[15]]-R$4&gt;0),Relevé[[#This Row],[15]]-R$4,
IF(AND($C67=$B$5,Relevé[[#This Row],[15]]-R$5&gt;0),Relevé[[#This Row],[15]]-R$5,0)))),0)</f>
        <v>0</v>
      </c>
      <c r="S67" s="59">
        <f>IFERROR(IF(ISTEXT(Relevé[[#This Row],[16]]),0,
IF(AND($C67=$B$3,Relevé[[#This Row],[16]]-S$3&gt;0),Relevé[[#This Row],[16]]-S$3,
IF(AND($C67=$B$4,Relevé[[#This Row],[16]]-S$4&gt;0),Relevé[[#This Row],[16]]-S$4,
IF(AND($C67=$B$5,Relevé[[#This Row],[16]]-S$5&gt;0),Relevé[[#This Row],[16]]-S$5,0)))),0)</f>
        <v>0</v>
      </c>
      <c r="T67" s="59">
        <f>IFERROR(IF(ISTEXT(Relevé[[#This Row],[17]]),0,
IF(AND($C67=$B$3,Relevé[[#This Row],[17]]-T$3&gt;0),Relevé[[#This Row],[17]]-T$3,
IF(AND($C67=$B$4,Relevé[[#This Row],[17]]-T$4&gt;0),Relevé[[#This Row],[17]]-T$4,
IF(AND($C67=$B$5,Relevé[[#This Row],[17]]-T$5&gt;0),Relevé[[#This Row],[17]]-T$5,0)))),0)</f>
        <v>0</v>
      </c>
      <c r="U67" s="59">
        <f>IFERROR(IF(ISTEXT(Relevé[[#This Row],[18]]),0,
IF(AND($C67=$B$3,Relevé[[#This Row],[18]]-U$3&gt;0),Relevé[[#This Row],[18]]-U$3,
IF(AND($C67=$B$4,Relevé[[#This Row],[18]]-U$4&gt;0),Relevé[[#This Row],[18]]-U$4,
IF(AND($C67=$B$5,Relevé[[#This Row],[18]]-U$5&gt;0),Relevé[[#This Row],[18]]-U$5,0)))),0)</f>
        <v>0</v>
      </c>
      <c r="V67" s="59">
        <f>IFERROR(IF(ISTEXT(Relevé[[#This Row],[19]]),0,
IF(AND($C67=$B$3,Relevé[[#This Row],[19]]-V$3&gt;0),Relevé[[#This Row],[19]]-V$3,
IF(AND($C67=$B$4,Relevé[[#This Row],[19]]-V$4&gt;0),Relevé[[#This Row],[19]]-V$4,
IF(AND($C67=$B$5,Relevé[[#This Row],[19]]-V$5&gt;0),Relevé[[#This Row],[19]]-V$5,0)))),0)</f>
        <v>0</v>
      </c>
      <c r="W67" s="59">
        <f>IFERROR(IF(ISTEXT(Relevé[[#This Row],[20]]),0,
IF(AND($C67=$B$3,Relevé[[#This Row],[20]]-W$3&gt;0),Relevé[[#This Row],[20]]-W$3,
IF(AND($C67=$B$4,Relevé[[#This Row],[20]]-W$4&gt;0),Relevé[[#This Row],[20]]-W$4,
IF(AND($C67=$B$5,Relevé[[#This Row],[20]]-W$5&gt;0),Relevé[[#This Row],[20]]-W$5,0)))),0)</f>
        <v>0</v>
      </c>
      <c r="X67" s="59">
        <f>IFERROR(IF(ISTEXT(Relevé[[#This Row],[21]]),0,
IF(AND($C67=$B$3,Relevé[[#This Row],[21]]-X$3&gt;0),Relevé[[#This Row],[21]]-X$3,
IF(AND($C67=$B$4,Relevé[[#This Row],[21]]-X$4&gt;0),Relevé[[#This Row],[21]]-X$4,
IF(AND($C67=$B$5,Relevé[[#This Row],[21]]-X$5&gt;0),Relevé[[#This Row],[21]]-X$5,0)))),0)</f>
        <v>0</v>
      </c>
      <c r="Y67" s="59">
        <f>IFERROR(IF(ISTEXT(Relevé[[#This Row],[22]]),0,
IF(AND($C67=$B$3,Relevé[[#This Row],[22]]-Y$3&gt;0),Relevé[[#This Row],[22]]-Y$3,
IF(AND($C67=$B$4,Relevé[[#This Row],[22]]-Y$4&gt;0),Relevé[[#This Row],[22]]-Y$4,
IF(AND($C67=$B$5,Relevé[[#This Row],[22]]-Y$5&gt;0),Relevé[[#This Row],[22]]-Y$5,0)))),0)</f>
        <v>0</v>
      </c>
      <c r="Z67" s="59">
        <f>IFERROR(IF(ISTEXT(Relevé[[#This Row],[23]]),0,
IF(AND($C67=$B$3,Relevé[[#This Row],[23]]-Z$3&gt;0),Relevé[[#This Row],[23]]-Z$3,
IF(AND($C67=$B$4,Relevé[[#This Row],[23]]-Z$4&gt;0),Relevé[[#This Row],[23]]-Z$4,
IF(AND($C67=$B$5,Relevé[[#This Row],[23]]-Z$5&gt;0),Relevé[[#This Row],[23]]-Z$5,0)))),0)</f>
        <v>0</v>
      </c>
      <c r="AA67" s="59">
        <f>IFERROR(IF(ISTEXT(Relevé[[#This Row],[24]]),0,
IF(AND($C67=$B$3,Relevé[[#This Row],[24]]-AA$3&gt;0),Relevé[[#This Row],[24]]-AA$3,
IF(AND($C67=$B$4,Relevé[[#This Row],[24]]-AA$4&gt;0),Relevé[[#This Row],[24]]-AA$4,
IF(AND($C67=$B$5,Relevé[[#This Row],[24]]-AA$5&gt;0),Relevé[[#This Row],[24]]-AA$5,0)))),0)</f>
        <v>0</v>
      </c>
      <c r="AB67" s="59">
        <f>IFERROR(IF(ISTEXT(Relevé[[#This Row],[25]]),0,
IF(AND($C67=$B$3,Relevé[[#This Row],[25]]-AB$3&gt;0),Relevé[[#This Row],[25]]-AB$3,
IF(AND($C67=$B$4,Relevé[[#This Row],[25]]-AB$4&gt;0),Relevé[[#This Row],[25]]-AB$4,
IF(AND($C67=$B$5,Relevé[[#This Row],[25]]-AB$5&gt;0),Relevé[[#This Row],[25]]-AB$5,0)))),0)</f>
        <v>0</v>
      </c>
      <c r="AC67" s="59">
        <f>IFERROR(IF(ISTEXT(Relevé[[#This Row],[26]]),0,
IF(AND($C67=$B$3,Relevé[[#This Row],[26]]-AC$3&gt;0),Relevé[[#This Row],[26]]-AC$3,
IF(AND($C67=$B$4,Relevé[[#This Row],[26]]-AC$4&gt;0),Relevé[[#This Row],[26]]-AC$4,
IF(AND($C67=$B$5,Relevé[[#This Row],[26]]-AC$5&gt;0),Relevé[[#This Row],[26]]-AC$5,0)))),0)</f>
        <v>0</v>
      </c>
      <c r="AD67" s="59">
        <f>IFERROR(IF(ISTEXT(Relevé[[#This Row],[27]]),0,
IF(AND($C67=$B$3,Relevé[[#This Row],[27]]-AD$3&gt;0),Relevé[[#This Row],[27]]-AD$3,
IF(AND($C67=$B$4,Relevé[[#This Row],[27]]-AD$4&gt;0),Relevé[[#This Row],[27]]-AD$4,
IF(AND($C67=$B$5,Relevé[[#This Row],[27]]-AD$5&gt;0),Relevé[[#This Row],[27]]-AD$5,0)))),0)</f>
        <v>0</v>
      </c>
      <c r="AE67" s="59">
        <f>IFERROR(IF(ISTEXT(Relevé[[#This Row],[28]]),0,
IF(AND($C67=$B$3,Relevé[[#This Row],[28]]-AE$3&gt;0),Relevé[[#This Row],[28]]-AE$3,
IF(AND($C67=$B$4,Relevé[[#This Row],[28]]-AE$4&gt;0),Relevé[[#This Row],[28]]-AE$4,
IF(AND($C67=$B$5,Relevé[[#This Row],[28]]-AE$5&gt;0),Relevé[[#This Row],[28]]-AE$5,0)))),0)</f>
        <v>0</v>
      </c>
      <c r="AF67" s="59">
        <f>IFERROR(IF(ISTEXT(Relevé[[#This Row],[29]]),0,
IF(AND($C67=$B$3,Relevé[[#This Row],[29]]-AF$3&gt;0),Relevé[[#This Row],[29]]-AF$3,
IF(AND($C67=$B$4,Relevé[[#This Row],[29]]-AF$4&gt;0),Relevé[[#This Row],[29]]-AF$4,
IF(AND($C67=$B$5,Relevé[[#This Row],[29]]-AF$5&gt;0),Relevé[[#This Row],[29]]-AF$5,0)))),0)</f>
        <v>0</v>
      </c>
      <c r="AG67" s="59">
        <f>IFERROR(IF(ISTEXT(Relevé[[#This Row],[30]]),0,
IF(AND($C67=$B$3,Relevé[[#This Row],[30]]-AG$3&gt;0),Relevé[[#This Row],[30]]-AG$3,
IF(AND($C67=$B$4,Relevé[[#This Row],[30]]-AG$4&gt;0),Relevé[[#This Row],[30]]-AG$4,
IF(AND($C67=$B$5,Relevé[[#This Row],[30]]-AG$5&gt;0),Relevé[[#This Row],[30]]-AG$5,0)))),0)</f>
        <v>0</v>
      </c>
      <c r="AH67" s="59">
        <f>IFERROR(IF(ISTEXT(Relevé[[#This Row],[31]]),0,
IF(AND($C67=$B$3,Relevé[[#This Row],[31]]-AH$3&gt;0),Relevé[[#This Row],[31]]-AH$3,
IF(AND($C67=$B$4,Relevé[[#This Row],[31]]-AH$4&gt;0),Relevé[[#This Row],[31]]-AH$4,
IF(AND($C67=$B$5,Relevé[[#This Row],[31]]-AH$5&gt;0),Relevé[[#This Row],[31]]-AH$5,0)))),0)</f>
        <v>0</v>
      </c>
      <c r="AI67" s="60">
        <f t="shared" si="4"/>
        <v>0</v>
      </c>
      <c r="AJ67" s="11"/>
      <c r="AK67" s="11"/>
      <c r="AL67" s="11"/>
      <c r="AM67" s="11"/>
    </row>
    <row r="68" spans="1:39" ht="15" customHeight="1" x14ac:dyDescent="0.25">
      <c r="A68" s="128"/>
      <c r="B68" s="20" t="str">
        <f>IFERROR(VLOOKUP(A68,Salariés[],2,FALSE),"")</f>
        <v/>
      </c>
      <c r="C68" s="20" t="str">
        <f>IFERROR(VLOOKUP(A68,Salariés[],3,FALSE),"")</f>
        <v/>
      </c>
      <c r="D68" s="59">
        <f>IFERROR(IF(ISTEXT(Relevé[[#This Row],[1]]),0,
IF(AND($C68=$B$3,Relevé[[#This Row],[1]]-D$3&gt;0),Relevé[[#This Row],[1]]-D$3,
IF(AND($C68=$B$4,Relevé[[#This Row],[1]]-D$4&gt;0),Relevé[[#This Row],[1]]-D$4,
IF(AND($C68=$B$5,Relevé[[#This Row],[1]]-D$5&gt;0),Relevé[[#This Row],[1]]-D$5,0)))),0)</f>
        <v>0</v>
      </c>
      <c r="E68" s="59">
        <f>IFERROR(IF(ISTEXT(Relevé[[#This Row],[2]]),0,
IF(AND($C68=$B$3,Relevé[[#This Row],[2]]-E$3&gt;0),Relevé[[#This Row],[2]]-E$3,
IF(AND($C68=$B$4,Relevé[[#This Row],[2]]-E$4&gt;0),Relevé[[#This Row],[2]]-E$4,
IF(AND($C68=$B$5,Relevé[[#This Row],[2]]-E$5&gt;0),Relevé[[#This Row],[2]]-E$5,0)))),0)</f>
        <v>0</v>
      </c>
      <c r="F68" s="59">
        <f>IFERROR(IF(ISTEXT(Relevé[[#This Row],[3]]),0,
IF(AND($C68=$B$3,Relevé[[#This Row],[3]]-F$3&gt;0),Relevé[[#This Row],[3]]-F$3,
IF(AND($C68=$B$4,Relevé[[#This Row],[3]]-F$4&gt;0),Relevé[[#This Row],[3]]-F$4,
IF(AND($C68=$B$5,Relevé[[#This Row],[3]]-F$5&gt;0),Relevé[[#This Row],[3]]-F$5,0)))),0)</f>
        <v>0</v>
      </c>
      <c r="G68" s="59">
        <f>IFERROR(IF(ISTEXT(Relevé[[#This Row],[4]]),0,
IF(AND($C68=$B$3,Relevé[[#This Row],[4]]-G$3&gt;0),Relevé[[#This Row],[4]]-G$3,
IF(AND($C68=$B$4,Relevé[[#This Row],[4]]-G$4&gt;0),Relevé[[#This Row],[4]]-G$4,
IF(AND($C68=$B$5,Relevé[[#This Row],[4]]-G$5&gt;0),Relevé[[#This Row],[4]]-G$5,0)))),0)</f>
        <v>0</v>
      </c>
      <c r="H68" s="59">
        <f>IFERROR(IF(ISTEXT(Relevé[[#This Row],[5]]),0,
IF(AND($C68=$B$3,Relevé[[#This Row],[5]]-H$3&gt;0),Relevé[[#This Row],[5]]-H$3,
IF(AND($C68=$B$4,Relevé[[#This Row],[5]]-H$4&gt;0),Relevé[[#This Row],[5]]-H$4,
IF(AND($C68=$B$5,Relevé[[#This Row],[5]]-H$5&gt;0),Relevé[[#This Row],[5]]-H$5,0)))),0)</f>
        <v>0</v>
      </c>
      <c r="I68" s="59">
        <f>IFERROR(IF(ISTEXT(Relevé[[#This Row],[6]]),0,
IF(AND($C68=$B$3,Relevé[[#This Row],[6]]-I$3&gt;0),Relevé[[#This Row],[6]]-I$3,
IF(AND($C68=$B$4,Relevé[[#This Row],[6]]-I$4&gt;0),Relevé[[#This Row],[6]]-I$4,
IF(AND($C68=$B$5,Relevé[[#This Row],[6]]-I$5&gt;0),Relevé[[#This Row],[6]]-I$5,0)))),0)</f>
        <v>0</v>
      </c>
      <c r="J68" s="59">
        <f>IFERROR(IF(ISTEXT(Relevé[[#This Row],[7]]),0,
IF(AND($C68=$B$3,Relevé[[#This Row],[7]]-J$3&gt;0),Relevé[[#This Row],[7]]-J$3,
IF(AND($C68=$B$4,Relevé[[#This Row],[7]]-J$4&gt;0),Relevé[[#This Row],[7]]-J$4,
IF(AND($C68=$B$5,Relevé[[#This Row],[7]]-J$5&gt;0),Relevé[[#This Row],[7]]-J$5,0)))),0)</f>
        <v>0</v>
      </c>
      <c r="K68" s="59">
        <f>IFERROR(IF(ISTEXT(Relevé[[#This Row],[8]]),0,
IF(AND($C68=$B$3,Relevé[[#This Row],[8]]-K$3&gt;0),Relevé[[#This Row],[8]]-K$3,
IF(AND($C68=$B$4,Relevé[[#This Row],[8]]-K$4&gt;0),Relevé[[#This Row],[8]]-K$4,
IF(AND($C68=$B$5,Relevé[[#This Row],[8]]-K$5&gt;0),Relevé[[#This Row],[8]]-K$5,0)))),0)</f>
        <v>0</v>
      </c>
      <c r="L68" s="59">
        <f>IFERROR(IF(ISTEXT(Relevé[[#This Row],[9]]),0,
IF(AND($C68=$B$3,Relevé[[#This Row],[9]]-L$3&gt;0),Relevé[[#This Row],[9]]-L$3,
IF(AND($C68=$B$4,Relevé[[#This Row],[9]]-L$4&gt;0),Relevé[[#This Row],[9]]-L$4,
IF(AND($C68=$B$5,Relevé[[#This Row],[9]]-L$5&gt;0),Relevé[[#This Row],[9]]-L$5,0)))),0)</f>
        <v>0</v>
      </c>
      <c r="M68" s="59">
        <f>IFERROR(IF(ISTEXT(Relevé[[#This Row],[10]]),0,
IF(AND($C68=$B$3,Relevé[[#This Row],[10]]-M$3&gt;0),Relevé[[#This Row],[10]]-M$3,
IF(AND($C68=$B$4,Relevé[[#This Row],[10]]-M$4&gt;0),Relevé[[#This Row],[10]]-M$4,
IF(AND($C68=$B$5,Relevé[[#This Row],[10]]-M$5&gt;0),Relevé[[#This Row],[10]]-M$5,0)))),0)</f>
        <v>0</v>
      </c>
      <c r="N68" s="59">
        <f>IFERROR(IF(ISTEXT(Relevé[[#This Row],[11]]),0,
IF(AND($C68=$B$3,Relevé[[#This Row],[11]]-N$3&gt;0),Relevé[[#This Row],[11]]-N$3,
IF(AND($C68=$B$4,Relevé[[#This Row],[11]]-N$4&gt;0),Relevé[[#This Row],[11]]-N$4,
IF(AND($C68=$B$5,Relevé[[#This Row],[11]]-N$5&gt;0),Relevé[[#This Row],[11]]-N$5,0)))),0)</f>
        <v>0</v>
      </c>
      <c r="O68" s="59">
        <f>IFERROR(IF(ISTEXT(Relevé[[#This Row],[12]]),0,
IF(AND($C68=$B$3,Relevé[[#This Row],[12]]-O$3&gt;0),Relevé[[#This Row],[12]]-O$3,
IF(AND($C68=$B$4,Relevé[[#This Row],[12]]-O$4&gt;0),Relevé[[#This Row],[12]]-O$4,
IF(AND($C68=$B$5,Relevé[[#This Row],[12]]-O$5&gt;0),Relevé[[#This Row],[12]]-O$5,0)))),0)</f>
        <v>0</v>
      </c>
      <c r="P68" s="59">
        <f>IFERROR(IF(ISTEXT(Relevé[[#This Row],[13]]),0,
IF(AND($C68=$B$3,Relevé[[#This Row],[13]]-P$3&gt;0),Relevé[[#This Row],[13]]-P$3,
IF(AND($C68=$B$4,Relevé[[#This Row],[13]]-P$4&gt;0),Relevé[[#This Row],[13]]-P$4,
IF(AND($C68=$B$5,Relevé[[#This Row],[13]]-P$5&gt;0),Relevé[[#This Row],[13]]-P$5,0)))),0)</f>
        <v>0</v>
      </c>
      <c r="Q68" s="59">
        <f>IFERROR(IF(ISTEXT(Relevé[[#This Row],[14]]),0,
IF(AND($C68=$B$3,Relevé[[#This Row],[14]]-Q$3&gt;0),Relevé[[#This Row],[14]]-Q$3,
IF(AND($C68=$B$4,Relevé[[#This Row],[14]]-Q$4&gt;0),Relevé[[#This Row],[14]]-Q$4,
IF(AND($C68=$B$5,Relevé[[#This Row],[14]]-Q$5&gt;0),Relevé[[#This Row],[14]]-Q$5,0)))),0)</f>
        <v>0</v>
      </c>
      <c r="R68" s="59">
        <f>IFERROR(IF(ISTEXT(Relevé[[#This Row],[15]]),0,
IF(AND($C68=$B$3,Relevé[[#This Row],[15]]-R$3&gt;0),Relevé[[#This Row],[15]]-R$3,
IF(AND($C68=$B$4,Relevé[[#This Row],[15]]-R$4&gt;0),Relevé[[#This Row],[15]]-R$4,
IF(AND($C68=$B$5,Relevé[[#This Row],[15]]-R$5&gt;0),Relevé[[#This Row],[15]]-R$5,0)))),0)</f>
        <v>0</v>
      </c>
      <c r="S68" s="59">
        <f>IFERROR(IF(ISTEXT(Relevé[[#This Row],[16]]),0,
IF(AND($C68=$B$3,Relevé[[#This Row],[16]]-S$3&gt;0),Relevé[[#This Row],[16]]-S$3,
IF(AND($C68=$B$4,Relevé[[#This Row],[16]]-S$4&gt;0),Relevé[[#This Row],[16]]-S$4,
IF(AND($C68=$B$5,Relevé[[#This Row],[16]]-S$5&gt;0),Relevé[[#This Row],[16]]-S$5,0)))),0)</f>
        <v>0</v>
      </c>
      <c r="T68" s="59">
        <f>IFERROR(IF(ISTEXT(Relevé[[#This Row],[17]]),0,
IF(AND($C68=$B$3,Relevé[[#This Row],[17]]-T$3&gt;0),Relevé[[#This Row],[17]]-T$3,
IF(AND($C68=$B$4,Relevé[[#This Row],[17]]-T$4&gt;0),Relevé[[#This Row],[17]]-T$4,
IF(AND($C68=$B$5,Relevé[[#This Row],[17]]-T$5&gt;0),Relevé[[#This Row],[17]]-T$5,0)))),0)</f>
        <v>0</v>
      </c>
      <c r="U68" s="59">
        <f>IFERROR(IF(ISTEXT(Relevé[[#This Row],[18]]),0,
IF(AND($C68=$B$3,Relevé[[#This Row],[18]]-U$3&gt;0),Relevé[[#This Row],[18]]-U$3,
IF(AND($C68=$B$4,Relevé[[#This Row],[18]]-U$4&gt;0),Relevé[[#This Row],[18]]-U$4,
IF(AND($C68=$B$5,Relevé[[#This Row],[18]]-U$5&gt;0),Relevé[[#This Row],[18]]-U$5,0)))),0)</f>
        <v>0</v>
      </c>
      <c r="V68" s="59">
        <f>IFERROR(IF(ISTEXT(Relevé[[#This Row],[19]]),0,
IF(AND($C68=$B$3,Relevé[[#This Row],[19]]-V$3&gt;0),Relevé[[#This Row],[19]]-V$3,
IF(AND($C68=$B$4,Relevé[[#This Row],[19]]-V$4&gt;0),Relevé[[#This Row],[19]]-V$4,
IF(AND($C68=$B$5,Relevé[[#This Row],[19]]-V$5&gt;0),Relevé[[#This Row],[19]]-V$5,0)))),0)</f>
        <v>0</v>
      </c>
      <c r="W68" s="59">
        <f>IFERROR(IF(ISTEXT(Relevé[[#This Row],[20]]),0,
IF(AND($C68=$B$3,Relevé[[#This Row],[20]]-W$3&gt;0),Relevé[[#This Row],[20]]-W$3,
IF(AND($C68=$B$4,Relevé[[#This Row],[20]]-W$4&gt;0),Relevé[[#This Row],[20]]-W$4,
IF(AND($C68=$B$5,Relevé[[#This Row],[20]]-W$5&gt;0),Relevé[[#This Row],[20]]-W$5,0)))),0)</f>
        <v>0</v>
      </c>
      <c r="X68" s="59">
        <f>IFERROR(IF(ISTEXT(Relevé[[#This Row],[21]]),0,
IF(AND($C68=$B$3,Relevé[[#This Row],[21]]-X$3&gt;0),Relevé[[#This Row],[21]]-X$3,
IF(AND($C68=$B$4,Relevé[[#This Row],[21]]-X$4&gt;0),Relevé[[#This Row],[21]]-X$4,
IF(AND($C68=$B$5,Relevé[[#This Row],[21]]-X$5&gt;0),Relevé[[#This Row],[21]]-X$5,0)))),0)</f>
        <v>0</v>
      </c>
      <c r="Y68" s="59">
        <f>IFERROR(IF(ISTEXT(Relevé[[#This Row],[22]]),0,
IF(AND($C68=$B$3,Relevé[[#This Row],[22]]-Y$3&gt;0),Relevé[[#This Row],[22]]-Y$3,
IF(AND($C68=$B$4,Relevé[[#This Row],[22]]-Y$4&gt;0),Relevé[[#This Row],[22]]-Y$4,
IF(AND($C68=$B$5,Relevé[[#This Row],[22]]-Y$5&gt;0),Relevé[[#This Row],[22]]-Y$5,0)))),0)</f>
        <v>0</v>
      </c>
      <c r="Z68" s="59">
        <f>IFERROR(IF(ISTEXT(Relevé[[#This Row],[23]]),0,
IF(AND($C68=$B$3,Relevé[[#This Row],[23]]-Z$3&gt;0),Relevé[[#This Row],[23]]-Z$3,
IF(AND($C68=$B$4,Relevé[[#This Row],[23]]-Z$4&gt;0),Relevé[[#This Row],[23]]-Z$4,
IF(AND($C68=$B$5,Relevé[[#This Row],[23]]-Z$5&gt;0),Relevé[[#This Row],[23]]-Z$5,0)))),0)</f>
        <v>0</v>
      </c>
      <c r="AA68" s="59">
        <f>IFERROR(IF(ISTEXT(Relevé[[#This Row],[24]]),0,
IF(AND($C68=$B$3,Relevé[[#This Row],[24]]-AA$3&gt;0),Relevé[[#This Row],[24]]-AA$3,
IF(AND($C68=$B$4,Relevé[[#This Row],[24]]-AA$4&gt;0),Relevé[[#This Row],[24]]-AA$4,
IF(AND($C68=$B$5,Relevé[[#This Row],[24]]-AA$5&gt;0),Relevé[[#This Row],[24]]-AA$5,0)))),0)</f>
        <v>0</v>
      </c>
      <c r="AB68" s="59">
        <f>IFERROR(IF(ISTEXT(Relevé[[#This Row],[25]]),0,
IF(AND($C68=$B$3,Relevé[[#This Row],[25]]-AB$3&gt;0),Relevé[[#This Row],[25]]-AB$3,
IF(AND($C68=$B$4,Relevé[[#This Row],[25]]-AB$4&gt;0),Relevé[[#This Row],[25]]-AB$4,
IF(AND($C68=$B$5,Relevé[[#This Row],[25]]-AB$5&gt;0),Relevé[[#This Row],[25]]-AB$5,0)))),0)</f>
        <v>0</v>
      </c>
      <c r="AC68" s="59">
        <f>IFERROR(IF(ISTEXT(Relevé[[#This Row],[26]]),0,
IF(AND($C68=$B$3,Relevé[[#This Row],[26]]-AC$3&gt;0),Relevé[[#This Row],[26]]-AC$3,
IF(AND($C68=$B$4,Relevé[[#This Row],[26]]-AC$4&gt;0),Relevé[[#This Row],[26]]-AC$4,
IF(AND($C68=$B$5,Relevé[[#This Row],[26]]-AC$5&gt;0),Relevé[[#This Row],[26]]-AC$5,0)))),0)</f>
        <v>0</v>
      </c>
      <c r="AD68" s="59">
        <f>IFERROR(IF(ISTEXT(Relevé[[#This Row],[27]]),0,
IF(AND($C68=$B$3,Relevé[[#This Row],[27]]-AD$3&gt;0),Relevé[[#This Row],[27]]-AD$3,
IF(AND($C68=$B$4,Relevé[[#This Row],[27]]-AD$4&gt;0),Relevé[[#This Row],[27]]-AD$4,
IF(AND($C68=$B$5,Relevé[[#This Row],[27]]-AD$5&gt;0),Relevé[[#This Row],[27]]-AD$5,0)))),0)</f>
        <v>0</v>
      </c>
      <c r="AE68" s="59">
        <f>IFERROR(IF(ISTEXT(Relevé[[#This Row],[28]]),0,
IF(AND($C68=$B$3,Relevé[[#This Row],[28]]-AE$3&gt;0),Relevé[[#This Row],[28]]-AE$3,
IF(AND($C68=$B$4,Relevé[[#This Row],[28]]-AE$4&gt;0),Relevé[[#This Row],[28]]-AE$4,
IF(AND($C68=$B$5,Relevé[[#This Row],[28]]-AE$5&gt;0),Relevé[[#This Row],[28]]-AE$5,0)))),0)</f>
        <v>0</v>
      </c>
      <c r="AF68" s="59">
        <f>IFERROR(IF(ISTEXT(Relevé[[#This Row],[29]]),0,
IF(AND($C68=$B$3,Relevé[[#This Row],[29]]-AF$3&gt;0),Relevé[[#This Row],[29]]-AF$3,
IF(AND($C68=$B$4,Relevé[[#This Row],[29]]-AF$4&gt;0),Relevé[[#This Row],[29]]-AF$4,
IF(AND($C68=$B$5,Relevé[[#This Row],[29]]-AF$5&gt;0),Relevé[[#This Row],[29]]-AF$5,0)))),0)</f>
        <v>0</v>
      </c>
      <c r="AG68" s="59">
        <f>IFERROR(IF(ISTEXT(Relevé[[#This Row],[30]]),0,
IF(AND($C68=$B$3,Relevé[[#This Row],[30]]-AG$3&gt;0),Relevé[[#This Row],[30]]-AG$3,
IF(AND($C68=$B$4,Relevé[[#This Row],[30]]-AG$4&gt;0),Relevé[[#This Row],[30]]-AG$4,
IF(AND($C68=$B$5,Relevé[[#This Row],[30]]-AG$5&gt;0),Relevé[[#This Row],[30]]-AG$5,0)))),0)</f>
        <v>0</v>
      </c>
      <c r="AH68" s="59">
        <f>IFERROR(IF(ISTEXT(Relevé[[#This Row],[31]]),0,
IF(AND($C68=$B$3,Relevé[[#This Row],[31]]-AH$3&gt;0),Relevé[[#This Row],[31]]-AH$3,
IF(AND($C68=$B$4,Relevé[[#This Row],[31]]-AH$4&gt;0),Relevé[[#This Row],[31]]-AH$4,
IF(AND($C68=$B$5,Relevé[[#This Row],[31]]-AH$5&gt;0),Relevé[[#This Row],[31]]-AH$5,0)))),0)</f>
        <v>0</v>
      </c>
      <c r="AI68" s="60">
        <f t="shared" si="4"/>
        <v>0</v>
      </c>
      <c r="AJ68" s="11"/>
      <c r="AK68" s="11"/>
      <c r="AL68" s="11"/>
      <c r="AM68" s="11"/>
    </row>
    <row r="69" spans="1:39" x14ac:dyDescent="0.25">
      <c r="A69" s="131"/>
      <c r="B69" s="69" t="str">
        <f>IFERROR(VLOOKUP(A69,Salariés[],2,FALSE),"")</f>
        <v/>
      </c>
      <c r="C69" s="69" t="str">
        <f>IFERROR(VLOOKUP(A69,Salariés[],3,FALSE),"")</f>
        <v/>
      </c>
      <c r="D69" s="59">
        <f>IFERROR(IF(ISTEXT(Relevé[[#This Row],[1]]),0,
IF(AND($C69=$B$3,Relevé[[#This Row],[1]]-D$3&gt;0),Relevé[[#This Row],[1]]-D$3,
IF(AND($C69=$B$4,Relevé[[#This Row],[1]]-D$4&gt;0),Relevé[[#This Row],[1]]-D$4,
IF(AND($C69=$B$5,Relevé[[#This Row],[1]]-D$5&gt;0),Relevé[[#This Row],[1]]-D$5,0)))),0)</f>
        <v>0</v>
      </c>
      <c r="E69" s="59">
        <f>IFERROR(IF(ISTEXT(Relevé[[#This Row],[2]]),0,
IF(AND($C69=$B$3,Relevé[[#This Row],[2]]-E$3&gt;0),Relevé[[#This Row],[2]]-E$3,
IF(AND($C69=$B$4,Relevé[[#This Row],[2]]-E$4&gt;0),Relevé[[#This Row],[2]]-E$4,
IF(AND($C69=$B$5,Relevé[[#This Row],[2]]-E$5&gt;0),Relevé[[#This Row],[2]]-E$5,0)))),0)</f>
        <v>0</v>
      </c>
      <c r="F69" s="59">
        <f>IFERROR(IF(ISTEXT(Relevé[[#This Row],[3]]),0,
IF(AND($C69=$B$3,Relevé[[#This Row],[3]]-F$3&gt;0),Relevé[[#This Row],[3]]-F$3,
IF(AND($C69=$B$4,Relevé[[#This Row],[3]]-F$4&gt;0),Relevé[[#This Row],[3]]-F$4,
IF(AND($C69=$B$5,Relevé[[#This Row],[3]]-F$5&gt;0),Relevé[[#This Row],[3]]-F$5,0)))),0)</f>
        <v>0</v>
      </c>
      <c r="G69" s="59">
        <f>IFERROR(IF(ISTEXT(Relevé[[#This Row],[4]]),0,
IF(AND($C69=$B$3,Relevé[[#This Row],[4]]-G$3&gt;0),Relevé[[#This Row],[4]]-G$3,
IF(AND($C69=$B$4,Relevé[[#This Row],[4]]-G$4&gt;0),Relevé[[#This Row],[4]]-G$4,
IF(AND($C69=$B$5,Relevé[[#This Row],[4]]-G$5&gt;0),Relevé[[#This Row],[4]]-G$5,0)))),0)</f>
        <v>0</v>
      </c>
      <c r="H69" s="59">
        <f>IFERROR(IF(ISTEXT(Relevé[[#This Row],[5]]),0,
IF(AND($C69=$B$3,Relevé[[#This Row],[5]]-H$3&gt;0),Relevé[[#This Row],[5]]-H$3,
IF(AND($C69=$B$4,Relevé[[#This Row],[5]]-H$4&gt;0),Relevé[[#This Row],[5]]-H$4,
IF(AND($C69=$B$5,Relevé[[#This Row],[5]]-H$5&gt;0),Relevé[[#This Row],[5]]-H$5,0)))),0)</f>
        <v>0</v>
      </c>
      <c r="I69" s="59">
        <f>IFERROR(IF(ISTEXT(Relevé[[#This Row],[6]]),0,
IF(AND($C69=$B$3,Relevé[[#This Row],[6]]-I$3&gt;0),Relevé[[#This Row],[6]]-I$3,
IF(AND($C69=$B$4,Relevé[[#This Row],[6]]-I$4&gt;0),Relevé[[#This Row],[6]]-I$4,
IF(AND($C69=$B$5,Relevé[[#This Row],[6]]-I$5&gt;0),Relevé[[#This Row],[6]]-I$5,0)))),0)</f>
        <v>0</v>
      </c>
      <c r="J69" s="59">
        <f>IFERROR(IF(ISTEXT(Relevé[[#This Row],[7]]),0,
IF(AND($C69=$B$3,Relevé[[#This Row],[7]]-J$3&gt;0),Relevé[[#This Row],[7]]-J$3,
IF(AND($C69=$B$4,Relevé[[#This Row],[7]]-J$4&gt;0),Relevé[[#This Row],[7]]-J$4,
IF(AND($C69=$B$5,Relevé[[#This Row],[7]]-J$5&gt;0),Relevé[[#This Row],[7]]-J$5,0)))),0)</f>
        <v>0</v>
      </c>
      <c r="K69" s="59">
        <f>IFERROR(IF(ISTEXT(Relevé[[#This Row],[8]]),0,
IF(AND($C69=$B$3,Relevé[[#This Row],[8]]-K$3&gt;0),Relevé[[#This Row],[8]]-K$3,
IF(AND($C69=$B$4,Relevé[[#This Row],[8]]-K$4&gt;0),Relevé[[#This Row],[8]]-K$4,
IF(AND($C69=$B$5,Relevé[[#This Row],[8]]-K$5&gt;0),Relevé[[#This Row],[8]]-K$5,0)))),0)</f>
        <v>0</v>
      </c>
      <c r="L69" s="59">
        <f>IFERROR(IF(ISTEXT(Relevé[[#This Row],[9]]),0,
IF(AND($C69=$B$3,Relevé[[#This Row],[9]]-L$3&gt;0),Relevé[[#This Row],[9]]-L$3,
IF(AND($C69=$B$4,Relevé[[#This Row],[9]]-L$4&gt;0),Relevé[[#This Row],[9]]-L$4,
IF(AND($C69=$B$5,Relevé[[#This Row],[9]]-L$5&gt;0),Relevé[[#This Row],[9]]-L$5,0)))),0)</f>
        <v>0</v>
      </c>
      <c r="M69" s="59">
        <f>IFERROR(IF(ISTEXT(Relevé[[#This Row],[10]]),0,
IF(AND($C69=$B$3,Relevé[[#This Row],[10]]-M$3&gt;0),Relevé[[#This Row],[10]]-M$3,
IF(AND($C69=$B$4,Relevé[[#This Row],[10]]-M$4&gt;0),Relevé[[#This Row],[10]]-M$4,
IF(AND($C69=$B$5,Relevé[[#This Row],[10]]-M$5&gt;0),Relevé[[#This Row],[10]]-M$5,0)))),0)</f>
        <v>0</v>
      </c>
      <c r="N69" s="59">
        <f>IFERROR(IF(ISTEXT(Relevé[[#This Row],[11]]),0,
IF(AND($C69=$B$3,Relevé[[#This Row],[11]]-N$3&gt;0),Relevé[[#This Row],[11]]-N$3,
IF(AND($C69=$B$4,Relevé[[#This Row],[11]]-N$4&gt;0),Relevé[[#This Row],[11]]-N$4,
IF(AND($C69=$B$5,Relevé[[#This Row],[11]]-N$5&gt;0),Relevé[[#This Row],[11]]-N$5,0)))),0)</f>
        <v>0</v>
      </c>
      <c r="O69" s="59">
        <f>IFERROR(IF(ISTEXT(Relevé[[#This Row],[12]]),0,
IF(AND($C69=$B$3,Relevé[[#This Row],[12]]-O$3&gt;0),Relevé[[#This Row],[12]]-O$3,
IF(AND($C69=$B$4,Relevé[[#This Row],[12]]-O$4&gt;0),Relevé[[#This Row],[12]]-O$4,
IF(AND($C69=$B$5,Relevé[[#This Row],[12]]-O$5&gt;0),Relevé[[#This Row],[12]]-O$5,0)))),0)</f>
        <v>0</v>
      </c>
      <c r="P69" s="59">
        <f>IFERROR(IF(ISTEXT(Relevé[[#This Row],[13]]),0,
IF(AND($C69=$B$3,Relevé[[#This Row],[13]]-P$3&gt;0),Relevé[[#This Row],[13]]-P$3,
IF(AND($C69=$B$4,Relevé[[#This Row],[13]]-P$4&gt;0),Relevé[[#This Row],[13]]-P$4,
IF(AND($C69=$B$5,Relevé[[#This Row],[13]]-P$5&gt;0),Relevé[[#This Row],[13]]-P$5,0)))),0)</f>
        <v>0</v>
      </c>
      <c r="Q69" s="59">
        <f>IFERROR(IF(ISTEXT(Relevé[[#This Row],[14]]),0,
IF(AND($C69=$B$3,Relevé[[#This Row],[14]]-Q$3&gt;0),Relevé[[#This Row],[14]]-Q$3,
IF(AND($C69=$B$4,Relevé[[#This Row],[14]]-Q$4&gt;0),Relevé[[#This Row],[14]]-Q$4,
IF(AND($C69=$B$5,Relevé[[#This Row],[14]]-Q$5&gt;0),Relevé[[#This Row],[14]]-Q$5,0)))),0)</f>
        <v>0</v>
      </c>
      <c r="R69" s="59">
        <f>IFERROR(IF(ISTEXT(Relevé[[#This Row],[15]]),0,
IF(AND($C69=$B$3,Relevé[[#This Row],[15]]-R$3&gt;0),Relevé[[#This Row],[15]]-R$3,
IF(AND($C69=$B$4,Relevé[[#This Row],[15]]-R$4&gt;0),Relevé[[#This Row],[15]]-R$4,
IF(AND($C69=$B$5,Relevé[[#This Row],[15]]-R$5&gt;0),Relevé[[#This Row],[15]]-R$5,0)))),0)</f>
        <v>0</v>
      </c>
      <c r="S69" s="59">
        <f>IFERROR(IF(ISTEXT(Relevé[[#This Row],[16]]),0,
IF(AND($C69=$B$3,Relevé[[#This Row],[16]]-S$3&gt;0),Relevé[[#This Row],[16]]-S$3,
IF(AND($C69=$B$4,Relevé[[#This Row],[16]]-S$4&gt;0),Relevé[[#This Row],[16]]-S$4,
IF(AND($C69=$B$5,Relevé[[#This Row],[16]]-S$5&gt;0),Relevé[[#This Row],[16]]-S$5,0)))),0)</f>
        <v>0</v>
      </c>
      <c r="T69" s="59">
        <f>IFERROR(IF(ISTEXT(Relevé[[#This Row],[17]]),0,
IF(AND($C69=$B$3,Relevé[[#This Row],[17]]-T$3&gt;0),Relevé[[#This Row],[17]]-T$3,
IF(AND($C69=$B$4,Relevé[[#This Row],[17]]-T$4&gt;0),Relevé[[#This Row],[17]]-T$4,
IF(AND($C69=$B$5,Relevé[[#This Row],[17]]-T$5&gt;0),Relevé[[#This Row],[17]]-T$5,0)))),0)</f>
        <v>0</v>
      </c>
      <c r="U69" s="59">
        <f>IFERROR(IF(ISTEXT(Relevé[[#This Row],[18]]),0,
IF(AND($C69=$B$3,Relevé[[#This Row],[18]]-U$3&gt;0),Relevé[[#This Row],[18]]-U$3,
IF(AND($C69=$B$4,Relevé[[#This Row],[18]]-U$4&gt;0),Relevé[[#This Row],[18]]-U$4,
IF(AND($C69=$B$5,Relevé[[#This Row],[18]]-U$5&gt;0),Relevé[[#This Row],[18]]-U$5,0)))),0)</f>
        <v>0</v>
      </c>
      <c r="V69" s="59">
        <f>IFERROR(IF(ISTEXT(Relevé[[#This Row],[19]]),0,
IF(AND($C69=$B$3,Relevé[[#This Row],[19]]-V$3&gt;0),Relevé[[#This Row],[19]]-V$3,
IF(AND($C69=$B$4,Relevé[[#This Row],[19]]-V$4&gt;0),Relevé[[#This Row],[19]]-V$4,
IF(AND($C69=$B$5,Relevé[[#This Row],[19]]-V$5&gt;0),Relevé[[#This Row],[19]]-V$5,0)))),0)</f>
        <v>0</v>
      </c>
      <c r="W69" s="59">
        <f>IFERROR(IF(ISTEXT(Relevé[[#This Row],[20]]),0,
IF(AND($C69=$B$3,Relevé[[#This Row],[20]]-W$3&gt;0),Relevé[[#This Row],[20]]-W$3,
IF(AND($C69=$B$4,Relevé[[#This Row],[20]]-W$4&gt;0),Relevé[[#This Row],[20]]-W$4,
IF(AND($C69=$B$5,Relevé[[#This Row],[20]]-W$5&gt;0),Relevé[[#This Row],[20]]-W$5,0)))),0)</f>
        <v>0</v>
      </c>
      <c r="X69" s="59">
        <f>IFERROR(IF(ISTEXT(Relevé[[#This Row],[21]]),0,
IF(AND($C69=$B$3,Relevé[[#This Row],[21]]-X$3&gt;0),Relevé[[#This Row],[21]]-X$3,
IF(AND($C69=$B$4,Relevé[[#This Row],[21]]-X$4&gt;0),Relevé[[#This Row],[21]]-X$4,
IF(AND($C69=$B$5,Relevé[[#This Row],[21]]-X$5&gt;0),Relevé[[#This Row],[21]]-X$5,0)))),0)</f>
        <v>0</v>
      </c>
      <c r="Y69" s="59">
        <f>IFERROR(IF(ISTEXT(Relevé[[#This Row],[22]]),0,
IF(AND($C69=$B$3,Relevé[[#This Row],[22]]-Y$3&gt;0),Relevé[[#This Row],[22]]-Y$3,
IF(AND($C69=$B$4,Relevé[[#This Row],[22]]-Y$4&gt;0),Relevé[[#This Row],[22]]-Y$4,
IF(AND($C69=$B$5,Relevé[[#This Row],[22]]-Y$5&gt;0),Relevé[[#This Row],[22]]-Y$5,0)))),0)</f>
        <v>0</v>
      </c>
      <c r="Z69" s="59">
        <f>IFERROR(IF(ISTEXT(Relevé[[#This Row],[23]]),0,
IF(AND($C69=$B$3,Relevé[[#This Row],[23]]-Z$3&gt;0),Relevé[[#This Row],[23]]-Z$3,
IF(AND($C69=$B$4,Relevé[[#This Row],[23]]-Z$4&gt;0),Relevé[[#This Row],[23]]-Z$4,
IF(AND($C69=$B$5,Relevé[[#This Row],[23]]-Z$5&gt;0),Relevé[[#This Row],[23]]-Z$5,0)))),0)</f>
        <v>0</v>
      </c>
      <c r="AA69" s="59">
        <f>IFERROR(IF(ISTEXT(Relevé[[#This Row],[24]]),0,
IF(AND($C69=$B$3,Relevé[[#This Row],[24]]-AA$3&gt;0),Relevé[[#This Row],[24]]-AA$3,
IF(AND($C69=$B$4,Relevé[[#This Row],[24]]-AA$4&gt;0),Relevé[[#This Row],[24]]-AA$4,
IF(AND($C69=$B$5,Relevé[[#This Row],[24]]-AA$5&gt;0),Relevé[[#This Row],[24]]-AA$5,0)))),0)</f>
        <v>0</v>
      </c>
      <c r="AB69" s="59">
        <f>IFERROR(IF(ISTEXT(Relevé[[#This Row],[25]]),0,
IF(AND($C69=$B$3,Relevé[[#This Row],[25]]-AB$3&gt;0),Relevé[[#This Row],[25]]-AB$3,
IF(AND($C69=$B$4,Relevé[[#This Row],[25]]-AB$4&gt;0),Relevé[[#This Row],[25]]-AB$4,
IF(AND($C69=$B$5,Relevé[[#This Row],[25]]-AB$5&gt;0),Relevé[[#This Row],[25]]-AB$5,0)))),0)</f>
        <v>0</v>
      </c>
      <c r="AC69" s="59">
        <f>IFERROR(IF(ISTEXT(Relevé[[#This Row],[26]]),0,
IF(AND($C69=$B$3,Relevé[[#This Row],[26]]-AC$3&gt;0),Relevé[[#This Row],[26]]-AC$3,
IF(AND($C69=$B$4,Relevé[[#This Row],[26]]-AC$4&gt;0),Relevé[[#This Row],[26]]-AC$4,
IF(AND($C69=$B$5,Relevé[[#This Row],[26]]-AC$5&gt;0),Relevé[[#This Row],[26]]-AC$5,0)))),0)</f>
        <v>0</v>
      </c>
      <c r="AD69" s="59">
        <f>IFERROR(IF(ISTEXT(Relevé[[#This Row],[27]]),0,
IF(AND($C69=$B$3,Relevé[[#This Row],[27]]-AD$3&gt;0),Relevé[[#This Row],[27]]-AD$3,
IF(AND($C69=$B$4,Relevé[[#This Row],[27]]-AD$4&gt;0),Relevé[[#This Row],[27]]-AD$4,
IF(AND($C69=$B$5,Relevé[[#This Row],[27]]-AD$5&gt;0),Relevé[[#This Row],[27]]-AD$5,0)))),0)</f>
        <v>0</v>
      </c>
      <c r="AE69" s="59">
        <f>IFERROR(IF(ISTEXT(Relevé[[#This Row],[28]]),0,
IF(AND($C69=$B$3,Relevé[[#This Row],[28]]-AE$3&gt;0),Relevé[[#This Row],[28]]-AE$3,
IF(AND($C69=$B$4,Relevé[[#This Row],[28]]-AE$4&gt;0),Relevé[[#This Row],[28]]-AE$4,
IF(AND($C69=$B$5,Relevé[[#This Row],[28]]-AE$5&gt;0),Relevé[[#This Row],[28]]-AE$5,0)))),0)</f>
        <v>0</v>
      </c>
      <c r="AF69" s="59">
        <f>IFERROR(IF(ISTEXT(Relevé[[#This Row],[29]]),0,
IF(AND($C69=$B$3,Relevé[[#This Row],[29]]-AF$3&gt;0),Relevé[[#This Row],[29]]-AF$3,
IF(AND($C69=$B$4,Relevé[[#This Row],[29]]-AF$4&gt;0),Relevé[[#This Row],[29]]-AF$4,
IF(AND($C69=$B$5,Relevé[[#This Row],[29]]-AF$5&gt;0),Relevé[[#This Row],[29]]-AF$5,0)))),0)</f>
        <v>0</v>
      </c>
      <c r="AG69" s="59">
        <f>IFERROR(IF(ISTEXT(Relevé[[#This Row],[30]]),0,
IF(AND($C69=$B$3,Relevé[[#This Row],[30]]-AG$3&gt;0),Relevé[[#This Row],[30]]-AG$3,
IF(AND($C69=$B$4,Relevé[[#This Row],[30]]-AG$4&gt;0),Relevé[[#This Row],[30]]-AG$4,
IF(AND($C69=$B$5,Relevé[[#This Row],[30]]-AG$5&gt;0),Relevé[[#This Row],[30]]-AG$5,0)))),0)</f>
        <v>0</v>
      </c>
      <c r="AH69" s="59">
        <f>IFERROR(IF(ISTEXT(Relevé[[#This Row],[31]]),0,
IF(AND($C69=$B$3,Relevé[[#This Row],[31]]-AH$3&gt;0),Relevé[[#This Row],[31]]-AH$3,
IF(AND($C69=$B$4,Relevé[[#This Row],[31]]-AH$4&gt;0),Relevé[[#This Row],[31]]-AH$4,
IF(AND($C69=$B$5,Relevé[[#This Row],[31]]-AH$5&gt;0),Relevé[[#This Row],[31]]-AH$5,0)))),0)</f>
        <v>0</v>
      </c>
      <c r="AI69" s="60">
        <f t="shared" ref="AI69:AI70" si="5">SUM(D69:AH69)</f>
        <v>0</v>
      </c>
      <c r="AJ69" s="22"/>
      <c r="AK69" s="22"/>
      <c r="AL69" s="22"/>
      <c r="AM69" s="22"/>
    </row>
    <row r="70" spans="1:39" x14ac:dyDescent="0.25">
      <c r="A70" s="131"/>
      <c r="B70" s="20" t="str">
        <f>IFERROR(VLOOKUP(A70,Salariés[],2,FALSE),"")</f>
        <v/>
      </c>
      <c r="C70" s="20" t="str">
        <f>IFERROR(VLOOKUP(A70,Salariés[],3,FALSE),"")</f>
        <v/>
      </c>
      <c r="D70" s="59">
        <f>IFERROR(IF(ISTEXT(Relevé[[#This Row],[1]]),0,
IF(AND($C70=$B$3,Relevé[[#This Row],[1]]-D$3&gt;0),Relevé[[#This Row],[1]]-D$3,
IF(AND($C70=$B$4,Relevé[[#This Row],[1]]-D$4&gt;0),Relevé[[#This Row],[1]]-D$4,
IF(AND($C70=$B$5,Relevé[[#This Row],[1]]-D$5&gt;0),Relevé[[#This Row],[1]]-D$5,0)))),0)</f>
        <v>0</v>
      </c>
      <c r="E70" s="59">
        <f>IFERROR(IF(ISTEXT(Relevé[[#This Row],[2]]),0,
IF(AND($C70=$B$3,Relevé[[#This Row],[2]]-E$3&gt;0),Relevé[[#This Row],[2]]-E$3,
IF(AND($C70=$B$4,Relevé[[#This Row],[2]]-E$4&gt;0),Relevé[[#This Row],[2]]-E$4,
IF(AND($C70=$B$5,Relevé[[#This Row],[2]]-E$5&gt;0),Relevé[[#This Row],[2]]-E$5,0)))),0)</f>
        <v>0</v>
      </c>
      <c r="F70" s="59">
        <f>IFERROR(IF(ISTEXT(Relevé[[#This Row],[3]]),0,
IF(AND($C70=$B$3,Relevé[[#This Row],[3]]-F$3&gt;0),Relevé[[#This Row],[3]]-F$3,
IF(AND($C70=$B$4,Relevé[[#This Row],[3]]-F$4&gt;0),Relevé[[#This Row],[3]]-F$4,
IF(AND($C70=$B$5,Relevé[[#This Row],[3]]-F$5&gt;0),Relevé[[#This Row],[3]]-F$5,0)))),0)</f>
        <v>0</v>
      </c>
      <c r="G70" s="59">
        <f>IFERROR(IF(ISTEXT(Relevé[[#This Row],[4]]),0,
IF(AND($C70=$B$3,Relevé[[#This Row],[4]]-G$3&gt;0),Relevé[[#This Row],[4]]-G$3,
IF(AND($C70=$B$4,Relevé[[#This Row],[4]]-G$4&gt;0),Relevé[[#This Row],[4]]-G$4,
IF(AND($C70=$B$5,Relevé[[#This Row],[4]]-G$5&gt;0),Relevé[[#This Row],[4]]-G$5,0)))),0)</f>
        <v>0</v>
      </c>
      <c r="H70" s="59">
        <f>IFERROR(IF(ISTEXT(Relevé[[#This Row],[5]]),0,
IF(AND($C70=$B$3,Relevé[[#This Row],[5]]-H$3&gt;0),Relevé[[#This Row],[5]]-H$3,
IF(AND($C70=$B$4,Relevé[[#This Row],[5]]-H$4&gt;0),Relevé[[#This Row],[5]]-H$4,
IF(AND($C70=$B$5,Relevé[[#This Row],[5]]-H$5&gt;0),Relevé[[#This Row],[5]]-H$5,0)))),0)</f>
        <v>0</v>
      </c>
      <c r="I70" s="59">
        <f>IFERROR(IF(ISTEXT(Relevé[[#This Row],[6]]),0,
IF(AND($C70=$B$3,Relevé[[#This Row],[6]]-I$3&gt;0),Relevé[[#This Row],[6]]-I$3,
IF(AND($C70=$B$4,Relevé[[#This Row],[6]]-I$4&gt;0),Relevé[[#This Row],[6]]-I$4,
IF(AND($C70=$B$5,Relevé[[#This Row],[6]]-I$5&gt;0),Relevé[[#This Row],[6]]-I$5,0)))),0)</f>
        <v>0</v>
      </c>
      <c r="J70" s="59">
        <f>IFERROR(IF(ISTEXT(Relevé[[#This Row],[7]]),0,
IF(AND($C70=$B$3,Relevé[[#This Row],[7]]-J$3&gt;0),Relevé[[#This Row],[7]]-J$3,
IF(AND($C70=$B$4,Relevé[[#This Row],[7]]-J$4&gt;0),Relevé[[#This Row],[7]]-J$4,
IF(AND($C70=$B$5,Relevé[[#This Row],[7]]-J$5&gt;0),Relevé[[#This Row],[7]]-J$5,0)))),0)</f>
        <v>0</v>
      </c>
      <c r="K70" s="59">
        <f>IFERROR(IF(ISTEXT(Relevé[[#This Row],[8]]),0,
IF(AND($C70=$B$3,Relevé[[#This Row],[8]]-K$3&gt;0),Relevé[[#This Row],[8]]-K$3,
IF(AND($C70=$B$4,Relevé[[#This Row],[8]]-K$4&gt;0),Relevé[[#This Row],[8]]-K$4,
IF(AND($C70=$B$5,Relevé[[#This Row],[8]]-K$5&gt;0),Relevé[[#This Row],[8]]-K$5,0)))),0)</f>
        <v>0</v>
      </c>
      <c r="L70" s="59">
        <f>IFERROR(IF(ISTEXT(Relevé[[#This Row],[9]]),0,
IF(AND($C70=$B$3,Relevé[[#This Row],[9]]-L$3&gt;0),Relevé[[#This Row],[9]]-L$3,
IF(AND($C70=$B$4,Relevé[[#This Row],[9]]-L$4&gt;0),Relevé[[#This Row],[9]]-L$4,
IF(AND($C70=$B$5,Relevé[[#This Row],[9]]-L$5&gt;0),Relevé[[#This Row],[9]]-L$5,0)))),0)</f>
        <v>0</v>
      </c>
      <c r="M70" s="59">
        <f>IFERROR(IF(ISTEXT(Relevé[[#This Row],[10]]),0,
IF(AND($C70=$B$3,Relevé[[#This Row],[10]]-M$3&gt;0),Relevé[[#This Row],[10]]-M$3,
IF(AND($C70=$B$4,Relevé[[#This Row],[10]]-M$4&gt;0),Relevé[[#This Row],[10]]-M$4,
IF(AND($C70=$B$5,Relevé[[#This Row],[10]]-M$5&gt;0),Relevé[[#This Row],[10]]-M$5,0)))),0)</f>
        <v>0</v>
      </c>
      <c r="N70" s="59">
        <f>IFERROR(IF(ISTEXT(Relevé[[#This Row],[11]]),0,
IF(AND($C70=$B$3,Relevé[[#This Row],[11]]-N$3&gt;0),Relevé[[#This Row],[11]]-N$3,
IF(AND($C70=$B$4,Relevé[[#This Row],[11]]-N$4&gt;0),Relevé[[#This Row],[11]]-N$4,
IF(AND($C70=$B$5,Relevé[[#This Row],[11]]-N$5&gt;0),Relevé[[#This Row],[11]]-N$5,0)))),0)</f>
        <v>0</v>
      </c>
      <c r="O70" s="59">
        <f>IFERROR(IF(ISTEXT(Relevé[[#This Row],[12]]),0,
IF(AND($C70=$B$3,Relevé[[#This Row],[12]]-O$3&gt;0),Relevé[[#This Row],[12]]-O$3,
IF(AND($C70=$B$4,Relevé[[#This Row],[12]]-O$4&gt;0),Relevé[[#This Row],[12]]-O$4,
IF(AND($C70=$B$5,Relevé[[#This Row],[12]]-O$5&gt;0),Relevé[[#This Row],[12]]-O$5,0)))),0)</f>
        <v>0</v>
      </c>
      <c r="P70" s="59">
        <f>IFERROR(IF(ISTEXT(Relevé[[#This Row],[13]]),0,
IF(AND($C70=$B$3,Relevé[[#This Row],[13]]-P$3&gt;0),Relevé[[#This Row],[13]]-P$3,
IF(AND($C70=$B$4,Relevé[[#This Row],[13]]-P$4&gt;0),Relevé[[#This Row],[13]]-P$4,
IF(AND($C70=$B$5,Relevé[[#This Row],[13]]-P$5&gt;0),Relevé[[#This Row],[13]]-P$5,0)))),0)</f>
        <v>0</v>
      </c>
      <c r="Q70" s="59">
        <f>IFERROR(IF(ISTEXT(Relevé[[#This Row],[14]]),0,
IF(AND($C70=$B$3,Relevé[[#This Row],[14]]-Q$3&gt;0),Relevé[[#This Row],[14]]-Q$3,
IF(AND($C70=$B$4,Relevé[[#This Row],[14]]-Q$4&gt;0),Relevé[[#This Row],[14]]-Q$4,
IF(AND($C70=$B$5,Relevé[[#This Row],[14]]-Q$5&gt;0),Relevé[[#This Row],[14]]-Q$5,0)))),0)</f>
        <v>0</v>
      </c>
      <c r="R70" s="59">
        <f>IFERROR(IF(ISTEXT(Relevé[[#This Row],[15]]),0,
IF(AND($C70=$B$3,Relevé[[#This Row],[15]]-R$3&gt;0),Relevé[[#This Row],[15]]-R$3,
IF(AND($C70=$B$4,Relevé[[#This Row],[15]]-R$4&gt;0),Relevé[[#This Row],[15]]-R$4,
IF(AND($C70=$B$5,Relevé[[#This Row],[15]]-R$5&gt;0),Relevé[[#This Row],[15]]-R$5,0)))),0)</f>
        <v>0</v>
      </c>
      <c r="S70" s="59">
        <f>IFERROR(IF(ISTEXT(Relevé[[#This Row],[16]]),0,
IF(AND($C70=$B$3,Relevé[[#This Row],[16]]-S$3&gt;0),Relevé[[#This Row],[16]]-S$3,
IF(AND($C70=$B$4,Relevé[[#This Row],[16]]-S$4&gt;0),Relevé[[#This Row],[16]]-S$4,
IF(AND($C70=$B$5,Relevé[[#This Row],[16]]-S$5&gt;0),Relevé[[#This Row],[16]]-S$5,0)))),0)</f>
        <v>0</v>
      </c>
      <c r="T70" s="59">
        <f>IFERROR(IF(ISTEXT(Relevé[[#This Row],[17]]),0,
IF(AND($C70=$B$3,Relevé[[#This Row],[17]]-T$3&gt;0),Relevé[[#This Row],[17]]-T$3,
IF(AND($C70=$B$4,Relevé[[#This Row],[17]]-T$4&gt;0),Relevé[[#This Row],[17]]-T$4,
IF(AND($C70=$B$5,Relevé[[#This Row],[17]]-T$5&gt;0),Relevé[[#This Row],[17]]-T$5,0)))),0)</f>
        <v>0</v>
      </c>
      <c r="U70" s="59">
        <f>IFERROR(IF(ISTEXT(Relevé[[#This Row],[18]]),0,
IF(AND($C70=$B$3,Relevé[[#This Row],[18]]-U$3&gt;0),Relevé[[#This Row],[18]]-U$3,
IF(AND($C70=$B$4,Relevé[[#This Row],[18]]-U$4&gt;0),Relevé[[#This Row],[18]]-U$4,
IF(AND($C70=$B$5,Relevé[[#This Row],[18]]-U$5&gt;0),Relevé[[#This Row],[18]]-U$5,0)))),0)</f>
        <v>0</v>
      </c>
      <c r="V70" s="59">
        <f>IFERROR(IF(ISTEXT(Relevé[[#This Row],[19]]),0,
IF(AND($C70=$B$3,Relevé[[#This Row],[19]]-V$3&gt;0),Relevé[[#This Row],[19]]-V$3,
IF(AND($C70=$B$4,Relevé[[#This Row],[19]]-V$4&gt;0),Relevé[[#This Row],[19]]-V$4,
IF(AND($C70=$B$5,Relevé[[#This Row],[19]]-V$5&gt;0),Relevé[[#This Row],[19]]-V$5,0)))),0)</f>
        <v>0</v>
      </c>
      <c r="W70" s="59">
        <f>IFERROR(IF(ISTEXT(Relevé[[#This Row],[20]]),0,
IF(AND($C70=$B$3,Relevé[[#This Row],[20]]-W$3&gt;0),Relevé[[#This Row],[20]]-W$3,
IF(AND($C70=$B$4,Relevé[[#This Row],[20]]-W$4&gt;0),Relevé[[#This Row],[20]]-W$4,
IF(AND($C70=$B$5,Relevé[[#This Row],[20]]-W$5&gt;0),Relevé[[#This Row],[20]]-W$5,0)))),0)</f>
        <v>0</v>
      </c>
      <c r="X70" s="59">
        <f>IFERROR(IF(ISTEXT(Relevé[[#This Row],[21]]),0,
IF(AND($C70=$B$3,Relevé[[#This Row],[21]]-X$3&gt;0),Relevé[[#This Row],[21]]-X$3,
IF(AND($C70=$B$4,Relevé[[#This Row],[21]]-X$4&gt;0),Relevé[[#This Row],[21]]-X$4,
IF(AND($C70=$B$5,Relevé[[#This Row],[21]]-X$5&gt;0),Relevé[[#This Row],[21]]-X$5,0)))),0)</f>
        <v>0</v>
      </c>
      <c r="Y70" s="59">
        <f>IFERROR(IF(ISTEXT(Relevé[[#This Row],[22]]),0,
IF(AND($C70=$B$3,Relevé[[#This Row],[22]]-Y$3&gt;0),Relevé[[#This Row],[22]]-Y$3,
IF(AND($C70=$B$4,Relevé[[#This Row],[22]]-Y$4&gt;0),Relevé[[#This Row],[22]]-Y$4,
IF(AND($C70=$B$5,Relevé[[#This Row],[22]]-Y$5&gt;0),Relevé[[#This Row],[22]]-Y$5,0)))),0)</f>
        <v>0</v>
      </c>
      <c r="Z70" s="59">
        <f>IFERROR(IF(ISTEXT(Relevé[[#This Row],[23]]),0,
IF(AND($C70=$B$3,Relevé[[#This Row],[23]]-Z$3&gt;0),Relevé[[#This Row],[23]]-Z$3,
IF(AND($C70=$B$4,Relevé[[#This Row],[23]]-Z$4&gt;0),Relevé[[#This Row],[23]]-Z$4,
IF(AND($C70=$B$5,Relevé[[#This Row],[23]]-Z$5&gt;0),Relevé[[#This Row],[23]]-Z$5,0)))),0)</f>
        <v>0</v>
      </c>
      <c r="AA70" s="59">
        <f>IFERROR(IF(ISTEXT(Relevé[[#This Row],[24]]),0,
IF(AND($C70=$B$3,Relevé[[#This Row],[24]]-AA$3&gt;0),Relevé[[#This Row],[24]]-AA$3,
IF(AND($C70=$B$4,Relevé[[#This Row],[24]]-AA$4&gt;0),Relevé[[#This Row],[24]]-AA$4,
IF(AND($C70=$B$5,Relevé[[#This Row],[24]]-AA$5&gt;0),Relevé[[#This Row],[24]]-AA$5,0)))),0)</f>
        <v>0</v>
      </c>
      <c r="AB70" s="59">
        <f>IFERROR(IF(ISTEXT(Relevé[[#This Row],[25]]),0,
IF(AND($C70=$B$3,Relevé[[#This Row],[25]]-AB$3&gt;0),Relevé[[#This Row],[25]]-AB$3,
IF(AND($C70=$B$4,Relevé[[#This Row],[25]]-AB$4&gt;0),Relevé[[#This Row],[25]]-AB$4,
IF(AND($C70=$B$5,Relevé[[#This Row],[25]]-AB$5&gt;0),Relevé[[#This Row],[25]]-AB$5,0)))),0)</f>
        <v>0</v>
      </c>
      <c r="AC70" s="59">
        <f>IFERROR(IF(ISTEXT(Relevé[[#This Row],[26]]),0,
IF(AND($C70=$B$3,Relevé[[#This Row],[26]]-AC$3&gt;0),Relevé[[#This Row],[26]]-AC$3,
IF(AND($C70=$B$4,Relevé[[#This Row],[26]]-AC$4&gt;0),Relevé[[#This Row],[26]]-AC$4,
IF(AND($C70=$B$5,Relevé[[#This Row],[26]]-AC$5&gt;0),Relevé[[#This Row],[26]]-AC$5,0)))),0)</f>
        <v>0</v>
      </c>
      <c r="AD70" s="59">
        <f>IFERROR(IF(ISTEXT(Relevé[[#This Row],[27]]),0,
IF(AND($C70=$B$3,Relevé[[#This Row],[27]]-AD$3&gt;0),Relevé[[#This Row],[27]]-AD$3,
IF(AND($C70=$B$4,Relevé[[#This Row],[27]]-AD$4&gt;0),Relevé[[#This Row],[27]]-AD$4,
IF(AND($C70=$B$5,Relevé[[#This Row],[27]]-AD$5&gt;0),Relevé[[#This Row],[27]]-AD$5,0)))),0)</f>
        <v>0</v>
      </c>
      <c r="AE70" s="59">
        <f>IFERROR(IF(ISTEXT(Relevé[[#This Row],[28]]),0,
IF(AND($C70=$B$3,Relevé[[#This Row],[28]]-AE$3&gt;0),Relevé[[#This Row],[28]]-AE$3,
IF(AND($C70=$B$4,Relevé[[#This Row],[28]]-AE$4&gt;0),Relevé[[#This Row],[28]]-AE$4,
IF(AND($C70=$B$5,Relevé[[#This Row],[28]]-AE$5&gt;0),Relevé[[#This Row],[28]]-AE$5,0)))),0)</f>
        <v>0</v>
      </c>
      <c r="AF70" s="59">
        <f>IFERROR(IF(ISTEXT(Relevé[[#This Row],[29]]),0,
IF(AND($C70=$B$3,Relevé[[#This Row],[29]]-AF$3&gt;0),Relevé[[#This Row],[29]]-AF$3,
IF(AND($C70=$B$4,Relevé[[#This Row],[29]]-AF$4&gt;0),Relevé[[#This Row],[29]]-AF$4,
IF(AND($C70=$B$5,Relevé[[#This Row],[29]]-AF$5&gt;0),Relevé[[#This Row],[29]]-AF$5,0)))),0)</f>
        <v>0</v>
      </c>
      <c r="AG70" s="59">
        <f>IFERROR(IF(ISTEXT(Relevé[[#This Row],[30]]),0,
IF(AND($C70=$B$3,Relevé[[#This Row],[30]]-AG$3&gt;0),Relevé[[#This Row],[30]]-AG$3,
IF(AND($C70=$B$4,Relevé[[#This Row],[30]]-AG$4&gt;0),Relevé[[#This Row],[30]]-AG$4,
IF(AND($C70=$B$5,Relevé[[#This Row],[30]]-AG$5&gt;0),Relevé[[#This Row],[30]]-AG$5,0)))),0)</f>
        <v>0</v>
      </c>
      <c r="AH70" s="59">
        <f>IFERROR(IF(ISTEXT(Relevé[[#This Row],[31]]),0,
IF(AND($C70=$B$3,Relevé[[#This Row],[31]]-AH$3&gt;0),Relevé[[#This Row],[31]]-AH$3,
IF(AND($C70=$B$4,Relevé[[#This Row],[31]]-AH$4&gt;0),Relevé[[#This Row],[31]]-AH$4,
IF(AND($C70=$B$5,Relevé[[#This Row],[31]]-AH$5&gt;0),Relevé[[#This Row],[31]]-AH$5,0)))),0)</f>
        <v>0</v>
      </c>
      <c r="AI70" s="60">
        <f t="shared" si="5"/>
        <v>0</v>
      </c>
    </row>
    <row r="71" spans="1:39" x14ac:dyDescent="0.25">
      <c r="A71" s="131"/>
      <c r="B71" s="69" t="str">
        <f>IFERROR(VLOOKUP(A71,Salariés[],2,FALSE),"")</f>
        <v/>
      </c>
      <c r="C71" s="69" t="str">
        <f>IFERROR(VLOOKUP(A71,Salariés[],3,FALSE),"")</f>
        <v/>
      </c>
      <c r="D71" s="124">
        <f>IFERROR(IF(ISTEXT(Relevé[[#This Row],[1]]),0,
IF(AND($C71=$B$3,Relevé[[#This Row],[1]]-D$3&gt;0),Relevé[[#This Row],[1]]-D$3,
IF(AND($C71=$B$4,Relevé[[#This Row],[1]]-D$4&gt;0),Relevé[[#This Row],[1]]-D$4,
IF(AND($C71=$B$5,Relevé[[#This Row],[1]]-D$5&gt;0),Relevé[[#This Row],[1]]-D$5,0)))),0)</f>
        <v>0</v>
      </c>
      <c r="E71" s="126">
        <f>IFERROR(IF(ISTEXT(Relevé[[#This Row],[2]]),0,
IF(AND($C71=$B$3,Relevé[[#This Row],[2]]-E$3&gt;0),Relevé[[#This Row],[2]]-E$3,
IF(AND($C71=$B$4,Relevé[[#This Row],[2]]-E$4&gt;0),Relevé[[#This Row],[2]]-E$4,
IF(AND($C71=$B$5,Relevé[[#This Row],[2]]-E$5&gt;0),Relevé[[#This Row],[2]]-E$5,0)))),0)</f>
        <v>0</v>
      </c>
      <c r="F71" s="126">
        <f>IFERROR(IF(ISTEXT(Relevé[[#This Row],[3]]),0,
IF(AND($C71=$B$3,Relevé[[#This Row],[3]]-F$3&gt;0),Relevé[[#This Row],[3]]-F$3,
IF(AND($C71=$B$4,Relevé[[#This Row],[3]]-F$4&gt;0),Relevé[[#This Row],[3]]-F$4,
IF(AND($C71=$B$5,Relevé[[#This Row],[3]]-F$5&gt;0),Relevé[[#This Row],[3]]-F$5,0)))),0)</f>
        <v>0</v>
      </c>
      <c r="G71" s="126">
        <f>IFERROR(IF(ISTEXT(Relevé[[#This Row],[4]]),0,
IF(AND($C71=$B$3,Relevé[[#This Row],[4]]-G$3&gt;0),Relevé[[#This Row],[4]]-G$3,
IF(AND($C71=$B$4,Relevé[[#This Row],[4]]-G$4&gt;0),Relevé[[#This Row],[4]]-G$4,
IF(AND($C71=$B$5,Relevé[[#This Row],[4]]-G$5&gt;0),Relevé[[#This Row],[4]]-G$5,0)))),0)</f>
        <v>0</v>
      </c>
      <c r="H71" s="126">
        <f>IFERROR(IF(ISTEXT(Relevé[[#This Row],[5]]),0,
IF(AND($C71=$B$3,Relevé[[#This Row],[5]]-H$3&gt;0),Relevé[[#This Row],[5]]-H$3,
IF(AND($C71=$B$4,Relevé[[#This Row],[5]]-H$4&gt;0),Relevé[[#This Row],[5]]-H$4,
IF(AND($C71=$B$5,Relevé[[#This Row],[5]]-H$5&gt;0),Relevé[[#This Row],[5]]-H$5,0)))),0)</f>
        <v>0</v>
      </c>
      <c r="I71" s="126">
        <f>IFERROR(IF(ISTEXT(Relevé[[#This Row],[6]]),0,
IF(AND($C71=$B$3,Relevé[[#This Row],[6]]-I$3&gt;0),Relevé[[#This Row],[6]]-I$3,
IF(AND($C71=$B$4,Relevé[[#This Row],[6]]-I$4&gt;0),Relevé[[#This Row],[6]]-I$4,
IF(AND($C71=$B$5,Relevé[[#This Row],[6]]-I$5&gt;0),Relevé[[#This Row],[6]]-I$5,0)))),0)</f>
        <v>0</v>
      </c>
      <c r="J71" s="126">
        <f>IFERROR(IF(ISTEXT(Relevé[[#This Row],[7]]),0,
IF(AND($C71=$B$3,Relevé[[#This Row],[7]]-J$3&gt;0),Relevé[[#This Row],[7]]-J$3,
IF(AND($C71=$B$4,Relevé[[#This Row],[7]]-J$4&gt;0),Relevé[[#This Row],[7]]-J$4,
IF(AND($C71=$B$5,Relevé[[#This Row],[7]]-J$5&gt;0),Relevé[[#This Row],[7]]-J$5,0)))),0)</f>
        <v>0</v>
      </c>
      <c r="K71" s="126">
        <f>IFERROR(IF(ISTEXT(Relevé[[#This Row],[8]]),0,
IF(AND($C71=$B$3,Relevé[[#This Row],[8]]-K$3&gt;0),Relevé[[#This Row],[8]]-K$3,
IF(AND($C71=$B$4,Relevé[[#This Row],[8]]-K$4&gt;0),Relevé[[#This Row],[8]]-K$4,
IF(AND($C71=$B$5,Relevé[[#This Row],[8]]-K$5&gt;0),Relevé[[#This Row],[8]]-K$5,0)))),0)</f>
        <v>0</v>
      </c>
      <c r="L71" s="126">
        <f>IFERROR(IF(ISTEXT(Relevé[[#This Row],[9]]),0,
IF(AND($C71=$B$3,Relevé[[#This Row],[9]]-L$3&gt;0),Relevé[[#This Row],[9]]-L$3,
IF(AND($C71=$B$4,Relevé[[#This Row],[9]]-L$4&gt;0),Relevé[[#This Row],[9]]-L$4,
IF(AND($C71=$B$5,Relevé[[#This Row],[9]]-L$5&gt;0),Relevé[[#This Row],[9]]-L$5,0)))),0)</f>
        <v>0</v>
      </c>
      <c r="M71" s="126">
        <f>IFERROR(IF(ISTEXT(Relevé[[#This Row],[10]]),0,
IF(AND($C71=$B$3,Relevé[[#This Row],[10]]-M$3&gt;0),Relevé[[#This Row],[10]]-M$3,
IF(AND($C71=$B$4,Relevé[[#This Row],[10]]-M$4&gt;0),Relevé[[#This Row],[10]]-M$4,
IF(AND($C71=$B$5,Relevé[[#This Row],[10]]-M$5&gt;0),Relevé[[#This Row],[10]]-M$5,0)))),0)</f>
        <v>0</v>
      </c>
      <c r="N71" s="126">
        <f>IFERROR(IF(ISTEXT(Relevé[[#This Row],[11]]),0,
IF(AND($C71=$B$3,Relevé[[#This Row],[11]]-N$3&gt;0),Relevé[[#This Row],[11]]-N$3,
IF(AND($C71=$B$4,Relevé[[#This Row],[11]]-N$4&gt;0),Relevé[[#This Row],[11]]-N$4,
IF(AND($C71=$B$5,Relevé[[#This Row],[11]]-N$5&gt;0),Relevé[[#This Row],[11]]-N$5,0)))),0)</f>
        <v>0</v>
      </c>
      <c r="O71" s="126">
        <f>IFERROR(IF(ISTEXT(Relevé[[#This Row],[12]]),0,
IF(AND($C71=$B$3,Relevé[[#This Row],[12]]-O$3&gt;0),Relevé[[#This Row],[12]]-O$3,
IF(AND($C71=$B$4,Relevé[[#This Row],[12]]-O$4&gt;0),Relevé[[#This Row],[12]]-O$4,
IF(AND($C71=$B$5,Relevé[[#This Row],[12]]-O$5&gt;0),Relevé[[#This Row],[12]]-O$5,0)))),0)</f>
        <v>0</v>
      </c>
      <c r="P71" s="126">
        <f>IFERROR(IF(ISTEXT(Relevé[[#This Row],[13]]),0,
IF(AND($C71=$B$3,Relevé[[#This Row],[13]]-P$3&gt;0),Relevé[[#This Row],[13]]-P$3,
IF(AND($C71=$B$4,Relevé[[#This Row],[13]]-P$4&gt;0),Relevé[[#This Row],[13]]-P$4,
IF(AND($C71=$B$5,Relevé[[#This Row],[13]]-P$5&gt;0),Relevé[[#This Row],[13]]-P$5,0)))),0)</f>
        <v>0</v>
      </c>
      <c r="Q71" s="126">
        <f>IFERROR(IF(ISTEXT(Relevé[[#This Row],[14]]),0,
IF(AND($C71=$B$3,Relevé[[#This Row],[14]]-Q$3&gt;0),Relevé[[#This Row],[14]]-Q$3,
IF(AND($C71=$B$4,Relevé[[#This Row],[14]]-Q$4&gt;0),Relevé[[#This Row],[14]]-Q$4,
IF(AND($C71=$B$5,Relevé[[#This Row],[14]]-Q$5&gt;0),Relevé[[#This Row],[14]]-Q$5,0)))),0)</f>
        <v>0</v>
      </c>
      <c r="R71" s="126">
        <f>IFERROR(IF(ISTEXT(Relevé[[#This Row],[15]]),0,
IF(AND($C71=$B$3,Relevé[[#This Row],[15]]-R$3&gt;0),Relevé[[#This Row],[15]]-R$3,
IF(AND($C71=$B$4,Relevé[[#This Row],[15]]-R$4&gt;0),Relevé[[#This Row],[15]]-R$4,
IF(AND($C71=$B$5,Relevé[[#This Row],[15]]-R$5&gt;0),Relevé[[#This Row],[15]]-R$5,0)))),0)</f>
        <v>0</v>
      </c>
      <c r="S71" s="126">
        <f>IFERROR(IF(ISTEXT(Relevé[[#This Row],[16]]),0,
IF(AND($C71=$B$3,Relevé[[#This Row],[16]]-S$3&gt;0),Relevé[[#This Row],[16]]-S$3,
IF(AND($C71=$B$4,Relevé[[#This Row],[16]]-S$4&gt;0),Relevé[[#This Row],[16]]-S$4,
IF(AND($C71=$B$5,Relevé[[#This Row],[16]]-S$5&gt;0),Relevé[[#This Row],[16]]-S$5,0)))),0)</f>
        <v>0</v>
      </c>
      <c r="T71" s="126">
        <f>IFERROR(IF(ISTEXT(Relevé[[#This Row],[17]]),0,
IF(AND($C71=$B$3,Relevé[[#This Row],[17]]-T$3&gt;0),Relevé[[#This Row],[17]]-T$3,
IF(AND($C71=$B$4,Relevé[[#This Row],[17]]-T$4&gt;0),Relevé[[#This Row],[17]]-T$4,
IF(AND($C71=$B$5,Relevé[[#This Row],[17]]-T$5&gt;0),Relevé[[#This Row],[17]]-T$5,0)))),0)</f>
        <v>0</v>
      </c>
      <c r="U71" s="126">
        <f>IFERROR(IF(ISTEXT(Relevé[[#This Row],[18]]),0,
IF(AND($C71=$B$3,Relevé[[#This Row],[18]]-U$3&gt;0),Relevé[[#This Row],[18]]-U$3,
IF(AND($C71=$B$4,Relevé[[#This Row],[18]]-U$4&gt;0),Relevé[[#This Row],[18]]-U$4,
IF(AND($C71=$B$5,Relevé[[#This Row],[18]]-U$5&gt;0),Relevé[[#This Row],[18]]-U$5,0)))),0)</f>
        <v>0</v>
      </c>
      <c r="V71" s="126">
        <f>IFERROR(IF(ISTEXT(Relevé[[#This Row],[19]]),0,
IF(AND($C71=$B$3,Relevé[[#This Row],[19]]-V$3&gt;0),Relevé[[#This Row],[19]]-V$3,
IF(AND($C71=$B$4,Relevé[[#This Row],[19]]-V$4&gt;0),Relevé[[#This Row],[19]]-V$4,
IF(AND($C71=$B$5,Relevé[[#This Row],[19]]-V$5&gt;0),Relevé[[#This Row],[19]]-V$5,0)))),0)</f>
        <v>0</v>
      </c>
      <c r="W71" s="126">
        <f>IFERROR(IF(ISTEXT(Relevé[[#This Row],[20]]),0,
IF(AND($C71=$B$3,Relevé[[#This Row],[20]]-W$3&gt;0),Relevé[[#This Row],[20]]-W$3,
IF(AND($C71=$B$4,Relevé[[#This Row],[20]]-W$4&gt;0),Relevé[[#This Row],[20]]-W$4,
IF(AND($C71=$B$5,Relevé[[#This Row],[20]]-W$5&gt;0),Relevé[[#This Row],[20]]-W$5,0)))),0)</f>
        <v>0</v>
      </c>
      <c r="X71" s="126">
        <f>IFERROR(IF(ISTEXT(Relevé[[#This Row],[21]]),0,
IF(AND($C71=$B$3,Relevé[[#This Row],[21]]-X$3&gt;0),Relevé[[#This Row],[21]]-X$3,
IF(AND($C71=$B$4,Relevé[[#This Row],[21]]-X$4&gt;0),Relevé[[#This Row],[21]]-X$4,
IF(AND($C71=$B$5,Relevé[[#This Row],[21]]-X$5&gt;0),Relevé[[#This Row],[21]]-X$5,0)))),0)</f>
        <v>0</v>
      </c>
      <c r="Y71" s="126">
        <f>IFERROR(IF(ISTEXT(Relevé[[#This Row],[22]]),0,
IF(AND($C71=$B$3,Relevé[[#This Row],[22]]-Y$3&gt;0),Relevé[[#This Row],[22]]-Y$3,
IF(AND($C71=$B$4,Relevé[[#This Row],[22]]-Y$4&gt;0),Relevé[[#This Row],[22]]-Y$4,
IF(AND($C71=$B$5,Relevé[[#This Row],[22]]-Y$5&gt;0),Relevé[[#This Row],[22]]-Y$5,0)))),0)</f>
        <v>0</v>
      </c>
      <c r="Z71" s="126">
        <f>IFERROR(IF(ISTEXT(Relevé[[#This Row],[23]]),0,
IF(AND($C71=$B$3,Relevé[[#This Row],[23]]-Z$3&gt;0),Relevé[[#This Row],[23]]-Z$3,
IF(AND($C71=$B$4,Relevé[[#This Row],[23]]-Z$4&gt;0),Relevé[[#This Row],[23]]-Z$4,
IF(AND($C71=$B$5,Relevé[[#This Row],[23]]-Z$5&gt;0),Relevé[[#This Row],[23]]-Z$5,0)))),0)</f>
        <v>0</v>
      </c>
      <c r="AA71" s="126">
        <f>IFERROR(IF(ISTEXT(Relevé[[#This Row],[24]]),0,
IF(AND($C71=$B$3,Relevé[[#This Row],[24]]-AA$3&gt;0),Relevé[[#This Row],[24]]-AA$3,
IF(AND($C71=$B$4,Relevé[[#This Row],[24]]-AA$4&gt;0),Relevé[[#This Row],[24]]-AA$4,
IF(AND($C71=$B$5,Relevé[[#This Row],[24]]-AA$5&gt;0),Relevé[[#This Row],[24]]-AA$5,0)))),0)</f>
        <v>0</v>
      </c>
      <c r="AB71" s="126">
        <f>IFERROR(IF(ISTEXT(Relevé[[#This Row],[25]]),0,
IF(AND($C71=$B$3,Relevé[[#This Row],[25]]-AB$3&gt;0),Relevé[[#This Row],[25]]-AB$3,
IF(AND($C71=$B$4,Relevé[[#This Row],[25]]-AB$4&gt;0),Relevé[[#This Row],[25]]-AB$4,
IF(AND($C71=$B$5,Relevé[[#This Row],[25]]-AB$5&gt;0),Relevé[[#This Row],[25]]-AB$5,0)))),0)</f>
        <v>0</v>
      </c>
      <c r="AC71" s="126">
        <f>IFERROR(IF(ISTEXT(Relevé[[#This Row],[26]]),0,
IF(AND($C71=$B$3,Relevé[[#This Row],[26]]-AC$3&gt;0),Relevé[[#This Row],[26]]-AC$3,
IF(AND($C71=$B$4,Relevé[[#This Row],[26]]-AC$4&gt;0),Relevé[[#This Row],[26]]-AC$4,
IF(AND($C71=$B$5,Relevé[[#This Row],[26]]-AC$5&gt;0),Relevé[[#This Row],[26]]-AC$5,0)))),0)</f>
        <v>0</v>
      </c>
      <c r="AD71" s="126">
        <f>IFERROR(IF(ISTEXT(Relevé[[#This Row],[27]]),0,
IF(AND($C71=$B$3,Relevé[[#This Row],[27]]-AD$3&gt;0),Relevé[[#This Row],[27]]-AD$3,
IF(AND($C71=$B$4,Relevé[[#This Row],[27]]-AD$4&gt;0),Relevé[[#This Row],[27]]-AD$4,
IF(AND($C71=$B$5,Relevé[[#This Row],[27]]-AD$5&gt;0),Relevé[[#This Row],[27]]-AD$5,0)))),0)</f>
        <v>0</v>
      </c>
      <c r="AE71" s="126">
        <f>IFERROR(IF(ISTEXT(Relevé[[#This Row],[28]]),0,
IF(AND($C71=$B$3,Relevé[[#This Row],[28]]-AE$3&gt;0),Relevé[[#This Row],[28]]-AE$3,
IF(AND($C71=$B$4,Relevé[[#This Row],[28]]-AE$4&gt;0),Relevé[[#This Row],[28]]-AE$4,
IF(AND($C71=$B$5,Relevé[[#This Row],[28]]-AE$5&gt;0),Relevé[[#This Row],[28]]-AE$5,0)))),0)</f>
        <v>0</v>
      </c>
      <c r="AF71" s="126">
        <f>IFERROR(IF(ISTEXT(Relevé[[#This Row],[29]]),0,
IF(AND($C71=$B$3,Relevé[[#This Row],[29]]-AF$3&gt;0),Relevé[[#This Row],[29]]-AF$3,
IF(AND($C71=$B$4,Relevé[[#This Row],[29]]-AF$4&gt;0),Relevé[[#This Row],[29]]-AF$4,
IF(AND($C71=$B$5,Relevé[[#This Row],[29]]-AF$5&gt;0),Relevé[[#This Row],[29]]-AF$5,0)))),0)</f>
        <v>0</v>
      </c>
      <c r="AG71" s="126">
        <f>IFERROR(IF(ISTEXT(Relevé[[#This Row],[30]]),0,
IF(AND($C71=$B$3,Relevé[[#This Row],[30]]-AG$3&gt;0),Relevé[[#This Row],[30]]-AG$3,
IF(AND($C71=$B$4,Relevé[[#This Row],[30]]-AG$4&gt;0),Relevé[[#This Row],[30]]-AG$4,
IF(AND($C71=$B$5,Relevé[[#This Row],[30]]-AG$5&gt;0),Relevé[[#This Row],[30]]-AG$5,0)))),0)</f>
        <v>0</v>
      </c>
      <c r="AH71" s="126">
        <f>IFERROR(IF(ISTEXT(Relevé[[#This Row],[31]]),0,
IF(AND($C71=$B$3,Relevé[[#This Row],[31]]-AH$3&gt;0),Relevé[[#This Row],[31]]-AH$3,
IF(AND($C71=$B$4,Relevé[[#This Row],[31]]-AH$4&gt;0),Relevé[[#This Row],[31]]-AH$4,
IF(AND($C71=$B$5,Relevé[[#This Row],[31]]-AH$5&gt;0),Relevé[[#This Row],[31]]-AH$5,0)))),0)</f>
        <v>0</v>
      </c>
      <c r="AI71" s="60">
        <f t="shared" ref="AI71:AI78" si="6">SUM(D71:AH71)</f>
        <v>0</v>
      </c>
    </row>
    <row r="72" spans="1:39" x14ac:dyDescent="0.25">
      <c r="A72" s="131"/>
      <c r="B72" s="69" t="str">
        <f>IFERROR(VLOOKUP(A72,Salariés[],2,FALSE),"")</f>
        <v/>
      </c>
      <c r="C72" s="69" t="str">
        <f>IFERROR(VLOOKUP(A72,Salariés[],3,FALSE),"")</f>
        <v/>
      </c>
      <c r="D72" s="124">
        <f>IFERROR(IF(ISTEXT(Relevé[[#This Row],[1]]),0,
IF(AND($C72=$B$3,Relevé[[#This Row],[1]]-D$3&gt;0),Relevé[[#This Row],[1]]-D$3,
IF(AND($C72=$B$4,Relevé[[#This Row],[1]]-D$4&gt;0),Relevé[[#This Row],[1]]-D$4,
IF(AND($C72=$B$5,Relevé[[#This Row],[1]]-D$5&gt;0),Relevé[[#This Row],[1]]-D$5,0)))),0)</f>
        <v>0</v>
      </c>
      <c r="E72" s="126">
        <f>IFERROR(IF(ISTEXT(Relevé[[#This Row],[2]]),0,
IF(AND($C72=$B$3,Relevé[[#This Row],[2]]-E$3&gt;0),Relevé[[#This Row],[2]]-E$3,
IF(AND($C72=$B$4,Relevé[[#This Row],[2]]-E$4&gt;0),Relevé[[#This Row],[2]]-E$4,
IF(AND($C72=$B$5,Relevé[[#This Row],[2]]-E$5&gt;0),Relevé[[#This Row],[2]]-E$5,0)))),0)</f>
        <v>0</v>
      </c>
      <c r="F72" s="126">
        <f>IFERROR(IF(ISTEXT(Relevé[[#This Row],[3]]),0,
IF(AND($C72=$B$3,Relevé[[#This Row],[3]]-F$3&gt;0),Relevé[[#This Row],[3]]-F$3,
IF(AND($C72=$B$4,Relevé[[#This Row],[3]]-F$4&gt;0),Relevé[[#This Row],[3]]-F$4,
IF(AND($C72=$B$5,Relevé[[#This Row],[3]]-F$5&gt;0),Relevé[[#This Row],[3]]-F$5,0)))),0)</f>
        <v>0</v>
      </c>
      <c r="G72" s="126">
        <f>IFERROR(IF(ISTEXT(Relevé[[#This Row],[4]]),0,
IF(AND($C72=$B$3,Relevé[[#This Row],[4]]-G$3&gt;0),Relevé[[#This Row],[4]]-G$3,
IF(AND($C72=$B$4,Relevé[[#This Row],[4]]-G$4&gt;0),Relevé[[#This Row],[4]]-G$4,
IF(AND($C72=$B$5,Relevé[[#This Row],[4]]-G$5&gt;0),Relevé[[#This Row],[4]]-G$5,0)))),0)</f>
        <v>0</v>
      </c>
      <c r="H72" s="126">
        <f>IFERROR(IF(ISTEXT(Relevé[[#This Row],[5]]),0,
IF(AND($C72=$B$3,Relevé[[#This Row],[5]]-H$3&gt;0),Relevé[[#This Row],[5]]-H$3,
IF(AND($C72=$B$4,Relevé[[#This Row],[5]]-H$4&gt;0),Relevé[[#This Row],[5]]-H$4,
IF(AND($C72=$B$5,Relevé[[#This Row],[5]]-H$5&gt;0),Relevé[[#This Row],[5]]-H$5,0)))),0)</f>
        <v>0</v>
      </c>
      <c r="I72" s="126">
        <f>IFERROR(IF(ISTEXT(Relevé[[#This Row],[6]]),0,
IF(AND($C72=$B$3,Relevé[[#This Row],[6]]-I$3&gt;0),Relevé[[#This Row],[6]]-I$3,
IF(AND($C72=$B$4,Relevé[[#This Row],[6]]-I$4&gt;0),Relevé[[#This Row],[6]]-I$4,
IF(AND($C72=$B$5,Relevé[[#This Row],[6]]-I$5&gt;0),Relevé[[#This Row],[6]]-I$5,0)))),0)</f>
        <v>0</v>
      </c>
      <c r="J72" s="126">
        <f>IFERROR(IF(ISTEXT(Relevé[[#This Row],[7]]),0,
IF(AND($C72=$B$3,Relevé[[#This Row],[7]]-J$3&gt;0),Relevé[[#This Row],[7]]-J$3,
IF(AND($C72=$B$4,Relevé[[#This Row],[7]]-J$4&gt;0),Relevé[[#This Row],[7]]-J$4,
IF(AND($C72=$B$5,Relevé[[#This Row],[7]]-J$5&gt;0),Relevé[[#This Row],[7]]-J$5,0)))),0)</f>
        <v>0</v>
      </c>
      <c r="K72" s="126">
        <f>IFERROR(IF(ISTEXT(Relevé[[#This Row],[8]]),0,
IF(AND($C72=$B$3,Relevé[[#This Row],[8]]-K$3&gt;0),Relevé[[#This Row],[8]]-K$3,
IF(AND($C72=$B$4,Relevé[[#This Row],[8]]-K$4&gt;0),Relevé[[#This Row],[8]]-K$4,
IF(AND($C72=$B$5,Relevé[[#This Row],[8]]-K$5&gt;0),Relevé[[#This Row],[8]]-K$5,0)))),0)</f>
        <v>0</v>
      </c>
      <c r="L72" s="126">
        <f>IFERROR(IF(ISTEXT(Relevé[[#This Row],[9]]),0,
IF(AND($C72=$B$3,Relevé[[#This Row],[9]]-L$3&gt;0),Relevé[[#This Row],[9]]-L$3,
IF(AND($C72=$B$4,Relevé[[#This Row],[9]]-L$4&gt;0),Relevé[[#This Row],[9]]-L$4,
IF(AND($C72=$B$5,Relevé[[#This Row],[9]]-L$5&gt;0),Relevé[[#This Row],[9]]-L$5,0)))),0)</f>
        <v>0</v>
      </c>
      <c r="M72" s="126">
        <f>IFERROR(IF(ISTEXT(Relevé[[#This Row],[10]]),0,
IF(AND($C72=$B$3,Relevé[[#This Row],[10]]-M$3&gt;0),Relevé[[#This Row],[10]]-M$3,
IF(AND($C72=$B$4,Relevé[[#This Row],[10]]-M$4&gt;0),Relevé[[#This Row],[10]]-M$4,
IF(AND($C72=$B$5,Relevé[[#This Row],[10]]-M$5&gt;0),Relevé[[#This Row],[10]]-M$5,0)))),0)</f>
        <v>0</v>
      </c>
      <c r="N72" s="126">
        <f>IFERROR(IF(ISTEXT(Relevé[[#This Row],[11]]),0,
IF(AND($C72=$B$3,Relevé[[#This Row],[11]]-N$3&gt;0),Relevé[[#This Row],[11]]-N$3,
IF(AND($C72=$B$4,Relevé[[#This Row],[11]]-N$4&gt;0),Relevé[[#This Row],[11]]-N$4,
IF(AND($C72=$B$5,Relevé[[#This Row],[11]]-N$5&gt;0),Relevé[[#This Row],[11]]-N$5,0)))),0)</f>
        <v>0</v>
      </c>
      <c r="O72" s="126">
        <f>IFERROR(IF(ISTEXT(Relevé[[#This Row],[12]]),0,
IF(AND($C72=$B$3,Relevé[[#This Row],[12]]-O$3&gt;0),Relevé[[#This Row],[12]]-O$3,
IF(AND($C72=$B$4,Relevé[[#This Row],[12]]-O$4&gt;0),Relevé[[#This Row],[12]]-O$4,
IF(AND($C72=$B$5,Relevé[[#This Row],[12]]-O$5&gt;0),Relevé[[#This Row],[12]]-O$5,0)))),0)</f>
        <v>0</v>
      </c>
      <c r="P72" s="126">
        <f>IFERROR(IF(ISTEXT(Relevé[[#This Row],[13]]),0,
IF(AND($C72=$B$3,Relevé[[#This Row],[13]]-P$3&gt;0),Relevé[[#This Row],[13]]-P$3,
IF(AND($C72=$B$4,Relevé[[#This Row],[13]]-P$4&gt;0),Relevé[[#This Row],[13]]-P$4,
IF(AND($C72=$B$5,Relevé[[#This Row],[13]]-P$5&gt;0),Relevé[[#This Row],[13]]-P$5,0)))),0)</f>
        <v>0</v>
      </c>
      <c r="Q72" s="126">
        <f>IFERROR(IF(ISTEXT(Relevé[[#This Row],[14]]),0,
IF(AND($C72=$B$3,Relevé[[#This Row],[14]]-Q$3&gt;0),Relevé[[#This Row],[14]]-Q$3,
IF(AND($C72=$B$4,Relevé[[#This Row],[14]]-Q$4&gt;0),Relevé[[#This Row],[14]]-Q$4,
IF(AND($C72=$B$5,Relevé[[#This Row],[14]]-Q$5&gt;0),Relevé[[#This Row],[14]]-Q$5,0)))),0)</f>
        <v>0</v>
      </c>
      <c r="R72" s="126">
        <f>IFERROR(IF(ISTEXT(Relevé[[#This Row],[15]]),0,
IF(AND($C72=$B$3,Relevé[[#This Row],[15]]-R$3&gt;0),Relevé[[#This Row],[15]]-R$3,
IF(AND($C72=$B$4,Relevé[[#This Row],[15]]-R$4&gt;0),Relevé[[#This Row],[15]]-R$4,
IF(AND($C72=$B$5,Relevé[[#This Row],[15]]-R$5&gt;0),Relevé[[#This Row],[15]]-R$5,0)))),0)</f>
        <v>0</v>
      </c>
      <c r="S72" s="126">
        <f>IFERROR(IF(ISTEXT(Relevé[[#This Row],[16]]),0,
IF(AND($C72=$B$3,Relevé[[#This Row],[16]]-S$3&gt;0),Relevé[[#This Row],[16]]-S$3,
IF(AND($C72=$B$4,Relevé[[#This Row],[16]]-S$4&gt;0),Relevé[[#This Row],[16]]-S$4,
IF(AND($C72=$B$5,Relevé[[#This Row],[16]]-S$5&gt;0),Relevé[[#This Row],[16]]-S$5,0)))),0)</f>
        <v>0</v>
      </c>
      <c r="T72" s="126">
        <f>IFERROR(IF(ISTEXT(Relevé[[#This Row],[17]]),0,
IF(AND($C72=$B$3,Relevé[[#This Row],[17]]-T$3&gt;0),Relevé[[#This Row],[17]]-T$3,
IF(AND($C72=$B$4,Relevé[[#This Row],[17]]-T$4&gt;0),Relevé[[#This Row],[17]]-T$4,
IF(AND($C72=$B$5,Relevé[[#This Row],[17]]-T$5&gt;0),Relevé[[#This Row],[17]]-T$5,0)))),0)</f>
        <v>0</v>
      </c>
      <c r="U72" s="126">
        <f>IFERROR(IF(ISTEXT(Relevé[[#This Row],[18]]),0,
IF(AND($C72=$B$3,Relevé[[#This Row],[18]]-U$3&gt;0),Relevé[[#This Row],[18]]-U$3,
IF(AND($C72=$B$4,Relevé[[#This Row],[18]]-U$4&gt;0),Relevé[[#This Row],[18]]-U$4,
IF(AND($C72=$B$5,Relevé[[#This Row],[18]]-U$5&gt;0),Relevé[[#This Row],[18]]-U$5,0)))),0)</f>
        <v>0</v>
      </c>
      <c r="V72" s="126">
        <f>IFERROR(IF(ISTEXT(Relevé[[#This Row],[19]]),0,
IF(AND($C72=$B$3,Relevé[[#This Row],[19]]-V$3&gt;0),Relevé[[#This Row],[19]]-V$3,
IF(AND($C72=$B$4,Relevé[[#This Row],[19]]-V$4&gt;0),Relevé[[#This Row],[19]]-V$4,
IF(AND($C72=$B$5,Relevé[[#This Row],[19]]-V$5&gt;0),Relevé[[#This Row],[19]]-V$5,0)))),0)</f>
        <v>0</v>
      </c>
      <c r="W72" s="126">
        <f>IFERROR(IF(ISTEXT(Relevé[[#This Row],[20]]),0,
IF(AND($C72=$B$3,Relevé[[#This Row],[20]]-W$3&gt;0),Relevé[[#This Row],[20]]-W$3,
IF(AND($C72=$B$4,Relevé[[#This Row],[20]]-W$4&gt;0),Relevé[[#This Row],[20]]-W$4,
IF(AND($C72=$B$5,Relevé[[#This Row],[20]]-W$5&gt;0),Relevé[[#This Row],[20]]-W$5,0)))),0)</f>
        <v>0</v>
      </c>
      <c r="X72" s="126">
        <f>IFERROR(IF(ISTEXT(Relevé[[#This Row],[21]]),0,
IF(AND($C72=$B$3,Relevé[[#This Row],[21]]-X$3&gt;0),Relevé[[#This Row],[21]]-X$3,
IF(AND($C72=$B$4,Relevé[[#This Row],[21]]-X$4&gt;0),Relevé[[#This Row],[21]]-X$4,
IF(AND($C72=$B$5,Relevé[[#This Row],[21]]-X$5&gt;0),Relevé[[#This Row],[21]]-X$5,0)))),0)</f>
        <v>0</v>
      </c>
      <c r="Y72" s="126">
        <f>IFERROR(IF(ISTEXT(Relevé[[#This Row],[22]]),0,
IF(AND($C72=$B$3,Relevé[[#This Row],[22]]-Y$3&gt;0),Relevé[[#This Row],[22]]-Y$3,
IF(AND($C72=$B$4,Relevé[[#This Row],[22]]-Y$4&gt;0),Relevé[[#This Row],[22]]-Y$4,
IF(AND($C72=$B$5,Relevé[[#This Row],[22]]-Y$5&gt;0),Relevé[[#This Row],[22]]-Y$5,0)))),0)</f>
        <v>0</v>
      </c>
      <c r="Z72" s="126">
        <f>IFERROR(IF(ISTEXT(Relevé[[#This Row],[23]]),0,
IF(AND($C72=$B$3,Relevé[[#This Row],[23]]-Z$3&gt;0),Relevé[[#This Row],[23]]-Z$3,
IF(AND($C72=$B$4,Relevé[[#This Row],[23]]-Z$4&gt;0),Relevé[[#This Row],[23]]-Z$4,
IF(AND($C72=$B$5,Relevé[[#This Row],[23]]-Z$5&gt;0),Relevé[[#This Row],[23]]-Z$5,0)))),0)</f>
        <v>0</v>
      </c>
      <c r="AA72" s="126">
        <f>IFERROR(IF(ISTEXT(Relevé[[#This Row],[24]]),0,
IF(AND($C72=$B$3,Relevé[[#This Row],[24]]-AA$3&gt;0),Relevé[[#This Row],[24]]-AA$3,
IF(AND($C72=$B$4,Relevé[[#This Row],[24]]-AA$4&gt;0),Relevé[[#This Row],[24]]-AA$4,
IF(AND($C72=$B$5,Relevé[[#This Row],[24]]-AA$5&gt;0),Relevé[[#This Row],[24]]-AA$5,0)))),0)</f>
        <v>0</v>
      </c>
      <c r="AB72" s="126">
        <f>IFERROR(IF(ISTEXT(Relevé[[#This Row],[25]]),0,
IF(AND($C72=$B$3,Relevé[[#This Row],[25]]-AB$3&gt;0),Relevé[[#This Row],[25]]-AB$3,
IF(AND($C72=$B$4,Relevé[[#This Row],[25]]-AB$4&gt;0),Relevé[[#This Row],[25]]-AB$4,
IF(AND($C72=$B$5,Relevé[[#This Row],[25]]-AB$5&gt;0),Relevé[[#This Row],[25]]-AB$5,0)))),0)</f>
        <v>0</v>
      </c>
      <c r="AC72" s="126">
        <f>IFERROR(IF(ISTEXT(Relevé[[#This Row],[26]]),0,
IF(AND($C72=$B$3,Relevé[[#This Row],[26]]-AC$3&gt;0),Relevé[[#This Row],[26]]-AC$3,
IF(AND($C72=$B$4,Relevé[[#This Row],[26]]-AC$4&gt;0),Relevé[[#This Row],[26]]-AC$4,
IF(AND($C72=$B$5,Relevé[[#This Row],[26]]-AC$5&gt;0),Relevé[[#This Row],[26]]-AC$5,0)))),0)</f>
        <v>0</v>
      </c>
      <c r="AD72" s="126">
        <f>IFERROR(IF(ISTEXT(Relevé[[#This Row],[27]]),0,
IF(AND($C72=$B$3,Relevé[[#This Row],[27]]-AD$3&gt;0),Relevé[[#This Row],[27]]-AD$3,
IF(AND($C72=$B$4,Relevé[[#This Row],[27]]-AD$4&gt;0),Relevé[[#This Row],[27]]-AD$4,
IF(AND($C72=$B$5,Relevé[[#This Row],[27]]-AD$5&gt;0),Relevé[[#This Row],[27]]-AD$5,0)))),0)</f>
        <v>0</v>
      </c>
      <c r="AE72" s="126">
        <f>IFERROR(IF(ISTEXT(Relevé[[#This Row],[28]]),0,
IF(AND($C72=$B$3,Relevé[[#This Row],[28]]-AE$3&gt;0),Relevé[[#This Row],[28]]-AE$3,
IF(AND($C72=$B$4,Relevé[[#This Row],[28]]-AE$4&gt;0),Relevé[[#This Row],[28]]-AE$4,
IF(AND($C72=$B$5,Relevé[[#This Row],[28]]-AE$5&gt;0),Relevé[[#This Row],[28]]-AE$5,0)))),0)</f>
        <v>0</v>
      </c>
      <c r="AF72" s="126">
        <f>IFERROR(IF(ISTEXT(Relevé[[#This Row],[29]]),0,
IF(AND($C72=$B$3,Relevé[[#This Row],[29]]-AF$3&gt;0),Relevé[[#This Row],[29]]-AF$3,
IF(AND($C72=$B$4,Relevé[[#This Row],[29]]-AF$4&gt;0),Relevé[[#This Row],[29]]-AF$4,
IF(AND($C72=$B$5,Relevé[[#This Row],[29]]-AF$5&gt;0),Relevé[[#This Row],[29]]-AF$5,0)))),0)</f>
        <v>0</v>
      </c>
      <c r="AG72" s="126">
        <f>IFERROR(IF(ISTEXT(Relevé[[#This Row],[30]]),0,
IF(AND($C72=$B$3,Relevé[[#This Row],[30]]-AG$3&gt;0),Relevé[[#This Row],[30]]-AG$3,
IF(AND($C72=$B$4,Relevé[[#This Row],[30]]-AG$4&gt;0),Relevé[[#This Row],[30]]-AG$4,
IF(AND($C72=$B$5,Relevé[[#This Row],[30]]-AG$5&gt;0),Relevé[[#This Row],[30]]-AG$5,0)))),0)</f>
        <v>0</v>
      </c>
      <c r="AH72" s="126">
        <f>IFERROR(IF(ISTEXT(Relevé[[#This Row],[31]]),0,
IF(AND($C72=$B$3,Relevé[[#This Row],[31]]-AH$3&gt;0),Relevé[[#This Row],[31]]-AH$3,
IF(AND($C72=$B$4,Relevé[[#This Row],[31]]-AH$4&gt;0),Relevé[[#This Row],[31]]-AH$4,
IF(AND($C72=$B$5,Relevé[[#This Row],[31]]-AH$5&gt;0),Relevé[[#This Row],[31]]-AH$5,0)))),0)</f>
        <v>0</v>
      </c>
      <c r="AI72" s="60">
        <f t="shared" si="6"/>
        <v>0</v>
      </c>
    </row>
    <row r="73" spans="1:39" x14ac:dyDescent="0.25">
      <c r="A73" s="131"/>
      <c r="B73" s="69" t="str">
        <f>IFERROR(VLOOKUP(A73,Salariés[],2,FALSE),"")</f>
        <v/>
      </c>
      <c r="C73" s="69" t="str">
        <f>IFERROR(VLOOKUP(A73,Salariés[],3,FALSE),"")</f>
        <v/>
      </c>
      <c r="D73" s="124">
        <f>IFERROR(IF(ISTEXT(Relevé[[#This Row],[1]]),0,
IF(AND($C73=$B$3,Relevé[[#This Row],[1]]-D$3&gt;0),Relevé[[#This Row],[1]]-D$3,
IF(AND($C73=$B$4,Relevé[[#This Row],[1]]-D$4&gt;0),Relevé[[#This Row],[1]]-D$4,
IF(AND($C73=$B$5,Relevé[[#This Row],[1]]-D$5&gt;0),Relevé[[#This Row],[1]]-D$5,0)))),0)</f>
        <v>0</v>
      </c>
      <c r="E73" s="126">
        <f>IFERROR(IF(ISTEXT(Relevé[[#This Row],[2]]),0,
IF(AND($C73=$B$3,Relevé[[#This Row],[2]]-E$3&gt;0),Relevé[[#This Row],[2]]-E$3,
IF(AND($C73=$B$4,Relevé[[#This Row],[2]]-E$4&gt;0),Relevé[[#This Row],[2]]-E$4,
IF(AND($C73=$B$5,Relevé[[#This Row],[2]]-E$5&gt;0),Relevé[[#This Row],[2]]-E$5,0)))),0)</f>
        <v>0</v>
      </c>
      <c r="F73" s="126">
        <f>IFERROR(IF(ISTEXT(Relevé[[#This Row],[3]]),0,
IF(AND($C73=$B$3,Relevé[[#This Row],[3]]-F$3&gt;0),Relevé[[#This Row],[3]]-F$3,
IF(AND($C73=$B$4,Relevé[[#This Row],[3]]-F$4&gt;0),Relevé[[#This Row],[3]]-F$4,
IF(AND($C73=$B$5,Relevé[[#This Row],[3]]-F$5&gt;0),Relevé[[#This Row],[3]]-F$5,0)))),0)</f>
        <v>0</v>
      </c>
      <c r="G73" s="126">
        <f>IFERROR(IF(ISTEXT(Relevé[[#This Row],[4]]),0,
IF(AND($C73=$B$3,Relevé[[#This Row],[4]]-G$3&gt;0),Relevé[[#This Row],[4]]-G$3,
IF(AND($C73=$B$4,Relevé[[#This Row],[4]]-G$4&gt;0),Relevé[[#This Row],[4]]-G$4,
IF(AND($C73=$B$5,Relevé[[#This Row],[4]]-G$5&gt;0),Relevé[[#This Row],[4]]-G$5,0)))),0)</f>
        <v>0</v>
      </c>
      <c r="H73" s="126">
        <f>IFERROR(IF(ISTEXT(Relevé[[#This Row],[5]]),0,
IF(AND($C73=$B$3,Relevé[[#This Row],[5]]-H$3&gt;0),Relevé[[#This Row],[5]]-H$3,
IF(AND($C73=$B$4,Relevé[[#This Row],[5]]-H$4&gt;0),Relevé[[#This Row],[5]]-H$4,
IF(AND($C73=$B$5,Relevé[[#This Row],[5]]-H$5&gt;0),Relevé[[#This Row],[5]]-H$5,0)))),0)</f>
        <v>0</v>
      </c>
      <c r="I73" s="126">
        <f>IFERROR(IF(ISTEXT(Relevé[[#This Row],[6]]),0,
IF(AND($C73=$B$3,Relevé[[#This Row],[6]]-I$3&gt;0),Relevé[[#This Row],[6]]-I$3,
IF(AND($C73=$B$4,Relevé[[#This Row],[6]]-I$4&gt;0),Relevé[[#This Row],[6]]-I$4,
IF(AND($C73=$B$5,Relevé[[#This Row],[6]]-I$5&gt;0),Relevé[[#This Row],[6]]-I$5,0)))),0)</f>
        <v>0</v>
      </c>
      <c r="J73" s="126">
        <f>IFERROR(IF(ISTEXT(Relevé[[#This Row],[7]]),0,
IF(AND($C73=$B$3,Relevé[[#This Row],[7]]-J$3&gt;0),Relevé[[#This Row],[7]]-J$3,
IF(AND($C73=$B$4,Relevé[[#This Row],[7]]-J$4&gt;0),Relevé[[#This Row],[7]]-J$4,
IF(AND($C73=$B$5,Relevé[[#This Row],[7]]-J$5&gt;0),Relevé[[#This Row],[7]]-J$5,0)))),0)</f>
        <v>0</v>
      </c>
      <c r="K73" s="126">
        <f>IFERROR(IF(ISTEXT(Relevé[[#This Row],[8]]),0,
IF(AND($C73=$B$3,Relevé[[#This Row],[8]]-K$3&gt;0),Relevé[[#This Row],[8]]-K$3,
IF(AND($C73=$B$4,Relevé[[#This Row],[8]]-K$4&gt;0),Relevé[[#This Row],[8]]-K$4,
IF(AND($C73=$B$5,Relevé[[#This Row],[8]]-K$5&gt;0),Relevé[[#This Row],[8]]-K$5,0)))),0)</f>
        <v>0</v>
      </c>
      <c r="L73" s="126">
        <f>IFERROR(IF(ISTEXT(Relevé[[#This Row],[9]]),0,
IF(AND($C73=$B$3,Relevé[[#This Row],[9]]-L$3&gt;0),Relevé[[#This Row],[9]]-L$3,
IF(AND($C73=$B$4,Relevé[[#This Row],[9]]-L$4&gt;0),Relevé[[#This Row],[9]]-L$4,
IF(AND($C73=$B$5,Relevé[[#This Row],[9]]-L$5&gt;0),Relevé[[#This Row],[9]]-L$5,0)))),0)</f>
        <v>0</v>
      </c>
      <c r="M73" s="126">
        <f>IFERROR(IF(ISTEXT(Relevé[[#This Row],[10]]),0,
IF(AND($C73=$B$3,Relevé[[#This Row],[10]]-M$3&gt;0),Relevé[[#This Row],[10]]-M$3,
IF(AND($C73=$B$4,Relevé[[#This Row],[10]]-M$4&gt;0),Relevé[[#This Row],[10]]-M$4,
IF(AND($C73=$B$5,Relevé[[#This Row],[10]]-M$5&gt;0),Relevé[[#This Row],[10]]-M$5,0)))),0)</f>
        <v>0</v>
      </c>
      <c r="N73" s="126">
        <f>IFERROR(IF(ISTEXT(Relevé[[#This Row],[11]]),0,
IF(AND($C73=$B$3,Relevé[[#This Row],[11]]-N$3&gt;0),Relevé[[#This Row],[11]]-N$3,
IF(AND($C73=$B$4,Relevé[[#This Row],[11]]-N$4&gt;0),Relevé[[#This Row],[11]]-N$4,
IF(AND($C73=$B$5,Relevé[[#This Row],[11]]-N$5&gt;0),Relevé[[#This Row],[11]]-N$5,0)))),0)</f>
        <v>0</v>
      </c>
      <c r="O73" s="126">
        <f>IFERROR(IF(ISTEXT(Relevé[[#This Row],[12]]),0,
IF(AND($C73=$B$3,Relevé[[#This Row],[12]]-O$3&gt;0),Relevé[[#This Row],[12]]-O$3,
IF(AND($C73=$B$4,Relevé[[#This Row],[12]]-O$4&gt;0),Relevé[[#This Row],[12]]-O$4,
IF(AND($C73=$B$5,Relevé[[#This Row],[12]]-O$5&gt;0),Relevé[[#This Row],[12]]-O$5,0)))),0)</f>
        <v>0</v>
      </c>
      <c r="P73" s="126">
        <f>IFERROR(IF(ISTEXT(Relevé[[#This Row],[13]]),0,
IF(AND($C73=$B$3,Relevé[[#This Row],[13]]-P$3&gt;0),Relevé[[#This Row],[13]]-P$3,
IF(AND($C73=$B$4,Relevé[[#This Row],[13]]-P$4&gt;0),Relevé[[#This Row],[13]]-P$4,
IF(AND($C73=$B$5,Relevé[[#This Row],[13]]-P$5&gt;0),Relevé[[#This Row],[13]]-P$5,0)))),0)</f>
        <v>0</v>
      </c>
      <c r="Q73" s="126">
        <f>IFERROR(IF(ISTEXT(Relevé[[#This Row],[14]]),0,
IF(AND($C73=$B$3,Relevé[[#This Row],[14]]-Q$3&gt;0),Relevé[[#This Row],[14]]-Q$3,
IF(AND($C73=$B$4,Relevé[[#This Row],[14]]-Q$4&gt;0),Relevé[[#This Row],[14]]-Q$4,
IF(AND($C73=$B$5,Relevé[[#This Row],[14]]-Q$5&gt;0),Relevé[[#This Row],[14]]-Q$5,0)))),0)</f>
        <v>0</v>
      </c>
      <c r="R73" s="126">
        <f>IFERROR(IF(ISTEXT(Relevé[[#This Row],[15]]),0,
IF(AND($C73=$B$3,Relevé[[#This Row],[15]]-R$3&gt;0),Relevé[[#This Row],[15]]-R$3,
IF(AND($C73=$B$4,Relevé[[#This Row],[15]]-R$4&gt;0),Relevé[[#This Row],[15]]-R$4,
IF(AND($C73=$B$5,Relevé[[#This Row],[15]]-R$5&gt;0),Relevé[[#This Row],[15]]-R$5,0)))),0)</f>
        <v>0</v>
      </c>
      <c r="S73" s="126">
        <f>IFERROR(IF(ISTEXT(Relevé[[#This Row],[16]]),0,
IF(AND($C73=$B$3,Relevé[[#This Row],[16]]-S$3&gt;0),Relevé[[#This Row],[16]]-S$3,
IF(AND($C73=$B$4,Relevé[[#This Row],[16]]-S$4&gt;0),Relevé[[#This Row],[16]]-S$4,
IF(AND($C73=$B$5,Relevé[[#This Row],[16]]-S$5&gt;0),Relevé[[#This Row],[16]]-S$5,0)))),0)</f>
        <v>0</v>
      </c>
      <c r="T73" s="126">
        <f>IFERROR(IF(ISTEXT(Relevé[[#This Row],[17]]),0,
IF(AND($C73=$B$3,Relevé[[#This Row],[17]]-T$3&gt;0),Relevé[[#This Row],[17]]-T$3,
IF(AND($C73=$B$4,Relevé[[#This Row],[17]]-T$4&gt;0),Relevé[[#This Row],[17]]-T$4,
IF(AND($C73=$B$5,Relevé[[#This Row],[17]]-T$5&gt;0),Relevé[[#This Row],[17]]-T$5,0)))),0)</f>
        <v>0</v>
      </c>
      <c r="U73" s="126">
        <f>IFERROR(IF(ISTEXT(Relevé[[#This Row],[18]]),0,
IF(AND($C73=$B$3,Relevé[[#This Row],[18]]-U$3&gt;0),Relevé[[#This Row],[18]]-U$3,
IF(AND($C73=$B$4,Relevé[[#This Row],[18]]-U$4&gt;0),Relevé[[#This Row],[18]]-U$4,
IF(AND($C73=$B$5,Relevé[[#This Row],[18]]-U$5&gt;0),Relevé[[#This Row],[18]]-U$5,0)))),0)</f>
        <v>0</v>
      </c>
      <c r="V73" s="126">
        <f>IFERROR(IF(ISTEXT(Relevé[[#This Row],[19]]),0,
IF(AND($C73=$B$3,Relevé[[#This Row],[19]]-V$3&gt;0),Relevé[[#This Row],[19]]-V$3,
IF(AND($C73=$B$4,Relevé[[#This Row],[19]]-V$4&gt;0),Relevé[[#This Row],[19]]-V$4,
IF(AND($C73=$B$5,Relevé[[#This Row],[19]]-V$5&gt;0),Relevé[[#This Row],[19]]-V$5,0)))),0)</f>
        <v>0</v>
      </c>
      <c r="W73" s="126">
        <f>IFERROR(IF(ISTEXT(Relevé[[#This Row],[20]]),0,
IF(AND($C73=$B$3,Relevé[[#This Row],[20]]-W$3&gt;0),Relevé[[#This Row],[20]]-W$3,
IF(AND($C73=$B$4,Relevé[[#This Row],[20]]-W$4&gt;0),Relevé[[#This Row],[20]]-W$4,
IF(AND($C73=$B$5,Relevé[[#This Row],[20]]-W$5&gt;0),Relevé[[#This Row],[20]]-W$5,0)))),0)</f>
        <v>0</v>
      </c>
      <c r="X73" s="126">
        <f>IFERROR(IF(ISTEXT(Relevé[[#This Row],[21]]),0,
IF(AND($C73=$B$3,Relevé[[#This Row],[21]]-X$3&gt;0),Relevé[[#This Row],[21]]-X$3,
IF(AND($C73=$B$4,Relevé[[#This Row],[21]]-X$4&gt;0),Relevé[[#This Row],[21]]-X$4,
IF(AND($C73=$B$5,Relevé[[#This Row],[21]]-X$5&gt;0),Relevé[[#This Row],[21]]-X$5,0)))),0)</f>
        <v>0</v>
      </c>
      <c r="Y73" s="126">
        <f>IFERROR(IF(ISTEXT(Relevé[[#This Row],[22]]),0,
IF(AND($C73=$B$3,Relevé[[#This Row],[22]]-Y$3&gt;0),Relevé[[#This Row],[22]]-Y$3,
IF(AND($C73=$B$4,Relevé[[#This Row],[22]]-Y$4&gt;0),Relevé[[#This Row],[22]]-Y$4,
IF(AND($C73=$B$5,Relevé[[#This Row],[22]]-Y$5&gt;0),Relevé[[#This Row],[22]]-Y$5,0)))),0)</f>
        <v>0</v>
      </c>
      <c r="Z73" s="126">
        <f>IFERROR(IF(ISTEXT(Relevé[[#This Row],[23]]),0,
IF(AND($C73=$B$3,Relevé[[#This Row],[23]]-Z$3&gt;0),Relevé[[#This Row],[23]]-Z$3,
IF(AND($C73=$B$4,Relevé[[#This Row],[23]]-Z$4&gt;0),Relevé[[#This Row],[23]]-Z$4,
IF(AND($C73=$B$5,Relevé[[#This Row],[23]]-Z$5&gt;0),Relevé[[#This Row],[23]]-Z$5,0)))),0)</f>
        <v>0</v>
      </c>
      <c r="AA73" s="126">
        <f>IFERROR(IF(ISTEXT(Relevé[[#This Row],[24]]),0,
IF(AND($C73=$B$3,Relevé[[#This Row],[24]]-AA$3&gt;0),Relevé[[#This Row],[24]]-AA$3,
IF(AND($C73=$B$4,Relevé[[#This Row],[24]]-AA$4&gt;0),Relevé[[#This Row],[24]]-AA$4,
IF(AND($C73=$B$5,Relevé[[#This Row],[24]]-AA$5&gt;0),Relevé[[#This Row],[24]]-AA$5,0)))),0)</f>
        <v>0</v>
      </c>
      <c r="AB73" s="126">
        <f>IFERROR(IF(ISTEXT(Relevé[[#This Row],[25]]),0,
IF(AND($C73=$B$3,Relevé[[#This Row],[25]]-AB$3&gt;0),Relevé[[#This Row],[25]]-AB$3,
IF(AND($C73=$B$4,Relevé[[#This Row],[25]]-AB$4&gt;0),Relevé[[#This Row],[25]]-AB$4,
IF(AND($C73=$B$5,Relevé[[#This Row],[25]]-AB$5&gt;0),Relevé[[#This Row],[25]]-AB$5,0)))),0)</f>
        <v>0</v>
      </c>
      <c r="AC73" s="126">
        <f>IFERROR(IF(ISTEXT(Relevé[[#This Row],[26]]),0,
IF(AND($C73=$B$3,Relevé[[#This Row],[26]]-AC$3&gt;0),Relevé[[#This Row],[26]]-AC$3,
IF(AND($C73=$B$4,Relevé[[#This Row],[26]]-AC$4&gt;0),Relevé[[#This Row],[26]]-AC$4,
IF(AND($C73=$B$5,Relevé[[#This Row],[26]]-AC$5&gt;0),Relevé[[#This Row],[26]]-AC$5,0)))),0)</f>
        <v>0</v>
      </c>
      <c r="AD73" s="126">
        <f>IFERROR(IF(ISTEXT(Relevé[[#This Row],[27]]),0,
IF(AND($C73=$B$3,Relevé[[#This Row],[27]]-AD$3&gt;0),Relevé[[#This Row],[27]]-AD$3,
IF(AND($C73=$B$4,Relevé[[#This Row],[27]]-AD$4&gt;0),Relevé[[#This Row],[27]]-AD$4,
IF(AND($C73=$B$5,Relevé[[#This Row],[27]]-AD$5&gt;0),Relevé[[#This Row],[27]]-AD$5,0)))),0)</f>
        <v>0</v>
      </c>
      <c r="AE73" s="126">
        <f>IFERROR(IF(ISTEXT(Relevé[[#This Row],[28]]),0,
IF(AND($C73=$B$3,Relevé[[#This Row],[28]]-AE$3&gt;0),Relevé[[#This Row],[28]]-AE$3,
IF(AND($C73=$B$4,Relevé[[#This Row],[28]]-AE$4&gt;0),Relevé[[#This Row],[28]]-AE$4,
IF(AND($C73=$B$5,Relevé[[#This Row],[28]]-AE$5&gt;0),Relevé[[#This Row],[28]]-AE$5,0)))),0)</f>
        <v>0</v>
      </c>
      <c r="AF73" s="126">
        <f>IFERROR(IF(ISTEXT(Relevé[[#This Row],[29]]),0,
IF(AND($C73=$B$3,Relevé[[#This Row],[29]]-AF$3&gt;0),Relevé[[#This Row],[29]]-AF$3,
IF(AND($C73=$B$4,Relevé[[#This Row],[29]]-AF$4&gt;0),Relevé[[#This Row],[29]]-AF$4,
IF(AND($C73=$B$5,Relevé[[#This Row],[29]]-AF$5&gt;0),Relevé[[#This Row],[29]]-AF$5,0)))),0)</f>
        <v>0</v>
      </c>
      <c r="AG73" s="126">
        <f>IFERROR(IF(ISTEXT(Relevé[[#This Row],[30]]),0,
IF(AND($C73=$B$3,Relevé[[#This Row],[30]]-AG$3&gt;0),Relevé[[#This Row],[30]]-AG$3,
IF(AND($C73=$B$4,Relevé[[#This Row],[30]]-AG$4&gt;0),Relevé[[#This Row],[30]]-AG$4,
IF(AND($C73=$B$5,Relevé[[#This Row],[30]]-AG$5&gt;0),Relevé[[#This Row],[30]]-AG$5,0)))),0)</f>
        <v>0</v>
      </c>
      <c r="AH73" s="126">
        <f>IFERROR(IF(ISTEXT(Relevé[[#This Row],[31]]),0,
IF(AND($C73=$B$3,Relevé[[#This Row],[31]]-AH$3&gt;0),Relevé[[#This Row],[31]]-AH$3,
IF(AND($C73=$B$4,Relevé[[#This Row],[31]]-AH$4&gt;0),Relevé[[#This Row],[31]]-AH$4,
IF(AND($C73=$B$5,Relevé[[#This Row],[31]]-AH$5&gt;0),Relevé[[#This Row],[31]]-AH$5,0)))),0)</f>
        <v>0</v>
      </c>
      <c r="AI73" s="60">
        <f t="shared" si="6"/>
        <v>0</v>
      </c>
    </row>
    <row r="74" spans="1:39" x14ac:dyDescent="0.25">
      <c r="A74" s="131"/>
      <c r="B74" s="69" t="str">
        <f>IFERROR(VLOOKUP(A74,Salariés[],2,FALSE),"")</f>
        <v/>
      </c>
      <c r="C74" s="69" t="str">
        <f>IFERROR(VLOOKUP(A74,Salariés[],3,FALSE),"")</f>
        <v/>
      </c>
      <c r="D74" s="124">
        <f>IFERROR(IF(ISTEXT(Relevé[[#This Row],[1]]),0,
IF(AND($C74=$B$3,Relevé[[#This Row],[1]]-D$3&gt;0),Relevé[[#This Row],[1]]-D$3,
IF(AND($C74=$B$4,Relevé[[#This Row],[1]]-D$4&gt;0),Relevé[[#This Row],[1]]-D$4,
IF(AND($C74=$B$5,Relevé[[#This Row],[1]]-D$5&gt;0),Relevé[[#This Row],[1]]-D$5,0)))),0)</f>
        <v>0</v>
      </c>
      <c r="E74" s="126">
        <f>IFERROR(IF(ISTEXT(Relevé[[#This Row],[2]]),0,
IF(AND($C74=$B$3,Relevé[[#This Row],[2]]-E$3&gt;0),Relevé[[#This Row],[2]]-E$3,
IF(AND($C74=$B$4,Relevé[[#This Row],[2]]-E$4&gt;0),Relevé[[#This Row],[2]]-E$4,
IF(AND($C74=$B$5,Relevé[[#This Row],[2]]-E$5&gt;0),Relevé[[#This Row],[2]]-E$5,0)))),0)</f>
        <v>0</v>
      </c>
      <c r="F74" s="126">
        <f>IFERROR(IF(ISTEXT(Relevé[[#This Row],[3]]),0,
IF(AND($C74=$B$3,Relevé[[#This Row],[3]]-F$3&gt;0),Relevé[[#This Row],[3]]-F$3,
IF(AND($C74=$B$4,Relevé[[#This Row],[3]]-F$4&gt;0),Relevé[[#This Row],[3]]-F$4,
IF(AND($C74=$B$5,Relevé[[#This Row],[3]]-F$5&gt;0),Relevé[[#This Row],[3]]-F$5,0)))),0)</f>
        <v>0</v>
      </c>
      <c r="G74" s="126">
        <f>IFERROR(IF(ISTEXT(Relevé[[#This Row],[4]]),0,
IF(AND($C74=$B$3,Relevé[[#This Row],[4]]-G$3&gt;0),Relevé[[#This Row],[4]]-G$3,
IF(AND($C74=$B$4,Relevé[[#This Row],[4]]-G$4&gt;0),Relevé[[#This Row],[4]]-G$4,
IF(AND($C74=$B$5,Relevé[[#This Row],[4]]-G$5&gt;0),Relevé[[#This Row],[4]]-G$5,0)))),0)</f>
        <v>0</v>
      </c>
      <c r="H74" s="126">
        <f>IFERROR(IF(ISTEXT(Relevé[[#This Row],[5]]),0,
IF(AND($C74=$B$3,Relevé[[#This Row],[5]]-H$3&gt;0),Relevé[[#This Row],[5]]-H$3,
IF(AND($C74=$B$4,Relevé[[#This Row],[5]]-H$4&gt;0),Relevé[[#This Row],[5]]-H$4,
IF(AND($C74=$B$5,Relevé[[#This Row],[5]]-H$5&gt;0),Relevé[[#This Row],[5]]-H$5,0)))),0)</f>
        <v>0</v>
      </c>
      <c r="I74" s="126">
        <f>IFERROR(IF(ISTEXT(Relevé[[#This Row],[6]]),0,
IF(AND($C74=$B$3,Relevé[[#This Row],[6]]-I$3&gt;0),Relevé[[#This Row],[6]]-I$3,
IF(AND($C74=$B$4,Relevé[[#This Row],[6]]-I$4&gt;0),Relevé[[#This Row],[6]]-I$4,
IF(AND($C74=$B$5,Relevé[[#This Row],[6]]-I$5&gt;0),Relevé[[#This Row],[6]]-I$5,0)))),0)</f>
        <v>0</v>
      </c>
      <c r="J74" s="126">
        <f>IFERROR(IF(ISTEXT(Relevé[[#This Row],[7]]),0,
IF(AND($C74=$B$3,Relevé[[#This Row],[7]]-J$3&gt;0),Relevé[[#This Row],[7]]-J$3,
IF(AND($C74=$B$4,Relevé[[#This Row],[7]]-J$4&gt;0),Relevé[[#This Row],[7]]-J$4,
IF(AND($C74=$B$5,Relevé[[#This Row],[7]]-J$5&gt;0),Relevé[[#This Row],[7]]-J$5,0)))),0)</f>
        <v>0</v>
      </c>
      <c r="K74" s="126">
        <f>IFERROR(IF(ISTEXT(Relevé[[#This Row],[8]]),0,
IF(AND($C74=$B$3,Relevé[[#This Row],[8]]-K$3&gt;0),Relevé[[#This Row],[8]]-K$3,
IF(AND($C74=$B$4,Relevé[[#This Row],[8]]-K$4&gt;0),Relevé[[#This Row],[8]]-K$4,
IF(AND($C74=$B$5,Relevé[[#This Row],[8]]-K$5&gt;0),Relevé[[#This Row],[8]]-K$5,0)))),0)</f>
        <v>0</v>
      </c>
      <c r="L74" s="126">
        <f>IFERROR(IF(ISTEXT(Relevé[[#This Row],[9]]),0,
IF(AND($C74=$B$3,Relevé[[#This Row],[9]]-L$3&gt;0),Relevé[[#This Row],[9]]-L$3,
IF(AND($C74=$B$4,Relevé[[#This Row],[9]]-L$4&gt;0),Relevé[[#This Row],[9]]-L$4,
IF(AND($C74=$B$5,Relevé[[#This Row],[9]]-L$5&gt;0),Relevé[[#This Row],[9]]-L$5,0)))),0)</f>
        <v>0</v>
      </c>
      <c r="M74" s="126">
        <f>IFERROR(IF(ISTEXT(Relevé[[#This Row],[10]]),0,
IF(AND($C74=$B$3,Relevé[[#This Row],[10]]-M$3&gt;0),Relevé[[#This Row],[10]]-M$3,
IF(AND($C74=$B$4,Relevé[[#This Row],[10]]-M$4&gt;0),Relevé[[#This Row],[10]]-M$4,
IF(AND($C74=$B$5,Relevé[[#This Row],[10]]-M$5&gt;0),Relevé[[#This Row],[10]]-M$5,0)))),0)</f>
        <v>0</v>
      </c>
      <c r="N74" s="126">
        <f>IFERROR(IF(ISTEXT(Relevé[[#This Row],[11]]),0,
IF(AND($C74=$B$3,Relevé[[#This Row],[11]]-N$3&gt;0),Relevé[[#This Row],[11]]-N$3,
IF(AND($C74=$B$4,Relevé[[#This Row],[11]]-N$4&gt;0),Relevé[[#This Row],[11]]-N$4,
IF(AND($C74=$B$5,Relevé[[#This Row],[11]]-N$5&gt;0),Relevé[[#This Row],[11]]-N$5,0)))),0)</f>
        <v>0</v>
      </c>
      <c r="O74" s="126">
        <f>IFERROR(IF(ISTEXT(Relevé[[#This Row],[12]]),0,
IF(AND($C74=$B$3,Relevé[[#This Row],[12]]-O$3&gt;0),Relevé[[#This Row],[12]]-O$3,
IF(AND($C74=$B$4,Relevé[[#This Row],[12]]-O$4&gt;0),Relevé[[#This Row],[12]]-O$4,
IF(AND($C74=$B$5,Relevé[[#This Row],[12]]-O$5&gt;0),Relevé[[#This Row],[12]]-O$5,0)))),0)</f>
        <v>0</v>
      </c>
      <c r="P74" s="126">
        <f>IFERROR(IF(ISTEXT(Relevé[[#This Row],[13]]),0,
IF(AND($C74=$B$3,Relevé[[#This Row],[13]]-P$3&gt;0),Relevé[[#This Row],[13]]-P$3,
IF(AND($C74=$B$4,Relevé[[#This Row],[13]]-P$4&gt;0),Relevé[[#This Row],[13]]-P$4,
IF(AND($C74=$B$5,Relevé[[#This Row],[13]]-P$5&gt;0),Relevé[[#This Row],[13]]-P$5,0)))),0)</f>
        <v>0</v>
      </c>
      <c r="Q74" s="126">
        <f>IFERROR(IF(ISTEXT(Relevé[[#This Row],[14]]),0,
IF(AND($C74=$B$3,Relevé[[#This Row],[14]]-Q$3&gt;0),Relevé[[#This Row],[14]]-Q$3,
IF(AND($C74=$B$4,Relevé[[#This Row],[14]]-Q$4&gt;0),Relevé[[#This Row],[14]]-Q$4,
IF(AND($C74=$B$5,Relevé[[#This Row],[14]]-Q$5&gt;0),Relevé[[#This Row],[14]]-Q$5,0)))),0)</f>
        <v>0</v>
      </c>
      <c r="R74" s="126">
        <f>IFERROR(IF(ISTEXT(Relevé[[#This Row],[15]]),0,
IF(AND($C74=$B$3,Relevé[[#This Row],[15]]-R$3&gt;0),Relevé[[#This Row],[15]]-R$3,
IF(AND($C74=$B$4,Relevé[[#This Row],[15]]-R$4&gt;0),Relevé[[#This Row],[15]]-R$4,
IF(AND($C74=$B$5,Relevé[[#This Row],[15]]-R$5&gt;0),Relevé[[#This Row],[15]]-R$5,0)))),0)</f>
        <v>0</v>
      </c>
      <c r="S74" s="126">
        <f>IFERROR(IF(ISTEXT(Relevé[[#This Row],[16]]),0,
IF(AND($C74=$B$3,Relevé[[#This Row],[16]]-S$3&gt;0),Relevé[[#This Row],[16]]-S$3,
IF(AND($C74=$B$4,Relevé[[#This Row],[16]]-S$4&gt;0),Relevé[[#This Row],[16]]-S$4,
IF(AND($C74=$B$5,Relevé[[#This Row],[16]]-S$5&gt;0),Relevé[[#This Row],[16]]-S$5,0)))),0)</f>
        <v>0</v>
      </c>
      <c r="T74" s="126">
        <f>IFERROR(IF(ISTEXT(Relevé[[#This Row],[17]]),0,
IF(AND($C74=$B$3,Relevé[[#This Row],[17]]-T$3&gt;0),Relevé[[#This Row],[17]]-T$3,
IF(AND($C74=$B$4,Relevé[[#This Row],[17]]-T$4&gt;0),Relevé[[#This Row],[17]]-T$4,
IF(AND($C74=$B$5,Relevé[[#This Row],[17]]-T$5&gt;0),Relevé[[#This Row],[17]]-T$5,0)))),0)</f>
        <v>0</v>
      </c>
      <c r="U74" s="126">
        <f>IFERROR(IF(ISTEXT(Relevé[[#This Row],[18]]),0,
IF(AND($C74=$B$3,Relevé[[#This Row],[18]]-U$3&gt;0),Relevé[[#This Row],[18]]-U$3,
IF(AND($C74=$B$4,Relevé[[#This Row],[18]]-U$4&gt;0),Relevé[[#This Row],[18]]-U$4,
IF(AND($C74=$B$5,Relevé[[#This Row],[18]]-U$5&gt;0),Relevé[[#This Row],[18]]-U$5,0)))),0)</f>
        <v>0</v>
      </c>
      <c r="V74" s="126">
        <f>IFERROR(IF(ISTEXT(Relevé[[#This Row],[19]]),0,
IF(AND($C74=$B$3,Relevé[[#This Row],[19]]-V$3&gt;0),Relevé[[#This Row],[19]]-V$3,
IF(AND($C74=$B$4,Relevé[[#This Row],[19]]-V$4&gt;0),Relevé[[#This Row],[19]]-V$4,
IF(AND($C74=$B$5,Relevé[[#This Row],[19]]-V$5&gt;0),Relevé[[#This Row],[19]]-V$5,0)))),0)</f>
        <v>0</v>
      </c>
      <c r="W74" s="126">
        <f>IFERROR(IF(ISTEXT(Relevé[[#This Row],[20]]),0,
IF(AND($C74=$B$3,Relevé[[#This Row],[20]]-W$3&gt;0),Relevé[[#This Row],[20]]-W$3,
IF(AND($C74=$B$4,Relevé[[#This Row],[20]]-W$4&gt;0),Relevé[[#This Row],[20]]-W$4,
IF(AND($C74=$B$5,Relevé[[#This Row],[20]]-W$5&gt;0),Relevé[[#This Row],[20]]-W$5,0)))),0)</f>
        <v>0</v>
      </c>
      <c r="X74" s="126">
        <f>IFERROR(IF(ISTEXT(Relevé[[#This Row],[21]]),0,
IF(AND($C74=$B$3,Relevé[[#This Row],[21]]-X$3&gt;0),Relevé[[#This Row],[21]]-X$3,
IF(AND($C74=$B$4,Relevé[[#This Row],[21]]-X$4&gt;0),Relevé[[#This Row],[21]]-X$4,
IF(AND($C74=$B$5,Relevé[[#This Row],[21]]-X$5&gt;0),Relevé[[#This Row],[21]]-X$5,0)))),0)</f>
        <v>0</v>
      </c>
      <c r="Y74" s="126">
        <f>IFERROR(IF(ISTEXT(Relevé[[#This Row],[22]]),0,
IF(AND($C74=$B$3,Relevé[[#This Row],[22]]-Y$3&gt;0),Relevé[[#This Row],[22]]-Y$3,
IF(AND($C74=$B$4,Relevé[[#This Row],[22]]-Y$4&gt;0),Relevé[[#This Row],[22]]-Y$4,
IF(AND($C74=$B$5,Relevé[[#This Row],[22]]-Y$5&gt;0),Relevé[[#This Row],[22]]-Y$5,0)))),0)</f>
        <v>0</v>
      </c>
      <c r="Z74" s="126">
        <f>IFERROR(IF(ISTEXT(Relevé[[#This Row],[23]]),0,
IF(AND($C74=$B$3,Relevé[[#This Row],[23]]-Z$3&gt;0),Relevé[[#This Row],[23]]-Z$3,
IF(AND($C74=$B$4,Relevé[[#This Row],[23]]-Z$4&gt;0),Relevé[[#This Row],[23]]-Z$4,
IF(AND($C74=$B$5,Relevé[[#This Row],[23]]-Z$5&gt;0),Relevé[[#This Row],[23]]-Z$5,0)))),0)</f>
        <v>0</v>
      </c>
      <c r="AA74" s="126">
        <f>IFERROR(IF(ISTEXT(Relevé[[#This Row],[24]]),0,
IF(AND($C74=$B$3,Relevé[[#This Row],[24]]-AA$3&gt;0),Relevé[[#This Row],[24]]-AA$3,
IF(AND($C74=$B$4,Relevé[[#This Row],[24]]-AA$4&gt;0),Relevé[[#This Row],[24]]-AA$4,
IF(AND($C74=$B$5,Relevé[[#This Row],[24]]-AA$5&gt;0),Relevé[[#This Row],[24]]-AA$5,0)))),0)</f>
        <v>0</v>
      </c>
      <c r="AB74" s="126">
        <f>IFERROR(IF(ISTEXT(Relevé[[#This Row],[25]]),0,
IF(AND($C74=$B$3,Relevé[[#This Row],[25]]-AB$3&gt;0),Relevé[[#This Row],[25]]-AB$3,
IF(AND($C74=$B$4,Relevé[[#This Row],[25]]-AB$4&gt;0),Relevé[[#This Row],[25]]-AB$4,
IF(AND($C74=$B$5,Relevé[[#This Row],[25]]-AB$5&gt;0),Relevé[[#This Row],[25]]-AB$5,0)))),0)</f>
        <v>0</v>
      </c>
      <c r="AC74" s="126">
        <f>IFERROR(IF(ISTEXT(Relevé[[#This Row],[26]]),0,
IF(AND($C74=$B$3,Relevé[[#This Row],[26]]-AC$3&gt;0),Relevé[[#This Row],[26]]-AC$3,
IF(AND($C74=$B$4,Relevé[[#This Row],[26]]-AC$4&gt;0),Relevé[[#This Row],[26]]-AC$4,
IF(AND($C74=$B$5,Relevé[[#This Row],[26]]-AC$5&gt;0),Relevé[[#This Row],[26]]-AC$5,0)))),0)</f>
        <v>0</v>
      </c>
      <c r="AD74" s="126">
        <f>IFERROR(IF(ISTEXT(Relevé[[#This Row],[27]]),0,
IF(AND($C74=$B$3,Relevé[[#This Row],[27]]-AD$3&gt;0),Relevé[[#This Row],[27]]-AD$3,
IF(AND($C74=$B$4,Relevé[[#This Row],[27]]-AD$4&gt;0),Relevé[[#This Row],[27]]-AD$4,
IF(AND($C74=$B$5,Relevé[[#This Row],[27]]-AD$5&gt;0),Relevé[[#This Row],[27]]-AD$5,0)))),0)</f>
        <v>0</v>
      </c>
      <c r="AE74" s="126">
        <f>IFERROR(IF(ISTEXT(Relevé[[#This Row],[28]]),0,
IF(AND($C74=$B$3,Relevé[[#This Row],[28]]-AE$3&gt;0),Relevé[[#This Row],[28]]-AE$3,
IF(AND($C74=$B$4,Relevé[[#This Row],[28]]-AE$4&gt;0),Relevé[[#This Row],[28]]-AE$4,
IF(AND($C74=$B$5,Relevé[[#This Row],[28]]-AE$5&gt;0),Relevé[[#This Row],[28]]-AE$5,0)))),0)</f>
        <v>0</v>
      </c>
      <c r="AF74" s="126">
        <f>IFERROR(IF(ISTEXT(Relevé[[#This Row],[29]]),0,
IF(AND($C74=$B$3,Relevé[[#This Row],[29]]-AF$3&gt;0),Relevé[[#This Row],[29]]-AF$3,
IF(AND($C74=$B$4,Relevé[[#This Row],[29]]-AF$4&gt;0),Relevé[[#This Row],[29]]-AF$4,
IF(AND($C74=$B$5,Relevé[[#This Row],[29]]-AF$5&gt;0),Relevé[[#This Row],[29]]-AF$5,0)))),0)</f>
        <v>0</v>
      </c>
      <c r="AG74" s="126">
        <f>IFERROR(IF(ISTEXT(Relevé[[#This Row],[30]]),0,
IF(AND($C74=$B$3,Relevé[[#This Row],[30]]-AG$3&gt;0),Relevé[[#This Row],[30]]-AG$3,
IF(AND($C74=$B$4,Relevé[[#This Row],[30]]-AG$4&gt;0),Relevé[[#This Row],[30]]-AG$4,
IF(AND($C74=$B$5,Relevé[[#This Row],[30]]-AG$5&gt;0),Relevé[[#This Row],[30]]-AG$5,0)))),0)</f>
        <v>0</v>
      </c>
      <c r="AH74" s="126">
        <f>IFERROR(IF(ISTEXT(Relevé[[#This Row],[31]]),0,
IF(AND($C74=$B$3,Relevé[[#This Row],[31]]-AH$3&gt;0),Relevé[[#This Row],[31]]-AH$3,
IF(AND($C74=$B$4,Relevé[[#This Row],[31]]-AH$4&gt;0),Relevé[[#This Row],[31]]-AH$4,
IF(AND($C74=$B$5,Relevé[[#This Row],[31]]-AH$5&gt;0),Relevé[[#This Row],[31]]-AH$5,0)))),0)</f>
        <v>0</v>
      </c>
      <c r="AI74" s="60">
        <f t="shared" si="6"/>
        <v>0</v>
      </c>
    </row>
    <row r="75" spans="1:39" x14ac:dyDescent="0.25">
      <c r="A75" s="131"/>
      <c r="B75" s="69" t="str">
        <f>IFERROR(VLOOKUP(A75,Salariés[],2,FALSE),"")</f>
        <v/>
      </c>
      <c r="C75" s="69" t="str">
        <f>IFERROR(VLOOKUP(A75,Salariés[],3,FALSE),"")</f>
        <v/>
      </c>
      <c r="D75" s="124">
        <f>IFERROR(IF(ISTEXT(Relevé[[#This Row],[1]]),0,
IF(AND($C75=$B$3,Relevé[[#This Row],[1]]-D$3&gt;0),Relevé[[#This Row],[1]]-D$3,
IF(AND($C75=$B$4,Relevé[[#This Row],[1]]-D$4&gt;0),Relevé[[#This Row],[1]]-D$4,
IF(AND($C75=$B$5,Relevé[[#This Row],[1]]-D$5&gt;0),Relevé[[#This Row],[1]]-D$5,0)))),0)</f>
        <v>0</v>
      </c>
      <c r="E75" s="126">
        <f>IFERROR(IF(ISTEXT(Relevé[[#This Row],[2]]),0,
IF(AND($C75=$B$3,Relevé[[#This Row],[2]]-E$3&gt;0),Relevé[[#This Row],[2]]-E$3,
IF(AND($C75=$B$4,Relevé[[#This Row],[2]]-E$4&gt;0),Relevé[[#This Row],[2]]-E$4,
IF(AND($C75=$B$5,Relevé[[#This Row],[2]]-E$5&gt;0),Relevé[[#This Row],[2]]-E$5,0)))),0)</f>
        <v>0</v>
      </c>
      <c r="F75" s="126">
        <f>IFERROR(IF(ISTEXT(Relevé[[#This Row],[3]]),0,
IF(AND($C75=$B$3,Relevé[[#This Row],[3]]-F$3&gt;0),Relevé[[#This Row],[3]]-F$3,
IF(AND($C75=$B$4,Relevé[[#This Row],[3]]-F$4&gt;0),Relevé[[#This Row],[3]]-F$4,
IF(AND($C75=$B$5,Relevé[[#This Row],[3]]-F$5&gt;0),Relevé[[#This Row],[3]]-F$5,0)))),0)</f>
        <v>0</v>
      </c>
      <c r="G75" s="126">
        <f>IFERROR(IF(ISTEXT(Relevé[[#This Row],[4]]),0,
IF(AND($C75=$B$3,Relevé[[#This Row],[4]]-G$3&gt;0),Relevé[[#This Row],[4]]-G$3,
IF(AND($C75=$B$4,Relevé[[#This Row],[4]]-G$4&gt;0),Relevé[[#This Row],[4]]-G$4,
IF(AND($C75=$B$5,Relevé[[#This Row],[4]]-G$5&gt;0),Relevé[[#This Row],[4]]-G$5,0)))),0)</f>
        <v>0</v>
      </c>
      <c r="H75" s="126">
        <f>IFERROR(IF(ISTEXT(Relevé[[#This Row],[5]]),0,
IF(AND($C75=$B$3,Relevé[[#This Row],[5]]-H$3&gt;0),Relevé[[#This Row],[5]]-H$3,
IF(AND($C75=$B$4,Relevé[[#This Row],[5]]-H$4&gt;0),Relevé[[#This Row],[5]]-H$4,
IF(AND($C75=$B$5,Relevé[[#This Row],[5]]-H$5&gt;0),Relevé[[#This Row],[5]]-H$5,0)))),0)</f>
        <v>0</v>
      </c>
      <c r="I75" s="126">
        <f>IFERROR(IF(ISTEXT(Relevé[[#This Row],[6]]),0,
IF(AND($C75=$B$3,Relevé[[#This Row],[6]]-I$3&gt;0),Relevé[[#This Row],[6]]-I$3,
IF(AND($C75=$B$4,Relevé[[#This Row],[6]]-I$4&gt;0),Relevé[[#This Row],[6]]-I$4,
IF(AND($C75=$B$5,Relevé[[#This Row],[6]]-I$5&gt;0),Relevé[[#This Row],[6]]-I$5,0)))),0)</f>
        <v>0</v>
      </c>
      <c r="J75" s="126">
        <f>IFERROR(IF(ISTEXT(Relevé[[#This Row],[7]]),0,
IF(AND($C75=$B$3,Relevé[[#This Row],[7]]-J$3&gt;0),Relevé[[#This Row],[7]]-J$3,
IF(AND($C75=$B$4,Relevé[[#This Row],[7]]-J$4&gt;0),Relevé[[#This Row],[7]]-J$4,
IF(AND($C75=$B$5,Relevé[[#This Row],[7]]-J$5&gt;0),Relevé[[#This Row],[7]]-J$5,0)))),0)</f>
        <v>0</v>
      </c>
      <c r="K75" s="126">
        <f>IFERROR(IF(ISTEXT(Relevé[[#This Row],[8]]),0,
IF(AND($C75=$B$3,Relevé[[#This Row],[8]]-K$3&gt;0),Relevé[[#This Row],[8]]-K$3,
IF(AND($C75=$B$4,Relevé[[#This Row],[8]]-K$4&gt;0),Relevé[[#This Row],[8]]-K$4,
IF(AND($C75=$B$5,Relevé[[#This Row],[8]]-K$5&gt;0),Relevé[[#This Row],[8]]-K$5,0)))),0)</f>
        <v>0</v>
      </c>
      <c r="L75" s="126">
        <f>IFERROR(IF(ISTEXT(Relevé[[#This Row],[9]]),0,
IF(AND($C75=$B$3,Relevé[[#This Row],[9]]-L$3&gt;0),Relevé[[#This Row],[9]]-L$3,
IF(AND($C75=$B$4,Relevé[[#This Row],[9]]-L$4&gt;0),Relevé[[#This Row],[9]]-L$4,
IF(AND($C75=$B$5,Relevé[[#This Row],[9]]-L$5&gt;0),Relevé[[#This Row],[9]]-L$5,0)))),0)</f>
        <v>0</v>
      </c>
      <c r="M75" s="126">
        <f>IFERROR(IF(ISTEXT(Relevé[[#This Row],[10]]),0,
IF(AND($C75=$B$3,Relevé[[#This Row],[10]]-M$3&gt;0),Relevé[[#This Row],[10]]-M$3,
IF(AND($C75=$B$4,Relevé[[#This Row],[10]]-M$4&gt;0),Relevé[[#This Row],[10]]-M$4,
IF(AND($C75=$B$5,Relevé[[#This Row],[10]]-M$5&gt;0),Relevé[[#This Row],[10]]-M$5,0)))),0)</f>
        <v>0</v>
      </c>
      <c r="N75" s="126">
        <f>IFERROR(IF(ISTEXT(Relevé[[#This Row],[11]]),0,
IF(AND($C75=$B$3,Relevé[[#This Row],[11]]-N$3&gt;0),Relevé[[#This Row],[11]]-N$3,
IF(AND($C75=$B$4,Relevé[[#This Row],[11]]-N$4&gt;0),Relevé[[#This Row],[11]]-N$4,
IF(AND($C75=$B$5,Relevé[[#This Row],[11]]-N$5&gt;0),Relevé[[#This Row],[11]]-N$5,0)))),0)</f>
        <v>0</v>
      </c>
      <c r="O75" s="126">
        <f>IFERROR(IF(ISTEXT(Relevé[[#This Row],[12]]),0,
IF(AND($C75=$B$3,Relevé[[#This Row],[12]]-O$3&gt;0),Relevé[[#This Row],[12]]-O$3,
IF(AND($C75=$B$4,Relevé[[#This Row],[12]]-O$4&gt;0),Relevé[[#This Row],[12]]-O$4,
IF(AND($C75=$B$5,Relevé[[#This Row],[12]]-O$5&gt;0),Relevé[[#This Row],[12]]-O$5,0)))),0)</f>
        <v>0</v>
      </c>
      <c r="P75" s="126">
        <f>IFERROR(IF(ISTEXT(Relevé[[#This Row],[13]]),0,
IF(AND($C75=$B$3,Relevé[[#This Row],[13]]-P$3&gt;0),Relevé[[#This Row],[13]]-P$3,
IF(AND($C75=$B$4,Relevé[[#This Row],[13]]-P$4&gt;0),Relevé[[#This Row],[13]]-P$4,
IF(AND($C75=$B$5,Relevé[[#This Row],[13]]-P$5&gt;0),Relevé[[#This Row],[13]]-P$5,0)))),0)</f>
        <v>0</v>
      </c>
      <c r="Q75" s="126">
        <f>IFERROR(IF(ISTEXT(Relevé[[#This Row],[14]]),0,
IF(AND($C75=$B$3,Relevé[[#This Row],[14]]-Q$3&gt;0),Relevé[[#This Row],[14]]-Q$3,
IF(AND($C75=$B$4,Relevé[[#This Row],[14]]-Q$4&gt;0),Relevé[[#This Row],[14]]-Q$4,
IF(AND($C75=$B$5,Relevé[[#This Row],[14]]-Q$5&gt;0),Relevé[[#This Row],[14]]-Q$5,0)))),0)</f>
        <v>0</v>
      </c>
      <c r="R75" s="126">
        <f>IFERROR(IF(ISTEXT(Relevé[[#This Row],[15]]),0,
IF(AND($C75=$B$3,Relevé[[#This Row],[15]]-R$3&gt;0),Relevé[[#This Row],[15]]-R$3,
IF(AND($C75=$B$4,Relevé[[#This Row],[15]]-R$4&gt;0),Relevé[[#This Row],[15]]-R$4,
IF(AND($C75=$B$5,Relevé[[#This Row],[15]]-R$5&gt;0),Relevé[[#This Row],[15]]-R$5,0)))),0)</f>
        <v>0</v>
      </c>
      <c r="S75" s="126">
        <f>IFERROR(IF(ISTEXT(Relevé[[#This Row],[16]]),0,
IF(AND($C75=$B$3,Relevé[[#This Row],[16]]-S$3&gt;0),Relevé[[#This Row],[16]]-S$3,
IF(AND($C75=$B$4,Relevé[[#This Row],[16]]-S$4&gt;0),Relevé[[#This Row],[16]]-S$4,
IF(AND($C75=$B$5,Relevé[[#This Row],[16]]-S$5&gt;0),Relevé[[#This Row],[16]]-S$5,0)))),0)</f>
        <v>0</v>
      </c>
      <c r="T75" s="126">
        <f>IFERROR(IF(ISTEXT(Relevé[[#This Row],[17]]),0,
IF(AND($C75=$B$3,Relevé[[#This Row],[17]]-T$3&gt;0),Relevé[[#This Row],[17]]-T$3,
IF(AND($C75=$B$4,Relevé[[#This Row],[17]]-T$4&gt;0),Relevé[[#This Row],[17]]-T$4,
IF(AND($C75=$B$5,Relevé[[#This Row],[17]]-T$5&gt;0),Relevé[[#This Row],[17]]-T$5,0)))),0)</f>
        <v>0</v>
      </c>
      <c r="U75" s="126">
        <f>IFERROR(IF(ISTEXT(Relevé[[#This Row],[18]]),0,
IF(AND($C75=$B$3,Relevé[[#This Row],[18]]-U$3&gt;0),Relevé[[#This Row],[18]]-U$3,
IF(AND($C75=$B$4,Relevé[[#This Row],[18]]-U$4&gt;0),Relevé[[#This Row],[18]]-U$4,
IF(AND($C75=$B$5,Relevé[[#This Row],[18]]-U$5&gt;0),Relevé[[#This Row],[18]]-U$5,0)))),0)</f>
        <v>0</v>
      </c>
      <c r="V75" s="126">
        <f>IFERROR(IF(ISTEXT(Relevé[[#This Row],[19]]),0,
IF(AND($C75=$B$3,Relevé[[#This Row],[19]]-V$3&gt;0),Relevé[[#This Row],[19]]-V$3,
IF(AND($C75=$B$4,Relevé[[#This Row],[19]]-V$4&gt;0),Relevé[[#This Row],[19]]-V$4,
IF(AND($C75=$B$5,Relevé[[#This Row],[19]]-V$5&gt;0),Relevé[[#This Row],[19]]-V$5,0)))),0)</f>
        <v>0</v>
      </c>
      <c r="W75" s="126">
        <f>IFERROR(IF(ISTEXT(Relevé[[#This Row],[20]]),0,
IF(AND($C75=$B$3,Relevé[[#This Row],[20]]-W$3&gt;0),Relevé[[#This Row],[20]]-W$3,
IF(AND($C75=$B$4,Relevé[[#This Row],[20]]-W$4&gt;0),Relevé[[#This Row],[20]]-W$4,
IF(AND($C75=$B$5,Relevé[[#This Row],[20]]-W$5&gt;0),Relevé[[#This Row],[20]]-W$5,0)))),0)</f>
        <v>0</v>
      </c>
      <c r="X75" s="126">
        <f>IFERROR(IF(ISTEXT(Relevé[[#This Row],[21]]),0,
IF(AND($C75=$B$3,Relevé[[#This Row],[21]]-X$3&gt;0),Relevé[[#This Row],[21]]-X$3,
IF(AND($C75=$B$4,Relevé[[#This Row],[21]]-X$4&gt;0),Relevé[[#This Row],[21]]-X$4,
IF(AND($C75=$B$5,Relevé[[#This Row],[21]]-X$5&gt;0),Relevé[[#This Row],[21]]-X$5,0)))),0)</f>
        <v>0</v>
      </c>
      <c r="Y75" s="126">
        <f>IFERROR(IF(ISTEXT(Relevé[[#This Row],[22]]),0,
IF(AND($C75=$B$3,Relevé[[#This Row],[22]]-Y$3&gt;0),Relevé[[#This Row],[22]]-Y$3,
IF(AND($C75=$B$4,Relevé[[#This Row],[22]]-Y$4&gt;0),Relevé[[#This Row],[22]]-Y$4,
IF(AND($C75=$B$5,Relevé[[#This Row],[22]]-Y$5&gt;0),Relevé[[#This Row],[22]]-Y$5,0)))),0)</f>
        <v>0</v>
      </c>
      <c r="Z75" s="126">
        <f>IFERROR(IF(ISTEXT(Relevé[[#This Row],[23]]),0,
IF(AND($C75=$B$3,Relevé[[#This Row],[23]]-Z$3&gt;0),Relevé[[#This Row],[23]]-Z$3,
IF(AND($C75=$B$4,Relevé[[#This Row],[23]]-Z$4&gt;0),Relevé[[#This Row],[23]]-Z$4,
IF(AND($C75=$B$5,Relevé[[#This Row],[23]]-Z$5&gt;0),Relevé[[#This Row],[23]]-Z$5,0)))),0)</f>
        <v>0</v>
      </c>
      <c r="AA75" s="126">
        <f>IFERROR(IF(ISTEXT(Relevé[[#This Row],[24]]),0,
IF(AND($C75=$B$3,Relevé[[#This Row],[24]]-AA$3&gt;0),Relevé[[#This Row],[24]]-AA$3,
IF(AND($C75=$B$4,Relevé[[#This Row],[24]]-AA$4&gt;0),Relevé[[#This Row],[24]]-AA$4,
IF(AND($C75=$B$5,Relevé[[#This Row],[24]]-AA$5&gt;0),Relevé[[#This Row],[24]]-AA$5,0)))),0)</f>
        <v>0</v>
      </c>
      <c r="AB75" s="126">
        <f>IFERROR(IF(ISTEXT(Relevé[[#This Row],[25]]),0,
IF(AND($C75=$B$3,Relevé[[#This Row],[25]]-AB$3&gt;0),Relevé[[#This Row],[25]]-AB$3,
IF(AND($C75=$B$4,Relevé[[#This Row],[25]]-AB$4&gt;0),Relevé[[#This Row],[25]]-AB$4,
IF(AND($C75=$B$5,Relevé[[#This Row],[25]]-AB$5&gt;0),Relevé[[#This Row],[25]]-AB$5,0)))),0)</f>
        <v>0</v>
      </c>
      <c r="AC75" s="126">
        <f>IFERROR(IF(ISTEXT(Relevé[[#This Row],[26]]),0,
IF(AND($C75=$B$3,Relevé[[#This Row],[26]]-AC$3&gt;0),Relevé[[#This Row],[26]]-AC$3,
IF(AND($C75=$B$4,Relevé[[#This Row],[26]]-AC$4&gt;0),Relevé[[#This Row],[26]]-AC$4,
IF(AND($C75=$B$5,Relevé[[#This Row],[26]]-AC$5&gt;0),Relevé[[#This Row],[26]]-AC$5,0)))),0)</f>
        <v>0</v>
      </c>
      <c r="AD75" s="126">
        <f>IFERROR(IF(ISTEXT(Relevé[[#This Row],[27]]),0,
IF(AND($C75=$B$3,Relevé[[#This Row],[27]]-AD$3&gt;0),Relevé[[#This Row],[27]]-AD$3,
IF(AND($C75=$B$4,Relevé[[#This Row],[27]]-AD$4&gt;0),Relevé[[#This Row],[27]]-AD$4,
IF(AND($C75=$B$5,Relevé[[#This Row],[27]]-AD$5&gt;0),Relevé[[#This Row],[27]]-AD$5,0)))),0)</f>
        <v>0</v>
      </c>
      <c r="AE75" s="126">
        <f>IFERROR(IF(ISTEXT(Relevé[[#This Row],[28]]),0,
IF(AND($C75=$B$3,Relevé[[#This Row],[28]]-AE$3&gt;0),Relevé[[#This Row],[28]]-AE$3,
IF(AND($C75=$B$4,Relevé[[#This Row],[28]]-AE$4&gt;0),Relevé[[#This Row],[28]]-AE$4,
IF(AND($C75=$B$5,Relevé[[#This Row],[28]]-AE$5&gt;0),Relevé[[#This Row],[28]]-AE$5,0)))),0)</f>
        <v>0</v>
      </c>
      <c r="AF75" s="126">
        <f>IFERROR(IF(ISTEXT(Relevé[[#This Row],[29]]),0,
IF(AND($C75=$B$3,Relevé[[#This Row],[29]]-AF$3&gt;0),Relevé[[#This Row],[29]]-AF$3,
IF(AND($C75=$B$4,Relevé[[#This Row],[29]]-AF$4&gt;0),Relevé[[#This Row],[29]]-AF$4,
IF(AND($C75=$B$5,Relevé[[#This Row],[29]]-AF$5&gt;0),Relevé[[#This Row],[29]]-AF$5,0)))),0)</f>
        <v>0</v>
      </c>
      <c r="AG75" s="126">
        <f>IFERROR(IF(ISTEXT(Relevé[[#This Row],[30]]),0,
IF(AND($C75=$B$3,Relevé[[#This Row],[30]]-AG$3&gt;0),Relevé[[#This Row],[30]]-AG$3,
IF(AND($C75=$B$4,Relevé[[#This Row],[30]]-AG$4&gt;0),Relevé[[#This Row],[30]]-AG$4,
IF(AND($C75=$B$5,Relevé[[#This Row],[30]]-AG$5&gt;0),Relevé[[#This Row],[30]]-AG$5,0)))),0)</f>
        <v>0</v>
      </c>
      <c r="AH75" s="126">
        <f>IFERROR(IF(ISTEXT(Relevé[[#This Row],[31]]),0,
IF(AND($C75=$B$3,Relevé[[#This Row],[31]]-AH$3&gt;0),Relevé[[#This Row],[31]]-AH$3,
IF(AND($C75=$B$4,Relevé[[#This Row],[31]]-AH$4&gt;0),Relevé[[#This Row],[31]]-AH$4,
IF(AND($C75=$B$5,Relevé[[#This Row],[31]]-AH$5&gt;0),Relevé[[#This Row],[31]]-AH$5,0)))),0)</f>
        <v>0</v>
      </c>
      <c r="AI75" s="60">
        <f t="shared" si="6"/>
        <v>0</v>
      </c>
    </row>
    <row r="76" spans="1:39" x14ac:dyDescent="0.25">
      <c r="A76" s="131"/>
      <c r="B76" s="69" t="str">
        <f>IFERROR(VLOOKUP(A76,Salariés[],2,FALSE),"")</f>
        <v/>
      </c>
      <c r="C76" s="69" t="str">
        <f>IFERROR(VLOOKUP(A76,Salariés[],3,FALSE),"")</f>
        <v/>
      </c>
      <c r="D76" s="124">
        <f>IFERROR(IF(ISTEXT(Relevé[[#This Row],[1]]),0,
IF(AND($C76=$B$3,Relevé[[#This Row],[1]]-D$3&gt;0),Relevé[[#This Row],[1]]-D$3,
IF(AND($C76=$B$4,Relevé[[#This Row],[1]]-D$4&gt;0),Relevé[[#This Row],[1]]-D$4,
IF(AND($C76=$B$5,Relevé[[#This Row],[1]]-D$5&gt;0),Relevé[[#This Row],[1]]-D$5,0)))),0)</f>
        <v>0</v>
      </c>
      <c r="E76" s="126">
        <f>IFERROR(IF(ISTEXT(Relevé[[#This Row],[2]]),0,
IF(AND($C76=$B$3,Relevé[[#This Row],[2]]-E$3&gt;0),Relevé[[#This Row],[2]]-E$3,
IF(AND($C76=$B$4,Relevé[[#This Row],[2]]-E$4&gt;0),Relevé[[#This Row],[2]]-E$4,
IF(AND($C76=$B$5,Relevé[[#This Row],[2]]-E$5&gt;0),Relevé[[#This Row],[2]]-E$5,0)))),0)</f>
        <v>0</v>
      </c>
      <c r="F76" s="126">
        <f>IFERROR(IF(ISTEXT(Relevé[[#This Row],[3]]),0,
IF(AND($C76=$B$3,Relevé[[#This Row],[3]]-F$3&gt;0),Relevé[[#This Row],[3]]-F$3,
IF(AND($C76=$B$4,Relevé[[#This Row],[3]]-F$4&gt;0),Relevé[[#This Row],[3]]-F$4,
IF(AND($C76=$B$5,Relevé[[#This Row],[3]]-F$5&gt;0),Relevé[[#This Row],[3]]-F$5,0)))),0)</f>
        <v>0</v>
      </c>
      <c r="G76" s="126">
        <f>IFERROR(IF(ISTEXT(Relevé[[#This Row],[4]]),0,
IF(AND($C76=$B$3,Relevé[[#This Row],[4]]-G$3&gt;0),Relevé[[#This Row],[4]]-G$3,
IF(AND($C76=$B$4,Relevé[[#This Row],[4]]-G$4&gt;0),Relevé[[#This Row],[4]]-G$4,
IF(AND($C76=$B$5,Relevé[[#This Row],[4]]-G$5&gt;0),Relevé[[#This Row],[4]]-G$5,0)))),0)</f>
        <v>0</v>
      </c>
      <c r="H76" s="126">
        <f>IFERROR(IF(ISTEXT(Relevé[[#This Row],[5]]),0,
IF(AND($C76=$B$3,Relevé[[#This Row],[5]]-H$3&gt;0),Relevé[[#This Row],[5]]-H$3,
IF(AND($C76=$B$4,Relevé[[#This Row],[5]]-H$4&gt;0),Relevé[[#This Row],[5]]-H$4,
IF(AND($C76=$B$5,Relevé[[#This Row],[5]]-H$5&gt;0),Relevé[[#This Row],[5]]-H$5,0)))),0)</f>
        <v>0</v>
      </c>
      <c r="I76" s="126">
        <f>IFERROR(IF(ISTEXT(Relevé[[#This Row],[6]]),0,
IF(AND($C76=$B$3,Relevé[[#This Row],[6]]-I$3&gt;0),Relevé[[#This Row],[6]]-I$3,
IF(AND($C76=$B$4,Relevé[[#This Row],[6]]-I$4&gt;0),Relevé[[#This Row],[6]]-I$4,
IF(AND($C76=$B$5,Relevé[[#This Row],[6]]-I$5&gt;0),Relevé[[#This Row],[6]]-I$5,0)))),0)</f>
        <v>0</v>
      </c>
      <c r="J76" s="126">
        <f>IFERROR(IF(ISTEXT(Relevé[[#This Row],[7]]),0,
IF(AND($C76=$B$3,Relevé[[#This Row],[7]]-J$3&gt;0),Relevé[[#This Row],[7]]-J$3,
IF(AND($C76=$B$4,Relevé[[#This Row],[7]]-J$4&gt;0),Relevé[[#This Row],[7]]-J$4,
IF(AND($C76=$B$5,Relevé[[#This Row],[7]]-J$5&gt;0),Relevé[[#This Row],[7]]-J$5,0)))),0)</f>
        <v>0</v>
      </c>
      <c r="K76" s="126">
        <f>IFERROR(IF(ISTEXT(Relevé[[#This Row],[8]]),0,
IF(AND($C76=$B$3,Relevé[[#This Row],[8]]-K$3&gt;0),Relevé[[#This Row],[8]]-K$3,
IF(AND($C76=$B$4,Relevé[[#This Row],[8]]-K$4&gt;0),Relevé[[#This Row],[8]]-K$4,
IF(AND($C76=$B$5,Relevé[[#This Row],[8]]-K$5&gt;0),Relevé[[#This Row],[8]]-K$5,0)))),0)</f>
        <v>0</v>
      </c>
      <c r="L76" s="126">
        <f>IFERROR(IF(ISTEXT(Relevé[[#This Row],[9]]),0,
IF(AND($C76=$B$3,Relevé[[#This Row],[9]]-L$3&gt;0),Relevé[[#This Row],[9]]-L$3,
IF(AND($C76=$B$4,Relevé[[#This Row],[9]]-L$4&gt;0),Relevé[[#This Row],[9]]-L$4,
IF(AND($C76=$B$5,Relevé[[#This Row],[9]]-L$5&gt;0),Relevé[[#This Row],[9]]-L$5,0)))),0)</f>
        <v>0</v>
      </c>
      <c r="M76" s="126">
        <f>IFERROR(IF(ISTEXT(Relevé[[#This Row],[10]]),0,
IF(AND($C76=$B$3,Relevé[[#This Row],[10]]-M$3&gt;0),Relevé[[#This Row],[10]]-M$3,
IF(AND($C76=$B$4,Relevé[[#This Row],[10]]-M$4&gt;0),Relevé[[#This Row],[10]]-M$4,
IF(AND($C76=$B$5,Relevé[[#This Row],[10]]-M$5&gt;0),Relevé[[#This Row],[10]]-M$5,0)))),0)</f>
        <v>0</v>
      </c>
      <c r="N76" s="126">
        <f>IFERROR(IF(ISTEXT(Relevé[[#This Row],[11]]),0,
IF(AND($C76=$B$3,Relevé[[#This Row],[11]]-N$3&gt;0),Relevé[[#This Row],[11]]-N$3,
IF(AND($C76=$B$4,Relevé[[#This Row],[11]]-N$4&gt;0),Relevé[[#This Row],[11]]-N$4,
IF(AND($C76=$B$5,Relevé[[#This Row],[11]]-N$5&gt;0),Relevé[[#This Row],[11]]-N$5,0)))),0)</f>
        <v>0</v>
      </c>
      <c r="O76" s="126">
        <f>IFERROR(IF(ISTEXT(Relevé[[#This Row],[12]]),0,
IF(AND($C76=$B$3,Relevé[[#This Row],[12]]-O$3&gt;0),Relevé[[#This Row],[12]]-O$3,
IF(AND($C76=$B$4,Relevé[[#This Row],[12]]-O$4&gt;0),Relevé[[#This Row],[12]]-O$4,
IF(AND($C76=$B$5,Relevé[[#This Row],[12]]-O$5&gt;0),Relevé[[#This Row],[12]]-O$5,0)))),0)</f>
        <v>0</v>
      </c>
      <c r="P76" s="126">
        <f>IFERROR(IF(ISTEXT(Relevé[[#This Row],[13]]),0,
IF(AND($C76=$B$3,Relevé[[#This Row],[13]]-P$3&gt;0),Relevé[[#This Row],[13]]-P$3,
IF(AND($C76=$B$4,Relevé[[#This Row],[13]]-P$4&gt;0),Relevé[[#This Row],[13]]-P$4,
IF(AND($C76=$B$5,Relevé[[#This Row],[13]]-P$5&gt;0),Relevé[[#This Row],[13]]-P$5,0)))),0)</f>
        <v>0</v>
      </c>
      <c r="Q76" s="126">
        <f>IFERROR(IF(ISTEXT(Relevé[[#This Row],[14]]),0,
IF(AND($C76=$B$3,Relevé[[#This Row],[14]]-Q$3&gt;0),Relevé[[#This Row],[14]]-Q$3,
IF(AND($C76=$B$4,Relevé[[#This Row],[14]]-Q$4&gt;0),Relevé[[#This Row],[14]]-Q$4,
IF(AND($C76=$B$5,Relevé[[#This Row],[14]]-Q$5&gt;0),Relevé[[#This Row],[14]]-Q$5,0)))),0)</f>
        <v>0</v>
      </c>
      <c r="R76" s="126">
        <f>IFERROR(IF(ISTEXT(Relevé[[#This Row],[15]]),0,
IF(AND($C76=$B$3,Relevé[[#This Row],[15]]-R$3&gt;0),Relevé[[#This Row],[15]]-R$3,
IF(AND($C76=$B$4,Relevé[[#This Row],[15]]-R$4&gt;0),Relevé[[#This Row],[15]]-R$4,
IF(AND($C76=$B$5,Relevé[[#This Row],[15]]-R$5&gt;0),Relevé[[#This Row],[15]]-R$5,0)))),0)</f>
        <v>0</v>
      </c>
      <c r="S76" s="126">
        <f>IFERROR(IF(ISTEXT(Relevé[[#This Row],[16]]),0,
IF(AND($C76=$B$3,Relevé[[#This Row],[16]]-S$3&gt;0),Relevé[[#This Row],[16]]-S$3,
IF(AND($C76=$B$4,Relevé[[#This Row],[16]]-S$4&gt;0),Relevé[[#This Row],[16]]-S$4,
IF(AND($C76=$B$5,Relevé[[#This Row],[16]]-S$5&gt;0),Relevé[[#This Row],[16]]-S$5,0)))),0)</f>
        <v>0</v>
      </c>
      <c r="T76" s="126">
        <f>IFERROR(IF(ISTEXT(Relevé[[#This Row],[17]]),0,
IF(AND($C76=$B$3,Relevé[[#This Row],[17]]-T$3&gt;0),Relevé[[#This Row],[17]]-T$3,
IF(AND($C76=$B$4,Relevé[[#This Row],[17]]-T$4&gt;0),Relevé[[#This Row],[17]]-T$4,
IF(AND($C76=$B$5,Relevé[[#This Row],[17]]-T$5&gt;0),Relevé[[#This Row],[17]]-T$5,0)))),0)</f>
        <v>0</v>
      </c>
      <c r="U76" s="126">
        <f>IFERROR(IF(ISTEXT(Relevé[[#This Row],[18]]),0,
IF(AND($C76=$B$3,Relevé[[#This Row],[18]]-U$3&gt;0),Relevé[[#This Row],[18]]-U$3,
IF(AND($C76=$B$4,Relevé[[#This Row],[18]]-U$4&gt;0),Relevé[[#This Row],[18]]-U$4,
IF(AND($C76=$B$5,Relevé[[#This Row],[18]]-U$5&gt;0),Relevé[[#This Row],[18]]-U$5,0)))),0)</f>
        <v>0</v>
      </c>
      <c r="V76" s="126">
        <f>IFERROR(IF(ISTEXT(Relevé[[#This Row],[19]]),0,
IF(AND($C76=$B$3,Relevé[[#This Row],[19]]-V$3&gt;0),Relevé[[#This Row],[19]]-V$3,
IF(AND($C76=$B$4,Relevé[[#This Row],[19]]-V$4&gt;0),Relevé[[#This Row],[19]]-V$4,
IF(AND($C76=$B$5,Relevé[[#This Row],[19]]-V$5&gt;0),Relevé[[#This Row],[19]]-V$5,0)))),0)</f>
        <v>0</v>
      </c>
      <c r="W76" s="126">
        <f>IFERROR(IF(ISTEXT(Relevé[[#This Row],[20]]),0,
IF(AND($C76=$B$3,Relevé[[#This Row],[20]]-W$3&gt;0),Relevé[[#This Row],[20]]-W$3,
IF(AND($C76=$B$4,Relevé[[#This Row],[20]]-W$4&gt;0),Relevé[[#This Row],[20]]-W$4,
IF(AND($C76=$B$5,Relevé[[#This Row],[20]]-W$5&gt;0),Relevé[[#This Row],[20]]-W$5,0)))),0)</f>
        <v>0</v>
      </c>
      <c r="X76" s="126">
        <f>IFERROR(IF(ISTEXT(Relevé[[#This Row],[21]]),0,
IF(AND($C76=$B$3,Relevé[[#This Row],[21]]-X$3&gt;0),Relevé[[#This Row],[21]]-X$3,
IF(AND($C76=$B$4,Relevé[[#This Row],[21]]-X$4&gt;0),Relevé[[#This Row],[21]]-X$4,
IF(AND($C76=$B$5,Relevé[[#This Row],[21]]-X$5&gt;0),Relevé[[#This Row],[21]]-X$5,0)))),0)</f>
        <v>0</v>
      </c>
      <c r="Y76" s="126">
        <f>IFERROR(IF(ISTEXT(Relevé[[#This Row],[22]]),0,
IF(AND($C76=$B$3,Relevé[[#This Row],[22]]-Y$3&gt;0),Relevé[[#This Row],[22]]-Y$3,
IF(AND($C76=$B$4,Relevé[[#This Row],[22]]-Y$4&gt;0),Relevé[[#This Row],[22]]-Y$4,
IF(AND($C76=$B$5,Relevé[[#This Row],[22]]-Y$5&gt;0),Relevé[[#This Row],[22]]-Y$5,0)))),0)</f>
        <v>0</v>
      </c>
      <c r="Z76" s="126">
        <f>IFERROR(IF(ISTEXT(Relevé[[#This Row],[23]]),0,
IF(AND($C76=$B$3,Relevé[[#This Row],[23]]-Z$3&gt;0),Relevé[[#This Row],[23]]-Z$3,
IF(AND($C76=$B$4,Relevé[[#This Row],[23]]-Z$4&gt;0),Relevé[[#This Row],[23]]-Z$4,
IF(AND($C76=$B$5,Relevé[[#This Row],[23]]-Z$5&gt;0),Relevé[[#This Row],[23]]-Z$5,0)))),0)</f>
        <v>0</v>
      </c>
      <c r="AA76" s="126">
        <f>IFERROR(IF(ISTEXT(Relevé[[#This Row],[24]]),0,
IF(AND($C76=$B$3,Relevé[[#This Row],[24]]-AA$3&gt;0),Relevé[[#This Row],[24]]-AA$3,
IF(AND($C76=$B$4,Relevé[[#This Row],[24]]-AA$4&gt;0),Relevé[[#This Row],[24]]-AA$4,
IF(AND($C76=$B$5,Relevé[[#This Row],[24]]-AA$5&gt;0),Relevé[[#This Row],[24]]-AA$5,0)))),0)</f>
        <v>0</v>
      </c>
      <c r="AB76" s="126">
        <f>IFERROR(IF(ISTEXT(Relevé[[#This Row],[25]]),0,
IF(AND($C76=$B$3,Relevé[[#This Row],[25]]-AB$3&gt;0),Relevé[[#This Row],[25]]-AB$3,
IF(AND($C76=$B$4,Relevé[[#This Row],[25]]-AB$4&gt;0),Relevé[[#This Row],[25]]-AB$4,
IF(AND($C76=$B$5,Relevé[[#This Row],[25]]-AB$5&gt;0),Relevé[[#This Row],[25]]-AB$5,0)))),0)</f>
        <v>0</v>
      </c>
      <c r="AC76" s="126">
        <f>IFERROR(IF(ISTEXT(Relevé[[#This Row],[26]]),0,
IF(AND($C76=$B$3,Relevé[[#This Row],[26]]-AC$3&gt;0),Relevé[[#This Row],[26]]-AC$3,
IF(AND($C76=$B$4,Relevé[[#This Row],[26]]-AC$4&gt;0),Relevé[[#This Row],[26]]-AC$4,
IF(AND($C76=$B$5,Relevé[[#This Row],[26]]-AC$5&gt;0),Relevé[[#This Row],[26]]-AC$5,0)))),0)</f>
        <v>0</v>
      </c>
      <c r="AD76" s="126">
        <f>IFERROR(IF(ISTEXT(Relevé[[#This Row],[27]]),0,
IF(AND($C76=$B$3,Relevé[[#This Row],[27]]-AD$3&gt;0),Relevé[[#This Row],[27]]-AD$3,
IF(AND($C76=$B$4,Relevé[[#This Row],[27]]-AD$4&gt;0),Relevé[[#This Row],[27]]-AD$4,
IF(AND($C76=$B$5,Relevé[[#This Row],[27]]-AD$5&gt;0),Relevé[[#This Row],[27]]-AD$5,0)))),0)</f>
        <v>0</v>
      </c>
      <c r="AE76" s="126">
        <f>IFERROR(IF(ISTEXT(Relevé[[#This Row],[28]]),0,
IF(AND($C76=$B$3,Relevé[[#This Row],[28]]-AE$3&gt;0),Relevé[[#This Row],[28]]-AE$3,
IF(AND($C76=$B$4,Relevé[[#This Row],[28]]-AE$4&gt;0),Relevé[[#This Row],[28]]-AE$4,
IF(AND($C76=$B$5,Relevé[[#This Row],[28]]-AE$5&gt;0),Relevé[[#This Row],[28]]-AE$5,0)))),0)</f>
        <v>0</v>
      </c>
      <c r="AF76" s="126">
        <f>IFERROR(IF(ISTEXT(Relevé[[#This Row],[29]]),0,
IF(AND($C76=$B$3,Relevé[[#This Row],[29]]-AF$3&gt;0),Relevé[[#This Row],[29]]-AF$3,
IF(AND($C76=$B$4,Relevé[[#This Row],[29]]-AF$4&gt;0),Relevé[[#This Row],[29]]-AF$4,
IF(AND($C76=$B$5,Relevé[[#This Row],[29]]-AF$5&gt;0),Relevé[[#This Row],[29]]-AF$5,0)))),0)</f>
        <v>0</v>
      </c>
      <c r="AG76" s="126">
        <f>IFERROR(IF(ISTEXT(Relevé[[#This Row],[30]]),0,
IF(AND($C76=$B$3,Relevé[[#This Row],[30]]-AG$3&gt;0),Relevé[[#This Row],[30]]-AG$3,
IF(AND($C76=$B$4,Relevé[[#This Row],[30]]-AG$4&gt;0),Relevé[[#This Row],[30]]-AG$4,
IF(AND($C76=$B$5,Relevé[[#This Row],[30]]-AG$5&gt;0),Relevé[[#This Row],[30]]-AG$5,0)))),0)</f>
        <v>0</v>
      </c>
      <c r="AH76" s="126">
        <f>IFERROR(IF(ISTEXT(Relevé[[#This Row],[31]]),0,
IF(AND($C76=$B$3,Relevé[[#This Row],[31]]-AH$3&gt;0),Relevé[[#This Row],[31]]-AH$3,
IF(AND($C76=$B$4,Relevé[[#This Row],[31]]-AH$4&gt;0),Relevé[[#This Row],[31]]-AH$4,
IF(AND($C76=$B$5,Relevé[[#This Row],[31]]-AH$5&gt;0),Relevé[[#This Row],[31]]-AH$5,0)))),0)</f>
        <v>0</v>
      </c>
      <c r="AI76" s="60">
        <f t="shared" si="6"/>
        <v>0</v>
      </c>
    </row>
    <row r="77" spans="1:39" x14ac:dyDescent="0.25">
      <c r="A77" s="131"/>
      <c r="B77" s="69" t="str">
        <f>IFERROR(VLOOKUP(A77,Salariés[],2,FALSE),"")</f>
        <v/>
      </c>
      <c r="C77" s="69" t="str">
        <f>IFERROR(VLOOKUP(A77,Salariés[],3,FALSE),"")</f>
        <v/>
      </c>
      <c r="D77" s="124">
        <f>IFERROR(IF(ISTEXT(Relevé[[#This Row],[1]]),0,
IF(AND($C77=$B$3,Relevé[[#This Row],[1]]-D$3&gt;0),Relevé[[#This Row],[1]]-D$3,
IF(AND($C77=$B$4,Relevé[[#This Row],[1]]-D$4&gt;0),Relevé[[#This Row],[1]]-D$4,
IF(AND($C77=$B$5,Relevé[[#This Row],[1]]-D$5&gt;0),Relevé[[#This Row],[1]]-D$5,0)))),0)</f>
        <v>0</v>
      </c>
      <c r="E77" s="126">
        <f>IFERROR(IF(ISTEXT(Relevé[[#This Row],[2]]),0,
IF(AND($C77=$B$3,Relevé[[#This Row],[2]]-E$3&gt;0),Relevé[[#This Row],[2]]-E$3,
IF(AND($C77=$B$4,Relevé[[#This Row],[2]]-E$4&gt;0),Relevé[[#This Row],[2]]-E$4,
IF(AND($C77=$B$5,Relevé[[#This Row],[2]]-E$5&gt;0),Relevé[[#This Row],[2]]-E$5,0)))),0)</f>
        <v>0</v>
      </c>
      <c r="F77" s="126">
        <f>IFERROR(IF(ISTEXT(Relevé[[#This Row],[3]]),0,
IF(AND($C77=$B$3,Relevé[[#This Row],[3]]-F$3&gt;0),Relevé[[#This Row],[3]]-F$3,
IF(AND($C77=$B$4,Relevé[[#This Row],[3]]-F$4&gt;0),Relevé[[#This Row],[3]]-F$4,
IF(AND($C77=$B$5,Relevé[[#This Row],[3]]-F$5&gt;0),Relevé[[#This Row],[3]]-F$5,0)))),0)</f>
        <v>0</v>
      </c>
      <c r="G77" s="126">
        <f>IFERROR(IF(ISTEXT(Relevé[[#This Row],[4]]),0,
IF(AND($C77=$B$3,Relevé[[#This Row],[4]]-G$3&gt;0),Relevé[[#This Row],[4]]-G$3,
IF(AND($C77=$B$4,Relevé[[#This Row],[4]]-G$4&gt;0),Relevé[[#This Row],[4]]-G$4,
IF(AND($C77=$B$5,Relevé[[#This Row],[4]]-G$5&gt;0),Relevé[[#This Row],[4]]-G$5,0)))),0)</f>
        <v>0</v>
      </c>
      <c r="H77" s="126">
        <f>IFERROR(IF(ISTEXT(Relevé[[#This Row],[5]]),0,
IF(AND($C77=$B$3,Relevé[[#This Row],[5]]-H$3&gt;0),Relevé[[#This Row],[5]]-H$3,
IF(AND($C77=$B$4,Relevé[[#This Row],[5]]-H$4&gt;0),Relevé[[#This Row],[5]]-H$4,
IF(AND($C77=$B$5,Relevé[[#This Row],[5]]-H$5&gt;0),Relevé[[#This Row],[5]]-H$5,0)))),0)</f>
        <v>0</v>
      </c>
      <c r="I77" s="126">
        <f>IFERROR(IF(ISTEXT(Relevé[[#This Row],[6]]),0,
IF(AND($C77=$B$3,Relevé[[#This Row],[6]]-I$3&gt;0),Relevé[[#This Row],[6]]-I$3,
IF(AND($C77=$B$4,Relevé[[#This Row],[6]]-I$4&gt;0),Relevé[[#This Row],[6]]-I$4,
IF(AND($C77=$B$5,Relevé[[#This Row],[6]]-I$5&gt;0),Relevé[[#This Row],[6]]-I$5,0)))),0)</f>
        <v>0</v>
      </c>
      <c r="J77" s="126">
        <f>IFERROR(IF(ISTEXT(Relevé[[#This Row],[7]]),0,
IF(AND($C77=$B$3,Relevé[[#This Row],[7]]-J$3&gt;0),Relevé[[#This Row],[7]]-J$3,
IF(AND($C77=$B$4,Relevé[[#This Row],[7]]-J$4&gt;0),Relevé[[#This Row],[7]]-J$4,
IF(AND($C77=$B$5,Relevé[[#This Row],[7]]-J$5&gt;0),Relevé[[#This Row],[7]]-J$5,0)))),0)</f>
        <v>0</v>
      </c>
      <c r="K77" s="126">
        <f>IFERROR(IF(ISTEXT(Relevé[[#This Row],[8]]),0,
IF(AND($C77=$B$3,Relevé[[#This Row],[8]]-K$3&gt;0),Relevé[[#This Row],[8]]-K$3,
IF(AND($C77=$B$4,Relevé[[#This Row],[8]]-K$4&gt;0),Relevé[[#This Row],[8]]-K$4,
IF(AND($C77=$B$5,Relevé[[#This Row],[8]]-K$5&gt;0),Relevé[[#This Row],[8]]-K$5,0)))),0)</f>
        <v>0</v>
      </c>
      <c r="L77" s="126">
        <f>IFERROR(IF(ISTEXT(Relevé[[#This Row],[9]]),0,
IF(AND($C77=$B$3,Relevé[[#This Row],[9]]-L$3&gt;0),Relevé[[#This Row],[9]]-L$3,
IF(AND($C77=$B$4,Relevé[[#This Row],[9]]-L$4&gt;0),Relevé[[#This Row],[9]]-L$4,
IF(AND($C77=$B$5,Relevé[[#This Row],[9]]-L$5&gt;0),Relevé[[#This Row],[9]]-L$5,0)))),0)</f>
        <v>0</v>
      </c>
      <c r="M77" s="126">
        <f>IFERROR(IF(ISTEXT(Relevé[[#This Row],[10]]),0,
IF(AND($C77=$B$3,Relevé[[#This Row],[10]]-M$3&gt;0),Relevé[[#This Row],[10]]-M$3,
IF(AND($C77=$B$4,Relevé[[#This Row],[10]]-M$4&gt;0),Relevé[[#This Row],[10]]-M$4,
IF(AND($C77=$B$5,Relevé[[#This Row],[10]]-M$5&gt;0),Relevé[[#This Row],[10]]-M$5,0)))),0)</f>
        <v>0</v>
      </c>
      <c r="N77" s="126">
        <f>IFERROR(IF(ISTEXT(Relevé[[#This Row],[11]]),0,
IF(AND($C77=$B$3,Relevé[[#This Row],[11]]-N$3&gt;0),Relevé[[#This Row],[11]]-N$3,
IF(AND($C77=$B$4,Relevé[[#This Row],[11]]-N$4&gt;0),Relevé[[#This Row],[11]]-N$4,
IF(AND($C77=$B$5,Relevé[[#This Row],[11]]-N$5&gt;0),Relevé[[#This Row],[11]]-N$5,0)))),0)</f>
        <v>0</v>
      </c>
      <c r="O77" s="126">
        <f>IFERROR(IF(ISTEXT(Relevé[[#This Row],[12]]),0,
IF(AND($C77=$B$3,Relevé[[#This Row],[12]]-O$3&gt;0),Relevé[[#This Row],[12]]-O$3,
IF(AND($C77=$B$4,Relevé[[#This Row],[12]]-O$4&gt;0),Relevé[[#This Row],[12]]-O$4,
IF(AND($C77=$B$5,Relevé[[#This Row],[12]]-O$5&gt;0),Relevé[[#This Row],[12]]-O$5,0)))),0)</f>
        <v>0</v>
      </c>
      <c r="P77" s="126">
        <f>IFERROR(IF(ISTEXT(Relevé[[#This Row],[13]]),0,
IF(AND($C77=$B$3,Relevé[[#This Row],[13]]-P$3&gt;0),Relevé[[#This Row],[13]]-P$3,
IF(AND($C77=$B$4,Relevé[[#This Row],[13]]-P$4&gt;0),Relevé[[#This Row],[13]]-P$4,
IF(AND($C77=$B$5,Relevé[[#This Row],[13]]-P$5&gt;0),Relevé[[#This Row],[13]]-P$5,0)))),0)</f>
        <v>0</v>
      </c>
      <c r="Q77" s="126">
        <f>IFERROR(IF(ISTEXT(Relevé[[#This Row],[14]]),0,
IF(AND($C77=$B$3,Relevé[[#This Row],[14]]-Q$3&gt;0),Relevé[[#This Row],[14]]-Q$3,
IF(AND($C77=$B$4,Relevé[[#This Row],[14]]-Q$4&gt;0),Relevé[[#This Row],[14]]-Q$4,
IF(AND($C77=$B$5,Relevé[[#This Row],[14]]-Q$5&gt;0),Relevé[[#This Row],[14]]-Q$5,0)))),0)</f>
        <v>0</v>
      </c>
      <c r="R77" s="126">
        <f>IFERROR(IF(ISTEXT(Relevé[[#This Row],[15]]),0,
IF(AND($C77=$B$3,Relevé[[#This Row],[15]]-R$3&gt;0),Relevé[[#This Row],[15]]-R$3,
IF(AND($C77=$B$4,Relevé[[#This Row],[15]]-R$4&gt;0),Relevé[[#This Row],[15]]-R$4,
IF(AND($C77=$B$5,Relevé[[#This Row],[15]]-R$5&gt;0),Relevé[[#This Row],[15]]-R$5,0)))),0)</f>
        <v>0</v>
      </c>
      <c r="S77" s="126">
        <f>IFERROR(IF(ISTEXT(Relevé[[#This Row],[16]]),0,
IF(AND($C77=$B$3,Relevé[[#This Row],[16]]-S$3&gt;0),Relevé[[#This Row],[16]]-S$3,
IF(AND($C77=$B$4,Relevé[[#This Row],[16]]-S$4&gt;0),Relevé[[#This Row],[16]]-S$4,
IF(AND($C77=$B$5,Relevé[[#This Row],[16]]-S$5&gt;0),Relevé[[#This Row],[16]]-S$5,0)))),0)</f>
        <v>0</v>
      </c>
      <c r="T77" s="126">
        <f>IFERROR(IF(ISTEXT(Relevé[[#This Row],[17]]),0,
IF(AND($C77=$B$3,Relevé[[#This Row],[17]]-T$3&gt;0),Relevé[[#This Row],[17]]-T$3,
IF(AND($C77=$B$4,Relevé[[#This Row],[17]]-T$4&gt;0),Relevé[[#This Row],[17]]-T$4,
IF(AND($C77=$B$5,Relevé[[#This Row],[17]]-T$5&gt;0),Relevé[[#This Row],[17]]-T$5,0)))),0)</f>
        <v>0</v>
      </c>
      <c r="U77" s="126">
        <f>IFERROR(IF(ISTEXT(Relevé[[#This Row],[18]]),0,
IF(AND($C77=$B$3,Relevé[[#This Row],[18]]-U$3&gt;0),Relevé[[#This Row],[18]]-U$3,
IF(AND($C77=$B$4,Relevé[[#This Row],[18]]-U$4&gt;0),Relevé[[#This Row],[18]]-U$4,
IF(AND($C77=$B$5,Relevé[[#This Row],[18]]-U$5&gt;0),Relevé[[#This Row],[18]]-U$5,0)))),0)</f>
        <v>0</v>
      </c>
      <c r="V77" s="126">
        <f>IFERROR(IF(ISTEXT(Relevé[[#This Row],[19]]),0,
IF(AND($C77=$B$3,Relevé[[#This Row],[19]]-V$3&gt;0),Relevé[[#This Row],[19]]-V$3,
IF(AND($C77=$B$4,Relevé[[#This Row],[19]]-V$4&gt;0),Relevé[[#This Row],[19]]-V$4,
IF(AND($C77=$B$5,Relevé[[#This Row],[19]]-V$5&gt;0),Relevé[[#This Row],[19]]-V$5,0)))),0)</f>
        <v>0</v>
      </c>
      <c r="W77" s="126">
        <f>IFERROR(IF(ISTEXT(Relevé[[#This Row],[20]]),0,
IF(AND($C77=$B$3,Relevé[[#This Row],[20]]-W$3&gt;0),Relevé[[#This Row],[20]]-W$3,
IF(AND($C77=$B$4,Relevé[[#This Row],[20]]-W$4&gt;0),Relevé[[#This Row],[20]]-W$4,
IF(AND($C77=$B$5,Relevé[[#This Row],[20]]-W$5&gt;0),Relevé[[#This Row],[20]]-W$5,0)))),0)</f>
        <v>0</v>
      </c>
      <c r="X77" s="126">
        <f>IFERROR(IF(ISTEXT(Relevé[[#This Row],[21]]),0,
IF(AND($C77=$B$3,Relevé[[#This Row],[21]]-X$3&gt;0),Relevé[[#This Row],[21]]-X$3,
IF(AND($C77=$B$4,Relevé[[#This Row],[21]]-X$4&gt;0),Relevé[[#This Row],[21]]-X$4,
IF(AND($C77=$B$5,Relevé[[#This Row],[21]]-X$5&gt;0),Relevé[[#This Row],[21]]-X$5,0)))),0)</f>
        <v>0</v>
      </c>
      <c r="Y77" s="126">
        <f>IFERROR(IF(ISTEXT(Relevé[[#This Row],[22]]),0,
IF(AND($C77=$B$3,Relevé[[#This Row],[22]]-Y$3&gt;0),Relevé[[#This Row],[22]]-Y$3,
IF(AND($C77=$B$4,Relevé[[#This Row],[22]]-Y$4&gt;0),Relevé[[#This Row],[22]]-Y$4,
IF(AND($C77=$B$5,Relevé[[#This Row],[22]]-Y$5&gt;0),Relevé[[#This Row],[22]]-Y$5,0)))),0)</f>
        <v>0</v>
      </c>
      <c r="Z77" s="126">
        <f>IFERROR(IF(ISTEXT(Relevé[[#This Row],[23]]),0,
IF(AND($C77=$B$3,Relevé[[#This Row],[23]]-Z$3&gt;0),Relevé[[#This Row],[23]]-Z$3,
IF(AND($C77=$B$4,Relevé[[#This Row],[23]]-Z$4&gt;0),Relevé[[#This Row],[23]]-Z$4,
IF(AND($C77=$B$5,Relevé[[#This Row],[23]]-Z$5&gt;0),Relevé[[#This Row],[23]]-Z$5,0)))),0)</f>
        <v>0</v>
      </c>
      <c r="AA77" s="126">
        <f>IFERROR(IF(ISTEXT(Relevé[[#This Row],[24]]),0,
IF(AND($C77=$B$3,Relevé[[#This Row],[24]]-AA$3&gt;0),Relevé[[#This Row],[24]]-AA$3,
IF(AND($C77=$B$4,Relevé[[#This Row],[24]]-AA$4&gt;0),Relevé[[#This Row],[24]]-AA$4,
IF(AND($C77=$B$5,Relevé[[#This Row],[24]]-AA$5&gt;0),Relevé[[#This Row],[24]]-AA$5,0)))),0)</f>
        <v>0</v>
      </c>
      <c r="AB77" s="126">
        <f>IFERROR(IF(ISTEXT(Relevé[[#This Row],[25]]),0,
IF(AND($C77=$B$3,Relevé[[#This Row],[25]]-AB$3&gt;0),Relevé[[#This Row],[25]]-AB$3,
IF(AND($C77=$B$4,Relevé[[#This Row],[25]]-AB$4&gt;0),Relevé[[#This Row],[25]]-AB$4,
IF(AND($C77=$B$5,Relevé[[#This Row],[25]]-AB$5&gt;0),Relevé[[#This Row],[25]]-AB$5,0)))),0)</f>
        <v>0</v>
      </c>
      <c r="AC77" s="126">
        <f>IFERROR(IF(ISTEXT(Relevé[[#This Row],[26]]),0,
IF(AND($C77=$B$3,Relevé[[#This Row],[26]]-AC$3&gt;0),Relevé[[#This Row],[26]]-AC$3,
IF(AND($C77=$B$4,Relevé[[#This Row],[26]]-AC$4&gt;0),Relevé[[#This Row],[26]]-AC$4,
IF(AND($C77=$B$5,Relevé[[#This Row],[26]]-AC$5&gt;0),Relevé[[#This Row],[26]]-AC$5,0)))),0)</f>
        <v>0</v>
      </c>
      <c r="AD77" s="126">
        <f>IFERROR(IF(ISTEXT(Relevé[[#This Row],[27]]),0,
IF(AND($C77=$B$3,Relevé[[#This Row],[27]]-AD$3&gt;0),Relevé[[#This Row],[27]]-AD$3,
IF(AND($C77=$B$4,Relevé[[#This Row],[27]]-AD$4&gt;0),Relevé[[#This Row],[27]]-AD$4,
IF(AND($C77=$B$5,Relevé[[#This Row],[27]]-AD$5&gt;0),Relevé[[#This Row],[27]]-AD$5,0)))),0)</f>
        <v>0</v>
      </c>
      <c r="AE77" s="126">
        <f>IFERROR(IF(ISTEXT(Relevé[[#This Row],[28]]),0,
IF(AND($C77=$B$3,Relevé[[#This Row],[28]]-AE$3&gt;0),Relevé[[#This Row],[28]]-AE$3,
IF(AND($C77=$B$4,Relevé[[#This Row],[28]]-AE$4&gt;0),Relevé[[#This Row],[28]]-AE$4,
IF(AND($C77=$B$5,Relevé[[#This Row],[28]]-AE$5&gt;0),Relevé[[#This Row],[28]]-AE$5,0)))),0)</f>
        <v>0</v>
      </c>
      <c r="AF77" s="126">
        <f>IFERROR(IF(ISTEXT(Relevé[[#This Row],[29]]),0,
IF(AND($C77=$B$3,Relevé[[#This Row],[29]]-AF$3&gt;0),Relevé[[#This Row],[29]]-AF$3,
IF(AND($C77=$B$4,Relevé[[#This Row],[29]]-AF$4&gt;0),Relevé[[#This Row],[29]]-AF$4,
IF(AND($C77=$B$5,Relevé[[#This Row],[29]]-AF$5&gt;0),Relevé[[#This Row],[29]]-AF$5,0)))),0)</f>
        <v>0</v>
      </c>
      <c r="AG77" s="126">
        <f>IFERROR(IF(ISTEXT(Relevé[[#This Row],[30]]),0,
IF(AND($C77=$B$3,Relevé[[#This Row],[30]]-AG$3&gt;0),Relevé[[#This Row],[30]]-AG$3,
IF(AND($C77=$B$4,Relevé[[#This Row],[30]]-AG$4&gt;0),Relevé[[#This Row],[30]]-AG$4,
IF(AND($C77=$B$5,Relevé[[#This Row],[30]]-AG$5&gt;0),Relevé[[#This Row],[30]]-AG$5,0)))),0)</f>
        <v>0</v>
      </c>
      <c r="AH77" s="126">
        <f>IFERROR(IF(ISTEXT(Relevé[[#This Row],[31]]),0,
IF(AND($C77=$B$3,Relevé[[#This Row],[31]]-AH$3&gt;0),Relevé[[#This Row],[31]]-AH$3,
IF(AND($C77=$B$4,Relevé[[#This Row],[31]]-AH$4&gt;0),Relevé[[#This Row],[31]]-AH$4,
IF(AND($C77=$B$5,Relevé[[#This Row],[31]]-AH$5&gt;0),Relevé[[#This Row],[31]]-AH$5,0)))),0)</f>
        <v>0</v>
      </c>
      <c r="AI77" s="60">
        <f t="shared" si="6"/>
        <v>0</v>
      </c>
    </row>
    <row r="78" spans="1:39" x14ac:dyDescent="0.25">
      <c r="A78" s="131"/>
      <c r="B78" s="20" t="str">
        <f>IFERROR(VLOOKUP(A78,Salariés[],2,FALSE),"")</f>
        <v/>
      </c>
      <c r="C78" s="20" t="str">
        <f>IFERROR(VLOOKUP(A78,Salariés[],3,FALSE),"")</f>
        <v/>
      </c>
      <c r="D78" s="125">
        <f>IFERROR(IF(ISTEXT(Relevé[[#This Row],[1]]),0,
IF(AND($C78=$B$3,Relevé[[#This Row],[1]]-D$3&gt;0),Relevé[[#This Row],[1]]-D$3,
IF(AND($C78=$B$4,Relevé[[#This Row],[1]]-D$4&gt;0),Relevé[[#This Row],[1]]-D$4,
IF(AND($C78=$B$5,Relevé[[#This Row],[1]]-D$5&gt;0),Relevé[[#This Row],[1]]-D$5,0)))),0)</f>
        <v>0</v>
      </c>
      <c r="E78" s="59">
        <f>IFERROR(IF(ISTEXT(Relevé[[#This Row],[2]]),0,
IF(AND($C78=$B$3,Relevé[[#This Row],[2]]-E$3&gt;0),Relevé[[#This Row],[2]]-E$3,
IF(AND($C78=$B$4,Relevé[[#This Row],[2]]-E$4&gt;0),Relevé[[#This Row],[2]]-E$4,
IF(AND($C78=$B$5,Relevé[[#This Row],[2]]-E$5&gt;0),Relevé[[#This Row],[2]]-E$5,0)))),0)</f>
        <v>0</v>
      </c>
      <c r="F78" s="59">
        <f>IFERROR(IF(ISTEXT(Relevé[[#This Row],[3]]),0,
IF(AND($C78=$B$3,Relevé[[#This Row],[3]]-F$3&gt;0),Relevé[[#This Row],[3]]-F$3,
IF(AND($C78=$B$4,Relevé[[#This Row],[3]]-F$4&gt;0),Relevé[[#This Row],[3]]-F$4,
IF(AND($C78=$B$5,Relevé[[#This Row],[3]]-F$5&gt;0),Relevé[[#This Row],[3]]-F$5,0)))),0)</f>
        <v>0</v>
      </c>
      <c r="G78" s="59">
        <f>IFERROR(IF(ISTEXT(Relevé[[#This Row],[4]]),0,
IF(AND($C78=$B$3,Relevé[[#This Row],[4]]-G$3&gt;0),Relevé[[#This Row],[4]]-G$3,
IF(AND($C78=$B$4,Relevé[[#This Row],[4]]-G$4&gt;0),Relevé[[#This Row],[4]]-G$4,
IF(AND($C78=$B$5,Relevé[[#This Row],[4]]-G$5&gt;0),Relevé[[#This Row],[4]]-G$5,0)))),0)</f>
        <v>0</v>
      </c>
      <c r="H78" s="59">
        <f>IFERROR(IF(ISTEXT(Relevé[[#This Row],[5]]),0,
IF(AND($C78=$B$3,Relevé[[#This Row],[5]]-H$3&gt;0),Relevé[[#This Row],[5]]-H$3,
IF(AND($C78=$B$4,Relevé[[#This Row],[5]]-H$4&gt;0),Relevé[[#This Row],[5]]-H$4,
IF(AND($C78=$B$5,Relevé[[#This Row],[5]]-H$5&gt;0),Relevé[[#This Row],[5]]-H$5,0)))),0)</f>
        <v>0</v>
      </c>
      <c r="I78" s="59">
        <f>IFERROR(IF(ISTEXT(Relevé[[#This Row],[6]]),0,
IF(AND($C78=$B$3,Relevé[[#This Row],[6]]-I$3&gt;0),Relevé[[#This Row],[6]]-I$3,
IF(AND($C78=$B$4,Relevé[[#This Row],[6]]-I$4&gt;0),Relevé[[#This Row],[6]]-I$4,
IF(AND($C78=$B$5,Relevé[[#This Row],[6]]-I$5&gt;0),Relevé[[#This Row],[6]]-I$5,0)))),0)</f>
        <v>0</v>
      </c>
      <c r="J78" s="59">
        <f>IFERROR(IF(ISTEXT(Relevé[[#This Row],[7]]),0,
IF(AND($C78=$B$3,Relevé[[#This Row],[7]]-J$3&gt;0),Relevé[[#This Row],[7]]-J$3,
IF(AND($C78=$B$4,Relevé[[#This Row],[7]]-J$4&gt;0),Relevé[[#This Row],[7]]-J$4,
IF(AND($C78=$B$5,Relevé[[#This Row],[7]]-J$5&gt;0),Relevé[[#This Row],[7]]-J$5,0)))),0)</f>
        <v>0</v>
      </c>
      <c r="K78" s="59">
        <f>IFERROR(IF(ISTEXT(Relevé[[#This Row],[8]]),0,
IF(AND($C78=$B$3,Relevé[[#This Row],[8]]-K$3&gt;0),Relevé[[#This Row],[8]]-K$3,
IF(AND($C78=$B$4,Relevé[[#This Row],[8]]-K$4&gt;0),Relevé[[#This Row],[8]]-K$4,
IF(AND($C78=$B$5,Relevé[[#This Row],[8]]-K$5&gt;0),Relevé[[#This Row],[8]]-K$5,0)))),0)</f>
        <v>0</v>
      </c>
      <c r="L78" s="59">
        <f>IFERROR(IF(ISTEXT(Relevé[[#This Row],[9]]),0,
IF(AND($C78=$B$3,Relevé[[#This Row],[9]]-L$3&gt;0),Relevé[[#This Row],[9]]-L$3,
IF(AND($C78=$B$4,Relevé[[#This Row],[9]]-L$4&gt;0),Relevé[[#This Row],[9]]-L$4,
IF(AND($C78=$B$5,Relevé[[#This Row],[9]]-L$5&gt;0),Relevé[[#This Row],[9]]-L$5,0)))),0)</f>
        <v>0</v>
      </c>
      <c r="M78" s="59">
        <f>IFERROR(IF(ISTEXT(Relevé[[#This Row],[10]]),0,
IF(AND($C78=$B$3,Relevé[[#This Row],[10]]-M$3&gt;0),Relevé[[#This Row],[10]]-M$3,
IF(AND($C78=$B$4,Relevé[[#This Row],[10]]-M$4&gt;0),Relevé[[#This Row],[10]]-M$4,
IF(AND($C78=$B$5,Relevé[[#This Row],[10]]-M$5&gt;0),Relevé[[#This Row],[10]]-M$5,0)))),0)</f>
        <v>0</v>
      </c>
      <c r="N78" s="59">
        <f>IFERROR(IF(ISTEXT(Relevé[[#This Row],[11]]),0,
IF(AND($C78=$B$3,Relevé[[#This Row],[11]]-N$3&gt;0),Relevé[[#This Row],[11]]-N$3,
IF(AND($C78=$B$4,Relevé[[#This Row],[11]]-N$4&gt;0),Relevé[[#This Row],[11]]-N$4,
IF(AND($C78=$B$5,Relevé[[#This Row],[11]]-N$5&gt;0),Relevé[[#This Row],[11]]-N$5,0)))),0)</f>
        <v>0</v>
      </c>
      <c r="O78" s="59">
        <f>IFERROR(IF(ISTEXT(Relevé[[#This Row],[12]]),0,
IF(AND($C78=$B$3,Relevé[[#This Row],[12]]-O$3&gt;0),Relevé[[#This Row],[12]]-O$3,
IF(AND($C78=$B$4,Relevé[[#This Row],[12]]-O$4&gt;0),Relevé[[#This Row],[12]]-O$4,
IF(AND($C78=$B$5,Relevé[[#This Row],[12]]-O$5&gt;0),Relevé[[#This Row],[12]]-O$5,0)))),0)</f>
        <v>0</v>
      </c>
      <c r="P78" s="59">
        <f>IFERROR(IF(ISTEXT(Relevé[[#This Row],[13]]),0,
IF(AND($C78=$B$3,Relevé[[#This Row],[13]]-P$3&gt;0),Relevé[[#This Row],[13]]-P$3,
IF(AND($C78=$B$4,Relevé[[#This Row],[13]]-P$4&gt;0),Relevé[[#This Row],[13]]-P$4,
IF(AND($C78=$B$5,Relevé[[#This Row],[13]]-P$5&gt;0),Relevé[[#This Row],[13]]-P$5,0)))),0)</f>
        <v>0</v>
      </c>
      <c r="Q78" s="59">
        <f>IFERROR(IF(ISTEXT(Relevé[[#This Row],[14]]),0,
IF(AND($C78=$B$3,Relevé[[#This Row],[14]]-Q$3&gt;0),Relevé[[#This Row],[14]]-Q$3,
IF(AND($C78=$B$4,Relevé[[#This Row],[14]]-Q$4&gt;0),Relevé[[#This Row],[14]]-Q$4,
IF(AND($C78=$B$5,Relevé[[#This Row],[14]]-Q$5&gt;0),Relevé[[#This Row],[14]]-Q$5,0)))),0)</f>
        <v>0</v>
      </c>
      <c r="R78" s="59">
        <f>IFERROR(IF(ISTEXT(Relevé[[#This Row],[15]]),0,
IF(AND($C78=$B$3,Relevé[[#This Row],[15]]-R$3&gt;0),Relevé[[#This Row],[15]]-R$3,
IF(AND($C78=$B$4,Relevé[[#This Row],[15]]-R$4&gt;0),Relevé[[#This Row],[15]]-R$4,
IF(AND($C78=$B$5,Relevé[[#This Row],[15]]-R$5&gt;0),Relevé[[#This Row],[15]]-R$5,0)))),0)</f>
        <v>0</v>
      </c>
      <c r="S78" s="59">
        <f>IFERROR(IF(ISTEXT(Relevé[[#This Row],[16]]),0,
IF(AND($C78=$B$3,Relevé[[#This Row],[16]]-S$3&gt;0),Relevé[[#This Row],[16]]-S$3,
IF(AND($C78=$B$4,Relevé[[#This Row],[16]]-S$4&gt;0),Relevé[[#This Row],[16]]-S$4,
IF(AND($C78=$B$5,Relevé[[#This Row],[16]]-S$5&gt;0),Relevé[[#This Row],[16]]-S$5,0)))),0)</f>
        <v>0</v>
      </c>
      <c r="T78" s="59">
        <f>IFERROR(IF(ISTEXT(Relevé[[#This Row],[17]]),0,
IF(AND($C78=$B$3,Relevé[[#This Row],[17]]-T$3&gt;0),Relevé[[#This Row],[17]]-T$3,
IF(AND($C78=$B$4,Relevé[[#This Row],[17]]-T$4&gt;0),Relevé[[#This Row],[17]]-T$4,
IF(AND($C78=$B$5,Relevé[[#This Row],[17]]-T$5&gt;0),Relevé[[#This Row],[17]]-T$5,0)))),0)</f>
        <v>0</v>
      </c>
      <c r="U78" s="59">
        <f>IFERROR(IF(ISTEXT(Relevé[[#This Row],[18]]),0,
IF(AND($C78=$B$3,Relevé[[#This Row],[18]]-U$3&gt;0),Relevé[[#This Row],[18]]-U$3,
IF(AND($C78=$B$4,Relevé[[#This Row],[18]]-U$4&gt;0),Relevé[[#This Row],[18]]-U$4,
IF(AND($C78=$B$5,Relevé[[#This Row],[18]]-U$5&gt;0),Relevé[[#This Row],[18]]-U$5,0)))),0)</f>
        <v>0</v>
      </c>
      <c r="V78" s="59">
        <f>IFERROR(IF(ISTEXT(Relevé[[#This Row],[19]]),0,
IF(AND($C78=$B$3,Relevé[[#This Row],[19]]-V$3&gt;0),Relevé[[#This Row],[19]]-V$3,
IF(AND($C78=$B$4,Relevé[[#This Row],[19]]-V$4&gt;0),Relevé[[#This Row],[19]]-V$4,
IF(AND($C78=$B$5,Relevé[[#This Row],[19]]-V$5&gt;0),Relevé[[#This Row],[19]]-V$5,0)))),0)</f>
        <v>0</v>
      </c>
      <c r="W78" s="59">
        <f>IFERROR(IF(ISTEXT(Relevé[[#This Row],[20]]),0,
IF(AND($C78=$B$3,Relevé[[#This Row],[20]]-W$3&gt;0),Relevé[[#This Row],[20]]-W$3,
IF(AND($C78=$B$4,Relevé[[#This Row],[20]]-W$4&gt;0),Relevé[[#This Row],[20]]-W$4,
IF(AND($C78=$B$5,Relevé[[#This Row],[20]]-W$5&gt;0),Relevé[[#This Row],[20]]-W$5,0)))),0)</f>
        <v>0</v>
      </c>
      <c r="X78" s="59">
        <f>IFERROR(IF(ISTEXT(Relevé[[#This Row],[21]]),0,
IF(AND($C78=$B$3,Relevé[[#This Row],[21]]-X$3&gt;0),Relevé[[#This Row],[21]]-X$3,
IF(AND($C78=$B$4,Relevé[[#This Row],[21]]-X$4&gt;0),Relevé[[#This Row],[21]]-X$4,
IF(AND($C78=$B$5,Relevé[[#This Row],[21]]-X$5&gt;0),Relevé[[#This Row],[21]]-X$5,0)))),0)</f>
        <v>0</v>
      </c>
      <c r="Y78" s="59">
        <f>IFERROR(IF(ISTEXT(Relevé[[#This Row],[22]]),0,
IF(AND($C78=$B$3,Relevé[[#This Row],[22]]-Y$3&gt;0),Relevé[[#This Row],[22]]-Y$3,
IF(AND($C78=$B$4,Relevé[[#This Row],[22]]-Y$4&gt;0),Relevé[[#This Row],[22]]-Y$4,
IF(AND($C78=$B$5,Relevé[[#This Row],[22]]-Y$5&gt;0),Relevé[[#This Row],[22]]-Y$5,0)))),0)</f>
        <v>0</v>
      </c>
      <c r="Z78" s="59">
        <f>IFERROR(IF(ISTEXT(Relevé[[#This Row],[23]]),0,
IF(AND($C78=$B$3,Relevé[[#This Row],[23]]-Z$3&gt;0),Relevé[[#This Row],[23]]-Z$3,
IF(AND($C78=$B$4,Relevé[[#This Row],[23]]-Z$4&gt;0),Relevé[[#This Row],[23]]-Z$4,
IF(AND($C78=$B$5,Relevé[[#This Row],[23]]-Z$5&gt;0),Relevé[[#This Row],[23]]-Z$5,0)))),0)</f>
        <v>0</v>
      </c>
      <c r="AA78" s="59">
        <f>IFERROR(IF(ISTEXT(Relevé[[#This Row],[24]]),0,
IF(AND($C78=$B$3,Relevé[[#This Row],[24]]-AA$3&gt;0),Relevé[[#This Row],[24]]-AA$3,
IF(AND($C78=$B$4,Relevé[[#This Row],[24]]-AA$4&gt;0),Relevé[[#This Row],[24]]-AA$4,
IF(AND($C78=$B$5,Relevé[[#This Row],[24]]-AA$5&gt;0),Relevé[[#This Row],[24]]-AA$5,0)))),0)</f>
        <v>0</v>
      </c>
      <c r="AB78" s="59">
        <f>IFERROR(IF(ISTEXT(Relevé[[#This Row],[25]]),0,
IF(AND($C78=$B$3,Relevé[[#This Row],[25]]-AB$3&gt;0),Relevé[[#This Row],[25]]-AB$3,
IF(AND($C78=$B$4,Relevé[[#This Row],[25]]-AB$4&gt;0),Relevé[[#This Row],[25]]-AB$4,
IF(AND($C78=$B$5,Relevé[[#This Row],[25]]-AB$5&gt;0),Relevé[[#This Row],[25]]-AB$5,0)))),0)</f>
        <v>0</v>
      </c>
      <c r="AC78" s="59">
        <f>IFERROR(IF(ISTEXT(Relevé[[#This Row],[26]]),0,
IF(AND($C78=$B$3,Relevé[[#This Row],[26]]-AC$3&gt;0),Relevé[[#This Row],[26]]-AC$3,
IF(AND($C78=$B$4,Relevé[[#This Row],[26]]-AC$4&gt;0),Relevé[[#This Row],[26]]-AC$4,
IF(AND($C78=$B$5,Relevé[[#This Row],[26]]-AC$5&gt;0),Relevé[[#This Row],[26]]-AC$5,0)))),0)</f>
        <v>0</v>
      </c>
      <c r="AD78" s="59">
        <f>IFERROR(IF(ISTEXT(Relevé[[#This Row],[27]]),0,
IF(AND($C78=$B$3,Relevé[[#This Row],[27]]-AD$3&gt;0),Relevé[[#This Row],[27]]-AD$3,
IF(AND($C78=$B$4,Relevé[[#This Row],[27]]-AD$4&gt;0),Relevé[[#This Row],[27]]-AD$4,
IF(AND($C78=$B$5,Relevé[[#This Row],[27]]-AD$5&gt;0),Relevé[[#This Row],[27]]-AD$5,0)))),0)</f>
        <v>0</v>
      </c>
      <c r="AE78" s="59">
        <f>IFERROR(IF(ISTEXT(Relevé[[#This Row],[28]]),0,
IF(AND($C78=$B$3,Relevé[[#This Row],[28]]-AE$3&gt;0),Relevé[[#This Row],[28]]-AE$3,
IF(AND($C78=$B$4,Relevé[[#This Row],[28]]-AE$4&gt;0),Relevé[[#This Row],[28]]-AE$4,
IF(AND($C78=$B$5,Relevé[[#This Row],[28]]-AE$5&gt;0),Relevé[[#This Row],[28]]-AE$5,0)))),0)</f>
        <v>0</v>
      </c>
      <c r="AF78" s="59">
        <f>IFERROR(IF(ISTEXT(Relevé[[#This Row],[29]]),0,
IF(AND($C78=$B$3,Relevé[[#This Row],[29]]-AF$3&gt;0),Relevé[[#This Row],[29]]-AF$3,
IF(AND($C78=$B$4,Relevé[[#This Row],[29]]-AF$4&gt;0),Relevé[[#This Row],[29]]-AF$4,
IF(AND($C78=$B$5,Relevé[[#This Row],[29]]-AF$5&gt;0),Relevé[[#This Row],[29]]-AF$5,0)))),0)</f>
        <v>0</v>
      </c>
      <c r="AG78" s="59">
        <f>IFERROR(IF(ISTEXT(Relevé[[#This Row],[30]]),0,
IF(AND($C78=$B$3,Relevé[[#This Row],[30]]-AG$3&gt;0),Relevé[[#This Row],[30]]-AG$3,
IF(AND($C78=$B$4,Relevé[[#This Row],[30]]-AG$4&gt;0),Relevé[[#This Row],[30]]-AG$4,
IF(AND($C78=$B$5,Relevé[[#This Row],[30]]-AG$5&gt;0),Relevé[[#This Row],[30]]-AG$5,0)))),0)</f>
        <v>0</v>
      </c>
      <c r="AH78" s="59">
        <f>IFERROR(IF(ISTEXT(Relevé[[#This Row],[31]]),0,
IF(AND($C78=$B$3,Relevé[[#This Row],[31]]-AH$3&gt;0),Relevé[[#This Row],[31]]-AH$3,
IF(AND($C78=$B$4,Relevé[[#This Row],[31]]-AH$4&gt;0),Relevé[[#This Row],[31]]-AH$4,
IF(AND($C78=$B$5,Relevé[[#This Row],[31]]-AH$5&gt;0),Relevé[[#This Row],[31]]-AH$5,0)))),0)</f>
        <v>0</v>
      </c>
      <c r="AI78" s="60">
        <f t="shared" si="6"/>
        <v>0</v>
      </c>
    </row>
  </sheetData>
  <mergeCells count="13">
    <mergeCell ref="AE1:AJ1"/>
    <mergeCell ref="D2:E2"/>
    <mergeCell ref="F2:AH2"/>
    <mergeCell ref="B3:C3"/>
    <mergeCell ref="B4:C4"/>
    <mergeCell ref="O1:P1"/>
    <mergeCell ref="R1:U1"/>
    <mergeCell ref="W1:AC1"/>
    <mergeCell ref="B5:C5"/>
    <mergeCell ref="A1:B1"/>
    <mergeCell ref="E1:F1"/>
    <mergeCell ref="H1:J1"/>
    <mergeCell ref="L1:M1"/>
  </mergeCells>
  <conditionalFormatting sqref="D10:AH78">
    <cfRule type="cellIs" dxfId="63" priority="11" operator="equal">
      <formula>"RC"</formula>
    </cfRule>
    <cfRule type="cellIs" dxfId="62" priority="12" operator="equal">
      <formula>"A"</formula>
    </cfRule>
    <cfRule type="cellIs" dxfId="61" priority="13" operator="equal">
      <formula>"M"</formula>
    </cfRule>
    <cfRule type="cellIs" dxfId="60" priority="14" operator="equal">
      <formula>"P"</formula>
    </cfRule>
    <cfRule type="cellIs" dxfId="59" priority="15" operator="equal">
      <formula>"C"</formula>
    </cfRule>
    <cfRule type="expression" dxfId="58" priority="16">
      <formula>AND($C10=$B$4,WEEKDAY(D$7)=6)</formula>
    </cfRule>
    <cfRule type="cellIs" dxfId="57" priority="17" operator="equal">
      <formula>0</formula>
    </cfRule>
  </conditionalFormatting>
  <conditionalFormatting sqref="D8:AH8">
    <cfRule type="expression" dxfId="56" priority="2">
      <formula>D$7=""</formula>
    </cfRule>
  </conditionalFormatting>
  <conditionalFormatting sqref="D3:AH70">
    <cfRule type="expression" dxfId="55" priority="8">
      <formula>D$6="F"</formula>
    </cfRule>
    <cfRule type="expression" dxfId="54" priority="9">
      <formula>OR(WEEKDAY(D$7)=1,WEEKDAY(D$7)=7)</formula>
    </cfRule>
    <cfRule type="expression" dxfId="53" priority="10">
      <formula>D$7=""</formula>
    </cfRule>
  </conditionalFormatting>
  <dataValidations count="7">
    <dataValidation allowBlank="1" showInputMessage="1" showErrorMessage="1" prompt="Année mise à jour automatiquement en fonction de l’année entrée dans la feuille de calcul Janvier" sqref="AI3:AI6" xr:uid="{C32821B6-4AFE-49D9-936C-5202B4C4C9B1}"/>
    <dataValidation allowBlank="1" showInputMessage="1" showErrorMessage="1" prompt="Entrez une étiquette pour décrire la clé personnalisée à gauche" sqref="O1 R1" xr:uid="{C067C362-A064-4FEE-959D-3401EB468483}"/>
    <dataValidation allowBlank="1" showInputMessage="1" showErrorMessage="1" prompt="Entrez une lettre et personnalisez l’étiquette à droite pour ajouter un élément de clé" sqref="N1 Q1" xr:uid="{778BA16E-AAA7-4CE7-A5EE-C42C4B2C0E19}"/>
    <dataValidation allowBlank="1" showInputMessage="1" showErrorMessage="1" prompt="La lettre « M » indique une absence pour cause de maladie" sqref="K1" xr:uid="{59EE11E2-5DBF-430D-AD7D-D73A4E377E54}"/>
    <dataValidation allowBlank="1" showInputMessage="1" showErrorMessage="1" prompt="La lettre « P » indique une absence pour motifs personnels" sqref="G1" xr:uid="{1C907351-3C15-4311-BC0E-ECFF7CBD9528}"/>
    <dataValidation allowBlank="1" showInputMessage="1" showErrorMessage="1" prompt="La lettre « C » indique une absence pour cause de congé" sqref="D1" xr:uid="{E1B15C51-4A82-4542-89AC-AB868851DECB}"/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du Noms des employés, puis sélectionnez l’un des noms de la liste figurant dans cette colonne. Appuyez sur ALT+FLÈCHE BAS, puis sur ENTRÉE pour sélectionner un nom" sqref="A8" xr:uid="{8C05339D-96DD-4A07-8E94-47DB132B57A8}"/>
  </dataValidations>
  <pageMargins left="0.25" right="0.25" top="0.75" bottom="0.75" header="0.3" footer="0.3"/>
  <pageSetup paperSize="9" scale="60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52EDD-BF3B-4F45-B276-F5331E7A446B}">
  <sheetPr codeName="Feuil4">
    <pageSetUpPr fitToPage="1"/>
  </sheetPr>
  <dimension ref="A1:AP195"/>
  <sheetViews>
    <sheetView showGridLines="0" topLeftCell="B4" zoomScale="90" zoomScaleNormal="90" workbookViewId="0">
      <selection activeCell="A38" sqref="A1:A1048576"/>
    </sheetView>
  </sheetViews>
  <sheetFormatPr baseColWidth="10" defaultRowHeight="15" x14ac:dyDescent="0.25"/>
  <cols>
    <col min="1" max="1" width="11.42578125" style="132" hidden="1" customWidth="1"/>
    <col min="2" max="2" width="25.7109375" style="10" customWidth="1"/>
    <col min="3" max="4" width="5.85546875" style="11" customWidth="1"/>
    <col min="5" max="35" width="7.140625" style="11" customWidth="1"/>
    <col min="36" max="36" width="14.85546875" style="7" customWidth="1"/>
    <col min="37" max="37" width="12.85546875" style="7" customWidth="1"/>
    <col min="38" max="16384" width="11.42578125" style="11"/>
  </cols>
  <sheetData>
    <row r="1" spans="1:42" ht="15.75" thickBot="1" x14ac:dyDescent="0.3">
      <c r="B1" s="144" t="s">
        <v>33</v>
      </c>
      <c r="C1" s="144"/>
      <c r="D1" s="40"/>
      <c r="E1" s="41" t="s">
        <v>34</v>
      </c>
      <c r="F1" s="138" t="s">
        <v>35</v>
      </c>
      <c r="G1" s="138"/>
      <c r="H1" s="42" t="s">
        <v>36</v>
      </c>
      <c r="I1" s="138" t="s">
        <v>37</v>
      </c>
      <c r="J1" s="138"/>
      <c r="K1" s="138"/>
      <c r="L1" s="43" t="s">
        <v>38</v>
      </c>
      <c r="M1" s="138" t="s">
        <v>39</v>
      </c>
      <c r="N1" s="138"/>
      <c r="O1" s="44" t="s">
        <v>70</v>
      </c>
      <c r="P1" s="138" t="s">
        <v>40</v>
      </c>
      <c r="Q1" s="138"/>
      <c r="R1" s="45" t="s">
        <v>72</v>
      </c>
      <c r="S1" s="143" t="s">
        <v>71</v>
      </c>
      <c r="T1" s="143"/>
      <c r="U1" s="143"/>
      <c r="V1" s="143"/>
      <c r="W1" s="66">
        <v>0</v>
      </c>
      <c r="X1" s="138" t="s">
        <v>78</v>
      </c>
      <c r="Y1" s="138"/>
      <c r="Z1" s="138"/>
      <c r="AA1" s="138"/>
      <c r="AB1" s="138"/>
      <c r="AC1" s="138"/>
      <c r="AD1" s="138"/>
      <c r="AE1" s="65">
        <v>0</v>
      </c>
      <c r="AF1" s="139" t="s">
        <v>79</v>
      </c>
      <c r="AG1" s="139"/>
      <c r="AH1" s="139"/>
      <c r="AI1" s="139"/>
      <c r="AJ1" s="139"/>
      <c r="AK1" s="139"/>
    </row>
    <row r="2" spans="1:42" s="53" customFormat="1" ht="26.25" customHeight="1" thickTop="1" thickBot="1" x14ac:dyDescent="0.3">
      <c r="A2" s="133"/>
      <c r="B2" s="49" t="str">
        <f>VLOOKUP($C$2,Mois,2,FALSE)</f>
        <v>Mars</v>
      </c>
      <c r="C2" s="63">
        <f>Relevé!B2</f>
        <v>3</v>
      </c>
      <c r="D2" s="54"/>
      <c r="E2" s="145">
        <f>Relevé!D2</f>
        <v>2021</v>
      </c>
      <c r="F2" s="145"/>
      <c r="G2" s="141" t="s">
        <v>119</v>
      </c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  <c r="AJ2" s="51"/>
      <c r="AK2" s="51"/>
    </row>
    <row r="3" spans="1:42" s="15" customFormat="1" ht="19.5" customHeight="1" thickTop="1" thickBot="1" x14ac:dyDescent="0.3">
      <c r="A3" s="134"/>
      <c r="B3" s="26" t="s">
        <v>49</v>
      </c>
      <c r="C3" s="140" t="s">
        <v>73</v>
      </c>
      <c r="D3" s="140"/>
      <c r="E3" s="24">
        <f>Relevé!D3</f>
        <v>7.75</v>
      </c>
      <c r="F3" s="24">
        <f>Relevé!E3</f>
        <v>7.75</v>
      </c>
      <c r="G3" s="24">
        <f>Relevé!F3</f>
        <v>7.75</v>
      </c>
      <c r="H3" s="24">
        <f>Relevé!G3</f>
        <v>7.75</v>
      </c>
      <c r="I3" s="24">
        <f>Relevé!H3</f>
        <v>4</v>
      </c>
      <c r="J3" s="24">
        <f>Relevé!I3</f>
        <v>0</v>
      </c>
      <c r="K3" s="24">
        <f>Relevé!J3</f>
        <v>0</v>
      </c>
      <c r="L3" s="24">
        <f>Relevé!K3</f>
        <v>7.75</v>
      </c>
      <c r="M3" s="24">
        <f>Relevé!L3</f>
        <v>7.75</v>
      </c>
      <c r="N3" s="24">
        <f>Relevé!M3</f>
        <v>7.75</v>
      </c>
      <c r="O3" s="24">
        <f>Relevé!N3</f>
        <v>7.75</v>
      </c>
      <c r="P3" s="24">
        <f>Relevé!O3</f>
        <v>4</v>
      </c>
      <c r="Q3" s="24">
        <f>Relevé!P3</f>
        <v>0</v>
      </c>
      <c r="R3" s="24">
        <f>Relevé!Q3</f>
        <v>0</v>
      </c>
      <c r="S3" s="24">
        <f>Relevé!R3</f>
        <v>7.75</v>
      </c>
      <c r="T3" s="24">
        <f>Relevé!S3</f>
        <v>7.75</v>
      </c>
      <c r="U3" s="24">
        <f>Relevé!T3</f>
        <v>7.75</v>
      </c>
      <c r="V3" s="24">
        <f>Relevé!U3</f>
        <v>7.75</v>
      </c>
      <c r="W3" s="24">
        <f>Relevé!V3</f>
        <v>4</v>
      </c>
      <c r="X3" s="24">
        <f>Relevé!W3</f>
        <v>0</v>
      </c>
      <c r="Y3" s="24">
        <f>Relevé!X3</f>
        <v>0</v>
      </c>
      <c r="Z3" s="24">
        <f>Relevé!Y3</f>
        <v>7.75</v>
      </c>
      <c r="AA3" s="24">
        <f>Relevé!Z3</f>
        <v>7.75</v>
      </c>
      <c r="AB3" s="24">
        <f>Relevé!AA3</f>
        <v>7.75</v>
      </c>
      <c r="AC3" s="24">
        <f>Relevé!AB3</f>
        <v>7.75</v>
      </c>
      <c r="AD3" s="24">
        <f>Relevé!AC3</f>
        <v>4</v>
      </c>
      <c r="AE3" s="24">
        <f>Relevé!AD3</f>
        <v>0</v>
      </c>
      <c r="AF3" s="24">
        <f>Relevé!AE3</f>
        <v>0</v>
      </c>
      <c r="AG3" s="24">
        <f>Relevé!AF3</f>
        <v>7.75</v>
      </c>
      <c r="AH3" s="24">
        <f>Relevé!AG3</f>
        <v>7.75</v>
      </c>
      <c r="AI3" s="24">
        <f>Relevé!AH3</f>
        <v>7.75</v>
      </c>
      <c r="AJ3" s="33">
        <f>SUM(E3:AI3)</f>
        <v>163.25</v>
      </c>
      <c r="AK3" s="34" t="s">
        <v>77</v>
      </c>
    </row>
    <row r="4" spans="1:42" s="15" customFormat="1" ht="19.5" customHeight="1" thickTop="1" thickBot="1" x14ac:dyDescent="0.3">
      <c r="A4" s="134"/>
      <c r="B4" s="26" t="s">
        <v>50</v>
      </c>
      <c r="C4" s="140" t="s">
        <v>74</v>
      </c>
      <c r="D4" s="140"/>
      <c r="E4" s="24">
        <f>Relevé!D4</f>
        <v>8.75</v>
      </c>
      <c r="F4" s="24">
        <f>Relevé!E4</f>
        <v>8.75</v>
      </c>
      <c r="G4" s="24">
        <f>Relevé!F4</f>
        <v>8.75</v>
      </c>
      <c r="H4" s="24">
        <f>Relevé!G4</f>
        <v>8.75</v>
      </c>
      <c r="I4" s="24">
        <f>Relevé!H4</f>
        <v>0</v>
      </c>
      <c r="J4" s="24">
        <f>Relevé!I4</f>
        <v>0</v>
      </c>
      <c r="K4" s="24">
        <f>Relevé!J4</f>
        <v>0</v>
      </c>
      <c r="L4" s="24">
        <f>Relevé!K4</f>
        <v>8.75</v>
      </c>
      <c r="M4" s="24">
        <f>Relevé!L4</f>
        <v>8.75</v>
      </c>
      <c r="N4" s="24">
        <f>Relevé!M4</f>
        <v>8.75</v>
      </c>
      <c r="O4" s="24">
        <f>Relevé!N4</f>
        <v>8.75</v>
      </c>
      <c r="P4" s="24">
        <f>Relevé!O4</f>
        <v>0</v>
      </c>
      <c r="Q4" s="24">
        <f>Relevé!P4</f>
        <v>0</v>
      </c>
      <c r="R4" s="24">
        <f>Relevé!Q4</f>
        <v>0</v>
      </c>
      <c r="S4" s="24">
        <f>Relevé!R4</f>
        <v>8.75</v>
      </c>
      <c r="T4" s="24">
        <f>Relevé!S4</f>
        <v>8.75</v>
      </c>
      <c r="U4" s="24">
        <f>Relevé!T4</f>
        <v>8.75</v>
      </c>
      <c r="V4" s="24">
        <f>Relevé!U4</f>
        <v>8.75</v>
      </c>
      <c r="W4" s="24">
        <f>Relevé!V4</f>
        <v>0</v>
      </c>
      <c r="X4" s="24">
        <f>Relevé!W4</f>
        <v>0</v>
      </c>
      <c r="Y4" s="24">
        <f>Relevé!X4</f>
        <v>0</v>
      </c>
      <c r="Z4" s="24">
        <f>Relevé!Y4</f>
        <v>8.75</v>
      </c>
      <c r="AA4" s="24">
        <f>Relevé!Z4</f>
        <v>8.75</v>
      </c>
      <c r="AB4" s="24">
        <f>Relevé!AA4</f>
        <v>8.75</v>
      </c>
      <c r="AC4" s="24">
        <f>Relevé!AB4</f>
        <v>8.75</v>
      </c>
      <c r="AD4" s="24">
        <f>Relevé!AC4</f>
        <v>0</v>
      </c>
      <c r="AE4" s="24">
        <f>Relevé!AD4</f>
        <v>0</v>
      </c>
      <c r="AF4" s="24">
        <f>Relevé!AE4</f>
        <v>0</v>
      </c>
      <c r="AG4" s="24">
        <f>Relevé!AF4</f>
        <v>8.75</v>
      </c>
      <c r="AH4" s="24">
        <f>Relevé!AG4</f>
        <v>8.75</v>
      </c>
      <c r="AI4" s="24">
        <f>Relevé!AH4</f>
        <v>8.75</v>
      </c>
      <c r="AJ4" s="33">
        <f>SUM(E4:AI4)</f>
        <v>166.25</v>
      </c>
      <c r="AK4" s="35" t="s">
        <v>77</v>
      </c>
    </row>
    <row r="5" spans="1:42" s="15" customFormat="1" ht="19.5" customHeight="1" thickTop="1" thickBot="1" x14ac:dyDescent="0.3">
      <c r="A5" s="134"/>
      <c r="B5" s="31" t="s">
        <v>75</v>
      </c>
      <c r="C5" s="140" t="s">
        <v>76</v>
      </c>
      <c r="D5" s="140"/>
      <c r="E5" s="24">
        <f>Relevé!D5</f>
        <v>8.25</v>
      </c>
      <c r="F5" s="24">
        <f>Relevé!E5</f>
        <v>8.25</v>
      </c>
      <c r="G5" s="24">
        <f>Relevé!F5</f>
        <v>8.25</v>
      </c>
      <c r="H5" s="24">
        <f>Relevé!G5</f>
        <v>8.25</v>
      </c>
      <c r="I5" s="24">
        <f>Relevé!H5</f>
        <v>4.5</v>
      </c>
      <c r="J5" s="24">
        <f>Relevé!I5</f>
        <v>0</v>
      </c>
      <c r="K5" s="24">
        <f>Relevé!J5</f>
        <v>0</v>
      </c>
      <c r="L5" s="24">
        <f>Relevé!K5</f>
        <v>8.25</v>
      </c>
      <c r="M5" s="24">
        <f>Relevé!L5</f>
        <v>8.25</v>
      </c>
      <c r="N5" s="24">
        <f>Relevé!M5</f>
        <v>8.25</v>
      </c>
      <c r="O5" s="24">
        <f>Relevé!N5</f>
        <v>8.25</v>
      </c>
      <c r="P5" s="24">
        <f>Relevé!O5</f>
        <v>4.5</v>
      </c>
      <c r="Q5" s="24">
        <f>Relevé!P5</f>
        <v>0</v>
      </c>
      <c r="R5" s="24">
        <f>Relevé!Q5</f>
        <v>0</v>
      </c>
      <c r="S5" s="24">
        <f>Relevé!R5</f>
        <v>8.25</v>
      </c>
      <c r="T5" s="24">
        <f>Relevé!S5</f>
        <v>8.25</v>
      </c>
      <c r="U5" s="24">
        <f>Relevé!T5</f>
        <v>8.25</v>
      </c>
      <c r="V5" s="24">
        <f>Relevé!U5</f>
        <v>8.25</v>
      </c>
      <c r="W5" s="24">
        <f>Relevé!V5</f>
        <v>4.5</v>
      </c>
      <c r="X5" s="24">
        <f>Relevé!W5</f>
        <v>0</v>
      </c>
      <c r="Y5" s="24">
        <f>Relevé!X5</f>
        <v>0</v>
      </c>
      <c r="Z5" s="24">
        <f>Relevé!Y5</f>
        <v>8.25</v>
      </c>
      <c r="AA5" s="24">
        <f>Relevé!Z5</f>
        <v>8.25</v>
      </c>
      <c r="AB5" s="24">
        <f>Relevé!AA5</f>
        <v>8.25</v>
      </c>
      <c r="AC5" s="24">
        <f>Relevé!AB5</f>
        <v>8.25</v>
      </c>
      <c r="AD5" s="24">
        <f>Relevé!AC5</f>
        <v>4.5</v>
      </c>
      <c r="AE5" s="24">
        <f>Relevé!AD5</f>
        <v>0</v>
      </c>
      <c r="AF5" s="24">
        <f>Relevé!AE5</f>
        <v>0</v>
      </c>
      <c r="AG5" s="24">
        <f>Relevé!AF5</f>
        <v>8.25</v>
      </c>
      <c r="AH5" s="24">
        <f>Relevé!AG5</f>
        <v>8.25</v>
      </c>
      <c r="AI5" s="24">
        <f>Relevé!AH5</f>
        <v>8.25</v>
      </c>
      <c r="AJ5" s="33">
        <f>SUM(E5:AI5)</f>
        <v>174.75</v>
      </c>
      <c r="AK5" s="36" t="s">
        <v>77</v>
      </c>
    </row>
    <row r="6" spans="1:42" ht="11.25" customHeight="1" thickTop="1" x14ac:dyDescent="0.25">
      <c r="C6" s="25"/>
      <c r="D6" s="25"/>
      <c r="E6" s="7" t="str">
        <f t="shared" ref="E6:AI6" si="0">IFERROR(VLOOKUP(E$7,Fériés,3,FALSE),"")</f>
        <v/>
      </c>
      <c r="F6" s="7" t="str">
        <f t="shared" si="0"/>
        <v/>
      </c>
      <c r="G6" s="7" t="str">
        <f t="shared" si="0"/>
        <v/>
      </c>
      <c r="H6" s="7" t="str">
        <f t="shared" si="0"/>
        <v/>
      </c>
      <c r="I6" s="7" t="str">
        <f t="shared" si="0"/>
        <v/>
      </c>
      <c r="J6" s="7" t="str">
        <f t="shared" si="0"/>
        <v/>
      </c>
      <c r="K6" s="7" t="str">
        <f t="shared" si="0"/>
        <v/>
      </c>
      <c r="L6" s="7" t="str">
        <f t="shared" si="0"/>
        <v/>
      </c>
      <c r="M6" s="7" t="str">
        <f t="shared" si="0"/>
        <v/>
      </c>
      <c r="N6" s="7" t="str">
        <f t="shared" si="0"/>
        <v/>
      </c>
      <c r="O6" s="7" t="str">
        <f t="shared" si="0"/>
        <v/>
      </c>
      <c r="P6" s="7" t="str">
        <f t="shared" si="0"/>
        <v/>
      </c>
      <c r="Q6" s="7" t="str">
        <f t="shared" si="0"/>
        <v/>
      </c>
      <c r="R6" s="7" t="str">
        <f t="shared" si="0"/>
        <v/>
      </c>
      <c r="S6" s="7" t="str">
        <f t="shared" si="0"/>
        <v/>
      </c>
      <c r="T6" s="7" t="str">
        <f t="shared" si="0"/>
        <v/>
      </c>
      <c r="U6" s="7" t="str">
        <f t="shared" si="0"/>
        <v/>
      </c>
      <c r="V6" s="7" t="str">
        <f t="shared" si="0"/>
        <v/>
      </c>
      <c r="W6" s="7" t="str">
        <f t="shared" si="0"/>
        <v/>
      </c>
      <c r="X6" s="7" t="str">
        <f t="shared" si="0"/>
        <v/>
      </c>
      <c r="Y6" s="7" t="str">
        <f t="shared" si="0"/>
        <v/>
      </c>
      <c r="Z6" s="7" t="str">
        <f t="shared" si="0"/>
        <v/>
      </c>
      <c r="AA6" s="7" t="str">
        <f t="shared" si="0"/>
        <v/>
      </c>
      <c r="AB6" s="7" t="str">
        <f t="shared" si="0"/>
        <v/>
      </c>
      <c r="AC6" s="7" t="str">
        <f t="shared" si="0"/>
        <v/>
      </c>
      <c r="AD6" s="7" t="str">
        <f t="shared" si="0"/>
        <v/>
      </c>
      <c r="AE6" s="7" t="str">
        <f t="shared" si="0"/>
        <v/>
      </c>
      <c r="AF6" s="7" t="str">
        <f t="shared" si="0"/>
        <v/>
      </c>
      <c r="AG6" s="7" t="str">
        <f t="shared" si="0"/>
        <v/>
      </c>
      <c r="AH6" s="7" t="str">
        <f t="shared" si="0"/>
        <v/>
      </c>
      <c r="AI6" s="7" t="str">
        <f t="shared" si="0"/>
        <v/>
      </c>
      <c r="AJ6" s="17"/>
    </row>
    <row r="7" spans="1:42" ht="18" thickBot="1" x14ac:dyDescent="0.3">
      <c r="C7" s="25"/>
      <c r="D7" s="25"/>
      <c r="E7" s="16">
        <f>DATE($E$2,$C$2,1)</f>
        <v>44256</v>
      </c>
      <c r="F7" s="16">
        <f>IFERROR(IF(MONTH(E8+1)=MONTH(E8),E8+1,""),"")</f>
        <v>44257</v>
      </c>
      <c r="G7" s="16">
        <f t="shared" ref="G7:AI7" si="1">IFERROR(IF(MONTH(F8+1)=MONTH(F8),F8+1,""),"")</f>
        <v>44258</v>
      </c>
      <c r="H7" s="16">
        <f t="shared" si="1"/>
        <v>44259</v>
      </c>
      <c r="I7" s="16">
        <f t="shared" si="1"/>
        <v>44260</v>
      </c>
      <c r="J7" s="16">
        <f t="shared" si="1"/>
        <v>44261</v>
      </c>
      <c r="K7" s="16">
        <f t="shared" si="1"/>
        <v>44262</v>
      </c>
      <c r="L7" s="16">
        <f t="shared" si="1"/>
        <v>44263</v>
      </c>
      <c r="M7" s="16">
        <f t="shared" si="1"/>
        <v>44264</v>
      </c>
      <c r="N7" s="16">
        <f t="shared" si="1"/>
        <v>44265</v>
      </c>
      <c r="O7" s="16">
        <f t="shared" si="1"/>
        <v>44266</v>
      </c>
      <c r="P7" s="16">
        <f t="shared" si="1"/>
        <v>44267</v>
      </c>
      <c r="Q7" s="16">
        <f t="shared" si="1"/>
        <v>44268</v>
      </c>
      <c r="R7" s="16">
        <f t="shared" si="1"/>
        <v>44269</v>
      </c>
      <c r="S7" s="16">
        <f t="shared" si="1"/>
        <v>44270</v>
      </c>
      <c r="T7" s="16">
        <f t="shared" si="1"/>
        <v>44271</v>
      </c>
      <c r="U7" s="16">
        <f t="shared" si="1"/>
        <v>44272</v>
      </c>
      <c r="V7" s="16">
        <f t="shared" si="1"/>
        <v>44273</v>
      </c>
      <c r="W7" s="16">
        <f t="shared" si="1"/>
        <v>44274</v>
      </c>
      <c r="X7" s="16">
        <f t="shared" si="1"/>
        <v>44275</v>
      </c>
      <c r="Y7" s="16">
        <f t="shared" si="1"/>
        <v>44276</v>
      </c>
      <c r="Z7" s="16">
        <f t="shared" si="1"/>
        <v>44277</v>
      </c>
      <c r="AA7" s="16">
        <f t="shared" si="1"/>
        <v>44278</v>
      </c>
      <c r="AB7" s="16">
        <f t="shared" si="1"/>
        <v>44279</v>
      </c>
      <c r="AC7" s="16">
        <f t="shared" si="1"/>
        <v>44280</v>
      </c>
      <c r="AD7" s="16">
        <f t="shared" si="1"/>
        <v>44281</v>
      </c>
      <c r="AE7" s="16">
        <f t="shared" si="1"/>
        <v>44282</v>
      </c>
      <c r="AF7" s="16">
        <f t="shared" si="1"/>
        <v>44283</v>
      </c>
      <c r="AG7" s="16">
        <f t="shared" si="1"/>
        <v>44284</v>
      </c>
      <c r="AH7" s="16">
        <f t="shared" si="1"/>
        <v>44285</v>
      </c>
      <c r="AI7" s="16">
        <f t="shared" si="1"/>
        <v>44286</v>
      </c>
      <c r="AJ7" s="17"/>
    </row>
    <row r="8" spans="1:42" s="19" customFormat="1" ht="37.5" customHeight="1" thickBot="1" x14ac:dyDescent="0.3">
      <c r="A8" s="135"/>
      <c r="B8" s="27" t="s">
        <v>42</v>
      </c>
      <c r="C8" s="30" t="s">
        <v>41</v>
      </c>
      <c r="D8" s="30" t="s">
        <v>80</v>
      </c>
      <c r="E8" s="18">
        <f>DATE($E$2,$C$2,1)</f>
        <v>44256</v>
      </c>
      <c r="F8" s="18">
        <f t="shared" ref="F8:AI8" si="2">IFERROR(IF(MONTH(E8+1)=MONTH(E8),E8+1,""),"")</f>
        <v>44257</v>
      </c>
      <c r="G8" s="18">
        <f t="shared" si="2"/>
        <v>44258</v>
      </c>
      <c r="H8" s="18">
        <f t="shared" si="2"/>
        <v>44259</v>
      </c>
      <c r="I8" s="18">
        <f t="shared" si="2"/>
        <v>44260</v>
      </c>
      <c r="J8" s="18">
        <f t="shared" si="2"/>
        <v>44261</v>
      </c>
      <c r="K8" s="18">
        <f t="shared" si="2"/>
        <v>44262</v>
      </c>
      <c r="L8" s="18">
        <f t="shared" si="2"/>
        <v>44263</v>
      </c>
      <c r="M8" s="18">
        <f t="shared" si="2"/>
        <v>44264</v>
      </c>
      <c r="N8" s="18">
        <f t="shared" si="2"/>
        <v>44265</v>
      </c>
      <c r="O8" s="18">
        <f t="shared" si="2"/>
        <v>44266</v>
      </c>
      <c r="P8" s="18">
        <f t="shared" si="2"/>
        <v>44267</v>
      </c>
      <c r="Q8" s="18">
        <f t="shared" si="2"/>
        <v>44268</v>
      </c>
      <c r="R8" s="18">
        <f t="shared" si="2"/>
        <v>44269</v>
      </c>
      <c r="S8" s="18">
        <f t="shared" si="2"/>
        <v>44270</v>
      </c>
      <c r="T8" s="18">
        <f t="shared" si="2"/>
        <v>44271</v>
      </c>
      <c r="U8" s="18">
        <f t="shared" si="2"/>
        <v>44272</v>
      </c>
      <c r="V8" s="18">
        <f t="shared" si="2"/>
        <v>44273</v>
      </c>
      <c r="W8" s="18">
        <f t="shared" si="2"/>
        <v>44274</v>
      </c>
      <c r="X8" s="18">
        <f t="shared" si="2"/>
        <v>44275</v>
      </c>
      <c r="Y8" s="18">
        <f t="shared" si="2"/>
        <v>44276</v>
      </c>
      <c r="Z8" s="18">
        <f t="shared" si="2"/>
        <v>44277</v>
      </c>
      <c r="AA8" s="18">
        <f t="shared" si="2"/>
        <v>44278</v>
      </c>
      <c r="AB8" s="18">
        <f t="shared" si="2"/>
        <v>44279</v>
      </c>
      <c r="AC8" s="18">
        <f t="shared" si="2"/>
        <v>44280</v>
      </c>
      <c r="AD8" s="18">
        <f t="shared" si="2"/>
        <v>44281</v>
      </c>
      <c r="AE8" s="18">
        <f t="shared" si="2"/>
        <v>44282</v>
      </c>
      <c r="AF8" s="18">
        <f t="shared" si="2"/>
        <v>44283</v>
      </c>
      <c r="AG8" s="18">
        <f t="shared" si="2"/>
        <v>44284</v>
      </c>
      <c r="AH8" s="18">
        <f t="shared" si="2"/>
        <v>44285</v>
      </c>
      <c r="AI8" s="18">
        <f t="shared" si="2"/>
        <v>44286</v>
      </c>
      <c r="AJ8" s="78" t="s">
        <v>121</v>
      </c>
      <c r="AK8" s="72" t="s">
        <v>122</v>
      </c>
      <c r="AL8" s="73" t="s">
        <v>123</v>
      </c>
      <c r="AM8" s="74" t="s">
        <v>120</v>
      </c>
      <c r="AN8" s="75" t="s">
        <v>125</v>
      </c>
      <c r="AO8" s="76" t="s">
        <v>124</v>
      </c>
      <c r="AP8" s="88" t="s">
        <v>130</v>
      </c>
    </row>
    <row r="9" spans="1:42" s="19" customFormat="1" ht="10.5" customHeight="1" thickBot="1" x14ac:dyDescent="0.3">
      <c r="A9" s="135"/>
      <c r="B9" s="70" t="s">
        <v>113</v>
      </c>
      <c r="C9" s="79" t="s">
        <v>114</v>
      </c>
      <c r="D9" s="79" t="s">
        <v>115</v>
      </c>
      <c r="E9" s="80" t="s">
        <v>82</v>
      </c>
      <c r="F9" s="80" t="s">
        <v>83</v>
      </c>
      <c r="G9" s="80" t="s">
        <v>84</v>
      </c>
      <c r="H9" s="80" t="s">
        <v>85</v>
      </c>
      <c r="I9" s="80" t="s">
        <v>86</v>
      </c>
      <c r="J9" s="80" t="s">
        <v>87</v>
      </c>
      <c r="K9" s="80" t="s">
        <v>88</v>
      </c>
      <c r="L9" s="80" t="s">
        <v>89</v>
      </c>
      <c r="M9" s="80" t="s">
        <v>90</v>
      </c>
      <c r="N9" s="80" t="s">
        <v>91</v>
      </c>
      <c r="O9" s="80" t="s">
        <v>92</v>
      </c>
      <c r="P9" s="80" t="s">
        <v>93</v>
      </c>
      <c r="Q9" s="80" t="s">
        <v>94</v>
      </c>
      <c r="R9" s="80" t="s">
        <v>95</v>
      </c>
      <c r="S9" s="80" t="s">
        <v>96</v>
      </c>
      <c r="T9" s="80" t="s">
        <v>97</v>
      </c>
      <c r="U9" s="80" t="s">
        <v>98</v>
      </c>
      <c r="V9" s="80" t="s">
        <v>99</v>
      </c>
      <c r="W9" s="80" t="s">
        <v>100</v>
      </c>
      <c r="X9" s="80" t="s">
        <v>101</v>
      </c>
      <c r="Y9" s="80" t="s">
        <v>102</v>
      </c>
      <c r="Z9" s="80" t="s">
        <v>103</v>
      </c>
      <c r="AA9" s="80" t="s">
        <v>104</v>
      </c>
      <c r="AB9" s="80" t="s">
        <v>105</v>
      </c>
      <c r="AC9" s="80" t="s">
        <v>106</v>
      </c>
      <c r="AD9" s="80" t="s">
        <v>107</v>
      </c>
      <c r="AE9" s="80" t="s">
        <v>108</v>
      </c>
      <c r="AF9" s="80" t="s">
        <v>109</v>
      </c>
      <c r="AG9" s="80" t="s">
        <v>110</v>
      </c>
      <c r="AH9" s="80" t="s">
        <v>111</v>
      </c>
      <c r="AI9" s="80" t="s">
        <v>112</v>
      </c>
      <c r="AJ9" s="71" t="s">
        <v>117</v>
      </c>
      <c r="AK9" s="71" t="s">
        <v>117</v>
      </c>
      <c r="AL9" s="71" t="s">
        <v>117</v>
      </c>
      <c r="AM9" s="71" t="s">
        <v>117</v>
      </c>
      <c r="AN9" s="71" t="s">
        <v>117</v>
      </c>
      <c r="AO9" s="71" t="s">
        <v>117</v>
      </c>
      <c r="AP9" s="88"/>
    </row>
    <row r="10" spans="1:42" ht="15" customHeight="1" x14ac:dyDescent="0.25">
      <c r="A10" s="127" t="s">
        <v>140</v>
      </c>
      <c r="B10" s="153" t="str">
        <f>A10</f>
        <v>AC</v>
      </c>
      <c r="C10" s="81" t="str">
        <f>IFERROR(VLOOKUP(B10,Relevé[],2,FALSE),"")</f>
        <v>CONT</v>
      </c>
      <c r="D10" s="81" t="str">
        <f>IFERROR(VLOOKUP(B10,Relevé[],3,FALSE),"")</f>
        <v>5J</v>
      </c>
      <c r="E10" s="82">
        <f>IFERROR(VLOOKUP(B10,Relevé[],4,FALSE),"")</f>
        <v>7.75</v>
      </c>
      <c r="F10" s="82">
        <f>IFERROR(VLOOKUP(B10,Relevé[],5,FALSE),"")</f>
        <v>8.75</v>
      </c>
      <c r="G10" s="82">
        <f>IFERROR(VLOOKUP(B10,Relevé[],6,FALSE),"")</f>
        <v>5</v>
      </c>
      <c r="H10" s="82">
        <f>IFERROR(VLOOKUP(B10,Relevé[],7,FALSE),"")</f>
        <v>3</v>
      </c>
      <c r="I10" s="82">
        <f>IFERROR(VLOOKUP(B10,Relevé[],8,FALSE),"")</f>
        <v>4</v>
      </c>
      <c r="J10" s="82">
        <f>IFERROR(VLOOKUP(B10,Relevé[],9,FALSE),"")</f>
        <v>0</v>
      </c>
      <c r="K10" s="82">
        <f>IFERROR(VLOOKUP(B10,Relevé[],10,FALSE),"")</f>
        <v>0</v>
      </c>
      <c r="L10" s="82">
        <f>IFERROR(VLOOKUP(B10,Relevé[],11,FALSE),"")</f>
        <v>0</v>
      </c>
      <c r="M10" s="82">
        <f>IFERROR(VLOOKUP(B10,Relevé[],12,FALSE),"")</f>
        <v>0</v>
      </c>
      <c r="N10" s="82">
        <f>IFERROR(VLOOKUP(B10,Relevé[],13,FALSE),"")</f>
        <v>0</v>
      </c>
      <c r="O10" s="82">
        <f>IFERROR(VLOOKUP(B10,Relevé[],14,FALSE),"")</f>
        <v>0</v>
      </c>
      <c r="P10" s="82">
        <f>IFERROR(VLOOKUP(B10,Relevé[],15,FALSE),"")</f>
        <v>0</v>
      </c>
      <c r="Q10" s="82">
        <f>IFERROR(VLOOKUP(B10,Relevé[],16,FALSE),"")</f>
        <v>0</v>
      </c>
      <c r="R10" s="82">
        <f>IFERROR(VLOOKUP(B10,Relevé[],17,FALSE),"")</f>
        <v>0</v>
      </c>
      <c r="S10" s="82">
        <f>IFERROR(VLOOKUP(B10,Relevé[],18,FALSE),"")</f>
        <v>0</v>
      </c>
      <c r="T10" s="82">
        <f>IFERROR(VLOOKUP(B10,Relevé[],19,FALSE),"")</f>
        <v>0</v>
      </c>
      <c r="U10" s="82">
        <f>IFERROR(VLOOKUP(B10,Relevé[],20,FALSE),"")</f>
        <v>0</v>
      </c>
      <c r="V10" s="82">
        <f>IFERROR(VLOOKUP(B10,Relevé[],21,FALSE),"")</f>
        <v>0</v>
      </c>
      <c r="W10" s="82">
        <f>IFERROR(VLOOKUP(B10,Relevé[],22,FALSE),"")</f>
        <v>0</v>
      </c>
      <c r="X10" s="82">
        <f>IFERROR(VLOOKUP(B10,Relevé[],23,FALSE),"")</f>
        <v>0</v>
      </c>
      <c r="Y10" s="82">
        <f>IFERROR(VLOOKUP(B10,Relevé[],24,FALSE),"")</f>
        <v>0</v>
      </c>
      <c r="Z10" s="82">
        <f>IFERROR(VLOOKUP(B10,Relevé[],25,FALSE),"")</f>
        <v>0</v>
      </c>
      <c r="AA10" s="82">
        <f>IFERROR(VLOOKUP(B10,Relevé[],26,FALSE),"")</f>
        <v>0</v>
      </c>
      <c r="AB10" s="82">
        <f>IFERROR(VLOOKUP(B10,Relevé[],27,FALSE),"")</f>
        <v>0</v>
      </c>
      <c r="AC10" s="82">
        <f>IFERROR(VLOOKUP(B10,Relevé[],28,FALSE),"")</f>
        <v>0</v>
      </c>
      <c r="AD10" s="82">
        <f>IFERROR(VLOOKUP(B10,Relevé[],29,FALSE),"")</f>
        <v>0</v>
      </c>
      <c r="AE10" s="82">
        <f>IFERROR(VLOOKUP(B10,Relevé[],30,FALSE),"")</f>
        <v>0</v>
      </c>
      <c r="AF10" s="82">
        <f>IFERROR(VLOOKUP(B10,Relevé[],31,FALSE),"")</f>
        <v>0</v>
      </c>
      <c r="AG10" s="82">
        <f>IFERROR(VLOOKUP(B10,Relevé[],32,FALSE),"")</f>
        <v>0</v>
      </c>
      <c r="AH10" s="82">
        <f>IFERROR(VLOOKUP(B10,Relevé[],33,FALSE),"")</f>
        <v>0</v>
      </c>
      <c r="AI10" s="82">
        <f>IFERROR(VLOOKUP(B10,Relevé[],34,FALSE),"")</f>
        <v>0</v>
      </c>
      <c r="AJ10" s="146">
        <f>SUM(E11:AI11)</f>
        <v>135.75</v>
      </c>
      <c r="AK10" s="146">
        <f>SUMIFS($E11:$AI11,$E12:$AI12,"C")</f>
        <v>0</v>
      </c>
      <c r="AL10" s="146">
        <f>SUMIFS($E11:$AI11,$E12:$AI12,"M")</f>
        <v>0</v>
      </c>
      <c r="AM10" s="146">
        <f>SUMIFS($E11:$AI11,$E12:$AI12,"A")</f>
        <v>0</v>
      </c>
      <c r="AN10" s="146">
        <f>SUMIFS($E11:$AI11,$E12:$AI12,"RC")</f>
        <v>0</v>
      </c>
      <c r="AO10" s="146">
        <f>SUMIFS($E11:$AI11,$E12:$AI12,"P")</f>
        <v>0</v>
      </c>
      <c r="AP10" s="146" t="b">
        <f>AJ10=SUM(AK10:AO12)</f>
        <v>0</v>
      </c>
    </row>
    <row r="11" spans="1:42" ht="15" customHeight="1" x14ac:dyDescent="0.25">
      <c r="A11" s="128" t="s">
        <v>141</v>
      </c>
      <c r="B11" s="154"/>
      <c r="C11" s="149" t="s">
        <v>126</v>
      </c>
      <c r="D11" s="150"/>
      <c r="E11" s="83">
        <f>IFERROR(IF(AND(ISTEXT(E10),$D10=$C$3),E$3,
IF(AND(ISTEXT(E10),$D10=$C$4),E$4,
IF(AND($D10=$C$3,E$3-E10&gt;0),E$3-E10,
IF(AND(ISTEXT(E10),$D10=$C$5),E$5,
IF(AND($D10=$C$4,E$4-E10&gt;0),E$4-E10,
IF(AND($D10=$C$5,E$5-E10&gt;0),E$5-E10,0)))))),0)</f>
        <v>0</v>
      </c>
      <c r="F11" s="83">
        <f t="shared" ref="F11:AI11" si="3">IFERROR(IF(AND(ISTEXT(F10),$D10=$C$3),F$3,
IF(AND(ISTEXT(F10),$D10=$C$4),F$4,
IF(AND($D10=$C$3,F$3-F10&gt;0),F$3-F10,
IF(AND(ISTEXT(F10),$D10=$C$5),F$5,
IF(AND($D10=$C$4,F$4-F10&gt;0),F$4-F10,
IF(AND($D10=$C$5,F$5-F10&gt;0),F$5-F10,0)))))),0)</f>
        <v>0</v>
      </c>
      <c r="G11" s="83">
        <f t="shared" si="3"/>
        <v>2.75</v>
      </c>
      <c r="H11" s="83">
        <f t="shared" si="3"/>
        <v>4.75</v>
      </c>
      <c r="I11" s="83">
        <f t="shared" si="3"/>
        <v>0</v>
      </c>
      <c r="J11" s="83">
        <f t="shared" si="3"/>
        <v>0</v>
      </c>
      <c r="K11" s="83">
        <f t="shared" si="3"/>
        <v>0</v>
      </c>
      <c r="L11" s="83">
        <f t="shared" si="3"/>
        <v>7.75</v>
      </c>
      <c r="M11" s="83">
        <f t="shared" si="3"/>
        <v>7.75</v>
      </c>
      <c r="N11" s="83">
        <f t="shared" si="3"/>
        <v>7.75</v>
      </c>
      <c r="O11" s="83">
        <f t="shared" si="3"/>
        <v>7.75</v>
      </c>
      <c r="P11" s="83">
        <f t="shared" si="3"/>
        <v>4</v>
      </c>
      <c r="Q11" s="83">
        <f t="shared" si="3"/>
        <v>0</v>
      </c>
      <c r="R11" s="83">
        <f t="shared" si="3"/>
        <v>0</v>
      </c>
      <c r="S11" s="83">
        <f t="shared" si="3"/>
        <v>7.75</v>
      </c>
      <c r="T11" s="83">
        <f t="shared" si="3"/>
        <v>7.75</v>
      </c>
      <c r="U11" s="83">
        <f t="shared" si="3"/>
        <v>7.75</v>
      </c>
      <c r="V11" s="83">
        <f t="shared" si="3"/>
        <v>7.75</v>
      </c>
      <c r="W11" s="83">
        <f t="shared" si="3"/>
        <v>4</v>
      </c>
      <c r="X11" s="83">
        <f t="shared" si="3"/>
        <v>0</v>
      </c>
      <c r="Y11" s="83">
        <f t="shared" si="3"/>
        <v>0</v>
      </c>
      <c r="Z11" s="83">
        <f t="shared" si="3"/>
        <v>7.75</v>
      </c>
      <c r="AA11" s="83">
        <f t="shared" si="3"/>
        <v>7.75</v>
      </c>
      <c r="AB11" s="83">
        <f t="shared" si="3"/>
        <v>7.75</v>
      </c>
      <c r="AC11" s="83">
        <f t="shared" si="3"/>
        <v>7.75</v>
      </c>
      <c r="AD11" s="83">
        <f t="shared" si="3"/>
        <v>4</v>
      </c>
      <c r="AE11" s="83">
        <f t="shared" si="3"/>
        <v>0</v>
      </c>
      <c r="AF11" s="83">
        <f t="shared" si="3"/>
        <v>0</v>
      </c>
      <c r="AG11" s="83">
        <f t="shared" si="3"/>
        <v>7.75</v>
      </c>
      <c r="AH11" s="83">
        <f t="shared" si="3"/>
        <v>7.75</v>
      </c>
      <c r="AI11" s="83">
        <f t="shared" si="3"/>
        <v>7.75</v>
      </c>
      <c r="AJ11" s="147"/>
      <c r="AK11" s="147"/>
      <c r="AL11" s="147"/>
      <c r="AM11" s="147"/>
      <c r="AN11" s="147"/>
      <c r="AO11" s="147"/>
      <c r="AP11" s="147"/>
    </row>
    <row r="12" spans="1:42" ht="15" customHeight="1" thickBot="1" x14ac:dyDescent="0.3">
      <c r="A12" s="129" t="s">
        <v>142</v>
      </c>
      <c r="B12" s="155"/>
      <c r="C12" s="151" t="s">
        <v>127</v>
      </c>
      <c r="D12" s="152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148"/>
      <c r="AK12" s="148"/>
      <c r="AL12" s="148"/>
      <c r="AM12" s="148"/>
      <c r="AN12" s="148"/>
      <c r="AO12" s="148"/>
      <c r="AP12" s="148"/>
    </row>
    <row r="13" spans="1:42" ht="15" customHeight="1" x14ac:dyDescent="0.25">
      <c r="A13" s="130" t="s">
        <v>143</v>
      </c>
      <c r="B13" s="153" t="str">
        <f t="shared" ref="B13" si="4">A11</f>
        <v>AF</v>
      </c>
      <c r="C13" s="81" t="str">
        <f>IFERROR(VLOOKUP(B13,Relevé[],2,FALSE),"")</f>
        <v>CH</v>
      </c>
      <c r="D13" s="81" t="str">
        <f>IFERROR(VLOOKUP(B13,Relevé[],3,FALSE),"")</f>
        <v>4J</v>
      </c>
      <c r="E13" s="82">
        <f>IFERROR(VLOOKUP(B13,Relevé[],4,FALSE),"")</f>
        <v>8.75</v>
      </c>
      <c r="F13" s="82">
        <f>IFERROR(VLOOKUP(B13,Relevé[],5,FALSE),"")</f>
        <v>8.75</v>
      </c>
      <c r="G13" s="82">
        <f>IFERROR(VLOOKUP(B13,Relevé[],6,FALSE),"")</f>
        <v>8.75</v>
      </c>
      <c r="H13" s="82">
        <f>IFERROR(VLOOKUP(B13,Relevé[],7,FALSE),"")</f>
        <v>8.75</v>
      </c>
      <c r="I13" s="82">
        <f>IFERROR(VLOOKUP(B13,Relevé[],8,FALSE),"")</f>
        <v>0</v>
      </c>
      <c r="J13" s="82">
        <f>IFERROR(VLOOKUP(B13,Relevé[],9,FALSE),"")</f>
        <v>0</v>
      </c>
      <c r="K13" s="82">
        <f>IFERROR(VLOOKUP(B13,Relevé[],10,FALSE),"")</f>
        <v>0</v>
      </c>
      <c r="L13" s="82">
        <f>IFERROR(VLOOKUP(B13,Relevé[],11,FALSE),"")</f>
        <v>0</v>
      </c>
      <c r="M13" s="82">
        <f>IFERROR(VLOOKUP(B13,Relevé[],12,FALSE),"")</f>
        <v>0</v>
      </c>
      <c r="N13" s="82">
        <f>IFERROR(VLOOKUP(B13,Relevé[],13,FALSE),"")</f>
        <v>0</v>
      </c>
      <c r="O13" s="82">
        <f>IFERROR(VLOOKUP(B13,Relevé[],14,FALSE),"")</f>
        <v>0</v>
      </c>
      <c r="P13" s="82">
        <f>IFERROR(VLOOKUP(B13,Relevé[],15,FALSE),"")</f>
        <v>0</v>
      </c>
      <c r="Q13" s="82">
        <f>IFERROR(VLOOKUP(B13,Relevé[],16,FALSE),"")</f>
        <v>0</v>
      </c>
      <c r="R13" s="82">
        <f>IFERROR(VLOOKUP(B13,Relevé[],17,FALSE),"")</f>
        <v>0</v>
      </c>
      <c r="S13" s="82">
        <f>IFERROR(VLOOKUP(B13,Relevé[],18,FALSE),"")</f>
        <v>0</v>
      </c>
      <c r="T13" s="82">
        <f>IFERROR(VLOOKUP(B13,Relevé[],19,FALSE),"")</f>
        <v>0</v>
      </c>
      <c r="U13" s="82">
        <f>IFERROR(VLOOKUP(B13,Relevé[],20,FALSE),"")</f>
        <v>0</v>
      </c>
      <c r="V13" s="82">
        <f>IFERROR(VLOOKUP(B13,Relevé[],21,FALSE),"")</f>
        <v>0</v>
      </c>
      <c r="W13" s="82">
        <f>IFERROR(VLOOKUP(B13,Relevé[],22,FALSE),"")</f>
        <v>0</v>
      </c>
      <c r="X13" s="82">
        <f>IFERROR(VLOOKUP(B13,Relevé[],23,FALSE),"")</f>
        <v>0</v>
      </c>
      <c r="Y13" s="82">
        <f>IFERROR(VLOOKUP(B13,Relevé[],24,FALSE),"")</f>
        <v>0</v>
      </c>
      <c r="Z13" s="82">
        <f>IFERROR(VLOOKUP(B13,Relevé[],25,FALSE),"")</f>
        <v>0</v>
      </c>
      <c r="AA13" s="82">
        <f>IFERROR(VLOOKUP(B13,Relevé[],26,FALSE),"")</f>
        <v>0</v>
      </c>
      <c r="AB13" s="82">
        <f>IFERROR(VLOOKUP(B13,Relevé[],27,FALSE),"")</f>
        <v>0</v>
      </c>
      <c r="AC13" s="82">
        <f>IFERROR(VLOOKUP(B13,Relevé[],28,FALSE),"")</f>
        <v>0</v>
      </c>
      <c r="AD13" s="82">
        <f>IFERROR(VLOOKUP(B13,Relevé[],29,FALSE),"")</f>
        <v>0</v>
      </c>
      <c r="AE13" s="82">
        <f>IFERROR(VLOOKUP(B13,Relevé[],30,FALSE),"")</f>
        <v>0</v>
      </c>
      <c r="AF13" s="82">
        <f>IFERROR(VLOOKUP(B13,Relevé[],31,FALSE),"")</f>
        <v>0</v>
      </c>
      <c r="AG13" s="82">
        <f>IFERROR(VLOOKUP(B13,Relevé[],32,FALSE),"")</f>
        <v>0</v>
      </c>
      <c r="AH13" s="82">
        <f>IFERROR(VLOOKUP(B13,Relevé[],33,FALSE),"")</f>
        <v>0</v>
      </c>
      <c r="AI13" s="82">
        <f>IFERROR(VLOOKUP(B13,Relevé[],34,FALSE),"")</f>
        <v>0</v>
      </c>
      <c r="AJ13" s="146">
        <f t="shared" ref="AJ13" si="5">SUM(E14:AI14)</f>
        <v>131.25</v>
      </c>
      <c r="AK13" s="146">
        <f>SUMIFS($E14:$AI14,$E15:$AI15,"C")</f>
        <v>0</v>
      </c>
      <c r="AL13" s="146">
        <f>SUMIFS($E14:$AI14,$E15:$AI15,"M")</f>
        <v>0</v>
      </c>
      <c r="AM13" s="146">
        <f>SUMIFS($E14:$AI14,$E15:$AI15,"A")</f>
        <v>0</v>
      </c>
      <c r="AN13" s="146">
        <f>SUMIFS($E14:$AI14,$E15:$AI15,"RC")</f>
        <v>0</v>
      </c>
      <c r="AO13" s="146">
        <f>SUMIFS($E14:$AI14,$E15:$AI15,"P")</f>
        <v>0</v>
      </c>
      <c r="AP13" s="146" t="b">
        <f t="shared" ref="AP13" si="6">AJ13=SUM(AK13:AO15)</f>
        <v>0</v>
      </c>
    </row>
    <row r="14" spans="1:42" ht="15" customHeight="1" x14ac:dyDescent="0.25">
      <c r="A14" s="128" t="s">
        <v>144</v>
      </c>
      <c r="B14" s="154"/>
      <c r="C14" s="149" t="s">
        <v>126</v>
      </c>
      <c r="D14" s="150"/>
      <c r="E14" s="83">
        <f>IFERROR(IF(AND(ISTEXT(E13),$D13=$C$3),E$3,
IF(AND(ISTEXT(E13),$D13=$C$4),E$4,
IF(AND($D13=$C$3,E$3-E13&gt;0),E$3-E13,
IF(AND(ISTEXT(E13),$D13=$C$5),E$5,
IF(AND($D13=$C$4,E$4-E13&gt;0),E$4-E13,
IF(AND($D13=$C$5,E$5-E13&gt;0),E$5-E13,0)))))),0)</f>
        <v>0</v>
      </c>
      <c r="F14" s="83">
        <f t="shared" ref="F14" si="7">IFERROR(IF(AND(ISTEXT(F13),$D13=$C$3),F$3,
IF(AND(ISTEXT(F13),$D13=$C$4),F$4,
IF(AND($D13=$C$3,F$3-F13&gt;0),F$3-F13,
IF(AND(ISTEXT(F13),$D13=$C$5),F$5,
IF(AND($D13=$C$4,F$4-F13&gt;0),F$4-F13,
IF(AND($D13=$C$5,F$5-F13&gt;0),F$5-F13,0)))))),0)</f>
        <v>0</v>
      </c>
      <c r="G14" s="83">
        <f t="shared" ref="G14" si="8">IFERROR(IF(AND(ISTEXT(G13),$D13=$C$3),G$3,
IF(AND(ISTEXT(G13),$D13=$C$4),G$4,
IF(AND($D13=$C$3,G$3-G13&gt;0),G$3-G13,
IF(AND(ISTEXT(G13),$D13=$C$5),G$5,
IF(AND($D13=$C$4,G$4-G13&gt;0),G$4-G13,
IF(AND($D13=$C$5,G$5-G13&gt;0),G$5-G13,0)))))),0)</f>
        <v>0</v>
      </c>
      <c r="H14" s="83">
        <f t="shared" ref="H14" si="9">IFERROR(IF(AND(ISTEXT(H13),$D13=$C$3),H$3,
IF(AND(ISTEXT(H13),$D13=$C$4),H$4,
IF(AND($D13=$C$3,H$3-H13&gt;0),H$3-H13,
IF(AND(ISTEXT(H13),$D13=$C$5),H$5,
IF(AND($D13=$C$4,H$4-H13&gt;0),H$4-H13,
IF(AND($D13=$C$5,H$5-H13&gt;0),H$5-H13,0)))))),0)</f>
        <v>0</v>
      </c>
      <c r="I14" s="83">
        <f t="shared" ref="I14" si="10">IFERROR(IF(AND(ISTEXT(I13),$D13=$C$3),I$3,
IF(AND(ISTEXT(I13),$D13=$C$4),I$4,
IF(AND($D13=$C$3,I$3-I13&gt;0),I$3-I13,
IF(AND(ISTEXT(I13),$D13=$C$5),I$5,
IF(AND($D13=$C$4,I$4-I13&gt;0),I$4-I13,
IF(AND($D13=$C$5,I$5-I13&gt;0),I$5-I13,0)))))),0)</f>
        <v>0</v>
      </c>
      <c r="J14" s="83">
        <f t="shared" ref="J14" si="11">IFERROR(IF(AND(ISTEXT(J13),$D13=$C$3),J$3,
IF(AND(ISTEXT(J13),$D13=$C$4),J$4,
IF(AND($D13=$C$3,J$3-J13&gt;0),J$3-J13,
IF(AND(ISTEXT(J13),$D13=$C$5),J$5,
IF(AND($D13=$C$4,J$4-J13&gt;0),J$4-J13,
IF(AND($D13=$C$5,J$5-J13&gt;0),J$5-J13,0)))))),0)</f>
        <v>0</v>
      </c>
      <c r="K14" s="83">
        <f t="shared" ref="K14" si="12">IFERROR(IF(AND(ISTEXT(K13),$D13=$C$3),K$3,
IF(AND(ISTEXT(K13),$D13=$C$4),K$4,
IF(AND($D13=$C$3,K$3-K13&gt;0),K$3-K13,
IF(AND(ISTEXT(K13),$D13=$C$5),K$5,
IF(AND($D13=$C$4,K$4-K13&gt;0),K$4-K13,
IF(AND($D13=$C$5,K$5-K13&gt;0),K$5-K13,0)))))),0)</f>
        <v>0</v>
      </c>
      <c r="L14" s="83">
        <f t="shared" ref="L14" si="13">IFERROR(IF(AND(ISTEXT(L13),$D13=$C$3),L$3,
IF(AND(ISTEXT(L13),$D13=$C$4),L$4,
IF(AND($D13=$C$3,L$3-L13&gt;0),L$3-L13,
IF(AND(ISTEXT(L13),$D13=$C$5),L$5,
IF(AND($D13=$C$4,L$4-L13&gt;0),L$4-L13,
IF(AND($D13=$C$5,L$5-L13&gt;0),L$5-L13,0)))))),0)</f>
        <v>8.75</v>
      </c>
      <c r="M14" s="83">
        <f t="shared" ref="M14" si="14">IFERROR(IF(AND(ISTEXT(M13),$D13=$C$3),M$3,
IF(AND(ISTEXT(M13),$D13=$C$4),M$4,
IF(AND($D13=$C$3,M$3-M13&gt;0),M$3-M13,
IF(AND(ISTEXT(M13),$D13=$C$5),M$5,
IF(AND($D13=$C$4,M$4-M13&gt;0),M$4-M13,
IF(AND($D13=$C$5,M$5-M13&gt;0),M$5-M13,0)))))),0)</f>
        <v>8.75</v>
      </c>
      <c r="N14" s="83">
        <f t="shared" ref="N14" si="15">IFERROR(IF(AND(ISTEXT(N13),$D13=$C$3),N$3,
IF(AND(ISTEXT(N13),$D13=$C$4),N$4,
IF(AND($D13=$C$3,N$3-N13&gt;0),N$3-N13,
IF(AND(ISTEXT(N13),$D13=$C$5),N$5,
IF(AND($D13=$C$4,N$4-N13&gt;0),N$4-N13,
IF(AND($D13=$C$5,N$5-N13&gt;0),N$5-N13,0)))))),0)</f>
        <v>8.75</v>
      </c>
      <c r="O14" s="83">
        <f t="shared" ref="O14" si="16">IFERROR(IF(AND(ISTEXT(O13),$D13=$C$3),O$3,
IF(AND(ISTEXT(O13),$D13=$C$4),O$4,
IF(AND($D13=$C$3,O$3-O13&gt;0),O$3-O13,
IF(AND(ISTEXT(O13),$D13=$C$5),O$5,
IF(AND($D13=$C$4,O$4-O13&gt;0),O$4-O13,
IF(AND($D13=$C$5,O$5-O13&gt;0),O$5-O13,0)))))),0)</f>
        <v>8.75</v>
      </c>
      <c r="P14" s="83">
        <f t="shared" ref="P14" si="17">IFERROR(IF(AND(ISTEXT(P13),$D13=$C$3),P$3,
IF(AND(ISTEXT(P13),$D13=$C$4),P$4,
IF(AND($D13=$C$3,P$3-P13&gt;0),P$3-P13,
IF(AND(ISTEXT(P13),$D13=$C$5),P$5,
IF(AND($D13=$C$4,P$4-P13&gt;0),P$4-P13,
IF(AND($D13=$C$5,P$5-P13&gt;0),P$5-P13,0)))))),0)</f>
        <v>0</v>
      </c>
      <c r="Q14" s="83">
        <f t="shared" ref="Q14" si="18">IFERROR(IF(AND(ISTEXT(Q13),$D13=$C$3),Q$3,
IF(AND(ISTEXT(Q13),$D13=$C$4),Q$4,
IF(AND($D13=$C$3,Q$3-Q13&gt;0),Q$3-Q13,
IF(AND(ISTEXT(Q13),$D13=$C$5),Q$5,
IF(AND($D13=$C$4,Q$4-Q13&gt;0),Q$4-Q13,
IF(AND($D13=$C$5,Q$5-Q13&gt;0),Q$5-Q13,0)))))),0)</f>
        <v>0</v>
      </c>
      <c r="R14" s="83">
        <f t="shared" ref="R14" si="19">IFERROR(IF(AND(ISTEXT(R13),$D13=$C$3),R$3,
IF(AND(ISTEXT(R13),$D13=$C$4),R$4,
IF(AND($D13=$C$3,R$3-R13&gt;0),R$3-R13,
IF(AND(ISTEXT(R13),$D13=$C$5),R$5,
IF(AND($D13=$C$4,R$4-R13&gt;0),R$4-R13,
IF(AND($D13=$C$5,R$5-R13&gt;0),R$5-R13,0)))))),0)</f>
        <v>0</v>
      </c>
      <c r="S14" s="83">
        <f t="shared" ref="S14" si="20">IFERROR(IF(AND(ISTEXT(S13),$D13=$C$3),S$3,
IF(AND(ISTEXT(S13),$D13=$C$4),S$4,
IF(AND($D13=$C$3,S$3-S13&gt;0),S$3-S13,
IF(AND(ISTEXT(S13),$D13=$C$5),S$5,
IF(AND($D13=$C$4,S$4-S13&gt;0),S$4-S13,
IF(AND($D13=$C$5,S$5-S13&gt;0),S$5-S13,0)))))),0)</f>
        <v>8.75</v>
      </c>
      <c r="T14" s="83">
        <f t="shared" ref="T14" si="21">IFERROR(IF(AND(ISTEXT(T13),$D13=$C$3),T$3,
IF(AND(ISTEXT(T13),$D13=$C$4),T$4,
IF(AND($D13=$C$3,T$3-T13&gt;0),T$3-T13,
IF(AND(ISTEXT(T13),$D13=$C$5),T$5,
IF(AND($D13=$C$4,T$4-T13&gt;0),T$4-T13,
IF(AND($D13=$C$5,T$5-T13&gt;0),T$5-T13,0)))))),0)</f>
        <v>8.75</v>
      </c>
      <c r="U14" s="83">
        <f t="shared" ref="U14" si="22">IFERROR(IF(AND(ISTEXT(U13),$D13=$C$3),U$3,
IF(AND(ISTEXT(U13),$D13=$C$4),U$4,
IF(AND($D13=$C$3,U$3-U13&gt;0),U$3-U13,
IF(AND(ISTEXT(U13),$D13=$C$5),U$5,
IF(AND($D13=$C$4,U$4-U13&gt;0),U$4-U13,
IF(AND($D13=$C$5,U$5-U13&gt;0),U$5-U13,0)))))),0)</f>
        <v>8.75</v>
      </c>
      <c r="V14" s="83">
        <f t="shared" ref="V14" si="23">IFERROR(IF(AND(ISTEXT(V13),$D13=$C$3),V$3,
IF(AND(ISTEXT(V13),$D13=$C$4),V$4,
IF(AND($D13=$C$3,V$3-V13&gt;0),V$3-V13,
IF(AND(ISTEXT(V13),$D13=$C$5),V$5,
IF(AND($D13=$C$4,V$4-V13&gt;0),V$4-V13,
IF(AND($D13=$C$5,V$5-V13&gt;0),V$5-V13,0)))))),0)</f>
        <v>8.75</v>
      </c>
      <c r="W14" s="83">
        <f t="shared" ref="W14" si="24">IFERROR(IF(AND(ISTEXT(W13),$D13=$C$3),W$3,
IF(AND(ISTEXT(W13),$D13=$C$4),W$4,
IF(AND($D13=$C$3,W$3-W13&gt;0),W$3-W13,
IF(AND(ISTEXT(W13),$D13=$C$5),W$5,
IF(AND($D13=$C$4,W$4-W13&gt;0),W$4-W13,
IF(AND($D13=$C$5,W$5-W13&gt;0),W$5-W13,0)))))),0)</f>
        <v>0</v>
      </c>
      <c r="X14" s="83">
        <f t="shared" ref="X14" si="25">IFERROR(IF(AND(ISTEXT(X13),$D13=$C$3),X$3,
IF(AND(ISTEXT(X13),$D13=$C$4),X$4,
IF(AND($D13=$C$3,X$3-X13&gt;0),X$3-X13,
IF(AND(ISTEXT(X13),$D13=$C$5),X$5,
IF(AND($D13=$C$4,X$4-X13&gt;0),X$4-X13,
IF(AND($D13=$C$5,X$5-X13&gt;0),X$5-X13,0)))))),0)</f>
        <v>0</v>
      </c>
      <c r="Y14" s="83">
        <f t="shared" ref="Y14" si="26">IFERROR(IF(AND(ISTEXT(Y13),$D13=$C$3),Y$3,
IF(AND(ISTEXT(Y13),$D13=$C$4),Y$4,
IF(AND($D13=$C$3,Y$3-Y13&gt;0),Y$3-Y13,
IF(AND(ISTEXT(Y13),$D13=$C$5),Y$5,
IF(AND($D13=$C$4,Y$4-Y13&gt;0),Y$4-Y13,
IF(AND($D13=$C$5,Y$5-Y13&gt;0),Y$5-Y13,0)))))),0)</f>
        <v>0</v>
      </c>
      <c r="Z14" s="83">
        <f t="shared" ref="Z14" si="27">IFERROR(IF(AND(ISTEXT(Z13),$D13=$C$3),Z$3,
IF(AND(ISTEXT(Z13),$D13=$C$4),Z$4,
IF(AND($D13=$C$3,Z$3-Z13&gt;0),Z$3-Z13,
IF(AND(ISTEXT(Z13),$D13=$C$5),Z$5,
IF(AND($D13=$C$4,Z$4-Z13&gt;0),Z$4-Z13,
IF(AND($D13=$C$5,Z$5-Z13&gt;0),Z$5-Z13,0)))))),0)</f>
        <v>8.75</v>
      </c>
      <c r="AA14" s="83">
        <f t="shared" ref="AA14" si="28">IFERROR(IF(AND(ISTEXT(AA13),$D13=$C$3),AA$3,
IF(AND(ISTEXT(AA13),$D13=$C$4),AA$4,
IF(AND($D13=$C$3,AA$3-AA13&gt;0),AA$3-AA13,
IF(AND(ISTEXT(AA13),$D13=$C$5),AA$5,
IF(AND($D13=$C$4,AA$4-AA13&gt;0),AA$4-AA13,
IF(AND($D13=$C$5,AA$5-AA13&gt;0),AA$5-AA13,0)))))),0)</f>
        <v>8.75</v>
      </c>
      <c r="AB14" s="83">
        <f t="shared" ref="AB14" si="29">IFERROR(IF(AND(ISTEXT(AB13),$D13=$C$3),AB$3,
IF(AND(ISTEXT(AB13),$D13=$C$4),AB$4,
IF(AND($D13=$C$3,AB$3-AB13&gt;0),AB$3-AB13,
IF(AND(ISTEXT(AB13),$D13=$C$5),AB$5,
IF(AND($D13=$C$4,AB$4-AB13&gt;0),AB$4-AB13,
IF(AND($D13=$C$5,AB$5-AB13&gt;0),AB$5-AB13,0)))))),0)</f>
        <v>8.75</v>
      </c>
      <c r="AC14" s="83">
        <f t="shared" ref="AC14" si="30">IFERROR(IF(AND(ISTEXT(AC13),$D13=$C$3),AC$3,
IF(AND(ISTEXT(AC13),$D13=$C$4),AC$4,
IF(AND($D13=$C$3,AC$3-AC13&gt;0),AC$3-AC13,
IF(AND(ISTEXT(AC13),$D13=$C$5),AC$5,
IF(AND($D13=$C$4,AC$4-AC13&gt;0),AC$4-AC13,
IF(AND($D13=$C$5,AC$5-AC13&gt;0),AC$5-AC13,0)))))),0)</f>
        <v>8.75</v>
      </c>
      <c r="AD14" s="83">
        <f t="shared" ref="AD14" si="31">IFERROR(IF(AND(ISTEXT(AD13),$D13=$C$3),AD$3,
IF(AND(ISTEXT(AD13),$D13=$C$4),AD$4,
IF(AND($D13=$C$3,AD$3-AD13&gt;0),AD$3-AD13,
IF(AND(ISTEXT(AD13),$D13=$C$5),AD$5,
IF(AND($D13=$C$4,AD$4-AD13&gt;0),AD$4-AD13,
IF(AND($D13=$C$5,AD$5-AD13&gt;0),AD$5-AD13,0)))))),0)</f>
        <v>0</v>
      </c>
      <c r="AE14" s="83">
        <f t="shared" ref="AE14" si="32">IFERROR(IF(AND(ISTEXT(AE13),$D13=$C$3),AE$3,
IF(AND(ISTEXT(AE13),$D13=$C$4),AE$4,
IF(AND($D13=$C$3,AE$3-AE13&gt;0),AE$3-AE13,
IF(AND(ISTEXT(AE13),$D13=$C$5),AE$5,
IF(AND($D13=$C$4,AE$4-AE13&gt;0),AE$4-AE13,
IF(AND($D13=$C$5,AE$5-AE13&gt;0),AE$5-AE13,0)))))),0)</f>
        <v>0</v>
      </c>
      <c r="AF14" s="83">
        <f t="shared" ref="AF14" si="33">IFERROR(IF(AND(ISTEXT(AF13),$D13=$C$3),AF$3,
IF(AND(ISTEXT(AF13),$D13=$C$4),AF$4,
IF(AND($D13=$C$3,AF$3-AF13&gt;0),AF$3-AF13,
IF(AND(ISTEXT(AF13),$D13=$C$5),AF$5,
IF(AND($D13=$C$4,AF$4-AF13&gt;0),AF$4-AF13,
IF(AND($D13=$C$5,AF$5-AF13&gt;0),AF$5-AF13,0)))))),0)</f>
        <v>0</v>
      </c>
      <c r="AG14" s="83">
        <f t="shared" ref="AG14" si="34">IFERROR(IF(AND(ISTEXT(AG13),$D13=$C$3),AG$3,
IF(AND(ISTEXT(AG13),$D13=$C$4),AG$4,
IF(AND($D13=$C$3,AG$3-AG13&gt;0),AG$3-AG13,
IF(AND(ISTEXT(AG13),$D13=$C$5),AG$5,
IF(AND($D13=$C$4,AG$4-AG13&gt;0),AG$4-AG13,
IF(AND($D13=$C$5,AG$5-AG13&gt;0),AG$5-AG13,0)))))),0)</f>
        <v>8.75</v>
      </c>
      <c r="AH14" s="83">
        <f t="shared" ref="AH14" si="35">IFERROR(IF(AND(ISTEXT(AH13),$D13=$C$3),AH$3,
IF(AND(ISTEXT(AH13),$D13=$C$4),AH$4,
IF(AND($D13=$C$3,AH$3-AH13&gt;0),AH$3-AH13,
IF(AND(ISTEXT(AH13),$D13=$C$5),AH$5,
IF(AND($D13=$C$4,AH$4-AH13&gt;0),AH$4-AH13,
IF(AND($D13=$C$5,AH$5-AH13&gt;0),AH$5-AH13,0)))))),0)</f>
        <v>8.75</v>
      </c>
      <c r="AI14" s="83">
        <f t="shared" ref="AI14" si="36">IFERROR(IF(AND(ISTEXT(AI13),$D13=$C$3),AI$3,
IF(AND(ISTEXT(AI13),$D13=$C$4),AI$4,
IF(AND($D13=$C$3,AI$3-AI13&gt;0),AI$3-AI13,
IF(AND(ISTEXT(AI13),$D13=$C$5),AI$5,
IF(AND($D13=$C$4,AI$4-AI13&gt;0),AI$4-AI13,
IF(AND($D13=$C$5,AI$5-AI13&gt;0),AI$5-AI13,0)))))),0)</f>
        <v>8.75</v>
      </c>
      <c r="AJ14" s="147"/>
      <c r="AK14" s="147"/>
      <c r="AL14" s="147"/>
      <c r="AM14" s="147"/>
      <c r="AN14" s="147"/>
      <c r="AO14" s="147"/>
      <c r="AP14" s="147"/>
    </row>
    <row r="15" spans="1:42" ht="15" customHeight="1" thickBot="1" x14ac:dyDescent="0.3">
      <c r="A15" s="128" t="s">
        <v>145</v>
      </c>
      <c r="B15" s="155"/>
      <c r="C15" s="151" t="s">
        <v>127</v>
      </c>
      <c r="D15" s="152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148"/>
      <c r="AK15" s="148"/>
      <c r="AL15" s="148"/>
      <c r="AM15" s="148"/>
      <c r="AN15" s="148"/>
      <c r="AO15" s="148"/>
      <c r="AP15" s="148"/>
    </row>
    <row r="16" spans="1:42" ht="15" customHeight="1" x14ac:dyDescent="0.25">
      <c r="A16" s="128" t="s">
        <v>146</v>
      </c>
      <c r="B16" s="153" t="str">
        <f>A12</f>
        <v>AL</v>
      </c>
      <c r="C16" s="81" t="str">
        <f>IFERROR(VLOOKUP(B16,Relevé[],2,FALSE),"")</f>
        <v>CH</v>
      </c>
      <c r="D16" s="81" t="str">
        <f>IFERROR(VLOOKUP(B16,Relevé[],3,FALSE),"")</f>
        <v>4J</v>
      </c>
      <c r="E16" s="82">
        <f>IFERROR(VLOOKUP(B16,Relevé[],4,FALSE),"")</f>
        <v>7.75</v>
      </c>
      <c r="F16" s="82">
        <f>IFERROR(VLOOKUP(B16,Relevé[],5,FALSE),"")</f>
        <v>8.75</v>
      </c>
      <c r="G16" s="82">
        <f>IFERROR(VLOOKUP(B16,Relevé[],6,FALSE),"")</f>
        <v>8.75</v>
      </c>
      <c r="H16" s="82">
        <f>IFERROR(VLOOKUP(B16,Relevé[],7,FALSE),"")</f>
        <v>8.75</v>
      </c>
      <c r="I16" s="82">
        <f>IFERROR(VLOOKUP(B16,Relevé[],8,FALSE),"")</f>
        <v>0</v>
      </c>
      <c r="J16" s="82">
        <f>IFERROR(VLOOKUP(B16,Relevé[],9,FALSE),"")</f>
        <v>0</v>
      </c>
      <c r="K16" s="82">
        <f>IFERROR(VLOOKUP(B16,Relevé[],10,FALSE),"")</f>
        <v>0</v>
      </c>
      <c r="L16" s="82">
        <f>IFERROR(VLOOKUP(B16,Relevé[],11,FALSE),"")</f>
        <v>0</v>
      </c>
      <c r="M16" s="82">
        <f>IFERROR(VLOOKUP(B16,Relevé[],12,FALSE),"")</f>
        <v>0</v>
      </c>
      <c r="N16" s="82">
        <f>IFERROR(VLOOKUP(B16,Relevé[],13,FALSE),"")</f>
        <v>0</v>
      </c>
      <c r="O16" s="82">
        <f>IFERROR(VLOOKUP(B16,Relevé[],14,FALSE),"")</f>
        <v>0</v>
      </c>
      <c r="P16" s="82">
        <f>IFERROR(VLOOKUP(B16,Relevé[],15,FALSE),"")</f>
        <v>0</v>
      </c>
      <c r="Q16" s="82">
        <f>IFERROR(VLOOKUP(B16,Relevé[],16,FALSE),"")</f>
        <v>0</v>
      </c>
      <c r="R16" s="82">
        <f>IFERROR(VLOOKUP(B16,Relevé[],17,FALSE),"")</f>
        <v>0</v>
      </c>
      <c r="S16" s="82">
        <f>IFERROR(VLOOKUP(B16,Relevé[],18,FALSE),"")</f>
        <v>0</v>
      </c>
      <c r="T16" s="82">
        <f>IFERROR(VLOOKUP(B16,Relevé[],19,FALSE),"")</f>
        <v>0</v>
      </c>
      <c r="U16" s="82">
        <f>IFERROR(VLOOKUP(B16,Relevé[],20,FALSE),"")</f>
        <v>0</v>
      </c>
      <c r="V16" s="82">
        <f>IFERROR(VLOOKUP(B16,Relevé[],21,FALSE),"")</f>
        <v>0</v>
      </c>
      <c r="W16" s="82">
        <f>IFERROR(VLOOKUP(B16,Relevé[],22,FALSE),"")</f>
        <v>0</v>
      </c>
      <c r="X16" s="82">
        <f>IFERROR(VLOOKUP(B16,Relevé[],23,FALSE),"")</f>
        <v>0</v>
      </c>
      <c r="Y16" s="82">
        <f>IFERROR(VLOOKUP(B16,Relevé[],24,FALSE),"")</f>
        <v>0</v>
      </c>
      <c r="Z16" s="82">
        <f>IFERROR(VLOOKUP(B16,Relevé[],25,FALSE),"")</f>
        <v>0</v>
      </c>
      <c r="AA16" s="82">
        <f>IFERROR(VLOOKUP(B16,Relevé[],26,FALSE),"")</f>
        <v>0</v>
      </c>
      <c r="AB16" s="82">
        <f>IFERROR(VLOOKUP(B16,Relevé[],27,FALSE),"")</f>
        <v>0</v>
      </c>
      <c r="AC16" s="82">
        <f>IFERROR(VLOOKUP(B16,Relevé[],28,FALSE),"")</f>
        <v>0</v>
      </c>
      <c r="AD16" s="82">
        <f>IFERROR(VLOOKUP(B16,Relevé[],29,FALSE),"")</f>
        <v>0</v>
      </c>
      <c r="AE16" s="82">
        <f>IFERROR(VLOOKUP(B16,Relevé[],30,FALSE),"")</f>
        <v>0</v>
      </c>
      <c r="AF16" s="82">
        <f>IFERROR(VLOOKUP(B16,Relevé[],31,FALSE),"")</f>
        <v>0</v>
      </c>
      <c r="AG16" s="82">
        <f>IFERROR(VLOOKUP(B16,Relevé[],32,FALSE),"")</f>
        <v>0</v>
      </c>
      <c r="AH16" s="82">
        <f>IFERROR(VLOOKUP(B16,Relevé[],33,FALSE),"")</f>
        <v>0</v>
      </c>
      <c r="AI16" s="82">
        <f>IFERROR(VLOOKUP(B16,Relevé[],34,FALSE),"")</f>
        <v>0</v>
      </c>
      <c r="AJ16" s="146">
        <f t="shared" ref="AJ16" si="37">SUM(E17:AI17)</f>
        <v>132.25</v>
      </c>
      <c r="AK16" s="146">
        <f t="shared" ref="AK16" si="38">SUMIFS($E17:$AI17,$E18:$AI18,"C")</f>
        <v>0</v>
      </c>
      <c r="AL16" s="146">
        <f t="shared" ref="AL16" si="39">SUMIFS($E17:$AI17,$E18:$AI18,"M")</f>
        <v>0</v>
      </c>
      <c r="AM16" s="146">
        <f t="shared" ref="AM16" si="40">SUMIFS($E17:$AI17,$E18:$AI18,"A")</f>
        <v>0</v>
      </c>
      <c r="AN16" s="146">
        <f t="shared" ref="AN16" si="41">SUMIFS($E17:$AI17,$E18:$AI18,"RC")</f>
        <v>0</v>
      </c>
      <c r="AO16" s="146">
        <f t="shared" ref="AO16" si="42">SUMIFS($E17:$AI17,$E18:$AI18,"P")</f>
        <v>0</v>
      </c>
      <c r="AP16" s="146" t="b">
        <f t="shared" ref="AP16" si="43">AJ16=SUM(AK16:AO18)</f>
        <v>0</v>
      </c>
    </row>
    <row r="17" spans="1:42" ht="15" customHeight="1" x14ac:dyDescent="0.25">
      <c r="A17" s="128" t="s">
        <v>147</v>
      </c>
      <c r="B17" s="154"/>
      <c r="C17" s="149" t="s">
        <v>126</v>
      </c>
      <c r="D17" s="150"/>
      <c r="E17" s="83">
        <f>IFERROR(IF(AND(ISTEXT(E16),$D16=$C$3),E$3,
IF(AND(ISTEXT(E16),$D16=$C$4),E$4,
IF(AND($D16=$C$3,E$3-E16&gt;0),E$3-E16,
IF(AND(ISTEXT(E16),$D16=$C$5),E$5,
IF(AND($D16=$C$4,E$4-E16&gt;0),E$4-E16,
IF(AND($D16=$C$5,E$5-E16&gt;0),E$5-E16,0)))))),0)</f>
        <v>1</v>
      </c>
      <c r="F17" s="83">
        <f t="shared" ref="F17" si="44">IFERROR(IF(AND(ISTEXT(F16),$D16=$C$3),F$3,
IF(AND(ISTEXT(F16),$D16=$C$4),F$4,
IF(AND($D16=$C$3,F$3-F16&gt;0),F$3-F16,
IF(AND(ISTEXT(F16),$D16=$C$5),F$5,
IF(AND($D16=$C$4,F$4-F16&gt;0),F$4-F16,
IF(AND($D16=$C$5,F$5-F16&gt;0),F$5-F16,0)))))),0)</f>
        <v>0</v>
      </c>
      <c r="G17" s="83">
        <f t="shared" ref="G17" si="45">IFERROR(IF(AND(ISTEXT(G16),$D16=$C$3),G$3,
IF(AND(ISTEXT(G16),$D16=$C$4),G$4,
IF(AND($D16=$C$3,G$3-G16&gt;0),G$3-G16,
IF(AND(ISTEXT(G16),$D16=$C$5),G$5,
IF(AND($D16=$C$4,G$4-G16&gt;0),G$4-G16,
IF(AND($D16=$C$5,G$5-G16&gt;0),G$5-G16,0)))))),0)</f>
        <v>0</v>
      </c>
      <c r="H17" s="83">
        <f t="shared" ref="H17" si="46">IFERROR(IF(AND(ISTEXT(H16),$D16=$C$3),H$3,
IF(AND(ISTEXT(H16),$D16=$C$4),H$4,
IF(AND($D16=$C$3,H$3-H16&gt;0),H$3-H16,
IF(AND(ISTEXT(H16),$D16=$C$5),H$5,
IF(AND($D16=$C$4,H$4-H16&gt;0),H$4-H16,
IF(AND($D16=$C$5,H$5-H16&gt;0),H$5-H16,0)))))),0)</f>
        <v>0</v>
      </c>
      <c r="I17" s="83">
        <f t="shared" ref="I17" si="47">IFERROR(IF(AND(ISTEXT(I16),$D16=$C$3),I$3,
IF(AND(ISTEXT(I16),$D16=$C$4),I$4,
IF(AND($D16=$C$3,I$3-I16&gt;0),I$3-I16,
IF(AND(ISTEXT(I16),$D16=$C$5),I$5,
IF(AND($D16=$C$4,I$4-I16&gt;0),I$4-I16,
IF(AND($D16=$C$5,I$5-I16&gt;0),I$5-I16,0)))))),0)</f>
        <v>0</v>
      </c>
      <c r="J17" s="83">
        <f t="shared" ref="J17" si="48">IFERROR(IF(AND(ISTEXT(J16),$D16=$C$3),J$3,
IF(AND(ISTEXT(J16),$D16=$C$4),J$4,
IF(AND($D16=$C$3,J$3-J16&gt;0),J$3-J16,
IF(AND(ISTEXT(J16),$D16=$C$5),J$5,
IF(AND($D16=$C$4,J$4-J16&gt;0),J$4-J16,
IF(AND($D16=$C$5,J$5-J16&gt;0),J$5-J16,0)))))),0)</f>
        <v>0</v>
      </c>
      <c r="K17" s="83">
        <f t="shared" ref="K17" si="49">IFERROR(IF(AND(ISTEXT(K16),$D16=$C$3),K$3,
IF(AND(ISTEXT(K16),$D16=$C$4),K$4,
IF(AND($D16=$C$3,K$3-K16&gt;0),K$3-K16,
IF(AND(ISTEXT(K16),$D16=$C$5),K$5,
IF(AND($D16=$C$4,K$4-K16&gt;0),K$4-K16,
IF(AND($D16=$C$5,K$5-K16&gt;0),K$5-K16,0)))))),0)</f>
        <v>0</v>
      </c>
      <c r="L17" s="83">
        <f t="shared" ref="L17" si="50">IFERROR(IF(AND(ISTEXT(L16),$D16=$C$3),L$3,
IF(AND(ISTEXT(L16),$D16=$C$4),L$4,
IF(AND($D16=$C$3,L$3-L16&gt;0),L$3-L16,
IF(AND(ISTEXT(L16),$D16=$C$5),L$5,
IF(AND($D16=$C$4,L$4-L16&gt;0),L$4-L16,
IF(AND($D16=$C$5,L$5-L16&gt;0),L$5-L16,0)))))),0)</f>
        <v>8.75</v>
      </c>
      <c r="M17" s="83">
        <f t="shared" ref="M17" si="51">IFERROR(IF(AND(ISTEXT(M16),$D16=$C$3),M$3,
IF(AND(ISTEXT(M16),$D16=$C$4),M$4,
IF(AND($D16=$C$3,M$3-M16&gt;0),M$3-M16,
IF(AND(ISTEXT(M16),$D16=$C$5),M$5,
IF(AND($D16=$C$4,M$4-M16&gt;0),M$4-M16,
IF(AND($D16=$C$5,M$5-M16&gt;0),M$5-M16,0)))))),0)</f>
        <v>8.75</v>
      </c>
      <c r="N17" s="83">
        <f t="shared" ref="N17" si="52">IFERROR(IF(AND(ISTEXT(N16),$D16=$C$3),N$3,
IF(AND(ISTEXT(N16),$D16=$C$4),N$4,
IF(AND($D16=$C$3,N$3-N16&gt;0),N$3-N16,
IF(AND(ISTEXT(N16),$D16=$C$5),N$5,
IF(AND($D16=$C$4,N$4-N16&gt;0),N$4-N16,
IF(AND($D16=$C$5,N$5-N16&gt;0),N$5-N16,0)))))),0)</f>
        <v>8.75</v>
      </c>
      <c r="O17" s="83">
        <f t="shared" ref="O17" si="53">IFERROR(IF(AND(ISTEXT(O16),$D16=$C$3),O$3,
IF(AND(ISTEXT(O16),$D16=$C$4),O$4,
IF(AND($D16=$C$3,O$3-O16&gt;0),O$3-O16,
IF(AND(ISTEXT(O16),$D16=$C$5),O$5,
IF(AND($D16=$C$4,O$4-O16&gt;0),O$4-O16,
IF(AND($D16=$C$5,O$5-O16&gt;0),O$5-O16,0)))))),0)</f>
        <v>8.75</v>
      </c>
      <c r="P17" s="83">
        <f t="shared" ref="P17" si="54">IFERROR(IF(AND(ISTEXT(P16),$D16=$C$3),P$3,
IF(AND(ISTEXT(P16),$D16=$C$4),P$4,
IF(AND($D16=$C$3,P$3-P16&gt;0),P$3-P16,
IF(AND(ISTEXT(P16),$D16=$C$5),P$5,
IF(AND($D16=$C$4,P$4-P16&gt;0),P$4-P16,
IF(AND($D16=$C$5,P$5-P16&gt;0),P$5-P16,0)))))),0)</f>
        <v>0</v>
      </c>
      <c r="Q17" s="83">
        <f t="shared" ref="Q17" si="55">IFERROR(IF(AND(ISTEXT(Q16),$D16=$C$3),Q$3,
IF(AND(ISTEXT(Q16),$D16=$C$4),Q$4,
IF(AND($D16=$C$3,Q$3-Q16&gt;0),Q$3-Q16,
IF(AND(ISTEXT(Q16),$D16=$C$5),Q$5,
IF(AND($D16=$C$4,Q$4-Q16&gt;0),Q$4-Q16,
IF(AND($D16=$C$5,Q$5-Q16&gt;0),Q$5-Q16,0)))))),0)</f>
        <v>0</v>
      </c>
      <c r="R17" s="83">
        <f t="shared" ref="R17" si="56">IFERROR(IF(AND(ISTEXT(R16),$D16=$C$3),R$3,
IF(AND(ISTEXT(R16),$D16=$C$4),R$4,
IF(AND($D16=$C$3,R$3-R16&gt;0),R$3-R16,
IF(AND(ISTEXT(R16),$D16=$C$5),R$5,
IF(AND($D16=$C$4,R$4-R16&gt;0),R$4-R16,
IF(AND($D16=$C$5,R$5-R16&gt;0),R$5-R16,0)))))),0)</f>
        <v>0</v>
      </c>
      <c r="S17" s="83">
        <f t="shared" ref="S17" si="57">IFERROR(IF(AND(ISTEXT(S16),$D16=$C$3),S$3,
IF(AND(ISTEXT(S16),$D16=$C$4),S$4,
IF(AND($D16=$C$3,S$3-S16&gt;0),S$3-S16,
IF(AND(ISTEXT(S16),$D16=$C$5),S$5,
IF(AND($D16=$C$4,S$4-S16&gt;0),S$4-S16,
IF(AND($D16=$C$5,S$5-S16&gt;0),S$5-S16,0)))))),0)</f>
        <v>8.75</v>
      </c>
      <c r="T17" s="83">
        <f t="shared" ref="T17" si="58">IFERROR(IF(AND(ISTEXT(T16),$D16=$C$3),T$3,
IF(AND(ISTEXT(T16),$D16=$C$4),T$4,
IF(AND($D16=$C$3,T$3-T16&gt;0),T$3-T16,
IF(AND(ISTEXT(T16),$D16=$C$5),T$5,
IF(AND($D16=$C$4,T$4-T16&gt;0),T$4-T16,
IF(AND($D16=$C$5,T$5-T16&gt;0),T$5-T16,0)))))),0)</f>
        <v>8.75</v>
      </c>
      <c r="U17" s="83">
        <f t="shared" ref="U17" si="59">IFERROR(IF(AND(ISTEXT(U16),$D16=$C$3),U$3,
IF(AND(ISTEXT(U16),$D16=$C$4),U$4,
IF(AND($D16=$C$3,U$3-U16&gt;0),U$3-U16,
IF(AND(ISTEXT(U16),$D16=$C$5),U$5,
IF(AND($D16=$C$4,U$4-U16&gt;0),U$4-U16,
IF(AND($D16=$C$5,U$5-U16&gt;0),U$5-U16,0)))))),0)</f>
        <v>8.75</v>
      </c>
      <c r="V17" s="83">
        <f t="shared" ref="V17" si="60">IFERROR(IF(AND(ISTEXT(V16),$D16=$C$3),V$3,
IF(AND(ISTEXT(V16),$D16=$C$4),V$4,
IF(AND($D16=$C$3,V$3-V16&gt;0),V$3-V16,
IF(AND(ISTEXT(V16),$D16=$C$5),V$5,
IF(AND($D16=$C$4,V$4-V16&gt;0),V$4-V16,
IF(AND($D16=$C$5,V$5-V16&gt;0),V$5-V16,0)))))),0)</f>
        <v>8.75</v>
      </c>
      <c r="W17" s="83">
        <f t="shared" ref="W17" si="61">IFERROR(IF(AND(ISTEXT(W16),$D16=$C$3),W$3,
IF(AND(ISTEXT(W16),$D16=$C$4),W$4,
IF(AND($D16=$C$3,W$3-W16&gt;0),W$3-W16,
IF(AND(ISTEXT(W16),$D16=$C$5),W$5,
IF(AND($D16=$C$4,W$4-W16&gt;0),W$4-W16,
IF(AND($D16=$C$5,W$5-W16&gt;0),W$5-W16,0)))))),0)</f>
        <v>0</v>
      </c>
      <c r="X17" s="83">
        <f t="shared" ref="X17" si="62">IFERROR(IF(AND(ISTEXT(X16),$D16=$C$3),X$3,
IF(AND(ISTEXT(X16),$D16=$C$4),X$4,
IF(AND($D16=$C$3,X$3-X16&gt;0),X$3-X16,
IF(AND(ISTEXT(X16),$D16=$C$5),X$5,
IF(AND($D16=$C$4,X$4-X16&gt;0),X$4-X16,
IF(AND($D16=$C$5,X$5-X16&gt;0),X$5-X16,0)))))),0)</f>
        <v>0</v>
      </c>
      <c r="Y17" s="83">
        <f t="shared" ref="Y17" si="63">IFERROR(IF(AND(ISTEXT(Y16),$D16=$C$3),Y$3,
IF(AND(ISTEXT(Y16),$D16=$C$4),Y$4,
IF(AND($D16=$C$3,Y$3-Y16&gt;0),Y$3-Y16,
IF(AND(ISTEXT(Y16),$D16=$C$5),Y$5,
IF(AND($D16=$C$4,Y$4-Y16&gt;0),Y$4-Y16,
IF(AND($D16=$C$5,Y$5-Y16&gt;0),Y$5-Y16,0)))))),0)</f>
        <v>0</v>
      </c>
      <c r="Z17" s="83">
        <f t="shared" ref="Z17" si="64">IFERROR(IF(AND(ISTEXT(Z16),$D16=$C$3),Z$3,
IF(AND(ISTEXT(Z16),$D16=$C$4),Z$4,
IF(AND($D16=$C$3,Z$3-Z16&gt;0),Z$3-Z16,
IF(AND(ISTEXT(Z16),$D16=$C$5),Z$5,
IF(AND($D16=$C$4,Z$4-Z16&gt;0),Z$4-Z16,
IF(AND($D16=$C$5,Z$5-Z16&gt;0),Z$5-Z16,0)))))),0)</f>
        <v>8.75</v>
      </c>
      <c r="AA17" s="83">
        <f t="shared" ref="AA17" si="65">IFERROR(IF(AND(ISTEXT(AA16),$D16=$C$3),AA$3,
IF(AND(ISTEXT(AA16),$D16=$C$4),AA$4,
IF(AND($D16=$C$3,AA$3-AA16&gt;0),AA$3-AA16,
IF(AND(ISTEXT(AA16),$D16=$C$5),AA$5,
IF(AND($D16=$C$4,AA$4-AA16&gt;0),AA$4-AA16,
IF(AND($D16=$C$5,AA$5-AA16&gt;0),AA$5-AA16,0)))))),0)</f>
        <v>8.75</v>
      </c>
      <c r="AB17" s="83">
        <f t="shared" ref="AB17" si="66">IFERROR(IF(AND(ISTEXT(AB16),$D16=$C$3),AB$3,
IF(AND(ISTEXT(AB16),$D16=$C$4),AB$4,
IF(AND($D16=$C$3,AB$3-AB16&gt;0),AB$3-AB16,
IF(AND(ISTEXT(AB16),$D16=$C$5),AB$5,
IF(AND($D16=$C$4,AB$4-AB16&gt;0),AB$4-AB16,
IF(AND($D16=$C$5,AB$5-AB16&gt;0),AB$5-AB16,0)))))),0)</f>
        <v>8.75</v>
      </c>
      <c r="AC17" s="83">
        <f t="shared" ref="AC17" si="67">IFERROR(IF(AND(ISTEXT(AC16),$D16=$C$3),AC$3,
IF(AND(ISTEXT(AC16),$D16=$C$4),AC$4,
IF(AND($D16=$C$3,AC$3-AC16&gt;0),AC$3-AC16,
IF(AND(ISTEXT(AC16),$D16=$C$5),AC$5,
IF(AND($D16=$C$4,AC$4-AC16&gt;0),AC$4-AC16,
IF(AND($D16=$C$5,AC$5-AC16&gt;0),AC$5-AC16,0)))))),0)</f>
        <v>8.75</v>
      </c>
      <c r="AD17" s="83">
        <f t="shared" ref="AD17" si="68">IFERROR(IF(AND(ISTEXT(AD16),$D16=$C$3),AD$3,
IF(AND(ISTEXT(AD16),$D16=$C$4),AD$4,
IF(AND($D16=$C$3,AD$3-AD16&gt;0),AD$3-AD16,
IF(AND(ISTEXT(AD16),$D16=$C$5),AD$5,
IF(AND($D16=$C$4,AD$4-AD16&gt;0),AD$4-AD16,
IF(AND($D16=$C$5,AD$5-AD16&gt;0),AD$5-AD16,0)))))),0)</f>
        <v>0</v>
      </c>
      <c r="AE17" s="83">
        <f t="shared" ref="AE17" si="69">IFERROR(IF(AND(ISTEXT(AE16),$D16=$C$3),AE$3,
IF(AND(ISTEXT(AE16),$D16=$C$4),AE$4,
IF(AND($D16=$C$3,AE$3-AE16&gt;0),AE$3-AE16,
IF(AND(ISTEXT(AE16),$D16=$C$5),AE$5,
IF(AND($D16=$C$4,AE$4-AE16&gt;0),AE$4-AE16,
IF(AND($D16=$C$5,AE$5-AE16&gt;0),AE$5-AE16,0)))))),0)</f>
        <v>0</v>
      </c>
      <c r="AF17" s="83">
        <f t="shared" ref="AF17" si="70">IFERROR(IF(AND(ISTEXT(AF16),$D16=$C$3),AF$3,
IF(AND(ISTEXT(AF16),$D16=$C$4),AF$4,
IF(AND($D16=$C$3,AF$3-AF16&gt;0),AF$3-AF16,
IF(AND(ISTEXT(AF16),$D16=$C$5),AF$5,
IF(AND($D16=$C$4,AF$4-AF16&gt;0),AF$4-AF16,
IF(AND($D16=$C$5,AF$5-AF16&gt;0),AF$5-AF16,0)))))),0)</f>
        <v>0</v>
      </c>
      <c r="AG17" s="83">
        <f t="shared" ref="AG17" si="71">IFERROR(IF(AND(ISTEXT(AG16),$D16=$C$3),AG$3,
IF(AND(ISTEXT(AG16),$D16=$C$4),AG$4,
IF(AND($D16=$C$3,AG$3-AG16&gt;0),AG$3-AG16,
IF(AND(ISTEXT(AG16),$D16=$C$5),AG$5,
IF(AND($D16=$C$4,AG$4-AG16&gt;0),AG$4-AG16,
IF(AND($D16=$C$5,AG$5-AG16&gt;0),AG$5-AG16,0)))))),0)</f>
        <v>8.75</v>
      </c>
      <c r="AH17" s="83">
        <f t="shared" ref="AH17" si="72">IFERROR(IF(AND(ISTEXT(AH16),$D16=$C$3),AH$3,
IF(AND(ISTEXT(AH16),$D16=$C$4),AH$4,
IF(AND($D16=$C$3,AH$3-AH16&gt;0),AH$3-AH16,
IF(AND(ISTEXT(AH16),$D16=$C$5),AH$5,
IF(AND($D16=$C$4,AH$4-AH16&gt;0),AH$4-AH16,
IF(AND($D16=$C$5,AH$5-AH16&gt;0),AH$5-AH16,0)))))),0)</f>
        <v>8.75</v>
      </c>
      <c r="AI17" s="83">
        <f t="shared" ref="AI17" si="73">IFERROR(IF(AND(ISTEXT(AI16),$D16=$C$3),AI$3,
IF(AND(ISTEXT(AI16),$D16=$C$4),AI$4,
IF(AND($D16=$C$3,AI$3-AI16&gt;0),AI$3-AI16,
IF(AND(ISTEXT(AI16),$D16=$C$5),AI$5,
IF(AND($D16=$C$4,AI$4-AI16&gt;0),AI$4-AI16,
IF(AND($D16=$C$5,AI$5-AI16&gt;0),AI$5-AI16,0)))))),0)</f>
        <v>8.75</v>
      </c>
      <c r="AJ17" s="147"/>
      <c r="AK17" s="147"/>
      <c r="AL17" s="147"/>
      <c r="AM17" s="147"/>
      <c r="AN17" s="147"/>
      <c r="AO17" s="147"/>
      <c r="AP17" s="147"/>
    </row>
    <row r="18" spans="1:42" ht="15" customHeight="1" thickBot="1" x14ac:dyDescent="0.3">
      <c r="A18" s="128" t="s">
        <v>148</v>
      </c>
      <c r="B18" s="155"/>
      <c r="C18" s="151" t="s">
        <v>127</v>
      </c>
      <c r="D18" s="152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148"/>
      <c r="AK18" s="148"/>
      <c r="AL18" s="148"/>
      <c r="AM18" s="148"/>
      <c r="AN18" s="148"/>
      <c r="AO18" s="148"/>
      <c r="AP18" s="148"/>
    </row>
    <row r="19" spans="1:42" ht="15" customHeight="1" x14ac:dyDescent="0.25">
      <c r="A19" s="129" t="s">
        <v>149</v>
      </c>
      <c r="B19" s="153" t="str">
        <f>A13</f>
        <v>BJP</v>
      </c>
      <c r="C19" s="81" t="str">
        <f>IFERROR(VLOOKUP(B19,Relevé[],2,FALSE),"")</f>
        <v>CH</v>
      </c>
      <c r="D19" s="81" t="str">
        <f>IFERROR(VLOOKUP(B19,Relevé[],3,FALSE),"")</f>
        <v>4J</v>
      </c>
      <c r="E19" s="82">
        <f>IFERROR(VLOOKUP(B19,Relevé[],4,FALSE),"")</f>
        <v>8.75</v>
      </c>
      <c r="F19" s="82">
        <f>IFERROR(VLOOKUP(B19,Relevé[],5,FALSE),"")</f>
        <v>8.75</v>
      </c>
      <c r="G19" s="82">
        <f>IFERROR(VLOOKUP(B19,Relevé[],6,FALSE),"")</f>
        <v>8.75</v>
      </c>
      <c r="H19" s="82">
        <f>IFERROR(VLOOKUP(B19,Relevé[],7,FALSE),"")</f>
        <v>8.75</v>
      </c>
      <c r="I19" s="82">
        <f>IFERROR(VLOOKUP(B19,Relevé[],8,FALSE),"")</f>
        <v>0</v>
      </c>
      <c r="J19" s="82">
        <f>IFERROR(VLOOKUP(B19,Relevé[],9,FALSE),"")</f>
        <v>0</v>
      </c>
      <c r="K19" s="82">
        <f>IFERROR(VLOOKUP(B19,Relevé[],10,FALSE),"")</f>
        <v>0</v>
      </c>
      <c r="L19" s="82">
        <f>IFERROR(VLOOKUP(B19,Relevé[],11,FALSE),"")</f>
        <v>0</v>
      </c>
      <c r="M19" s="82">
        <f>IFERROR(VLOOKUP(B19,Relevé[],12,FALSE),"")</f>
        <v>0</v>
      </c>
      <c r="N19" s="82">
        <f>IFERROR(VLOOKUP(B19,Relevé[],13,FALSE),"")</f>
        <v>0</v>
      </c>
      <c r="O19" s="82">
        <f>IFERROR(VLOOKUP(B19,Relevé[],14,FALSE),"")</f>
        <v>0</v>
      </c>
      <c r="P19" s="82">
        <f>IFERROR(VLOOKUP(B19,Relevé[],15,FALSE),"")</f>
        <v>0</v>
      </c>
      <c r="Q19" s="82">
        <f>IFERROR(VLOOKUP(B19,Relevé[],16,FALSE),"")</f>
        <v>0</v>
      </c>
      <c r="R19" s="82">
        <f>IFERROR(VLOOKUP(B19,Relevé[],17,FALSE),"")</f>
        <v>0</v>
      </c>
      <c r="S19" s="82">
        <f>IFERROR(VLOOKUP(B19,Relevé[],18,FALSE),"")</f>
        <v>0</v>
      </c>
      <c r="T19" s="82">
        <f>IFERROR(VLOOKUP(B19,Relevé[],19,FALSE),"")</f>
        <v>0</v>
      </c>
      <c r="U19" s="82">
        <f>IFERROR(VLOOKUP(B19,Relevé[],20,FALSE),"")</f>
        <v>0</v>
      </c>
      <c r="V19" s="82">
        <f>IFERROR(VLOOKUP(B19,Relevé[],21,FALSE),"")</f>
        <v>0</v>
      </c>
      <c r="W19" s="82">
        <f>IFERROR(VLOOKUP(B19,Relevé[],22,FALSE),"")</f>
        <v>0</v>
      </c>
      <c r="X19" s="82">
        <f>IFERROR(VLOOKUP(B19,Relevé[],23,FALSE),"")</f>
        <v>0</v>
      </c>
      <c r="Y19" s="82">
        <f>IFERROR(VLOOKUP(B19,Relevé[],24,FALSE),"")</f>
        <v>0</v>
      </c>
      <c r="Z19" s="82">
        <f>IFERROR(VLOOKUP(B19,Relevé[],25,FALSE),"")</f>
        <v>0</v>
      </c>
      <c r="AA19" s="82">
        <f>IFERROR(VLOOKUP(B19,Relevé[],26,FALSE),"")</f>
        <v>0</v>
      </c>
      <c r="AB19" s="82">
        <f>IFERROR(VLOOKUP(B19,Relevé[],27,FALSE),"")</f>
        <v>0</v>
      </c>
      <c r="AC19" s="82">
        <f>IFERROR(VLOOKUP(B19,Relevé[],28,FALSE),"")</f>
        <v>0</v>
      </c>
      <c r="AD19" s="82">
        <f>IFERROR(VLOOKUP(B19,Relevé[],29,FALSE),"")</f>
        <v>0</v>
      </c>
      <c r="AE19" s="82">
        <f>IFERROR(VLOOKUP(B19,Relevé[],30,FALSE),"")</f>
        <v>0</v>
      </c>
      <c r="AF19" s="82">
        <f>IFERROR(VLOOKUP(B19,Relevé[],31,FALSE),"")</f>
        <v>0</v>
      </c>
      <c r="AG19" s="82">
        <f>IFERROR(VLOOKUP(B19,Relevé[],32,FALSE),"")</f>
        <v>0</v>
      </c>
      <c r="AH19" s="82">
        <f>IFERROR(VLOOKUP(B19,Relevé[],33,FALSE),"")</f>
        <v>0</v>
      </c>
      <c r="AI19" s="82">
        <f>IFERROR(VLOOKUP(B19,Relevé[],34,FALSE),"")</f>
        <v>0</v>
      </c>
      <c r="AJ19" s="146">
        <f t="shared" ref="AJ19" si="74">SUM(E20:AI20)</f>
        <v>131.25</v>
      </c>
      <c r="AK19" s="146">
        <f t="shared" ref="AK19" si="75">SUMIFS($E20:$AI20,$E21:$AI21,"C")</f>
        <v>0</v>
      </c>
      <c r="AL19" s="146">
        <f t="shared" ref="AL19" si="76">SUMIFS($E20:$AI20,$E21:$AI21,"M")</f>
        <v>0</v>
      </c>
      <c r="AM19" s="146">
        <f t="shared" ref="AM19" si="77">SUMIFS($E20:$AI20,$E21:$AI21,"A")</f>
        <v>0</v>
      </c>
      <c r="AN19" s="146">
        <f t="shared" ref="AN19" si="78">SUMIFS($E20:$AI20,$E21:$AI21,"RC")</f>
        <v>0</v>
      </c>
      <c r="AO19" s="146">
        <f t="shared" ref="AO19" si="79">SUMIFS($E20:$AI20,$E21:$AI21,"P")</f>
        <v>0</v>
      </c>
      <c r="AP19" s="146" t="b">
        <f t="shared" ref="AP19" si="80">AJ19=SUM(AK19:AO21)</f>
        <v>0</v>
      </c>
    </row>
    <row r="20" spans="1:42" ht="15" customHeight="1" x14ac:dyDescent="0.25">
      <c r="A20" s="128"/>
      <c r="B20" s="154"/>
      <c r="C20" s="149" t="s">
        <v>126</v>
      </c>
      <c r="D20" s="150"/>
      <c r="E20" s="83">
        <f>IFERROR(IF(AND(ISTEXT(E19),$D19=$C$3),E$3,
IF(AND(ISTEXT(E19),$D19=$C$4),E$4,
IF(AND($D19=$C$3,E$3-E19&gt;0),E$3-E19,
IF(AND(ISTEXT(E19),$D19=$C$5),E$5,
IF(AND($D19=$C$4,E$4-E19&gt;0),E$4-E19,
IF(AND($D19=$C$5,E$5-E19&gt;0),E$5-E19,0)))))),0)</f>
        <v>0</v>
      </c>
      <c r="F20" s="83">
        <f t="shared" ref="F20" si="81">IFERROR(IF(AND(ISTEXT(F19),$D19=$C$3),F$3,
IF(AND(ISTEXT(F19),$D19=$C$4),F$4,
IF(AND($D19=$C$3,F$3-F19&gt;0),F$3-F19,
IF(AND(ISTEXT(F19),$D19=$C$5),F$5,
IF(AND($D19=$C$4,F$4-F19&gt;0),F$4-F19,
IF(AND($D19=$C$5,F$5-F19&gt;0),F$5-F19,0)))))),0)</f>
        <v>0</v>
      </c>
      <c r="G20" s="83">
        <f t="shared" ref="G20" si="82">IFERROR(IF(AND(ISTEXT(G19),$D19=$C$3),G$3,
IF(AND(ISTEXT(G19),$D19=$C$4),G$4,
IF(AND($D19=$C$3,G$3-G19&gt;0),G$3-G19,
IF(AND(ISTEXT(G19),$D19=$C$5),G$5,
IF(AND($D19=$C$4,G$4-G19&gt;0),G$4-G19,
IF(AND($D19=$C$5,G$5-G19&gt;0),G$5-G19,0)))))),0)</f>
        <v>0</v>
      </c>
      <c r="H20" s="83">
        <f t="shared" ref="H20" si="83">IFERROR(IF(AND(ISTEXT(H19),$D19=$C$3),H$3,
IF(AND(ISTEXT(H19),$D19=$C$4),H$4,
IF(AND($D19=$C$3,H$3-H19&gt;0),H$3-H19,
IF(AND(ISTEXT(H19),$D19=$C$5),H$5,
IF(AND($D19=$C$4,H$4-H19&gt;0),H$4-H19,
IF(AND($D19=$C$5,H$5-H19&gt;0),H$5-H19,0)))))),0)</f>
        <v>0</v>
      </c>
      <c r="I20" s="83">
        <f t="shared" ref="I20" si="84">IFERROR(IF(AND(ISTEXT(I19),$D19=$C$3),I$3,
IF(AND(ISTEXT(I19),$D19=$C$4),I$4,
IF(AND($D19=$C$3,I$3-I19&gt;0),I$3-I19,
IF(AND(ISTEXT(I19),$D19=$C$5),I$5,
IF(AND($D19=$C$4,I$4-I19&gt;0),I$4-I19,
IF(AND($D19=$C$5,I$5-I19&gt;0),I$5-I19,0)))))),0)</f>
        <v>0</v>
      </c>
      <c r="J20" s="83">
        <f t="shared" ref="J20" si="85">IFERROR(IF(AND(ISTEXT(J19),$D19=$C$3),J$3,
IF(AND(ISTEXT(J19),$D19=$C$4),J$4,
IF(AND($D19=$C$3,J$3-J19&gt;0),J$3-J19,
IF(AND(ISTEXT(J19),$D19=$C$5),J$5,
IF(AND($D19=$C$4,J$4-J19&gt;0),J$4-J19,
IF(AND($D19=$C$5,J$5-J19&gt;0),J$5-J19,0)))))),0)</f>
        <v>0</v>
      </c>
      <c r="K20" s="83">
        <f t="shared" ref="K20" si="86">IFERROR(IF(AND(ISTEXT(K19),$D19=$C$3),K$3,
IF(AND(ISTEXT(K19),$D19=$C$4),K$4,
IF(AND($D19=$C$3,K$3-K19&gt;0),K$3-K19,
IF(AND(ISTEXT(K19),$D19=$C$5),K$5,
IF(AND($D19=$C$4,K$4-K19&gt;0),K$4-K19,
IF(AND($D19=$C$5,K$5-K19&gt;0),K$5-K19,0)))))),0)</f>
        <v>0</v>
      </c>
      <c r="L20" s="83">
        <f t="shared" ref="L20" si="87">IFERROR(IF(AND(ISTEXT(L19),$D19=$C$3),L$3,
IF(AND(ISTEXT(L19),$D19=$C$4),L$4,
IF(AND($D19=$C$3,L$3-L19&gt;0),L$3-L19,
IF(AND(ISTEXT(L19),$D19=$C$5),L$5,
IF(AND($D19=$C$4,L$4-L19&gt;0),L$4-L19,
IF(AND($D19=$C$5,L$5-L19&gt;0),L$5-L19,0)))))),0)</f>
        <v>8.75</v>
      </c>
      <c r="M20" s="83">
        <f t="shared" ref="M20" si="88">IFERROR(IF(AND(ISTEXT(M19),$D19=$C$3),M$3,
IF(AND(ISTEXT(M19),$D19=$C$4),M$4,
IF(AND($D19=$C$3,M$3-M19&gt;0),M$3-M19,
IF(AND(ISTEXT(M19),$D19=$C$5),M$5,
IF(AND($D19=$C$4,M$4-M19&gt;0),M$4-M19,
IF(AND($D19=$C$5,M$5-M19&gt;0),M$5-M19,0)))))),0)</f>
        <v>8.75</v>
      </c>
      <c r="N20" s="83">
        <f t="shared" ref="N20" si="89">IFERROR(IF(AND(ISTEXT(N19),$D19=$C$3),N$3,
IF(AND(ISTEXT(N19),$D19=$C$4),N$4,
IF(AND($D19=$C$3,N$3-N19&gt;0),N$3-N19,
IF(AND(ISTEXT(N19),$D19=$C$5),N$5,
IF(AND($D19=$C$4,N$4-N19&gt;0),N$4-N19,
IF(AND($D19=$C$5,N$5-N19&gt;0),N$5-N19,0)))))),0)</f>
        <v>8.75</v>
      </c>
      <c r="O20" s="83">
        <f t="shared" ref="O20" si="90">IFERROR(IF(AND(ISTEXT(O19),$D19=$C$3),O$3,
IF(AND(ISTEXT(O19),$D19=$C$4),O$4,
IF(AND($D19=$C$3,O$3-O19&gt;0),O$3-O19,
IF(AND(ISTEXT(O19),$D19=$C$5),O$5,
IF(AND($D19=$C$4,O$4-O19&gt;0),O$4-O19,
IF(AND($D19=$C$5,O$5-O19&gt;0),O$5-O19,0)))))),0)</f>
        <v>8.75</v>
      </c>
      <c r="P20" s="83">
        <f t="shared" ref="P20" si="91">IFERROR(IF(AND(ISTEXT(P19),$D19=$C$3),P$3,
IF(AND(ISTEXT(P19),$D19=$C$4),P$4,
IF(AND($D19=$C$3,P$3-P19&gt;0),P$3-P19,
IF(AND(ISTEXT(P19),$D19=$C$5),P$5,
IF(AND($D19=$C$4,P$4-P19&gt;0),P$4-P19,
IF(AND($D19=$C$5,P$5-P19&gt;0),P$5-P19,0)))))),0)</f>
        <v>0</v>
      </c>
      <c r="Q20" s="83">
        <f t="shared" ref="Q20" si="92">IFERROR(IF(AND(ISTEXT(Q19),$D19=$C$3),Q$3,
IF(AND(ISTEXT(Q19),$D19=$C$4),Q$4,
IF(AND($D19=$C$3,Q$3-Q19&gt;0),Q$3-Q19,
IF(AND(ISTEXT(Q19),$D19=$C$5),Q$5,
IF(AND($D19=$C$4,Q$4-Q19&gt;0),Q$4-Q19,
IF(AND($D19=$C$5,Q$5-Q19&gt;0),Q$5-Q19,0)))))),0)</f>
        <v>0</v>
      </c>
      <c r="R20" s="83">
        <f t="shared" ref="R20" si="93">IFERROR(IF(AND(ISTEXT(R19),$D19=$C$3),R$3,
IF(AND(ISTEXT(R19),$D19=$C$4),R$4,
IF(AND($D19=$C$3,R$3-R19&gt;0),R$3-R19,
IF(AND(ISTEXT(R19),$D19=$C$5),R$5,
IF(AND($D19=$C$4,R$4-R19&gt;0),R$4-R19,
IF(AND($D19=$C$5,R$5-R19&gt;0),R$5-R19,0)))))),0)</f>
        <v>0</v>
      </c>
      <c r="S20" s="83">
        <f t="shared" ref="S20" si="94">IFERROR(IF(AND(ISTEXT(S19),$D19=$C$3),S$3,
IF(AND(ISTEXT(S19),$D19=$C$4),S$4,
IF(AND($D19=$C$3,S$3-S19&gt;0),S$3-S19,
IF(AND(ISTEXT(S19),$D19=$C$5),S$5,
IF(AND($D19=$C$4,S$4-S19&gt;0),S$4-S19,
IF(AND($D19=$C$5,S$5-S19&gt;0),S$5-S19,0)))))),0)</f>
        <v>8.75</v>
      </c>
      <c r="T20" s="83">
        <f t="shared" ref="T20" si="95">IFERROR(IF(AND(ISTEXT(T19),$D19=$C$3),T$3,
IF(AND(ISTEXT(T19),$D19=$C$4),T$4,
IF(AND($D19=$C$3,T$3-T19&gt;0),T$3-T19,
IF(AND(ISTEXT(T19),$D19=$C$5),T$5,
IF(AND($D19=$C$4,T$4-T19&gt;0),T$4-T19,
IF(AND($D19=$C$5,T$5-T19&gt;0),T$5-T19,0)))))),0)</f>
        <v>8.75</v>
      </c>
      <c r="U20" s="83">
        <f t="shared" ref="U20" si="96">IFERROR(IF(AND(ISTEXT(U19),$D19=$C$3),U$3,
IF(AND(ISTEXT(U19),$D19=$C$4),U$4,
IF(AND($D19=$C$3,U$3-U19&gt;0),U$3-U19,
IF(AND(ISTEXT(U19),$D19=$C$5),U$5,
IF(AND($D19=$C$4,U$4-U19&gt;0),U$4-U19,
IF(AND($D19=$C$5,U$5-U19&gt;0),U$5-U19,0)))))),0)</f>
        <v>8.75</v>
      </c>
      <c r="V20" s="83">
        <f t="shared" ref="V20" si="97">IFERROR(IF(AND(ISTEXT(V19),$D19=$C$3),V$3,
IF(AND(ISTEXT(V19),$D19=$C$4),V$4,
IF(AND($D19=$C$3,V$3-V19&gt;0),V$3-V19,
IF(AND(ISTEXT(V19),$D19=$C$5),V$5,
IF(AND($D19=$C$4,V$4-V19&gt;0),V$4-V19,
IF(AND($D19=$C$5,V$5-V19&gt;0),V$5-V19,0)))))),0)</f>
        <v>8.75</v>
      </c>
      <c r="W20" s="83">
        <f t="shared" ref="W20" si="98">IFERROR(IF(AND(ISTEXT(W19),$D19=$C$3),W$3,
IF(AND(ISTEXT(W19),$D19=$C$4),W$4,
IF(AND($D19=$C$3,W$3-W19&gt;0),W$3-W19,
IF(AND(ISTEXT(W19),$D19=$C$5),W$5,
IF(AND($D19=$C$4,W$4-W19&gt;0),W$4-W19,
IF(AND($D19=$C$5,W$5-W19&gt;0),W$5-W19,0)))))),0)</f>
        <v>0</v>
      </c>
      <c r="X20" s="83">
        <f t="shared" ref="X20" si="99">IFERROR(IF(AND(ISTEXT(X19),$D19=$C$3),X$3,
IF(AND(ISTEXT(X19),$D19=$C$4),X$4,
IF(AND($D19=$C$3,X$3-X19&gt;0),X$3-X19,
IF(AND(ISTEXT(X19),$D19=$C$5),X$5,
IF(AND($D19=$C$4,X$4-X19&gt;0),X$4-X19,
IF(AND($D19=$C$5,X$5-X19&gt;0),X$5-X19,0)))))),0)</f>
        <v>0</v>
      </c>
      <c r="Y20" s="83">
        <f t="shared" ref="Y20" si="100">IFERROR(IF(AND(ISTEXT(Y19),$D19=$C$3),Y$3,
IF(AND(ISTEXT(Y19),$D19=$C$4),Y$4,
IF(AND($D19=$C$3,Y$3-Y19&gt;0),Y$3-Y19,
IF(AND(ISTEXT(Y19),$D19=$C$5),Y$5,
IF(AND($D19=$C$4,Y$4-Y19&gt;0),Y$4-Y19,
IF(AND($D19=$C$5,Y$5-Y19&gt;0),Y$5-Y19,0)))))),0)</f>
        <v>0</v>
      </c>
      <c r="Z20" s="83">
        <f t="shared" ref="Z20" si="101">IFERROR(IF(AND(ISTEXT(Z19),$D19=$C$3),Z$3,
IF(AND(ISTEXT(Z19),$D19=$C$4),Z$4,
IF(AND($D19=$C$3,Z$3-Z19&gt;0),Z$3-Z19,
IF(AND(ISTEXT(Z19),$D19=$C$5),Z$5,
IF(AND($D19=$C$4,Z$4-Z19&gt;0),Z$4-Z19,
IF(AND($D19=$C$5,Z$5-Z19&gt;0),Z$5-Z19,0)))))),0)</f>
        <v>8.75</v>
      </c>
      <c r="AA20" s="83">
        <f t="shared" ref="AA20" si="102">IFERROR(IF(AND(ISTEXT(AA19),$D19=$C$3),AA$3,
IF(AND(ISTEXT(AA19),$D19=$C$4),AA$4,
IF(AND($D19=$C$3,AA$3-AA19&gt;0),AA$3-AA19,
IF(AND(ISTEXT(AA19),$D19=$C$5),AA$5,
IF(AND($D19=$C$4,AA$4-AA19&gt;0),AA$4-AA19,
IF(AND($D19=$C$5,AA$5-AA19&gt;0),AA$5-AA19,0)))))),0)</f>
        <v>8.75</v>
      </c>
      <c r="AB20" s="83">
        <f t="shared" ref="AB20" si="103">IFERROR(IF(AND(ISTEXT(AB19),$D19=$C$3),AB$3,
IF(AND(ISTEXT(AB19),$D19=$C$4),AB$4,
IF(AND($D19=$C$3,AB$3-AB19&gt;0),AB$3-AB19,
IF(AND(ISTEXT(AB19),$D19=$C$5),AB$5,
IF(AND($D19=$C$4,AB$4-AB19&gt;0),AB$4-AB19,
IF(AND($D19=$C$5,AB$5-AB19&gt;0),AB$5-AB19,0)))))),0)</f>
        <v>8.75</v>
      </c>
      <c r="AC20" s="83">
        <f t="shared" ref="AC20" si="104">IFERROR(IF(AND(ISTEXT(AC19),$D19=$C$3),AC$3,
IF(AND(ISTEXT(AC19),$D19=$C$4),AC$4,
IF(AND($D19=$C$3,AC$3-AC19&gt;0),AC$3-AC19,
IF(AND(ISTEXT(AC19),$D19=$C$5),AC$5,
IF(AND($D19=$C$4,AC$4-AC19&gt;0),AC$4-AC19,
IF(AND($D19=$C$5,AC$5-AC19&gt;0),AC$5-AC19,0)))))),0)</f>
        <v>8.75</v>
      </c>
      <c r="AD20" s="83">
        <f t="shared" ref="AD20" si="105">IFERROR(IF(AND(ISTEXT(AD19),$D19=$C$3),AD$3,
IF(AND(ISTEXT(AD19),$D19=$C$4),AD$4,
IF(AND($D19=$C$3,AD$3-AD19&gt;0),AD$3-AD19,
IF(AND(ISTEXT(AD19),$D19=$C$5),AD$5,
IF(AND($D19=$C$4,AD$4-AD19&gt;0),AD$4-AD19,
IF(AND($D19=$C$5,AD$5-AD19&gt;0),AD$5-AD19,0)))))),0)</f>
        <v>0</v>
      </c>
      <c r="AE20" s="83">
        <f t="shared" ref="AE20" si="106">IFERROR(IF(AND(ISTEXT(AE19),$D19=$C$3),AE$3,
IF(AND(ISTEXT(AE19),$D19=$C$4),AE$4,
IF(AND($D19=$C$3,AE$3-AE19&gt;0),AE$3-AE19,
IF(AND(ISTEXT(AE19),$D19=$C$5),AE$5,
IF(AND($D19=$C$4,AE$4-AE19&gt;0),AE$4-AE19,
IF(AND($D19=$C$5,AE$5-AE19&gt;0),AE$5-AE19,0)))))),0)</f>
        <v>0</v>
      </c>
      <c r="AF20" s="83">
        <f t="shared" ref="AF20" si="107">IFERROR(IF(AND(ISTEXT(AF19),$D19=$C$3),AF$3,
IF(AND(ISTEXT(AF19),$D19=$C$4),AF$4,
IF(AND($D19=$C$3,AF$3-AF19&gt;0),AF$3-AF19,
IF(AND(ISTEXT(AF19),$D19=$C$5),AF$5,
IF(AND($D19=$C$4,AF$4-AF19&gt;0),AF$4-AF19,
IF(AND($D19=$C$5,AF$5-AF19&gt;0),AF$5-AF19,0)))))),0)</f>
        <v>0</v>
      </c>
      <c r="AG20" s="83">
        <f t="shared" ref="AG20" si="108">IFERROR(IF(AND(ISTEXT(AG19),$D19=$C$3),AG$3,
IF(AND(ISTEXT(AG19),$D19=$C$4),AG$4,
IF(AND($D19=$C$3,AG$3-AG19&gt;0),AG$3-AG19,
IF(AND(ISTEXT(AG19),$D19=$C$5),AG$5,
IF(AND($D19=$C$4,AG$4-AG19&gt;0),AG$4-AG19,
IF(AND($D19=$C$5,AG$5-AG19&gt;0),AG$5-AG19,0)))))),0)</f>
        <v>8.75</v>
      </c>
      <c r="AH20" s="83">
        <f t="shared" ref="AH20" si="109">IFERROR(IF(AND(ISTEXT(AH19),$D19=$C$3),AH$3,
IF(AND(ISTEXT(AH19),$D19=$C$4),AH$4,
IF(AND($D19=$C$3,AH$3-AH19&gt;0),AH$3-AH19,
IF(AND(ISTEXT(AH19),$D19=$C$5),AH$5,
IF(AND($D19=$C$4,AH$4-AH19&gt;0),AH$4-AH19,
IF(AND($D19=$C$5,AH$5-AH19&gt;0),AH$5-AH19,0)))))),0)</f>
        <v>8.75</v>
      </c>
      <c r="AI20" s="83">
        <f t="shared" ref="AI20" si="110">IFERROR(IF(AND(ISTEXT(AI19),$D19=$C$3),AI$3,
IF(AND(ISTEXT(AI19),$D19=$C$4),AI$4,
IF(AND($D19=$C$3,AI$3-AI19&gt;0),AI$3-AI19,
IF(AND(ISTEXT(AI19),$D19=$C$5),AI$5,
IF(AND($D19=$C$4,AI$4-AI19&gt;0),AI$4-AI19,
IF(AND($D19=$C$5,AI$5-AI19&gt;0),AI$5-AI19,0)))))),0)</f>
        <v>8.75</v>
      </c>
      <c r="AJ20" s="147"/>
      <c r="AK20" s="147"/>
      <c r="AL20" s="147"/>
      <c r="AM20" s="147"/>
      <c r="AN20" s="147"/>
      <c r="AO20" s="147"/>
      <c r="AP20" s="147"/>
    </row>
    <row r="21" spans="1:42" ht="15" customHeight="1" thickBot="1" x14ac:dyDescent="0.3">
      <c r="A21" s="128"/>
      <c r="B21" s="155"/>
      <c r="C21" s="151" t="s">
        <v>127</v>
      </c>
      <c r="D21" s="152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148"/>
      <c r="AK21" s="148"/>
      <c r="AL21" s="148"/>
      <c r="AM21" s="148"/>
      <c r="AN21" s="148"/>
      <c r="AO21" s="148"/>
      <c r="AP21" s="148"/>
    </row>
    <row r="22" spans="1:42" ht="15" customHeight="1" x14ac:dyDescent="0.25">
      <c r="A22" s="128"/>
      <c r="B22" s="153" t="str">
        <f>A14</f>
        <v>BW</v>
      </c>
      <c r="C22" s="81" t="str">
        <f>IFERROR(VLOOKUP(B22,Relevé[],2,FALSE),"")</f>
        <v>CH</v>
      </c>
      <c r="D22" s="81" t="str">
        <f>IFERROR(VLOOKUP(B22,Relevé[],3,FALSE),"")</f>
        <v>4J</v>
      </c>
      <c r="E22" s="82">
        <f>IFERROR(VLOOKUP(B22,Relevé[],4,FALSE),"")</f>
        <v>8.75</v>
      </c>
      <c r="F22" s="82">
        <f>IFERROR(VLOOKUP(B22,Relevé[],5,FALSE),"")</f>
        <v>8.75</v>
      </c>
      <c r="G22" s="82">
        <f>IFERROR(VLOOKUP(B22,Relevé[],6,FALSE),"")</f>
        <v>8.75</v>
      </c>
      <c r="H22" s="82">
        <f>IFERROR(VLOOKUP(B22,Relevé[],7,FALSE),"")</f>
        <v>8.75</v>
      </c>
      <c r="I22" s="82">
        <f>IFERROR(VLOOKUP(B22,Relevé[],8,FALSE),"")</f>
        <v>0</v>
      </c>
      <c r="J22" s="82">
        <f>IFERROR(VLOOKUP(B22,Relevé[],9,FALSE),"")</f>
        <v>0</v>
      </c>
      <c r="K22" s="82">
        <f>IFERROR(VLOOKUP(B22,Relevé[],10,FALSE),"")</f>
        <v>0</v>
      </c>
      <c r="L22" s="82">
        <f>IFERROR(VLOOKUP(B22,Relevé[],11,FALSE),"")</f>
        <v>0</v>
      </c>
      <c r="M22" s="82">
        <f>IFERROR(VLOOKUP(B22,Relevé[],12,FALSE),"")</f>
        <v>0</v>
      </c>
      <c r="N22" s="82">
        <f>IFERROR(VLOOKUP(B22,Relevé[],13,FALSE),"")</f>
        <v>0</v>
      </c>
      <c r="O22" s="82">
        <f>IFERROR(VLOOKUP(B22,Relevé[],14,FALSE),"")</f>
        <v>0</v>
      </c>
      <c r="P22" s="82">
        <f>IFERROR(VLOOKUP(B22,Relevé[],15,FALSE),"")</f>
        <v>0</v>
      </c>
      <c r="Q22" s="82">
        <f>IFERROR(VLOOKUP(B22,Relevé[],16,FALSE),"")</f>
        <v>0</v>
      </c>
      <c r="R22" s="82">
        <f>IFERROR(VLOOKUP(B22,Relevé[],17,FALSE),"")</f>
        <v>0</v>
      </c>
      <c r="S22" s="82">
        <f>IFERROR(VLOOKUP(B22,Relevé[],18,FALSE),"")</f>
        <v>0</v>
      </c>
      <c r="T22" s="82">
        <f>IFERROR(VLOOKUP(B22,Relevé[],19,FALSE),"")</f>
        <v>0</v>
      </c>
      <c r="U22" s="82">
        <f>IFERROR(VLOOKUP(B22,Relevé[],20,FALSE),"")</f>
        <v>0</v>
      </c>
      <c r="V22" s="82">
        <f>IFERROR(VLOOKUP(B22,Relevé[],21,FALSE),"")</f>
        <v>0</v>
      </c>
      <c r="W22" s="82">
        <f>IFERROR(VLOOKUP(B22,Relevé[],22,FALSE),"")</f>
        <v>0</v>
      </c>
      <c r="X22" s="82">
        <f>IFERROR(VLOOKUP(B22,Relevé[],23,FALSE),"")</f>
        <v>0</v>
      </c>
      <c r="Y22" s="82">
        <f>IFERROR(VLOOKUP(B22,Relevé[],24,FALSE),"")</f>
        <v>0</v>
      </c>
      <c r="Z22" s="82">
        <f>IFERROR(VLOOKUP(B22,Relevé[],25,FALSE),"")</f>
        <v>0</v>
      </c>
      <c r="AA22" s="82">
        <f>IFERROR(VLOOKUP(B22,Relevé[],26,FALSE),"")</f>
        <v>0</v>
      </c>
      <c r="AB22" s="82">
        <f>IFERROR(VLOOKUP(B22,Relevé[],27,FALSE),"")</f>
        <v>0</v>
      </c>
      <c r="AC22" s="82">
        <f>IFERROR(VLOOKUP(B22,Relevé[],28,FALSE),"")</f>
        <v>0</v>
      </c>
      <c r="AD22" s="82">
        <f>IFERROR(VLOOKUP(B22,Relevé[],29,FALSE),"")</f>
        <v>0</v>
      </c>
      <c r="AE22" s="82">
        <f>IFERROR(VLOOKUP(B22,Relevé[],30,FALSE),"")</f>
        <v>0</v>
      </c>
      <c r="AF22" s="82">
        <f>IFERROR(VLOOKUP(B22,Relevé[],31,FALSE),"")</f>
        <v>0</v>
      </c>
      <c r="AG22" s="82">
        <f>IFERROR(VLOOKUP(B22,Relevé[],32,FALSE),"")</f>
        <v>0</v>
      </c>
      <c r="AH22" s="82">
        <f>IFERROR(VLOOKUP(B22,Relevé[],33,FALSE),"")</f>
        <v>0</v>
      </c>
      <c r="AI22" s="82">
        <f>IFERROR(VLOOKUP(B22,Relevé[],34,FALSE),"")</f>
        <v>0</v>
      </c>
      <c r="AJ22" s="146">
        <f t="shared" ref="AJ22" si="111">SUM(E23:AI23)</f>
        <v>131.25</v>
      </c>
      <c r="AK22" s="146">
        <f t="shared" ref="AK22" si="112">SUMIFS($E23:$AI23,$E24:$AI24,"C")</f>
        <v>0</v>
      </c>
      <c r="AL22" s="146">
        <f t="shared" ref="AL22" si="113">SUMIFS($E23:$AI23,$E24:$AI24,"M")</f>
        <v>0</v>
      </c>
      <c r="AM22" s="146">
        <f t="shared" ref="AM22" si="114">SUMIFS($E23:$AI23,$E24:$AI24,"A")</f>
        <v>0</v>
      </c>
      <c r="AN22" s="146">
        <f t="shared" ref="AN22" si="115">SUMIFS($E23:$AI23,$E24:$AI24,"RC")</f>
        <v>0</v>
      </c>
      <c r="AO22" s="146">
        <f t="shared" ref="AO22" si="116">SUMIFS($E23:$AI23,$E24:$AI24,"P")</f>
        <v>0</v>
      </c>
      <c r="AP22" s="146" t="b">
        <f t="shared" ref="AP22" si="117">AJ22=SUM(AK22:AO24)</f>
        <v>0</v>
      </c>
    </row>
    <row r="23" spans="1:42" ht="15" customHeight="1" x14ac:dyDescent="0.25">
      <c r="A23" s="128"/>
      <c r="B23" s="154"/>
      <c r="C23" s="149" t="s">
        <v>126</v>
      </c>
      <c r="D23" s="150"/>
      <c r="E23" s="83">
        <f>IFERROR(IF(AND(ISTEXT(E22),$D22=$C$3),E$3,
IF(AND(ISTEXT(E22),$D22=$C$4),E$4,
IF(AND($D22=$C$3,E$3-E22&gt;0),E$3-E22,
IF(AND(ISTEXT(E22),$D22=$C$5),E$5,
IF(AND($D22=$C$4,E$4-E22&gt;0),E$4-E22,
IF(AND($D22=$C$5,E$5-E22&gt;0),E$5-E22,0)))))),0)</f>
        <v>0</v>
      </c>
      <c r="F23" s="83">
        <f t="shared" ref="F23" si="118">IFERROR(IF(AND(ISTEXT(F22),$D22=$C$3),F$3,
IF(AND(ISTEXT(F22),$D22=$C$4),F$4,
IF(AND($D22=$C$3,F$3-F22&gt;0),F$3-F22,
IF(AND(ISTEXT(F22),$D22=$C$5),F$5,
IF(AND($D22=$C$4,F$4-F22&gt;0),F$4-F22,
IF(AND($D22=$C$5,F$5-F22&gt;0),F$5-F22,0)))))),0)</f>
        <v>0</v>
      </c>
      <c r="G23" s="83">
        <f t="shared" ref="G23" si="119">IFERROR(IF(AND(ISTEXT(G22),$D22=$C$3),G$3,
IF(AND(ISTEXT(G22),$D22=$C$4),G$4,
IF(AND($D22=$C$3,G$3-G22&gt;0),G$3-G22,
IF(AND(ISTEXT(G22),$D22=$C$5),G$5,
IF(AND($D22=$C$4,G$4-G22&gt;0),G$4-G22,
IF(AND($D22=$C$5,G$5-G22&gt;0),G$5-G22,0)))))),0)</f>
        <v>0</v>
      </c>
      <c r="H23" s="83">
        <f t="shared" ref="H23" si="120">IFERROR(IF(AND(ISTEXT(H22),$D22=$C$3),H$3,
IF(AND(ISTEXT(H22),$D22=$C$4),H$4,
IF(AND($D22=$C$3,H$3-H22&gt;0),H$3-H22,
IF(AND(ISTEXT(H22),$D22=$C$5),H$5,
IF(AND($D22=$C$4,H$4-H22&gt;0),H$4-H22,
IF(AND($D22=$C$5,H$5-H22&gt;0),H$5-H22,0)))))),0)</f>
        <v>0</v>
      </c>
      <c r="I23" s="83">
        <f t="shared" ref="I23" si="121">IFERROR(IF(AND(ISTEXT(I22),$D22=$C$3),I$3,
IF(AND(ISTEXT(I22),$D22=$C$4),I$4,
IF(AND($D22=$C$3,I$3-I22&gt;0),I$3-I22,
IF(AND(ISTEXT(I22),$D22=$C$5),I$5,
IF(AND($D22=$C$4,I$4-I22&gt;0),I$4-I22,
IF(AND($D22=$C$5,I$5-I22&gt;0),I$5-I22,0)))))),0)</f>
        <v>0</v>
      </c>
      <c r="J23" s="83">
        <f t="shared" ref="J23" si="122">IFERROR(IF(AND(ISTEXT(J22),$D22=$C$3),J$3,
IF(AND(ISTEXT(J22),$D22=$C$4),J$4,
IF(AND($D22=$C$3,J$3-J22&gt;0),J$3-J22,
IF(AND(ISTEXT(J22),$D22=$C$5),J$5,
IF(AND($D22=$C$4,J$4-J22&gt;0),J$4-J22,
IF(AND($D22=$C$5,J$5-J22&gt;0),J$5-J22,0)))))),0)</f>
        <v>0</v>
      </c>
      <c r="K23" s="83">
        <f t="shared" ref="K23" si="123">IFERROR(IF(AND(ISTEXT(K22),$D22=$C$3),K$3,
IF(AND(ISTEXT(K22),$D22=$C$4),K$4,
IF(AND($D22=$C$3,K$3-K22&gt;0),K$3-K22,
IF(AND(ISTEXT(K22),$D22=$C$5),K$5,
IF(AND($D22=$C$4,K$4-K22&gt;0),K$4-K22,
IF(AND($D22=$C$5,K$5-K22&gt;0),K$5-K22,0)))))),0)</f>
        <v>0</v>
      </c>
      <c r="L23" s="83">
        <f t="shared" ref="L23" si="124">IFERROR(IF(AND(ISTEXT(L22),$D22=$C$3),L$3,
IF(AND(ISTEXT(L22),$D22=$C$4),L$4,
IF(AND($D22=$C$3,L$3-L22&gt;0),L$3-L22,
IF(AND(ISTEXT(L22),$D22=$C$5),L$5,
IF(AND($D22=$C$4,L$4-L22&gt;0),L$4-L22,
IF(AND($D22=$C$5,L$5-L22&gt;0),L$5-L22,0)))))),0)</f>
        <v>8.75</v>
      </c>
      <c r="M23" s="83">
        <f t="shared" ref="M23" si="125">IFERROR(IF(AND(ISTEXT(M22),$D22=$C$3),M$3,
IF(AND(ISTEXT(M22),$D22=$C$4),M$4,
IF(AND($D22=$C$3,M$3-M22&gt;0),M$3-M22,
IF(AND(ISTEXT(M22),$D22=$C$5),M$5,
IF(AND($D22=$C$4,M$4-M22&gt;0),M$4-M22,
IF(AND($D22=$C$5,M$5-M22&gt;0),M$5-M22,0)))))),0)</f>
        <v>8.75</v>
      </c>
      <c r="N23" s="83">
        <f t="shared" ref="N23" si="126">IFERROR(IF(AND(ISTEXT(N22),$D22=$C$3),N$3,
IF(AND(ISTEXT(N22),$D22=$C$4),N$4,
IF(AND($D22=$C$3,N$3-N22&gt;0),N$3-N22,
IF(AND(ISTEXT(N22),$D22=$C$5),N$5,
IF(AND($D22=$C$4,N$4-N22&gt;0),N$4-N22,
IF(AND($D22=$C$5,N$5-N22&gt;0),N$5-N22,0)))))),0)</f>
        <v>8.75</v>
      </c>
      <c r="O23" s="83">
        <f t="shared" ref="O23" si="127">IFERROR(IF(AND(ISTEXT(O22),$D22=$C$3),O$3,
IF(AND(ISTEXT(O22),$D22=$C$4),O$4,
IF(AND($D22=$C$3,O$3-O22&gt;0),O$3-O22,
IF(AND(ISTEXT(O22),$D22=$C$5),O$5,
IF(AND($D22=$C$4,O$4-O22&gt;0),O$4-O22,
IF(AND($D22=$C$5,O$5-O22&gt;0),O$5-O22,0)))))),0)</f>
        <v>8.75</v>
      </c>
      <c r="P23" s="83">
        <f t="shared" ref="P23" si="128">IFERROR(IF(AND(ISTEXT(P22),$D22=$C$3),P$3,
IF(AND(ISTEXT(P22),$D22=$C$4),P$4,
IF(AND($D22=$C$3,P$3-P22&gt;0),P$3-P22,
IF(AND(ISTEXT(P22),$D22=$C$5),P$5,
IF(AND($D22=$C$4,P$4-P22&gt;0),P$4-P22,
IF(AND($D22=$C$5,P$5-P22&gt;0),P$5-P22,0)))))),0)</f>
        <v>0</v>
      </c>
      <c r="Q23" s="83">
        <f t="shared" ref="Q23" si="129">IFERROR(IF(AND(ISTEXT(Q22),$D22=$C$3),Q$3,
IF(AND(ISTEXT(Q22),$D22=$C$4),Q$4,
IF(AND($D22=$C$3,Q$3-Q22&gt;0),Q$3-Q22,
IF(AND(ISTEXT(Q22),$D22=$C$5),Q$5,
IF(AND($D22=$C$4,Q$4-Q22&gt;0),Q$4-Q22,
IF(AND($D22=$C$5,Q$5-Q22&gt;0),Q$5-Q22,0)))))),0)</f>
        <v>0</v>
      </c>
      <c r="R23" s="83">
        <f t="shared" ref="R23" si="130">IFERROR(IF(AND(ISTEXT(R22),$D22=$C$3),R$3,
IF(AND(ISTEXT(R22),$D22=$C$4),R$4,
IF(AND($D22=$C$3,R$3-R22&gt;0),R$3-R22,
IF(AND(ISTEXT(R22),$D22=$C$5),R$5,
IF(AND($D22=$C$4,R$4-R22&gt;0),R$4-R22,
IF(AND($D22=$C$5,R$5-R22&gt;0),R$5-R22,0)))))),0)</f>
        <v>0</v>
      </c>
      <c r="S23" s="83">
        <f t="shared" ref="S23" si="131">IFERROR(IF(AND(ISTEXT(S22),$D22=$C$3),S$3,
IF(AND(ISTEXT(S22),$D22=$C$4),S$4,
IF(AND($D22=$C$3,S$3-S22&gt;0),S$3-S22,
IF(AND(ISTEXT(S22),$D22=$C$5),S$5,
IF(AND($D22=$C$4,S$4-S22&gt;0),S$4-S22,
IF(AND($D22=$C$5,S$5-S22&gt;0),S$5-S22,0)))))),0)</f>
        <v>8.75</v>
      </c>
      <c r="T23" s="83">
        <f t="shared" ref="T23" si="132">IFERROR(IF(AND(ISTEXT(T22),$D22=$C$3),T$3,
IF(AND(ISTEXT(T22),$D22=$C$4),T$4,
IF(AND($D22=$C$3,T$3-T22&gt;0),T$3-T22,
IF(AND(ISTEXT(T22),$D22=$C$5),T$5,
IF(AND($D22=$C$4,T$4-T22&gt;0),T$4-T22,
IF(AND($D22=$C$5,T$5-T22&gt;0),T$5-T22,0)))))),0)</f>
        <v>8.75</v>
      </c>
      <c r="U23" s="83">
        <f t="shared" ref="U23" si="133">IFERROR(IF(AND(ISTEXT(U22),$D22=$C$3),U$3,
IF(AND(ISTEXT(U22),$D22=$C$4),U$4,
IF(AND($D22=$C$3,U$3-U22&gt;0),U$3-U22,
IF(AND(ISTEXT(U22),$D22=$C$5),U$5,
IF(AND($D22=$C$4,U$4-U22&gt;0),U$4-U22,
IF(AND($D22=$C$5,U$5-U22&gt;0),U$5-U22,0)))))),0)</f>
        <v>8.75</v>
      </c>
      <c r="V23" s="83">
        <f t="shared" ref="V23" si="134">IFERROR(IF(AND(ISTEXT(V22),$D22=$C$3),V$3,
IF(AND(ISTEXT(V22),$D22=$C$4),V$4,
IF(AND($D22=$C$3,V$3-V22&gt;0),V$3-V22,
IF(AND(ISTEXT(V22),$D22=$C$5),V$5,
IF(AND($D22=$C$4,V$4-V22&gt;0),V$4-V22,
IF(AND($D22=$C$5,V$5-V22&gt;0),V$5-V22,0)))))),0)</f>
        <v>8.75</v>
      </c>
      <c r="W23" s="83">
        <f t="shared" ref="W23" si="135">IFERROR(IF(AND(ISTEXT(W22),$D22=$C$3),W$3,
IF(AND(ISTEXT(W22),$D22=$C$4),W$4,
IF(AND($D22=$C$3,W$3-W22&gt;0),W$3-W22,
IF(AND(ISTEXT(W22),$D22=$C$5),W$5,
IF(AND($D22=$C$4,W$4-W22&gt;0),W$4-W22,
IF(AND($D22=$C$5,W$5-W22&gt;0),W$5-W22,0)))))),0)</f>
        <v>0</v>
      </c>
      <c r="X23" s="83">
        <f t="shared" ref="X23" si="136">IFERROR(IF(AND(ISTEXT(X22),$D22=$C$3),X$3,
IF(AND(ISTEXT(X22),$D22=$C$4),X$4,
IF(AND($D22=$C$3,X$3-X22&gt;0),X$3-X22,
IF(AND(ISTEXT(X22),$D22=$C$5),X$5,
IF(AND($D22=$C$4,X$4-X22&gt;0),X$4-X22,
IF(AND($D22=$C$5,X$5-X22&gt;0),X$5-X22,0)))))),0)</f>
        <v>0</v>
      </c>
      <c r="Y23" s="83">
        <f t="shared" ref="Y23" si="137">IFERROR(IF(AND(ISTEXT(Y22),$D22=$C$3),Y$3,
IF(AND(ISTEXT(Y22),$D22=$C$4),Y$4,
IF(AND($D22=$C$3,Y$3-Y22&gt;0),Y$3-Y22,
IF(AND(ISTEXT(Y22),$D22=$C$5),Y$5,
IF(AND($D22=$C$4,Y$4-Y22&gt;0),Y$4-Y22,
IF(AND($D22=$C$5,Y$5-Y22&gt;0),Y$5-Y22,0)))))),0)</f>
        <v>0</v>
      </c>
      <c r="Z23" s="83">
        <f t="shared" ref="Z23" si="138">IFERROR(IF(AND(ISTEXT(Z22),$D22=$C$3),Z$3,
IF(AND(ISTEXT(Z22),$D22=$C$4),Z$4,
IF(AND($D22=$C$3,Z$3-Z22&gt;0),Z$3-Z22,
IF(AND(ISTEXT(Z22),$D22=$C$5),Z$5,
IF(AND($D22=$C$4,Z$4-Z22&gt;0),Z$4-Z22,
IF(AND($D22=$C$5,Z$5-Z22&gt;0),Z$5-Z22,0)))))),0)</f>
        <v>8.75</v>
      </c>
      <c r="AA23" s="83">
        <f t="shared" ref="AA23" si="139">IFERROR(IF(AND(ISTEXT(AA22),$D22=$C$3),AA$3,
IF(AND(ISTEXT(AA22),$D22=$C$4),AA$4,
IF(AND($D22=$C$3,AA$3-AA22&gt;0),AA$3-AA22,
IF(AND(ISTEXT(AA22),$D22=$C$5),AA$5,
IF(AND($D22=$C$4,AA$4-AA22&gt;0),AA$4-AA22,
IF(AND($D22=$C$5,AA$5-AA22&gt;0),AA$5-AA22,0)))))),0)</f>
        <v>8.75</v>
      </c>
      <c r="AB23" s="83">
        <f t="shared" ref="AB23" si="140">IFERROR(IF(AND(ISTEXT(AB22),$D22=$C$3),AB$3,
IF(AND(ISTEXT(AB22),$D22=$C$4),AB$4,
IF(AND($D22=$C$3,AB$3-AB22&gt;0),AB$3-AB22,
IF(AND(ISTEXT(AB22),$D22=$C$5),AB$5,
IF(AND($D22=$C$4,AB$4-AB22&gt;0),AB$4-AB22,
IF(AND($D22=$C$5,AB$5-AB22&gt;0),AB$5-AB22,0)))))),0)</f>
        <v>8.75</v>
      </c>
      <c r="AC23" s="83">
        <f t="shared" ref="AC23" si="141">IFERROR(IF(AND(ISTEXT(AC22),$D22=$C$3),AC$3,
IF(AND(ISTEXT(AC22),$D22=$C$4),AC$4,
IF(AND($D22=$C$3,AC$3-AC22&gt;0),AC$3-AC22,
IF(AND(ISTEXT(AC22),$D22=$C$5),AC$5,
IF(AND($D22=$C$4,AC$4-AC22&gt;0),AC$4-AC22,
IF(AND($D22=$C$5,AC$5-AC22&gt;0),AC$5-AC22,0)))))),0)</f>
        <v>8.75</v>
      </c>
      <c r="AD23" s="83">
        <f t="shared" ref="AD23" si="142">IFERROR(IF(AND(ISTEXT(AD22),$D22=$C$3),AD$3,
IF(AND(ISTEXT(AD22),$D22=$C$4),AD$4,
IF(AND($D22=$C$3,AD$3-AD22&gt;0),AD$3-AD22,
IF(AND(ISTEXT(AD22),$D22=$C$5),AD$5,
IF(AND($D22=$C$4,AD$4-AD22&gt;0),AD$4-AD22,
IF(AND($D22=$C$5,AD$5-AD22&gt;0),AD$5-AD22,0)))))),0)</f>
        <v>0</v>
      </c>
      <c r="AE23" s="83">
        <f t="shared" ref="AE23" si="143">IFERROR(IF(AND(ISTEXT(AE22),$D22=$C$3),AE$3,
IF(AND(ISTEXT(AE22),$D22=$C$4),AE$4,
IF(AND($D22=$C$3,AE$3-AE22&gt;0),AE$3-AE22,
IF(AND(ISTEXT(AE22),$D22=$C$5),AE$5,
IF(AND($D22=$C$4,AE$4-AE22&gt;0),AE$4-AE22,
IF(AND($D22=$C$5,AE$5-AE22&gt;0),AE$5-AE22,0)))))),0)</f>
        <v>0</v>
      </c>
      <c r="AF23" s="83">
        <f t="shared" ref="AF23" si="144">IFERROR(IF(AND(ISTEXT(AF22),$D22=$C$3),AF$3,
IF(AND(ISTEXT(AF22),$D22=$C$4),AF$4,
IF(AND($D22=$C$3,AF$3-AF22&gt;0),AF$3-AF22,
IF(AND(ISTEXT(AF22),$D22=$C$5),AF$5,
IF(AND($D22=$C$4,AF$4-AF22&gt;0),AF$4-AF22,
IF(AND($D22=$C$5,AF$5-AF22&gt;0),AF$5-AF22,0)))))),0)</f>
        <v>0</v>
      </c>
      <c r="AG23" s="83">
        <f t="shared" ref="AG23" si="145">IFERROR(IF(AND(ISTEXT(AG22),$D22=$C$3),AG$3,
IF(AND(ISTEXT(AG22),$D22=$C$4),AG$4,
IF(AND($D22=$C$3,AG$3-AG22&gt;0),AG$3-AG22,
IF(AND(ISTEXT(AG22),$D22=$C$5),AG$5,
IF(AND($D22=$C$4,AG$4-AG22&gt;0),AG$4-AG22,
IF(AND($D22=$C$5,AG$5-AG22&gt;0),AG$5-AG22,0)))))),0)</f>
        <v>8.75</v>
      </c>
      <c r="AH23" s="83">
        <f t="shared" ref="AH23" si="146">IFERROR(IF(AND(ISTEXT(AH22),$D22=$C$3),AH$3,
IF(AND(ISTEXT(AH22),$D22=$C$4),AH$4,
IF(AND($D22=$C$3,AH$3-AH22&gt;0),AH$3-AH22,
IF(AND(ISTEXT(AH22),$D22=$C$5),AH$5,
IF(AND($D22=$C$4,AH$4-AH22&gt;0),AH$4-AH22,
IF(AND($D22=$C$5,AH$5-AH22&gt;0),AH$5-AH22,0)))))),0)</f>
        <v>8.75</v>
      </c>
      <c r="AI23" s="83">
        <f t="shared" ref="AI23" si="147">IFERROR(IF(AND(ISTEXT(AI22),$D22=$C$3),AI$3,
IF(AND(ISTEXT(AI22),$D22=$C$4),AI$4,
IF(AND($D22=$C$3,AI$3-AI22&gt;0),AI$3-AI22,
IF(AND(ISTEXT(AI22),$D22=$C$5),AI$5,
IF(AND($D22=$C$4,AI$4-AI22&gt;0),AI$4-AI22,
IF(AND($D22=$C$5,AI$5-AI22&gt;0),AI$5-AI22,0)))))),0)</f>
        <v>8.75</v>
      </c>
      <c r="AJ23" s="147"/>
      <c r="AK23" s="147"/>
      <c r="AL23" s="147"/>
      <c r="AM23" s="147"/>
      <c r="AN23" s="147"/>
      <c r="AO23" s="147"/>
      <c r="AP23" s="147"/>
    </row>
    <row r="24" spans="1:42" ht="15" customHeight="1" thickBot="1" x14ac:dyDescent="0.3">
      <c r="A24" s="128"/>
      <c r="B24" s="155"/>
      <c r="C24" s="151" t="s">
        <v>127</v>
      </c>
      <c r="D24" s="152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  <c r="AI24" s="84"/>
      <c r="AJ24" s="148"/>
      <c r="AK24" s="148"/>
      <c r="AL24" s="148"/>
      <c r="AM24" s="148"/>
      <c r="AN24" s="148"/>
      <c r="AO24" s="148"/>
      <c r="AP24" s="148"/>
    </row>
    <row r="25" spans="1:42" ht="15" customHeight="1" x14ac:dyDescent="0.25">
      <c r="A25" s="128"/>
      <c r="B25" s="153" t="str">
        <f>A15</f>
        <v>BJC</v>
      </c>
      <c r="C25" s="81" t="str">
        <f>IFERROR(VLOOKUP(B25,Relevé[],2,FALSE),"")</f>
        <v>CH</v>
      </c>
      <c r="D25" s="81" t="str">
        <f>IFERROR(VLOOKUP(B25,Relevé[],3,FALSE),"")</f>
        <v>4J</v>
      </c>
      <c r="E25" s="82">
        <f>IFERROR(VLOOKUP(B25,Relevé[],4,FALSE),"")</f>
        <v>8.75</v>
      </c>
      <c r="F25" s="82">
        <f>IFERROR(VLOOKUP(B25,Relevé[],5,FALSE),"")</f>
        <v>8.75</v>
      </c>
      <c r="G25" s="82">
        <f>IFERROR(VLOOKUP(B25,Relevé[],6,FALSE),"")</f>
        <v>8.75</v>
      </c>
      <c r="H25" s="82">
        <f>IFERROR(VLOOKUP(B25,Relevé[],7,FALSE),"")</f>
        <v>8.75</v>
      </c>
      <c r="I25" s="82">
        <f>IFERROR(VLOOKUP(B25,Relevé[],8,FALSE),"")</f>
        <v>0</v>
      </c>
      <c r="J25" s="82">
        <f>IFERROR(VLOOKUP(B25,Relevé[],9,FALSE),"")</f>
        <v>0</v>
      </c>
      <c r="K25" s="82">
        <f>IFERROR(VLOOKUP(B25,Relevé[],10,FALSE),"")</f>
        <v>0</v>
      </c>
      <c r="L25" s="82">
        <f>IFERROR(VLOOKUP(B25,Relevé[],11,FALSE),"")</f>
        <v>0</v>
      </c>
      <c r="M25" s="82">
        <f>IFERROR(VLOOKUP(B25,Relevé[],12,FALSE),"")</f>
        <v>0</v>
      </c>
      <c r="N25" s="82">
        <f>IFERROR(VLOOKUP(B25,Relevé[],13,FALSE),"")</f>
        <v>0</v>
      </c>
      <c r="O25" s="82">
        <f>IFERROR(VLOOKUP(B25,Relevé[],14,FALSE),"")</f>
        <v>0</v>
      </c>
      <c r="P25" s="82">
        <f>IFERROR(VLOOKUP(B25,Relevé[],15,FALSE),"")</f>
        <v>0</v>
      </c>
      <c r="Q25" s="82">
        <f>IFERROR(VLOOKUP(B25,Relevé[],16,FALSE),"")</f>
        <v>0</v>
      </c>
      <c r="R25" s="82">
        <f>IFERROR(VLOOKUP(B25,Relevé[],17,FALSE),"")</f>
        <v>0</v>
      </c>
      <c r="S25" s="82">
        <f>IFERROR(VLOOKUP(B25,Relevé[],18,FALSE),"")</f>
        <v>0</v>
      </c>
      <c r="T25" s="82">
        <f>IFERROR(VLOOKUP(B25,Relevé[],19,FALSE),"")</f>
        <v>0</v>
      </c>
      <c r="U25" s="82">
        <f>IFERROR(VLOOKUP(B25,Relevé[],20,FALSE),"")</f>
        <v>0</v>
      </c>
      <c r="V25" s="82">
        <f>IFERROR(VLOOKUP(B25,Relevé[],21,FALSE),"")</f>
        <v>0</v>
      </c>
      <c r="W25" s="82">
        <f>IFERROR(VLOOKUP(B25,Relevé[],22,FALSE),"")</f>
        <v>0</v>
      </c>
      <c r="X25" s="82">
        <f>IFERROR(VLOOKUP(B25,Relevé[],23,FALSE),"")</f>
        <v>0</v>
      </c>
      <c r="Y25" s="82">
        <f>IFERROR(VLOOKUP(B25,Relevé[],24,FALSE),"")</f>
        <v>0</v>
      </c>
      <c r="Z25" s="82">
        <f>IFERROR(VLOOKUP(B25,Relevé[],25,FALSE),"")</f>
        <v>0</v>
      </c>
      <c r="AA25" s="82">
        <f>IFERROR(VLOOKUP(B25,Relevé[],26,FALSE),"")</f>
        <v>0</v>
      </c>
      <c r="AB25" s="82">
        <f>IFERROR(VLOOKUP(B25,Relevé[],27,FALSE),"")</f>
        <v>0</v>
      </c>
      <c r="AC25" s="82">
        <f>IFERROR(VLOOKUP(B25,Relevé[],28,FALSE),"")</f>
        <v>0</v>
      </c>
      <c r="AD25" s="82">
        <f>IFERROR(VLOOKUP(B25,Relevé[],29,FALSE),"")</f>
        <v>0</v>
      </c>
      <c r="AE25" s="82">
        <f>IFERROR(VLOOKUP(B25,Relevé[],30,FALSE),"")</f>
        <v>0</v>
      </c>
      <c r="AF25" s="82">
        <f>IFERROR(VLOOKUP(B25,Relevé[],31,FALSE),"")</f>
        <v>0</v>
      </c>
      <c r="AG25" s="82">
        <f>IFERROR(VLOOKUP(B25,Relevé[],32,FALSE),"")</f>
        <v>0</v>
      </c>
      <c r="AH25" s="82">
        <f>IFERROR(VLOOKUP(B25,Relevé[],33,FALSE),"")</f>
        <v>0</v>
      </c>
      <c r="AI25" s="82">
        <f>IFERROR(VLOOKUP(B25,Relevé[],34,FALSE),"")</f>
        <v>0</v>
      </c>
      <c r="AJ25" s="146">
        <f t="shared" ref="AJ25" si="148">SUM(E26:AI26)</f>
        <v>131.25</v>
      </c>
      <c r="AK25" s="146">
        <f t="shared" ref="AK25" si="149">SUMIFS($E26:$AI26,$E27:$AI27,"C")</f>
        <v>0</v>
      </c>
      <c r="AL25" s="146">
        <f t="shared" ref="AL25" si="150">SUMIFS($E26:$AI26,$E27:$AI27,"M")</f>
        <v>0</v>
      </c>
      <c r="AM25" s="146">
        <f t="shared" ref="AM25" si="151">SUMIFS($E26:$AI26,$E27:$AI27,"A")</f>
        <v>0</v>
      </c>
      <c r="AN25" s="146">
        <f t="shared" ref="AN25" si="152">SUMIFS($E26:$AI26,$E27:$AI27,"RC")</f>
        <v>0</v>
      </c>
      <c r="AO25" s="146">
        <f t="shared" ref="AO25" si="153">SUMIFS($E26:$AI26,$E27:$AI27,"P")</f>
        <v>0</v>
      </c>
      <c r="AP25" s="146" t="b">
        <f t="shared" ref="AP25" si="154">AJ25=SUM(AK25:AO27)</f>
        <v>0</v>
      </c>
    </row>
    <row r="26" spans="1:42" ht="15" customHeight="1" x14ac:dyDescent="0.25">
      <c r="A26" s="128"/>
      <c r="B26" s="154"/>
      <c r="C26" s="149" t="s">
        <v>126</v>
      </c>
      <c r="D26" s="150"/>
      <c r="E26" s="83">
        <f>IFERROR(IF(AND(ISTEXT(E25),$D25=$C$3),E$3,
IF(AND(ISTEXT(E25),$D25=$C$4),E$4,
IF(AND($D25=$C$3,E$3-E25&gt;0),E$3-E25,
IF(AND(ISTEXT(E25),$D25=$C$5),E$5,
IF(AND($D25=$C$4,E$4-E25&gt;0),E$4-E25,
IF(AND($D25=$C$5,E$5-E25&gt;0),E$5-E25,0)))))),0)</f>
        <v>0</v>
      </c>
      <c r="F26" s="83">
        <f t="shared" ref="F26" si="155">IFERROR(IF(AND(ISTEXT(F25),$D25=$C$3),F$3,
IF(AND(ISTEXT(F25),$D25=$C$4),F$4,
IF(AND($D25=$C$3,F$3-F25&gt;0),F$3-F25,
IF(AND(ISTEXT(F25),$D25=$C$5),F$5,
IF(AND($D25=$C$4,F$4-F25&gt;0),F$4-F25,
IF(AND($D25=$C$5,F$5-F25&gt;0),F$5-F25,0)))))),0)</f>
        <v>0</v>
      </c>
      <c r="G26" s="83">
        <f t="shared" ref="G26" si="156">IFERROR(IF(AND(ISTEXT(G25),$D25=$C$3),G$3,
IF(AND(ISTEXT(G25),$D25=$C$4),G$4,
IF(AND($D25=$C$3,G$3-G25&gt;0),G$3-G25,
IF(AND(ISTEXT(G25),$D25=$C$5),G$5,
IF(AND($D25=$C$4,G$4-G25&gt;0),G$4-G25,
IF(AND($D25=$C$5,G$5-G25&gt;0),G$5-G25,0)))))),0)</f>
        <v>0</v>
      </c>
      <c r="H26" s="83">
        <f t="shared" ref="H26" si="157">IFERROR(IF(AND(ISTEXT(H25),$D25=$C$3),H$3,
IF(AND(ISTEXT(H25),$D25=$C$4),H$4,
IF(AND($D25=$C$3,H$3-H25&gt;0),H$3-H25,
IF(AND(ISTEXT(H25),$D25=$C$5),H$5,
IF(AND($D25=$C$4,H$4-H25&gt;0),H$4-H25,
IF(AND($D25=$C$5,H$5-H25&gt;0),H$5-H25,0)))))),0)</f>
        <v>0</v>
      </c>
      <c r="I26" s="83">
        <f t="shared" ref="I26" si="158">IFERROR(IF(AND(ISTEXT(I25),$D25=$C$3),I$3,
IF(AND(ISTEXT(I25),$D25=$C$4),I$4,
IF(AND($D25=$C$3,I$3-I25&gt;0),I$3-I25,
IF(AND(ISTEXT(I25),$D25=$C$5),I$5,
IF(AND($D25=$C$4,I$4-I25&gt;0),I$4-I25,
IF(AND($D25=$C$5,I$5-I25&gt;0),I$5-I25,0)))))),0)</f>
        <v>0</v>
      </c>
      <c r="J26" s="83">
        <f t="shared" ref="J26" si="159">IFERROR(IF(AND(ISTEXT(J25),$D25=$C$3),J$3,
IF(AND(ISTEXT(J25),$D25=$C$4),J$4,
IF(AND($D25=$C$3,J$3-J25&gt;0),J$3-J25,
IF(AND(ISTEXT(J25),$D25=$C$5),J$5,
IF(AND($D25=$C$4,J$4-J25&gt;0),J$4-J25,
IF(AND($D25=$C$5,J$5-J25&gt;0),J$5-J25,0)))))),0)</f>
        <v>0</v>
      </c>
      <c r="K26" s="83">
        <f t="shared" ref="K26" si="160">IFERROR(IF(AND(ISTEXT(K25),$D25=$C$3),K$3,
IF(AND(ISTEXT(K25),$D25=$C$4),K$4,
IF(AND($D25=$C$3,K$3-K25&gt;0),K$3-K25,
IF(AND(ISTEXT(K25),$D25=$C$5),K$5,
IF(AND($D25=$C$4,K$4-K25&gt;0),K$4-K25,
IF(AND($D25=$C$5,K$5-K25&gt;0),K$5-K25,0)))))),0)</f>
        <v>0</v>
      </c>
      <c r="L26" s="83">
        <f t="shared" ref="L26" si="161">IFERROR(IF(AND(ISTEXT(L25),$D25=$C$3),L$3,
IF(AND(ISTEXT(L25),$D25=$C$4),L$4,
IF(AND($D25=$C$3,L$3-L25&gt;0),L$3-L25,
IF(AND(ISTEXT(L25),$D25=$C$5),L$5,
IF(AND($D25=$C$4,L$4-L25&gt;0),L$4-L25,
IF(AND($D25=$C$5,L$5-L25&gt;0),L$5-L25,0)))))),0)</f>
        <v>8.75</v>
      </c>
      <c r="M26" s="83">
        <f t="shared" ref="M26" si="162">IFERROR(IF(AND(ISTEXT(M25),$D25=$C$3),M$3,
IF(AND(ISTEXT(M25),$D25=$C$4),M$4,
IF(AND($D25=$C$3,M$3-M25&gt;0),M$3-M25,
IF(AND(ISTEXT(M25),$D25=$C$5),M$5,
IF(AND($D25=$C$4,M$4-M25&gt;0),M$4-M25,
IF(AND($D25=$C$5,M$5-M25&gt;0),M$5-M25,0)))))),0)</f>
        <v>8.75</v>
      </c>
      <c r="N26" s="83">
        <f t="shared" ref="N26" si="163">IFERROR(IF(AND(ISTEXT(N25),$D25=$C$3),N$3,
IF(AND(ISTEXT(N25),$D25=$C$4),N$4,
IF(AND($D25=$C$3,N$3-N25&gt;0),N$3-N25,
IF(AND(ISTEXT(N25),$D25=$C$5),N$5,
IF(AND($D25=$C$4,N$4-N25&gt;0),N$4-N25,
IF(AND($D25=$C$5,N$5-N25&gt;0),N$5-N25,0)))))),0)</f>
        <v>8.75</v>
      </c>
      <c r="O26" s="83">
        <f t="shared" ref="O26" si="164">IFERROR(IF(AND(ISTEXT(O25),$D25=$C$3),O$3,
IF(AND(ISTEXT(O25),$D25=$C$4),O$4,
IF(AND($D25=$C$3,O$3-O25&gt;0),O$3-O25,
IF(AND(ISTEXT(O25),$D25=$C$5),O$5,
IF(AND($D25=$C$4,O$4-O25&gt;0),O$4-O25,
IF(AND($D25=$C$5,O$5-O25&gt;0),O$5-O25,0)))))),0)</f>
        <v>8.75</v>
      </c>
      <c r="P26" s="83">
        <f t="shared" ref="P26" si="165">IFERROR(IF(AND(ISTEXT(P25),$D25=$C$3),P$3,
IF(AND(ISTEXT(P25),$D25=$C$4),P$4,
IF(AND($D25=$C$3,P$3-P25&gt;0),P$3-P25,
IF(AND(ISTEXT(P25),$D25=$C$5),P$5,
IF(AND($D25=$C$4,P$4-P25&gt;0),P$4-P25,
IF(AND($D25=$C$5,P$5-P25&gt;0),P$5-P25,0)))))),0)</f>
        <v>0</v>
      </c>
      <c r="Q26" s="83">
        <f t="shared" ref="Q26" si="166">IFERROR(IF(AND(ISTEXT(Q25),$D25=$C$3),Q$3,
IF(AND(ISTEXT(Q25),$D25=$C$4),Q$4,
IF(AND($D25=$C$3,Q$3-Q25&gt;0),Q$3-Q25,
IF(AND(ISTEXT(Q25),$D25=$C$5),Q$5,
IF(AND($D25=$C$4,Q$4-Q25&gt;0),Q$4-Q25,
IF(AND($D25=$C$5,Q$5-Q25&gt;0),Q$5-Q25,0)))))),0)</f>
        <v>0</v>
      </c>
      <c r="R26" s="83">
        <f t="shared" ref="R26" si="167">IFERROR(IF(AND(ISTEXT(R25),$D25=$C$3),R$3,
IF(AND(ISTEXT(R25),$D25=$C$4),R$4,
IF(AND($D25=$C$3,R$3-R25&gt;0),R$3-R25,
IF(AND(ISTEXT(R25),$D25=$C$5),R$5,
IF(AND($D25=$C$4,R$4-R25&gt;0),R$4-R25,
IF(AND($D25=$C$5,R$5-R25&gt;0),R$5-R25,0)))))),0)</f>
        <v>0</v>
      </c>
      <c r="S26" s="83">
        <f t="shared" ref="S26" si="168">IFERROR(IF(AND(ISTEXT(S25),$D25=$C$3),S$3,
IF(AND(ISTEXT(S25),$D25=$C$4),S$4,
IF(AND($D25=$C$3,S$3-S25&gt;0),S$3-S25,
IF(AND(ISTEXT(S25),$D25=$C$5),S$5,
IF(AND($D25=$C$4,S$4-S25&gt;0),S$4-S25,
IF(AND($D25=$C$5,S$5-S25&gt;0),S$5-S25,0)))))),0)</f>
        <v>8.75</v>
      </c>
      <c r="T26" s="83">
        <f t="shared" ref="T26" si="169">IFERROR(IF(AND(ISTEXT(T25),$D25=$C$3),T$3,
IF(AND(ISTEXT(T25),$D25=$C$4),T$4,
IF(AND($D25=$C$3,T$3-T25&gt;0),T$3-T25,
IF(AND(ISTEXT(T25),$D25=$C$5),T$5,
IF(AND($D25=$C$4,T$4-T25&gt;0),T$4-T25,
IF(AND($D25=$C$5,T$5-T25&gt;0),T$5-T25,0)))))),0)</f>
        <v>8.75</v>
      </c>
      <c r="U26" s="83">
        <f t="shared" ref="U26" si="170">IFERROR(IF(AND(ISTEXT(U25),$D25=$C$3),U$3,
IF(AND(ISTEXT(U25),$D25=$C$4),U$4,
IF(AND($D25=$C$3,U$3-U25&gt;0),U$3-U25,
IF(AND(ISTEXT(U25),$D25=$C$5),U$5,
IF(AND($D25=$C$4,U$4-U25&gt;0),U$4-U25,
IF(AND($D25=$C$5,U$5-U25&gt;0),U$5-U25,0)))))),0)</f>
        <v>8.75</v>
      </c>
      <c r="V26" s="83">
        <f t="shared" ref="V26" si="171">IFERROR(IF(AND(ISTEXT(V25),$D25=$C$3),V$3,
IF(AND(ISTEXT(V25),$D25=$C$4),V$4,
IF(AND($D25=$C$3,V$3-V25&gt;0),V$3-V25,
IF(AND(ISTEXT(V25),$D25=$C$5),V$5,
IF(AND($D25=$C$4,V$4-V25&gt;0),V$4-V25,
IF(AND($D25=$C$5,V$5-V25&gt;0),V$5-V25,0)))))),0)</f>
        <v>8.75</v>
      </c>
      <c r="W26" s="83">
        <f t="shared" ref="W26" si="172">IFERROR(IF(AND(ISTEXT(W25),$D25=$C$3),W$3,
IF(AND(ISTEXT(W25),$D25=$C$4),W$4,
IF(AND($D25=$C$3,W$3-W25&gt;0),W$3-W25,
IF(AND(ISTEXT(W25),$D25=$C$5),W$5,
IF(AND($D25=$C$4,W$4-W25&gt;0),W$4-W25,
IF(AND($D25=$C$5,W$5-W25&gt;0),W$5-W25,0)))))),0)</f>
        <v>0</v>
      </c>
      <c r="X26" s="83">
        <f t="shared" ref="X26" si="173">IFERROR(IF(AND(ISTEXT(X25),$D25=$C$3),X$3,
IF(AND(ISTEXT(X25),$D25=$C$4),X$4,
IF(AND($D25=$C$3,X$3-X25&gt;0),X$3-X25,
IF(AND(ISTEXT(X25),$D25=$C$5),X$5,
IF(AND($D25=$C$4,X$4-X25&gt;0),X$4-X25,
IF(AND($D25=$C$5,X$5-X25&gt;0),X$5-X25,0)))))),0)</f>
        <v>0</v>
      </c>
      <c r="Y26" s="83">
        <f t="shared" ref="Y26" si="174">IFERROR(IF(AND(ISTEXT(Y25),$D25=$C$3),Y$3,
IF(AND(ISTEXT(Y25),$D25=$C$4),Y$4,
IF(AND($D25=$C$3,Y$3-Y25&gt;0),Y$3-Y25,
IF(AND(ISTEXT(Y25),$D25=$C$5),Y$5,
IF(AND($D25=$C$4,Y$4-Y25&gt;0),Y$4-Y25,
IF(AND($D25=$C$5,Y$5-Y25&gt;0),Y$5-Y25,0)))))),0)</f>
        <v>0</v>
      </c>
      <c r="Z26" s="83">
        <f t="shared" ref="Z26" si="175">IFERROR(IF(AND(ISTEXT(Z25),$D25=$C$3),Z$3,
IF(AND(ISTEXT(Z25),$D25=$C$4),Z$4,
IF(AND($D25=$C$3,Z$3-Z25&gt;0),Z$3-Z25,
IF(AND(ISTEXT(Z25),$D25=$C$5),Z$5,
IF(AND($D25=$C$4,Z$4-Z25&gt;0),Z$4-Z25,
IF(AND($D25=$C$5,Z$5-Z25&gt;0),Z$5-Z25,0)))))),0)</f>
        <v>8.75</v>
      </c>
      <c r="AA26" s="83">
        <f t="shared" ref="AA26" si="176">IFERROR(IF(AND(ISTEXT(AA25),$D25=$C$3),AA$3,
IF(AND(ISTEXT(AA25),$D25=$C$4),AA$4,
IF(AND($D25=$C$3,AA$3-AA25&gt;0),AA$3-AA25,
IF(AND(ISTEXT(AA25),$D25=$C$5),AA$5,
IF(AND($D25=$C$4,AA$4-AA25&gt;0),AA$4-AA25,
IF(AND($D25=$C$5,AA$5-AA25&gt;0),AA$5-AA25,0)))))),0)</f>
        <v>8.75</v>
      </c>
      <c r="AB26" s="83">
        <f t="shared" ref="AB26" si="177">IFERROR(IF(AND(ISTEXT(AB25),$D25=$C$3),AB$3,
IF(AND(ISTEXT(AB25),$D25=$C$4),AB$4,
IF(AND($D25=$C$3,AB$3-AB25&gt;0),AB$3-AB25,
IF(AND(ISTEXT(AB25),$D25=$C$5),AB$5,
IF(AND($D25=$C$4,AB$4-AB25&gt;0),AB$4-AB25,
IF(AND($D25=$C$5,AB$5-AB25&gt;0),AB$5-AB25,0)))))),0)</f>
        <v>8.75</v>
      </c>
      <c r="AC26" s="83">
        <f t="shared" ref="AC26" si="178">IFERROR(IF(AND(ISTEXT(AC25),$D25=$C$3),AC$3,
IF(AND(ISTEXT(AC25),$D25=$C$4),AC$4,
IF(AND($D25=$C$3,AC$3-AC25&gt;0),AC$3-AC25,
IF(AND(ISTEXT(AC25),$D25=$C$5),AC$5,
IF(AND($D25=$C$4,AC$4-AC25&gt;0),AC$4-AC25,
IF(AND($D25=$C$5,AC$5-AC25&gt;0),AC$5-AC25,0)))))),0)</f>
        <v>8.75</v>
      </c>
      <c r="AD26" s="83">
        <f t="shared" ref="AD26" si="179">IFERROR(IF(AND(ISTEXT(AD25),$D25=$C$3),AD$3,
IF(AND(ISTEXT(AD25),$D25=$C$4),AD$4,
IF(AND($D25=$C$3,AD$3-AD25&gt;0),AD$3-AD25,
IF(AND(ISTEXT(AD25),$D25=$C$5),AD$5,
IF(AND($D25=$C$4,AD$4-AD25&gt;0),AD$4-AD25,
IF(AND($D25=$C$5,AD$5-AD25&gt;0),AD$5-AD25,0)))))),0)</f>
        <v>0</v>
      </c>
      <c r="AE26" s="83">
        <f t="shared" ref="AE26" si="180">IFERROR(IF(AND(ISTEXT(AE25),$D25=$C$3),AE$3,
IF(AND(ISTEXT(AE25),$D25=$C$4),AE$4,
IF(AND($D25=$C$3,AE$3-AE25&gt;0),AE$3-AE25,
IF(AND(ISTEXT(AE25),$D25=$C$5),AE$5,
IF(AND($D25=$C$4,AE$4-AE25&gt;0),AE$4-AE25,
IF(AND($D25=$C$5,AE$5-AE25&gt;0),AE$5-AE25,0)))))),0)</f>
        <v>0</v>
      </c>
      <c r="AF26" s="83">
        <f t="shared" ref="AF26" si="181">IFERROR(IF(AND(ISTEXT(AF25),$D25=$C$3),AF$3,
IF(AND(ISTEXT(AF25),$D25=$C$4),AF$4,
IF(AND($D25=$C$3,AF$3-AF25&gt;0),AF$3-AF25,
IF(AND(ISTEXT(AF25),$D25=$C$5),AF$5,
IF(AND($D25=$C$4,AF$4-AF25&gt;0),AF$4-AF25,
IF(AND($D25=$C$5,AF$5-AF25&gt;0),AF$5-AF25,0)))))),0)</f>
        <v>0</v>
      </c>
      <c r="AG26" s="83">
        <f t="shared" ref="AG26" si="182">IFERROR(IF(AND(ISTEXT(AG25),$D25=$C$3),AG$3,
IF(AND(ISTEXT(AG25),$D25=$C$4),AG$4,
IF(AND($D25=$C$3,AG$3-AG25&gt;0),AG$3-AG25,
IF(AND(ISTEXT(AG25),$D25=$C$5),AG$5,
IF(AND($D25=$C$4,AG$4-AG25&gt;0),AG$4-AG25,
IF(AND($D25=$C$5,AG$5-AG25&gt;0),AG$5-AG25,0)))))),0)</f>
        <v>8.75</v>
      </c>
      <c r="AH26" s="83">
        <f t="shared" ref="AH26" si="183">IFERROR(IF(AND(ISTEXT(AH25),$D25=$C$3),AH$3,
IF(AND(ISTEXT(AH25),$D25=$C$4),AH$4,
IF(AND($D25=$C$3,AH$3-AH25&gt;0),AH$3-AH25,
IF(AND(ISTEXT(AH25),$D25=$C$5),AH$5,
IF(AND($D25=$C$4,AH$4-AH25&gt;0),AH$4-AH25,
IF(AND($D25=$C$5,AH$5-AH25&gt;0),AH$5-AH25,0)))))),0)</f>
        <v>8.75</v>
      </c>
      <c r="AI26" s="83">
        <f t="shared" ref="AI26" si="184">IFERROR(IF(AND(ISTEXT(AI25),$D25=$C$3),AI$3,
IF(AND(ISTEXT(AI25),$D25=$C$4),AI$4,
IF(AND($D25=$C$3,AI$3-AI25&gt;0),AI$3-AI25,
IF(AND(ISTEXT(AI25),$D25=$C$5),AI$5,
IF(AND($D25=$C$4,AI$4-AI25&gt;0),AI$4-AI25,
IF(AND($D25=$C$5,AI$5-AI25&gt;0),AI$5-AI25,0)))))),0)</f>
        <v>8.75</v>
      </c>
      <c r="AJ26" s="147"/>
      <c r="AK26" s="147"/>
      <c r="AL26" s="147"/>
      <c r="AM26" s="147"/>
      <c r="AN26" s="147"/>
      <c r="AO26" s="147"/>
      <c r="AP26" s="147"/>
    </row>
    <row r="27" spans="1:42" ht="15" customHeight="1" thickBot="1" x14ac:dyDescent="0.3">
      <c r="A27" s="128"/>
      <c r="B27" s="155"/>
      <c r="C27" s="151" t="s">
        <v>127</v>
      </c>
      <c r="D27" s="152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148"/>
      <c r="AK27" s="148"/>
      <c r="AL27" s="148"/>
      <c r="AM27" s="148"/>
      <c r="AN27" s="148"/>
      <c r="AO27" s="148"/>
      <c r="AP27" s="148"/>
    </row>
    <row r="28" spans="1:42" ht="15" customHeight="1" x14ac:dyDescent="0.25">
      <c r="A28" s="128"/>
      <c r="B28" s="153" t="str">
        <f>A16</f>
        <v>BR</v>
      </c>
      <c r="C28" s="81" t="str">
        <f>IFERROR(VLOOKUP(B28,Relevé[],2,FALSE),"")</f>
        <v>CH</v>
      </c>
      <c r="D28" s="81" t="str">
        <f>IFERROR(VLOOKUP(B28,Relevé[],3,FALSE),"")</f>
        <v>4J</v>
      </c>
      <c r="E28" s="82">
        <f>IFERROR(VLOOKUP(B28,Relevé[],4,FALSE),"")</f>
        <v>8.75</v>
      </c>
      <c r="F28" s="82" t="str">
        <f>IFERROR(VLOOKUP(B28,Relevé[],5,FALSE),"")</f>
        <v>p</v>
      </c>
      <c r="G28" s="82">
        <f>IFERROR(VLOOKUP(B28,Relevé[],6,FALSE),"")</f>
        <v>8.75</v>
      </c>
      <c r="H28" s="82">
        <f>IFERROR(VLOOKUP(B28,Relevé[],7,FALSE),"")</f>
        <v>8.75</v>
      </c>
      <c r="I28" s="82">
        <f>IFERROR(VLOOKUP(B28,Relevé[],8,FALSE),"")</f>
        <v>0</v>
      </c>
      <c r="J28" s="82">
        <f>IFERROR(VLOOKUP(B28,Relevé[],9,FALSE),"")</f>
        <v>0</v>
      </c>
      <c r="K28" s="82">
        <f>IFERROR(VLOOKUP(B28,Relevé[],10,FALSE),"")</f>
        <v>0</v>
      </c>
      <c r="L28" s="82">
        <f>IFERROR(VLOOKUP(B28,Relevé[],11,FALSE),"")</f>
        <v>0</v>
      </c>
      <c r="M28" s="82">
        <f>IFERROR(VLOOKUP(B28,Relevé[],12,FALSE),"")</f>
        <v>0</v>
      </c>
      <c r="N28" s="82">
        <f>IFERROR(VLOOKUP(B28,Relevé[],13,FALSE),"")</f>
        <v>0</v>
      </c>
      <c r="O28" s="82">
        <f>IFERROR(VLOOKUP(B28,Relevé[],14,FALSE),"")</f>
        <v>0</v>
      </c>
      <c r="P28" s="82">
        <f>IFERROR(VLOOKUP(B28,Relevé[],15,FALSE),"")</f>
        <v>0</v>
      </c>
      <c r="Q28" s="82">
        <f>IFERROR(VLOOKUP(B28,Relevé[],16,FALSE),"")</f>
        <v>0</v>
      </c>
      <c r="R28" s="82">
        <f>IFERROR(VLOOKUP(B28,Relevé[],17,FALSE),"")</f>
        <v>0</v>
      </c>
      <c r="S28" s="82">
        <f>IFERROR(VLOOKUP(B28,Relevé[],18,FALSE),"")</f>
        <v>0</v>
      </c>
      <c r="T28" s="82">
        <f>IFERROR(VLOOKUP(B28,Relevé[],19,FALSE),"")</f>
        <v>0</v>
      </c>
      <c r="U28" s="82">
        <f>IFERROR(VLOOKUP(B28,Relevé[],20,FALSE),"")</f>
        <v>0</v>
      </c>
      <c r="V28" s="82">
        <f>IFERROR(VLOOKUP(B28,Relevé[],21,FALSE),"")</f>
        <v>0</v>
      </c>
      <c r="W28" s="82">
        <f>IFERROR(VLOOKUP(B28,Relevé[],22,FALSE),"")</f>
        <v>0</v>
      </c>
      <c r="X28" s="82">
        <f>IFERROR(VLOOKUP(B28,Relevé[],23,FALSE),"")</f>
        <v>0</v>
      </c>
      <c r="Y28" s="82">
        <f>IFERROR(VLOOKUP(B28,Relevé[],24,FALSE),"")</f>
        <v>0</v>
      </c>
      <c r="Z28" s="82">
        <f>IFERROR(VLOOKUP(B28,Relevé[],25,FALSE),"")</f>
        <v>0</v>
      </c>
      <c r="AA28" s="82">
        <f>IFERROR(VLOOKUP(B28,Relevé[],26,FALSE),"")</f>
        <v>0</v>
      </c>
      <c r="AB28" s="82">
        <f>IFERROR(VLOOKUP(B28,Relevé[],27,FALSE),"")</f>
        <v>0</v>
      </c>
      <c r="AC28" s="82">
        <f>IFERROR(VLOOKUP(B28,Relevé[],28,FALSE),"")</f>
        <v>0</v>
      </c>
      <c r="AD28" s="82">
        <f>IFERROR(VLOOKUP(B28,Relevé[],29,FALSE),"")</f>
        <v>0</v>
      </c>
      <c r="AE28" s="82">
        <f>IFERROR(VLOOKUP(B28,Relevé[],30,FALSE),"")</f>
        <v>0</v>
      </c>
      <c r="AF28" s="82">
        <f>IFERROR(VLOOKUP(B28,Relevé[],31,FALSE),"")</f>
        <v>0</v>
      </c>
      <c r="AG28" s="82">
        <f>IFERROR(VLOOKUP(B28,Relevé[],32,FALSE),"")</f>
        <v>0</v>
      </c>
      <c r="AH28" s="82">
        <f>IFERROR(VLOOKUP(B28,Relevé[],33,FALSE),"")</f>
        <v>0</v>
      </c>
      <c r="AI28" s="82">
        <f>IFERROR(VLOOKUP(B28,Relevé[],34,FALSE),"")</f>
        <v>0</v>
      </c>
      <c r="AJ28" s="146">
        <f t="shared" ref="AJ28" si="185">SUM(E29:AI29)</f>
        <v>140</v>
      </c>
      <c r="AK28" s="146">
        <f t="shared" ref="AK28" si="186">SUMIFS($E29:$AI29,$E30:$AI30,"C")</f>
        <v>0</v>
      </c>
      <c r="AL28" s="146">
        <f t="shared" ref="AL28" si="187">SUMIFS($E29:$AI29,$E30:$AI30,"M")</f>
        <v>0</v>
      </c>
      <c r="AM28" s="146">
        <f t="shared" ref="AM28" si="188">SUMIFS($E29:$AI29,$E30:$AI30,"A")</f>
        <v>0</v>
      </c>
      <c r="AN28" s="146">
        <f t="shared" ref="AN28" si="189">SUMIFS($E29:$AI29,$E30:$AI30,"RC")</f>
        <v>0</v>
      </c>
      <c r="AO28" s="146">
        <f t="shared" ref="AO28" si="190">SUMIFS($E29:$AI29,$E30:$AI30,"P")</f>
        <v>0</v>
      </c>
      <c r="AP28" s="146" t="b">
        <f t="shared" ref="AP28" si="191">AJ28=SUM(AK28:AO30)</f>
        <v>0</v>
      </c>
    </row>
    <row r="29" spans="1:42" ht="15" customHeight="1" x14ac:dyDescent="0.25">
      <c r="A29" s="128"/>
      <c r="B29" s="154"/>
      <c r="C29" s="149" t="s">
        <v>126</v>
      </c>
      <c r="D29" s="150"/>
      <c r="E29" s="83">
        <f>IFERROR(IF(AND(ISTEXT(E28),$D28=$C$3),E$3,
IF(AND(ISTEXT(E28),$D28=$C$4),E$4,
IF(AND($D28=$C$3,E$3-E28&gt;0),E$3-E28,
IF(AND(ISTEXT(E28),$D28=$C$5),E$5,
IF(AND($D28=$C$4,E$4-E28&gt;0),E$4-E28,
IF(AND($D28=$C$5,E$5-E28&gt;0),E$5-E28,0)))))),0)</f>
        <v>0</v>
      </c>
      <c r="F29" s="83">
        <f t="shared" ref="F29" si="192">IFERROR(IF(AND(ISTEXT(F28),$D28=$C$3),F$3,
IF(AND(ISTEXT(F28),$D28=$C$4),F$4,
IF(AND($D28=$C$3,F$3-F28&gt;0),F$3-F28,
IF(AND(ISTEXT(F28),$D28=$C$5),F$5,
IF(AND($D28=$C$4,F$4-F28&gt;0),F$4-F28,
IF(AND($D28=$C$5,F$5-F28&gt;0),F$5-F28,0)))))),0)</f>
        <v>8.75</v>
      </c>
      <c r="G29" s="83">
        <f t="shared" ref="G29" si="193">IFERROR(IF(AND(ISTEXT(G28),$D28=$C$3),G$3,
IF(AND(ISTEXT(G28),$D28=$C$4),G$4,
IF(AND($D28=$C$3,G$3-G28&gt;0),G$3-G28,
IF(AND(ISTEXT(G28),$D28=$C$5),G$5,
IF(AND($D28=$C$4,G$4-G28&gt;0),G$4-G28,
IF(AND($D28=$C$5,G$5-G28&gt;0),G$5-G28,0)))))),0)</f>
        <v>0</v>
      </c>
      <c r="H29" s="83">
        <f t="shared" ref="H29" si="194">IFERROR(IF(AND(ISTEXT(H28),$D28=$C$3),H$3,
IF(AND(ISTEXT(H28),$D28=$C$4),H$4,
IF(AND($D28=$C$3,H$3-H28&gt;0),H$3-H28,
IF(AND(ISTEXT(H28),$D28=$C$5),H$5,
IF(AND($D28=$C$4,H$4-H28&gt;0),H$4-H28,
IF(AND($D28=$C$5,H$5-H28&gt;0),H$5-H28,0)))))),0)</f>
        <v>0</v>
      </c>
      <c r="I29" s="83">
        <f t="shared" ref="I29" si="195">IFERROR(IF(AND(ISTEXT(I28),$D28=$C$3),I$3,
IF(AND(ISTEXT(I28),$D28=$C$4),I$4,
IF(AND($D28=$C$3,I$3-I28&gt;0),I$3-I28,
IF(AND(ISTEXT(I28),$D28=$C$5),I$5,
IF(AND($D28=$C$4,I$4-I28&gt;0),I$4-I28,
IF(AND($D28=$C$5,I$5-I28&gt;0),I$5-I28,0)))))),0)</f>
        <v>0</v>
      </c>
      <c r="J29" s="83">
        <f t="shared" ref="J29" si="196">IFERROR(IF(AND(ISTEXT(J28),$D28=$C$3),J$3,
IF(AND(ISTEXT(J28),$D28=$C$4),J$4,
IF(AND($D28=$C$3,J$3-J28&gt;0),J$3-J28,
IF(AND(ISTEXT(J28),$D28=$C$5),J$5,
IF(AND($D28=$C$4,J$4-J28&gt;0),J$4-J28,
IF(AND($D28=$C$5,J$5-J28&gt;0),J$5-J28,0)))))),0)</f>
        <v>0</v>
      </c>
      <c r="K29" s="83">
        <f t="shared" ref="K29" si="197">IFERROR(IF(AND(ISTEXT(K28),$D28=$C$3),K$3,
IF(AND(ISTEXT(K28),$D28=$C$4),K$4,
IF(AND($D28=$C$3,K$3-K28&gt;0),K$3-K28,
IF(AND(ISTEXT(K28),$D28=$C$5),K$5,
IF(AND($D28=$C$4,K$4-K28&gt;0),K$4-K28,
IF(AND($D28=$C$5,K$5-K28&gt;0),K$5-K28,0)))))),0)</f>
        <v>0</v>
      </c>
      <c r="L29" s="83">
        <f t="shared" ref="L29" si="198">IFERROR(IF(AND(ISTEXT(L28),$D28=$C$3),L$3,
IF(AND(ISTEXT(L28),$D28=$C$4),L$4,
IF(AND($D28=$C$3,L$3-L28&gt;0),L$3-L28,
IF(AND(ISTEXT(L28),$D28=$C$5),L$5,
IF(AND($D28=$C$4,L$4-L28&gt;0),L$4-L28,
IF(AND($D28=$C$5,L$5-L28&gt;0),L$5-L28,0)))))),0)</f>
        <v>8.75</v>
      </c>
      <c r="M29" s="83">
        <f t="shared" ref="M29" si="199">IFERROR(IF(AND(ISTEXT(M28),$D28=$C$3),M$3,
IF(AND(ISTEXT(M28),$D28=$C$4),M$4,
IF(AND($D28=$C$3,M$3-M28&gt;0),M$3-M28,
IF(AND(ISTEXT(M28),$D28=$C$5),M$5,
IF(AND($D28=$C$4,M$4-M28&gt;0),M$4-M28,
IF(AND($D28=$C$5,M$5-M28&gt;0),M$5-M28,0)))))),0)</f>
        <v>8.75</v>
      </c>
      <c r="N29" s="83">
        <f t="shared" ref="N29" si="200">IFERROR(IF(AND(ISTEXT(N28),$D28=$C$3),N$3,
IF(AND(ISTEXT(N28),$D28=$C$4),N$4,
IF(AND($D28=$C$3,N$3-N28&gt;0),N$3-N28,
IF(AND(ISTEXT(N28),$D28=$C$5),N$5,
IF(AND($D28=$C$4,N$4-N28&gt;0),N$4-N28,
IF(AND($D28=$C$5,N$5-N28&gt;0),N$5-N28,0)))))),0)</f>
        <v>8.75</v>
      </c>
      <c r="O29" s="83">
        <f t="shared" ref="O29" si="201">IFERROR(IF(AND(ISTEXT(O28),$D28=$C$3),O$3,
IF(AND(ISTEXT(O28),$D28=$C$4),O$4,
IF(AND($D28=$C$3,O$3-O28&gt;0),O$3-O28,
IF(AND(ISTEXT(O28),$D28=$C$5),O$5,
IF(AND($D28=$C$4,O$4-O28&gt;0),O$4-O28,
IF(AND($D28=$C$5,O$5-O28&gt;0),O$5-O28,0)))))),0)</f>
        <v>8.75</v>
      </c>
      <c r="P29" s="83">
        <f t="shared" ref="P29" si="202">IFERROR(IF(AND(ISTEXT(P28),$D28=$C$3),P$3,
IF(AND(ISTEXT(P28),$D28=$C$4),P$4,
IF(AND($D28=$C$3,P$3-P28&gt;0),P$3-P28,
IF(AND(ISTEXT(P28),$D28=$C$5),P$5,
IF(AND($D28=$C$4,P$4-P28&gt;0),P$4-P28,
IF(AND($D28=$C$5,P$5-P28&gt;0),P$5-P28,0)))))),0)</f>
        <v>0</v>
      </c>
      <c r="Q29" s="83">
        <f t="shared" ref="Q29" si="203">IFERROR(IF(AND(ISTEXT(Q28),$D28=$C$3),Q$3,
IF(AND(ISTEXT(Q28),$D28=$C$4),Q$4,
IF(AND($D28=$C$3,Q$3-Q28&gt;0),Q$3-Q28,
IF(AND(ISTEXT(Q28),$D28=$C$5),Q$5,
IF(AND($D28=$C$4,Q$4-Q28&gt;0),Q$4-Q28,
IF(AND($D28=$C$5,Q$5-Q28&gt;0),Q$5-Q28,0)))))),0)</f>
        <v>0</v>
      </c>
      <c r="R29" s="83">
        <f t="shared" ref="R29" si="204">IFERROR(IF(AND(ISTEXT(R28),$D28=$C$3),R$3,
IF(AND(ISTEXT(R28),$D28=$C$4),R$4,
IF(AND($D28=$C$3,R$3-R28&gt;0),R$3-R28,
IF(AND(ISTEXT(R28),$D28=$C$5),R$5,
IF(AND($D28=$C$4,R$4-R28&gt;0),R$4-R28,
IF(AND($D28=$C$5,R$5-R28&gt;0),R$5-R28,0)))))),0)</f>
        <v>0</v>
      </c>
      <c r="S29" s="83">
        <f t="shared" ref="S29" si="205">IFERROR(IF(AND(ISTEXT(S28),$D28=$C$3),S$3,
IF(AND(ISTEXT(S28),$D28=$C$4),S$4,
IF(AND($D28=$C$3,S$3-S28&gt;0),S$3-S28,
IF(AND(ISTEXT(S28),$D28=$C$5),S$5,
IF(AND($D28=$C$4,S$4-S28&gt;0),S$4-S28,
IF(AND($D28=$C$5,S$5-S28&gt;0),S$5-S28,0)))))),0)</f>
        <v>8.75</v>
      </c>
      <c r="T29" s="83">
        <f t="shared" ref="T29" si="206">IFERROR(IF(AND(ISTEXT(T28),$D28=$C$3),T$3,
IF(AND(ISTEXT(T28),$D28=$C$4),T$4,
IF(AND($D28=$C$3,T$3-T28&gt;0),T$3-T28,
IF(AND(ISTEXT(T28),$D28=$C$5),T$5,
IF(AND($D28=$C$4,T$4-T28&gt;0),T$4-T28,
IF(AND($D28=$C$5,T$5-T28&gt;0),T$5-T28,0)))))),0)</f>
        <v>8.75</v>
      </c>
      <c r="U29" s="83">
        <f t="shared" ref="U29" si="207">IFERROR(IF(AND(ISTEXT(U28),$D28=$C$3),U$3,
IF(AND(ISTEXT(U28),$D28=$C$4),U$4,
IF(AND($D28=$C$3,U$3-U28&gt;0),U$3-U28,
IF(AND(ISTEXT(U28),$D28=$C$5),U$5,
IF(AND($D28=$C$4,U$4-U28&gt;0),U$4-U28,
IF(AND($D28=$C$5,U$5-U28&gt;0),U$5-U28,0)))))),0)</f>
        <v>8.75</v>
      </c>
      <c r="V29" s="83">
        <f t="shared" ref="V29" si="208">IFERROR(IF(AND(ISTEXT(V28),$D28=$C$3),V$3,
IF(AND(ISTEXT(V28),$D28=$C$4),V$4,
IF(AND($D28=$C$3,V$3-V28&gt;0),V$3-V28,
IF(AND(ISTEXT(V28),$D28=$C$5),V$5,
IF(AND($D28=$C$4,V$4-V28&gt;0),V$4-V28,
IF(AND($D28=$C$5,V$5-V28&gt;0),V$5-V28,0)))))),0)</f>
        <v>8.75</v>
      </c>
      <c r="W29" s="83">
        <f t="shared" ref="W29" si="209">IFERROR(IF(AND(ISTEXT(W28),$D28=$C$3),W$3,
IF(AND(ISTEXT(W28),$D28=$C$4),W$4,
IF(AND($D28=$C$3,W$3-W28&gt;0),W$3-W28,
IF(AND(ISTEXT(W28),$D28=$C$5),W$5,
IF(AND($D28=$C$4,W$4-W28&gt;0),W$4-W28,
IF(AND($D28=$C$5,W$5-W28&gt;0),W$5-W28,0)))))),0)</f>
        <v>0</v>
      </c>
      <c r="X29" s="83">
        <f t="shared" ref="X29" si="210">IFERROR(IF(AND(ISTEXT(X28),$D28=$C$3),X$3,
IF(AND(ISTEXT(X28),$D28=$C$4),X$4,
IF(AND($D28=$C$3,X$3-X28&gt;0),X$3-X28,
IF(AND(ISTEXT(X28),$D28=$C$5),X$5,
IF(AND($D28=$C$4,X$4-X28&gt;0),X$4-X28,
IF(AND($D28=$C$5,X$5-X28&gt;0),X$5-X28,0)))))),0)</f>
        <v>0</v>
      </c>
      <c r="Y29" s="83">
        <f t="shared" ref="Y29" si="211">IFERROR(IF(AND(ISTEXT(Y28),$D28=$C$3),Y$3,
IF(AND(ISTEXT(Y28),$D28=$C$4),Y$4,
IF(AND($D28=$C$3,Y$3-Y28&gt;0),Y$3-Y28,
IF(AND(ISTEXT(Y28),$D28=$C$5),Y$5,
IF(AND($D28=$C$4,Y$4-Y28&gt;0),Y$4-Y28,
IF(AND($D28=$C$5,Y$5-Y28&gt;0),Y$5-Y28,0)))))),0)</f>
        <v>0</v>
      </c>
      <c r="Z29" s="83">
        <f t="shared" ref="Z29" si="212">IFERROR(IF(AND(ISTEXT(Z28),$D28=$C$3),Z$3,
IF(AND(ISTEXT(Z28),$D28=$C$4),Z$4,
IF(AND($D28=$C$3,Z$3-Z28&gt;0),Z$3-Z28,
IF(AND(ISTEXT(Z28),$D28=$C$5),Z$5,
IF(AND($D28=$C$4,Z$4-Z28&gt;0),Z$4-Z28,
IF(AND($D28=$C$5,Z$5-Z28&gt;0),Z$5-Z28,0)))))),0)</f>
        <v>8.75</v>
      </c>
      <c r="AA29" s="83">
        <f t="shared" ref="AA29" si="213">IFERROR(IF(AND(ISTEXT(AA28),$D28=$C$3),AA$3,
IF(AND(ISTEXT(AA28),$D28=$C$4),AA$4,
IF(AND($D28=$C$3,AA$3-AA28&gt;0),AA$3-AA28,
IF(AND(ISTEXT(AA28),$D28=$C$5),AA$5,
IF(AND($D28=$C$4,AA$4-AA28&gt;0),AA$4-AA28,
IF(AND($D28=$C$5,AA$5-AA28&gt;0),AA$5-AA28,0)))))),0)</f>
        <v>8.75</v>
      </c>
      <c r="AB29" s="83">
        <f t="shared" ref="AB29" si="214">IFERROR(IF(AND(ISTEXT(AB28),$D28=$C$3),AB$3,
IF(AND(ISTEXT(AB28),$D28=$C$4),AB$4,
IF(AND($D28=$C$3,AB$3-AB28&gt;0),AB$3-AB28,
IF(AND(ISTEXT(AB28),$D28=$C$5),AB$5,
IF(AND($D28=$C$4,AB$4-AB28&gt;0),AB$4-AB28,
IF(AND($D28=$C$5,AB$5-AB28&gt;0),AB$5-AB28,0)))))),0)</f>
        <v>8.75</v>
      </c>
      <c r="AC29" s="83">
        <f t="shared" ref="AC29" si="215">IFERROR(IF(AND(ISTEXT(AC28),$D28=$C$3),AC$3,
IF(AND(ISTEXT(AC28),$D28=$C$4),AC$4,
IF(AND($D28=$C$3,AC$3-AC28&gt;0),AC$3-AC28,
IF(AND(ISTEXT(AC28),$D28=$C$5),AC$5,
IF(AND($D28=$C$4,AC$4-AC28&gt;0),AC$4-AC28,
IF(AND($D28=$C$5,AC$5-AC28&gt;0),AC$5-AC28,0)))))),0)</f>
        <v>8.75</v>
      </c>
      <c r="AD29" s="83">
        <f t="shared" ref="AD29" si="216">IFERROR(IF(AND(ISTEXT(AD28),$D28=$C$3),AD$3,
IF(AND(ISTEXT(AD28),$D28=$C$4),AD$4,
IF(AND($D28=$C$3,AD$3-AD28&gt;0),AD$3-AD28,
IF(AND(ISTEXT(AD28),$D28=$C$5),AD$5,
IF(AND($D28=$C$4,AD$4-AD28&gt;0),AD$4-AD28,
IF(AND($D28=$C$5,AD$5-AD28&gt;0),AD$5-AD28,0)))))),0)</f>
        <v>0</v>
      </c>
      <c r="AE29" s="83">
        <f t="shared" ref="AE29" si="217">IFERROR(IF(AND(ISTEXT(AE28),$D28=$C$3),AE$3,
IF(AND(ISTEXT(AE28),$D28=$C$4),AE$4,
IF(AND($D28=$C$3,AE$3-AE28&gt;0),AE$3-AE28,
IF(AND(ISTEXT(AE28),$D28=$C$5),AE$5,
IF(AND($D28=$C$4,AE$4-AE28&gt;0),AE$4-AE28,
IF(AND($D28=$C$5,AE$5-AE28&gt;0),AE$5-AE28,0)))))),0)</f>
        <v>0</v>
      </c>
      <c r="AF29" s="83">
        <f t="shared" ref="AF29" si="218">IFERROR(IF(AND(ISTEXT(AF28),$D28=$C$3),AF$3,
IF(AND(ISTEXT(AF28),$D28=$C$4),AF$4,
IF(AND($D28=$C$3,AF$3-AF28&gt;0),AF$3-AF28,
IF(AND(ISTEXT(AF28),$D28=$C$5),AF$5,
IF(AND($D28=$C$4,AF$4-AF28&gt;0),AF$4-AF28,
IF(AND($D28=$C$5,AF$5-AF28&gt;0),AF$5-AF28,0)))))),0)</f>
        <v>0</v>
      </c>
      <c r="AG29" s="83">
        <f t="shared" ref="AG29" si="219">IFERROR(IF(AND(ISTEXT(AG28),$D28=$C$3),AG$3,
IF(AND(ISTEXT(AG28),$D28=$C$4),AG$4,
IF(AND($D28=$C$3,AG$3-AG28&gt;0),AG$3-AG28,
IF(AND(ISTEXT(AG28),$D28=$C$5),AG$5,
IF(AND($D28=$C$4,AG$4-AG28&gt;0),AG$4-AG28,
IF(AND($D28=$C$5,AG$5-AG28&gt;0),AG$5-AG28,0)))))),0)</f>
        <v>8.75</v>
      </c>
      <c r="AH29" s="83">
        <f t="shared" ref="AH29" si="220">IFERROR(IF(AND(ISTEXT(AH28),$D28=$C$3),AH$3,
IF(AND(ISTEXT(AH28),$D28=$C$4),AH$4,
IF(AND($D28=$C$3,AH$3-AH28&gt;0),AH$3-AH28,
IF(AND(ISTEXT(AH28),$D28=$C$5),AH$5,
IF(AND($D28=$C$4,AH$4-AH28&gt;0),AH$4-AH28,
IF(AND($D28=$C$5,AH$5-AH28&gt;0),AH$5-AH28,0)))))),0)</f>
        <v>8.75</v>
      </c>
      <c r="AI29" s="83">
        <f t="shared" ref="AI29" si="221">IFERROR(IF(AND(ISTEXT(AI28),$D28=$C$3),AI$3,
IF(AND(ISTEXT(AI28),$D28=$C$4),AI$4,
IF(AND($D28=$C$3,AI$3-AI28&gt;0),AI$3-AI28,
IF(AND(ISTEXT(AI28),$D28=$C$5),AI$5,
IF(AND($D28=$C$4,AI$4-AI28&gt;0),AI$4-AI28,
IF(AND($D28=$C$5,AI$5-AI28&gt;0),AI$5-AI28,0)))))),0)</f>
        <v>8.75</v>
      </c>
      <c r="AJ29" s="147"/>
      <c r="AK29" s="147"/>
      <c r="AL29" s="147"/>
      <c r="AM29" s="147"/>
      <c r="AN29" s="147"/>
      <c r="AO29" s="147"/>
      <c r="AP29" s="147"/>
    </row>
    <row r="30" spans="1:42" ht="15" customHeight="1" thickBot="1" x14ac:dyDescent="0.3">
      <c r="A30" s="128"/>
      <c r="B30" s="155"/>
      <c r="C30" s="151" t="s">
        <v>127</v>
      </c>
      <c r="D30" s="152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84"/>
      <c r="AJ30" s="148"/>
      <c r="AK30" s="148"/>
      <c r="AL30" s="148"/>
      <c r="AM30" s="148"/>
      <c r="AN30" s="148"/>
      <c r="AO30" s="148"/>
      <c r="AP30" s="148"/>
    </row>
    <row r="31" spans="1:42" ht="15" customHeight="1" x14ac:dyDescent="0.25">
      <c r="A31" s="128"/>
      <c r="B31" s="153" t="str">
        <f>A17</f>
        <v>BP</v>
      </c>
      <c r="C31" s="81" t="str">
        <f>IFERROR(VLOOKUP(B31,Relevé[],2,FALSE),"")</f>
        <v>PEINT</v>
      </c>
      <c r="D31" s="81" t="str">
        <f>IFERROR(VLOOKUP(B31,Relevé[],3,FALSE),"")</f>
        <v>4J</v>
      </c>
      <c r="E31" s="82">
        <f>IFERROR(VLOOKUP(B31,Relevé[],4,FALSE),"")</f>
        <v>8.75</v>
      </c>
      <c r="F31" s="82">
        <f>IFERROR(VLOOKUP(B31,Relevé[],5,FALSE),"")</f>
        <v>8.75</v>
      </c>
      <c r="G31" s="82">
        <f>IFERROR(VLOOKUP(B31,Relevé[],6,FALSE),"")</f>
        <v>8.75</v>
      </c>
      <c r="H31" s="82">
        <f>IFERROR(VLOOKUP(B31,Relevé[],7,FALSE),"")</f>
        <v>8.75</v>
      </c>
      <c r="I31" s="82">
        <f>IFERROR(VLOOKUP(B31,Relevé[],8,FALSE),"")</f>
        <v>0</v>
      </c>
      <c r="J31" s="82">
        <f>IFERROR(VLOOKUP(B31,Relevé[],9,FALSE),"")</f>
        <v>0</v>
      </c>
      <c r="K31" s="82">
        <f>IFERROR(VLOOKUP(B31,Relevé[],10,FALSE),"")</f>
        <v>0</v>
      </c>
      <c r="L31" s="82">
        <f>IFERROR(VLOOKUP(B31,Relevé[],11,FALSE),"")</f>
        <v>0</v>
      </c>
      <c r="M31" s="82">
        <f>IFERROR(VLOOKUP(B31,Relevé[],12,FALSE),"")</f>
        <v>0</v>
      </c>
      <c r="N31" s="82">
        <f>IFERROR(VLOOKUP(B31,Relevé[],13,FALSE),"")</f>
        <v>0</v>
      </c>
      <c r="O31" s="82">
        <f>IFERROR(VLOOKUP(B31,Relevé[],14,FALSE),"")</f>
        <v>0</v>
      </c>
      <c r="P31" s="82">
        <f>IFERROR(VLOOKUP(B31,Relevé[],15,FALSE),"")</f>
        <v>0</v>
      </c>
      <c r="Q31" s="82">
        <f>IFERROR(VLOOKUP(B31,Relevé[],16,FALSE),"")</f>
        <v>0</v>
      </c>
      <c r="R31" s="82">
        <f>IFERROR(VLOOKUP(B31,Relevé[],17,FALSE),"")</f>
        <v>0</v>
      </c>
      <c r="S31" s="82">
        <f>IFERROR(VLOOKUP(B31,Relevé[],18,FALSE),"")</f>
        <v>0</v>
      </c>
      <c r="T31" s="82">
        <f>IFERROR(VLOOKUP(B31,Relevé[],19,FALSE),"")</f>
        <v>0</v>
      </c>
      <c r="U31" s="82">
        <f>IFERROR(VLOOKUP(B31,Relevé[],20,FALSE),"")</f>
        <v>0</v>
      </c>
      <c r="V31" s="82">
        <f>IFERROR(VLOOKUP(B31,Relevé[],21,FALSE),"")</f>
        <v>0</v>
      </c>
      <c r="W31" s="82">
        <f>IFERROR(VLOOKUP(B31,Relevé[],22,FALSE),"")</f>
        <v>0</v>
      </c>
      <c r="X31" s="82">
        <f>IFERROR(VLOOKUP(B31,Relevé[],23,FALSE),"")</f>
        <v>0</v>
      </c>
      <c r="Y31" s="82">
        <f>IFERROR(VLOOKUP(B31,Relevé[],24,FALSE),"")</f>
        <v>0</v>
      </c>
      <c r="Z31" s="82">
        <f>IFERROR(VLOOKUP(B31,Relevé[],25,FALSE),"")</f>
        <v>0</v>
      </c>
      <c r="AA31" s="82">
        <f>IFERROR(VLOOKUP(B31,Relevé[],26,FALSE),"")</f>
        <v>0</v>
      </c>
      <c r="AB31" s="82">
        <f>IFERROR(VLOOKUP(B31,Relevé[],27,FALSE),"")</f>
        <v>0</v>
      </c>
      <c r="AC31" s="82">
        <f>IFERROR(VLOOKUP(B31,Relevé[],28,FALSE),"")</f>
        <v>0</v>
      </c>
      <c r="AD31" s="82">
        <f>IFERROR(VLOOKUP(B31,Relevé[],29,FALSE),"")</f>
        <v>0</v>
      </c>
      <c r="AE31" s="82">
        <f>IFERROR(VLOOKUP(B31,Relevé[],30,FALSE),"")</f>
        <v>0</v>
      </c>
      <c r="AF31" s="82">
        <f>IFERROR(VLOOKUP(B31,Relevé[],31,FALSE),"")</f>
        <v>0</v>
      </c>
      <c r="AG31" s="82">
        <f>IFERROR(VLOOKUP(B31,Relevé[],32,FALSE),"")</f>
        <v>0</v>
      </c>
      <c r="AH31" s="82">
        <f>IFERROR(VLOOKUP(B31,Relevé[],33,FALSE),"")</f>
        <v>0</v>
      </c>
      <c r="AI31" s="82">
        <f>IFERROR(VLOOKUP(B31,Relevé[],34,FALSE),"")</f>
        <v>0</v>
      </c>
      <c r="AJ31" s="146">
        <f t="shared" ref="AJ31" si="222">SUM(E32:AI32)</f>
        <v>131.25</v>
      </c>
      <c r="AK31" s="146">
        <f t="shared" ref="AK31" si="223">SUMIFS($E32:$AI32,$E33:$AI33,"C")</f>
        <v>0</v>
      </c>
      <c r="AL31" s="146">
        <f t="shared" ref="AL31" si="224">SUMIFS($E32:$AI32,$E33:$AI33,"M")</f>
        <v>0</v>
      </c>
      <c r="AM31" s="146">
        <f t="shared" ref="AM31" si="225">SUMIFS($E32:$AI32,$E33:$AI33,"A")</f>
        <v>0</v>
      </c>
      <c r="AN31" s="146">
        <f t="shared" ref="AN31" si="226">SUMIFS($E32:$AI32,$E33:$AI33,"RC")</f>
        <v>0</v>
      </c>
      <c r="AO31" s="146">
        <f t="shared" ref="AO31" si="227">SUMIFS($E32:$AI32,$E33:$AI33,"P")</f>
        <v>0</v>
      </c>
      <c r="AP31" s="146" t="b">
        <f t="shared" ref="AP31" si="228">AJ31=SUM(AK31:AO33)</f>
        <v>0</v>
      </c>
    </row>
    <row r="32" spans="1:42" ht="15" customHeight="1" x14ac:dyDescent="0.25">
      <c r="A32" s="128"/>
      <c r="B32" s="154"/>
      <c r="C32" s="149" t="s">
        <v>126</v>
      </c>
      <c r="D32" s="150"/>
      <c r="E32" s="83">
        <f>IFERROR(IF(AND(ISTEXT(E31),$D31=$C$3),E$3,
IF(AND(ISTEXT(E31),$D31=$C$4),E$4,
IF(AND($D31=$C$3,E$3-E31&gt;0),E$3-E31,
IF(AND(ISTEXT(E31),$D31=$C$5),E$5,
IF(AND($D31=$C$4,E$4-E31&gt;0),E$4-E31,
IF(AND($D31=$C$5,E$5-E31&gt;0),E$5-E31,0)))))),0)</f>
        <v>0</v>
      </c>
      <c r="F32" s="83">
        <f t="shared" ref="F32" si="229">IFERROR(IF(AND(ISTEXT(F31),$D31=$C$3),F$3,
IF(AND(ISTEXT(F31),$D31=$C$4),F$4,
IF(AND($D31=$C$3,F$3-F31&gt;0),F$3-F31,
IF(AND(ISTEXT(F31),$D31=$C$5),F$5,
IF(AND($D31=$C$4,F$4-F31&gt;0),F$4-F31,
IF(AND($D31=$C$5,F$5-F31&gt;0),F$5-F31,0)))))),0)</f>
        <v>0</v>
      </c>
      <c r="G32" s="83">
        <f t="shared" ref="G32" si="230">IFERROR(IF(AND(ISTEXT(G31),$D31=$C$3),G$3,
IF(AND(ISTEXT(G31),$D31=$C$4),G$4,
IF(AND($D31=$C$3,G$3-G31&gt;0),G$3-G31,
IF(AND(ISTEXT(G31),$D31=$C$5),G$5,
IF(AND($D31=$C$4,G$4-G31&gt;0),G$4-G31,
IF(AND($D31=$C$5,G$5-G31&gt;0),G$5-G31,0)))))),0)</f>
        <v>0</v>
      </c>
      <c r="H32" s="83">
        <f t="shared" ref="H32" si="231">IFERROR(IF(AND(ISTEXT(H31),$D31=$C$3),H$3,
IF(AND(ISTEXT(H31),$D31=$C$4),H$4,
IF(AND($D31=$C$3,H$3-H31&gt;0),H$3-H31,
IF(AND(ISTEXT(H31),$D31=$C$5),H$5,
IF(AND($D31=$C$4,H$4-H31&gt;0),H$4-H31,
IF(AND($D31=$C$5,H$5-H31&gt;0),H$5-H31,0)))))),0)</f>
        <v>0</v>
      </c>
      <c r="I32" s="83">
        <f t="shared" ref="I32" si="232">IFERROR(IF(AND(ISTEXT(I31),$D31=$C$3),I$3,
IF(AND(ISTEXT(I31),$D31=$C$4),I$4,
IF(AND($D31=$C$3,I$3-I31&gt;0),I$3-I31,
IF(AND(ISTEXT(I31),$D31=$C$5),I$5,
IF(AND($D31=$C$4,I$4-I31&gt;0),I$4-I31,
IF(AND($D31=$C$5,I$5-I31&gt;0),I$5-I31,0)))))),0)</f>
        <v>0</v>
      </c>
      <c r="J32" s="83">
        <f t="shared" ref="J32" si="233">IFERROR(IF(AND(ISTEXT(J31),$D31=$C$3),J$3,
IF(AND(ISTEXT(J31),$D31=$C$4),J$4,
IF(AND($D31=$C$3,J$3-J31&gt;0),J$3-J31,
IF(AND(ISTEXT(J31),$D31=$C$5),J$5,
IF(AND($D31=$C$4,J$4-J31&gt;0),J$4-J31,
IF(AND($D31=$C$5,J$5-J31&gt;0),J$5-J31,0)))))),0)</f>
        <v>0</v>
      </c>
      <c r="K32" s="83">
        <f t="shared" ref="K32" si="234">IFERROR(IF(AND(ISTEXT(K31),$D31=$C$3),K$3,
IF(AND(ISTEXT(K31),$D31=$C$4),K$4,
IF(AND($D31=$C$3,K$3-K31&gt;0),K$3-K31,
IF(AND(ISTEXT(K31),$D31=$C$5),K$5,
IF(AND($D31=$C$4,K$4-K31&gt;0),K$4-K31,
IF(AND($D31=$C$5,K$5-K31&gt;0),K$5-K31,0)))))),0)</f>
        <v>0</v>
      </c>
      <c r="L32" s="83">
        <f t="shared" ref="L32" si="235">IFERROR(IF(AND(ISTEXT(L31),$D31=$C$3),L$3,
IF(AND(ISTEXT(L31),$D31=$C$4),L$4,
IF(AND($D31=$C$3,L$3-L31&gt;0),L$3-L31,
IF(AND(ISTEXT(L31),$D31=$C$5),L$5,
IF(AND($D31=$C$4,L$4-L31&gt;0),L$4-L31,
IF(AND($D31=$C$5,L$5-L31&gt;0),L$5-L31,0)))))),0)</f>
        <v>8.75</v>
      </c>
      <c r="M32" s="83">
        <f t="shared" ref="M32" si="236">IFERROR(IF(AND(ISTEXT(M31),$D31=$C$3),M$3,
IF(AND(ISTEXT(M31),$D31=$C$4),M$4,
IF(AND($D31=$C$3,M$3-M31&gt;0),M$3-M31,
IF(AND(ISTEXT(M31),$D31=$C$5),M$5,
IF(AND($D31=$C$4,M$4-M31&gt;0),M$4-M31,
IF(AND($D31=$C$5,M$5-M31&gt;0),M$5-M31,0)))))),0)</f>
        <v>8.75</v>
      </c>
      <c r="N32" s="83">
        <f t="shared" ref="N32" si="237">IFERROR(IF(AND(ISTEXT(N31),$D31=$C$3),N$3,
IF(AND(ISTEXT(N31),$D31=$C$4),N$4,
IF(AND($D31=$C$3,N$3-N31&gt;0),N$3-N31,
IF(AND(ISTEXT(N31),$D31=$C$5),N$5,
IF(AND($D31=$C$4,N$4-N31&gt;0),N$4-N31,
IF(AND($D31=$C$5,N$5-N31&gt;0),N$5-N31,0)))))),0)</f>
        <v>8.75</v>
      </c>
      <c r="O32" s="83">
        <f t="shared" ref="O32" si="238">IFERROR(IF(AND(ISTEXT(O31),$D31=$C$3),O$3,
IF(AND(ISTEXT(O31),$D31=$C$4),O$4,
IF(AND($D31=$C$3,O$3-O31&gt;0),O$3-O31,
IF(AND(ISTEXT(O31),$D31=$C$5),O$5,
IF(AND($D31=$C$4,O$4-O31&gt;0),O$4-O31,
IF(AND($D31=$C$5,O$5-O31&gt;0),O$5-O31,0)))))),0)</f>
        <v>8.75</v>
      </c>
      <c r="P32" s="83">
        <f t="shared" ref="P32" si="239">IFERROR(IF(AND(ISTEXT(P31),$D31=$C$3),P$3,
IF(AND(ISTEXT(P31),$D31=$C$4),P$4,
IF(AND($D31=$C$3,P$3-P31&gt;0),P$3-P31,
IF(AND(ISTEXT(P31),$D31=$C$5),P$5,
IF(AND($D31=$C$4,P$4-P31&gt;0),P$4-P31,
IF(AND($D31=$C$5,P$5-P31&gt;0),P$5-P31,0)))))),0)</f>
        <v>0</v>
      </c>
      <c r="Q32" s="83">
        <f t="shared" ref="Q32" si="240">IFERROR(IF(AND(ISTEXT(Q31),$D31=$C$3),Q$3,
IF(AND(ISTEXT(Q31),$D31=$C$4),Q$4,
IF(AND($D31=$C$3,Q$3-Q31&gt;0),Q$3-Q31,
IF(AND(ISTEXT(Q31),$D31=$C$5),Q$5,
IF(AND($D31=$C$4,Q$4-Q31&gt;0),Q$4-Q31,
IF(AND($D31=$C$5,Q$5-Q31&gt;0),Q$5-Q31,0)))))),0)</f>
        <v>0</v>
      </c>
      <c r="R32" s="83">
        <f t="shared" ref="R32" si="241">IFERROR(IF(AND(ISTEXT(R31),$D31=$C$3),R$3,
IF(AND(ISTEXT(R31),$D31=$C$4),R$4,
IF(AND($D31=$C$3,R$3-R31&gt;0),R$3-R31,
IF(AND(ISTEXT(R31),$D31=$C$5),R$5,
IF(AND($D31=$C$4,R$4-R31&gt;0),R$4-R31,
IF(AND($D31=$C$5,R$5-R31&gt;0),R$5-R31,0)))))),0)</f>
        <v>0</v>
      </c>
      <c r="S32" s="83">
        <f t="shared" ref="S32" si="242">IFERROR(IF(AND(ISTEXT(S31),$D31=$C$3),S$3,
IF(AND(ISTEXT(S31),$D31=$C$4),S$4,
IF(AND($D31=$C$3,S$3-S31&gt;0),S$3-S31,
IF(AND(ISTEXT(S31),$D31=$C$5),S$5,
IF(AND($D31=$C$4,S$4-S31&gt;0),S$4-S31,
IF(AND($D31=$C$5,S$5-S31&gt;0),S$5-S31,0)))))),0)</f>
        <v>8.75</v>
      </c>
      <c r="T32" s="83">
        <f t="shared" ref="T32" si="243">IFERROR(IF(AND(ISTEXT(T31),$D31=$C$3),T$3,
IF(AND(ISTEXT(T31),$D31=$C$4),T$4,
IF(AND($D31=$C$3,T$3-T31&gt;0),T$3-T31,
IF(AND(ISTEXT(T31),$D31=$C$5),T$5,
IF(AND($D31=$C$4,T$4-T31&gt;0),T$4-T31,
IF(AND($D31=$C$5,T$5-T31&gt;0),T$5-T31,0)))))),0)</f>
        <v>8.75</v>
      </c>
      <c r="U32" s="83">
        <f t="shared" ref="U32" si="244">IFERROR(IF(AND(ISTEXT(U31),$D31=$C$3),U$3,
IF(AND(ISTEXT(U31),$D31=$C$4),U$4,
IF(AND($D31=$C$3,U$3-U31&gt;0),U$3-U31,
IF(AND(ISTEXT(U31),$D31=$C$5),U$5,
IF(AND($D31=$C$4,U$4-U31&gt;0),U$4-U31,
IF(AND($D31=$C$5,U$5-U31&gt;0),U$5-U31,0)))))),0)</f>
        <v>8.75</v>
      </c>
      <c r="V32" s="83">
        <f t="shared" ref="V32" si="245">IFERROR(IF(AND(ISTEXT(V31),$D31=$C$3),V$3,
IF(AND(ISTEXT(V31),$D31=$C$4),V$4,
IF(AND($D31=$C$3,V$3-V31&gt;0),V$3-V31,
IF(AND(ISTEXT(V31),$D31=$C$5),V$5,
IF(AND($D31=$C$4,V$4-V31&gt;0),V$4-V31,
IF(AND($D31=$C$5,V$5-V31&gt;0),V$5-V31,0)))))),0)</f>
        <v>8.75</v>
      </c>
      <c r="W32" s="83">
        <f t="shared" ref="W32" si="246">IFERROR(IF(AND(ISTEXT(W31),$D31=$C$3),W$3,
IF(AND(ISTEXT(W31),$D31=$C$4),W$4,
IF(AND($D31=$C$3,W$3-W31&gt;0),W$3-W31,
IF(AND(ISTEXT(W31),$D31=$C$5),W$5,
IF(AND($D31=$C$4,W$4-W31&gt;0),W$4-W31,
IF(AND($D31=$C$5,W$5-W31&gt;0),W$5-W31,0)))))),0)</f>
        <v>0</v>
      </c>
      <c r="X32" s="83">
        <f t="shared" ref="X32" si="247">IFERROR(IF(AND(ISTEXT(X31),$D31=$C$3),X$3,
IF(AND(ISTEXT(X31),$D31=$C$4),X$4,
IF(AND($D31=$C$3,X$3-X31&gt;0),X$3-X31,
IF(AND(ISTEXT(X31),$D31=$C$5),X$5,
IF(AND($D31=$C$4,X$4-X31&gt;0),X$4-X31,
IF(AND($D31=$C$5,X$5-X31&gt;0),X$5-X31,0)))))),0)</f>
        <v>0</v>
      </c>
      <c r="Y32" s="83">
        <f t="shared" ref="Y32" si="248">IFERROR(IF(AND(ISTEXT(Y31),$D31=$C$3),Y$3,
IF(AND(ISTEXT(Y31),$D31=$C$4),Y$4,
IF(AND($D31=$C$3,Y$3-Y31&gt;0),Y$3-Y31,
IF(AND(ISTEXT(Y31),$D31=$C$5),Y$5,
IF(AND($D31=$C$4,Y$4-Y31&gt;0),Y$4-Y31,
IF(AND($D31=$C$5,Y$5-Y31&gt;0),Y$5-Y31,0)))))),0)</f>
        <v>0</v>
      </c>
      <c r="Z32" s="83">
        <f t="shared" ref="Z32" si="249">IFERROR(IF(AND(ISTEXT(Z31),$D31=$C$3),Z$3,
IF(AND(ISTEXT(Z31),$D31=$C$4),Z$4,
IF(AND($D31=$C$3,Z$3-Z31&gt;0),Z$3-Z31,
IF(AND(ISTEXT(Z31),$D31=$C$5),Z$5,
IF(AND($D31=$C$4,Z$4-Z31&gt;0),Z$4-Z31,
IF(AND($D31=$C$5,Z$5-Z31&gt;0),Z$5-Z31,0)))))),0)</f>
        <v>8.75</v>
      </c>
      <c r="AA32" s="83">
        <f t="shared" ref="AA32" si="250">IFERROR(IF(AND(ISTEXT(AA31),$D31=$C$3),AA$3,
IF(AND(ISTEXT(AA31),$D31=$C$4),AA$4,
IF(AND($D31=$C$3,AA$3-AA31&gt;0),AA$3-AA31,
IF(AND(ISTEXT(AA31),$D31=$C$5),AA$5,
IF(AND($D31=$C$4,AA$4-AA31&gt;0),AA$4-AA31,
IF(AND($D31=$C$5,AA$5-AA31&gt;0),AA$5-AA31,0)))))),0)</f>
        <v>8.75</v>
      </c>
      <c r="AB32" s="83">
        <f t="shared" ref="AB32" si="251">IFERROR(IF(AND(ISTEXT(AB31),$D31=$C$3),AB$3,
IF(AND(ISTEXT(AB31),$D31=$C$4),AB$4,
IF(AND($D31=$C$3,AB$3-AB31&gt;0),AB$3-AB31,
IF(AND(ISTEXT(AB31),$D31=$C$5),AB$5,
IF(AND($D31=$C$4,AB$4-AB31&gt;0),AB$4-AB31,
IF(AND($D31=$C$5,AB$5-AB31&gt;0),AB$5-AB31,0)))))),0)</f>
        <v>8.75</v>
      </c>
      <c r="AC32" s="83">
        <f t="shared" ref="AC32" si="252">IFERROR(IF(AND(ISTEXT(AC31),$D31=$C$3),AC$3,
IF(AND(ISTEXT(AC31),$D31=$C$4),AC$4,
IF(AND($D31=$C$3,AC$3-AC31&gt;0),AC$3-AC31,
IF(AND(ISTEXT(AC31),$D31=$C$5),AC$5,
IF(AND($D31=$C$4,AC$4-AC31&gt;0),AC$4-AC31,
IF(AND($D31=$C$5,AC$5-AC31&gt;0),AC$5-AC31,0)))))),0)</f>
        <v>8.75</v>
      </c>
      <c r="AD32" s="83">
        <f t="shared" ref="AD32" si="253">IFERROR(IF(AND(ISTEXT(AD31),$D31=$C$3),AD$3,
IF(AND(ISTEXT(AD31),$D31=$C$4),AD$4,
IF(AND($D31=$C$3,AD$3-AD31&gt;0),AD$3-AD31,
IF(AND(ISTEXT(AD31),$D31=$C$5),AD$5,
IF(AND($D31=$C$4,AD$4-AD31&gt;0),AD$4-AD31,
IF(AND($D31=$C$5,AD$5-AD31&gt;0),AD$5-AD31,0)))))),0)</f>
        <v>0</v>
      </c>
      <c r="AE32" s="83">
        <f t="shared" ref="AE32" si="254">IFERROR(IF(AND(ISTEXT(AE31),$D31=$C$3),AE$3,
IF(AND(ISTEXT(AE31),$D31=$C$4),AE$4,
IF(AND($D31=$C$3,AE$3-AE31&gt;0),AE$3-AE31,
IF(AND(ISTEXT(AE31),$D31=$C$5),AE$5,
IF(AND($D31=$C$4,AE$4-AE31&gt;0),AE$4-AE31,
IF(AND($D31=$C$5,AE$5-AE31&gt;0),AE$5-AE31,0)))))),0)</f>
        <v>0</v>
      </c>
      <c r="AF32" s="83">
        <f t="shared" ref="AF32" si="255">IFERROR(IF(AND(ISTEXT(AF31),$D31=$C$3),AF$3,
IF(AND(ISTEXT(AF31),$D31=$C$4),AF$4,
IF(AND($D31=$C$3,AF$3-AF31&gt;0),AF$3-AF31,
IF(AND(ISTEXT(AF31),$D31=$C$5),AF$5,
IF(AND($D31=$C$4,AF$4-AF31&gt;0),AF$4-AF31,
IF(AND($D31=$C$5,AF$5-AF31&gt;0),AF$5-AF31,0)))))),0)</f>
        <v>0</v>
      </c>
      <c r="AG32" s="83">
        <f t="shared" ref="AG32" si="256">IFERROR(IF(AND(ISTEXT(AG31),$D31=$C$3),AG$3,
IF(AND(ISTEXT(AG31),$D31=$C$4),AG$4,
IF(AND($D31=$C$3,AG$3-AG31&gt;0),AG$3-AG31,
IF(AND(ISTEXT(AG31),$D31=$C$5),AG$5,
IF(AND($D31=$C$4,AG$4-AG31&gt;0),AG$4-AG31,
IF(AND($D31=$C$5,AG$5-AG31&gt;0),AG$5-AG31,0)))))),0)</f>
        <v>8.75</v>
      </c>
      <c r="AH32" s="83">
        <f t="shared" ref="AH32" si="257">IFERROR(IF(AND(ISTEXT(AH31),$D31=$C$3),AH$3,
IF(AND(ISTEXT(AH31),$D31=$C$4),AH$4,
IF(AND($D31=$C$3,AH$3-AH31&gt;0),AH$3-AH31,
IF(AND(ISTEXT(AH31),$D31=$C$5),AH$5,
IF(AND($D31=$C$4,AH$4-AH31&gt;0),AH$4-AH31,
IF(AND($D31=$C$5,AH$5-AH31&gt;0),AH$5-AH31,0)))))),0)</f>
        <v>8.75</v>
      </c>
      <c r="AI32" s="83">
        <f t="shared" ref="AI32" si="258">IFERROR(IF(AND(ISTEXT(AI31),$D31=$C$3),AI$3,
IF(AND(ISTEXT(AI31),$D31=$C$4),AI$4,
IF(AND($D31=$C$3,AI$3-AI31&gt;0),AI$3-AI31,
IF(AND(ISTEXT(AI31),$D31=$C$5),AI$5,
IF(AND($D31=$C$4,AI$4-AI31&gt;0),AI$4-AI31,
IF(AND($D31=$C$5,AI$5-AI31&gt;0),AI$5-AI31,0)))))),0)</f>
        <v>8.75</v>
      </c>
      <c r="AJ32" s="147"/>
      <c r="AK32" s="147"/>
      <c r="AL32" s="147"/>
      <c r="AM32" s="147"/>
      <c r="AN32" s="147"/>
      <c r="AO32" s="147"/>
      <c r="AP32" s="147"/>
    </row>
    <row r="33" spans="1:42" ht="15" customHeight="1" thickBot="1" x14ac:dyDescent="0.3">
      <c r="A33" s="128"/>
      <c r="B33" s="155"/>
      <c r="C33" s="151" t="s">
        <v>127</v>
      </c>
      <c r="D33" s="152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4"/>
      <c r="AA33" s="84"/>
      <c r="AB33" s="84"/>
      <c r="AC33" s="84"/>
      <c r="AD33" s="84"/>
      <c r="AE33" s="84"/>
      <c r="AF33" s="84"/>
      <c r="AG33" s="84"/>
      <c r="AH33" s="84"/>
      <c r="AI33" s="84"/>
      <c r="AJ33" s="148"/>
      <c r="AK33" s="148"/>
      <c r="AL33" s="148"/>
      <c r="AM33" s="148"/>
      <c r="AN33" s="148"/>
      <c r="AO33" s="148"/>
      <c r="AP33" s="148"/>
    </row>
    <row r="34" spans="1:42" ht="15" customHeight="1" x14ac:dyDescent="0.25">
      <c r="A34" s="128"/>
      <c r="B34" s="153" t="str">
        <f>A18</f>
        <v>BM</v>
      </c>
      <c r="C34" s="81" t="str">
        <f>IFERROR(VLOOKUP(B34,Relevé[],2,FALSE),"")</f>
        <v>CPTA</v>
      </c>
      <c r="D34" s="81" t="str">
        <f>IFERROR(VLOOKUP(B34,Relevé[],3,FALSE),"")</f>
        <v>5J</v>
      </c>
      <c r="E34" s="82">
        <f>IFERROR(VLOOKUP(B34,Relevé[],4,FALSE),"")</f>
        <v>7.75</v>
      </c>
      <c r="F34" s="82">
        <f>IFERROR(VLOOKUP(B34,Relevé[],5,FALSE),"")</f>
        <v>7.75</v>
      </c>
      <c r="G34" s="82">
        <f>IFERROR(VLOOKUP(B34,Relevé[],6,FALSE),"")</f>
        <v>7.75</v>
      </c>
      <c r="H34" s="82">
        <f>IFERROR(VLOOKUP(B34,Relevé[],7,FALSE),"")</f>
        <v>7.75</v>
      </c>
      <c r="I34" s="82">
        <f>IFERROR(VLOOKUP(B34,Relevé[],8,FALSE),"")</f>
        <v>4</v>
      </c>
      <c r="J34" s="82">
        <f>IFERROR(VLOOKUP(B34,Relevé[],9,FALSE),"")</f>
        <v>0</v>
      </c>
      <c r="K34" s="82">
        <f>IFERROR(VLOOKUP(B34,Relevé[],10,FALSE),"")</f>
        <v>0</v>
      </c>
      <c r="L34" s="82">
        <f>IFERROR(VLOOKUP(B34,Relevé[],11,FALSE),"")</f>
        <v>0</v>
      </c>
      <c r="M34" s="82">
        <f>IFERROR(VLOOKUP(B34,Relevé[],12,FALSE),"")</f>
        <v>0</v>
      </c>
      <c r="N34" s="82">
        <f>IFERROR(VLOOKUP(B34,Relevé[],13,FALSE),"")</f>
        <v>0</v>
      </c>
      <c r="O34" s="82">
        <f>IFERROR(VLOOKUP(B34,Relevé[],14,FALSE),"")</f>
        <v>0</v>
      </c>
      <c r="P34" s="82">
        <f>IFERROR(VLOOKUP(B34,Relevé[],15,FALSE),"")</f>
        <v>0</v>
      </c>
      <c r="Q34" s="82">
        <f>IFERROR(VLOOKUP(B34,Relevé[],16,FALSE),"")</f>
        <v>0</v>
      </c>
      <c r="R34" s="82">
        <f>IFERROR(VLOOKUP(B34,Relevé[],17,FALSE),"")</f>
        <v>0</v>
      </c>
      <c r="S34" s="82">
        <f>IFERROR(VLOOKUP(B34,Relevé[],18,FALSE),"")</f>
        <v>0</v>
      </c>
      <c r="T34" s="82">
        <f>IFERROR(VLOOKUP(B34,Relevé[],19,FALSE),"")</f>
        <v>0</v>
      </c>
      <c r="U34" s="82">
        <f>IFERROR(VLOOKUP(B34,Relevé[],20,FALSE),"")</f>
        <v>0</v>
      </c>
      <c r="V34" s="82">
        <f>IFERROR(VLOOKUP(B34,Relevé[],21,FALSE),"")</f>
        <v>0</v>
      </c>
      <c r="W34" s="82">
        <f>IFERROR(VLOOKUP(B34,Relevé[],22,FALSE),"")</f>
        <v>0</v>
      </c>
      <c r="X34" s="82">
        <f>IFERROR(VLOOKUP(B34,Relevé[],23,FALSE),"")</f>
        <v>0</v>
      </c>
      <c r="Y34" s="82">
        <f>IFERROR(VLOOKUP(B34,Relevé[],24,FALSE),"")</f>
        <v>0</v>
      </c>
      <c r="Z34" s="82">
        <f>IFERROR(VLOOKUP(B34,Relevé[],25,FALSE),"")</f>
        <v>0</v>
      </c>
      <c r="AA34" s="82">
        <f>IFERROR(VLOOKUP(B34,Relevé[],26,FALSE),"")</f>
        <v>0</v>
      </c>
      <c r="AB34" s="82">
        <f>IFERROR(VLOOKUP(B34,Relevé[],27,FALSE),"")</f>
        <v>0</v>
      </c>
      <c r="AC34" s="82">
        <f>IFERROR(VLOOKUP(B34,Relevé[],28,FALSE),"")</f>
        <v>0</v>
      </c>
      <c r="AD34" s="82">
        <f>IFERROR(VLOOKUP(B34,Relevé[],29,FALSE),"")</f>
        <v>0</v>
      </c>
      <c r="AE34" s="82">
        <f>IFERROR(VLOOKUP(B34,Relevé[],30,FALSE),"")</f>
        <v>0</v>
      </c>
      <c r="AF34" s="82">
        <f>IFERROR(VLOOKUP(B34,Relevé[],31,FALSE),"")</f>
        <v>0</v>
      </c>
      <c r="AG34" s="82">
        <f>IFERROR(VLOOKUP(B34,Relevé[],32,FALSE),"")</f>
        <v>0</v>
      </c>
      <c r="AH34" s="82">
        <f>IFERROR(VLOOKUP(B34,Relevé[],33,FALSE),"")</f>
        <v>0</v>
      </c>
      <c r="AI34" s="82">
        <f>IFERROR(VLOOKUP(B34,Relevé[],34,FALSE),"")</f>
        <v>0</v>
      </c>
      <c r="AJ34" s="146">
        <f t="shared" ref="AJ34" si="259">SUM(E35:AI35)</f>
        <v>128.25</v>
      </c>
      <c r="AK34" s="146">
        <f t="shared" ref="AK34" si="260">SUMIFS($E35:$AI35,$E36:$AI36,"C")</f>
        <v>0</v>
      </c>
      <c r="AL34" s="146">
        <f t="shared" ref="AL34" si="261">SUMIFS($E35:$AI35,$E36:$AI36,"M")</f>
        <v>0</v>
      </c>
      <c r="AM34" s="146">
        <f t="shared" ref="AM34" si="262">SUMIFS($E35:$AI35,$E36:$AI36,"A")</f>
        <v>0</v>
      </c>
      <c r="AN34" s="146">
        <f t="shared" ref="AN34" si="263">SUMIFS($E35:$AI35,$E36:$AI36,"RC")</f>
        <v>0</v>
      </c>
      <c r="AO34" s="146">
        <f t="shared" ref="AO34" si="264">SUMIFS($E35:$AI35,$E36:$AI36,"P")</f>
        <v>0</v>
      </c>
      <c r="AP34" s="146" t="b">
        <f t="shared" ref="AP34" si="265">AJ34=SUM(AK34:AO36)</f>
        <v>0</v>
      </c>
    </row>
    <row r="35" spans="1:42" ht="15" customHeight="1" x14ac:dyDescent="0.25">
      <c r="A35" s="128"/>
      <c r="B35" s="154"/>
      <c r="C35" s="149" t="s">
        <v>126</v>
      </c>
      <c r="D35" s="150"/>
      <c r="E35" s="83">
        <f>IFERROR(IF(AND(ISTEXT(E34),$D34=$C$3),E$3,
IF(AND(ISTEXT(E34),$D34=$C$4),E$4,
IF(AND($D34=$C$3,E$3-E34&gt;0),E$3-E34,
IF(AND(ISTEXT(E34),$D34=$C$5),E$5,
IF(AND($D34=$C$4,E$4-E34&gt;0),E$4-E34,
IF(AND($D34=$C$5,E$5-E34&gt;0),E$5-E34,0)))))),0)</f>
        <v>0</v>
      </c>
      <c r="F35" s="83">
        <f t="shared" ref="F35" si="266">IFERROR(IF(AND(ISTEXT(F34),$D34=$C$3),F$3,
IF(AND(ISTEXT(F34),$D34=$C$4),F$4,
IF(AND($D34=$C$3,F$3-F34&gt;0),F$3-F34,
IF(AND(ISTEXT(F34),$D34=$C$5),F$5,
IF(AND($D34=$C$4,F$4-F34&gt;0),F$4-F34,
IF(AND($D34=$C$5,F$5-F34&gt;0),F$5-F34,0)))))),0)</f>
        <v>0</v>
      </c>
      <c r="G35" s="83">
        <f t="shared" ref="G35" si="267">IFERROR(IF(AND(ISTEXT(G34),$D34=$C$3),G$3,
IF(AND(ISTEXT(G34),$D34=$C$4),G$4,
IF(AND($D34=$C$3,G$3-G34&gt;0),G$3-G34,
IF(AND(ISTEXT(G34),$D34=$C$5),G$5,
IF(AND($D34=$C$4,G$4-G34&gt;0),G$4-G34,
IF(AND($D34=$C$5,G$5-G34&gt;0),G$5-G34,0)))))),0)</f>
        <v>0</v>
      </c>
      <c r="H35" s="83">
        <f t="shared" ref="H35" si="268">IFERROR(IF(AND(ISTEXT(H34),$D34=$C$3),H$3,
IF(AND(ISTEXT(H34),$D34=$C$4),H$4,
IF(AND($D34=$C$3,H$3-H34&gt;0),H$3-H34,
IF(AND(ISTEXT(H34),$D34=$C$5),H$5,
IF(AND($D34=$C$4,H$4-H34&gt;0),H$4-H34,
IF(AND($D34=$C$5,H$5-H34&gt;0),H$5-H34,0)))))),0)</f>
        <v>0</v>
      </c>
      <c r="I35" s="83">
        <f t="shared" ref="I35" si="269">IFERROR(IF(AND(ISTEXT(I34),$D34=$C$3),I$3,
IF(AND(ISTEXT(I34),$D34=$C$4),I$4,
IF(AND($D34=$C$3,I$3-I34&gt;0),I$3-I34,
IF(AND(ISTEXT(I34),$D34=$C$5),I$5,
IF(AND($D34=$C$4,I$4-I34&gt;0),I$4-I34,
IF(AND($D34=$C$5,I$5-I34&gt;0),I$5-I34,0)))))),0)</f>
        <v>0</v>
      </c>
      <c r="J35" s="83">
        <f t="shared" ref="J35" si="270">IFERROR(IF(AND(ISTEXT(J34),$D34=$C$3),J$3,
IF(AND(ISTEXT(J34),$D34=$C$4),J$4,
IF(AND($D34=$C$3,J$3-J34&gt;0),J$3-J34,
IF(AND(ISTEXT(J34),$D34=$C$5),J$5,
IF(AND($D34=$C$4,J$4-J34&gt;0),J$4-J34,
IF(AND($D34=$C$5,J$5-J34&gt;0),J$5-J34,0)))))),0)</f>
        <v>0</v>
      </c>
      <c r="K35" s="83">
        <f t="shared" ref="K35" si="271">IFERROR(IF(AND(ISTEXT(K34),$D34=$C$3),K$3,
IF(AND(ISTEXT(K34),$D34=$C$4),K$4,
IF(AND($D34=$C$3,K$3-K34&gt;0),K$3-K34,
IF(AND(ISTEXT(K34),$D34=$C$5),K$5,
IF(AND($D34=$C$4,K$4-K34&gt;0),K$4-K34,
IF(AND($D34=$C$5,K$5-K34&gt;0),K$5-K34,0)))))),0)</f>
        <v>0</v>
      </c>
      <c r="L35" s="83">
        <f t="shared" ref="L35" si="272">IFERROR(IF(AND(ISTEXT(L34),$D34=$C$3),L$3,
IF(AND(ISTEXT(L34),$D34=$C$4),L$4,
IF(AND($D34=$C$3,L$3-L34&gt;0),L$3-L34,
IF(AND(ISTEXT(L34),$D34=$C$5),L$5,
IF(AND($D34=$C$4,L$4-L34&gt;0),L$4-L34,
IF(AND($D34=$C$5,L$5-L34&gt;0),L$5-L34,0)))))),0)</f>
        <v>7.75</v>
      </c>
      <c r="M35" s="83">
        <f t="shared" ref="M35" si="273">IFERROR(IF(AND(ISTEXT(M34),$D34=$C$3),M$3,
IF(AND(ISTEXT(M34),$D34=$C$4),M$4,
IF(AND($D34=$C$3,M$3-M34&gt;0),M$3-M34,
IF(AND(ISTEXT(M34),$D34=$C$5),M$5,
IF(AND($D34=$C$4,M$4-M34&gt;0),M$4-M34,
IF(AND($D34=$C$5,M$5-M34&gt;0),M$5-M34,0)))))),0)</f>
        <v>7.75</v>
      </c>
      <c r="N35" s="83">
        <f t="shared" ref="N35" si="274">IFERROR(IF(AND(ISTEXT(N34),$D34=$C$3),N$3,
IF(AND(ISTEXT(N34),$D34=$C$4),N$4,
IF(AND($D34=$C$3,N$3-N34&gt;0),N$3-N34,
IF(AND(ISTEXT(N34),$D34=$C$5),N$5,
IF(AND($D34=$C$4,N$4-N34&gt;0),N$4-N34,
IF(AND($D34=$C$5,N$5-N34&gt;0),N$5-N34,0)))))),0)</f>
        <v>7.75</v>
      </c>
      <c r="O35" s="83">
        <f t="shared" ref="O35" si="275">IFERROR(IF(AND(ISTEXT(O34),$D34=$C$3),O$3,
IF(AND(ISTEXT(O34),$D34=$C$4),O$4,
IF(AND($D34=$C$3,O$3-O34&gt;0),O$3-O34,
IF(AND(ISTEXT(O34),$D34=$C$5),O$5,
IF(AND($D34=$C$4,O$4-O34&gt;0),O$4-O34,
IF(AND($D34=$C$5,O$5-O34&gt;0),O$5-O34,0)))))),0)</f>
        <v>7.75</v>
      </c>
      <c r="P35" s="83">
        <f t="shared" ref="P35" si="276">IFERROR(IF(AND(ISTEXT(P34),$D34=$C$3),P$3,
IF(AND(ISTEXT(P34),$D34=$C$4),P$4,
IF(AND($D34=$C$3,P$3-P34&gt;0),P$3-P34,
IF(AND(ISTEXT(P34),$D34=$C$5),P$5,
IF(AND($D34=$C$4,P$4-P34&gt;0),P$4-P34,
IF(AND($D34=$C$5,P$5-P34&gt;0),P$5-P34,0)))))),0)</f>
        <v>4</v>
      </c>
      <c r="Q35" s="83">
        <f t="shared" ref="Q35" si="277">IFERROR(IF(AND(ISTEXT(Q34),$D34=$C$3),Q$3,
IF(AND(ISTEXT(Q34),$D34=$C$4),Q$4,
IF(AND($D34=$C$3,Q$3-Q34&gt;0),Q$3-Q34,
IF(AND(ISTEXT(Q34),$D34=$C$5),Q$5,
IF(AND($D34=$C$4,Q$4-Q34&gt;0),Q$4-Q34,
IF(AND($D34=$C$5,Q$5-Q34&gt;0),Q$5-Q34,0)))))),0)</f>
        <v>0</v>
      </c>
      <c r="R35" s="83">
        <f t="shared" ref="R35" si="278">IFERROR(IF(AND(ISTEXT(R34),$D34=$C$3),R$3,
IF(AND(ISTEXT(R34),$D34=$C$4),R$4,
IF(AND($D34=$C$3,R$3-R34&gt;0),R$3-R34,
IF(AND(ISTEXT(R34),$D34=$C$5),R$5,
IF(AND($D34=$C$4,R$4-R34&gt;0),R$4-R34,
IF(AND($D34=$C$5,R$5-R34&gt;0),R$5-R34,0)))))),0)</f>
        <v>0</v>
      </c>
      <c r="S35" s="83">
        <f t="shared" ref="S35" si="279">IFERROR(IF(AND(ISTEXT(S34),$D34=$C$3),S$3,
IF(AND(ISTEXT(S34),$D34=$C$4),S$4,
IF(AND($D34=$C$3,S$3-S34&gt;0),S$3-S34,
IF(AND(ISTEXT(S34),$D34=$C$5),S$5,
IF(AND($D34=$C$4,S$4-S34&gt;0),S$4-S34,
IF(AND($D34=$C$5,S$5-S34&gt;0),S$5-S34,0)))))),0)</f>
        <v>7.75</v>
      </c>
      <c r="T35" s="83">
        <f t="shared" ref="T35" si="280">IFERROR(IF(AND(ISTEXT(T34),$D34=$C$3),T$3,
IF(AND(ISTEXT(T34),$D34=$C$4),T$4,
IF(AND($D34=$C$3,T$3-T34&gt;0),T$3-T34,
IF(AND(ISTEXT(T34),$D34=$C$5),T$5,
IF(AND($D34=$C$4,T$4-T34&gt;0),T$4-T34,
IF(AND($D34=$C$5,T$5-T34&gt;0),T$5-T34,0)))))),0)</f>
        <v>7.75</v>
      </c>
      <c r="U35" s="83">
        <f t="shared" ref="U35" si="281">IFERROR(IF(AND(ISTEXT(U34),$D34=$C$3),U$3,
IF(AND(ISTEXT(U34),$D34=$C$4),U$4,
IF(AND($D34=$C$3,U$3-U34&gt;0),U$3-U34,
IF(AND(ISTEXT(U34),$D34=$C$5),U$5,
IF(AND($D34=$C$4,U$4-U34&gt;0),U$4-U34,
IF(AND($D34=$C$5,U$5-U34&gt;0),U$5-U34,0)))))),0)</f>
        <v>7.75</v>
      </c>
      <c r="V35" s="83">
        <f t="shared" ref="V35" si="282">IFERROR(IF(AND(ISTEXT(V34),$D34=$C$3),V$3,
IF(AND(ISTEXT(V34),$D34=$C$4),V$4,
IF(AND($D34=$C$3,V$3-V34&gt;0),V$3-V34,
IF(AND(ISTEXT(V34),$D34=$C$5),V$5,
IF(AND($D34=$C$4,V$4-V34&gt;0),V$4-V34,
IF(AND($D34=$C$5,V$5-V34&gt;0),V$5-V34,0)))))),0)</f>
        <v>7.75</v>
      </c>
      <c r="W35" s="83">
        <f t="shared" ref="W35" si="283">IFERROR(IF(AND(ISTEXT(W34),$D34=$C$3),W$3,
IF(AND(ISTEXT(W34),$D34=$C$4),W$4,
IF(AND($D34=$C$3,W$3-W34&gt;0),W$3-W34,
IF(AND(ISTEXT(W34),$D34=$C$5),W$5,
IF(AND($D34=$C$4,W$4-W34&gt;0),W$4-W34,
IF(AND($D34=$C$5,W$5-W34&gt;0),W$5-W34,0)))))),0)</f>
        <v>4</v>
      </c>
      <c r="X35" s="83">
        <f t="shared" ref="X35" si="284">IFERROR(IF(AND(ISTEXT(X34),$D34=$C$3),X$3,
IF(AND(ISTEXT(X34),$D34=$C$4),X$4,
IF(AND($D34=$C$3,X$3-X34&gt;0),X$3-X34,
IF(AND(ISTEXT(X34),$D34=$C$5),X$5,
IF(AND($D34=$C$4,X$4-X34&gt;0),X$4-X34,
IF(AND($D34=$C$5,X$5-X34&gt;0),X$5-X34,0)))))),0)</f>
        <v>0</v>
      </c>
      <c r="Y35" s="83">
        <f t="shared" ref="Y35" si="285">IFERROR(IF(AND(ISTEXT(Y34),$D34=$C$3),Y$3,
IF(AND(ISTEXT(Y34),$D34=$C$4),Y$4,
IF(AND($D34=$C$3,Y$3-Y34&gt;0),Y$3-Y34,
IF(AND(ISTEXT(Y34),$D34=$C$5),Y$5,
IF(AND($D34=$C$4,Y$4-Y34&gt;0),Y$4-Y34,
IF(AND($D34=$C$5,Y$5-Y34&gt;0),Y$5-Y34,0)))))),0)</f>
        <v>0</v>
      </c>
      <c r="Z35" s="83">
        <f t="shared" ref="Z35" si="286">IFERROR(IF(AND(ISTEXT(Z34),$D34=$C$3),Z$3,
IF(AND(ISTEXT(Z34),$D34=$C$4),Z$4,
IF(AND($D34=$C$3,Z$3-Z34&gt;0),Z$3-Z34,
IF(AND(ISTEXT(Z34),$D34=$C$5),Z$5,
IF(AND($D34=$C$4,Z$4-Z34&gt;0),Z$4-Z34,
IF(AND($D34=$C$5,Z$5-Z34&gt;0),Z$5-Z34,0)))))),0)</f>
        <v>7.75</v>
      </c>
      <c r="AA35" s="83">
        <f t="shared" ref="AA35" si="287">IFERROR(IF(AND(ISTEXT(AA34),$D34=$C$3),AA$3,
IF(AND(ISTEXT(AA34),$D34=$C$4),AA$4,
IF(AND($D34=$C$3,AA$3-AA34&gt;0),AA$3-AA34,
IF(AND(ISTEXT(AA34),$D34=$C$5),AA$5,
IF(AND($D34=$C$4,AA$4-AA34&gt;0),AA$4-AA34,
IF(AND($D34=$C$5,AA$5-AA34&gt;0),AA$5-AA34,0)))))),0)</f>
        <v>7.75</v>
      </c>
      <c r="AB35" s="83">
        <f t="shared" ref="AB35" si="288">IFERROR(IF(AND(ISTEXT(AB34),$D34=$C$3),AB$3,
IF(AND(ISTEXT(AB34),$D34=$C$4),AB$4,
IF(AND($D34=$C$3,AB$3-AB34&gt;0),AB$3-AB34,
IF(AND(ISTEXT(AB34),$D34=$C$5),AB$5,
IF(AND($D34=$C$4,AB$4-AB34&gt;0),AB$4-AB34,
IF(AND($D34=$C$5,AB$5-AB34&gt;0),AB$5-AB34,0)))))),0)</f>
        <v>7.75</v>
      </c>
      <c r="AC35" s="83">
        <f t="shared" ref="AC35" si="289">IFERROR(IF(AND(ISTEXT(AC34),$D34=$C$3),AC$3,
IF(AND(ISTEXT(AC34),$D34=$C$4),AC$4,
IF(AND($D34=$C$3,AC$3-AC34&gt;0),AC$3-AC34,
IF(AND(ISTEXT(AC34),$D34=$C$5),AC$5,
IF(AND($D34=$C$4,AC$4-AC34&gt;0),AC$4-AC34,
IF(AND($D34=$C$5,AC$5-AC34&gt;0),AC$5-AC34,0)))))),0)</f>
        <v>7.75</v>
      </c>
      <c r="AD35" s="83">
        <f t="shared" ref="AD35" si="290">IFERROR(IF(AND(ISTEXT(AD34),$D34=$C$3),AD$3,
IF(AND(ISTEXT(AD34),$D34=$C$4),AD$4,
IF(AND($D34=$C$3,AD$3-AD34&gt;0),AD$3-AD34,
IF(AND(ISTEXT(AD34),$D34=$C$5),AD$5,
IF(AND($D34=$C$4,AD$4-AD34&gt;0),AD$4-AD34,
IF(AND($D34=$C$5,AD$5-AD34&gt;0),AD$5-AD34,0)))))),0)</f>
        <v>4</v>
      </c>
      <c r="AE35" s="83">
        <f t="shared" ref="AE35" si="291">IFERROR(IF(AND(ISTEXT(AE34),$D34=$C$3),AE$3,
IF(AND(ISTEXT(AE34),$D34=$C$4),AE$4,
IF(AND($D34=$C$3,AE$3-AE34&gt;0),AE$3-AE34,
IF(AND(ISTEXT(AE34),$D34=$C$5),AE$5,
IF(AND($D34=$C$4,AE$4-AE34&gt;0),AE$4-AE34,
IF(AND($D34=$C$5,AE$5-AE34&gt;0),AE$5-AE34,0)))))),0)</f>
        <v>0</v>
      </c>
      <c r="AF35" s="83">
        <f t="shared" ref="AF35" si="292">IFERROR(IF(AND(ISTEXT(AF34),$D34=$C$3),AF$3,
IF(AND(ISTEXT(AF34),$D34=$C$4),AF$4,
IF(AND($D34=$C$3,AF$3-AF34&gt;0),AF$3-AF34,
IF(AND(ISTEXT(AF34),$D34=$C$5),AF$5,
IF(AND($D34=$C$4,AF$4-AF34&gt;0),AF$4-AF34,
IF(AND($D34=$C$5,AF$5-AF34&gt;0),AF$5-AF34,0)))))),0)</f>
        <v>0</v>
      </c>
      <c r="AG35" s="83">
        <f t="shared" ref="AG35" si="293">IFERROR(IF(AND(ISTEXT(AG34),$D34=$C$3),AG$3,
IF(AND(ISTEXT(AG34),$D34=$C$4),AG$4,
IF(AND($D34=$C$3,AG$3-AG34&gt;0),AG$3-AG34,
IF(AND(ISTEXT(AG34),$D34=$C$5),AG$5,
IF(AND($D34=$C$4,AG$4-AG34&gt;0),AG$4-AG34,
IF(AND($D34=$C$5,AG$5-AG34&gt;0),AG$5-AG34,0)))))),0)</f>
        <v>7.75</v>
      </c>
      <c r="AH35" s="83">
        <f t="shared" ref="AH35" si="294">IFERROR(IF(AND(ISTEXT(AH34),$D34=$C$3),AH$3,
IF(AND(ISTEXT(AH34),$D34=$C$4),AH$4,
IF(AND($D34=$C$3,AH$3-AH34&gt;0),AH$3-AH34,
IF(AND(ISTEXT(AH34),$D34=$C$5),AH$5,
IF(AND($D34=$C$4,AH$4-AH34&gt;0),AH$4-AH34,
IF(AND($D34=$C$5,AH$5-AH34&gt;0),AH$5-AH34,0)))))),0)</f>
        <v>7.75</v>
      </c>
      <c r="AI35" s="83">
        <f t="shared" ref="AI35" si="295">IFERROR(IF(AND(ISTEXT(AI34),$D34=$C$3),AI$3,
IF(AND(ISTEXT(AI34),$D34=$C$4),AI$4,
IF(AND($D34=$C$3,AI$3-AI34&gt;0),AI$3-AI34,
IF(AND(ISTEXT(AI34),$D34=$C$5),AI$5,
IF(AND($D34=$C$4,AI$4-AI34&gt;0),AI$4-AI34,
IF(AND($D34=$C$5,AI$5-AI34&gt;0),AI$5-AI34,0)))))),0)</f>
        <v>7.75</v>
      </c>
      <c r="AJ35" s="147"/>
      <c r="AK35" s="147"/>
      <c r="AL35" s="147"/>
      <c r="AM35" s="147"/>
      <c r="AN35" s="147"/>
      <c r="AO35" s="147"/>
      <c r="AP35" s="147"/>
    </row>
    <row r="36" spans="1:42" ht="15" customHeight="1" thickBot="1" x14ac:dyDescent="0.3">
      <c r="A36" s="130"/>
      <c r="B36" s="155"/>
      <c r="C36" s="151" t="s">
        <v>127</v>
      </c>
      <c r="D36" s="152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84"/>
      <c r="AJ36" s="148"/>
      <c r="AK36" s="148"/>
      <c r="AL36" s="148"/>
      <c r="AM36" s="148"/>
      <c r="AN36" s="148"/>
      <c r="AO36" s="148"/>
      <c r="AP36" s="148"/>
    </row>
    <row r="37" spans="1:42" ht="15" customHeight="1" x14ac:dyDescent="0.25">
      <c r="A37" s="128"/>
      <c r="B37" s="153" t="str">
        <f>A19</f>
        <v>BC</v>
      </c>
      <c r="C37" s="81" t="str">
        <f>IFERROR(VLOOKUP(B37,Relevé[],2,FALSE),"")</f>
        <v>COM</v>
      </c>
      <c r="D37" s="81" t="str">
        <f>IFERROR(VLOOKUP(B37,Relevé[],3,FALSE),"")</f>
        <v>5J</v>
      </c>
      <c r="E37" s="82" t="str">
        <f>IFERROR(VLOOKUP(B37,Relevé[],4,FALSE),"")</f>
        <v>c</v>
      </c>
      <c r="F37" s="82" t="str">
        <f>IFERROR(VLOOKUP(B37,Relevé[],5,FALSE),"")</f>
        <v>c</v>
      </c>
      <c r="G37" s="82" t="str">
        <f>IFERROR(VLOOKUP(B37,Relevé[],6,FALSE),"")</f>
        <v>c</v>
      </c>
      <c r="H37" s="82" t="str">
        <f>IFERROR(VLOOKUP(B37,Relevé[],7,FALSE),"")</f>
        <v>c</v>
      </c>
      <c r="I37" s="82" t="str">
        <f>IFERROR(VLOOKUP(B37,Relevé[],8,FALSE),"")</f>
        <v>c</v>
      </c>
      <c r="J37" s="82">
        <f>IFERROR(VLOOKUP(B37,Relevé[],9,FALSE),"")</f>
        <v>0</v>
      </c>
      <c r="K37" s="82">
        <f>IFERROR(VLOOKUP(B37,Relevé[],10,FALSE),"")</f>
        <v>0</v>
      </c>
      <c r="L37" s="82">
        <f>IFERROR(VLOOKUP(B37,Relevé[],11,FALSE),"")</f>
        <v>0</v>
      </c>
      <c r="M37" s="82">
        <f>IFERROR(VLOOKUP(B37,Relevé[],12,FALSE),"")</f>
        <v>0</v>
      </c>
      <c r="N37" s="82">
        <f>IFERROR(VLOOKUP(B37,Relevé[],13,FALSE),"")</f>
        <v>0</v>
      </c>
      <c r="O37" s="82">
        <f>IFERROR(VLOOKUP(B37,Relevé[],14,FALSE),"")</f>
        <v>0</v>
      </c>
      <c r="P37" s="82">
        <f>IFERROR(VLOOKUP(B37,Relevé[],15,FALSE),"")</f>
        <v>0</v>
      </c>
      <c r="Q37" s="82">
        <f>IFERROR(VLOOKUP(B37,Relevé[],16,FALSE),"")</f>
        <v>0</v>
      </c>
      <c r="R37" s="82">
        <f>IFERROR(VLOOKUP(B37,Relevé[],17,FALSE),"")</f>
        <v>0</v>
      </c>
      <c r="S37" s="82">
        <f>IFERROR(VLOOKUP(B37,Relevé[],18,FALSE),"")</f>
        <v>0</v>
      </c>
      <c r="T37" s="82">
        <f>IFERROR(VLOOKUP(B37,Relevé[],19,FALSE),"")</f>
        <v>0</v>
      </c>
      <c r="U37" s="82">
        <f>IFERROR(VLOOKUP(B37,Relevé[],20,FALSE),"")</f>
        <v>0</v>
      </c>
      <c r="V37" s="82">
        <f>IFERROR(VLOOKUP(B37,Relevé[],21,FALSE),"")</f>
        <v>0</v>
      </c>
      <c r="W37" s="82">
        <f>IFERROR(VLOOKUP(B37,Relevé[],22,FALSE),"")</f>
        <v>0</v>
      </c>
      <c r="X37" s="82">
        <f>IFERROR(VLOOKUP(B37,Relevé[],23,FALSE),"")</f>
        <v>0</v>
      </c>
      <c r="Y37" s="82">
        <f>IFERROR(VLOOKUP(B37,Relevé[],24,FALSE),"")</f>
        <v>0</v>
      </c>
      <c r="Z37" s="82">
        <f>IFERROR(VLOOKUP(B37,Relevé[],25,FALSE),"")</f>
        <v>0</v>
      </c>
      <c r="AA37" s="82">
        <f>IFERROR(VLOOKUP(B37,Relevé[],26,FALSE),"")</f>
        <v>0</v>
      </c>
      <c r="AB37" s="82">
        <f>IFERROR(VLOOKUP(B37,Relevé[],27,FALSE),"")</f>
        <v>0</v>
      </c>
      <c r="AC37" s="82">
        <f>IFERROR(VLOOKUP(B37,Relevé[],28,FALSE),"")</f>
        <v>0</v>
      </c>
      <c r="AD37" s="82">
        <f>IFERROR(VLOOKUP(B37,Relevé[],29,FALSE),"")</f>
        <v>0</v>
      </c>
      <c r="AE37" s="82">
        <f>IFERROR(VLOOKUP(B37,Relevé[],30,FALSE),"")</f>
        <v>0</v>
      </c>
      <c r="AF37" s="82">
        <f>IFERROR(VLOOKUP(B37,Relevé[],31,FALSE),"")</f>
        <v>0</v>
      </c>
      <c r="AG37" s="82">
        <f>IFERROR(VLOOKUP(B37,Relevé[],32,FALSE),"")</f>
        <v>0</v>
      </c>
      <c r="AH37" s="82">
        <f>IFERROR(VLOOKUP(B37,Relevé[],33,FALSE),"")</f>
        <v>0</v>
      </c>
      <c r="AI37" s="82">
        <f>IFERROR(VLOOKUP(B37,Relevé[],34,FALSE),"")</f>
        <v>0</v>
      </c>
      <c r="AJ37" s="146">
        <f t="shared" ref="AJ37" si="296">SUM(E38:AI38)</f>
        <v>163.25</v>
      </c>
      <c r="AK37" s="146">
        <f t="shared" ref="AK37" si="297">SUMIFS($E38:$AI38,$E39:$AI39,"C")</f>
        <v>0</v>
      </c>
      <c r="AL37" s="146">
        <f t="shared" ref="AL37" si="298">SUMIFS($E38:$AI38,$E39:$AI39,"M")</f>
        <v>0</v>
      </c>
      <c r="AM37" s="146">
        <f t="shared" ref="AM37" si="299">SUMIFS($E38:$AI38,$E39:$AI39,"A")</f>
        <v>0</v>
      </c>
      <c r="AN37" s="146">
        <f t="shared" ref="AN37" si="300">SUMIFS($E38:$AI38,$E39:$AI39,"RC")</f>
        <v>0</v>
      </c>
      <c r="AO37" s="146">
        <f t="shared" ref="AO37" si="301">SUMIFS($E38:$AI38,$E39:$AI39,"P")</f>
        <v>0</v>
      </c>
      <c r="AP37" s="146" t="b">
        <f t="shared" ref="AP37" si="302">AJ37=SUM(AK37:AO39)</f>
        <v>0</v>
      </c>
    </row>
    <row r="38" spans="1:42" ht="15" customHeight="1" x14ac:dyDescent="0.25">
      <c r="A38" s="128"/>
      <c r="B38" s="154"/>
      <c r="C38" s="149" t="s">
        <v>126</v>
      </c>
      <c r="D38" s="150"/>
      <c r="E38" s="83">
        <f>IFERROR(IF(AND(ISTEXT(E37),$D37=$C$3),E$3,
IF(AND(ISTEXT(E37),$D37=$C$4),E$4,
IF(AND($D37=$C$3,E$3-E37&gt;0),E$3-E37,
IF(AND(ISTEXT(E37),$D37=$C$5),E$5,
IF(AND($D37=$C$4,E$4-E37&gt;0),E$4-E37,
IF(AND($D37=$C$5,E$5-E37&gt;0),E$5-E37,0)))))),0)</f>
        <v>7.75</v>
      </c>
      <c r="F38" s="83">
        <f t="shared" ref="F38" si="303">IFERROR(IF(AND(ISTEXT(F37),$D37=$C$3),F$3,
IF(AND(ISTEXT(F37),$D37=$C$4),F$4,
IF(AND($D37=$C$3,F$3-F37&gt;0),F$3-F37,
IF(AND(ISTEXT(F37),$D37=$C$5),F$5,
IF(AND($D37=$C$4,F$4-F37&gt;0),F$4-F37,
IF(AND($D37=$C$5,F$5-F37&gt;0),F$5-F37,0)))))),0)</f>
        <v>7.75</v>
      </c>
      <c r="G38" s="83">
        <f t="shared" ref="G38" si="304">IFERROR(IF(AND(ISTEXT(G37),$D37=$C$3),G$3,
IF(AND(ISTEXT(G37),$D37=$C$4),G$4,
IF(AND($D37=$C$3,G$3-G37&gt;0),G$3-G37,
IF(AND(ISTEXT(G37),$D37=$C$5),G$5,
IF(AND($D37=$C$4,G$4-G37&gt;0),G$4-G37,
IF(AND($D37=$C$5,G$5-G37&gt;0),G$5-G37,0)))))),0)</f>
        <v>7.75</v>
      </c>
      <c r="H38" s="83">
        <f t="shared" ref="H38" si="305">IFERROR(IF(AND(ISTEXT(H37),$D37=$C$3),H$3,
IF(AND(ISTEXT(H37),$D37=$C$4),H$4,
IF(AND($D37=$C$3,H$3-H37&gt;0),H$3-H37,
IF(AND(ISTEXT(H37),$D37=$C$5),H$5,
IF(AND($D37=$C$4,H$4-H37&gt;0),H$4-H37,
IF(AND($D37=$C$5,H$5-H37&gt;0),H$5-H37,0)))))),0)</f>
        <v>7.75</v>
      </c>
      <c r="I38" s="83">
        <f t="shared" ref="I38" si="306">IFERROR(IF(AND(ISTEXT(I37),$D37=$C$3),I$3,
IF(AND(ISTEXT(I37),$D37=$C$4),I$4,
IF(AND($D37=$C$3,I$3-I37&gt;0),I$3-I37,
IF(AND(ISTEXT(I37),$D37=$C$5),I$5,
IF(AND($D37=$C$4,I$4-I37&gt;0),I$4-I37,
IF(AND($D37=$C$5,I$5-I37&gt;0),I$5-I37,0)))))),0)</f>
        <v>4</v>
      </c>
      <c r="J38" s="83">
        <f t="shared" ref="J38" si="307">IFERROR(IF(AND(ISTEXT(J37),$D37=$C$3),J$3,
IF(AND(ISTEXT(J37),$D37=$C$4),J$4,
IF(AND($D37=$C$3,J$3-J37&gt;0),J$3-J37,
IF(AND(ISTEXT(J37),$D37=$C$5),J$5,
IF(AND($D37=$C$4,J$4-J37&gt;0),J$4-J37,
IF(AND($D37=$C$5,J$5-J37&gt;0),J$5-J37,0)))))),0)</f>
        <v>0</v>
      </c>
      <c r="K38" s="83">
        <f t="shared" ref="K38" si="308">IFERROR(IF(AND(ISTEXT(K37),$D37=$C$3),K$3,
IF(AND(ISTEXT(K37),$D37=$C$4),K$4,
IF(AND($D37=$C$3,K$3-K37&gt;0),K$3-K37,
IF(AND(ISTEXT(K37),$D37=$C$5),K$5,
IF(AND($D37=$C$4,K$4-K37&gt;0),K$4-K37,
IF(AND($D37=$C$5,K$5-K37&gt;0),K$5-K37,0)))))),0)</f>
        <v>0</v>
      </c>
      <c r="L38" s="83">
        <f t="shared" ref="L38" si="309">IFERROR(IF(AND(ISTEXT(L37),$D37=$C$3),L$3,
IF(AND(ISTEXT(L37),$D37=$C$4),L$4,
IF(AND($D37=$C$3,L$3-L37&gt;0),L$3-L37,
IF(AND(ISTEXT(L37),$D37=$C$5),L$5,
IF(AND($D37=$C$4,L$4-L37&gt;0),L$4-L37,
IF(AND($D37=$C$5,L$5-L37&gt;0),L$5-L37,0)))))),0)</f>
        <v>7.75</v>
      </c>
      <c r="M38" s="83">
        <f t="shared" ref="M38" si="310">IFERROR(IF(AND(ISTEXT(M37),$D37=$C$3),M$3,
IF(AND(ISTEXT(M37),$D37=$C$4),M$4,
IF(AND($D37=$C$3,M$3-M37&gt;0),M$3-M37,
IF(AND(ISTEXT(M37),$D37=$C$5),M$5,
IF(AND($D37=$C$4,M$4-M37&gt;0),M$4-M37,
IF(AND($D37=$C$5,M$5-M37&gt;0),M$5-M37,0)))))),0)</f>
        <v>7.75</v>
      </c>
      <c r="N38" s="83">
        <f t="shared" ref="N38" si="311">IFERROR(IF(AND(ISTEXT(N37),$D37=$C$3),N$3,
IF(AND(ISTEXT(N37),$D37=$C$4),N$4,
IF(AND($D37=$C$3,N$3-N37&gt;0),N$3-N37,
IF(AND(ISTEXT(N37),$D37=$C$5),N$5,
IF(AND($D37=$C$4,N$4-N37&gt;0),N$4-N37,
IF(AND($D37=$C$5,N$5-N37&gt;0),N$5-N37,0)))))),0)</f>
        <v>7.75</v>
      </c>
      <c r="O38" s="83">
        <f t="shared" ref="O38" si="312">IFERROR(IF(AND(ISTEXT(O37),$D37=$C$3),O$3,
IF(AND(ISTEXT(O37),$D37=$C$4),O$4,
IF(AND($D37=$C$3,O$3-O37&gt;0),O$3-O37,
IF(AND(ISTEXT(O37),$D37=$C$5),O$5,
IF(AND($D37=$C$4,O$4-O37&gt;0),O$4-O37,
IF(AND($D37=$C$5,O$5-O37&gt;0),O$5-O37,0)))))),0)</f>
        <v>7.75</v>
      </c>
      <c r="P38" s="83">
        <f t="shared" ref="P38" si="313">IFERROR(IF(AND(ISTEXT(P37),$D37=$C$3),P$3,
IF(AND(ISTEXT(P37),$D37=$C$4),P$4,
IF(AND($D37=$C$3,P$3-P37&gt;0),P$3-P37,
IF(AND(ISTEXT(P37),$D37=$C$5),P$5,
IF(AND($D37=$C$4,P$4-P37&gt;0),P$4-P37,
IF(AND($D37=$C$5,P$5-P37&gt;0),P$5-P37,0)))))),0)</f>
        <v>4</v>
      </c>
      <c r="Q38" s="83">
        <f t="shared" ref="Q38" si="314">IFERROR(IF(AND(ISTEXT(Q37),$D37=$C$3),Q$3,
IF(AND(ISTEXT(Q37),$D37=$C$4),Q$4,
IF(AND($D37=$C$3,Q$3-Q37&gt;0),Q$3-Q37,
IF(AND(ISTEXT(Q37),$D37=$C$5),Q$5,
IF(AND($D37=$C$4,Q$4-Q37&gt;0),Q$4-Q37,
IF(AND($D37=$C$5,Q$5-Q37&gt;0),Q$5-Q37,0)))))),0)</f>
        <v>0</v>
      </c>
      <c r="R38" s="83">
        <f t="shared" ref="R38" si="315">IFERROR(IF(AND(ISTEXT(R37),$D37=$C$3),R$3,
IF(AND(ISTEXT(R37),$D37=$C$4),R$4,
IF(AND($D37=$C$3,R$3-R37&gt;0),R$3-R37,
IF(AND(ISTEXT(R37),$D37=$C$5),R$5,
IF(AND($D37=$C$4,R$4-R37&gt;0),R$4-R37,
IF(AND($D37=$C$5,R$5-R37&gt;0),R$5-R37,0)))))),0)</f>
        <v>0</v>
      </c>
      <c r="S38" s="83">
        <f t="shared" ref="S38" si="316">IFERROR(IF(AND(ISTEXT(S37),$D37=$C$3),S$3,
IF(AND(ISTEXT(S37),$D37=$C$4),S$4,
IF(AND($D37=$C$3,S$3-S37&gt;0),S$3-S37,
IF(AND(ISTEXT(S37),$D37=$C$5),S$5,
IF(AND($D37=$C$4,S$4-S37&gt;0),S$4-S37,
IF(AND($D37=$C$5,S$5-S37&gt;0),S$5-S37,0)))))),0)</f>
        <v>7.75</v>
      </c>
      <c r="T38" s="83">
        <f t="shared" ref="T38" si="317">IFERROR(IF(AND(ISTEXT(T37),$D37=$C$3),T$3,
IF(AND(ISTEXT(T37),$D37=$C$4),T$4,
IF(AND($D37=$C$3,T$3-T37&gt;0),T$3-T37,
IF(AND(ISTEXT(T37),$D37=$C$5),T$5,
IF(AND($D37=$C$4,T$4-T37&gt;0),T$4-T37,
IF(AND($D37=$C$5,T$5-T37&gt;0),T$5-T37,0)))))),0)</f>
        <v>7.75</v>
      </c>
      <c r="U38" s="83">
        <f t="shared" ref="U38" si="318">IFERROR(IF(AND(ISTEXT(U37),$D37=$C$3),U$3,
IF(AND(ISTEXT(U37),$D37=$C$4),U$4,
IF(AND($D37=$C$3,U$3-U37&gt;0),U$3-U37,
IF(AND(ISTEXT(U37),$D37=$C$5),U$5,
IF(AND($D37=$C$4,U$4-U37&gt;0),U$4-U37,
IF(AND($D37=$C$5,U$5-U37&gt;0),U$5-U37,0)))))),0)</f>
        <v>7.75</v>
      </c>
      <c r="V38" s="83">
        <f t="shared" ref="V38" si="319">IFERROR(IF(AND(ISTEXT(V37),$D37=$C$3),V$3,
IF(AND(ISTEXT(V37),$D37=$C$4),V$4,
IF(AND($D37=$C$3,V$3-V37&gt;0),V$3-V37,
IF(AND(ISTEXT(V37),$D37=$C$5),V$5,
IF(AND($D37=$C$4,V$4-V37&gt;0),V$4-V37,
IF(AND($D37=$C$5,V$5-V37&gt;0),V$5-V37,0)))))),0)</f>
        <v>7.75</v>
      </c>
      <c r="W38" s="83">
        <f t="shared" ref="W38" si="320">IFERROR(IF(AND(ISTEXT(W37),$D37=$C$3),W$3,
IF(AND(ISTEXT(W37),$D37=$C$4),W$4,
IF(AND($D37=$C$3,W$3-W37&gt;0),W$3-W37,
IF(AND(ISTEXT(W37),$D37=$C$5),W$5,
IF(AND($D37=$C$4,W$4-W37&gt;0),W$4-W37,
IF(AND($D37=$C$5,W$5-W37&gt;0),W$5-W37,0)))))),0)</f>
        <v>4</v>
      </c>
      <c r="X38" s="83">
        <f t="shared" ref="X38" si="321">IFERROR(IF(AND(ISTEXT(X37),$D37=$C$3),X$3,
IF(AND(ISTEXT(X37),$D37=$C$4),X$4,
IF(AND($D37=$C$3,X$3-X37&gt;0),X$3-X37,
IF(AND(ISTEXT(X37),$D37=$C$5),X$5,
IF(AND($D37=$C$4,X$4-X37&gt;0),X$4-X37,
IF(AND($D37=$C$5,X$5-X37&gt;0),X$5-X37,0)))))),0)</f>
        <v>0</v>
      </c>
      <c r="Y38" s="83">
        <f t="shared" ref="Y38" si="322">IFERROR(IF(AND(ISTEXT(Y37),$D37=$C$3),Y$3,
IF(AND(ISTEXT(Y37),$D37=$C$4),Y$4,
IF(AND($D37=$C$3,Y$3-Y37&gt;0),Y$3-Y37,
IF(AND(ISTEXT(Y37),$D37=$C$5),Y$5,
IF(AND($D37=$C$4,Y$4-Y37&gt;0),Y$4-Y37,
IF(AND($D37=$C$5,Y$5-Y37&gt;0),Y$5-Y37,0)))))),0)</f>
        <v>0</v>
      </c>
      <c r="Z38" s="83">
        <f t="shared" ref="Z38" si="323">IFERROR(IF(AND(ISTEXT(Z37),$D37=$C$3),Z$3,
IF(AND(ISTEXT(Z37),$D37=$C$4),Z$4,
IF(AND($D37=$C$3,Z$3-Z37&gt;0),Z$3-Z37,
IF(AND(ISTEXT(Z37),$D37=$C$5),Z$5,
IF(AND($D37=$C$4,Z$4-Z37&gt;0),Z$4-Z37,
IF(AND($D37=$C$5,Z$5-Z37&gt;0),Z$5-Z37,0)))))),0)</f>
        <v>7.75</v>
      </c>
      <c r="AA38" s="83">
        <f t="shared" ref="AA38" si="324">IFERROR(IF(AND(ISTEXT(AA37),$D37=$C$3),AA$3,
IF(AND(ISTEXT(AA37),$D37=$C$4),AA$4,
IF(AND($D37=$C$3,AA$3-AA37&gt;0),AA$3-AA37,
IF(AND(ISTEXT(AA37),$D37=$C$5),AA$5,
IF(AND($D37=$C$4,AA$4-AA37&gt;0),AA$4-AA37,
IF(AND($D37=$C$5,AA$5-AA37&gt;0),AA$5-AA37,0)))))),0)</f>
        <v>7.75</v>
      </c>
      <c r="AB38" s="83">
        <f t="shared" ref="AB38" si="325">IFERROR(IF(AND(ISTEXT(AB37),$D37=$C$3),AB$3,
IF(AND(ISTEXT(AB37),$D37=$C$4),AB$4,
IF(AND($D37=$C$3,AB$3-AB37&gt;0),AB$3-AB37,
IF(AND(ISTEXT(AB37),$D37=$C$5),AB$5,
IF(AND($D37=$C$4,AB$4-AB37&gt;0),AB$4-AB37,
IF(AND($D37=$C$5,AB$5-AB37&gt;0),AB$5-AB37,0)))))),0)</f>
        <v>7.75</v>
      </c>
      <c r="AC38" s="83">
        <f t="shared" ref="AC38" si="326">IFERROR(IF(AND(ISTEXT(AC37),$D37=$C$3),AC$3,
IF(AND(ISTEXT(AC37),$D37=$C$4),AC$4,
IF(AND($D37=$C$3,AC$3-AC37&gt;0),AC$3-AC37,
IF(AND(ISTEXT(AC37),$D37=$C$5),AC$5,
IF(AND($D37=$C$4,AC$4-AC37&gt;0),AC$4-AC37,
IF(AND($D37=$C$5,AC$5-AC37&gt;0),AC$5-AC37,0)))))),0)</f>
        <v>7.75</v>
      </c>
      <c r="AD38" s="83">
        <f t="shared" ref="AD38" si="327">IFERROR(IF(AND(ISTEXT(AD37),$D37=$C$3),AD$3,
IF(AND(ISTEXT(AD37),$D37=$C$4),AD$4,
IF(AND($D37=$C$3,AD$3-AD37&gt;0),AD$3-AD37,
IF(AND(ISTEXT(AD37),$D37=$C$5),AD$5,
IF(AND($D37=$C$4,AD$4-AD37&gt;0),AD$4-AD37,
IF(AND($D37=$C$5,AD$5-AD37&gt;0),AD$5-AD37,0)))))),0)</f>
        <v>4</v>
      </c>
      <c r="AE38" s="83">
        <f t="shared" ref="AE38" si="328">IFERROR(IF(AND(ISTEXT(AE37),$D37=$C$3),AE$3,
IF(AND(ISTEXT(AE37),$D37=$C$4),AE$4,
IF(AND($D37=$C$3,AE$3-AE37&gt;0),AE$3-AE37,
IF(AND(ISTEXT(AE37),$D37=$C$5),AE$5,
IF(AND($D37=$C$4,AE$4-AE37&gt;0),AE$4-AE37,
IF(AND($D37=$C$5,AE$5-AE37&gt;0),AE$5-AE37,0)))))),0)</f>
        <v>0</v>
      </c>
      <c r="AF38" s="83">
        <f t="shared" ref="AF38" si="329">IFERROR(IF(AND(ISTEXT(AF37),$D37=$C$3),AF$3,
IF(AND(ISTEXT(AF37),$D37=$C$4),AF$4,
IF(AND($D37=$C$3,AF$3-AF37&gt;0),AF$3-AF37,
IF(AND(ISTEXT(AF37),$D37=$C$5),AF$5,
IF(AND($D37=$C$4,AF$4-AF37&gt;0),AF$4-AF37,
IF(AND($D37=$C$5,AF$5-AF37&gt;0),AF$5-AF37,0)))))),0)</f>
        <v>0</v>
      </c>
      <c r="AG38" s="83">
        <f t="shared" ref="AG38" si="330">IFERROR(IF(AND(ISTEXT(AG37),$D37=$C$3),AG$3,
IF(AND(ISTEXT(AG37),$D37=$C$4),AG$4,
IF(AND($D37=$C$3,AG$3-AG37&gt;0),AG$3-AG37,
IF(AND(ISTEXT(AG37),$D37=$C$5),AG$5,
IF(AND($D37=$C$4,AG$4-AG37&gt;0),AG$4-AG37,
IF(AND($D37=$C$5,AG$5-AG37&gt;0),AG$5-AG37,0)))))),0)</f>
        <v>7.75</v>
      </c>
      <c r="AH38" s="83">
        <f t="shared" ref="AH38" si="331">IFERROR(IF(AND(ISTEXT(AH37),$D37=$C$3),AH$3,
IF(AND(ISTEXT(AH37),$D37=$C$4),AH$4,
IF(AND($D37=$C$3,AH$3-AH37&gt;0),AH$3-AH37,
IF(AND(ISTEXT(AH37),$D37=$C$5),AH$5,
IF(AND($D37=$C$4,AH$4-AH37&gt;0),AH$4-AH37,
IF(AND($D37=$C$5,AH$5-AH37&gt;0),AH$5-AH37,0)))))),0)</f>
        <v>7.75</v>
      </c>
      <c r="AI38" s="83">
        <f t="shared" ref="AI38" si="332">IFERROR(IF(AND(ISTEXT(AI37),$D37=$C$3),AI$3,
IF(AND(ISTEXT(AI37),$D37=$C$4),AI$4,
IF(AND($D37=$C$3,AI$3-AI37&gt;0),AI$3-AI37,
IF(AND(ISTEXT(AI37),$D37=$C$5),AI$5,
IF(AND($D37=$C$4,AI$4-AI37&gt;0),AI$4-AI37,
IF(AND($D37=$C$5,AI$5-AI37&gt;0),AI$5-AI37,0)))))),0)</f>
        <v>7.75</v>
      </c>
      <c r="AJ38" s="147"/>
      <c r="AK38" s="147"/>
      <c r="AL38" s="147"/>
      <c r="AM38" s="147"/>
      <c r="AN38" s="147"/>
      <c r="AO38" s="147"/>
      <c r="AP38" s="147"/>
    </row>
    <row r="39" spans="1:42" ht="15" customHeight="1" thickBot="1" x14ac:dyDescent="0.3">
      <c r="A39" s="128"/>
      <c r="B39" s="155"/>
      <c r="C39" s="151" t="s">
        <v>127</v>
      </c>
      <c r="D39" s="152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4"/>
      <c r="AA39" s="84"/>
      <c r="AB39" s="84"/>
      <c r="AC39" s="84"/>
      <c r="AD39" s="84"/>
      <c r="AE39" s="84"/>
      <c r="AF39" s="84"/>
      <c r="AG39" s="84"/>
      <c r="AH39" s="84"/>
      <c r="AI39" s="84"/>
      <c r="AJ39" s="148"/>
      <c r="AK39" s="148"/>
      <c r="AL39" s="148"/>
      <c r="AM39" s="148"/>
      <c r="AN39" s="148"/>
      <c r="AO39" s="148"/>
      <c r="AP39" s="148"/>
    </row>
    <row r="40" spans="1:42" ht="15" customHeight="1" x14ac:dyDescent="0.25">
      <c r="A40" s="128"/>
      <c r="B40" s="153">
        <f>A20</f>
        <v>0</v>
      </c>
      <c r="C40" s="81" t="str">
        <f>IFERROR(VLOOKUP(B40,Relevé[],2,FALSE),"")</f>
        <v/>
      </c>
      <c r="D40" s="81" t="str">
        <f>IFERROR(VLOOKUP(B40,Relevé[],3,FALSE),"")</f>
        <v/>
      </c>
      <c r="E40" s="82" t="str">
        <f>IFERROR(VLOOKUP(B40,Relevé[],4,FALSE),"")</f>
        <v/>
      </c>
      <c r="F40" s="82" t="str">
        <f>IFERROR(VLOOKUP(B40,Relevé[],5,FALSE),"")</f>
        <v/>
      </c>
      <c r="G40" s="82" t="str">
        <f>IFERROR(VLOOKUP(B40,Relevé[],6,FALSE),"")</f>
        <v/>
      </c>
      <c r="H40" s="82" t="str">
        <f>IFERROR(VLOOKUP(B40,Relevé[],7,FALSE),"")</f>
        <v/>
      </c>
      <c r="I40" s="82" t="str">
        <f>IFERROR(VLOOKUP(B40,Relevé[],8,FALSE),"")</f>
        <v/>
      </c>
      <c r="J40" s="82" t="str">
        <f>IFERROR(VLOOKUP(B40,Relevé[],9,FALSE),"")</f>
        <v/>
      </c>
      <c r="K40" s="82" t="str">
        <f>IFERROR(VLOOKUP(B40,Relevé[],10,FALSE),"")</f>
        <v/>
      </c>
      <c r="L40" s="82" t="str">
        <f>IFERROR(VLOOKUP(B40,Relevé[],11,FALSE),"")</f>
        <v/>
      </c>
      <c r="M40" s="82" t="str">
        <f>IFERROR(VLOOKUP(B40,Relevé[],12,FALSE),"")</f>
        <v/>
      </c>
      <c r="N40" s="82" t="str">
        <f>IFERROR(VLOOKUP(B40,Relevé[],13,FALSE),"")</f>
        <v/>
      </c>
      <c r="O40" s="82" t="str">
        <f>IFERROR(VLOOKUP(B40,Relevé[],14,FALSE),"")</f>
        <v/>
      </c>
      <c r="P40" s="82" t="str">
        <f>IFERROR(VLOOKUP(B40,Relevé[],15,FALSE),"")</f>
        <v/>
      </c>
      <c r="Q40" s="82" t="str">
        <f>IFERROR(VLOOKUP(B40,Relevé[],16,FALSE),"")</f>
        <v/>
      </c>
      <c r="R40" s="82" t="str">
        <f>IFERROR(VLOOKUP(B40,Relevé[],17,FALSE),"")</f>
        <v/>
      </c>
      <c r="S40" s="82" t="str">
        <f>IFERROR(VLOOKUP(B40,Relevé[],18,FALSE),"")</f>
        <v/>
      </c>
      <c r="T40" s="82" t="str">
        <f>IFERROR(VLOOKUP(B40,Relevé[],19,FALSE),"")</f>
        <v/>
      </c>
      <c r="U40" s="82" t="str">
        <f>IFERROR(VLOOKUP(B40,Relevé[],20,FALSE),"")</f>
        <v/>
      </c>
      <c r="V40" s="82" t="str">
        <f>IFERROR(VLOOKUP(B40,Relevé[],21,FALSE),"")</f>
        <v/>
      </c>
      <c r="W40" s="82" t="str">
        <f>IFERROR(VLOOKUP(B40,Relevé[],22,FALSE),"")</f>
        <v/>
      </c>
      <c r="X40" s="82" t="str">
        <f>IFERROR(VLOOKUP(B40,Relevé[],23,FALSE),"")</f>
        <v/>
      </c>
      <c r="Y40" s="82" t="str">
        <f>IFERROR(VLOOKUP(B40,Relevé[],24,FALSE),"")</f>
        <v/>
      </c>
      <c r="Z40" s="82" t="str">
        <f>IFERROR(VLOOKUP(B40,Relevé[],25,FALSE),"")</f>
        <v/>
      </c>
      <c r="AA40" s="82" t="str">
        <f>IFERROR(VLOOKUP(B40,Relevé[],26,FALSE),"")</f>
        <v/>
      </c>
      <c r="AB40" s="82" t="str">
        <f>IFERROR(VLOOKUP(B40,Relevé[],27,FALSE),"")</f>
        <v/>
      </c>
      <c r="AC40" s="82" t="str">
        <f>IFERROR(VLOOKUP(B40,Relevé[],28,FALSE),"")</f>
        <v/>
      </c>
      <c r="AD40" s="82" t="str">
        <f>IFERROR(VLOOKUP(B40,Relevé[],29,FALSE),"")</f>
        <v/>
      </c>
      <c r="AE40" s="82" t="str">
        <f>IFERROR(VLOOKUP(B40,Relevé[],30,FALSE),"")</f>
        <v/>
      </c>
      <c r="AF40" s="82" t="str">
        <f>IFERROR(VLOOKUP(B40,Relevé[],31,FALSE),"")</f>
        <v/>
      </c>
      <c r="AG40" s="82" t="str">
        <f>IFERROR(VLOOKUP(B40,Relevé[],32,FALSE),"")</f>
        <v/>
      </c>
      <c r="AH40" s="82" t="str">
        <f>IFERROR(VLOOKUP(B40,Relevé[],33,FALSE),"")</f>
        <v/>
      </c>
      <c r="AI40" s="82" t="str">
        <f>IFERROR(VLOOKUP(B40,Relevé[],34,FALSE),"")</f>
        <v/>
      </c>
      <c r="AJ40" s="146">
        <f t="shared" ref="AJ40" si="333">SUM(E41:AI41)</f>
        <v>0</v>
      </c>
      <c r="AK40" s="146">
        <f t="shared" ref="AK40" si="334">SUMIFS($E41:$AI41,$E42:$AI42,"C")</f>
        <v>0</v>
      </c>
      <c r="AL40" s="146">
        <f t="shared" ref="AL40" si="335">SUMIFS($E41:$AI41,$E42:$AI42,"M")</f>
        <v>0</v>
      </c>
      <c r="AM40" s="146">
        <f t="shared" ref="AM40" si="336">SUMIFS($E41:$AI41,$E42:$AI42,"A")</f>
        <v>0</v>
      </c>
      <c r="AN40" s="146">
        <f t="shared" ref="AN40" si="337">SUMIFS($E41:$AI41,$E42:$AI42,"RC")</f>
        <v>0</v>
      </c>
      <c r="AO40" s="146">
        <f t="shared" ref="AO40" si="338">SUMIFS($E41:$AI41,$E42:$AI42,"P")</f>
        <v>0</v>
      </c>
      <c r="AP40" s="146" t="b">
        <f t="shared" ref="AP40" si="339">AJ40=SUM(AK40:AO42)</f>
        <v>1</v>
      </c>
    </row>
    <row r="41" spans="1:42" ht="15" customHeight="1" x14ac:dyDescent="0.25">
      <c r="A41" s="128"/>
      <c r="B41" s="154"/>
      <c r="C41" s="149" t="s">
        <v>126</v>
      </c>
      <c r="D41" s="150"/>
      <c r="E41" s="83">
        <f>IFERROR(IF(AND(ISTEXT(E40),$D40=$C$3),E$3,
IF(AND(ISTEXT(E40),$D40=$C$4),E$4,
IF(AND($D40=$C$3,E$3-E40&gt;0),E$3-E40,
IF(AND(ISTEXT(E40),$D40=$C$5),E$5,
IF(AND($D40=$C$4,E$4-E40&gt;0),E$4-E40,
IF(AND($D40=$C$5,E$5-E40&gt;0),E$5-E40,0)))))),0)</f>
        <v>0</v>
      </c>
      <c r="F41" s="83">
        <f t="shared" ref="F41" si="340">IFERROR(IF(AND(ISTEXT(F40),$D40=$C$3),F$3,
IF(AND(ISTEXT(F40),$D40=$C$4),F$4,
IF(AND($D40=$C$3,F$3-F40&gt;0),F$3-F40,
IF(AND(ISTEXT(F40),$D40=$C$5),F$5,
IF(AND($D40=$C$4,F$4-F40&gt;0),F$4-F40,
IF(AND($D40=$C$5,F$5-F40&gt;0),F$5-F40,0)))))),0)</f>
        <v>0</v>
      </c>
      <c r="G41" s="83">
        <f t="shared" ref="G41" si="341">IFERROR(IF(AND(ISTEXT(G40),$D40=$C$3),G$3,
IF(AND(ISTEXT(G40),$D40=$C$4),G$4,
IF(AND($D40=$C$3,G$3-G40&gt;0),G$3-G40,
IF(AND(ISTEXT(G40),$D40=$C$5),G$5,
IF(AND($D40=$C$4,G$4-G40&gt;0),G$4-G40,
IF(AND($D40=$C$5,G$5-G40&gt;0),G$5-G40,0)))))),0)</f>
        <v>0</v>
      </c>
      <c r="H41" s="83">
        <f t="shared" ref="H41" si="342">IFERROR(IF(AND(ISTEXT(H40),$D40=$C$3),H$3,
IF(AND(ISTEXT(H40),$D40=$C$4),H$4,
IF(AND($D40=$C$3,H$3-H40&gt;0),H$3-H40,
IF(AND(ISTEXT(H40),$D40=$C$5),H$5,
IF(AND($D40=$C$4,H$4-H40&gt;0),H$4-H40,
IF(AND($D40=$C$5,H$5-H40&gt;0),H$5-H40,0)))))),0)</f>
        <v>0</v>
      </c>
      <c r="I41" s="83">
        <f t="shared" ref="I41" si="343">IFERROR(IF(AND(ISTEXT(I40),$D40=$C$3),I$3,
IF(AND(ISTEXT(I40),$D40=$C$4),I$4,
IF(AND($D40=$C$3,I$3-I40&gt;0),I$3-I40,
IF(AND(ISTEXT(I40),$D40=$C$5),I$5,
IF(AND($D40=$C$4,I$4-I40&gt;0),I$4-I40,
IF(AND($D40=$C$5,I$5-I40&gt;0),I$5-I40,0)))))),0)</f>
        <v>0</v>
      </c>
      <c r="J41" s="83">
        <f t="shared" ref="J41" si="344">IFERROR(IF(AND(ISTEXT(J40),$D40=$C$3),J$3,
IF(AND(ISTEXT(J40),$D40=$C$4),J$4,
IF(AND($D40=$C$3,J$3-J40&gt;0),J$3-J40,
IF(AND(ISTEXT(J40),$D40=$C$5),J$5,
IF(AND($D40=$C$4,J$4-J40&gt;0),J$4-J40,
IF(AND($D40=$C$5,J$5-J40&gt;0),J$5-J40,0)))))),0)</f>
        <v>0</v>
      </c>
      <c r="K41" s="83">
        <f t="shared" ref="K41" si="345">IFERROR(IF(AND(ISTEXT(K40),$D40=$C$3),K$3,
IF(AND(ISTEXT(K40),$D40=$C$4),K$4,
IF(AND($D40=$C$3,K$3-K40&gt;0),K$3-K40,
IF(AND(ISTEXT(K40),$D40=$C$5),K$5,
IF(AND($D40=$C$4,K$4-K40&gt;0),K$4-K40,
IF(AND($D40=$C$5,K$5-K40&gt;0),K$5-K40,0)))))),0)</f>
        <v>0</v>
      </c>
      <c r="L41" s="83">
        <f t="shared" ref="L41" si="346">IFERROR(IF(AND(ISTEXT(L40),$D40=$C$3),L$3,
IF(AND(ISTEXT(L40),$D40=$C$4),L$4,
IF(AND($D40=$C$3,L$3-L40&gt;0),L$3-L40,
IF(AND(ISTEXT(L40),$D40=$C$5),L$5,
IF(AND($D40=$C$4,L$4-L40&gt;0),L$4-L40,
IF(AND($D40=$C$5,L$5-L40&gt;0),L$5-L40,0)))))),0)</f>
        <v>0</v>
      </c>
      <c r="M41" s="83">
        <f t="shared" ref="M41" si="347">IFERROR(IF(AND(ISTEXT(M40),$D40=$C$3),M$3,
IF(AND(ISTEXT(M40),$D40=$C$4),M$4,
IF(AND($D40=$C$3,M$3-M40&gt;0),M$3-M40,
IF(AND(ISTEXT(M40),$D40=$C$5),M$5,
IF(AND($D40=$C$4,M$4-M40&gt;0),M$4-M40,
IF(AND($D40=$C$5,M$5-M40&gt;0),M$5-M40,0)))))),0)</f>
        <v>0</v>
      </c>
      <c r="N41" s="83">
        <f t="shared" ref="N41" si="348">IFERROR(IF(AND(ISTEXT(N40),$D40=$C$3),N$3,
IF(AND(ISTEXT(N40),$D40=$C$4),N$4,
IF(AND($D40=$C$3,N$3-N40&gt;0),N$3-N40,
IF(AND(ISTEXT(N40),$D40=$C$5),N$5,
IF(AND($D40=$C$4,N$4-N40&gt;0),N$4-N40,
IF(AND($D40=$C$5,N$5-N40&gt;0),N$5-N40,0)))))),0)</f>
        <v>0</v>
      </c>
      <c r="O41" s="83">
        <f t="shared" ref="O41" si="349">IFERROR(IF(AND(ISTEXT(O40),$D40=$C$3),O$3,
IF(AND(ISTEXT(O40),$D40=$C$4),O$4,
IF(AND($D40=$C$3,O$3-O40&gt;0),O$3-O40,
IF(AND(ISTEXT(O40),$D40=$C$5),O$5,
IF(AND($D40=$C$4,O$4-O40&gt;0),O$4-O40,
IF(AND($D40=$C$5,O$5-O40&gt;0),O$5-O40,0)))))),0)</f>
        <v>0</v>
      </c>
      <c r="P41" s="83">
        <f t="shared" ref="P41" si="350">IFERROR(IF(AND(ISTEXT(P40),$D40=$C$3),P$3,
IF(AND(ISTEXT(P40),$D40=$C$4),P$4,
IF(AND($D40=$C$3,P$3-P40&gt;0),P$3-P40,
IF(AND(ISTEXT(P40),$D40=$C$5),P$5,
IF(AND($D40=$C$4,P$4-P40&gt;0),P$4-P40,
IF(AND($D40=$C$5,P$5-P40&gt;0),P$5-P40,0)))))),0)</f>
        <v>0</v>
      </c>
      <c r="Q41" s="83">
        <f t="shared" ref="Q41" si="351">IFERROR(IF(AND(ISTEXT(Q40),$D40=$C$3),Q$3,
IF(AND(ISTEXT(Q40),$D40=$C$4),Q$4,
IF(AND($D40=$C$3,Q$3-Q40&gt;0),Q$3-Q40,
IF(AND(ISTEXT(Q40),$D40=$C$5),Q$5,
IF(AND($D40=$C$4,Q$4-Q40&gt;0),Q$4-Q40,
IF(AND($D40=$C$5,Q$5-Q40&gt;0),Q$5-Q40,0)))))),0)</f>
        <v>0</v>
      </c>
      <c r="R41" s="83">
        <f t="shared" ref="R41" si="352">IFERROR(IF(AND(ISTEXT(R40),$D40=$C$3),R$3,
IF(AND(ISTEXT(R40),$D40=$C$4),R$4,
IF(AND($D40=$C$3,R$3-R40&gt;0),R$3-R40,
IF(AND(ISTEXT(R40),$D40=$C$5),R$5,
IF(AND($D40=$C$4,R$4-R40&gt;0),R$4-R40,
IF(AND($D40=$C$5,R$5-R40&gt;0),R$5-R40,0)))))),0)</f>
        <v>0</v>
      </c>
      <c r="S41" s="83">
        <f t="shared" ref="S41" si="353">IFERROR(IF(AND(ISTEXT(S40),$D40=$C$3),S$3,
IF(AND(ISTEXT(S40),$D40=$C$4),S$4,
IF(AND($D40=$C$3,S$3-S40&gt;0),S$3-S40,
IF(AND(ISTEXT(S40),$D40=$C$5),S$5,
IF(AND($D40=$C$4,S$4-S40&gt;0),S$4-S40,
IF(AND($D40=$C$5,S$5-S40&gt;0),S$5-S40,0)))))),0)</f>
        <v>0</v>
      </c>
      <c r="T41" s="83">
        <f t="shared" ref="T41" si="354">IFERROR(IF(AND(ISTEXT(T40),$D40=$C$3),T$3,
IF(AND(ISTEXT(T40),$D40=$C$4),T$4,
IF(AND($D40=$C$3,T$3-T40&gt;0),T$3-T40,
IF(AND(ISTEXT(T40),$D40=$C$5),T$5,
IF(AND($D40=$C$4,T$4-T40&gt;0),T$4-T40,
IF(AND($D40=$C$5,T$5-T40&gt;0),T$5-T40,0)))))),0)</f>
        <v>0</v>
      </c>
      <c r="U41" s="83">
        <f t="shared" ref="U41" si="355">IFERROR(IF(AND(ISTEXT(U40),$D40=$C$3),U$3,
IF(AND(ISTEXT(U40),$D40=$C$4),U$4,
IF(AND($D40=$C$3,U$3-U40&gt;0),U$3-U40,
IF(AND(ISTEXT(U40),$D40=$C$5),U$5,
IF(AND($D40=$C$4,U$4-U40&gt;0),U$4-U40,
IF(AND($D40=$C$5,U$5-U40&gt;0),U$5-U40,0)))))),0)</f>
        <v>0</v>
      </c>
      <c r="V41" s="83">
        <f t="shared" ref="V41" si="356">IFERROR(IF(AND(ISTEXT(V40),$D40=$C$3),V$3,
IF(AND(ISTEXT(V40),$D40=$C$4),V$4,
IF(AND($D40=$C$3,V$3-V40&gt;0),V$3-V40,
IF(AND(ISTEXT(V40),$D40=$C$5),V$5,
IF(AND($D40=$C$4,V$4-V40&gt;0),V$4-V40,
IF(AND($D40=$C$5,V$5-V40&gt;0),V$5-V40,0)))))),0)</f>
        <v>0</v>
      </c>
      <c r="W41" s="83">
        <f t="shared" ref="W41" si="357">IFERROR(IF(AND(ISTEXT(W40),$D40=$C$3),W$3,
IF(AND(ISTEXT(W40),$D40=$C$4),W$4,
IF(AND($D40=$C$3,W$3-W40&gt;0),W$3-W40,
IF(AND(ISTEXT(W40),$D40=$C$5),W$5,
IF(AND($D40=$C$4,W$4-W40&gt;0),W$4-W40,
IF(AND($D40=$C$5,W$5-W40&gt;0),W$5-W40,0)))))),0)</f>
        <v>0</v>
      </c>
      <c r="X41" s="83">
        <f t="shared" ref="X41" si="358">IFERROR(IF(AND(ISTEXT(X40),$D40=$C$3),X$3,
IF(AND(ISTEXT(X40),$D40=$C$4),X$4,
IF(AND($D40=$C$3,X$3-X40&gt;0),X$3-X40,
IF(AND(ISTEXT(X40),$D40=$C$5),X$5,
IF(AND($D40=$C$4,X$4-X40&gt;0),X$4-X40,
IF(AND($D40=$C$5,X$5-X40&gt;0),X$5-X40,0)))))),0)</f>
        <v>0</v>
      </c>
      <c r="Y41" s="83">
        <f t="shared" ref="Y41" si="359">IFERROR(IF(AND(ISTEXT(Y40),$D40=$C$3),Y$3,
IF(AND(ISTEXT(Y40),$D40=$C$4),Y$4,
IF(AND($D40=$C$3,Y$3-Y40&gt;0),Y$3-Y40,
IF(AND(ISTEXT(Y40),$D40=$C$5),Y$5,
IF(AND($D40=$C$4,Y$4-Y40&gt;0),Y$4-Y40,
IF(AND($D40=$C$5,Y$5-Y40&gt;0),Y$5-Y40,0)))))),0)</f>
        <v>0</v>
      </c>
      <c r="Z41" s="83">
        <f t="shared" ref="Z41" si="360">IFERROR(IF(AND(ISTEXT(Z40),$D40=$C$3),Z$3,
IF(AND(ISTEXT(Z40),$D40=$C$4),Z$4,
IF(AND($D40=$C$3,Z$3-Z40&gt;0),Z$3-Z40,
IF(AND(ISTEXT(Z40),$D40=$C$5),Z$5,
IF(AND($D40=$C$4,Z$4-Z40&gt;0),Z$4-Z40,
IF(AND($D40=$C$5,Z$5-Z40&gt;0),Z$5-Z40,0)))))),0)</f>
        <v>0</v>
      </c>
      <c r="AA41" s="83">
        <f t="shared" ref="AA41" si="361">IFERROR(IF(AND(ISTEXT(AA40),$D40=$C$3),AA$3,
IF(AND(ISTEXT(AA40),$D40=$C$4),AA$4,
IF(AND($D40=$C$3,AA$3-AA40&gt;0),AA$3-AA40,
IF(AND(ISTEXT(AA40),$D40=$C$5),AA$5,
IF(AND($D40=$C$4,AA$4-AA40&gt;0),AA$4-AA40,
IF(AND($D40=$C$5,AA$5-AA40&gt;0),AA$5-AA40,0)))))),0)</f>
        <v>0</v>
      </c>
      <c r="AB41" s="83">
        <f t="shared" ref="AB41" si="362">IFERROR(IF(AND(ISTEXT(AB40),$D40=$C$3),AB$3,
IF(AND(ISTEXT(AB40),$D40=$C$4),AB$4,
IF(AND($D40=$C$3,AB$3-AB40&gt;0),AB$3-AB40,
IF(AND(ISTEXT(AB40),$D40=$C$5),AB$5,
IF(AND($D40=$C$4,AB$4-AB40&gt;0),AB$4-AB40,
IF(AND($D40=$C$5,AB$5-AB40&gt;0),AB$5-AB40,0)))))),0)</f>
        <v>0</v>
      </c>
      <c r="AC41" s="83">
        <f t="shared" ref="AC41" si="363">IFERROR(IF(AND(ISTEXT(AC40),$D40=$C$3),AC$3,
IF(AND(ISTEXT(AC40),$D40=$C$4),AC$4,
IF(AND($D40=$C$3,AC$3-AC40&gt;0),AC$3-AC40,
IF(AND(ISTEXT(AC40),$D40=$C$5),AC$5,
IF(AND($D40=$C$4,AC$4-AC40&gt;0),AC$4-AC40,
IF(AND($D40=$C$5,AC$5-AC40&gt;0),AC$5-AC40,0)))))),0)</f>
        <v>0</v>
      </c>
      <c r="AD41" s="83">
        <f t="shared" ref="AD41" si="364">IFERROR(IF(AND(ISTEXT(AD40),$D40=$C$3),AD$3,
IF(AND(ISTEXT(AD40),$D40=$C$4),AD$4,
IF(AND($D40=$C$3,AD$3-AD40&gt;0),AD$3-AD40,
IF(AND(ISTEXT(AD40),$D40=$C$5),AD$5,
IF(AND($D40=$C$4,AD$4-AD40&gt;0),AD$4-AD40,
IF(AND($D40=$C$5,AD$5-AD40&gt;0),AD$5-AD40,0)))))),0)</f>
        <v>0</v>
      </c>
      <c r="AE41" s="83">
        <f t="shared" ref="AE41" si="365">IFERROR(IF(AND(ISTEXT(AE40),$D40=$C$3),AE$3,
IF(AND(ISTEXT(AE40),$D40=$C$4),AE$4,
IF(AND($D40=$C$3,AE$3-AE40&gt;0),AE$3-AE40,
IF(AND(ISTEXT(AE40),$D40=$C$5),AE$5,
IF(AND($D40=$C$4,AE$4-AE40&gt;0),AE$4-AE40,
IF(AND($D40=$C$5,AE$5-AE40&gt;0),AE$5-AE40,0)))))),0)</f>
        <v>0</v>
      </c>
      <c r="AF41" s="83">
        <f t="shared" ref="AF41" si="366">IFERROR(IF(AND(ISTEXT(AF40),$D40=$C$3),AF$3,
IF(AND(ISTEXT(AF40),$D40=$C$4),AF$4,
IF(AND($D40=$C$3,AF$3-AF40&gt;0),AF$3-AF40,
IF(AND(ISTEXT(AF40),$D40=$C$5),AF$5,
IF(AND($D40=$C$4,AF$4-AF40&gt;0),AF$4-AF40,
IF(AND($D40=$C$5,AF$5-AF40&gt;0),AF$5-AF40,0)))))),0)</f>
        <v>0</v>
      </c>
      <c r="AG41" s="83">
        <f t="shared" ref="AG41" si="367">IFERROR(IF(AND(ISTEXT(AG40),$D40=$C$3),AG$3,
IF(AND(ISTEXT(AG40),$D40=$C$4),AG$4,
IF(AND($D40=$C$3,AG$3-AG40&gt;0),AG$3-AG40,
IF(AND(ISTEXT(AG40),$D40=$C$5),AG$5,
IF(AND($D40=$C$4,AG$4-AG40&gt;0),AG$4-AG40,
IF(AND($D40=$C$5,AG$5-AG40&gt;0),AG$5-AG40,0)))))),0)</f>
        <v>0</v>
      </c>
      <c r="AH41" s="83">
        <f t="shared" ref="AH41" si="368">IFERROR(IF(AND(ISTEXT(AH40),$D40=$C$3),AH$3,
IF(AND(ISTEXT(AH40),$D40=$C$4),AH$4,
IF(AND($D40=$C$3,AH$3-AH40&gt;0),AH$3-AH40,
IF(AND(ISTEXT(AH40),$D40=$C$5),AH$5,
IF(AND($D40=$C$4,AH$4-AH40&gt;0),AH$4-AH40,
IF(AND($D40=$C$5,AH$5-AH40&gt;0),AH$5-AH40,0)))))),0)</f>
        <v>0</v>
      </c>
      <c r="AI41" s="83">
        <f t="shared" ref="AI41" si="369">IFERROR(IF(AND(ISTEXT(AI40),$D40=$C$3),AI$3,
IF(AND(ISTEXT(AI40),$D40=$C$4),AI$4,
IF(AND($D40=$C$3,AI$3-AI40&gt;0),AI$3-AI40,
IF(AND(ISTEXT(AI40),$D40=$C$5),AI$5,
IF(AND($D40=$C$4,AI$4-AI40&gt;0),AI$4-AI40,
IF(AND($D40=$C$5,AI$5-AI40&gt;0),AI$5-AI40,0)))))),0)</f>
        <v>0</v>
      </c>
      <c r="AJ41" s="147"/>
      <c r="AK41" s="147"/>
      <c r="AL41" s="147"/>
      <c r="AM41" s="147"/>
      <c r="AN41" s="147"/>
      <c r="AO41" s="147"/>
      <c r="AP41" s="147"/>
    </row>
    <row r="42" spans="1:42" ht="15" customHeight="1" thickBot="1" x14ac:dyDescent="0.3">
      <c r="A42" s="128"/>
      <c r="B42" s="155"/>
      <c r="C42" s="151" t="s">
        <v>127</v>
      </c>
      <c r="D42" s="152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4"/>
      <c r="AJ42" s="148"/>
      <c r="AK42" s="148"/>
      <c r="AL42" s="148"/>
      <c r="AM42" s="148"/>
      <c r="AN42" s="148"/>
      <c r="AO42" s="148"/>
      <c r="AP42" s="148"/>
    </row>
    <row r="43" spans="1:42" ht="15" customHeight="1" x14ac:dyDescent="0.25">
      <c r="A43" s="128"/>
      <c r="B43" s="153">
        <f>A21</f>
        <v>0</v>
      </c>
      <c r="C43" s="81" t="str">
        <f>IFERROR(VLOOKUP(B43,Relevé[],2,FALSE),"")</f>
        <v/>
      </c>
      <c r="D43" s="81" t="str">
        <f>IFERROR(VLOOKUP(B43,Relevé[],3,FALSE),"")</f>
        <v/>
      </c>
      <c r="E43" s="82" t="str">
        <f>IFERROR(VLOOKUP(B43,Relevé[],4,FALSE),"")</f>
        <v/>
      </c>
      <c r="F43" s="82" t="str">
        <f>IFERROR(VLOOKUP(B43,Relevé[],5,FALSE),"")</f>
        <v/>
      </c>
      <c r="G43" s="82" t="str">
        <f>IFERROR(VLOOKUP(B43,Relevé[],6,FALSE),"")</f>
        <v/>
      </c>
      <c r="H43" s="82" t="str">
        <f>IFERROR(VLOOKUP(B43,Relevé[],7,FALSE),"")</f>
        <v/>
      </c>
      <c r="I43" s="82" t="str">
        <f>IFERROR(VLOOKUP(B43,Relevé[],8,FALSE),"")</f>
        <v/>
      </c>
      <c r="J43" s="82" t="str">
        <f>IFERROR(VLOOKUP(B43,Relevé[],9,FALSE),"")</f>
        <v/>
      </c>
      <c r="K43" s="82" t="str">
        <f>IFERROR(VLOOKUP(B43,Relevé[],10,FALSE),"")</f>
        <v/>
      </c>
      <c r="L43" s="82" t="str">
        <f>IFERROR(VLOOKUP(B43,Relevé[],11,FALSE),"")</f>
        <v/>
      </c>
      <c r="M43" s="82" t="str">
        <f>IFERROR(VLOOKUP(B43,Relevé[],12,FALSE),"")</f>
        <v/>
      </c>
      <c r="N43" s="82" t="str">
        <f>IFERROR(VLOOKUP(B43,Relevé[],13,FALSE),"")</f>
        <v/>
      </c>
      <c r="O43" s="82" t="str">
        <f>IFERROR(VLOOKUP(B43,Relevé[],14,FALSE),"")</f>
        <v/>
      </c>
      <c r="P43" s="82" t="str">
        <f>IFERROR(VLOOKUP(B43,Relevé[],15,FALSE),"")</f>
        <v/>
      </c>
      <c r="Q43" s="82" t="str">
        <f>IFERROR(VLOOKUP(B43,Relevé[],16,FALSE),"")</f>
        <v/>
      </c>
      <c r="R43" s="82" t="str">
        <f>IFERROR(VLOOKUP(B43,Relevé[],17,FALSE),"")</f>
        <v/>
      </c>
      <c r="S43" s="82" t="str">
        <f>IFERROR(VLOOKUP(B43,Relevé[],18,FALSE),"")</f>
        <v/>
      </c>
      <c r="T43" s="82" t="str">
        <f>IFERROR(VLOOKUP(B43,Relevé[],19,FALSE),"")</f>
        <v/>
      </c>
      <c r="U43" s="82" t="str">
        <f>IFERROR(VLOOKUP(B43,Relevé[],20,FALSE),"")</f>
        <v/>
      </c>
      <c r="V43" s="82" t="str">
        <f>IFERROR(VLOOKUP(B43,Relevé[],21,FALSE),"")</f>
        <v/>
      </c>
      <c r="W43" s="82" t="str">
        <f>IFERROR(VLOOKUP(B43,Relevé[],22,FALSE),"")</f>
        <v/>
      </c>
      <c r="X43" s="82" t="str">
        <f>IFERROR(VLOOKUP(B43,Relevé[],23,FALSE),"")</f>
        <v/>
      </c>
      <c r="Y43" s="82" t="str">
        <f>IFERROR(VLOOKUP(B43,Relevé[],24,FALSE),"")</f>
        <v/>
      </c>
      <c r="Z43" s="82" t="str">
        <f>IFERROR(VLOOKUP(B43,Relevé[],25,FALSE),"")</f>
        <v/>
      </c>
      <c r="AA43" s="82" t="str">
        <f>IFERROR(VLOOKUP(B43,Relevé[],26,FALSE),"")</f>
        <v/>
      </c>
      <c r="AB43" s="82" t="str">
        <f>IFERROR(VLOOKUP(B43,Relevé[],27,FALSE),"")</f>
        <v/>
      </c>
      <c r="AC43" s="82" t="str">
        <f>IFERROR(VLOOKUP(B43,Relevé[],28,FALSE),"")</f>
        <v/>
      </c>
      <c r="AD43" s="82" t="str">
        <f>IFERROR(VLOOKUP(B43,Relevé[],29,FALSE),"")</f>
        <v/>
      </c>
      <c r="AE43" s="82" t="str">
        <f>IFERROR(VLOOKUP(B43,Relevé[],30,FALSE),"")</f>
        <v/>
      </c>
      <c r="AF43" s="82" t="str">
        <f>IFERROR(VLOOKUP(B43,Relevé[],31,FALSE),"")</f>
        <v/>
      </c>
      <c r="AG43" s="82" t="str">
        <f>IFERROR(VLOOKUP(B43,Relevé[],32,FALSE),"")</f>
        <v/>
      </c>
      <c r="AH43" s="82" t="str">
        <f>IFERROR(VLOOKUP(B43,Relevé[],33,FALSE),"")</f>
        <v/>
      </c>
      <c r="AI43" s="82" t="str">
        <f>IFERROR(VLOOKUP(B43,Relevé[],34,FALSE),"")</f>
        <v/>
      </c>
      <c r="AJ43" s="146">
        <f t="shared" ref="AJ43" si="370">SUM(E44:AI44)</f>
        <v>0</v>
      </c>
      <c r="AK43" s="146">
        <f t="shared" ref="AK43" si="371">SUMIFS($E44:$AI44,$E45:$AI45,"C")</f>
        <v>0</v>
      </c>
      <c r="AL43" s="146">
        <f t="shared" ref="AL43" si="372">SUMIFS($E44:$AI44,$E45:$AI45,"M")</f>
        <v>0</v>
      </c>
      <c r="AM43" s="146">
        <f t="shared" ref="AM43" si="373">SUMIFS($E44:$AI44,$E45:$AI45,"A")</f>
        <v>0</v>
      </c>
      <c r="AN43" s="146">
        <f t="shared" ref="AN43" si="374">SUMIFS($E44:$AI44,$E45:$AI45,"RC")</f>
        <v>0</v>
      </c>
      <c r="AO43" s="146">
        <f t="shared" ref="AO43" si="375">SUMIFS($E44:$AI44,$E45:$AI45,"P")</f>
        <v>0</v>
      </c>
      <c r="AP43" s="146" t="b">
        <f t="shared" ref="AP43" si="376">AJ43=SUM(AK43:AO45)</f>
        <v>1</v>
      </c>
    </row>
    <row r="44" spans="1:42" ht="15" customHeight="1" x14ac:dyDescent="0.25">
      <c r="A44" s="130"/>
      <c r="B44" s="154"/>
      <c r="C44" s="149" t="s">
        <v>126</v>
      </c>
      <c r="D44" s="150"/>
      <c r="E44" s="83">
        <f>IFERROR(IF(AND(ISTEXT(E43),$D43=$C$3),E$3,
IF(AND(ISTEXT(E43),$D43=$C$4),E$4,
IF(AND($D43=$C$3,E$3-E43&gt;0),E$3-E43,
IF(AND(ISTEXT(E43),$D43=$C$5),E$5,
IF(AND($D43=$C$4,E$4-E43&gt;0),E$4-E43,
IF(AND($D43=$C$5,E$5-E43&gt;0),E$5-E43,0)))))),0)</f>
        <v>0</v>
      </c>
      <c r="F44" s="83">
        <f t="shared" ref="F44" si="377">IFERROR(IF(AND(ISTEXT(F43),$D43=$C$3),F$3,
IF(AND(ISTEXT(F43),$D43=$C$4),F$4,
IF(AND($D43=$C$3,F$3-F43&gt;0),F$3-F43,
IF(AND(ISTEXT(F43),$D43=$C$5),F$5,
IF(AND($D43=$C$4,F$4-F43&gt;0),F$4-F43,
IF(AND($D43=$C$5,F$5-F43&gt;0),F$5-F43,0)))))),0)</f>
        <v>0</v>
      </c>
      <c r="G44" s="83">
        <f t="shared" ref="G44" si="378">IFERROR(IF(AND(ISTEXT(G43),$D43=$C$3),G$3,
IF(AND(ISTEXT(G43),$D43=$C$4),G$4,
IF(AND($D43=$C$3,G$3-G43&gt;0),G$3-G43,
IF(AND(ISTEXT(G43),$D43=$C$5),G$5,
IF(AND($D43=$C$4,G$4-G43&gt;0),G$4-G43,
IF(AND($D43=$C$5,G$5-G43&gt;0),G$5-G43,0)))))),0)</f>
        <v>0</v>
      </c>
      <c r="H44" s="83">
        <f t="shared" ref="H44" si="379">IFERROR(IF(AND(ISTEXT(H43),$D43=$C$3),H$3,
IF(AND(ISTEXT(H43),$D43=$C$4),H$4,
IF(AND($D43=$C$3,H$3-H43&gt;0),H$3-H43,
IF(AND(ISTEXT(H43),$D43=$C$5),H$5,
IF(AND($D43=$C$4,H$4-H43&gt;0),H$4-H43,
IF(AND($D43=$C$5,H$5-H43&gt;0),H$5-H43,0)))))),0)</f>
        <v>0</v>
      </c>
      <c r="I44" s="83">
        <f t="shared" ref="I44" si="380">IFERROR(IF(AND(ISTEXT(I43),$D43=$C$3),I$3,
IF(AND(ISTEXT(I43),$D43=$C$4),I$4,
IF(AND($D43=$C$3,I$3-I43&gt;0),I$3-I43,
IF(AND(ISTEXT(I43),$D43=$C$5),I$5,
IF(AND($D43=$C$4,I$4-I43&gt;0),I$4-I43,
IF(AND($D43=$C$5,I$5-I43&gt;0),I$5-I43,0)))))),0)</f>
        <v>0</v>
      </c>
      <c r="J44" s="83">
        <f t="shared" ref="J44" si="381">IFERROR(IF(AND(ISTEXT(J43),$D43=$C$3),J$3,
IF(AND(ISTEXT(J43),$D43=$C$4),J$4,
IF(AND($D43=$C$3,J$3-J43&gt;0),J$3-J43,
IF(AND(ISTEXT(J43),$D43=$C$5),J$5,
IF(AND($D43=$C$4,J$4-J43&gt;0),J$4-J43,
IF(AND($D43=$C$5,J$5-J43&gt;0),J$5-J43,0)))))),0)</f>
        <v>0</v>
      </c>
      <c r="K44" s="83">
        <f t="shared" ref="K44" si="382">IFERROR(IF(AND(ISTEXT(K43),$D43=$C$3),K$3,
IF(AND(ISTEXT(K43),$D43=$C$4),K$4,
IF(AND($D43=$C$3,K$3-K43&gt;0),K$3-K43,
IF(AND(ISTEXT(K43),$D43=$C$5),K$5,
IF(AND($D43=$C$4,K$4-K43&gt;0),K$4-K43,
IF(AND($D43=$C$5,K$5-K43&gt;0),K$5-K43,0)))))),0)</f>
        <v>0</v>
      </c>
      <c r="L44" s="83">
        <f t="shared" ref="L44" si="383">IFERROR(IF(AND(ISTEXT(L43),$D43=$C$3),L$3,
IF(AND(ISTEXT(L43),$D43=$C$4),L$4,
IF(AND($D43=$C$3,L$3-L43&gt;0),L$3-L43,
IF(AND(ISTEXT(L43),$D43=$C$5),L$5,
IF(AND($D43=$C$4,L$4-L43&gt;0),L$4-L43,
IF(AND($D43=$C$5,L$5-L43&gt;0),L$5-L43,0)))))),0)</f>
        <v>0</v>
      </c>
      <c r="M44" s="83">
        <f t="shared" ref="M44" si="384">IFERROR(IF(AND(ISTEXT(M43),$D43=$C$3),M$3,
IF(AND(ISTEXT(M43),$D43=$C$4),M$4,
IF(AND($D43=$C$3,M$3-M43&gt;0),M$3-M43,
IF(AND(ISTEXT(M43),$D43=$C$5),M$5,
IF(AND($D43=$C$4,M$4-M43&gt;0),M$4-M43,
IF(AND($D43=$C$5,M$5-M43&gt;0),M$5-M43,0)))))),0)</f>
        <v>0</v>
      </c>
      <c r="N44" s="83">
        <f t="shared" ref="N44" si="385">IFERROR(IF(AND(ISTEXT(N43),$D43=$C$3),N$3,
IF(AND(ISTEXT(N43),$D43=$C$4),N$4,
IF(AND($D43=$C$3,N$3-N43&gt;0),N$3-N43,
IF(AND(ISTEXT(N43),$D43=$C$5),N$5,
IF(AND($D43=$C$4,N$4-N43&gt;0),N$4-N43,
IF(AND($D43=$C$5,N$5-N43&gt;0),N$5-N43,0)))))),0)</f>
        <v>0</v>
      </c>
      <c r="O44" s="83">
        <f t="shared" ref="O44" si="386">IFERROR(IF(AND(ISTEXT(O43),$D43=$C$3),O$3,
IF(AND(ISTEXT(O43),$D43=$C$4),O$4,
IF(AND($D43=$C$3,O$3-O43&gt;0),O$3-O43,
IF(AND(ISTEXT(O43),$D43=$C$5),O$5,
IF(AND($D43=$C$4,O$4-O43&gt;0),O$4-O43,
IF(AND($D43=$C$5,O$5-O43&gt;0),O$5-O43,0)))))),0)</f>
        <v>0</v>
      </c>
      <c r="P44" s="83">
        <f t="shared" ref="P44" si="387">IFERROR(IF(AND(ISTEXT(P43),$D43=$C$3),P$3,
IF(AND(ISTEXT(P43),$D43=$C$4),P$4,
IF(AND($D43=$C$3,P$3-P43&gt;0),P$3-P43,
IF(AND(ISTEXT(P43),$D43=$C$5),P$5,
IF(AND($D43=$C$4,P$4-P43&gt;0),P$4-P43,
IF(AND($D43=$C$5,P$5-P43&gt;0),P$5-P43,0)))))),0)</f>
        <v>0</v>
      </c>
      <c r="Q44" s="83">
        <f t="shared" ref="Q44" si="388">IFERROR(IF(AND(ISTEXT(Q43),$D43=$C$3),Q$3,
IF(AND(ISTEXT(Q43),$D43=$C$4),Q$4,
IF(AND($D43=$C$3,Q$3-Q43&gt;0),Q$3-Q43,
IF(AND(ISTEXT(Q43),$D43=$C$5),Q$5,
IF(AND($D43=$C$4,Q$4-Q43&gt;0),Q$4-Q43,
IF(AND($D43=$C$5,Q$5-Q43&gt;0),Q$5-Q43,0)))))),0)</f>
        <v>0</v>
      </c>
      <c r="R44" s="83">
        <f t="shared" ref="R44" si="389">IFERROR(IF(AND(ISTEXT(R43),$D43=$C$3),R$3,
IF(AND(ISTEXT(R43),$D43=$C$4),R$4,
IF(AND($D43=$C$3,R$3-R43&gt;0),R$3-R43,
IF(AND(ISTEXT(R43),$D43=$C$5),R$5,
IF(AND($D43=$C$4,R$4-R43&gt;0),R$4-R43,
IF(AND($D43=$C$5,R$5-R43&gt;0),R$5-R43,0)))))),0)</f>
        <v>0</v>
      </c>
      <c r="S44" s="83">
        <f t="shared" ref="S44" si="390">IFERROR(IF(AND(ISTEXT(S43),$D43=$C$3),S$3,
IF(AND(ISTEXT(S43),$D43=$C$4),S$4,
IF(AND($D43=$C$3,S$3-S43&gt;0),S$3-S43,
IF(AND(ISTEXT(S43),$D43=$C$5),S$5,
IF(AND($D43=$C$4,S$4-S43&gt;0),S$4-S43,
IF(AND($D43=$C$5,S$5-S43&gt;0),S$5-S43,0)))))),0)</f>
        <v>0</v>
      </c>
      <c r="T44" s="83">
        <f t="shared" ref="T44" si="391">IFERROR(IF(AND(ISTEXT(T43),$D43=$C$3),T$3,
IF(AND(ISTEXT(T43),$D43=$C$4),T$4,
IF(AND($D43=$C$3,T$3-T43&gt;0),T$3-T43,
IF(AND(ISTEXT(T43),$D43=$C$5),T$5,
IF(AND($D43=$C$4,T$4-T43&gt;0),T$4-T43,
IF(AND($D43=$C$5,T$5-T43&gt;0),T$5-T43,0)))))),0)</f>
        <v>0</v>
      </c>
      <c r="U44" s="83">
        <f t="shared" ref="U44" si="392">IFERROR(IF(AND(ISTEXT(U43),$D43=$C$3),U$3,
IF(AND(ISTEXT(U43),$D43=$C$4),U$4,
IF(AND($D43=$C$3,U$3-U43&gt;0),U$3-U43,
IF(AND(ISTEXT(U43),$D43=$C$5),U$5,
IF(AND($D43=$C$4,U$4-U43&gt;0),U$4-U43,
IF(AND($D43=$C$5,U$5-U43&gt;0),U$5-U43,0)))))),0)</f>
        <v>0</v>
      </c>
      <c r="V44" s="83">
        <f t="shared" ref="V44" si="393">IFERROR(IF(AND(ISTEXT(V43),$D43=$C$3),V$3,
IF(AND(ISTEXT(V43),$D43=$C$4),V$4,
IF(AND($D43=$C$3,V$3-V43&gt;0),V$3-V43,
IF(AND(ISTEXT(V43),$D43=$C$5),V$5,
IF(AND($D43=$C$4,V$4-V43&gt;0),V$4-V43,
IF(AND($D43=$C$5,V$5-V43&gt;0),V$5-V43,0)))))),0)</f>
        <v>0</v>
      </c>
      <c r="W44" s="83">
        <f t="shared" ref="W44" si="394">IFERROR(IF(AND(ISTEXT(W43),$D43=$C$3),W$3,
IF(AND(ISTEXT(W43),$D43=$C$4),W$4,
IF(AND($D43=$C$3,W$3-W43&gt;0),W$3-W43,
IF(AND(ISTEXT(W43),$D43=$C$5),W$5,
IF(AND($D43=$C$4,W$4-W43&gt;0),W$4-W43,
IF(AND($D43=$C$5,W$5-W43&gt;0),W$5-W43,0)))))),0)</f>
        <v>0</v>
      </c>
      <c r="X44" s="83">
        <f t="shared" ref="X44" si="395">IFERROR(IF(AND(ISTEXT(X43),$D43=$C$3),X$3,
IF(AND(ISTEXT(X43),$D43=$C$4),X$4,
IF(AND($D43=$C$3,X$3-X43&gt;0),X$3-X43,
IF(AND(ISTEXT(X43),$D43=$C$5),X$5,
IF(AND($D43=$C$4,X$4-X43&gt;0),X$4-X43,
IF(AND($D43=$C$5,X$5-X43&gt;0),X$5-X43,0)))))),0)</f>
        <v>0</v>
      </c>
      <c r="Y44" s="83">
        <f t="shared" ref="Y44" si="396">IFERROR(IF(AND(ISTEXT(Y43),$D43=$C$3),Y$3,
IF(AND(ISTEXT(Y43),$D43=$C$4),Y$4,
IF(AND($D43=$C$3,Y$3-Y43&gt;0),Y$3-Y43,
IF(AND(ISTEXT(Y43),$D43=$C$5),Y$5,
IF(AND($D43=$C$4,Y$4-Y43&gt;0),Y$4-Y43,
IF(AND($D43=$C$5,Y$5-Y43&gt;0),Y$5-Y43,0)))))),0)</f>
        <v>0</v>
      </c>
      <c r="Z44" s="83">
        <f t="shared" ref="Z44" si="397">IFERROR(IF(AND(ISTEXT(Z43),$D43=$C$3),Z$3,
IF(AND(ISTEXT(Z43),$D43=$C$4),Z$4,
IF(AND($D43=$C$3,Z$3-Z43&gt;0),Z$3-Z43,
IF(AND(ISTEXT(Z43),$D43=$C$5),Z$5,
IF(AND($D43=$C$4,Z$4-Z43&gt;0),Z$4-Z43,
IF(AND($D43=$C$5,Z$5-Z43&gt;0),Z$5-Z43,0)))))),0)</f>
        <v>0</v>
      </c>
      <c r="AA44" s="83">
        <f t="shared" ref="AA44" si="398">IFERROR(IF(AND(ISTEXT(AA43),$D43=$C$3),AA$3,
IF(AND(ISTEXT(AA43),$D43=$C$4),AA$4,
IF(AND($D43=$C$3,AA$3-AA43&gt;0),AA$3-AA43,
IF(AND(ISTEXT(AA43),$D43=$C$5),AA$5,
IF(AND($D43=$C$4,AA$4-AA43&gt;0),AA$4-AA43,
IF(AND($D43=$C$5,AA$5-AA43&gt;0),AA$5-AA43,0)))))),0)</f>
        <v>0</v>
      </c>
      <c r="AB44" s="83">
        <f t="shared" ref="AB44" si="399">IFERROR(IF(AND(ISTEXT(AB43),$D43=$C$3),AB$3,
IF(AND(ISTEXT(AB43),$D43=$C$4),AB$4,
IF(AND($D43=$C$3,AB$3-AB43&gt;0),AB$3-AB43,
IF(AND(ISTEXT(AB43),$D43=$C$5),AB$5,
IF(AND($D43=$C$4,AB$4-AB43&gt;0),AB$4-AB43,
IF(AND($D43=$C$5,AB$5-AB43&gt;0),AB$5-AB43,0)))))),0)</f>
        <v>0</v>
      </c>
      <c r="AC44" s="83">
        <f t="shared" ref="AC44" si="400">IFERROR(IF(AND(ISTEXT(AC43),$D43=$C$3),AC$3,
IF(AND(ISTEXT(AC43),$D43=$C$4),AC$4,
IF(AND($D43=$C$3,AC$3-AC43&gt;0),AC$3-AC43,
IF(AND(ISTEXT(AC43),$D43=$C$5),AC$5,
IF(AND($D43=$C$4,AC$4-AC43&gt;0),AC$4-AC43,
IF(AND($D43=$C$5,AC$5-AC43&gt;0),AC$5-AC43,0)))))),0)</f>
        <v>0</v>
      </c>
      <c r="AD44" s="83">
        <f t="shared" ref="AD44" si="401">IFERROR(IF(AND(ISTEXT(AD43),$D43=$C$3),AD$3,
IF(AND(ISTEXT(AD43),$D43=$C$4),AD$4,
IF(AND($D43=$C$3,AD$3-AD43&gt;0),AD$3-AD43,
IF(AND(ISTEXT(AD43),$D43=$C$5),AD$5,
IF(AND($D43=$C$4,AD$4-AD43&gt;0),AD$4-AD43,
IF(AND($D43=$C$5,AD$5-AD43&gt;0),AD$5-AD43,0)))))),0)</f>
        <v>0</v>
      </c>
      <c r="AE44" s="83">
        <f t="shared" ref="AE44" si="402">IFERROR(IF(AND(ISTEXT(AE43),$D43=$C$3),AE$3,
IF(AND(ISTEXT(AE43),$D43=$C$4),AE$4,
IF(AND($D43=$C$3,AE$3-AE43&gt;0),AE$3-AE43,
IF(AND(ISTEXT(AE43),$D43=$C$5),AE$5,
IF(AND($D43=$C$4,AE$4-AE43&gt;0),AE$4-AE43,
IF(AND($D43=$C$5,AE$5-AE43&gt;0),AE$5-AE43,0)))))),0)</f>
        <v>0</v>
      </c>
      <c r="AF44" s="83">
        <f t="shared" ref="AF44" si="403">IFERROR(IF(AND(ISTEXT(AF43),$D43=$C$3),AF$3,
IF(AND(ISTEXT(AF43),$D43=$C$4),AF$4,
IF(AND($D43=$C$3,AF$3-AF43&gt;0),AF$3-AF43,
IF(AND(ISTEXT(AF43),$D43=$C$5),AF$5,
IF(AND($D43=$C$4,AF$4-AF43&gt;0),AF$4-AF43,
IF(AND($D43=$C$5,AF$5-AF43&gt;0),AF$5-AF43,0)))))),0)</f>
        <v>0</v>
      </c>
      <c r="AG44" s="83">
        <f t="shared" ref="AG44" si="404">IFERROR(IF(AND(ISTEXT(AG43),$D43=$C$3),AG$3,
IF(AND(ISTEXT(AG43),$D43=$C$4),AG$4,
IF(AND($D43=$C$3,AG$3-AG43&gt;0),AG$3-AG43,
IF(AND(ISTEXT(AG43),$D43=$C$5),AG$5,
IF(AND($D43=$C$4,AG$4-AG43&gt;0),AG$4-AG43,
IF(AND($D43=$C$5,AG$5-AG43&gt;0),AG$5-AG43,0)))))),0)</f>
        <v>0</v>
      </c>
      <c r="AH44" s="83">
        <f t="shared" ref="AH44" si="405">IFERROR(IF(AND(ISTEXT(AH43),$D43=$C$3),AH$3,
IF(AND(ISTEXT(AH43),$D43=$C$4),AH$4,
IF(AND($D43=$C$3,AH$3-AH43&gt;0),AH$3-AH43,
IF(AND(ISTEXT(AH43),$D43=$C$5),AH$5,
IF(AND($D43=$C$4,AH$4-AH43&gt;0),AH$4-AH43,
IF(AND($D43=$C$5,AH$5-AH43&gt;0),AH$5-AH43,0)))))),0)</f>
        <v>0</v>
      </c>
      <c r="AI44" s="83">
        <f t="shared" ref="AI44" si="406">IFERROR(IF(AND(ISTEXT(AI43),$D43=$C$3),AI$3,
IF(AND(ISTEXT(AI43),$D43=$C$4),AI$4,
IF(AND($D43=$C$3,AI$3-AI43&gt;0),AI$3-AI43,
IF(AND(ISTEXT(AI43),$D43=$C$5),AI$5,
IF(AND($D43=$C$4,AI$4-AI43&gt;0),AI$4-AI43,
IF(AND($D43=$C$5,AI$5-AI43&gt;0),AI$5-AI43,0)))))),0)</f>
        <v>0</v>
      </c>
      <c r="AJ44" s="147"/>
      <c r="AK44" s="147"/>
      <c r="AL44" s="147"/>
      <c r="AM44" s="147"/>
      <c r="AN44" s="147"/>
      <c r="AO44" s="147"/>
      <c r="AP44" s="147"/>
    </row>
    <row r="45" spans="1:42" ht="15" customHeight="1" thickBot="1" x14ac:dyDescent="0.3">
      <c r="A45" s="128"/>
      <c r="B45" s="155"/>
      <c r="C45" s="151" t="s">
        <v>127</v>
      </c>
      <c r="D45" s="152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84"/>
      <c r="AJ45" s="148"/>
      <c r="AK45" s="148"/>
      <c r="AL45" s="148"/>
      <c r="AM45" s="148"/>
      <c r="AN45" s="148"/>
      <c r="AO45" s="148"/>
      <c r="AP45" s="148"/>
    </row>
    <row r="46" spans="1:42" ht="15" customHeight="1" x14ac:dyDescent="0.25">
      <c r="A46" s="128"/>
      <c r="B46" s="153">
        <f>A22</f>
        <v>0</v>
      </c>
      <c r="C46" s="81" t="str">
        <f>IFERROR(VLOOKUP(B46,Relevé[],2,FALSE),"")</f>
        <v/>
      </c>
      <c r="D46" s="81" t="str">
        <f>IFERROR(VLOOKUP(B46,Relevé[],3,FALSE),"")</f>
        <v/>
      </c>
      <c r="E46" s="82" t="str">
        <f>IFERROR(VLOOKUP(B46,Relevé[],4,FALSE),"")</f>
        <v/>
      </c>
      <c r="F46" s="82" t="str">
        <f>IFERROR(VLOOKUP(B46,Relevé[],5,FALSE),"")</f>
        <v/>
      </c>
      <c r="G46" s="82" t="str">
        <f>IFERROR(VLOOKUP(B46,Relevé[],6,FALSE),"")</f>
        <v/>
      </c>
      <c r="H46" s="82" t="str">
        <f>IFERROR(VLOOKUP(B46,Relevé[],7,FALSE),"")</f>
        <v/>
      </c>
      <c r="I46" s="82" t="str">
        <f>IFERROR(VLOOKUP(B46,Relevé[],8,FALSE),"")</f>
        <v/>
      </c>
      <c r="J46" s="82" t="str">
        <f>IFERROR(VLOOKUP(B46,Relevé[],9,FALSE),"")</f>
        <v/>
      </c>
      <c r="K46" s="82" t="str">
        <f>IFERROR(VLOOKUP(B46,Relevé[],10,FALSE),"")</f>
        <v/>
      </c>
      <c r="L46" s="82" t="str">
        <f>IFERROR(VLOOKUP(B46,Relevé[],11,FALSE),"")</f>
        <v/>
      </c>
      <c r="M46" s="82" t="str">
        <f>IFERROR(VLOOKUP(B46,Relevé[],12,FALSE),"")</f>
        <v/>
      </c>
      <c r="N46" s="82" t="str">
        <f>IFERROR(VLOOKUP(B46,Relevé[],13,FALSE),"")</f>
        <v/>
      </c>
      <c r="O46" s="82" t="str">
        <f>IFERROR(VLOOKUP(B46,Relevé[],14,FALSE),"")</f>
        <v/>
      </c>
      <c r="P46" s="82" t="str">
        <f>IFERROR(VLOOKUP(B46,Relevé[],15,FALSE),"")</f>
        <v/>
      </c>
      <c r="Q46" s="82" t="str">
        <f>IFERROR(VLOOKUP(B46,Relevé[],16,FALSE),"")</f>
        <v/>
      </c>
      <c r="R46" s="82" t="str">
        <f>IFERROR(VLOOKUP(B46,Relevé[],17,FALSE),"")</f>
        <v/>
      </c>
      <c r="S46" s="82" t="str">
        <f>IFERROR(VLOOKUP(B46,Relevé[],18,FALSE),"")</f>
        <v/>
      </c>
      <c r="T46" s="82" t="str">
        <f>IFERROR(VLOOKUP(B46,Relevé[],19,FALSE),"")</f>
        <v/>
      </c>
      <c r="U46" s="82" t="str">
        <f>IFERROR(VLOOKUP(B46,Relevé[],20,FALSE),"")</f>
        <v/>
      </c>
      <c r="V46" s="82" t="str">
        <f>IFERROR(VLOOKUP(B46,Relevé[],21,FALSE),"")</f>
        <v/>
      </c>
      <c r="W46" s="82" t="str">
        <f>IFERROR(VLOOKUP(B46,Relevé[],22,FALSE),"")</f>
        <v/>
      </c>
      <c r="X46" s="82" t="str">
        <f>IFERROR(VLOOKUP(B46,Relevé[],23,FALSE),"")</f>
        <v/>
      </c>
      <c r="Y46" s="82" t="str">
        <f>IFERROR(VLOOKUP(B46,Relevé[],24,FALSE),"")</f>
        <v/>
      </c>
      <c r="Z46" s="82" t="str">
        <f>IFERROR(VLOOKUP(B46,Relevé[],25,FALSE),"")</f>
        <v/>
      </c>
      <c r="AA46" s="82" t="str">
        <f>IFERROR(VLOOKUP(B46,Relevé[],26,FALSE),"")</f>
        <v/>
      </c>
      <c r="AB46" s="82" t="str">
        <f>IFERROR(VLOOKUP(B46,Relevé[],27,FALSE),"")</f>
        <v/>
      </c>
      <c r="AC46" s="82" t="str">
        <f>IFERROR(VLOOKUP(B46,Relevé[],28,FALSE),"")</f>
        <v/>
      </c>
      <c r="AD46" s="82" t="str">
        <f>IFERROR(VLOOKUP(B46,Relevé[],29,FALSE),"")</f>
        <v/>
      </c>
      <c r="AE46" s="82" t="str">
        <f>IFERROR(VLOOKUP(B46,Relevé[],30,FALSE),"")</f>
        <v/>
      </c>
      <c r="AF46" s="82" t="str">
        <f>IFERROR(VLOOKUP(B46,Relevé[],31,FALSE),"")</f>
        <v/>
      </c>
      <c r="AG46" s="82" t="str">
        <f>IFERROR(VLOOKUP(B46,Relevé[],32,FALSE),"")</f>
        <v/>
      </c>
      <c r="AH46" s="82" t="str">
        <f>IFERROR(VLOOKUP(B46,Relevé[],33,FALSE),"")</f>
        <v/>
      </c>
      <c r="AI46" s="82" t="str">
        <f>IFERROR(VLOOKUP(B46,Relevé[],34,FALSE),"")</f>
        <v/>
      </c>
      <c r="AJ46" s="146">
        <f t="shared" ref="AJ46" si="407">SUM(E47:AI47)</f>
        <v>0</v>
      </c>
      <c r="AK46" s="146">
        <f t="shared" ref="AK46" si="408">SUMIFS($E47:$AI47,$E48:$AI48,"C")</f>
        <v>0</v>
      </c>
      <c r="AL46" s="146">
        <f t="shared" ref="AL46" si="409">SUMIFS($E47:$AI47,$E48:$AI48,"M")</f>
        <v>0</v>
      </c>
      <c r="AM46" s="146">
        <f t="shared" ref="AM46" si="410">SUMIFS($E47:$AI47,$E48:$AI48,"A")</f>
        <v>0</v>
      </c>
      <c r="AN46" s="146">
        <f t="shared" ref="AN46" si="411">SUMIFS($E47:$AI47,$E48:$AI48,"RC")</f>
        <v>0</v>
      </c>
      <c r="AO46" s="146">
        <f t="shared" ref="AO46" si="412">SUMIFS($E47:$AI47,$E48:$AI48,"P")</f>
        <v>0</v>
      </c>
      <c r="AP46" s="146" t="b">
        <f t="shared" ref="AP46" si="413">AJ46=SUM(AK46:AO48)</f>
        <v>1</v>
      </c>
    </row>
    <row r="47" spans="1:42" ht="15" customHeight="1" x14ac:dyDescent="0.25">
      <c r="A47" s="128"/>
      <c r="B47" s="154"/>
      <c r="C47" s="149" t="s">
        <v>126</v>
      </c>
      <c r="D47" s="150"/>
      <c r="E47" s="83">
        <f>IFERROR(IF(AND(ISTEXT(E46),$D46=$C$3),E$3,
IF(AND(ISTEXT(E46),$D46=$C$4),E$4,
IF(AND($D46=$C$3,E$3-E46&gt;0),E$3-E46,
IF(AND(ISTEXT(E46),$D46=$C$5),E$5,
IF(AND($D46=$C$4,E$4-E46&gt;0),E$4-E46,
IF(AND($D46=$C$5,E$5-E46&gt;0),E$5-E46,0)))))),0)</f>
        <v>0</v>
      </c>
      <c r="F47" s="83">
        <f t="shared" ref="F47" si="414">IFERROR(IF(AND(ISTEXT(F46),$D46=$C$3),F$3,
IF(AND(ISTEXT(F46),$D46=$C$4),F$4,
IF(AND($D46=$C$3,F$3-F46&gt;0),F$3-F46,
IF(AND(ISTEXT(F46),$D46=$C$5),F$5,
IF(AND($D46=$C$4,F$4-F46&gt;0),F$4-F46,
IF(AND($D46=$C$5,F$5-F46&gt;0),F$5-F46,0)))))),0)</f>
        <v>0</v>
      </c>
      <c r="G47" s="83">
        <f t="shared" ref="G47" si="415">IFERROR(IF(AND(ISTEXT(G46),$D46=$C$3),G$3,
IF(AND(ISTEXT(G46),$D46=$C$4),G$4,
IF(AND($D46=$C$3,G$3-G46&gt;0),G$3-G46,
IF(AND(ISTEXT(G46),$D46=$C$5),G$5,
IF(AND($D46=$C$4,G$4-G46&gt;0),G$4-G46,
IF(AND($D46=$C$5,G$5-G46&gt;0),G$5-G46,0)))))),0)</f>
        <v>0</v>
      </c>
      <c r="H47" s="83">
        <f t="shared" ref="H47" si="416">IFERROR(IF(AND(ISTEXT(H46),$D46=$C$3),H$3,
IF(AND(ISTEXT(H46),$D46=$C$4),H$4,
IF(AND($D46=$C$3,H$3-H46&gt;0),H$3-H46,
IF(AND(ISTEXT(H46),$D46=$C$5),H$5,
IF(AND($D46=$C$4,H$4-H46&gt;0),H$4-H46,
IF(AND($D46=$C$5,H$5-H46&gt;0),H$5-H46,0)))))),0)</f>
        <v>0</v>
      </c>
      <c r="I47" s="83">
        <f t="shared" ref="I47" si="417">IFERROR(IF(AND(ISTEXT(I46),$D46=$C$3),I$3,
IF(AND(ISTEXT(I46),$D46=$C$4),I$4,
IF(AND($D46=$C$3,I$3-I46&gt;0),I$3-I46,
IF(AND(ISTEXT(I46),$D46=$C$5),I$5,
IF(AND($D46=$C$4,I$4-I46&gt;0),I$4-I46,
IF(AND($D46=$C$5,I$5-I46&gt;0),I$5-I46,0)))))),0)</f>
        <v>0</v>
      </c>
      <c r="J47" s="83">
        <f t="shared" ref="J47" si="418">IFERROR(IF(AND(ISTEXT(J46),$D46=$C$3),J$3,
IF(AND(ISTEXT(J46),$D46=$C$4),J$4,
IF(AND($D46=$C$3,J$3-J46&gt;0),J$3-J46,
IF(AND(ISTEXT(J46),$D46=$C$5),J$5,
IF(AND($D46=$C$4,J$4-J46&gt;0),J$4-J46,
IF(AND($D46=$C$5,J$5-J46&gt;0),J$5-J46,0)))))),0)</f>
        <v>0</v>
      </c>
      <c r="K47" s="83">
        <f t="shared" ref="K47" si="419">IFERROR(IF(AND(ISTEXT(K46),$D46=$C$3),K$3,
IF(AND(ISTEXT(K46),$D46=$C$4),K$4,
IF(AND($D46=$C$3,K$3-K46&gt;0),K$3-K46,
IF(AND(ISTEXT(K46),$D46=$C$5),K$5,
IF(AND($D46=$C$4,K$4-K46&gt;0),K$4-K46,
IF(AND($D46=$C$5,K$5-K46&gt;0),K$5-K46,0)))))),0)</f>
        <v>0</v>
      </c>
      <c r="L47" s="83">
        <f t="shared" ref="L47" si="420">IFERROR(IF(AND(ISTEXT(L46),$D46=$C$3),L$3,
IF(AND(ISTEXT(L46),$D46=$C$4),L$4,
IF(AND($D46=$C$3,L$3-L46&gt;0),L$3-L46,
IF(AND(ISTEXT(L46),$D46=$C$5),L$5,
IF(AND($D46=$C$4,L$4-L46&gt;0),L$4-L46,
IF(AND($D46=$C$5,L$5-L46&gt;0),L$5-L46,0)))))),0)</f>
        <v>0</v>
      </c>
      <c r="M47" s="83">
        <f t="shared" ref="M47" si="421">IFERROR(IF(AND(ISTEXT(M46),$D46=$C$3),M$3,
IF(AND(ISTEXT(M46),$D46=$C$4),M$4,
IF(AND($D46=$C$3,M$3-M46&gt;0),M$3-M46,
IF(AND(ISTEXT(M46),$D46=$C$5),M$5,
IF(AND($D46=$C$4,M$4-M46&gt;0),M$4-M46,
IF(AND($D46=$C$5,M$5-M46&gt;0),M$5-M46,0)))))),0)</f>
        <v>0</v>
      </c>
      <c r="N47" s="83">
        <f t="shared" ref="N47" si="422">IFERROR(IF(AND(ISTEXT(N46),$D46=$C$3),N$3,
IF(AND(ISTEXT(N46),$D46=$C$4),N$4,
IF(AND($D46=$C$3,N$3-N46&gt;0),N$3-N46,
IF(AND(ISTEXT(N46),$D46=$C$5),N$5,
IF(AND($D46=$C$4,N$4-N46&gt;0),N$4-N46,
IF(AND($D46=$C$5,N$5-N46&gt;0),N$5-N46,0)))))),0)</f>
        <v>0</v>
      </c>
      <c r="O47" s="83">
        <f t="shared" ref="O47" si="423">IFERROR(IF(AND(ISTEXT(O46),$D46=$C$3),O$3,
IF(AND(ISTEXT(O46),$D46=$C$4),O$4,
IF(AND($D46=$C$3,O$3-O46&gt;0),O$3-O46,
IF(AND(ISTEXT(O46),$D46=$C$5),O$5,
IF(AND($D46=$C$4,O$4-O46&gt;0),O$4-O46,
IF(AND($D46=$C$5,O$5-O46&gt;0),O$5-O46,0)))))),0)</f>
        <v>0</v>
      </c>
      <c r="P47" s="83">
        <f t="shared" ref="P47" si="424">IFERROR(IF(AND(ISTEXT(P46),$D46=$C$3),P$3,
IF(AND(ISTEXT(P46),$D46=$C$4),P$4,
IF(AND($D46=$C$3,P$3-P46&gt;0),P$3-P46,
IF(AND(ISTEXT(P46),$D46=$C$5),P$5,
IF(AND($D46=$C$4,P$4-P46&gt;0),P$4-P46,
IF(AND($D46=$C$5,P$5-P46&gt;0),P$5-P46,0)))))),0)</f>
        <v>0</v>
      </c>
      <c r="Q47" s="83">
        <f t="shared" ref="Q47" si="425">IFERROR(IF(AND(ISTEXT(Q46),$D46=$C$3),Q$3,
IF(AND(ISTEXT(Q46),$D46=$C$4),Q$4,
IF(AND($D46=$C$3,Q$3-Q46&gt;0),Q$3-Q46,
IF(AND(ISTEXT(Q46),$D46=$C$5),Q$5,
IF(AND($D46=$C$4,Q$4-Q46&gt;0),Q$4-Q46,
IF(AND($D46=$C$5,Q$5-Q46&gt;0),Q$5-Q46,0)))))),0)</f>
        <v>0</v>
      </c>
      <c r="R47" s="83">
        <f t="shared" ref="R47" si="426">IFERROR(IF(AND(ISTEXT(R46),$D46=$C$3),R$3,
IF(AND(ISTEXT(R46),$D46=$C$4),R$4,
IF(AND($D46=$C$3,R$3-R46&gt;0),R$3-R46,
IF(AND(ISTEXT(R46),$D46=$C$5),R$5,
IF(AND($D46=$C$4,R$4-R46&gt;0),R$4-R46,
IF(AND($D46=$C$5,R$5-R46&gt;0),R$5-R46,0)))))),0)</f>
        <v>0</v>
      </c>
      <c r="S47" s="83">
        <f t="shared" ref="S47" si="427">IFERROR(IF(AND(ISTEXT(S46),$D46=$C$3),S$3,
IF(AND(ISTEXT(S46),$D46=$C$4),S$4,
IF(AND($D46=$C$3,S$3-S46&gt;0),S$3-S46,
IF(AND(ISTEXT(S46),$D46=$C$5),S$5,
IF(AND($D46=$C$4,S$4-S46&gt;0),S$4-S46,
IF(AND($D46=$C$5,S$5-S46&gt;0),S$5-S46,0)))))),0)</f>
        <v>0</v>
      </c>
      <c r="T47" s="83">
        <f t="shared" ref="T47" si="428">IFERROR(IF(AND(ISTEXT(T46),$D46=$C$3),T$3,
IF(AND(ISTEXT(T46),$D46=$C$4),T$4,
IF(AND($D46=$C$3,T$3-T46&gt;0),T$3-T46,
IF(AND(ISTEXT(T46),$D46=$C$5),T$5,
IF(AND($D46=$C$4,T$4-T46&gt;0),T$4-T46,
IF(AND($D46=$C$5,T$5-T46&gt;0),T$5-T46,0)))))),0)</f>
        <v>0</v>
      </c>
      <c r="U47" s="83">
        <f t="shared" ref="U47" si="429">IFERROR(IF(AND(ISTEXT(U46),$D46=$C$3),U$3,
IF(AND(ISTEXT(U46),$D46=$C$4),U$4,
IF(AND($D46=$C$3,U$3-U46&gt;0),U$3-U46,
IF(AND(ISTEXT(U46),$D46=$C$5),U$5,
IF(AND($D46=$C$4,U$4-U46&gt;0),U$4-U46,
IF(AND($D46=$C$5,U$5-U46&gt;0),U$5-U46,0)))))),0)</f>
        <v>0</v>
      </c>
      <c r="V47" s="83">
        <f t="shared" ref="V47" si="430">IFERROR(IF(AND(ISTEXT(V46),$D46=$C$3),V$3,
IF(AND(ISTEXT(V46),$D46=$C$4),V$4,
IF(AND($D46=$C$3,V$3-V46&gt;0),V$3-V46,
IF(AND(ISTEXT(V46),$D46=$C$5),V$5,
IF(AND($D46=$C$4,V$4-V46&gt;0),V$4-V46,
IF(AND($D46=$C$5,V$5-V46&gt;0),V$5-V46,0)))))),0)</f>
        <v>0</v>
      </c>
      <c r="W47" s="83">
        <f t="shared" ref="W47" si="431">IFERROR(IF(AND(ISTEXT(W46),$D46=$C$3),W$3,
IF(AND(ISTEXT(W46),$D46=$C$4),W$4,
IF(AND($D46=$C$3,W$3-W46&gt;0),W$3-W46,
IF(AND(ISTEXT(W46),$D46=$C$5),W$5,
IF(AND($D46=$C$4,W$4-W46&gt;0),W$4-W46,
IF(AND($D46=$C$5,W$5-W46&gt;0),W$5-W46,0)))))),0)</f>
        <v>0</v>
      </c>
      <c r="X47" s="83">
        <f t="shared" ref="X47" si="432">IFERROR(IF(AND(ISTEXT(X46),$D46=$C$3),X$3,
IF(AND(ISTEXT(X46),$D46=$C$4),X$4,
IF(AND($D46=$C$3,X$3-X46&gt;0),X$3-X46,
IF(AND(ISTEXT(X46),$D46=$C$5),X$5,
IF(AND($D46=$C$4,X$4-X46&gt;0),X$4-X46,
IF(AND($D46=$C$5,X$5-X46&gt;0),X$5-X46,0)))))),0)</f>
        <v>0</v>
      </c>
      <c r="Y47" s="83">
        <f t="shared" ref="Y47" si="433">IFERROR(IF(AND(ISTEXT(Y46),$D46=$C$3),Y$3,
IF(AND(ISTEXT(Y46),$D46=$C$4),Y$4,
IF(AND($D46=$C$3,Y$3-Y46&gt;0),Y$3-Y46,
IF(AND(ISTEXT(Y46),$D46=$C$5),Y$5,
IF(AND($D46=$C$4,Y$4-Y46&gt;0),Y$4-Y46,
IF(AND($D46=$C$5,Y$5-Y46&gt;0),Y$5-Y46,0)))))),0)</f>
        <v>0</v>
      </c>
      <c r="Z47" s="83">
        <f t="shared" ref="Z47" si="434">IFERROR(IF(AND(ISTEXT(Z46),$D46=$C$3),Z$3,
IF(AND(ISTEXT(Z46),$D46=$C$4),Z$4,
IF(AND($D46=$C$3,Z$3-Z46&gt;0),Z$3-Z46,
IF(AND(ISTEXT(Z46),$D46=$C$5),Z$5,
IF(AND($D46=$C$4,Z$4-Z46&gt;0),Z$4-Z46,
IF(AND($D46=$C$5,Z$5-Z46&gt;0),Z$5-Z46,0)))))),0)</f>
        <v>0</v>
      </c>
      <c r="AA47" s="83">
        <f t="shared" ref="AA47" si="435">IFERROR(IF(AND(ISTEXT(AA46),$D46=$C$3),AA$3,
IF(AND(ISTEXT(AA46),$D46=$C$4),AA$4,
IF(AND($D46=$C$3,AA$3-AA46&gt;0),AA$3-AA46,
IF(AND(ISTEXT(AA46),$D46=$C$5),AA$5,
IF(AND($D46=$C$4,AA$4-AA46&gt;0),AA$4-AA46,
IF(AND($D46=$C$5,AA$5-AA46&gt;0),AA$5-AA46,0)))))),0)</f>
        <v>0</v>
      </c>
      <c r="AB47" s="83">
        <f t="shared" ref="AB47" si="436">IFERROR(IF(AND(ISTEXT(AB46),$D46=$C$3),AB$3,
IF(AND(ISTEXT(AB46),$D46=$C$4),AB$4,
IF(AND($D46=$C$3,AB$3-AB46&gt;0),AB$3-AB46,
IF(AND(ISTEXT(AB46),$D46=$C$5),AB$5,
IF(AND($D46=$C$4,AB$4-AB46&gt;0),AB$4-AB46,
IF(AND($D46=$C$5,AB$5-AB46&gt;0),AB$5-AB46,0)))))),0)</f>
        <v>0</v>
      </c>
      <c r="AC47" s="83">
        <f t="shared" ref="AC47" si="437">IFERROR(IF(AND(ISTEXT(AC46),$D46=$C$3),AC$3,
IF(AND(ISTEXT(AC46),$D46=$C$4),AC$4,
IF(AND($D46=$C$3,AC$3-AC46&gt;0),AC$3-AC46,
IF(AND(ISTEXT(AC46),$D46=$C$5),AC$5,
IF(AND($D46=$C$4,AC$4-AC46&gt;0),AC$4-AC46,
IF(AND($D46=$C$5,AC$5-AC46&gt;0),AC$5-AC46,0)))))),0)</f>
        <v>0</v>
      </c>
      <c r="AD47" s="83">
        <f t="shared" ref="AD47" si="438">IFERROR(IF(AND(ISTEXT(AD46),$D46=$C$3),AD$3,
IF(AND(ISTEXT(AD46),$D46=$C$4),AD$4,
IF(AND($D46=$C$3,AD$3-AD46&gt;0),AD$3-AD46,
IF(AND(ISTEXT(AD46),$D46=$C$5),AD$5,
IF(AND($D46=$C$4,AD$4-AD46&gt;0),AD$4-AD46,
IF(AND($D46=$C$5,AD$5-AD46&gt;0),AD$5-AD46,0)))))),0)</f>
        <v>0</v>
      </c>
      <c r="AE47" s="83">
        <f t="shared" ref="AE47" si="439">IFERROR(IF(AND(ISTEXT(AE46),$D46=$C$3),AE$3,
IF(AND(ISTEXT(AE46),$D46=$C$4),AE$4,
IF(AND($D46=$C$3,AE$3-AE46&gt;0),AE$3-AE46,
IF(AND(ISTEXT(AE46),$D46=$C$5),AE$5,
IF(AND($D46=$C$4,AE$4-AE46&gt;0),AE$4-AE46,
IF(AND($D46=$C$5,AE$5-AE46&gt;0),AE$5-AE46,0)))))),0)</f>
        <v>0</v>
      </c>
      <c r="AF47" s="83">
        <f t="shared" ref="AF47" si="440">IFERROR(IF(AND(ISTEXT(AF46),$D46=$C$3),AF$3,
IF(AND(ISTEXT(AF46),$D46=$C$4),AF$4,
IF(AND($D46=$C$3,AF$3-AF46&gt;0),AF$3-AF46,
IF(AND(ISTEXT(AF46),$D46=$C$5),AF$5,
IF(AND($D46=$C$4,AF$4-AF46&gt;0),AF$4-AF46,
IF(AND($D46=$C$5,AF$5-AF46&gt;0),AF$5-AF46,0)))))),0)</f>
        <v>0</v>
      </c>
      <c r="AG47" s="83">
        <f t="shared" ref="AG47" si="441">IFERROR(IF(AND(ISTEXT(AG46),$D46=$C$3),AG$3,
IF(AND(ISTEXT(AG46),$D46=$C$4),AG$4,
IF(AND($D46=$C$3,AG$3-AG46&gt;0),AG$3-AG46,
IF(AND(ISTEXT(AG46),$D46=$C$5),AG$5,
IF(AND($D46=$C$4,AG$4-AG46&gt;0),AG$4-AG46,
IF(AND($D46=$C$5,AG$5-AG46&gt;0),AG$5-AG46,0)))))),0)</f>
        <v>0</v>
      </c>
      <c r="AH47" s="83">
        <f t="shared" ref="AH47" si="442">IFERROR(IF(AND(ISTEXT(AH46),$D46=$C$3),AH$3,
IF(AND(ISTEXT(AH46),$D46=$C$4),AH$4,
IF(AND($D46=$C$3,AH$3-AH46&gt;0),AH$3-AH46,
IF(AND(ISTEXT(AH46),$D46=$C$5),AH$5,
IF(AND($D46=$C$4,AH$4-AH46&gt;0),AH$4-AH46,
IF(AND($D46=$C$5,AH$5-AH46&gt;0),AH$5-AH46,0)))))),0)</f>
        <v>0</v>
      </c>
      <c r="AI47" s="83">
        <f t="shared" ref="AI47" si="443">IFERROR(IF(AND(ISTEXT(AI46),$D46=$C$3),AI$3,
IF(AND(ISTEXT(AI46),$D46=$C$4),AI$4,
IF(AND($D46=$C$3,AI$3-AI46&gt;0),AI$3-AI46,
IF(AND(ISTEXT(AI46),$D46=$C$5),AI$5,
IF(AND($D46=$C$4,AI$4-AI46&gt;0),AI$4-AI46,
IF(AND($D46=$C$5,AI$5-AI46&gt;0),AI$5-AI46,0)))))),0)</f>
        <v>0</v>
      </c>
      <c r="AJ47" s="147"/>
      <c r="AK47" s="147"/>
      <c r="AL47" s="147"/>
      <c r="AM47" s="147"/>
      <c r="AN47" s="147"/>
      <c r="AO47" s="147"/>
      <c r="AP47" s="147"/>
    </row>
    <row r="48" spans="1:42" ht="15" customHeight="1" thickBot="1" x14ac:dyDescent="0.3">
      <c r="A48" s="128"/>
      <c r="B48" s="155"/>
      <c r="C48" s="151" t="s">
        <v>127</v>
      </c>
      <c r="D48" s="152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148"/>
      <c r="AK48" s="148"/>
      <c r="AL48" s="148"/>
      <c r="AM48" s="148"/>
      <c r="AN48" s="148"/>
      <c r="AO48" s="148"/>
      <c r="AP48" s="148"/>
    </row>
    <row r="49" spans="1:42" ht="15" customHeight="1" x14ac:dyDescent="0.25">
      <c r="A49" s="130"/>
      <c r="B49" s="153">
        <f>A23</f>
        <v>0</v>
      </c>
      <c r="C49" s="81" t="str">
        <f>IFERROR(VLOOKUP(B49,Relevé[],2,FALSE),"")</f>
        <v/>
      </c>
      <c r="D49" s="81" t="str">
        <f>IFERROR(VLOOKUP(B49,Relevé[],3,FALSE),"")</f>
        <v/>
      </c>
      <c r="E49" s="82" t="str">
        <f>IFERROR(VLOOKUP(B49,Relevé[],4,FALSE),"")</f>
        <v/>
      </c>
      <c r="F49" s="82" t="str">
        <f>IFERROR(VLOOKUP(B49,Relevé[],5,FALSE),"")</f>
        <v/>
      </c>
      <c r="G49" s="82" t="str">
        <f>IFERROR(VLOOKUP(B49,Relevé[],6,FALSE),"")</f>
        <v/>
      </c>
      <c r="H49" s="82" t="str">
        <f>IFERROR(VLOOKUP(B49,Relevé[],7,FALSE),"")</f>
        <v/>
      </c>
      <c r="I49" s="82" t="str">
        <f>IFERROR(VLOOKUP(B49,Relevé[],8,FALSE),"")</f>
        <v/>
      </c>
      <c r="J49" s="82" t="str">
        <f>IFERROR(VLOOKUP(B49,Relevé[],9,FALSE),"")</f>
        <v/>
      </c>
      <c r="K49" s="82" t="str">
        <f>IFERROR(VLOOKUP(B49,Relevé[],10,FALSE),"")</f>
        <v/>
      </c>
      <c r="L49" s="82" t="str">
        <f>IFERROR(VLOOKUP(B49,Relevé[],11,FALSE),"")</f>
        <v/>
      </c>
      <c r="M49" s="82" t="str">
        <f>IFERROR(VLOOKUP(B49,Relevé[],12,FALSE),"")</f>
        <v/>
      </c>
      <c r="N49" s="82" t="str">
        <f>IFERROR(VLOOKUP(B49,Relevé[],13,FALSE),"")</f>
        <v/>
      </c>
      <c r="O49" s="82" t="str">
        <f>IFERROR(VLOOKUP(B49,Relevé[],14,FALSE),"")</f>
        <v/>
      </c>
      <c r="P49" s="82" t="str">
        <f>IFERROR(VLOOKUP(B49,Relevé[],15,FALSE),"")</f>
        <v/>
      </c>
      <c r="Q49" s="82" t="str">
        <f>IFERROR(VLOOKUP(B49,Relevé[],16,FALSE),"")</f>
        <v/>
      </c>
      <c r="R49" s="82" t="str">
        <f>IFERROR(VLOOKUP(B49,Relevé[],17,FALSE),"")</f>
        <v/>
      </c>
      <c r="S49" s="82" t="str">
        <f>IFERROR(VLOOKUP(B49,Relevé[],18,FALSE),"")</f>
        <v/>
      </c>
      <c r="T49" s="82" t="str">
        <f>IFERROR(VLOOKUP(B49,Relevé[],19,FALSE),"")</f>
        <v/>
      </c>
      <c r="U49" s="82" t="str">
        <f>IFERROR(VLOOKUP(B49,Relevé[],20,FALSE),"")</f>
        <v/>
      </c>
      <c r="V49" s="82" t="str">
        <f>IFERROR(VLOOKUP(B49,Relevé[],21,FALSE),"")</f>
        <v/>
      </c>
      <c r="W49" s="82" t="str">
        <f>IFERROR(VLOOKUP(B49,Relevé[],22,FALSE),"")</f>
        <v/>
      </c>
      <c r="X49" s="82" t="str">
        <f>IFERROR(VLOOKUP(B49,Relevé[],23,FALSE),"")</f>
        <v/>
      </c>
      <c r="Y49" s="82" t="str">
        <f>IFERROR(VLOOKUP(B49,Relevé[],24,FALSE),"")</f>
        <v/>
      </c>
      <c r="Z49" s="82" t="str">
        <f>IFERROR(VLOOKUP(B49,Relevé[],25,FALSE),"")</f>
        <v/>
      </c>
      <c r="AA49" s="82" t="str">
        <f>IFERROR(VLOOKUP(B49,Relevé[],26,FALSE),"")</f>
        <v/>
      </c>
      <c r="AB49" s="82" t="str">
        <f>IFERROR(VLOOKUP(B49,Relevé[],27,FALSE),"")</f>
        <v/>
      </c>
      <c r="AC49" s="82" t="str">
        <f>IFERROR(VLOOKUP(B49,Relevé[],28,FALSE),"")</f>
        <v/>
      </c>
      <c r="AD49" s="82" t="str">
        <f>IFERROR(VLOOKUP(B49,Relevé[],29,FALSE),"")</f>
        <v/>
      </c>
      <c r="AE49" s="82" t="str">
        <f>IFERROR(VLOOKUP(B49,Relevé[],30,FALSE),"")</f>
        <v/>
      </c>
      <c r="AF49" s="82" t="str">
        <f>IFERROR(VLOOKUP(B49,Relevé[],31,FALSE),"")</f>
        <v/>
      </c>
      <c r="AG49" s="82" t="str">
        <f>IFERROR(VLOOKUP(B49,Relevé[],32,FALSE),"")</f>
        <v/>
      </c>
      <c r="AH49" s="82" t="str">
        <f>IFERROR(VLOOKUP(B49,Relevé[],33,FALSE),"")</f>
        <v/>
      </c>
      <c r="AI49" s="82" t="str">
        <f>IFERROR(VLOOKUP(B49,Relevé[],34,FALSE),"")</f>
        <v/>
      </c>
      <c r="AJ49" s="146">
        <f t="shared" ref="AJ49" si="444">SUM(E50:AI50)</f>
        <v>0</v>
      </c>
      <c r="AK49" s="146">
        <f t="shared" ref="AK49" si="445">SUMIFS($E50:$AI50,$E51:$AI51,"C")</f>
        <v>0</v>
      </c>
      <c r="AL49" s="146">
        <f t="shared" ref="AL49" si="446">SUMIFS($E50:$AI50,$E51:$AI51,"M")</f>
        <v>0</v>
      </c>
      <c r="AM49" s="146">
        <f t="shared" ref="AM49" si="447">SUMIFS($E50:$AI50,$E51:$AI51,"A")</f>
        <v>0</v>
      </c>
      <c r="AN49" s="146">
        <f t="shared" ref="AN49" si="448">SUMIFS($E50:$AI50,$E51:$AI51,"RC")</f>
        <v>0</v>
      </c>
      <c r="AO49" s="146">
        <f t="shared" ref="AO49" si="449">SUMIFS($E50:$AI50,$E51:$AI51,"P")</f>
        <v>0</v>
      </c>
      <c r="AP49" s="146" t="b">
        <f t="shared" ref="AP49" si="450">AJ49=SUM(AK49:AO51)</f>
        <v>1</v>
      </c>
    </row>
    <row r="50" spans="1:42" ht="15" customHeight="1" x14ac:dyDescent="0.25">
      <c r="A50" s="128"/>
      <c r="B50" s="154"/>
      <c r="C50" s="149" t="s">
        <v>126</v>
      </c>
      <c r="D50" s="150"/>
      <c r="E50" s="83">
        <f>IFERROR(IF(AND(ISTEXT(E49),$D49=$C$3),E$3,
IF(AND(ISTEXT(E49),$D49=$C$4),E$4,
IF(AND($D49=$C$3,E$3-E49&gt;0),E$3-E49,
IF(AND(ISTEXT(E49),$D49=$C$5),E$5,
IF(AND($D49=$C$4,E$4-E49&gt;0),E$4-E49,
IF(AND($D49=$C$5,E$5-E49&gt;0),E$5-E49,0)))))),0)</f>
        <v>0</v>
      </c>
      <c r="F50" s="83">
        <f t="shared" ref="F50" si="451">IFERROR(IF(AND(ISTEXT(F49),$D49=$C$3),F$3,
IF(AND(ISTEXT(F49),$D49=$C$4),F$4,
IF(AND($D49=$C$3,F$3-F49&gt;0),F$3-F49,
IF(AND(ISTEXT(F49),$D49=$C$5),F$5,
IF(AND($D49=$C$4,F$4-F49&gt;0),F$4-F49,
IF(AND($D49=$C$5,F$5-F49&gt;0),F$5-F49,0)))))),0)</f>
        <v>0</v>
      </c>
      <c r="G50" s="83">
        <f t="shared" ref="G50" si="452">IFERROR(IF(AND(ISTEXT(G49),$D49=$C$3),G$3,
IF(AND(ISTEXT(G49),$D49=$C$4),G$4,
IF(AND($D49=$C$3,G$3-G49&gt;0),G$3-G49,
IF(AND(ISTEXT(G49),$D49=$C$5),G$5,
IF(AND($D49=$C$4,G$4-G49&gt;0),G$4-G49,
IF(AND($D49=$C$5,G$5-G49&gt;0),G$5-G49,0)))))),0)</f>
        <v>0</v>
      </c>
      <c r="H50" s="83">
        <f t="shared" ref="H50" si="453">IFERROR(IF(AND(ISTEXT(H49),$D49=$C$3),H$3,
IF(AND(ISTEXT(H49),$D49=$C$4),H$4,
IF(AND($D49=$C$3,H$3-H49&gt;0),H$3-H49,
IF(AND(ISTEXT(H49),$D49=$C$5),H$5,
IF(AND($D49=$C$4,H$4-H49&gt;0),H$4-H49,
IF(AND($D49=$C$5,H$5-H49&gt;0),H$5-H49,0)))))),0)</f>
        <v>0</v>
      </c>
      <c r="I50" s="83">
        <f t="shared" ref="I50" si="454">IFERROR(IF(AND(ISTEXT(I49),$D49=$C$3),I$3,
IF(AND(ISTEXT(I49),$D49=$C$4),I$4,
IF(AND($D49=$C$3,I$3-I49&gt;0),I$3-I49,
IF(AND(ISTEXT(I49),$D49=$C$5),I$5,
IF(AND($D49=$C$4,I$4-I49&gt;0),I$4-I49,
IF(AND($D49=$C$5,I$5-I49&gt;0),I$5-I49,0)))))),0)</f>
        <v>0</v>
      </c>
      <c r="J50" s="83">
        <f t="shared" ref="J50" si="455">IFERROR(IF(AND(ISTEXT(J49),$D49=$C$3),J$3,
IF(AND(ISTEXT(J49),$D49=$C$4),J$4,
IF(AND($D49=$C$3,J$3-J49&gt;0),J$3-J49,
IF(AND(ISTEXT(J49),$D49=$C$5),J$5,
IF(AND($D49=$C$4,J$4-J49&gt;0),J$4-J49,
IF(AND($D49=$C$5,J$5-J49&gt;0),J$5-J49,0)))))),0)</f>
        <v>0</v>
      </c>
      <c r="K50" s="83">
        <f t="shared" ref="K50" si="456">IFERROR(IF(AND(ISTEXT(K49),$D49=$C$3),K$3,
IF(AND(ISTEXT(K49),$D49=$C$4),K$4,
IF(AND($D49=$C$3,K$3-K49&gt;0),K$3-K49,
IF(AND(ISTEXT(K49),$D49=$C$5),K$5,
IF(AND($D49=$C$4,K$4-K49&gt;0),K$4-K49,
IF(AND($D49=$C$5,K$5-K49&gt;0),K$5-K49,0)))))),0)</f>
        <v>0</v>
      </c>
      <c r="L50" s="83">
        <f t="shared" ref="L50" si="457">IFERROR(IF(AND(ISTEXT(L49),$D49=$C$3),L$3,
IF(AND(ISTEXT(L49),$D49=$C$4),L$4,
IF(AND($D49=$C$3,L$3-L49&gt;0),L$3-L49,
IF(AND(ISTEXT(L49),$D49=$C$5),L$5,
IF(AND($D49=$C$4,L$4-L49&gt;0),L$4-L49,
IF(AND($D49=$C$5,L$5-L49&gt;0),L$5-L49,0)))))),0)</f>
        <v>0</v>
      </c>
      <c r="M50" s="83">
        <f t="shared" ref="M50" si="458">IFERROR(IF(AND(ISTEXT(M49),$D49=$C$3),M$3,
IF(AND(ISTEXT(M49),$D49=$C$4),M$4,
IF(AND($D49=$C$3,M$3-M49&gt;0),M$3-M49,
IF(AND(ISTEXT(M49),$D49=$C$5),M$5,
IF(AND($D49=$C$4,M$4-M49&gt;0),M$4-M49,
IF(AND($D49=$C$5,M$5-M49&gt;0),M$5-M49,0)))))),0)</f>
        <v>0</v>
      </c>
      <c r="N50" s="83">
        <f t="shared" ref="N50" si="459">IFERROR(IF(AND(ISTEXT(N49),$D49=$C$3),N$3,
IF(AND(ISTEXT(N49),$D49=$C$4),N$4,
IF(AND($D49=$C$3,N$3-N49&gt;0),N$3-N49,
IF(AND(ISTEXT(N49),$D49=$C$5),N$5,
IF(AND($D49=$C$4,N$4-N49&gt;0),N$4-N49,
IF(AND($D49=$C$5,N$5-N49&gt;0),N$5-N49,0)))))),0)</f>
        <v>0</v>
      </c>
      <c r="O50" s="83">
        <f t="shared" ref="O50" si="460">IFERROR(IF(AND(ISTEXT(O49),$D49=$C$3),O$3,
IF(AND(ISTEXT(O49),$D49=$C$4),O$4,
IF(AND($D49=$C$3,O$3-O49&gt;0),O$3-O49,
IF(AND(ISTEXT(O49),$D49=$C$5),O$5,
IF(AND($D49=$C$4,O$4-O49&gt;0),O$4-O49,
IF(AND($D49=$C$5,O$5-O49&gt;0),O$5-O49,0)))))),0)</f>
        <v>0</v>
      </c>
      <c r="P50" s="83">
        <f t="shared" ref="P50" si="461">IFERROR(IF(AND(ISTEXT(P49),$D49=$C$3),P$3,
IF(AND(ISTEXT(P49),$D49=$C$4),P$4,
IF(AND($D49=$C$3,P$3-P49&gt;0),P$3-P49,
IF(AND(ISTEXT(P49),$D49=$C$5),P$5,
IF(AND($D49=$C$4,P$4-P49&gt;0),P$4-P49,
IF(AND($D49=$C$5,P$5-P49&gt;0),P$5-P49,0)))))),0)</f>
        <v>0</v>
      </c>
      <c r="Q50" s="83">
        <f t="shared" ref="Q50" si="462">IFERROR(IF(AND(ISTEXT(Q49),$D49=$C$3),Q$3,
IF(AND(ISTEXT(Q49),$D49=$C$4),Q$4,
IF(AND($D49=$C$3,Q$3-Q49&gt;0),Q$3-Q49,
IF(AND(ISTEXT(Q49),$D49=$C$5),Q$5,
IF(AND($D49=$C$4,Q$4-Q49&gt;0),Q$4-Q49,
IF(AND($D49=$C$5,Q$5-Q49&gt;0),Q$5-Q49,0)))))),0)</f>
        <v>0</v>
      </c>
      <c r="R50" s="83">
        <f t="shared" ref="R50" si="463">IFERROR(IF(AND(ISTEXT(R49),$D49=$C$3),R$3,
IF(AND(ISTEXT(R49),$D49=$C$4),R$4,
IF(AND($D49=$C$3,R$3-R49&gt;0),R$3-R49,
IF(AND(ISTEXT(R49),$D49=$C$5),R$5,
IF(AND($D49=$C$4,R$4-R49&gt;0),R$4-R49,
IF(AND($D49=$C$5,R$5-R49&gt;0),R$5-R49,0)))))),0)</f>
        <v>0</v>
      </c>
      <c r="S50" s="83">
        <f t="shared" ref="S50" si="464">IFERROR(IF(AND(ISTEXT(S49),$D49=$C$3),S$3,
IF(AND(ISTEXT(S49),$D49=$C$4),S$4,
IF(AND($D49=$C$3,S$3-S49&gt;0),S$3-S49,
IF(AND(ISTEXT(S49),$D49=$C$5),S$5,
IF(AND($D49=$C$4,S$4-S49&gt;0),S$4-S49,
IF(AND($D49=$C$5,S$5-S49&gt;0),S$5-S49,0)))))),0)</f>
        <v>0</v>
      </c>
      <c r="T50" s="83">
        <f t="shared" ref="T50" si="465">IFERROR(IF(AND(ISTEXT(T49),$D49=$C$3),T$3,
IF(AND(ISTEXT(T49),$D49=$C$4),T$4,
IF(AND($D49=$C$3,T$3-T49&gt;0),T$3-T49,
IF(AND(ISTEXT(T49),$D49=$C$5),T$5,
IF(AND($D49=$C$4,T$4-T49&gt;0),T$4-T49,
IF(AND($D49=$C$5,T$5-T49&gt;0),T$5-T49,0)))))),0)</f>
        <v>0</v>
      </c>
      <c r="U50" s="83">
        <f t="shared" ref="U50" si="466">IFERROR(IF(AND(ISTEXT(U49),$D49=$C$3),U$3,
IF(AND(ISTEXT(U49),$D49=$C$4),U$4,
IF(AND($D49=$C$3,U$3-U49&gt;0),U$3-U49,
IF(AND(ISTEXT(U49),$D49=$C$5),U$5,
IF(AND($D49=$C$4,U$4-U49&gt;0),U$4-U49,
IF(AND($D49=$C$5,U$5-U49&gt;0),U$5-U49,0)))))),0)</f>
        <v>0</v>
      </c>
      <c r="V50" s="83">
        <f t="shared" ref="V50" si="467">IFERROR(IF(AND(ISTEXT(V49),$D49=$C$3),V$3,
IF(AND(ISTEXT(V49),$D49=$C$4),V$4,
IF(AND($D49=$C$3,V$3-V49&gt;0),V$3-V49,
IF(AND(ISTEXT(V49),$D49=$C$5),V$5,
IF(AND($D49=$C$4,V$4-V49&gt;0),V$4-V49,
IF(AND($D49=$C$5,V$5-V49&gt;0),V$5-V49,0)))))),0)</f>
        <v>0</v>
      </c>
      <c r="W50" s="83">
        <f t="shared" ref="W50" si="468">IFERROR(IF(AND(ISTEXT(W49),$D49=$C$3),W$3,
IF(AND(ISTEXT(W49),$D49=$C$4),W$4,
IF(AND($D49=$C$3,W$3-W49&gt;0),W$3-W49,
IF(AND(ISTEXT(W49),$D49=$C$5),W$5,
IF(AND($D49=$C$4,W$4-W49&gt;0),W$4-W49,
IF(AND($D49=$C$5,W$5-W49&gt;0),W$5-W49,0)))))),0)</f>
        <v>0</v>
      </c>
      <c r="X50" s="83">
        <f t="shared" ref="X50" si="469">IFERROR(IF(AND(ISTEXT(X49),$D49=$C$3),X$3,
IF(AND(ISTEXT(X49),$D49=$C$4),X$4,
IF(AND($D49=$C$3,X$3-X49&gt;0),X$3-X49,
IF(AND(ISTEXT(X49),$D49=$C$5),X$5,
IF(AND($D49=$C$4,X$4-X49&gt;0),X$4-X49,
IF(AND($D49=$C$5,X$5-X49&gt;0),X$5-X49,0)))))),0)</f>
        <v>0</v>
      </c>
      <c r="Y50" s="83">
        <f t="shared" ref="Y50" si="470">IFERROR(IF(AND(ISTEXT(Y49),$D49=$C$3),Y$3,
IF(AND(ISTEXT(Y49),$D49=$C$4),Y$4,
IF(AND($D49=$C$3,Y$3-Y49&gt;0),Y$3-Y49,
IF(AND(ISTEXT(Y49),$D49=$C$5),Y$5,
IF(AND($D49=$C$4,Y$4-Y49&gt;0),Y$4-Y49,
IF(AND($D49=$C$5,Y$5-Y49&gt;0),Y$5-Y49,0)))))),0)</f>
        <v>0</v>
      </c>
      <c r="Z50" s="83">
        <f t="shared" ref="Z50" si="471">IFERROR(IF(AND(ISTEXT(Z49),$D49=$C$3),Z$3,
IF(AND(ISTEXT(Z49),$D49=$C$4),Z$4,
IF(AND($D49=$C$3,Z$3-Z49&gt;0),Z$3-Z49,
IF(AND(ISTEXT(Z49),$D49=$C$5),Z$5,
IF(AND($D49=$C$4,Z$4-Z49&gt;0),Z$4-Z49,
IF(AND($D49=$C$5,Z$5-Z49&gt;0),Z$5-Z49,0)))))),0)</f>
        <v>0</v>
      </c>
      <c r="AA50" s="83">
        <f t="shared" ref="AA50" si="472">IFERROR(IF(AND(ISTEXT(AA49),$D49=$C$3),AA$3,
IF(AND(ISTEXT(AA49),$D49=$C$4),AA$4,
IF(AND($D49=$C$3,AA$3-AA49&gt;0),AA$3-AA49,
IF(AND(ISTEXT(AA49),$D49=$C$5),AA$5,
IF(AND($D49=$C$4,AA$4-AA49&gt;0),AA$4-AA49,
IF(AND($D49=$C$5,AA$5-AA49&gt;0),AA$5-AA49,0)))))),0)</f>
        <v>0</v>
      </c>
      <c r="AB50" s="83">
        <f t="shared" ref="AB50" si="473">IFERROR(IF(AND(ISTEXT(AB49),$D49=$C$3),AB$3,
IF(AND(ISTEXT(AB49),$D49=$C$4),AB$4,
IF(AND($D49=$C$3,AB$3-AB49&gt;0),AB$3-AB49,
IF(AND(ISTEXT(AB49),$D49=$C$5),AB$5,
IF(AND($D49=$C$4,AB$4-AB49&gt;0),AB$4-AB49,
IF(AND($D49=$C$5,AB$5-AB49&gt;0),AB$5-AB49,0)))))),0)</f>
        <v>0</v>
      </c>
      <c r="AC50" s="83">
        <f t="shared" ref="AC50" si="474">IFERROR(IF(AND(ISTEXT(AC49),$D49=$C$3),AC$3,
IF(AND(ISTEXT(AC49),$D49=$C$4),AC$4,
IF(AND($D49=$C$3,AC$3-AC49&gt;0),AC$3-AC49,
IF(AND(ISTEXT(AC49),$D49=$C$5),AC$5,
IF(AND($D49=$C$4,AC$4-AC49&gt;0),AC$4-AC49,
IF(AND($D49=$C$5,AC$5-AC49&gt;0),AC$5-AC49,0)))))),0)</f>
        <v>0</v>
      </c>
      <c r="AD50" s="83">
        <f t="shared" ref="AD50" si="475">IFERROR(IF(AND(ISTEXT(AD49),$D49=$C$3),AD$3,
IF(AND(ISTEXT(AD49),$D49=$C$4),AD$4,
IF(AND($D49=$C$3,AD$3-AD49&gt;0),AD$3-AD49,
IF(AND(ISTEXT(AD49),$D49=$C$5),AD$5,
IF(AND($D49=$C$4,AD$4-AD49&gt;0),AD$4-AD49,
IF(AND($D49=$C$5,AD$5-AD49&gt;0),AD$5-AD49,0)))))),0)</f>
        <v>0</v>
      </c>
      <c r="AE50" s="83">
        <f t="shared" ref="AE50" si="476">IFERROR(IF(AND(ISTEXT(AE49),$D49=$C$3),AE$3,
IF(AND(ISTEXT(AE49),$D49=$C$4),AE$4,
IF(AND($D49=$C$3,AE$3-AE49&gt;0),AE$3-AE49,
IF(AND(ISTEXT(AE49),$D49=$C$5),AE$5,
IF(AND($D49=$C$4,AE$4-AE49&gt;0),AE$4-AE49,
IF(AND($D49=$C$5,AE$5-AE49&gt;0),AE$5-AE49,0)))))),0)</f>
        <v>0</v>
      </c>
      <c r="AF50" s="83">
        <f t="shared" ref="AF50" si="477">IFERROR(IF(AND(ISTEXT(AF49),$D49=$C$3),AF$3,
IF(AND(ISTEXT(AF49),$D49=$C$4),AF$4,
IF(AND($D49=$C$3,AF$3-AF49&gt;0),AF$3-AF49,
IF(AND(ISTEXT(AF49),$D49=$C$5),AF$5,
IF(AND($D49=$C$4,AF$4-AF49&gt;0),AF$4-AF49,
IF(AND($D49=$C$5,AF$5-AF49&gt;0),AF$5-AF49,0)))))),0)</f>
        <v>0</v>
      </c>
      <c r="AG50" s="83">
        <f t="shared" ref="AG50" si="478">IFERROR(IF(AND(ISTEXT(AG49),$D49=$C$3),AG$3,
IF(AND(ISTEXT(AG49),$D49=$C$4),AG$4,
IF(AND($D49=$C$3,AG$3-AG49&gt;0),AG$3-AG49,
IF(AND(ISTEXT(AG49),$D49=$C$5),AG$5,
IF(AND($D49=$C$4,AG$4-AG49&gt;0),AG$4-AG49,
IF(AND($D49=$C$5,AG$5-AG49&gt;0),AG$5-AG49,0)))))),0)</f>
        <v>0</v>
      </c>
      <c r="AH50" s="83">
        <f t="shared" ref="AH50" si="479">IFERROR(IF(AND(ISTEXT(AH49),$D49=$C$3),AH$3,
IF(AND(ISTEXT(AH49),$D49=$C$4),AH$4,
IF(AND($D49=$C$3,AH$3-AH49&gt;0),AH$3-AH49,
IF(AND(ISTEXT(AH49),$D49=$C$5),AH$5,
IF(AND($D49=$C$4,AH$4-AH49&gt;0),AH$4-AH49,
IF(AND($D49=$C$5,AH$5-AH49&gt;0),AH$5-AH49,0)))))),0)</f>
        <v>0</v>
      </c>
      <c r="AI50" s="83">
        <f t="shared" ref="AI50" si="480">IFERROR(IF(AND(ISTEXT(AI49),$D49=$C$3),AI$3,
IF(AND(ISTEXT(AI49),$D49=$C$4),AI$4,
IF(AND($D49=$C$3,AI$3-AI49&gt;0),AI$3-AI49,
IF(AND(ISTEXT(AI49),$D49=$C$5),AI$5,
IF(AND($D49=$C$4,AI$4-AI49&gt;0),AI$4-AI49,
IF(AND($D49=$C$5,AI$5-AI49&gt;0),AI$5-AI49,0)))))),0)</f>
        <v>0</v>
      </c>
      <c r="AJ50" s="147"/>
      <c r="AK50" s="147"/>
      <c r="AL50" s="147"/>
      <c r="AM50" s="147"/>
      <c r="AN50" s="147"/>
      <c r="AO50" s="147"/>
      <c r="AP50" s="147"/>
    </row>
    <row r="51" spans="1:42" ht="15" customHeight="1" thickBot="1" x14ac:dyDescent="0.3">
      <c r="A51" s="128"/>
      <c r="B51" s="155"/>
      <c r="C51" s="151" t="s">
        <v>127</v>
      </c>
      <c r="D51" s="152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148"/>
      <c r="AK51" s="148"/>
      <c r="AL51" s="148"/>
      <c r="AM51" s="148"/>
      <c r="AN51" s="148"/>
      <c r="AO51" s="148"/>
      <c r="AP51" s="148"/>
    </row>
    <row r="52" spans="1:42" ht="15" customHeight="1" x14ac:dyDescent="0.25">
      <c r="A52" s="128"/>
      <c r="B52" s="153">
        <f>A24</f>
        <v>0</v>
      </c>
      <c r="C52" s="81" t="str">
        <f>IFERROR(VLOOKUP(B52,Relevé[],2,FALSE),"")</f>
        <v/>
      </c>
      <c r="D52" s="81" t="str">
        <f>IFERROR(VLOOKUP(B52,Relevé[],3,FALSE),"")</f>
        <v/>
      </c>
      <c r="E52" s="82" t="str">
        <f>IFERROR(VLOOKUP(B52,Relevé[],4,FALSE),"")</f>
        <v/>
      </c>
      <c r="F52" s="82" t="str">
        <f>IFERROR(VLOOKUP(B52,Relevé[],5,FALSE),"")</f>
        <v/>
      </c>
      <c r="G52" s="82" t="str">
        <f>IFERROR(VLOOKUP(B52,Relevé[],6,FALSE),"")</f>
        <v/>
      </c>
      <c r="H52" s="82" t="str">
        <f>IFERROR(VLOOKUP(B52,Relevé[],7,FALSE),"")</f>
        <v/>
      </c>
      <c r="I52" s="82" t="str">
        <f>IFERROR(VLOOKUP(B52,Relevé[],8,FALSE),"")</f>
        <v/>
      </c>
      <c r="J52" s="82" t="str">
        <f>IFERROR(VLOOKUP(B52,Relevé[],9,FALSE),"")</f>
        <v/>
      </c>
      <c r="K52" s="82" t="str">
        <f>IFERROR(VLOOKUP(B52,Relevé[],10,FALSE),"")</f>
        <v/>
      </c>
      <c r="L52" s="82" t="str">
        <f>IFERROR(VLOOKUP(B52,Relevé[],11,FALSE),"")</f>
        <v/>
      </c>
      <c r="M52" s="82" t="str">
        <f>IFERROR(VLOOKUP(B52,Relevé[],12,FALSE),"")</f>
        <v/>
      </c>
      <c r="N52" s="82" t="str">
        <f>IFERROR(VLOOKUP(B52,Relevé[],13,FALSE),"")</f>
        <v/>
      </c>
      <c r="O52" s="82" t="str">
        <f>IFERROR(VLOOKUP(B52,Relevé[],14,FALSE),"")</f>
        <v/>
      </c>
      <c r="P52" s="82" t="str">
        <f>IFERROR(VLOOKUP(B52,Relevé[],15,FALSE),"")</f>
        <v/>
      </c>
      <c r="Q52" s="82" t="str">
        <f>IFERROR(VLOOKUP(B52,Relevé[],16,FALSE),"")</f>
        <v/>
      </c>
      <c r="R52" s="82" t="str">
        <f>IFERROR(VLOOKUP(B52,Relevé[],17,FALSE),"")</f>
        <v/>
      </c>
      <c r="S52" s="82" t="str">
        <f>IFERROR(VLOOKUP(B52,Relevé[],18,FALSE),"")</f>
        <v/>
      </c>
      <c r="T52" s="82" t="str">
        <f>IFERROR(VLOOKUP(B52,Relevé[],19,FALSE),"")</f>
        <v/>
      </c>
      <c r="U52" s="82" t="str">
        <f>IFERROR(VLOOKUP(B52,Relevé[],20,FALSE),"")</f>
        <v/>
      </c>
      <c r="V52" s="82" t="str">
        <f>IFERROR(VLOOKUP(B52,Relevé[],21,FALSE),"")</f>
        <v/>
      </c>
      <c r="W52" s="82" t="str">
        <f>IFERROR(VLOOKUP(B52,Relevé[],22,FALSE),"")</f>
        <v/>
      </c>
      <c r="X52" s="82" t="str">
        <f>IFERROR(VLOOKUP(B52,Relevé[],23,FALSE),"")</f>
        <v/>
      </c>
      <c r="Y52" s="82" t="str">
        <f>IFERROR(VLOOKUP(B52,Relevé[],24,FALSE),"")</f>
        <v/>
      </c>
      <c r="Z52" s="82" t="str">
        <f>IFERROR(VLOOKUP(B52,Relevé[],25,FALSE),"")</f>
        <v/>
      </c>
      <c r="AA52" s="82" t="str">
        <f>IFERROR(VLOOKUP(B52,Relevé[],26,FALSE),"")</f>
        <v/>
      </c>
      <c r="AB52" s="82" t="str">
        <f>IFERROR(VLOOKUP(B52,Relevé[],27,FALSE),"")</f>
        <v/>
      </c>
      <c r="AC52" s="82" t="str">
        <f>IFERROR(VLOOKUP(B52,Relevé[],28,FALSE),"")</f>
        <v/>
      </c>
      <c r="AD52" s="82" t="str">
        <f>IFERROR(VLOOKUP(B52,Relevé[],29,FALSE),"")</f>
        <v/>
      </c>
      <c r="AE52" s="82" t="str">
        <f>IFERROR(VLOOKUP(B52,Relevé[],30,FALSE),"")</f>
        <v/>
      </c>
      <c r="AF52" s="82" t="str">
        <f>IFERROR(VLOOKUP(B52,Relevé[],31,FALSE),"")</f>
        <v/>
      </c>
      <c r="AG52" s="82" t="str">
        <f>IFERROR(VLOOKUP(B52,Relevé[],32,FALSE),"")</f>
        <v/>
      </c>
      <c r="AH52" s="82" t="str">
        <f>IFERROR(VLOOKUP(B52,Relevé[],33,FALSE),"")</f>
        <v/>
      </c>
      <c r="AI52" s="82" t="str">
        <f>IFERROR(VLOOKUP(B52,Relevé[],34,FALSE),"")</f>
        <v/>
      </c>
      <c r="AJ52" s="146">
        <f t="shared" ref="AJ52" si="481">SUM(E53:AI53)</f>
        <v>0</v>
      </c>
      <c r="AK52" s="146">
        <f t="shared" ref="AK52" si="482">SUMIFS($E53:$AI53,$E54:$AI54,"C")</f>
        <v>0</v>
      </c>
      <c r="AL52" s="146">
        <f t="shared" ref="AL52" si="483">SUMIFS($E53:$AI53,$E54:$AI54,"M")</f>
        <v>0</v>
      </c>
      <c r="AM52" s="146">
        <f t="shared" ref="AM52" si="484">SUMIFS($E53:$AI53,$E54:$AI54,"A")</f>
        <v>0</v>
      </c>
      <c r="AN52" s="146">
        <f t="shared" ref="AN52" si="485">SUMIFS($E53:$AI53,$E54:$AI54,"RC")</f>
        <v>0</v>
      </c>
      <c r="AO52" s="146">
        <f t="shared" ref="AO52" si="486">SUMIFS($E53:$AI53,$E54:$AI54,"P")</f>
        <v>0</v>
      </c>
      <c r="AP52" s="146" t="b">
        <f t="shared" ref="AP52" si="487">AJ52=SUM(AK52:AO54)</f>
        <v>1</v>
      </c>
    </row>
    <row r="53" spans="1:42" ht="15" customHeight="1" x14ac:dyDescent="0.25">
      <c r="A53" s="128"/>
      <c r="B53" s="154"/>
      <c r="C53" s="149" t="s">
        <v>126</v>
      </c>
      <c r="D53" s="150"/>
      <c r="E53" s="83">
        <f>IFERROR(IF(AND(ISTEXT(E52),$D52=$C$3),E$3,
IF(AND(ISTEXT(E52),$D52=$C$4),E$4,
IF(AND($D52=$C$3,E$3-E52&gt;0),E$3-E52,
IF(AND(ISTEXT(E52),$D52=$C$5),E$5,
IF(AND($D52=$C$4,E$4-E52&gt;0),E$4-E52,
IF(AND($D52=$C$5,E$5-E52&gt;0),E$5-E52,0)))))),0)</f>
        <v>0</v>
      </c>
      <c r="F53" s="83">
        <f t="shared" ref="F53" si="488">IFERROR(IF(AND(ISTEXT(F52),$D52=$C$3),F$3,
IF(AND(ISTEXT(F52),$D52=$C$4),F$4,
IF(AND($D52=$C$3,F$3-F52&gt;0),F$3-F52,
IF(AND(ISTEXT(F52),$D52=$C$5),F$5,
IF(AND($D52=$C$4,F$4-F52&gt;0),F$4-F52,
IF(AND($D52=$C$5,F$5-F52&gt;0),F$5-F52,0)))))),0)</f>
        <v>0</v>
      </c>
      <c r="G53" s="83">
        <f t="shared" ref="G53" si="489">IFERROR(IF(AND(ISTEXT(G52),$D52=$C$3),G$3,
IF(AND(ISTEXT(G52),$D52=$C$4),G$4,
IF(AND($D52=$C$3,G$3-G52&gt;0),G$3-G52,
IF(AND(ISTEXT(G52),$D52=$C$5),G$5,
IF(AND($D52=$C$4,G$4-G52&gt;0),G$4-G52,
IF(AND($D52=$C$5,G$5-G52&gt;0),G$5-G52,0)))))),0)</f>
        <v>0</v>
      </c>
      <c r="H53" s="83">
        <f t="shared" ref="H53" si="490">IFERROR(IF(AND(ISTEXT(H52),$D52=$C$3),H$3,
IF(AND(ISTEXT(H52),$D52=$C$4),H$4,
IF(AND($D52=$C$3,H$3-H52&gt;0),H$3-H52,
IF(AND(ISTEXT(H52),$D52=$C$5),H$5,
IF(AND($D52=$C$4,H$4-H52&gt;0),H$4-H52,
IF(AND($D52=$C$5,H$5-H52&gt;0),H$5-H52,0)))))),0)</f>
        <v>0</v>
      </c>
      <c r="I53" s="83">
        <f t="shared" ref="I53" si="491">IFERROR(IF(AND(ISTEXT(I52),$D52=$C$3),I$3,
IF(AND(ISTEXT(I52),$D52=$C$4),I$4,
IF(AND($D52=$C$3,I$3-I52&gt;0),I$3-I52,
IF(AND(ISTEXT(I52),$D52=$C$5),I$5,
IF(AND($D52=$C$4,I$4-I52&gt;0),I$4-I52,
IF(AND($D52=$C$5,I$5-I52&gt;0),I$5-I52,0)))))),0)</f>
        <v>0</v>
      </c>
      <c r="J53" s="83">
        <f t="shared" ref="J53" si="492">IFERROR(IF(AND(ISTEXT(J52),$D52=$C$3),J$3,
IF(AND(ISTEXT(J52),$D52=$C$4),J$4,
IF(AND($D52=$C$3,J$3-J52&gt;0),J$3-J52,
IF(AND(ISTEXT(J52),$D52=$C$5),J$5,
IF(AND($D52=$C$4,J$4-J52&gt;0),J$4-J52,
IF(AND($D52=$C$5,J$5-J52&gt;0),J$5-J52,0)))))),0)</f>
        <v>0</v>
      </c>
      <c r="K53" s="83">
        <f t="shared" ref="K53" si="493">IFERROR(IF(AND(ISTEXT(K52),$D52=$C$3),K$3,
IF(AND(ISTEXT(K52),$D52=$C$4),K$4,
IF(AND($D52=$C$3,K$3-K52&gt;0),K$3-K52,
IF(AND(ISTEXT(K52),$D52=$C$5),K$5,
IF(AND($D52=$C$4,K$4-K52&gt;0),K$4-K52,
IF(AND($D52=$C$5,K$5-K52&gt;0),K$5-K52,0)))))),0)</f>
        <v>0</v>
      </c>
      <c r="L53" s="83">
        <f t="shared" ref="L53" si="494">IFERROR(IF(AND(ISTEXT(L52),$D52=$C$3),L$3,
IF(AND(ISTEXT(L52),$D52=$C$4),L$4,
IF(AND($D52=$C$3,L$3-L52&gt;0),L$3-L52,
IF(AND(ISTEXT(L52),$D52=$C$5),L$5,
IF(AND($D52=$C$4,L$4-L52&gt;0),L$4-L52,
IF(AND($D52=$C$5,L$5-L52&gt;0),L$5-L52,0)))))),0)</f>
        <v>0</v>
      </c>
      <c r="M53" s="83">
        <f t="shared" ref="M53" si="495">IFERROR(IF(AND(ISTEXT(M52),$D52=$C$3),M$3,
IF(AND(ISTEXT(M52),$D52=$C$4),M$4,
IF(AND($D52=$C$3,M$3-M52&gt;0),M$3-M52,
IF(AND(ISTEXT(M52),$D52=$C$5),M$5,
IF(AND($D52=$C$4,M$4-M52&gt;0),M$4-M52,
IF(AND($D52=$C$5,M$5-M52&gt;0),M$5-M52,0)))))),0)</f>
        <v>0</v>
      </c>
      <c r="N53" s="83">
        <f t="shared" ref="N53" si="496">IFERROR(IF(AND(ISTEXT(N52),$D52=$C$3),N$3,
IF(AND(ISTEXT(N52),$D52=$C$4),N$4,
IF(AND($D52=$C$3,N$3-N52&gt;0),N$3-N52,
IF(AND(ISTEXT(N52),$D52=$C$5),N$5,
IF(AND($D52=$C$4,N$4-N52&gt;0),N$4-N52,
IF(AND($D52=$C$5,N$5-N52&gt;0),N$5-N52,0)))))),0)</f>
        <v>0</v>
      </c>
      <c r="O53" s="83">
        <f t="shared" ref="O53" si="497">IFERROR(IF(AND(ISTEXT(O52),$D52=$C$3),O$3,
IF(AND(ISTEXT(O52),$D52=$C$4),O$4,
IF(AND($D52=$C$3,O$3-O52&gt;0),O$3-O52,
IF(AND(ISTEXT(O52),$D52=$C$5),O$5,
IF(AND($D52=$C$4,O$4-O52&gt;0),O$4-O52,
IF(AND($D52=$C$5,O$5-O52&gt;0),O$5-O52,0)))))),0)</f>
        <v>0</v>
      </c>
      <c r="P53" s="83">
        <f t="shared" ref="P53" si="498">IFERROR(IF(AND(ISTEXT(P52),$D52=$C$3),P$3,
IF(AND(ISTEXT(P52),$D52=$C$4),P$4,
IF(AND($D52=$C$3,P$3-P52&gt;0),P$3-P52,
IF(AND(ISTEXT(P52),$D52=$C$5),P$5,
IF(AND($D52=$C$4,P$4-P52&gt;0),P$4-P52,
IF(AND($D52=$C$5,P$5-P52&gt;0),P$5-P52,0)))))),0)</f>
        <v>0</v>
      </c>
      <c r="Q53" s="83">
        <f t="shared" ref="Q53" si="499">IFERROR(IF(AND(ISTEXT(Q52),$D52=$C$3),Q$3,
IF(AND(ISTEXT(Q52),$D52=$C$4),Q$4,
IF(AND($D52=$C$3,Q$3-Q52&gt;0),Q$3-Q52,
IF(AND(ISTEXT(Q52),$D52=$C$5),Q$5,
IF(AND($D52=$C$4,Q$4-Q52&gt;0),Q$4-Q52,
IF(AND($D52=$C$5,Q$5-Q52&gt;0),Q$5-Q52,0)))))),0)</f>
        <v>0</v>
      </c>
      <c r="R53" s="83">
        <f t="shared" ref="R53" si="500">IFERROR(IF(AND(ISTEXT(R52),$D52=$C$3),R$3,
IF(AND(ISTEXT(R52),$D52=$C$4),R$4,
IF(AND($D52=$C$3,R$3-R52&gt;0),R$3-R52,
IF(AND(ISTEXT(R52),$D52=$C$5),R$5,
IF(AND($D52=$C$4,R$4-R52&gt;0),R$4-R52,
IF(AND($D52=$C$5,R$5-R52&gt;0),R$5-R52,0)))))),0)</f>
        <v>0</v>
      </c>
      <c r="S53" s="83">
        <f t="shared" ref="S53" si="501">IFERROR(IF(AND(ISTEXT(S52),$D52=$C$3),S$3,
IF(AND(ISTEXT(S52),$D52=$C$4),S$4,
IF(AND($D52=$C$3,S$3-S52&gt;0),S$3-S52,
IF(AND(ISTEXT(S52),$D52=$C$5),S$5,
IF(AND($D52=$C$4,S$4-S52&gt;0),S$4-S52,
IF(AND($D52=$C$5,S$5-S52&gt;0),S$5-S52,0)))))),0)</f>
        <v>0</v>
      </c>
      <c r="T53" s="83">
        <f t="shared" ref="T53" si="502">IFERROR(IF(AND(ISTEXT(T52),$D52=$C$3),T$3,
IF(AND(ISTEXT(T52),$D52=$C$4),T$4,
IF(AND($D52=$C$3,T$3-T52&gt;0),T$3-T52,
IF(AND(ISTEXT(T52),$D52=$C$5),T$5,
IF(AND($D52=$C$4,T$4-T52&gt;0),T$4-T52,
IF(AND($D52=$C$5,T$5-T52&gt;0),T$5-T52,0)))))),0)</f>
        <v>0</v>
      </c>
      <c r="U53" s="83">
        <f t="shared" ref="U53" si="503">IFERROR(IF(AND(ISTEXT(U52),$D52=$C$3),U$3,
IF(AND(ISTEXT(U52),$D52=$C$4),U$4,
IF(AND($D52=$C$3,U$3-U52&gt;0),U$3-U52,
IF(AND(ISTEXT(U52),$D52=$C$5),U$5,
IF(AND($D52=$C$4,U$4-U52&gt;0),U$4-U52,
IF(AND($D52=$C$5,U$5-U52&gt;0),U$5-U52,0)))))),0)</f>
        <v>0</v>
      </c>
      <c r="V53" s="83">
        <f t="shared" ref="V53" si="504">IFERROR(IF(AND(ISTEXT(V52),$D52=$C$3),V$3,
IF(AND(ISTEXT(V52),$D52=$C$4),V$4,
IF(AND($D52=$C$3,V$3-V52&gt;0),V$3-V52,
IF(AND(ISTEXT(V52),$D52=$C$5),V$5,
IF(AND($D52=$C$4,V$4-V52&gt;0),V$4-V52,
IF(AND($D52=$C$5,V$5-V52&gt;0),V$5-V52,0)))))),0)</f>
        <v>0</v>
      </c>
      <c r="W53" s="83">
        <f t="shared" ref="W53" si="505">IFERROR(IF(AND(ISTEXT(W52),$D52=$C$3),W$3,
IF(AND(ISTEXT(W52),$D52=$C$4),W$4,
IF(AND($D52=$C$3,W$3-W52&gt;0),W$3-W52,
IF(AND(ISTEXT(W52),$D52=$C$5),W$5,
IF(AND($D52=$C$4,W$4-W52&gt;0),W$4-W52,
IF(AND($D52=$C$5,W$5-W52&gt;0),W$5-W52,0)))))),0)</f>
        <v>0</v>
      </c>
      <c r="X53" s="83">
        <f t="shared" ref="X53" si="506">IFERROR(IF(AND(ISTEXT(X52),$D52=$C$3),X$3,
IF(AND(ISTEXT(X52),$D52=$C$4),X$4,
IF(AND($D52=$C$3,X$3-X52&gt;0),X$3-X52,
IF(AND(ISTEXT(X52),$D52=$C$5),X$5,
IF(AND($D52=$C$4,X$4-X52&gt;0),X$4-X52,
IF(AND($D52=$C$5,X$5-X52&gt;0),X$5-X52,0)))))),0)</f>
        <v>0</v>
      </c>
      <c r="Y53" s="83">
        <f t="shared" ref="Y53" si="507">IFERROR(IF(AND(ISTEXT(Y52),$D52=$C$3),Y$3,
IF(AND(ISTEXT(Y52),$D52=$C$4),Y$4,
IF(AND($D52=$C$3,Y$3-Y52&gt;0),Y$3-Y52,
IF(AND(ISTEXT(Y52),$D52=$C$5),Y$5,
IF(AND($D52=$C$4,Y$4-Y52&gt;0),Y$4-Y52,
IF(AND($D52=$C$5,Y$5-Y52&gt;0),Y$5-Y52,0)))))),0)</f>
        <v>0</v>
      </c>
      <c r="Z53" s="83">
        <f t="shared" ref="Z53" si="508">IFERROR(IF(AND(ISTEXT(Z52),$D52=$C$3),Z$3,
IF(AND(ISTEXT(Z52),$D52=$C$4),Z$4,
IF(AND($D52=$C$3,Z$3-Z52&gt;0),Z$3-Z52,
IF(AND(ISTEXT(Z52),$D52=$C$5),Z$5,
IF(AND($D52=$C$4,Z$4-Z52&gt;0),Z$4-Z52,
IF(AND($D52=$C$5,Z$5-Z52&gt;0),Z$5-Z52,0)))))),0)</f>
        <v>0</v>
      </c>
      <c r="AA53" s="83">
        <f t="shared" ref="AA53" si="509">IFERROR(IF(AND(ISTEXT(AA52),$D52=$C$3),AA$3,
IF(AND(ISTEXT(AA52),$D52=$C$4),AA$4,
IF(AND($D52=$C$3,AA$3-AA52&gt;0),AA$3-AA52,
IF(AND(ISTEXT(AA52),$D52=$C$5),AA$5,
IF(AND($D52=$C$4,AA$4-AA52&gt;0),AA$4-AA52,
IF(AND($D52=$C$5,AA$5-AA52&gt;0),AA$5-AA52,0)))))),0)</f>
        <v>0</v>
      </c>
      <c r="AB53" s="83">
        <f t="shared" ref="AB53" si="510">IFERROR(IF(AND(ISTEXT(AB52),$D52=$C$3),AB$3,
IF(AND(ISTEXT(AB52),$D52=$C$4),AB$4,
IF(AND($D52=$C$3,AB$3-AB52&gt;0),AB$3-AB52,
IF(AND(ISTEXT(AB52),$D52=$C$5),AB$5,
IF(AND($D52=$C$4,AB$4-AB52&gt;0),AB$4-AB52,
IF(AND($D52=$C$5,AB$5-AB52&gt;0),AB$5-AB52,0)))))),0)</f>
        <v>0</v>
      </c>
      <c r="AC53" s="83">
        <f t="shared" ref="AC53" si="511">IFERROR(IF(AND(ISTEXT(AC52),$D52=$C$3),AC$3,
IF(AND(ISTEXT(AC52),$D52=$C$4),AC$4,
IF(AND($D52=$C$3,AC$3-AC52&gt;0),AC$3-AC52,
IF(AND(ISTEXT(AC52),$D52=$C$5),AC$5,
IF(AND($D52=$C$4,AC$4-AC52&gt;0),AC$4-AC52,
IF(AND($D52=$C$5,AC$5-AC52&gt;0),AC$5-AC52,0)))))),0)</f>
        <v>0</v>
      </c>
      <c r="AD53" s="83">
        <f t="shared" ref="AD53" si="512">IFERROR(IF(AND(ISTEXT(AD52),$D52=$C$3),AD$3,
IF(AND(ISTEXT(AD52),$D52=$C$4),AD$4,
IF(AND($D52=$C$3,AD$3-AD52&gt;0),AD$3-AD52,
IF(AND(ISTEXT(AD52),$D52=$C$5),AD$5,
IF(AND($D52=$C$4,AD$4-AD52&gt;0),AD$4-AD52,
IF(AND($D52=$C$5,AD$5-AD52&gt;0),AD$5-AD52,0)))))),0)</f>
        <v>0</v>
      </c>
      <c r="AE53" s="83">
        <f t="shared" ref="AE53" si="513">IFERROR(IF(AND(ISTEXT(AE52),$D52=$C$3),AE$3,
IF(AND(ISTEXT(AE52),$D52=$C$4),AE$4,
IF(AND($D52=$C$3,AE$3-AE52&gt;0),AE$3-AE52,
IF(AND(ISTEXT(AE52),$D52=$C$5),AE$5,
IF(AND($D52=$C$4,AE$4-AE52&gt;0),AE$4-AE52,
IF(AND($D52=$C$5,AE$5-AE52&gt;0),AE$5-AE52,0)))))),0)</f>
        <v>0</v>
      </c>
      <c r="AF53" s="83">
        <f t="shared" ref="AF53" si="514">IFERROR(IF(AND(ISTEXT(AF52),$D52=$C$3),AF$3,
IF(AND(ISTEXT(AF52),$D52=$C$4),AF$4,
IF(AND($D52=$C$3,AF$3-AF52&gt;0),AF$3-AF52,
IF(AND(ISTEXT(AF52),$D52=$C$5),AF$5,
IF(AND($D52=$C$4,AF$4-AF52&gt;0),AF$4-AF52,
IF(AND($D52=$C$5,AF$5-AF52&gt;0),AF$5-AF52,0)))))),0)</f>
        <v>0</v>
      </c>
      <c r="AG53" s="83">
        <f t="shared" ref="AG53" si="515">IFERROR(IF(AND(ISTEXT(AG52),$D52=$C$3),AG$3,
IF(AND(ISTEXT(AG52),$D52=$C$4),AG$4,
IF(AND($D52=$C$3,AG$3-AG52&gt;0),AG$3-AG52,
IF(AND(ISTEXT(AG52),$D52=$C$5),AG$5,
IF(AND($D52=$C$4,AG$4-AG52&gt;0),AG$4-AG52,
IF(AND($D52=$C$5,AG$5-AG52&gt;0),AG$5-AG52,0)))))),0)</f>
        <v>0</v>
      </c>
      <c r="AH53" s="83">
        <f t="shared" ref="AH53" si="516">IFERROR(IF(AND(ISTEXT(AH52),$D52=$C$3),AH$3,
IF(AND(ISTEXT(AH52),$D52=$C$4),AH$4,
IF(AND($D52=$C$3,AH$3-AH52&gt;0),AH$3-AH52,
IF(AND(ISTEXT(AH52),$D52=$C$5),AH$5,
IF(AND($D52=$C$4,AH$4-AH52&gt;0),AH$4-AH52,
IF(AND($D52=$C$5,AH$5-AH52&gt;0),AH$5-AH52,0)))))),0)</f>
        <v>0</v>
      </c>
      <c r="AI53" s="83">
        <f t="shared" ref="AI53" si="517">IFERROR(IF(AND(ISTEXT(AI52),$D52=$C$3),AI$3,
IF(AND(ISTEXT(AI52),$D52=$C$4),AI$4,
IF(AND($D52=$C$3,AI$3-AI52&gt;0),AI$3-AI52,
IF(AND(ISTEXT(AI52),$D52=$C$5),AI$5,
IF(AND($D52=$C$4,AI$4-AI52&gt;0),AI$4-AI52,
IF(AND($D52=$C$5,AI$5-AI52&gt;0),AI$5-AI52,0)))))),0)</f>
        <v>0</v>
      </c>
      <c r="AJ53" s="147"/>
      <c r="AK53" s="147"/>
      <c r="AL53" s="147"/>
      <c r="AM53" s="147"/>
      <c r="AN53" s="147"/>
      <c r="AO53" s="147"/>
      <c r="AP53" s="147"/>
    </row>
    <row r="54" spans="1:42" ht="15" customHeight="1" thickBot="1" x14ac:dyDescent="0.3">
      <c r="A54" s="128"/>
      <c r="B54" s="155"/>
      <c r="C54" s="151" t="s">
        <v>127</v>
      </c>
      <c r="D54" s="152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148"/>
      <c r="AK54" s="148"/>
      <c r="AL54" s="148"/>
      <c r="AM54" s="148"/>
      <c r="AN54" s="148"/>
      <c r="AO54" s="148"/>
      <c r="AP54" s="148"/>
    </row>
    <row r="55" spans="1:42" ht="15" customHeight="1" x14ac:dyDescent="0.25">
      <c r="A55" s="128"/>
      <c r="B55" s="153">
        <f>A25</f>
        <v>0</v>
      </c>
      <c r="C55" s="81" t="str">
        <f>IFERROR(VLOOKUP(B55,Relevé[],2,FALSE),"")</f>
        <v/>
      </c>
      <c r="D55" s="81" t="str">
        <f>IFERROR(VLOOKUP(B55,Relevé[],3,FALSE),"")</f>
        <v/>
      </c>
      <c r="E55" s="82" t="str">
        <f>IFERROR(VLOOKUP(B55,Relevé[],4,FALSE),"")</f>
        <v/>
      </c>
      <c r="F55" s="82" t="str">
        <f>IFERROR(VLOOKUP(B55,Relevé[],5,FALSE),"")</f>
        <v/>
      </c>
      <c r="G55" s="82" t="str">
        <f>IFERROR(VLOOKUP(B55,Relevé[],6,FALSE),"")</f>
        <v/>
      </c>
      <c r="H55" s="82" t="str">
        <f>IFERROR(VLOOKUP(B55,Relevé[],7,FALSE),"")</f>
        <v/>
      </c>
      <c r="I55" s="82" t="str">
        <f>IFERROR(VLOOKUP(B55,Relevé[],8,FALSE),"")</f>
        <v/>
      </c>
      <c r="J55" s="82" t="str">
        <f>IFERROR(VLOOKUP(B55,Relevé[],9,FALSE),"")</f>
        <v/>
      </c>
      <c r="K55" s="82" t="str">
        <f>IFERROR(VLOOKUP(B55,Relevé[],10,FALSE),"")</f>
        <v/>
      </c>
      <c r="L55" s="82" t="str">
        <f>IFERROR(VLOOKUP(B55,Relevé[],11,FALSE),"")</f>
        <v/>
      </c>
      <c r="M55" s="82" t="str">
        <f>IFERROR(VLOOKUP(B55,Relevé[],12,FALSE),"")</f>
        <v/>
      </c>
      <c r="N55" s="82" t="str">
        <f>IFERROR(VLOOKUP(B55,Relevé[],13,FALSE),"")</f>
        <v/>
      </c>
      <c r="O55" s="82" t="str">
        <f>IFERROR(VLOOKUP(B55,Relevé[],14,FALSE),"")</f>
        <v/>
      </c>
      <c r="P55" s="82" t="str">
        <f>IFERROR(VLOOKUP(B55,Relevé[],15,FALSE),"")</f>
        <v/>
      </c>
      <c r="Q55" s="82" t="str">
        <f>IFERROR(VLOOKUP(B55,Relevé[],16,FALSE),"")</f>
        <v/>
      </c>
      <c r="R55" s="82" t="str">
        <f>IFERROR(VLOOKUP(B55,Relevé[],17,FALSE),"")</f>
        <v/>
      </c>
      <c r="S55" s="82" t="str">
        <f>IFERROR(VLOOKUP(B55,Relevé[],18,FALSE),"")</f>
        <v/>
      </c>
      <c r="T55" s="82" t="str">
        <f>IFERROR(VLOOKUP(B55,Relevé[],19,FALSE),"")</f>
        <v/>
      </c>
      <c r="U55" s="82" t="str">
        <f>IFERROR(VLOOKUP(B55,Relevé[],20,FALSE),"")</f>
        <v/>
      </c>
      <c r="V55" s="82" t="str">
        <f>IFERROR(VLOOKUP(B55,Relevé[],21,FALSE),"")</f>
        <v/>
      </c>
      <c r="W55" s="82" t="str">
        <f>IFERROR(VLOOKUP(B55,Relevé[],22,FALSE),"")</f>
        <v/>
      </c>
      <c r="X55" s="82" t="str">
        <f>IFERROR(VLOOKUP(B55,Relevé[],23,FALSE),"")</f>
        <v/>
      </c>
      <c r="Y55" s="82" t="str">
        <f>IFERROR(VLOOKUP(B55,Relevé[],24,FALSE),"")</f>
        <v/>
      </c>
      <c r="Z55" s="82" t="str">
        <f>IFERROR(VLOOKUP(B55,Relevé[],25,FALSE),"")</f>
        <v/>
      </c>
      <c r="AA55" s="82" t="str">
        <f>IFERROR(VLOOKUP(B55,Relevé[],26,FALSE),"")</f>
        <v/>
      </c>
      <c r="AB55" s="82" t="str">
        <f>IFERROR(VLOOKUP(B55,Relevé[],27,FALSE),"")</f>
        <v/>
      </c>
      <c r="AC55" s="82" t="str">
        <f>IFERROR(VLOOKUP(B55,Relevé[],28,FALSE),"")</f>
        <v/>
      </c>
      <c r="AD55" s="82" t="str">
        <f>IFERROR(VLOOKUP(B55,Relevé[],29,FALSE),"")</f>
        <v/>
      </c>
      <c r="AE55" s="82" t="str">
        <f>IFERROR(VLOOKUP(B55,Relevé[],30,FALSE),"")</f>
        <v/>
      </c>
      <c r="AF55" s="82" t="str">
        <f>IFERROR(VLOOKUP(B55,Relevé[],31,FALSE),"")</f>
        <v/>
      </c>
      <c r="AG55" s="82" t="str">
        <f>IFERROR(VLOOKUP(B55,Relevé[],32,FALSE),"")</f>
        <v/>
      </c>
      <c r="AH55" s="82" t="str">
        <f>IFERROR(VLOOKUP(B55,Relevé[],33,FALSE),"")</f>
        <v/>
      </c>
      <c r="AI55" s="82" t="str">
        <f>IFERROR(VLOOKUP(B55,Relevé[],34,FALSE),"")</f>
        <v/>
      </c>
      <c r="AJ55" s="146">
        <f t="shared" ref="AJ55" si="518">SUM(E56:AI56)</f>
        <v>0</v>
      </c>
      <c r="AK55" s="146">
        <f t="shared" ref="AK55" si="519">SUMIFS($E56:$AI56,$E57:$AI57,"C")</f>
        <v>0</v>
      </c>
      <c r="AL55" s="146">
        <f t="shared" ref="AL55" si="520">SUMIFS($E56:$AI56,$E57:$AI57,"M")</f>
        <v>0</v>
      </c>
      <c r="AM55" s="146">
        <f t="shared" ref="AM55" si="521">SUMIFS($E56:$AI56,$E57:$AI57,"A")</f>
        <v>0</v>
      </c>
      <c r="AN55" s="146">
        <f t="shared" ref="AN55" si="522">SUMIFS($E56:$AI56,$E57:$AI57,"RC")</f>
        <v>0</v>
      </c>
      <c r="AO55" s="146">
        <f t="shared" ref="AO55" si="523">SUMIFS($E56:$AI56,$E57:$AI57,"P")</f>
        <v>0</v>
      </c>
      <c r="AP55" s="146" t="b">
        <f t="shared" ref="AP55" si="524">AJ55=SUM(AK55:AO57)</f>
        <v>1</v>
      </c>
    </row>
    <row r="56" spans="1:42" ht="15" customHeight="1" x14ac:dyDescent="0.25">
      <c r="A56" s="128"/>
      <c r="B56" s="154"/>
      <c r="C56" s="149" t="s">
        <v>126</v>
      </c>
      <c r="D56" s="150"/>
      <c r="E56" s="83">
        <f>IFERROR(IF(AND(ISTEXT(E55),$D55=$C$3),E$3,
IF(AND(ISTEXT(E55),$D55=$C$4),E$4,
IF(AND($D55=$C$3,E$3-E55&gt;0),E$3-E55,
IF(AND(ISTEXT(E55),$D55=$C$5),E$5,
IF(AND($D55=$C$4,E$4-E55&gt;0),E$4-E55,
IF(AND($D55=$C$5,E$5-E55&gt;0),E$5-E55,0)))))),0)</f>
        <v>0</v>
      </c>
      <c r="F56" s="83">
        <f t="shared" ref="F56" si="525">IFERROR(IF(AND(ISTEXT(F55),$D55=$C$3),F$3,
IF(AND(ISTEXT(F55),$D55=$C$4),F$4,
IF(AND($D55=$C$3,F$3-F55&gt;0),F$3-F55,
IF(AND(ISTEXT(F55),$D55=$C$5),F$5,
IF(AND($D55=$C$4,F$4-F55&gt;0),F$4-F55,
IF(AND($D55=$C$5,F$5-F55&gt;0),F$5-F55,0)))))),0)</f>
        <v>0</v>
      </c>
      <c r="G56" s="83">
        <f t="shared" ref="G56" si="526">IFERROR(IF(AND(ISTEXT(G55),$D55=$C$3),G$3,
IF(AND(ISTEXT(G55),$D55=$C$4),G$4,
IF(AND($D55=$C$3,G$3-G55&gt;0),G$3-G55,
IF(AND(ISTEXT(G55),$D55=$C$5),G$5,
IF(AND($D55=$C$4,G$4-G55&gt;0),G$4-G55,
IF(AND($D55=$C$5,G$5-G55&gt;0),G$5-G55,0)))))),0)</f>
        <v>0</v>
      </c>
      <c r="H56" s="83">
        <f t="shared" ref="H56" si="527">IFERROR(IF(AND(ISTEXT(H55),$D55=$C$3),H$3,
IF(AND(ISTEXT(H55),$D55=$C$4),H$4,
IF(AND($D55=$C$3,H$3-H55&gt;0),H$3-H55,
IF(AND(ISTEXT(H55),$D55=$C$5),H$5,
IF(AND($D55=$C$4,H$4-H55&gt;0),H$4-H55,
IF(AND($D55=$C$5,H$5-H55&gt;0),H$5-H55,0)))))),0)</f>
        <v>0</v>
      </c>
      <c r="I56" s="83">
        <f t="shared" ref="I56" si="528">IFERROR(IF(AND(ISTEXT(I55),$D55=$C$3),I$3,
IF(AND(ISTEXT(I55),$D55=$C$4),I$4,
IF(AND($D55=$C$3,I$3-I55&gt;0),I$3-I55,
IF(AND(ISTEXT(I55),$D55=$C$5),I$5,
IF(AND($D55=$C$4,I$4-I55&gt;0),I$4-I55,
IF(AND($D55=$C$5,I$5-I55&gt;0),I$5-I55,0)))))),0)</f>
        <v>0</v>
      </c>
      <c r="J56" s="83">
        <f t="shared" ref="J56" si="529">IFERROR(IF(AND(ISTEXT(J55),$D55=$C$3),J$3,
IF(AND(ISTEXT(J55),$D55=$C$4),J$4,
IF(AND($D55=$C$3,J$3-J55&gt;0),J$3-J55,
IF(AND(ISTEXT(J55),$D55=$C$5),J$5,
IF(AND($D55=$C$4,J$4-J55&gt;0),J$4-J55,
IF(AND($D55=$C$5,J$5-J55&gt;0),J$5-J55,0)))))),0)</f>
        <v>0</v>
      </c>
      <c r="K56" s="83">
        <f t="shared" ref="K56" si="530">IFERROR(IF(AND(ISTEXT(K55),$D55=$C$3),K$3,
IF(AND(ISTEXT(K55),$D55=$C$4),K$4,
IF(AND($D55=$C$3,K$3-K55&gt;0),K$3-K55,
IF(AND(ISTEXT(K55),$D55=$C$5),K$5,
IF(AND($D55=$C$4,K$4-K55&gt;0),K$4-K55,
IF(AND($D55=$C$5,K$5-K55&gt;0),K$5-K55,0)))))),0)</f>
        <v>0</v>
      </c>
      <c r="L56" s="83">
        <f t="shared" ref="L56" si="531">IFERROR(IF(AND(ISTEXT(L55),$D55=$C$3),L$3,
IF(AND(ISTEXT(L55),$D55=$C$4),L$4,
IF(AND($D55=$C$3,L$3-L55&gt;0),L$3-L55,
IF(AND(ISTEXT(L55),$D55=$C$5),L$5,
IF(AND($D55=$C$4,L$4-L55&gt;0),L$4-L55,
IF(AND($D55=$C$5,L$5-L55&gt;0),L$5-L55,0)))))),0)</f>
        <v>0</v>
      </c>
      <c r="M56" s="83">
        <f t="shared" ref="M56" si="532">IFERROR(IF(AND(ISTEXT(M55),$D55=$C$3),M$3,
IF(AND(ISTEXT(M55),$D55=$C$4),M$4,
IF(AND($D55=$C$3,M$3-M55&gt;0),M$3-M55,
IF(AND(ISTEXT(M55),$D55=$C$5),M$5,
IF(AND($D55=$C$4,M$4-M55&gt;0),M$4-M55,
IF(AND($D55=$C$5,M$5-M55&gt;0),M$5-M55,0)))))),0)</f>
        <v>0</v>
      </c>
      <c r="N56" s="83">
        <f t="shared" ref="N56" si="533">IFERROR(IF(AND(ISTEXT(N55),$D55=$C$3),N$3,
IF(AND(ISTEXT(N55),$D55=$C$4),N$4,
IF(AND($D55=$C$3,N$3-N55&gt;0),N$3-N55,
IF(AND(ISTEXT(N55),$D55=$C$5),N$5,
IF(AND($D55=$C$4,N$4-N55&gt;0),N$4-N55,
IF(AND($D55=$C$5,N$5-N55&gt;0),N$5-N55,0)))))),0)</f>
        <v>0</v>
      </c>
      <c r="O56" s="83">
        <f t="shared" ref="O56" si="534">IFERROR(IF(AND(ISTEXT(O55),$D55=$C$3),O$3,
IF(AND(ISTEXT(O55),$D55=$C$4),O$4,
IF(AND($D55=$C$3,O$3-O55&gt;0),O$3-O55,
IF(AND(ISTEXT(O55),$D55=$C$5),O$5,
IF(AND($D55=$C$4,O$4-O55&gt;0),O$4-O55,
IF(AND($D55=$C$5,O$5-O55&gt;0),O$5-O55,0)))))),0)</f>
        <v>0</v>
      </c>
      <c r="P56" s="83">
        <f t="shared" ref="P56" si="535">IFERROR(IF(AND(ISTEXT(P55),$D55=$C$3),P$3,
IF(AND(ISTEXT(P55),$D55=$C$4),P$4,
IF(AND($D55=$C$3,P$3-P55&gt;0),P$3-P55,
IF(AND(ISTEXT(P55),$D55=$C$5),P$5,
IF(AND($D55=$C$4,P$4-P55&gt;0),P$4-P55,
IF(AND($D55=$C$5,P$5-P55&gt;0),P$5-P55,0)))))),0)</f>
        <v>0</v>
      </c>
      <c r="Q56" s="83">
        <f t="shared" ref="Q56" si="536">IFERROR(IF(AND(ISTEXT(Q55),$D55=$C$3),Q$3,
IF(AND(ISTEXT(Q55),$D55=$C$4),Q$4,
IF(AND($D55=$C$3,Q$3-Q55&gt;0),Q$3-Q55,
IF(AND(ISTEXT(Q55),$D55=$C$5),Q$5,
IF(AND($D55=$C$4,Q$4-Q55&gt;0),Q$4-Q55,
IF(AND($D55=$C$5,Q$5-Q55&gt;0),Q$5-Q55,0)))))),0)</f>
        <v>0</v>
      </c>
      <c r="R56" s="83">
        <f t="shared" ref="R56" si="537">IFERROR(IF(AND(ISTEXT(R55),$D55=$C$3),R$3,
IF(AND(ISTEXT(R55),$D55=$C$4),R$4,
IF(AND($D55=$C$3,R$3-R55&gt;0),R$3-R55,
IF(AND(ISTEXT(R55),$D55=$C$5),R$5,
IF(AND($D55=$C$4,R$4-R55&gt;0),R$4-R55,
IF(AND($D55=$C$5,R$5-R55&gt;0),R$5-R55,0)))))),0)</f>
        <v>0</v>
      </c>
      <c r="S56" s="83">
        <f t="shared" ref="S56" si="538">IFERROR(IF(AND(ISTEXT(S55),$D55=$C$3),S$3,
IF(AND(ISTEXT(S55),$D55=$C$4),S$4,
IF(AND($D55=$C$3,S$3-S55&gt;0),S$3-S55,
IF(AND(ISTEXT(S55),$D55=$C$5),S$5,
IF(AND($D55=$C$4,S$4-S55&gt;0),S$4-S55,
IF(AND($D55=$C$5,S$5-S55&gt;0),S$5-S55,0)))))),0)</f>
        <v>0</v>
      </c>
      <c r="T56" s="83">
        <f t="shared" ref="T56" si="539">IFERROR(IF(AND(ISTEXT(T55),$D55=$C$3),T$3,
IF(AND(ISTEXT(T55),$D55=$C$4),T$4,
IF(AND($D55=$C$3,T$3-T55&gt;0),T$3-T55,
IF(AND(ISTEXT(T55),$D55=$C$5),T$5,
IF(AND($D55=$C$4,T$4-T55&gt;0),T$4-T55,
IF(AND($D55=$C$5,T$5-T55&gt;0),T$5-T55,0)))))),0)</f>
        <v>0</v>
      </c>
      <c r="U56" s="83">
        <f t="shared" ref="U56" si="540">IFERROR(IF(AND(ISTEXT(U55),$D55=$C$3),U$3,
IF(AND(ISTEXT(U55),$D55=$C$4),U$4,
IF(AND($D55=$C$3,U$3-U55&gt;0),U$3-U55,
IF(AND(ISTEXT(U55),$D55=$C$5),U$5,
IF(AND($D55=$C$4,U$4-U55&gt;0),U$4-U55,
IF(AND($D55=$C$5,U$5-U55&gt;0),U$5-U55,0)))))),0)</f>
        <v>0</v>
      </c>
      <c r="V56" s="83">
        <f t="shared" ref="V56" si="541">IFERROR(IF(AND(ISTEXT(V55),$D55=$C$3),V$3,
IF(AND(ISTEXT(V55),$D55=$C$4),V$4,
IF(AND($D55=$C$3,V$3-V55&gt;0),V$3-V55,
IF(AND(ISTEXT(V55),$D55=$C$5),V$5,
IF(AND($D55=$C$4,V$4-V55&gt;0),V$4-V55,
IF(AND($D55=$C$5,V$5-V55&gt;0),V$5-V55,0)))))),0)</f>
        <v>0</v>
      </c>
      <c r="W56" s="83">
        <f t="shared" ref="W56" si="542">IFERROR(IF(AND(ISTEXT(W55),$D55=$C$3),W$3,
IF(AND(ISTEXT(W55),$D55=$C$4),W$4,
IF(AND($D55=$C$3,W$3-W55&gt;0),W$3-W55,
IF(AND(ISTEXT(W55),$D55=$C$5),W$5,
IF(AND($D55=$C$4,W$4-W55&gt;0),W$4-W55,
IF(AND($D55=$C$5,W$5-W55&gt;0),W$5-W55,0)))))),0)</f>
        <v>0</v>
      </c>
      <c r="X56" s="83">
        <f t="shared" ref="X56" si="543">IFERROR(IF(AND(ISTEXT(X55),$D55=$C$3),X$3,
IF(AND(ISTEXT(X55),$D55=$C$4),X$4,
IF(AND($D55=$C$3,X$3-X55&gt;0),X$3-X55,
IF(AND(ISTEXT(X55),$D55=$C$5),X$5,
IF(AND($D55=$C$4,X$4-X55&gt;0),X$4-X55,
IF(AND($D55=$C$5,X$5-X55&gt;0),X$5-X55,0)))))),0)</f>
        <v>0</v>
      </c>
      <c r="Y56" s="83">
        <f t="shared" ref="Y56" si="544">IFERROR(IF(AND(ISTEXT(Y55),$D55=$C$3),Y$3,
IF(AND(ISTEXT(Y55),$D55=$C$4),Y$4,
IF(AND($D55=$C$3,Y$3-Y55&gt;0),Y$3-Y55,
IF(AND(ISTEXT(Y55),$D55=$C$5),Y$5,
IF(AND($D55=$C$4,Y$4-Y55&gt;0),Y$4-Y55,
IF(AND($D55=$C$5,Y$5-Y55&gt;0),Y$5-Y55,0)))))),0)</f>
        <v>0</v>
      </c>
      <c r="Z56" s="83">
        <f t="shared" ref="Z56" si="545">IFERROR(IF(AND(ISTEXT(Z55),$D55=$C$3),Z$3,
IF(AND(ISTEXT(Z55),$D55=$C$4),Z$4,
IF(AND($D55=$C$3,Z$3-Z55&gt;0),Z$3-Z55,
IF(AND(ISTEXT(Z55),$D55=$C$5),Z$5,
IF(AND($D55=$C$4,Z$4-Z55&gt;0),Z$4-Z55,
IF(AND($D55=$C$5,Z$5-Z55&gt;0),Z$5-Z55,0)))))),0)</f>
        <v>0</v>
      </c>
      <c r="AA56" s="83">
        <f t="shared" ref="AA56" si="546">IFERROR(IF(AND(ISTEXT(AA55),$D55=$C$3),AA$3,
IF(AND(ISTEXT(AA55),$D55=$C$4),AA$4,
IF(AND($D55=$C$3,AA$3-AA55&gt;0),AA$3-AA55,
IF(AND(ISTEXT(AA55),$D55=$C$5),AA$5,
IF(AND($D55=$C$4,AA$4-AA55&gt;0),AA$4-AA55,
IF(AND($D55=$C$5,AA$5-AA55&gt;0),AA$5-AA55,0)))))),0)</f>
        <v>0</v>
      </c>
      <c r="AB56" s="83">
        <f t="shared" ref="AB56" si="547">IFERROR(IF(AND(ISTEXT(AB55),$D55=$C$3),AB$3,
IF(AND(ISTEXT(AB55),$D55=$C$4),AB$4,
IF(AND($D55=$C$3,AB$3-AB55&gt;0),AB$3-AB55,
IF(AND(ISTEXT(AB55),$D55=$C$5),AB$5,
IF(AND($D55=$C$4,AB$4-AB55&gt;0),AB$4-AB55,
IF(AND($D55=$C$5,AB$5-AB55&gt;0),AB$5-AB55,0)))))),0)</f>
        <v>0</v>
      </c>
      <c r="AC56" s="83">
        <f t="shared" ref="AC56" si="548">IFERROR(IF(AND(ISTEXT(AC55),$D55=$C$3),AC$3,
IF(AND(ISTEXT(AC55),$D55=$C$4),AC$4,
IF(AND($D55=$C$3,AC$3-AC55&gt;0),AC$3-AC55,
IF(AND(ISTEXT(AC55),$D55=$C$5),AC$5,
IF(AND($D55=$C$4,AC$4-AC55&gt;0),AC$4-AC55,
IF(AND($D55=$C$5,AC$5-AC55&gt;0),AC$5-AC55,0)))))),0)</f>
        <v>0</v>
      </c>
      <c r="AD56" s="83">
        <f t="shared" ref="AD56" si="549">IFERROR(IF(AND(ISTEXT(AD55),$D55=$C$3),AD$3,
IF(AND(ISTEXT(AD55),$D55=$C$4),AD$4,
IF(AND($D55=$C$3,AD$3-AD55&gt;0),AD$3-AD55,
IF(AND(ISTEXT(AD55),$D55=$C$5),AD$5,
IF(AND($D55=$C$4,AD$4-AD55&gt;0),AD$4-AD55,
IF(AND($D55=$C$5,AD$5-AD55&gt;0),AD$5-AD55,0)))))),0)</f>
        <v>0</v>
      </c>
      <c r="AE56" s="83">
        <f t="shared" ref="AE56" si="550">IFERROR(IF(AND(ISTEXT(AE55),$D55=$C$3),AE$3,
IF(AND(ISTEXT(AE55),$D55=$C$4),AE$4,
IF(AND($D55=$C$3,AE$3-AE55&gt;0),AE$3-AE55,
IF(AND(ISTEXT(AE55),$D55=$C$5),AE$5,
IF(AND($D55=$C$4,AE$4-AE55&gt;0),AE$4-AE55,
IF(AND($D55=$C$5,AE$5-AE55&gt;0),AE$5-AE55,0)))))),0)</f>
        <v>0</v>
      </c>
      <c r="AF56" s="83">
        <f t="shared" ref="AF56" si="551">IFERROR(IF(AND(ISTEXT(AF55),$D55=$C$3),AF$3,
IF(AND(ISTEXT(AF55),$D55=$C$4),AF$4,
IF(AND($D55=$C$3,AF$3-AF55&gt;0),AF$3-AF55,
IF(AND(ISTEXT(AF55),$D55=$C$5),AF$5,
IF(AND($D55=$C$4,AF$4-AF55&gt;0),AF$4-AF55,
IF(AND($D55=$C$5,AF$5-AF55&gt;0),AF$5-AF55,0)))))),0)</f>
        <v>0</v>
      </c>
      <c r="AG56" s="83">
        <f t="shared" ref="AG56" si="552">IFERROR(IF(AND(ISTEXT(AG55),$D55=$C$3),AG$3,
IF(AND(ISTEXT(AG55),$D55=$C$4),AG$4,
IF(AND($D55=$C$3,AG$3-AG55&gt;0),AG$3-AG55,
IF(AND(ISTEXT(AG55),$D55=$C$5),AG$5,
IF(AND($D55=$C$4,AG$4-AG55&gt;0),AG$4-AG55,
IF(AND($D55=$C$5,AG$5-AG55&gt;0),AG$5-AG55,0)))))),0)</f>
        <v>0</v>
      </c>
      <c r="AH56" s="83">
        <f t="shared" ref="AH56" si="553">IFERROR(IF(AND(ISTEXT(AH55),$D55=$C$3),AH$3,
IF(AND(ISTEXT(AH55),$D55=$C$4),AH$4,
IF(AND($D55=$C$3,AH$3-AH55&gt;0),AH$3-AH55,
IF(AND(ISTEXT(AH55),$D55=$C$5),AH$5,
IF(AND($D55=$C$4,AH$4-AH55&gt;0),AH$4-AH55,
IF(AND($D55=$C$5,AH$5-AH55&gt;0),AH$5-AH55,0)))))),0)</f>
        <v>0</v>
      </c>
      <c r="AI56" s="83">
        <f t="shared" ref="AI56" si="554">IFERROR(IF(AND(ISTEXT(AI55),$D55=$C$3),AI$3,
IF(AND(ISTEXT(AI55),$D55=$C$4),AI$4,
IF(AND($D55=$C$3,AI$3-AI55&gt;0),AI$3-AI55,
IF(AND(ISTEXT(AI55),$D55=$C$5),AI$5,
IF(AND($D55=$C$4,AI$4-AI55&gt;0),AI$4-AI55,
IF(AND($D55=$C$5,AI$5-AI55&gt;0),AI$5-AI55,0)))))),0)</f>
        <v>0</v>
      </c>
      <c r="AJ56" s="147"/>
      <c r="AK56" s="147"/>
      <c r="AL56" s="147"/>
      <c r="AM56" s="147"/>
      <c r="AN56" s="147"/>
      <c r="AO56" s="147"/>
      <c r="AP56" s="147"/>
    </row>
    <row r="57" spans="1:42" ht="15" customHeight="1" thickBot="1" x14ac:dyDescent="0.3">
      <c r="A57" s="128"/>
      <c r="B57" s="155"/>
      <c r="C57" s="151" t="s">
        <v>127</v>
      </c>
      <c r="D57" s="152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148"/>
      <c r="AK57" s="148"/>
      <c r="AL57" s="148"/>
      <c r="AM57" s="148"/>
      <c r="AN57" s="148"/>
      <c r="AO57" s="148"/>
      <c r="AP57" s="148"/>
    </row>
    <row r="58" spans="1:42" ht="15" customHeight="1" x14ac:dyDescent="0.25">
      <c r="A58" s="130"/>
      <c r="B58" s="153">
        <f>A26</f>
        <v>0</v>
      </c>
      <c r="C58" s="81" t="str">
        <f>IFERROR(VLOOKUP(B58,Relevé[],2,FALSE),"")</f>
        <v/>
      </c>
      <c r="D58" s="81" t="str">
        <f>IFERROR(VLOOKUP(B58,Relevé[],3,FALSE),"")</f>
        <v/>
      </c>
      <c r="E58" s="82" t="str">
        <f>IFERROR(VLOOKUP(B58,Relevé[],4,FALSE),"")</f>
        <v/>
      </c>
      <c r="F58" s="82" t="str">
        <f>IFERROR(VLOOKUP(B58,Relevé[],5,FALSE),"")</f>
        <v/>
      </c>
      <c r="G58" s="82" t="str">
        <f>IFERROR(VLOOKUP(B58,Relevé[],6,FALSE),"")</f>
        <v/>
      </c>
      <c r="H58" s="82" t="str">
        <f>IFERROR(VLOOKUP(B58,Relevé[],7,FALSE),"")</f>
        <v/>
      </c>
      <c r="I58" s="82" t="str">
        <f>IFERROR(VLOOKUP(B58,Relevé[],8,FALSE),"")</f>
        <v/>
      </c>
      <c r="J58" s="82" t="str">
        <f>IFERROR(VLOOKUP(B58,Relevé[],9,FALSE),"")</f>
        <v/>
      </c>
      <c r="K58" s="82" t="str">
        <f>IFERROR(VLOOKUP(B58,Relevé[],10,FALSE),"")</f>
        <v/>
      </c>
      <c r="L58" s="82" t="str">
        <f>IFERROR(VLOOKUP(B58,Relevé[],11,FALSE),"")</f>
        <v/>
      </c>
      <c r="M58" s="82" t="str">
        <f>IFERROR(VLOOKUP(B58,Relevé[],12,FALSE),"")</f>
        <v/>
      </c>
      <c r="N58" s="82" t="str">
        <f>IFERROR(VLOOKUP(B58,Relevé[],13,FALSE),"")</f>
        <v/>
      </c>
      <c r="O58" s="82" t="str">
        <f>IFERROR(VLOOKUP(B58,Relevé[],14,FALSE),"")</f>
        <v/>
      </c>
      <c r="P58" s="82" t="str">
        <f>IFERROR(VLOOKUP(B58,Relevé[],15,FALSE),"")</f>
        <v/>
      </c>
      <c r="Q58" s="82" t="str">
        <f>IFERROR(VLOOKUP(B58,Relevé[],16,FALSE),"")</f>
        <v/>
      </c>
      <c r="R58" s="82" t="str">
        <f>IFERROR(VLOOKUP(B58,Relevé[],17,FALSE),"")</f>
        <v/>
      </c>
      <c r="S58" s="82" t="str">
        <f>IFERROR(VLOOKUP(B58,Relevé[],18,FALSE),"")</f>
        <v/>
      </c>
      <c r="T58" s="82" t="str">
        <f>IFERROR(VLOOKUP(B58,Relevé[],19,FALSE),"")</f>
        <v/>
      </c>
      <c r="U58" s="82" t="str">
        <f>IFERROR(VLOOKUP(B58,Relevé[],20,FALSE),"")</f>
        <v/>
      </c>
      <c r="V58" s="82" t="str">
        <f>IFERROR(VLOOKUP(B58,Relevé[],21,FALSE),"")</f>
        <v/>
      </c>
      <c r="W58" s="82" t="str">
        <f>IFERROR(VLOOKUP(B58,Relevé[],22,FALSE),"")</f>
        <v/>
      </c>
      <c r="X58" s="82" t="str">
        <f>IFERROR(VLOOKUP(B58,Relevé[],23,FALSE),"")</f>
        <v/>
      </c>
      <c r="Y58" s="82" t="str">
        <f>IFERROR(VLOOKUP(B58,Relevé[],24,FALSE),"")</f>
        <v/>
      </c>
      <c r="Z58" s="82" t="str">
        <f>IFERROR(VLOOKUP(B58,Relevé[],25,FALSE),"")</f>
        <v/>
      </c>
      <c r="AA58" s="82" t="str">
        <f>IFERROR(VLOOKUP(B58,Relevé[],26,FALSE),"")</f>
        <v/>
      </c>
      <c r="AB58" s="82" t="str">
        <f>IFERROR(VLOOKUP(B58,Relevé[],27,FALSE),"")</f>
        <v/>
      </c>
      <c r="AC58" s="82" t="str">
        <f>IFERROR(VLOOKUP(B58,Relevé[],28,FALSE),"")</f>
        <v/>
      </c>
      <c r="AD58" s="82" t="str">
        <f>IFERROR(VLOOKUP(B58,Relevé[],29,FALSE),"")</f>
        <v/>
      </c>
      <c r="AE58" s="82" t="str">
        <f>IFERROR(VLOOKUP(B58,Relevé[],30,FALSE),"")</f>
        <v/>
      </c>
      <c r="AF58" s="82" t="str">
        <f>IFERROR(VLOOKUP(B58,Relevé[],31,FALSE),"")</f>
        <v/>
      </c>
      <c r="AG58" s="82" t="str">
        <f>IFERROR(VLOOKUP(B58,Relevé[],32,FALSE),"")</f>
        <v/>
      </c>
      <c r="AH58" s="82" t="str">
        <f>IFERROR(VLOOKUP(B58,Relevé[],33,FALSE),"")</f>
        <v/>
      </c>
      <c r="AI58" s="82" t="str">
        <f>IFERROR(VLOOKUP(B58,Relevé[],34,FALSE),"")</f>
        <v/>
      </c>
      <c r="AJ58" s="146">
        <f t="shared" ref="AJ58" si="555">SUM(E59:AI59)</f>
        <v>0</v>
      </c>
      <c r="AK58" s="146">
        <f t="shared" ref="AK58" si="556">SUMIFS($E59:$AI59,$E60:$AI60,"C")</f>
        <v>0</v>
      </c>
      <c r="AL58" s="146">
        <f t="shared" ref="AL58" si="557">SUMIFS($E59:$AI59,$E60:$AI60,"M")</f>
        <v>0</v>
      </c>
      <c r="AM58" s="146">
        <f t="shared" ref="AM58" si="558">SUMIFS($E59:$AI59,$E60:$AI60,"A")</f>
        <v>0</v>
      </c>
      <c r="AN58" s="146">
        <f t="shared" ref="AN58" si="559">SUMIFS($E59:$AI59,$E60:$AI60,"RC")</f>
        <v>0</v>
      </c>
      <c r="AO58" s="146">
        <f t="shared" ref="AO58" si="560">SUMIFS($E59:$AI59,$E60:$AI60,"P")</f>
        <v>0</v>
      </c>
      <c r="AP58" s="146" t="b">
        <f t="shared" ref="AP58" si="561">AJ58=SUM(AK58:AO60)</f>
        <v>1</v>
      </c>
    </row>
    <row r="59" spans="1:42" ht="15" customHeight="1" x14ac:dyDescent="0.25">
      <c r="A59" s="128"/>
      <c r="B59" s="154"/>
      <c r="C59" s="149" t="s">
        <v>126</v>
      </c>
      <c r="D59" s="150"/>
      <c r="E59" s="83">
        <f>IFERROR(IF(AND(ISTEXT(E58),$D58=$C$3),E$3,
IF(AND(ISTEXT(E58),$D58=$C$4),E$4,
IF(AND($D58=$C$3,E$3-E58&gt;0),E$3-E58,
IF(AND(ISTEXT(E58),$D58=$C$5),E$5,
IF(AND($D58=$C$4,E$4-E58&gt;0),E$4-E58,
IF(AND($D58=$C$5,E$5-E58&gt;0),E$5-E58,0)))))),0)</f>
        <v>0</v>
      </c>
      <c r="F59" s="83">
        <f t="shared" ref="F59" si="562">IFERROR(IF(AND(ISTEXT(F58),$D58=$C$3),F$3,
IF(AND(ISTEXT(F58),$D58=$C$4),F$4,
IF(AND($D58=$C$3,F$3-F58&gt;0),F$3-F58,
IF(AND(ISTEXT(F58),$D58=$C$5),F$5,
IF(AND($D58=$C$4,F$4-F58&gt;0),F$4-F58,
IF(AND($D58=$C$5,F$5-F58&gt;0),F$5-F58,0)))))),0)</f>
        <v>0</v>
      </c>
      <c r="G59" s="83">
        <f t="shared" ref="G59" si="563">IFERROR(IF(AND(ISTEXT(G58),$D58=$C$3),G$3,
IF(AND(ISTEXT(G58),$D58=$C$4),G$4,
IF(AND($D58=$C$3,G$3-G58&gt;0),G$3-G58,
IF(AND(ISTEXT(G58),$D58=$C$5),G$5,
IF(AND($D58=$C$4,G$4-G58&gt;0),G$4-G58,
IF(AND($D58=$C$5,G$5-G58&gt;0),G$5-G58,0)))))),0)</f>
        <v>0</v>
      </c>
      <c r="H59" s="83">
        <f t="shared" ref="H59" si="564">IFERROR(IF(AND(ISTEXT(H58),$D58=$C$3),H$3,
IF(AND(ISTEXT(H58),$D58=$C$4),H$4,
IF(AND($D58=$C$3,H$3-H58&gt;0),H$3-H58,
IF(AND(ISTEXT(H58),$D58=$C$5),H$5,
IF(AND($D58=$C$4,H$4-H58&gt;0),H$4-H58,
IF(AND($D58=$C$5,H$5-H58&gt;0),H$5-H58,0)))))),0)</f>
        <v>0</v>
      </c>
      <c r="I59" s="83">
        <f t="shared" ref="I59" si="565">IFERROR(IF(AND(ISTEXT(I58),$D58=$C$3),I$3,
IF(AND(ISTEXT(I58),$D58=$C$4),I$4,
IF(AND($D58=$C$3,I$3-I58&gt;0),I$3-I58,
IF(AND(ISTEXT(I58),$D58=$C$5),I$5,
IF(AND($D58=$C$4,I$4-I58&gt;0),I$4-I58,
IF(AND($D58=$C$5,I$5-I58&gt;0),I$5-I58,0)))))),0)</f>
        <v>0</v>
      </c>
      <c r="J59" s="83">
        <f t="shared" ref="J59" si="566">IFERROR(IF(AND(ISTEXT(J58),$D58=$C$3),J$3,
IF(AND(ISTEXT(J58),$D58=$C$4),J$4,
IF(AND($D58=$C$3,J$3-J58&gt;0),J$3-J58,
IF(AND(ISTEXT(J58),$D58=$C$5),J$5,
IF(AND($D58=$C$4,J$4-J58&gt;0),J$4-J58,
IF(AND($D58=$C$5,J$5-J58&gt;0),J$5-J58,0)))))),0)</f>
        <v>0</v>
      </c>
      <c r="K59" s="83">
        <f t="shared" ref="K59" si="567">IFERROR(IF(AND(ISTEXT(K58),$D58=$C$3),K$3,
IF(AND(ISTEXT(K58),$D58=$C$4),K$4,
IF(AND($D58=$C$3,K$3-K58&gt;0),K$3-K58,
IF(AND(ISTEXT(K58),$D58=$C$5),K$5,
IF(AND($D58=$C$4,K$4-K58&gt;0),K$4-K58,
IF(AND($D58=$C$5,K$5-K58&gt;0),K$5-K58,0)))))),0)</f>
        <v>0</v>
      </c>
      <c r="L59" s="83">
        <f t="shared" ref="L59" si="568">IFERROR(IF(AND(ISTEXT(L58),$D58=$C$3),L$3,
IF(AND(ISTEXT(L58),$D58=$C$4),L$4,
IF(AND($D58=$C$3,L$3-L58&gt;0),L$3-L58,
IF(AND(ISTEXT(L58),$D58=$C$5),L$5,
IF(AND($D58=$C$4,L$4-L58&gt;0),L$4-L58,
IF(AND($D58=$C$5,L$5-L58&gt;0),L$5-L58,0)))))),0)</f>
        <v>0</v>
      </c>
      <c r="M59" s="83">
        <f t="shared" ref="M59" si="569">IFERROR(IF(AND(ISTEXT(M58),$D58=$C$3),M$3,
IF(AND(ISTEXT(M58),$D58=$C$4),M$4,
IF(AND($D58=$C$3,M$3-M58&gt;0),M$3-M58,
IF(AND(ISTEXT(M58),$D58=$C$5),M$5,
IF(AND($D58=$C$4,M$4-M58&gt;0),M$4-M58,
IF(AND($D58=$C$5,M$5-M58&gt;0),M$5-M58,0)))))),0)</f>
        <v>0</v>
      </c>
      <c r="N59" s="83">
        <f t="shared" ref="N59" si="570">IFERROR(IF(AND(ISTEXT(N58),$D58=$C$3),N$3,
IF(AND(ISTEXT(N58),$D58=$C$4),N$4,
IF(AND($D58=$C$3,N$3-N58&gt;0),N$3-N58,
IF(AND(ISTEXT(N58),$D58=$C$5),N$5,
IF(AND($D58=$C$4,N$4-N58&gt;0),N$4-N58,
IF(AND($D58=$C$5,N$5-N58&gt;0),N$5-N58,0)))))),0)</f>
        <v>0</v>
      </c>
      <c r="O59" s="83">
        <f t="shared" ref="O59" si="571">IFERROR(IF(AND(ISTEXT(O58),$D58=$C$3),O$3,
IF(AND(ISTEXT(O58),$D58=$C$4),O$4,
IF(AND($D58=$C$3,O$3-O58&gt;0),O$3-O58,
IF(AND(ISTEXT(O58),$D58=$C$5),O$5,
IF(AND($D58=$C$4,O$4-O58&gt;0),O$4-O58,
IF(AND($D58=$C$5,O$5-O58&gt;0),O$5-O58,0)))))),0)</f>
        <v>0</v>
      </c>
      <c r="P59" s="83">
        <f t="shared" ref="P59" si="572">IFERROR(IF(AND(ISTEXT(P58),$D58=$C$3),P$3,
IF(AND(ISTEXT(P58),$D58=$C$4),P$4,
IF(AND($D58=$C$3,P$3-P58&gt;0),P$3-P58,
IF(AND(ISTEXT(P58),$D58=$C$5),P$5,
IF(AND($D58=$C$4,P$4-P58&gt;0),P$4-P58,
IF(AND($D58=$C$5,P$5-P58&gt;0),P$5-P58,0)))))),0)</f>
        <v>0</v>
      </c>
      <c r="Q59" s="83">
        <f t="shared" ref="Q59" si="573">IFERROR(IF(AND(ISTEXT(Q58),$D58=$C$3),Q$3,
IF(AND(ISTEXT(Q58),$D58=$C$4),Q$4,
IF(AND($D58=$C$3,Q$3-Q58&gt;0),Q$3-Q58,
IF(AND(ISTEXT(Q58),$D58=$C$5),Q$5,
IF(AND($D58=$C$4,Q$4-Q58&gt;0),Q$4-Q58,
IF(AND($D58=$C$5,Q$5-Q58&gt;0),Q$5-Q58,0)))))),0)</f>
        <v>0</v>
      </c>
      <c r="R59" s="83">
        <f t="shared" ref="R59" si="574">IFERROR(IF(AND(ISTEXT(R58),$D58=$C$3),R$3,
IF(AND(ISTEXT(R58),$D58=$C$4),R$4,
IF(AND($D58=$C$3,R$3-R58&gt;0),R$3-R58,
IF(AND(ISTEXT(R58),$D58=$C$5),R$5,
IF(AND($D58=$C$4,R$4-R58&gt;0),R$4-R58,
IF(AND($D58=$C$5,R$5-R58&gt;0),R$5-R58,0)))))),0)</f>
        <v>0</v>
      </c>
      <c r="S59" s="83">
        <f t="shared" ref="S59" si="575">IFERROR(IF(AND(ISTEXT(S58),$D58=$C$3),S$3,
IF(AND(ISTEXT(S58),$D58=$C$4),S$4,
IF(AND($D58=$C$3,S$3-S58&gt;0),S$3-S58,
IF(AND(ISTEXT(S58),$D58=$C$5),S$5,
IF(AND($D58=$C$4,S$4-S58&gt;0),S$4-S58,
IF(AND($D58=$C$5,S$5-S58&gt;0),S$5-S58,0)))))),0)</f>
        <v>0</v>
      </c>
      <c r="T59" s="83">
        <f t="shared" ref="T59" si="576">IFERROR(IF(AND(ISTEXT(T58),$D58=$C$3),T$3,
IF(AND(ISTEXT(T58),$D58=$C$4),T$4,
IF(AND($D58=$C$3,T$3-T58&gt;0),T$3-T58,
IF(AND(ISTEXT(T58),$D58=$C$5),T$5,
IF(AND($D58=$C$4,T$4-T58&gt;0),T$4-T58,
IF(AND($D58=$C$5,T$5-T58&gt;0),T$5-T58,0)))))),0)</f>
        <v>0</v>
      </c>
      <c r="U59" s="83">
        <f t="shared" ref="U59" si="577">IFERROR(IF(AND(ISTEXT(U58),$D58=$C$3),U$3,
IF(AND(ISTEXT(U58),$D58=$C$4),U$4,
IF(AND($D58=$C$3,U$3-U58&gt;0),U$3-U58,
IF(AND(ISTEXT(U58),$D58=$C$5),U$5,
IF(AND($D58=$C$4,U$4-U58&gt;0),U$4-U58,
IF(AND($D58=$C$5,U$5-U58&gt;0),U$5-U58,0)))))),0)</f>
        <v>0</v>
      </c>
      <c r="V59" s="83">
        <f t="shared" ref="V59" si="578">IFERROR(IF(AND(ISTEXT(V58),$D58=$C$3),V$3,
IF(AND(ISTEXT(V58),$D58=$C$4),V$4,
IF(AND($D58=$C$3,V$3-V58&gt;0),V$3-V58,
IF(AND(ISTEXT(V58),$D58=$C$5),V$5,
IF(AND($D58=$C$4,V$4-V58&gt;0),V$4-V58,
IF(AND($D58=$C$5,V$5-V58&gt;0),V$5-V58,0)))))),0)</f>
        <v>0</v>
      </c>
      <c r="W59" s="83">
        <f t="shared" ref="W59" si="579">IFERROR(IF(AND(ISTEXT(W58),$D58=$C$3),W$3,
IF(AND(ISTEXT(W58),$D58=$C$4),W$4,
IF(AND($D58=$C$3,W$3-W58&gt;0),W$3-W58,
IF(AND(ISTEXT(W58),$D58=$C$5),W$5,
IF(AND($D58=$C$4,W$4-W58&gt;0),W$4-W58,
IF(AND($D58=$C$5,W$5-W58&gt;0),W$5-W58,0)))))),0)</f>
        <v>0</v>
      </c>
      <c r="X59" s="83">
        <f t="shared" ref="X59" si="580">IFERROR(IF(AND(ISTEXT(X58),$D58=$C$3),X$3,
IF(AND(ISTEXT(X58),$D58=$C$4),X$4,
IF(AND($D58=$C$3,X$3-X58&gt;0),X$3-X58,
IF(AND(ISTEXT(X58),$D58=$C$5),X$5,
IF(AND($D58=$C$4,X$4-X58&gt;0),X$4-X58,
IF(AND($D58=$C$5,X$5-X58&gt;0),X$5-X58,0)))))),0)</f>
        <v>0</v>
      </c>
      <c r="Y59" s="83">
        <f t="shared" ref="Y59" si="581">IFERROR(IF(AND(ISTEXT(Y58),$D58=$C$3),Y$3,
IF(AND(ISTEXT(Y58),$D58=$C$4),Y$4,
IF(AND($D58=$C$3,Y$3-Y58&gt;0),Y$3-Y58,
IF(AND(ISTEXT(Y58),$D58=$C$5),Y$5,
IF(AND($D58=$C$4,Y$4-Y58&gt;0),Y$4-Y58,
IF(AND($D58=$C$5,Y$5-Y58&gt;0),Y$5-Y58,0)))))),0)</f>
        <v>0</v>
      </c>
      <c r="Z59" s="83">
        <f t="shared" ref="Z59" si="582">IFERROR(IF(AND(ISTEXT(Z58),$D58=$C$3),Z$3,
IF(AND(ISTEXT(Z58),$D58=$C$4),Z$4,
IF(AND($D58=$C$3,Z$3-Z58&gt;0),Z$3-Z58,
IF(AND(ISTEXT(Z58),$D58=$C$5),Z$5,
IF(AND($D58=$C$4,Z$4-Z58&gt;0),Z$4-Z58,
IF(AND($D58=$C$5,Z$5-Z58&gt;0),Z$5-Z58,0)))))),0)</f>
        <v>0</v>
      </c>
      <c r="AA59" s="83">
        <f t="shared" ref="AA59" si="583">IFERROR(IF(AND(ISTEXT(AA58),$D58=$C$3),AA$3,
IF(AND(ISTEXT(AA58),$D58=$C$4),AA$4,
IF(AND($D58=$C$3,AA$3-AA58&gt;0),AA$3-AA58,
IF(AND(ISTEXT(AA58),$D58=$C$5),AA$5,
IF(AND($D58=$C$4,AA$4-AA58&gt;0),AA$4-AA58,
IF(AND($D58=$C$5,AA$5-AA58&gt;0),AA$5-AA58,0)))))),0)</f>
        <v>0</v>
      </c>
      <c r="AB59" s="83">
        <f t="shared" ref="AB59" si="584">IFERROR(IF(AND(ISTEXT(AB58),$D58=$C$3),AB$3,
IF(AND(ISTEXT(AB58),$D58=$C$4),AB$4,
IF(AND($D58=$C$3,AB$3-AB58&gt;0),AB$3-AB58,
IF(AND(ISTEXT(AB58),$D58=$C$5),AB$5,
IF(AND($D58=$C$4,AB$4-AB58&gt;0),AB$4-AB58,
IF(AND($D58=$C$5,AB$5-AB58&gt;0),AB$5-AB58,0)))))),0)</f>
        <v>0</v>
      </c>
      <c r="AC59" s="83">
        <f t="shared" ref="AC59" si="585">IFERROR(IF(AND(ISTEXT(AC58),$D58=$C$3),AC$3,
IF(AND(ISTEXT(AC58),$D58=$C$4),AC$4,
IF(AND($D58=$C$3,AC$3-AC58&gt;0),AC$3-AC58,
IF(AND(ISTEXT(AC58),$D58=$C$5),AC$5,
IF(AND($D58=$C$4,AC$4-AC58&gt;0),AC$4-AC58,
IF(AND($D58=$C$5,AC$5-AC58&gt;0),AC$5-AC58,0)))))),0)</f>
        <v>0</v>
      </c>
      <c r="AD59" s="83">
        <f t="shared" ref="AD59" si="586">IFERROR(IF(AND(ISTEXT(AD58),$D58=$C$3),AD$3,
IF(AND(ISTEXT(AD58),$D58=$C$4),AD$4,
IF(AND($D58=$C$3,AD$3-AD58&gt;0),AD$3-AD58,
IF(AND(ISTEXT(AD58),$D58=$C$5),AD$5,
IF(AND($D58=$C$4,AD$4-AD58&gt;0),AD$4-AD58,
IF(AND($D58=$C$5,AD$5-AD58&gt;0),AD$5-AD58,0)))))),0)</f>
        <v>0</v>
      </c>
      <c r="AE59" s="83">
        <f t="shared" ref="AE59" si="587">IFERROR(IF(AND(ISTEXT(AE58),$D58=$C$3),AE$3,
IF(AND(ISTEXT(AE58),$D58=$C$4),AE$4,
IF(AND($D58=$C$3,AE$3-AE58&gt;0),AE$3-AE58,
IF(AND(ISTEXT(AE58),$D58=$C$5),AE$5,
IF(AND($D58=$C$4,AE$4-AE58&gt;0),AE$4-AE58,
IF(AND($D58=$C$5,AE$5-AE58&gt;0),AE$5-AE58,0)))))),0)</f>
        <v>0</v>
      </c>
      <c r="AF59" s="83">
        <f t="shared" ref="AF59" si="588">IFERROR(IF(AND(ISTEXT(AF58),$D58=$C$3),AF$3,
IF(AND(ISTEXT(AF58),$D58=$C$4),AF$4,
IF(AND($D58=$C$3,AF$3-AF58&gt;0),AF$3-AF58,
IF(AND(ISTEXT(AF58),$D58=$C$5),AF$5,
IF(AND($D58=$C$4,AF$4-AF58&gt;0),AF$4-AF58,
IF(AND($D58=$C$5,AF$5-AF58&gt;0),AF$5-AF58,0)))))),0)</f>
        <v>0</v>
      </c>
      <c r="AG59" s="83">
        <f t="shared" ref="AG59" si="589">IFERROR(IF(AND(ISTEXT(AG58),$D58=$C$3),AG$3,
IF(AND(ISTEXT(AG58),$D58=$C$4),AG$4,
IF(AND($D58=$C$3,AG$3-AG58&gt;0),AG$3-AG58,
IF(AND(ISTEXT(AG58),$D58=$C$5),AG$5,
IF(AND($D58=$C$4,AG$4-AG58&gt;0),AG$4-AG58,
IF(AND($D58=$C$5,AG$5-AG58&gt;0),AG$5-AG58,0)))))),0)</f>
        <v>0</v>
      </c>
      <c r="AH59" s="83">
        <f t="shared" ref="AH59" si="590">IFERROR(IF(AND(ISTEXT(AH58),$D58=$C$3),AH$3,
IF(AND(ISTEXT(AH58),$D58=$C$4),AH$4,
IF(AND($D58=$C$3,AH$3-AH58&gt;0),AH$3-AH58,
IF(AND(ISTEXT(AH58),$D58=$C$5),AH$5,
IF(AND($D58=$C$4,AH$4-AH58&gt;0),AH$4-AH58,
IF(AND($D58=$C$5,AH$5-AH58&gt;0),AH$5-AH58,0)))))),0)</f>
        <v>0</v>
      </c>
      <c r="AI59" s="83">
        <f t="shared" ref="AI59" si="591">IFERROR(IF(AND(ISTEXT(AI58),$D58=$C$3),AI$3,
IF(AND(ISTEXT(AI58),$D58=$C$4),AI$4,
IF(AND($D58=$C$3,AI$3-AI58&gt;0),AI$3-AI58,
IF(AND(ISTEXT(AI58),$D58=$C$5),AI$5,
IF(AND($D58=$C$4,AI$4-AI58&gt;0),AI$4-AI58,
IF(AND($D58=$C$5,AI$5-AI58&gt;0),AI$5-AI58,0)))))),0)</f>
        <v>0</v>
      </c>
      <c r="AJ59" s="147"/>
      <c r="AK59" s="147"/>
      <c r="AL59" s="147"/>
      <c r="AM59" s="147"/>
      <c r="AN59" s="147"/>
      <c r="AO59" s="147"/>
      <c r="AP59" s="147"/>
    </row>
    <row r="60" spans="1:42" ht="15" customHeight="1" thickBot="1" x14ac:dyDescent="0.3">
      <c r="A60" s="128"/>
      <c r="B60" s="155"/>
      <c r="C60" s="151" t="s">
        <v>127</v>
      </c>
      <c r="D60" s="152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148"/>
      <c r="AK60" s="148"/>
      <c r="AL60" s="148"/>
      <c r="AM60" s="148"/>
      <c r="AN60" s="148"/>
      <c r="AO60" s="148"/>
      <c r="AP60" s="148"/>
    </row>
    <row r="61" spans="1:42" ht="15" customHeight="1" x14ac:dyDescent="0.25">
      <c r="A61" s="128"/>
      <c r="B61" s="153">
        <f>A27</f>
        <v>0</v>
      </c>
      <c r="C61" s="81" t="str">
        <f>IFERROR(VLOOKUP(B61,Relevé[],2,FALSE),"")</f>
        <v/>
      </c>
      <c r="D61" s="81" t="str">
        <f>IFERROR(VLOOKUP(B61,Relevé[],3,FALSE),"")</f>
        <v/>
      </c>
      <c r="E61" s="82" t="str">
        <f>IFERROR(VLOOKUP(B61,Relevé[],4,FALSE),"")</f>
        <v/>
      </c>
      <c r="F61" s="82" t="str">
        <f>IFERROR(VLOOKUP(B61,Relevé[],5,FALSE),"")</f>
        <v/>
      </c>
      <c r="G61" s="82" t="str">
        <f>IFERROR(VLOOKUP(B61,Relevé[],6,FALSE),"")</f>
        <v/>
      </c>
      <c r="H61" s="82" t="str">
        <f>IFERROR(VLOOKUP(B61,Relevé[],7,FALSE),"")</f>
        <v/>
      </c>
      <c r="I61" s="82" t="str">
        <f>IFERROR(VLOOKUP(B61,Relevé[],8,FALSE),"")</f>
        <v/>
      </c>
      <c r="J61" s="82" t="str">
        <f>IFERROR(VLOOKUP(B61,Relevé[],9,FALSE),"")</f>
        <v/>
      </c>
      <c r="K61" s="82" t="str">
        <f>IFERROR(VLOOKUP(B61,Relevé[],10,FALSE),"")</f>
        <v/>
      </c>
      <c r="L61" s="82" t="str">
        <f>IFERROR(VLOOKUP(B61,Relevé[],11,FALSE),"")</f>
        <v/>
      </c>
      <c r="M61" s="82" t="str">
        <f>IFERROR(VLOOKUP(B61,Relevé[],12,FALSE),"")</f>
        <v/>
      </c>
      <c r="N61" s="82" t="str">
        <f>IFERROR(VLOOKUP(B61,Relevé[],13,FALSE),"")</f>
        <v/>
      </c>
      <c r="O61" s="82" t="str">
        <f>IFERROR(VLOOKUP(B61,Relevé[],14,FALSE),"")</f>
        <v/>
      </c>
      <c r="P61" s="82" t="str">
        <f>IFERROR(VLOOKUP(B61,Relevé[],15,FALSE),"")</f>
        <v/>
      </c>
      <c r="Q61" s="82" t="str">
        <f>IFERROR(VLOOKUP(B61,Relevé[],16,FALSE),"")</f>
        <v/>
      </c>
      <c r="R61" s="82" t="str">
        <f>IFERROR(VLOOKUP(B61,Relevé[],17,FALSE),"")</f>
        <v/>
      </c>
      <c r="S61" s="82" t="str">
        <f>IFERROR(VLOOKUP(B61,Relevé[],18,FALSE),"")</f>
        <v/>
      </c>
      <c r="T61" s="82" t="str">
        <f>IFERROR(VLOOKUP(B61,Relevé[],19,FALSE),"")</f>
        <v/>
      </c>
      <c r="U61" s="82" t="str">
        <f>IFERROR(VLOOKUP(B61,Relevé[],20,FALSE),"")</f>
        <v/>
      </c>
      <c r="V61" s="82" t="str">
        <f>IFERROR(VLOOKUP(B61,Relevé[],21,FALSE),"")</f>
        <v/>
      </c>
      <c r="W61" s="82" t="str">
        <f>IFERROR(VLOOKUP(B61,Relevé[],22,FALSE),"")</f>
        <v/>
      </c>
      <c r="X61" s="82" t="str">
        <f>IFERROR(VLOOKUP(B61,Relevé[],23,FALSE),"")</f>
        <v/>
      </c>
      <c r="Y61" s="82" t="str">
        <f>IFERROR(VLOOKUP(B61,Relevé[],24,FALSE),"")</f>
        <v/>
      </c>
      <c r="Z61" s="82" t="str">
        <f>IFERROR(VLOOKUP(B61,Relevé[],25,FALSE),"")</f>
        <v/>
      </c>
      <c r="AA61" s="82" t="str">
        <f>IFERROR(VLOOKUP(B61,Relevé[],26,FALSE),"")</f>
        <v/>
      </c>
      <c r="AB61" s="82" t="str">
        <f>IFERROR(VLOOKUP(B61,Relevé[],27,FALSE),"")</f>
        <v/>
      </c>
      <c r="AC61" s="82" t="str">
        <f>IFERROR(VLOOKUP(B61,Relevé[],28,FALSE),"")</f>
        <v/>
      </c>
      <c r="AD61" s="82" t="str">
        <f>IFERROR(VLOOKUP(B61,Relevé[],29,FALSE),"")</f>
        <v/>
      </c>
      <c r="AE61" s="82" t="str">
        <f>IFERROR(VLOOKUP(B61,Relevé[],30,FALSE),"")</f>
        <v/>
      </c>
      <c r="AF61" s="82" t="str">
        <f>IFERROR(VLOOKUP(B61,Relevé[],31,FALSE),"")</f>
        <v/>
      </c>
      <c r="AG61" s="82" t="str">
        <f>IFERROR(VLOOKUP(B61,Relevé[],32,FALSE),"")</f>
        <v/>
      </c>
      <c r="AH61" s="82" t="str">
        <f>IFERROR(VLOOKUP(B61,Relevé[],33,FALSE),"")</f>
        <v/>
      </c>
      <c r="AI61" s="82" t="str">
        <f>IFERROR(VLOOKUP(B61,Relevé[],34,FALSE),"")</f>
        <v/>
      </c>
      <c r="AJ61" s="146">
        <f t="shared" ref="AJ61" si="592">SUM(E62:AI62)</f>
        <v>0</v>
      </c>
      <c r="AK61" s="146">
        <f t="shared" ref="AK61" si="593">SUMIFS($E62:$AI62,$E63:$AI63,"C")</f>
        <v>0</v>
      </c>
      <c r="AL61" s="146">
        <f t="shared" ref="AL61" si="594">SUMIFS($E62:$AI62,$E63:$AI63,"M")</f>
        <v>0</v>
      </c>
      <c r="AM61" s="146">
        <f t="shared" ref="AM61" si="595">SUMIFS($E62:$AI62,$E63:$AI63,"A")</f>
        <v>0</v>
      </c>
      <c r="AN61" s="146">
        <f t="shared" ref="AN61" si="596">SUMIFS($E62:$AI62,$E63:$AI63,"RC")</f>
        <v>0</v>
      </c>
      <c r="AO61" s="146">
        <f t="shared" ref="AO61" si="597">SUMIFS($E62:$AI62,$E63:$AI63,"P")</f>
        <v>0</v>
      </c>
      <c r="AP61" s="146" t="b">
        <f t="shared" ref="AP61" si="598">AJ61=SUM(AK61:AO63)</f>
        <v>1</v>
      </c>
    </row>
    <row r="62" spans="1:42" ht="15" customHeight="1" x14ac:dyDescent="0.25">
      <c r="A62" s="128"/>
      <c r="B62" s="154"/>
      <c r="C62" s="149" t="s">
        <v>126</v>
      </c>
      <c r="D62" s="150"/>
      <c r="E62" s="83">
        <f>IFERROR(IF(AND(ISTEXT(E61),$D61=$C$3),E$3,
IF(AND(ISTEXT(E61),$D61=$C$4),E$4,
IF(AND($D61=$C$3,E$3-E61&gt;0),E$3-E61,
IF(AND(ISTEXT(E61),$D61=$C$5),E$5,
IF(AND($D61=$C$4,E$4-E61&gt;0),E$4-E61,
IF(AND($D61=$C$5,E$5-E61&gt;0),E$5-E61,0)))))),0)</f>
        <v>0</v>
      </c>
      <c r="F62" s="83">
        <f t="shared" ref="F62" si="599">IFERROR(IF(AND(ISTEXT(F61),$D61=$C$3),F$3,
IF(AND(ISTEXT(F61),$D61=$C$4),F$4,
IF(AND($D61=$C$3,F$3-F61&gt;0),F$3-F61,
IF(AND(ISTEXT(F61),$D61=$C$5),F$5,
IF(AND($D61=$C$4,F$4-F61&gt;0),F$4-F61,
IF(AND($D61=$C$5,F$5-F61&gt;0),F$5-F61,0)))))),0)</f>
        <v>0</v>
      </c>
      <c r="G62" s="83">
        <f t="shared" ref="G62" si="600">IFERROR(IF(AND(ISTEXT(G61),$D61=$C$3),G$3,
IF(AND(ISTEXT(G61),$D61=$C$4),G$4,
IF(AND($D61=$C$3,G$3-G61&gt;0),G$3-G61,
IF(AND(ISTEXT(G61),$D61=$C$5),G$5,
IF(AND($D61=$C$4,G$4-G61&gt;0),G$4-G61,
IF(AND($D61=$C$5,G$5-G61&gt;0),G$5-G61,0)))))),0)</f>
        <v>0</v>
      </c>
      <c r="H62" s="83">
        <f t="shared" ref="H62" si="601">IFERROR(IF(AND(ISTEXT(H61),$D61=$C$3),H$3,
IF(AND(ISTEXT(H61),$D61=$C$4),H$4,
IF(AND($D61=$C$3,H$3-H61&gt;0),H$3-H61,
IF(AND(ISTEXT(H61),$D61=$C$5),H$5,
IF(AND($D61=$C$4,H$4-H61&gt;0),H$4-H61,
IF(AND($D61=$C$5,H$5-H61&gt;0),H$5-H61,0)))))),0)</f>
        <v>0</v>
      </c>
      <c r="I62" s="83">
        <f t="shared" ref="I62" si="602">IFERROR(IF(AND(ISTEXT(I61),$D61=$C$3),I$3,
IF(AND(ISTEXT(I61),$D61=$C$4),I$4,
IF(AND($D61=$C$3,I$3-I61&gt;0),I$3-I61,
IF(AND(ISTEXT(I61),$D61=$C$5),I$5,
IF(AND($D61=$C$4,I$4-I61&gt;0),I$4-I61,
IF(AND($D61=$C$5,I$5-I61&gt;0),I$5-I61,0)))))),0)</f>
        <v>0</v>
      </c>
      <c r="J62" s="83">
        <f t="shared" ref="J62" si="603">IFERROR(IF(AND(ISTEXT(J61),$D61=$C$3),J$3,
IF(AND(ISTEXT(J61),$D61=$C$4),J$4,
IF(AND($D61=$C$3,J$3-J61&gt;0),J$3-J61,
IF(AND(ISTEXT(J61),$D61=$C$5),J$5,
IF(AND($D61=$C$4,J$4-J61&gt;0),J$4-J61,
IF(AND($D61=$C$5,J$5-J61&gt;0),J$5-J61,0)))))),0)</f>
        <v>0</v>
      </c>
      <c r="K62" s="83">
        <f t="shared" ref="K62" si="604">IFERROR(IF(AND(ISTEXT(K61),$D61=$C$3),K$3,
IF(AND(ISTEXT(K61),$D61=$C$4),K$4,
IF(AND($D61=$C$3,K$3-K61&gt;0),K$3-K61,
IF(AND(ISTEXT(K61),$D61=$C$5),K$5,
IF(AND($D61=$C$4,K$4-K61&gt;0),K$4-K61,
IF(AND($D61=$C$5,K$5-K61&gt;0),K$5-K61,0)))))),0)</f>
        <v>0</v>
      </c>
      <c r="L62" s="83">
        <f t="shared" ref="L62" si="605">IFERROR(IF(AND(ISTEXT(L61),$D61=$C$3),L$3,
IF(AND(ISTEXT(L61),$D61=$C$4),L$4,
IF(AND($D61=$C$3,L$3-L61&gt;0),L$3-L61,
IF(AND(ISTEXT(L61),$D61=$C$5),L$5,
IF(AND($D61=$C$4,L$4-L61&gt;0),L$4-L61,
IF(AND($D61=$C$5,L$5-L61&gt;0),L$5-L61,0)))))),0)</f>
        <v>0</v>
      </c>
      <c r="M62" s="83">
        <f t="shared" ref="M62" si="606">IFERROR(IF(AND(ISTEXT(M61),$D61=$C$3),M$3,
IF(AND(ISTEXT(M61),$D61=$C$4),M$4,
IF(AND($D61=$C$3,M$3-M61&gt;0),M$3-M61,
IF(AND(ISTEXT(M61),$D61=$C$5),M$5,
IF(AND($D61=$C$4,M$4-M61&gt;0),M$4-M61,
IF(AND($D61=$C$5,M$5-M61&gt;0),M$5-M61,0)))))),0)</f>
        <v>0</v>
      </c>
      <c r="N62" s="83">
        <f t="shared" ref="N62" si="607">IFERROR(IF(AND(ISTEXT(N61),$D61=$C$3),N$3,
IF(AND(ISTEXT(N61),$D61=$C$4),N$4,
IF(AND($D61=$C$3,N$3-N61&gt;0),N$3-N61,
IF(AND(ISTEXT(N61),$D61=$C$5),N$5,
IF(AND($D61=$C$4,N$4-N61&gt;0),N$4-N61,
IF(AND($D61=$C$5,N$5-N61&gt;0),N$5-N61,0)))))),0)</f>
        <v>0</v>
      </c>
      <c r="O62" s="83">
        <f t="shared" ref="O62" si="608">IFERROR(IF(AND(ISTEXT(O61),$D61=$C$3),O$3,
IF(AND(ISTEXT(O61),$D61=$C$4),O$4,
IF(AND($D61=$C$3,O$3-O61&gt;0),O$3-O61,
IF(AND(ISTEXT(O61),$D61=$C$5),O$5,
IF(AND($D61=$C$4,O$4-O61&gt;0),O$4-O61,
IF(AND($D61=$C$5,O$5-O61&gt;0),O$5-O61,0)))))),0)</f>
        <v>0</v>
      </c>
      <c r="P62" s="83">
        <f t="shared" ref="P62" si="609">IFERROR(IF(AND(ISTEXT(P61),$D61=$C$3),P$3,
IF(AND(ISTEXT(P61),$D61=$C$4),P$4,
IF(AND($D61=$C$3,P$3-P61&gt;0),P$3-P61,
IF(AND(ISTEXT(P61),$D61=$C$5),P$5,
IF(AND($D61=$C$4,P$4-P61&gt;0),P$4-P61,
IF(AND($D61=$C$5,P$5-P61&gt;0),P$5-P61,0)))))),0)</f>
        <v>0</v>
      </c>
      <c r="Q62" s="83">
        <f t="shared" ref="Q62" si="610">IFERROR(IF(AND(ISTEXT(Q61),$D61=$C$3),Q$3,
IF(AND(ISTEXT(Q61),$D61=$C$4),Q$4,
IF(AND($D61=$C$3,Q$3-Q61&gt;0),Q$3-Q61,
IF(AND(ISTEXT(Q61),$D61=$C$5),Q$5,
IF(AND($D61=$C$4,Q$4-Q61&gt;0),Q$4-Q61,
IF(AND($D61=$C$5,Q$5-Q61&gt;0),Q$5-Q61,0)))))),0)</f>
        <v>0</v>
      </c>
      <c r="R62" s="83">
        <f t="shared" ref="R62" si="611">IFERROR(IF(AND(ISTEXT(R61),$D61=$C$3),R$3,
IF(AND(ISTEXT(R61),$D61=$C$4),R$4,
IF(AND($D61=$C$3,R$3-R61&gt;0),R$3-R61,
IF(AND(ISTEXT(R61),$D61=$C$5),R$5,
IF(AND($D61=$C$4,R$4-R61&gt;0),R$4-R61,
IF(AND($D61=$C$5,R$5-R61&gt;0),R$5-R61,0)))))),0)</f>
        <v>0</v>
      </c>
      <c r="S62" s="83">
        <f t="shared" ref="S62" si="612">IFERROR(IF(AND(ISTEXT(S61),$D61=$C$3),S$3,
IF(AND(ISTEXT(S61),$D61=$C$4),S$4,
IF(AND($D61=$C$3,S$3-S61&gt;0),S$3-S61,
IF(AND(ISTEXT(S61),$D61=$C$5),S$5,
IF(AND($D61=$C$4,S$4-S61&gt;0),S$4-S61,
IF(AND($D61=$C$5,S$5-S61&gt;0),S$5-S61,0)))))),0)</f>
        <v>0</v>
      </c>
      <c r="T62" s="83">
        <f t="shared" ref="T62" si="613">IFERROR(IF(AND(ISTEXT(T61),$D61=$C$3),T$3,
IF(AND(ISTEXT(T61),$D61=$C$4),T$4,
IF(AND($D61=$C$3,T$3-T61&gt;0),T$3-T61,
IF(AND(ISTEXT(T61),$D61=$C$5),T$5,
IF(AND($D61=$C$4,T$4-T61&gt;0),T$4-T61,
IF(AND($D61=$C$5,T$5-T61&gt;0),T$5-T61,0)))))),0)</f>
        <v>0</v>
      </c>
      <c r="U62" s="83">
        <f t="shared" ref="U62" si="614">IFERROR(IF(AND(ISTEXT(U61),$D61=$C$3),U$3,
IF(AND(ISTEXT(U61),$D61=$C$4),U$4,
IF(AND($D61=$C$3,U$3-U61&gt;0),U$3-U61,
IF(AND(ISTEXT(U61),$D61=$C$5),U$5,
IF(AND($D61=$C$4,U$4-U61&gt;0),U$4-U61,
IF(AND($D61=$C$5,U$5-U61&gt;0),U$5-U61,0)))))),0)</f>
        <v>0</v>
      </c>
      <c r="V62" s="83">
        <f t="shared" ref="V62" si="615">IFERROR(IF(AND(ISTEXT(V61),$D61=$C$3),V$3,
IF(AND(ISTEXT(V61),$D61=$C$4),V$4,
IF(AND($D61=$C$3,V$3-V61&gt;0),V$3-V61,
IF(AND(ISTEXT(V61),$D61=$C$5),V$5,
IF(AND($D61=$C$4,V$4-V61&gt;0),V$4-V61,
IF(AND($D61=$C$5,V$5-V61&gt;0),V$5-V61,0)))))),0)</f>
        <v>0</v>
      </c>
      <c r="W62" s="83">
        <f t="shared" ref="W62" si="616">IFERROR(IF(AND(ISTEXT(W61),$D61=$C$3),W$3,
IF(AND(ISTEXT(W61),$D61=$C$4),W$4,
IF(AND($D61=$C$3,W$3-W61&gt;0),W$3-W61,
IF(AND(ISTEXT(W61),$D61=$C$5),W$5,
IF(AND($D61=$C$4,W$4-W61&gt;0),W$4-W61,
IF(AND($D61=$C$5,W$5-W61&gt;0),W$5-W61,0)))))),0)</f>
        <v>0</v>
      </c>
      <c r="X62" s="83">
        <f t="shared" ref="X62" si="617">IFERROR(IF(AND(ISTEXT(X61),$D61=$C$3),X$3,
IF(AND(ISTEXT(X61),$D61=$C$4),X$4,
IF(AND($D61=$C$3,X$3-X61&gt;0),X$3-X61,
IF(AND(ISTEXT(X61),$D61=$C$5),X$5,
IF(AND($D61=$C$4,X$4-X61&gt;0),X$4-X61,
IF(AND($D61=$C$5,X$5-X61&gt;0),X$5-X61,0)))))),0)</f>
        <v>0</v>
      </c>
      <c r="Y62" s="83">
        <f t="shared" ref="Y62" si="618">IFERROR(IF(AND(ISTEXT(Y61),$D61=$C$3),Y$3,
IF(AND(ISTEXT(Y61),$D61=$C$4),Y$4,
IF(AND($D61=$C$3,Y$3-Y61&gt;0),Y$3-Y61,
IF(AND(ISTEXT(Y61),$D61=$C$5),Y$5,
IF(AND($D61=$C$4,Y$4-Y61&gt;0),Y$4-Y61,
IF(AND($D61=$C$5,Y$5-Y61&gt;0),Y$5-Y61,0)))))),0)</f>
        <v>0</v>
      </c>
      <c r="Z62" s="83">
        <f t="shared" ref="Z62" si="619">IFERROR(IF(AND(ISTEXT(Z61),$D61=$C$3),Z$3,
IF(AND(ISTEXT(Z61),$D61=$C$4),Z$4,
IF(AND($D61=$C$3,Z$3-Z61&gt;0),Z$3-Z61,
IF(AND(ISTEXT(Z61),$D61=$C$5),Z$5,
IF(AND($D61=$C$4,Z$4-Z61&gt;0),Z$4-Z61,
IF(AND($D61=$C$5,Z$5-Z61&gt;0),Z$5-Z61,0)))))),0)</f>
        <v>0</v>
      </c>
      <c r="AA62" s="83">
        <f t="shared" ref="AA62" si="620">IFERROR(IF(AND(ISTEXT(AA61),$D61=$C$3),AA$3,
IF(AND(ISTEXT(AA61),$D61=$C$4),AA$4,
IF(AND($D61=$C$3,AA$3-AA61&gt;0),AA$3-AA61,
IF(AND(ISTEXT(AA61),$D61=$C$5),AA$5,
IF(AND($D61=$C$4,AA$4-AA61&gt;0),AA$4-AA61,
IF(AND($D61=$C$5,AA$5-AA61&gt;0),AA$5-AA61,0)))))),0)</f>
        <v>0</v>
      </c>
      <c r="AB62" s="83">
        <f t="shared" ref="AB62" si="621">IFERROR(IF(AND(ISTEXT(AB61),$D61=$C$3),AB$3,
IF(AND(ISTEXT(AB61),$D61=$C$4),AB$4,
IF(AND($D61=$C$3,AB$3-AB61&gt;0),AB$3-AB61,
IF(AND(ISTEXT(AB61),$D61=$C$5),AB$5,
IF(AND($D61=$C$4,AB$4-AB61&gt;0),AB$4-AB61,
IF(AND($D61=$C$5,AB$5-AB61&gt;0),AB$5-AB61,0)))))),0)</f>
        <v>0</v>
      </c>
      <c r="AC62" s="83">
        <f t="shared" ref="AC62" si="622">IFERROR(IF(AND(ISTEXT(AC61),$D61=$C$3),AC$3,
IF(AND(ISTEXT(AC61),$D61=$C$4),AC$4,
IF(AND($D61=$C$3,AC$3-AC61&gt;0),AC$3-AC61,
IF(AND(ISTEXT(AC61),$D61=$C$5),AC$5,
IF(AND($D61=$C$4,AC$4-AC61&gt;0),AC$4-AC61,
IF(AND($D61=$C$5,AC$5-AC61&gt;0),AC$5-AC61,0)))))),0)</f>
        <v>0</v>
      </c>
      <c r="AD62" s="83">
        <f t="shared" ref="AD62" si="623">IFERROR(IF(AND(ISTEXT(AD61),$D61=$C$3),AD$3,
IF(AND(ISTEXT(AD61),$D61=$C$4),AD$4,
IF(AND($D61=$C$3,AD$3-AD61&gt;0),AD$3-AD61,
IF(AND(ISTEXT(AD61),$D61=$C$5),AD$5,
IF(AND($D61=$C$4,AD$4-AD61&gt;0),AD$4-AD61,
IF(AND($D61=$C$5,AD$5-AD61&gt;0),AD$5-AD61,0)))))),0)</f>
        <v>0</v>
      </c>
      <c r="AE62" s="83">
        <f t="shared" ref="AE62" si="624">IFERROR(IF(AND(ISTEXT(AE61),$D61=$C$3),AE$3,
IF(AND(ISTEXT(AE61),$D61=$C$4),AE$4,
IF(AND($D61=$C$3,AE$3-AE61&gt;0),AE$3-AE61,
IF(AND(ISTEXT(AE61),$D61=$C$5),AE$5,
IF(AND($D61=$C$4,AE$4-AE61&gt;0),AE$4-AE61,
IF(AND($D61=$C$5,AE$5-AE61&gt;0),AE$5-AE61,0)))))),0)</f>
        <v>0</v>
      </c>
      <c r="AF62" s="83">
        <f t="shared" ref="AF62" si="625">IFERROR(IF(AND(ISTEXT(AF61),$D61=$C$3),AF$3,
IF(AND(ISTEXT(AF61),$D61=$C$4),AF$4,
IF(AND($D61=$C$3,AF$3-AF61&gt;0),AF$3-AF61,
IF(AND(ISTEXT(AF61),$D61=$C$5),AF$5,
IF(AND($D61=$C$4,AF$4-AF61&gt;0),AF$4-AF61,
IF(AND($D61=$C$5,AF$5-AF61&gt;0),AF$5-AF61,0)))))),0)</f>
        <v>0</v>
      </c>
      <c r="AG62" s="83">
        <f t="shared" ref="AG62" si="626">IFERROR(IF(AND(ISTEXT(AG61),$D61=$C$3),AG$3,
IF(AND(ISTEXT(AG61),$D61=$C$4),AG$4,
IF(AND($D61=$C$3,AG$3-AG61&gt;0),AG$3-AG61,
IF(AND(ISTEXT(AG61),$D61=$C$5),AG$5,
IF(AND($D61=$C$4,AG$4-AG61&gt;0),AG$4-AG61,
IF(AND($D61=$C$5,AG$5-AG61&gt;0),AG$5-AG61,0)))))),0)</f>
        <v>0</v>
      </c>
      <c r="AH62" s="83">
        <f t="shared" ref="AH62" si="627">IFERROR(IF(AND(ISTEXT(AH61),$D61=$C$3),AH$3,
IF(AND(ISTEXT(AH61),$D61=$C$4),AH$4,
IF(AND($D61=$C$3,AH$3-AH61&gt;0),AH$3-AH61,
IF(AND(ISTEXT(AH61),$D61=$C$5),AH$5,
IF(AND($D61=$C$4,AH$4-AH61&gt;0),AH$4-AH61,
IF(AND($D61=$C$5,AH$5-AH61&gt;0),AH$5-AH61,0)))))),0)</f>
        <v>0</v>
      </c>
      <c r="AI62" s="83">
        <f t="shared" ref="AI62" si="628">IFERROR(IF(AND(ISTEXT(AI61),$D61=$C$3),AI$3,
IF(AND(ISTEXT(AI61),$D61=$C$4),AI$4,
IF(AND($D61=$C$3,AI$3-AI61&gt;0),AI$3-AI61,
IF(AND(ISTEXT(AI61),$D61=$C$5),AI$5,
IF(AND($D61=$C$4,AI$4-AI61&gt;0),AI$4-AI61,
IF(AND($D61=$C$5,AI$5-AI61&gt;0),AI$5-AI61,0)))))),0)</f>
        <v>0</v>
      </c>
      <c r="AJ62" s="147"/>
      <c r="AK62" s="147"/>
      <c r="AL62" s="147"/>
      <c r="AM62" s="147"/>
      <c r="AN62" s="147"/>
      <c r="AO62" s="147"/>
      <c r="AP62" s="147"/>
    </row>
    <row r="63" spans="1:42" ht="15" customHeight="1" thickBot="1" x14ac:dyDescent="0.3">
      <c r="A63" s="128"/>
      <c r="B63" s="155"/>
      <c r="C63" s="151" t="s">
        <v>127</v>
      </c>
      <c r="D63" s="152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148"/>
      <c r="AK63" s="148"/>
      <c r="AL63" s="148"/>
      <c r="AM63" s="148"/>
      <c r="AN63" s="148"/>
      <c r="AO63" s="148"/>
      <c r="AP63" s="148"/>
    </row>
    <row r="64" spans="1:42" ht="15" customHeight="1" x14ac:dyDescent="0.25">
      <c r="A64" s="128"/>
      <c r="B64" s="153">
        <f>A28</f>
        <v>0</v>
      </c>
      <c r="C64" s="81" t="str">
        <f>IFERROR(VLOOKUP(B64,Relevé[],2,FALSE),"")</f>
        <v/>
      </c>
      <c r="D64" s="81" t="str">
        <f>IFERROR(VLOOKUP(B64,Relevé[],3,FALSE),"")</f>
        <v/>
      </c>
      <c r="E64" s="82" t="str">
        <f>IFERROR(VLOOKUP(B64,Relevé[],4,FALSE),"")</f>
        <v/>
      </c>
      <c r="F64" s="82" t="str">
        <f>IFERROR(VLOOKUP(B64,Relevé[],5,FALSE),"")</f>
        <v/>
      </c>
      <c r="G64" s="82" t="str">
        <f>IFERROR(VLOOKUP(B64,Relevé[],6,FALSE),"")</f>
        <v/>
      </c>
      <c r="H64" s="82" t="str">
        <f>IFERROR(VLOOKUP(B64,Relevé[],7,FALSE),"")</f>
        <v/>
      </c>
      <c r="I64" s="82" t="str">
        <f>IFERROR(VLOOKUP(B64,Relevé[],8,FALSE),"")</f>
        <v/>
      </c>
      <c r="J64" s="82" t="str">
        <f>IFERROR(VLOOKUP(B64,Relevé[],9,FALSE),"")</f>
        <v/>
      </c>
      <c r="K64" s="82" t="str">
        <f>IFERROR(VLOOKUP(B64,Relevé[],10,FALSE),"")</f>
        <v/>
      </c>
      <c r="L64" s="82" t="str">
        <f>IFERROR(VLOOKUP(B64,Relevé[],11,FALSE),"")</f>
        <v/>
      </c>
      <c r="M64" s="82" t="str">
        <f>IFERROR(VLOOKUP(B64,Relevé[],12,FALSE),"")</f>
        <v/>
      </c>
      <c r="N64" s="82" t="str">
        <f>IFERROR(VLOOKUP(B64,Relevé[],13,FALSE),"")</f>
        <v/>
      </c>
      <c r="O64" s="82" t="str">
        <f>IFERROR(VLOOKUP(B64,Relevé[],14,FALSE),"")</f>
        <v/>
      </c>
      <c r="P64" s="82" t="str">
        <f>IFERROR(VLOOKUP(B64,Relevé[],15,FALSE),"")</f>
        <v/>
      </c>
      <c r="Q64" s="82" t="str">
        <f>IFERROR(VLOOKUP(B64,Relevé[],16,FALSE),"")</f>
        <v/>
      </c>
      <c r="R64" s="82" t="str">
        <f>IFERROR(VLOOKUP(B64,Relevé[],17,FALSE),"")</f>
        <v/>
      </c>
      <c r="S64" s="82" t="str">
        <f>IFERROR(VLOOKUP(B64,Relevé[],18,FALSE),"")</f>
        <v/>
      </c>
      <c r="T64" s="82" t="str">
        <f>IFERROR(VLOOKUP(B64,Relevé[],19,FALSE),"")</f>
        <v/>
      </c>
      <c r="U64" s="82" t="str">
        <f>IFERROR(VLOOKUP(B64,Relevé[],20,FALSE),"")</f>
        <v/>
      </c>
      <c r="V64" s="82" t="str">
        <f>IFERROR(VLOOKUP(B64,Relevé[],21,FALSE),"")</f>
        <v/>
      </c>
      <c r="W64" s="82" t="str">
        <f>IFERROR(VLOOKUP(B64,Relevé[],22,FALSE),"")</f>
        <v/>
      </c>
      <c r="X64" s="82" t="str">
        <f>IFERROR(VLOOKUP(B64,Relevé[],23,FALSE),"")</f>
        <v/>
      </c>
      <c r="Y64" s="82" t="str">
        <f>IFERROR(VLOOKUP(B64,Relevé[],24,FALSE),"")</f>
        <v/>
      </c>
      <c r="Z64" s="82" t="str">
        <f>IFERROR(VLOOKUP(B64,Relevé[],25,FALSE),"")</f>
        <v/>
      </c>
      <c r="AA64" s="82" t="str">
        <f>IFERROR(VLOOKUP(B64,Relevé[],26,FALSE),"")</f>
        <v/>
      </c>
      <c r="AB64" s="82" t="str">
        <f>IFERROR(VLOOKUP(B64,Relevé[],27,FALSE),"")</f>
        <v/>
      </c>
      <c r="AC64" s="82" t="str">
        <f>IFERROR(VLOOKUP(B64,Relevé[],28,FALSE),"")</f>
        <v/>
      </c>
      <c r="AD64" s="82" t="str">
        <f>IFERROR(VLOOKUP(B64,Relevé[],29,FALSE),"")</f>
        <v/>
      </c>
      <c r="AE64" s="82" t="str">
        <f>IFERROR(VLOOKUP(B64,Relevé[],30,FALSE),"")</f>
        <v/>
      </c>
      <c r="AF64" s="82" t="str">
        <f>IFERROR(VLOOKUP(B64,Relevé[],31,FALSE),"")</f>
        <v/>
      </c>
      <c r="AG64" s="82" t="str">
        <f>IFERROR(VLOOKUP(B64,Relevé[],32,FALSE),"")</f>
        <v/>
      </c>
      <c r="AH64" s="82" t="str">
        <f>IFERROR(VLOOKUP(B64,Relevé[],33,FALSE),"")</f>
        <v/>
      </c>
      <c r="AI64" s="82" t="str">
        <f>IFERROR(VLOOKUP(B64,Relevé[],34,FALSE),"")</f>
        <v/>
      </c>
      <c r="AJ64" s="146">
        <f t="shared" ref="AJ64" si="629">SUM(E65:AI65)</f>
        <v>0</v>
      </c>
      <c r="AK64" s="146">
        <f t="shared" ref="AK64" si="630">SUMIFS($E65:$AI65,$E66:$AI66,"C")</f>
        <v>0</v>
      </c>
      <c r="AL64" s="146">
        <f t="shared" ref="AL64" si="631">SUMIFS($E65:$AI65,$E66:$AI66,"M")</f>
        <v>0</v>
      </c>
      <c r="AM64" s="146">
        <f t="shared" ref="AM64" si="632">SUMIFS($E65:$AI65,$E66:$AI66,"A")</f>
        <v>0</v>
      </c>
      <c r="AN64" s="146">
        <f t="shared" ref="AN64" si="633">SUMIFS($E65:$AI65,$E66:$AI66,"RC")</f>
        <v>0</v>
      </c>
      <c r="AO64" s="146">
        <f t="shared" ref="AO64" si="634">SUMIFS($E65:$AI65,$E66:$AI66,"P")</f>
        <v>0</v>
      </c>
      <c r="AP64" s="146" t="b">
        <f t="shared" ref="AP64" si="635">AJ64=SUM(AK64:AO66)</f>
        <v>1</v>
      </c>
    </row>
    <row r="65" spans="1:42" ht="15" customHeight="1" x14ac:dyDescent="0.25">
      <c r="A65" s="128"/>
      <c r="B65" s="154"/>
      <c r="C65" s="149" t="s">
        <v>126</v>
      </c>
      <c r="D65" s="150"/>
      <c r="E65" s="83">
        <f>IFERROR(IF(AND(ISTEXT(E64),$D64=$C$3),E$3,
IF(AND(ISTEXT(E64),$D64=$C$4),E$4,
IF(AND($D64=$C$3,E$3-E64&gt;0),E$3-E64,
IF(AND(ISTEXT(E64),$D64=$C$5),E$5,
IF(AND($D64=$C$4,E$4-E64&gt;0),E$4-E64,
IF(AND($D64=$C$5,E$5-E64&gt;0),E$5-E64,0)))))),0)</f>
        <v>0</v>
      </c>
      <c r="F65" s="83">
        <f t="shared" ref="F65" si="636">IFERROR(IF(AND(ISTEXT(F64),$D64=$C$3),F$3,
IF(AND(ISTEXT(F64),$D64=$C$4),F$4,
IF(AND($D64=$C$3,F$3-F64&gt;0),F$3-F64,
IF(AND(ISTEXT(F64),$D64=$C$5),F$5,
IF(AND($D64=$C$4,F$4-F64&gt;0),F$4-F64,
IF(AND($D64=$C$5,F$5-F64&gt;0),F$5-F64,0)))))),0)</f>
        <v>0</v>
      </c>
      <c r="G65" s="83">
        <f t="shared" ref="G65" si="637">IFERROR(IF(AND(ISTEXT(G64),$D64=$C$3),G$3,
IF(AND(ISTEXT(G64),$D64=$C$4),G$4,
IF(AND($D64=$C$3,G$3-G64&gt;0),G$3-G64,
IF(AND(ISTEXT(G64),$D64=$C$5),G$5,
IF(AND($D64=$C$4,G$4-G64&gt;0),G$4-G64,
IF(AND($D64=$C$5,G$5-G64&gt;0),G$5-G64,0)))))),0)</f>
        <v>0</v>
      </c>
      <c r="H65" s="83">
        <f t="shared" ref="H65" si="638">IFERROR(IF(AND(ISTEXT(H64),$D64=$C$3),H$3,
IF(AND(ISTEXT(H64),$D64=$C$4),H$4,
IF(AND($D64=$C$3,H$3-H64&gt;0),H$3-H64,
IF(AND(ISTEXT(H64),$D64=$C$5),H$5,
IF(AND($D64=$C$4,H$4-H64&gt;0),H$4-H64,
IF(AND($D64=$C$5,H$5-H64&gt;0),H$5-H64,0)))))),0)</f>
        <v>0</v>
      </c>
      <c r="I65" s="83">
        <f t="shared" ref="I65" si="639">IFERROR(IF(AND(ISTEXT(I64),$D64=$C$3),I$3,
IF(AND(ISTEXT(I64),$D64=$C$4),I$4,
IF(AND($D64=$C$3,I$3-I64&gt;0),I$3-I64,
IF(AND(ISTEXT(I64),$D64=$C$5),I$5,
IF(AND($D64=$C$4,I$4-I64&gt;0),I$4-I64,
IF(AND($D64=$C$5,I$5-I64&gt;0),I$5-I64,0)))))),0)</f>
        <v>0</v>
      </c>
      <c r="J65" s="83">
        <f t="shared" ref="J65" si="640">IFERROR(IF(AND(ISTEXT(J64),$D64=$C$3),J$3,
IF(AND(ISTEXT(J64),$D64=$C$4),J$4,
IF(AND($D64=$C$3,J$3-J64&gt;0),J$3-J64,
IF(AND(ISTEXT(J64),$D64=$C$5),J$5,
IF(AND($D64=$C$4,J$4-J64&gt;0),J$4-J64,
IF(AND($D64=$C$5,J$5-J64&gt;0),J$5-J64,0)))))),0)</f>
        <v>0</v>
      </c>
      <c r="K65" s="83">
        <f t="shared" ref="K65" si="641">IFERROR(IF(AND(ISTEXT(K64),$D64=$C$3),K$3,
IF(AND(ISTEXT(K64),$D64=$C$4),K$4,
IF(AND($D64=$C$3,K$3-K64&gt;0),K$3-K64,
IF(AND(ISTEXT(K64),$D64=$C$5),K$5,
IF(AND($D64=$C$4,K$4-K64&gt;0),K$4-K64,
IF(AND($D64=$C$5,K$5-K64&gt;0),K$5-K64,0)))))),0)</f>
        <v>0</v>
      </c>
      <c r="L65" s="83">
        <f t="shared" ref="L65" si="642">IFERROR(IF(AND(ISTEXT(L64),$D64=$C$3),L$3,
IF(AND(ISTEXT(L64),$D64=$C$4),L$4,
IF(AND($D64=$C$3,L$3-L64&gt;0),L$3-L64,
IF(AND(ISTEXT(L64),$D64=$C$5),L$5,
IF(AND($D64=$C$4,L$4-L64&gt;0),L$4-L64,
IF(AND($D64=$C$5,L$5-L64&gt;0),L$5-L64,0)))))),0)</f>
        <v>0</v>
      </c>
      <c r="M65" s="83">
        <f t="shared" ref="M65" si="643">IFERROR(IF(AND(ISTEXT(M64),$D64=$C$3),M$3,
IF(AND(ISTEXT(M64),$D64=$C$4),M$4,
IF(AND($D64=$C$3,M$3-M64&gt;0),M$3-M64,
IF(AND(ISTEXT(M64),$D64=$C$5),M$5,
IF(AND($D64=$C$4,M$4-M64&gt;0),M$4-M64,
IF(AND($D64=$C$5,M$5-M64&gt;0),M$5-M64,0)))))),0)</f>
        <v>0</v>
      </c>
      <c r="N65" s="83">
        <f t="shared" ref="N65" si="644">IFERROR(IF(AND(ISTEXT(N64),$D64=$C$3),N$3,
IF(AND(ISTEXT(N64),$D64=$C$4),N$4,
IF(AND($D64=$C$3,N$3-N64&gt;0),N$3-N64,
IF(AND(ISTEXT(N64),$D64=$C$5),N$5,
IF(AND($D64=$C$4,N$4-N64&gt;0),N$4-N64,
IF(AND($D64=$C$5,N$5-N64&gt;0),N$5-N64,0)))))),0)</f>
        <v>0</v>
      </c>
      <c r="O65" s="83">
        <f t="shared" ref="O65" si="645">IFERROR(IF(AND(ISTEXT(O64),$D64=$C$3),O$3,
IF(AND(ISTEXT(O64),$D64=$C$4),O$4,
IF(AND($D64=$C$3,O$3-O64&gt;0),O$3-O64,
IF(AND(ISTEXT(O64),$D64=$C$5),O$5,
IF(AND($D64=$C$4,O$4-O64&gt;0),O$4-O64,
IF(AND($D64=$C$5,O$5-O64&gt;0),O$5-O64,0)))))),0)</f>
        <v>0</v>
      </c>
      <c r="P65" s="83">
        <f t="shared" ref="P65" si="646">IFERROR(IF(AND(ISTEXT(P64),$D64=$C$3),P$3,
IF(AND(ISTEXT(P64),$D64=$C$4),P$4,
IF(AND($D64=$C$3,P$3-P64&gt;0),P$3-P64,
IF(AND(ISTEXT(P64),$D64=$C$5),P$5,
IF(AND($D64=$C$4,P$4-P64&gt;0),P$4-P64,
IF(AND($D64=$C$5,P$5-P64&gt;0),P$5-P64,0)))))),0)</f>
        <v>0</v>
      </c>
      <c r="Q65" s="83">
        <f t="shared" ref="Q65" si="647">IFERROR(IF(AND(ISTEXT(Q64),$D64=$C$3),Q$3,
IF(AND(ISTEXT(Q64),$D64=$C$4),Q$4,
IF(AND($D64=$C$3,Q$3-Q64&gt;0),Q$3-Q64,
IF(AND(ISTEXT(Q64),$D64=$C$5),Q$5,
IF(AND($D64=$C$4,Q$4-Q64&gt;0),Q$4-Q64,
IF(AND($D64=$C$5,Q$5-Q64&gt;0),Q$5-Q64,0)))))),0)</f>
        <v>0</v>
      </c>
      <c r="R65" s="83">
        <f t="shared" ref="R65" si="648">IFERROR(IF(AND(ISTEXT(R64),$D64=$C$3),R$3,
IF(AND(ISTEXT(R64),$D64=$C$4),R$4,
IF(AND($D64=$C$3,R$3-R64&gt;0),R$3-R64,
IF(AND(ISTEXT(R64),$D64=$C$5),R$5,
IF(AND($D64=$C$4,R$4-R64&gt;0),R$4-R64,
IF(AND($D64=$C$5,R$5-R64&gt;0),R$5-R64,0)))))),0)</f>
        <v>0</v>
      </c>
      <c r="S65" s="83">
        <f t="shared" ref="S65" si="649">IFERROR(IF(AND(ISTEXT(S64),$D64=$C$3),S$3,
IF(AND(ISTEXT(S64),$D64=$C$4),S$4,
IF(AND($D64=$C$3,S$3-S64&gt;0),S$3-S64,
IF(AND(ISTEXT(S64),$D64=$C$5),S$5,
IF(AND($D64=$C$4,S$4-S64&gt;0),S$4-S64,
IF(AND($D64=$C$5,S$5-S64&gt;0),S$5-S64,0)))))),0)</f>
        <v>0</v>
      </c>
      <c r="T65" s="83">
        <f t="shared" ref="T65" si="650">IFERROR(IF(AND(ISTEXT(T64),$D64=$C$3),T$3,
IF(AND(ISTEXT(T64),$D64=$C$4),T$4,
IF(AND($D64=$C$3,T$3-T64&gt;0),T$3-T64,
IF(AND(ISTEXT(T64),$D64=$C$5),T$5,
IF(AND($D64=$C$4,T$4-T64&gt;0),T$4-T64,
IF(AND($D64=$C$5,T$5-T64&gt;0),T$5-T64,0)))))),0)</f>
        <v>0</v>
      </c>
      <c r="U65" s="83">
        <f t="shared" ref="U65" si="651">IFERROR(IF(AND(ISTEXT(U64),$D64=$C$3),U$3,
IF(AND(ISTEXT(U64),$D64=$C$4),U$4,
IF(AND($D64=$C$3,U$3-U64&gt;0),U$3-U64,
IF(AND(ISTEXT(U64),$D64=$C$5),U$5,
IF(AND($D64=$C$4,U$4-U64&gt;0),U$4-U64,
IF(AND($D64=$C$5,U$5-U64&gt;0),U$5-U64,0)))))),0)</f>
        <v>0</v>
      </c>
      <c r="V65" s="83">
        <f t="shared" ref="V65" si="652">IFERROR(IF(AND(ISTEXT(V64),$D64=$C$3),V$3,
IF(AND(ISTEXT(V64),$D64=$C$4),V$4,
IF(AND($D64=$C$3,V$3-V64&gt;0),V$3-V64,
IF(AND(ISTEXT(V64),$D64=$C$5),V$5,
IF(AND($D64=$C$4,V$4-V64&gt;0),V$4-V64,
IF(AND($D64=$C$5,V$5-V64&gt;0),V$5-V64,0)))))),0)</f>
        <v>0</v>
      </c>
      <c r="W65" s="83">
        <f t="shared" ref="W65" si="653">IFERROR(IF(AND(ISTEXT(W64),$D64=$C$3),W$3,
IF(AND(ISTEXT(W64),$D64=$C$4),W$4,
IF(AND($D64=$C$3,W$3-W64&gt;0),W$3-W64,
IF(AND(ISTEXT(W64),$D64=$C$5),W$5,
IF(AND($D64=$C$4,W$4-W64&gt;0),W$4-W64,
IF(AND($D64=$C$5,W$5-W64&gt;0),W$5-W64,0)))))),0)</f>
        <v>0</v>
      </c>
      <c r="X65" s="83">
        <f t="shared" ref="X65" si="654">IFERROR(IF(AND(ISTEXT(X64),$D64=$C$3),X$3,
IF(AND(ISTEXT(X64),$D64=$C$4),X$4,
IF(AND($D64=$C$3,X$3-X64&gt;0),X$3-X64,
IF(AND(ISTEXT(X64),$D64=$C$5),X$5,
IF(AND($D64=$C$4,X$4-X64&gt;0),X$4-X64,
IF(AND($D64=$C$5,X$5-X64&gt;0),X$5-X64,0)))))),0)</f>
        <v>0</v>
      </c>
      <c r="Y65" s="83">
        <f t="shared" ref="Y65" si="655">IFERROR(IF(AND(ISTEXT(Y64),$D64=$C$3),Y$3,
IF(AND(ISTEXT(Y64),$D64=$C$4),Y$4,
IF(AND($D64=$C$3,Y$3-Y64&gt;0),Y$3-Y64,
IF(AND(ISTEXT(Y64),$D64=$C$5),Y$5,
IF(AND($D64=$C$4,Y$4-Y64&gt;0),Y$4-Y64,
IF(AND($D64=$C$5,Y$5-Y64&gt;0),Y$5-Y64,0)))))),0)</f>
        <v>0</v>
      </c>
      <c r="Z65" s="83">
        <f t="shared" ref="Z65" si="656">IFERROR(IF(AND(ISTEXT(Z64),$D64=$C$3),Z$3,
IF(AND(ISTEXT(Z64),$D64=$C$4),Z$4,
IF(AND($D64=$C$3,Z$3-Z64&gt;0),Z$3-Z64,
IF(AND(ISTEXT(Z64),$D64=$C$5),Z$5,
IF(AND($D64=$C$4,Z$4-Z64&gt;0),Z$4-Z64,
IF(AND($D64=$C$5,Z$5-Z64&gt;0),Z$5-Z64,0)))))),0)</f>
        <v>0</v>
      </c>
      <c r="AA65" s="83">
        <f t="shared" ref="AA65" si="657">IFERROR(IF(AND(ISTEXT(AA64),$D64=$C$3),AA$3,
IF(AND(ISTEXT(AA64),$D64=$C$4),AA$4,
IF(AND($D64=$C$3,AA$3-AA64&gt;0),AA$3-AA64,
IF(AND(ISTEXT(AA64),$D64=$C$5),AA$5,
IF(AND($D64=$C$4,AA$4-AA64&gt;0),AA$4-AA64,
IF(AND($D64=$C$5,AA$5-AA64&gt;0),AA$5-AA64,0)))))),0)</f>
        <v>0</v>
      </c>
      <c r="AB65" s="83">
        <f t="shared" ref="AB65" si="658">IFERROR(IF(AND(ISTEXT(AB64),$D64=$C$3),AB$3,
IF(AND(ISTEXT(AB64),$D64=$C$4),AB$4,
IF(AND($D64=$C$3,AB$3-AB64&gt;0),AB$3-AB64,
IF(AND(ISTEXT(AB64),$D64=$C$5),AB$5,
IF(AND($D64=$C$4,AB$4-AB64&gt;0),AB$4-AB64,
IF(AND($D64=$C$5,AB$5-AB64&gt;0),AB$5-AB64,0)))))),0)</f>
        <v>0</v>
      </c>
      <c r="AC65" s="83">
        <f t="shared" ref="AC65" si="659">IFERROR(IF(AND(ISTEXT(AC64),$D64=$C$3),AC$3,
IF(AND(ISTEXT(AC64),$D64=$C$4),AC$4,
IF(AND($D64=$C$3,AC$3-AC64&gt;0),AC$3-AC64,
IF(AND(ISTEXT(AC64),$D64=$C$5),AC$5,
IF(AND($D64=$C$4,AC$4-AC64&gt;0),AC$4-AC64,
IF(AND($D64=$C$5,AC$5-AC64&gt;0),AC$5-AC64,0)))))),0)</f>
        <v>0</v>
      </c>
      <c r="AD65" s="83">
        <f t="shared" ref="AD65" si="660">IFERROR(IF(AND(ISTEXT(AD64),$D64=$C$3),AD$3,
IF(AND(ISTEXT(AD64),$D64=$C$4),AD$4,
IF(AND($D64=$C$3,AD$3-AD64&gt;0),AD$3-AD64,
IF(AND(ISTEXT(AD64),$D64=$C$5),AD$5,
IF(AND($D64=$C$4,AD$4-AD64&gt;0),AD$4-AD64,
IF(AND($D64=$C$5,AD$5-AD64&gt;0),AD$5-AD64,0)))))),0)</f>
        <v>0</v>
      </c>
      <c r="AE65" s="83">
        <f t="shared" ref="AE65" si="661">IFERROR(IF(AND(ISTEXT(AE64),$D64=$C$3),AE$3,
IF(AND(ISTEXT(AE64),$D64=$C$4),AE$4,
IF(AND($D64=$C$3,AE$3-AE64&gt;0),AE$3-AE64,
IF(AND(ISTEXT(AE64),$D64=$C$5),AE$5,
IF(AND($D64=$C$4,AE$4-AE64&gt;0),AE$4-AE64,
IF(AND($D64=$C$5,AE$5-AE64&gt;0),AE$5-AE64,0)))))),0)</f>
        <v>0</v>
      </c>
      <c r="AF65" s="83">
        <f t="shared" ref="AF65" si="662">IFERROR(IF(AND(ISTEXT(AF64),$D64=$C$3),AF$3,
IF(AND(ISTEXT(AF64),$D64=$C$4),AF$4,
IF(AND($D64=$C$3,AF$3-AF64&gt;0),AF$3-AF64,
IF(AND(ISTEXT(AF64),$D64=$C$5),AF$5,
IF(AND($D64=$C$4,AF$4-AF64&gt;0),AF$4-AF64,
IF(AND($D64=$C$5,AF$5-AF64&gt;0),AF$5-AF64,0)))))),0)</f>
        <v>0</v>
      </c>
      <c r="AG65" s="83">
        <f t="shared" ref="AG65" si="663">IFERROR(IF(AND(ISTEXT(AG64),$D64=$C$3),AG$3,
IF(AND(ISTEXT(AG64),$D64=$C$4),AG$4,
IF(AND($D64=$C$3,AG$3-AG64&gt;0),AG$3-AG64,
IF(AND(ISTEXT(AG64),$D64=$C$5),AG$5,
IF(AND($D64=$C$4,AG$4-AG64&gt;0),AG$4-AG64,
IF(AND($D64=$C$5,AG$5-AG64&gt;0),AG$5-AG64,0)))))),0)</f>
        <v>0</v>
      </c>
      <c r="AH65" s="83">
        <f t="shared" ref="AH65" si="664">IFERROR(IF(AND(ISTEXT(AH64),$D64=$C$3),AH$3,
IF(AND(ISTEXT(AH64),$D64=$C$4),AH$4,
IF(AND($D64=$C$3,AH$3-AH64&gt;0),AH$3-AH64,
IF(AND(ISTEXT(AH64),$D64=$C$5),AH$5,
IF(AND($D64=$C$4,AH$4-AH64&gt;0),AH$4-AH64,
IF(AND($D64=$C$5,AH$5-AH64&gt;0),AH$5-AH64,0)))))),0)</f>
        <v>0</v>
      </c>
      <c r="AI65" s="83">
        <f t="shared" ref="AI65" si="665">IFERROR(IF(AND(ISTEXT(AI64),$D64=$C$3),AI$3,
IF(AND(ISTEXT(AI64),$D64=$C$4),AI$4,
IF(AND($D64=$C$3,AI$3-AI64&gt;0),AI$3-AI64,
IF(AND(ISTEXT(AI64),$D64=$C$5),AI$5,
IF(AND($D64=$C$4,AI$4-AI64&gt;0),AI$4-AI64,
IF(AND($D64=$C$5,AI$5-AI64&gt;0),AI$5-AI64,0)))))),0)</f>
        <v>0</v>
      </c>
      <c r="AJ65" s="147"/>
      <c r="AK65" s="147"/>
      <c r="AL65" s="147"/>
      <c r="AM65" s="147"/>
      <c r="AN65" s="147"/>
      <c r="AO65" s="147"/>
      <c r="AP65" s="147"/>
    </row>
    <row r="66" spans="1:42" ht="15" customHeight="1" thickBot="1" x14ac:dyDescent="0.3">
      <c r="A66" s="128"/>
      <c r="B66" s="155"/>
      <c r="C66" s="151" t="s">
        <v>127</v>
      </c>
      <c r="D66" s="152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148"/>
      <c r="AK66" s="148"/>
      <c r="AL66" s="148"/>
      <c r="AM66" s="148"/>
      <c r="AN66" s="148"/>
      <c r="AO66" s="148"/>
      <c r="AP66" s="148"/>
    </row>
    <row r="67" spans="1:42" ht="15" customHeight="1" x14ac:dyDescent="0.25">
      <c r="A67" s="128"/>
      <c r="B67" s="153">
        <f>A29</f>
        <v>0</v>
      </c>
      <c r="C67" s="81" t="str">
        <f>IFERROR(VLOOKUP(B67,Relevé[],2,FALSE),"")</f>
        <v/>
      </c>
      <c r="D67" s="81" t="str">
        <f>IFERROR(VLOOKUP(B67,Relevé[],3,FALSE),"")</f>
        <v/>
      </c>
      <c r="E67" s="82" t="str">
        <f>IFERROR(VLOOKUP(B67,Relevé[],4,FALSE),"")</f>
        <v/>
      </c>
      <c r="F67" s="82" t="str">
        <f>IFERROR(VLOOKUP(B67,Relevé[],5,FALSE),"")</f>
        <v/>
      </c>
      <c r="G67" s="82" t="str">
        <f>IFERROR(VLOOKUP(B67,Relevé[],6,FALSE),"")</f>
        <v/>
      </c>
      <c r="H67" s="82" t="str">
        <f>IFERROR(VLOOKUP(B67,Relevé[],7,FALSE),"")</f>
        <v/>
      </c>
      <c r="I67" s="82" t="str">
        <f>IFERROR(VLOOKUP(B67,Relevé[],8,FALSE),"")</f>
        <v/>
      </c>
      <c r="J67" s="82" t="str">
        <f>IFERROR(VLOOKUP(B67,Relevé[],9,FALSE),"")</f>
        <v/>
      </c>
      <c r="K67" s="82" t="str">
        <f>IFERROR(VLOOKUP(B67,Relevé[],10,FALSE),"")</f>
        <v/>
      </c>
      <c r="L67" s="82" t="str">
        <f>IFERROR(VLOOKUP(B67,Relevé[],11,FALSE),"")</f>
        <v/>
      </c>
      <c r="M67" s="82" t="str">
        <f>IFERROR(VLOOKUP(B67,Relevé[],12,FALSE),"")</f>
        <v/>
      </c>
      <c r="N67" s="82" t="str">
        <f>IFERROR(VLOOKUP(B67,Relevé[],13,FALSE),"")</f>
        <v/>
      </c>
      <c r="O67" s="82" t="str">
        <f>IFERROR(VLOOKUP(B67,Relevé[],14,FALSE),"")</f>
        <v/>
      </c>
      <c r="P67" s="82" t="str">
        <f>IFERROR(VLOOKUP(B67,Relevé[],15,FALSE),"")</f>
        <v/>
      </c>
      <c r="Q67" s="82" t="str">
        <f>IFERROR(VLOOKUP(B67,Relevé[],16,FALSE),"")</f>
        <v/>
      </c>
      <c r="R67" s="82" t="str">
        <f>IFERROR(VLOOKUP(B67,Relevé[],17,FALSE),"")</f>
        <v/>
      </c>
      <c r="S67" s="82" t="str">
        <f>IFERROR(VLOOKUP(B67,Relevé[],18,FALSE),"")</f>
        <v/>
      </c>
      <c r="T67" s="82" t="str">
        <f>IFERROR(VLOOKUP(B67,Relevé[],19,FALSE),"")</f>
        <v/>
      </c>
      <c r="U67" s="82" t="str">
        <f>IFERROR(VLOOKUP(B67,Relevé[],20,FALSE),"")</f>
        <v/>
      </c>
      <c r="V67" s="82" t="str">
        <f>IFERROR(VLOOKUP(B67,Relevé[],21,FALSE),"")</f>
        <v/>
      </c>
      <c r="W67" s="82" t="str">
        <f>IFERROR(VLOOKUP(B67,Relevé[],22,FALSE),"")</f>
        <v/>
      </c>
      <c r="X67" s="82" t="str">
        <f>IFERROR(VLOOKUP(B67,Relevé[],23,FALSE),"")</f>
        <v/>
      </c>
      <c r="Y67" s="82" t="str">
        <f>IFERROR(VLOOKUP(B67,Relevé[],24,FALSE),"")</f>
        <v/>
      </c>
      <c r="Z67" s="82" t="str">
        <f>IFERROR(VLOOKUP(B67,Relevé[],25,FALSE),"")</f>
        <v/>
      </c>
      <c r="AA67" s="82" t="str">
        <f>IFERROR(VLOOKUP(B67,Relevé[],26,FALSE),"")</f>
        <v/>
      </c>
      <c r="AB67" s="82" t="str">
        <f>IFERROR(VLOOKUP(B67,Relevé[],27,FALSE),"")</f>
        <v/>
      </c>
      <c r="AC67" s="82" t="str">
        <f>IFERROR(VLOOKUP(B67,Relevé[],28,FALSE),"")</f>
        <v/>
      </c>
      <c r="AD67" s="82" t="str">
        <f>IFERROR(VLOOKUP(B67,Relevé[],29,FALSE),"")</f>
        <v/>
      </c>
      <c r="AE67" s="82" t="str">
        <f>IFERROR(VLOOKUP(B67,Relevé[],30,FALSE),"")</f>
        <v/>
      </c>
      <c r="AF67" s="82" t="str">
        <f>IFERROR(VLOOKUP(B67,Relevé[],31,FALSE),"")</f>
        <v/>
      </c>
      <c r="AG67" s="82" t="str">
        <f>IFERROR(VLOOKUP(B67,Relevé[],32,FALSE),"")</f>
        <v/>
      </c>
      <c r="AH67" s="82" t="str">
        <f>IFERROR(VLOOKUP(B67,Relevé[],33,FALSE),"")</f>
        <v/>
      </c>
      <c r="AI67" s="82" t="str">
        <f>IFERROR(VLOOKUP(B67,Relevé[],34,FALSE),"")</f>
        <v/>
      </c>
      <c r="AJ67" s="146">
        <f t="shared" ref="AJ67" si="666">SUM(E68:AI68)</f>
        <v>0</v>
      </c>
      <c r="AK67" s="146">
        <f t="shared" ref="AK67" si="667">SUMIFS($E68:$AI68,$E69:$AI69,"C")</f>
        <v>0</v>
      </c>
      <c r="AL67" s="146">
        <f t="shared" ref="AL67" si="668">SUMIFS($E68:$AI68,$E69:$AI69,"M")</f>
        <v>0</v>
      </c>
      <c r="AM67" s="146">
        <f t="shared" ref="AM67" si="669">SUMIFS($E68:$AI68,$E69:$AI69,"A")</f>
        <v>0</v>
      </c>
      <c r="AN67" s="146">
        <f t="shared" ref="AN67" si="670">SUMIFS($E68:$AI68,$E69:$AI69,"RC")</f>
        <v>0</v>
      </c>
      <c r="AO67" s="146">
        <f t="shared" ref="AO67" si="671">SUMIFS($E68:$AI68,$E69:$AI69,"P")</f>
        <v>0</v>
      </c>
      <c r="AP67" s="146" t="b">
        <f t="shared" ref="AP67" si="672">AJ67=SUM(AK67:AO69)</f>
        <v>1</v>
      </c>
    </row>
    <row r="68" spans="1:42" ht="15" customHeight="1" x14ac:dyDescent="0.25">
      <c r="A68" s="128"/>
      <c r="B68" s="154"/>
      <c r="C68" s="149" t="s">
        <v>126</v>
      </c>
      <c r="D68" s="150"/>
      <c r="E68" s="83">
        <f>IFERROR(IF(AND(ISTEXT(E67),$D67=$C$3),E$3,
IF(AND(ISTEXT(E67),$D67=$C$4),E$4,
IF(AND($D67=$C$3,E$3-E67&gt;0),E$3-E67,
IF(AND(ISTEXT(E67),$D67=$C$5),E$5,
IF(AND($D67=$C$4,E$4-E67&gt;0),E$4-E67,
IF(AND($D67=$C$5,E$5-E67&gt;0),E$5-E67,0)))))),0)</f>
        <v>0</v>
      </c>
      <c r="F68" s="83">
        <f t="shared" ref="F68" si="673">IFERROR(IF(AND(ISTEXT(F67),$D67=$C$3),F$3,
IF(AND(ISTEXT(F67),$D67=$C$4),F$4,
IF(AND($D67=$C$3,F$3-F67&gt;0),F$3-F67,
IF(AND(ISTEXT(F67),$D67=$C$5),F$5,
IF(AND($D67=$C$4,F$4-F67&gt;0),F$4-F67,
IF(AND($D67=$C$5,F$5-F67&gt;0),F$5-F67,0)))))),0)</f>
        <v>0</v>
      </c>
      <c r="G68" s="83">
        <f t="shared" ref="G68" si="674">IFERROR(IF(AND(ISTEXT(G67),$D67=$C$3),G$3,
IF(AND(ISTEXT(G67),$D67=$C$4),G$4,
IF(AND($D67=$C$3,G$3-G67&gt;0),G$3-G67,
IF(AND(ISTEXT(G67),$D67=$C$5),G$5,
IF(AND($D67=$C$4,G$4-G67&gt;0),G$4-G67,
IF(AND($D67=$C$5,G$5-G67&gt;0),G$5-G67,0)))))),0)</f>
        <v>0</v>
      </c>
      <c r="H68" s="83">
        <f t="shared" ref="H68" si="675">IFERROR(IF(AND(ISTEXT(H67),$D67=$C$3),H$3,
IF(AND(ISTEXT(H67),$D67=$C$4),H$4,
IF(AND($D67=$C$3,H$3-H67&gt;0),H$3-H67,
IF(AND(ISTEXT(H67),$D67=$C$5),H$5,
IF(AND($D67=$C$4,H$4-H67&gt;0),H$4-H67,
IF(AND($D67=$C$5,H$5-H67&gt;0),H$5-H67,0)))))),0)</f>
        <v>0</v>
      </c>
      <c r="I68" s="83">
        <f t="shared" ref="I68" si="676">IFERROR(IF(AND(ISTEXT(I67),$D67=$C$3),I$3,
IF(AND(ISTEXT(I67),$D67=$C$4),I$4,
IF(AND($D67=$C$3,I$3-I67&gt;0),I$3-I67,
IF(AND(ISTEXT(I67),$D67=$C$5),I$5,
IF(AND($D67=$C$4,I$4-I67&gt;0),I$4-I67,
IF(AND($D67=$C$5,I$5-I67&gt;0),I$5-I67,0)))))),0)</f>
        <v>0</v>
      </c>
      <c r="J68" s="83">
        <f t="shared" ref="J68" si="677">IFERROR(IF(AND(ISTEXT(J67),$D67=$C$3),J$3,
IF(AND(ISTEXT(J67),$D67=$C$4),J$4,
IF(AND($D67=$C$3,J$3-J67&gt;0),J$3-J67,
IF(AND(ISTEXT(J67),$D67=$C$5),J$5,
IF(AND($D67=$C$4,J$4-J67&gt;0),J$4-J67,
IF(AND($D67=$C$5,J$5-J67&gt;0),J$5-J67,0)))))),0)</f>
        <v>0</v>
      </c>
      <c r="K68" s="83">
        <f t="shared" ref="K68" si="678">IFERROR(IF(AND(ISTEXT(K67),$D67=$C$3),K$3,
IF(AND(ISTEXT(K67),$D67=$C$4),K$4,
IF(AND($D67=$C$3,K$3-K67&gt;0),K$3-K67,
IF(AND(ISTEXT(K67),$D67=$C$5),K$5,
IF(AND($D67=$C$4,K$4-K67&gt;0),K$4-K67,
IF(AND($D67=$C$5,K$5-K67&gt;0),K$5-K67,0)))))),0)</f>
        <v>0</v>
      </c>
      <c r="L68" s="83">
        <f t="shared" ref="L68" si="679">IFERROR(IF(AND(ISTEXT(L67),$D67=$C$3),L$3,
IF(AND(ISTEXT(L67),$D67=$C$4),L$4,
IF(AND($D67=$C$3,L$3-L67&gt;0),L$3-L67,
IF(AND(ISTEXT(L67),$D67=$C$5),L$5,
IF(AND($D67=$C$4,L$4-L67&gt;0),L$4-L67,
IF(AND($D67=$C$5,L$5-L67&gt;0),L$5-L67,0)))))),0)</f>
        <v>0</v>
      </c>
      <c r="M68" s="83">
        <f t="shared" ref="M68" si="680">IFERROR(IF(AND(ISTEXT(M67),$D67=$C$3),M$3,
IF(AND(ISTEXT(M67),$D67=$C$4),M$4,
IF(AND($D67=$C$3,M$3-M67&gt;0),M$3-M67,
IF(AND(ISTEXT(M67),$D67=$C$5),M$5,
IF(AND($D67=$C$4,M$4-M67&gt;0),M$4-M67,
IF(AND($D67=$C$5,M$5-M67&gt;0),M$5-M67,0)))))),0)</f>
        <v>0</v>
      </c>
      <c r="N68" s="83">
        <f t="shared" ref="N68" si="681">IFERROR(IF(AND(ISTEXT(N67),$D67=$C$3),N$3,
IF(AND(ISTEXT(N67),$D67=$C$4),N$4,
IF(AND($D67=$C$3,N$3-N67&gt;0),N$3-N67,
IF(AND(ISTEXT(N67),$D67=$C$5),N$5,
IF(AND($D67=$C$4,N$4-N67&gt;0),N$4-N67,
IF(AND($D67=$C$5,N$5-N67&gt;0),N$5-N67,0)))))),0)</f>
        <v>0</v>
      </c>
      <c r="O68" s="83">
        <f t="shared" ref="O68" si="682">IFERROR(IF(AND(ISTEXT(O67),$D67=$C$3),O$3,
IF(AND(ISTEXT(O67),$D67=$C$4),O$4,
IF(AND($D67=$C$3,O$3-O67&gt;0),O$3-O67,
IF(AND(ISTEXT(O67),$D67=$C$5),O$5,
IF(AND($D67=$C$4,O$4-O67&gt;0),O$4-O67,
IF(AND($D67=$C$5,O$5-O67&gt;0),O$5-O67,0)))))),0)</f>
        <v>0</v>
      </c>
      <c r="P68" s="83">
        <f t="shared" ref="P68" si="683">IFERROR(IF(AND(ISTEXT(P67),$D67=$C$3),P$3,
IF(AND(ISTEXT(P67),$D67=$C$4),P$4,
IF(AND($D67=$C$3,P$3-P67&gt;0),P$3-P67,
IF(AND(ISTEXT(P67),$D67=$C$5),P$5,
IF(AND($D67=$C$4,P$4-P67&gt;0),P$4-P67,
IF(AND($D67=$C$5,P$5-P67&gt;0),P$5-P67,0)))))),0)</f>
        <v>0</v>
      </c>
      <c r="Q68" s="83">
        <f t="shared" ref="Q68" si="684">IFERROR(IF(AND(ISTEXT(Q67),$D67=$C$3),Q$3,
IF(AND(ISTEXT(Q67),$D67=$C$4),Q$4,
IF(AND($D67=$C$3,Q$3-Q67&gt;0),Q$3-Q67,
IF(AND(ISTEXT(Q67),$D67=$C$5),Q$5,
IF(AND($D67=$C$4,Q$4-Q67&gt;0),Q$4-Q67,
IF(AND($D67=$C$5,Q$5-Q67&gt;0),Q$5-Q67,0)))))),0)</f>
        <v>0</v>
      </c>
      <c r="R68" s="83">
        <f t="shared" ref="R68" si="685">IFERROR(IF(AND(ISTEXT(R67),$D67=$C$3),R$3,
IF(AND(ISTEXT(R67),$D67=$C$4),R$4,
IF(AND($D67=$C$3,R$3-R67&gt;0),R$3-R67,
IF(AND(ISTEXT(R67),$D67=$C$5),R$5,
IF(AND($D67=$C$4,R$4-R67&gt;0),R$4-R67,
IF(AND($D67=$C$5,R$5-R67&gt;0),R$5-R67,0)))))),0)</f>
        <v>0</v>
      </c>
      <c r="S68" s="83">
        <f t="shared" ref="S68" si="686">IFERROR(IF(AND(ISTEXT(S67),$D67=$C$3),S$3,
IF(AND(ISTEXT(S67),$D67=$C$4),S$4,
IF(AND($D67=$C$3,S$3-S67&gt;0),S$3-S67,
IF(AND(ISTEXT(S67),$D67=$C$5),S$5,
IF(AND($D67=$C$4,S$4-S67&gt;0),S$4-S67,
IF(AND($D67=$C$5,S$5-S67&gt;0),S$5-S67,0)))))),0)</f>
        <v>0</v>
      </c>
      <c r="T68" s="83">
        <f t="shared" ref="T68" si="687">IFERROR(IF(AND(ISTEXT(T67),$D67=$C$3),T$3,
IF(AND(ISTEXT(T67),$D67=$C$4),T$4,
IF(AND($D67=$C$3,T$3-T67&gt;0),T$3-T67,
IF(AND(ISTEXT(T67),$D67=$C$5),T$5,
IF(AND($D67=$C$4,T$4-T67&gt;0),T$4-T67,
IF(AND($D67=$C$5,T$5-T67&gt;0),T$5-T67,0)))))),0)</f>
        <v>0</v>
      </c>
      <c r="U68" s="83">
        <f t="shared" ref="U68" si="688">IFERROR(IF(AND(ISTEXT(U67),$D67=$C$3),U$3,
IF(AND(ISTEXT(U67),$D67=$C$4),U$4,
IF(AND($D67=$C$3,U$3-U67&gt;0),U$3-U67,
IF(AND(ISTEXT(U67),$D67=$C$5),U$5,
IF(AND($D67=$C$4,U$4-U67&gt;0),U$4-U67,
IF(AND($D67=$C$5,U$5-U67&gt;0),U$5-U67,0)))))),0)</f>
        <v>0</v>
      </c>
      <c r="V68" s="83">
        <f t="shared" ref="V68" si="689">IFERROR(IF(AND(ISTEXT(V67),$D67=$C$3),V$3,
IF(AND(ISTEXT(V67),$D67=$C$4),V$4,
IF(AND($D67=$C$3,V$3-V67&gt;0),V$3-V67,
IF(AND(ISTEXT(V67),$D67=$C$5),V$5,
IF(AND($D67=$C$4,V$4-V67&gt;0),V$4-V67,
IF(AND($D67=$C$5,V$5-V67&gt;0),V$5-V67,0)))))),0)</f>
        <v>0</v>
      </c>
      <c r="W68" s="83">
        <f t="shared" ref="W68" si="690">IFERROR(IF(AND(ISTEXT(W67),$D67=$C$3),W$3,
IF(AND(ISTEXT(W67),$D67=$C$4),W$4,
IF(AND($D67=$C$3,W$3-W67&gt;0),W$3-W67,
IF(AND(ISTEXT(W67),$D67=$C$5),W$5,
IF(AND($D67=$C$4,W$4-W67&gt;0),W$4-W67,
IF(AND($D67=$C$5,W$5-W67&gt;0),W$5-W67,0)))))),0)</f>
        <v>0</v>
      </c>
      <c r="X68" s="83">
        <f t="shared" ref="X68" si="691">IFERROR(IF(AND(ISTEXT(X67),$D67=$C$3),X$3,
IF(AND(ISTEXT(X67),$D67=$C$4),X$4,
IF(AND($D67=$C$3,X$3-X67&gt;0),X$3-X67,
IF(AND(ISTEXT(X67),$D67=$C$5),X$5,
IF(AND($D67=$C$4,X$4-X67&gt;0),X$4-X67,
IF(AND($D67=$C$5,X$5-X67&gt;0),X$5-X67,0)))))),0)</f>
        <v>0</v>
      </c>
      <c r="Y68" s="83">
        <f t="shared" ref="Y68" si="692">IFERROR(IF(AND(ISTEXT(Y67),$D67=$C$3),Y$3,
IF(AND(ISTEXT(Y67),$D67=$C$4),Y$4,
IF(AND($D67=$C$3,Y$3-Y67&gt;0),Y$3-Y67,
IF(AND(ISTEXT(Y67),$D67=$C$5),Y$5,
IF(AND($D67=$C$4,Y$4-Y67&gt;0),Y$4-Y67,
IF(AND($D67=$C$5,Y$5-Y67&gt;0),Y$5-Y67,0)))))),0)</f>
        <v>0</v>
      </c>
      <c r="Z68" s="83">
        <f t="shared" ref="Z68" si="693">IFERROR(IF(AND(ISTEXT(Z67),$D67=$C$3),Z$3,
IF(AND(ISTEXT(Z67),$D67=$C$4),Z$4,
IF(AND($D67=$C$3,Z$3-Z67&gt;0),Z$3-Z67,
IF(AND(ISTEXT(Z67),$D67=$C$5),Z$5,
IF(AND($D67=$C$4,Z$4-Z67&gt;0),Z$4-Z67,
IF(AND($D67=$C$5,Z$5-Z67&gt;0),Z$5-Z67,0)))))),0)</f>
        <v>0</v>
      </c>
      <c r="AA68" s="83">
        <f t="shared" ref="AA68" si="694">IFERROR(IF(AND(ISTEXT(AA67),$D67=$C$3),AA$3,
IF(AND(ISTEXT(AA67),$D67=$C$4),AA$4,
IF(AND($D67=$C$3,AA$3-AA67&gt;0),AA$3-AA67,
IF(AND(ISTEXT(AA67),$D67=$C$5),AA$5,
IF(AND($D67=$C$4,AA$4-AA67&gt;0),AA$4-AA67,
IF(AND($D67=$C$5,AA$5-AA67&gt;0),AA$5-AA67,0)))))),0)</f>
        <v>0</v>
      </c>
      <c r="AB68" s="83">
        <f t="shared" ref="AB68" si="695">IFERROR(IF(AND(ISTEXT(AB67),$D67=$C$3),AB$3,
IF(AND(ISTEXT(AB67),$D67=$C$4),AB$4,
IF(AND($D67=$C$3,AB$3-AB67&gt;0),AB$3-AB67,
IF(AND(ISTEXT(AB67),$D67=$C$5),AB$5,
IF(AND($D67=$C$4,AB$4-AB67&gt;0),AB$4-AB67,
IF(AND($D67=$C$5,AB$5-AB67&gt;0),AB$5-AB67,0)))))),0)</f>
        <v>0</v>
      </c>
      <c r="AC68" s="83">
        <f t="shared" ref="AC68" si="696">IFERROR(IF(AND(ISTEXT(AC67),$D67=$C$3),AC$3,
IF(AND(ISTEXT(AC67),$D67=$C$4),AC$4,
IF(AND($D67=$C$3,AC$3-AC67&gt;0),AC$3-AC67,
IF(AND(ISTEXT(AC67),$D67=$C$5),AC$5,
IF(AND($D67=$C$4,AC$4-AC67&gt;0),AC$4-AC67,
IF(AND($D67=$C$5,AC$5-AC67&gt;0),AC$5-AC67,0)))))),0)</f>
        <v>0</v>
      </c>
      <c r="AD68" s="83">
        <f t="shared" ref="AD68" si="697">IFERROR(IF(AND(ISTEXT(AD67),$D67=$C$3),AD$3,
IF(AND(ISTEXT(AD67),$D67=$C$4),AD$4,
IF(AND($D67=$C$3,AD$3-AD67&gt;0),AD$3-AD67,
IF(AND(ISTEXT(AD67),$D67=$C$5),AD$5,
IF(AND($D67=$C$4,AD$4-AD67&gt;0),AD$4-AD67,
IF(AND($D67=$C$5,AD$5-AD67&gt;0),AD$5-AD67,0)))))),0)</f>
        <v>0</v>
      </c>
      <c r="AE68" s="83">
        <f t="shared" ref="AE68" si="698">IFERROR(IF(AND(ISTEXT(AE67),$D67=$C$3),AE$3,
IF(AND(ISTEXT(AE67),$D67=$C$4),AE$4,
IF(AND($D67=$C$3,AE$3-AE67&gt;0),AE$3-AE67,
IF(AND(ISTEXT(AE67),$D67=$C$5),AE$5,
IF(AND($D67=$C$4,AE$4-AE67&gt;0),AE$4-AE67,
IF(AND($D67=$C$5,AE$5-AE67&gt;0),AE$5-AE67,0)))))),0)</f>
        <v>0</v>
      </c>
      <c r="AF68" s="83">
        <f t="shared" ref="AF68" si="699">IFERROR(IF(AND(ISTEXT(AF67),$D67=$C$3),AF$3,
IF(AND(ISTEXT(AF67),$D67=$C$4),AF$4,
IF(AND($D67=$C$3,AF$3-AF67&gt;0),AF$3-AF67,
IF(AND(ISTEXT(AF67),$D67=$C$5),AF$5,
IF(AND($D67=$C$4,AF$4-AF67&gt;0),AF$4-AF67,
IF(AND($D67=$C$5,AF$5-AF67&gt;0),AF$5-AF67,0)))))),0)</f>
        <v>0</v>
      </c>
      <c r="AG68" s="83">
        <f t="shared" ref="AG68" si="700">IFERROR(IF(AND(ISTEXT(AG67),$D67=$C$3),AG$3,
IF(AND(ISTEXT(AG67),$D67=$C$4),AG$4,
IF(AND($D67=$C$3,AG$3-AG67&gt;0),AG$3-AG67,
IF(AND(ISTEXT(AG67),$D67=$C$5),AG$5,
IF(AND($D67=$C$4,AG$4-AG67&gt;0),AG$4-AG67,
IF(AND($D67=$C$5,AG$5-AG67&gt;0),AG$5-AG67,0)))))),0)</f>
        <v>0</v>
      </c>
      <c r="AH68" s="83">
        <f t="shared" ref="AH68" si="701">IFERROR(IF(AND(ISTEXT(AH67),$D67=$C$3),AH$3,
IF(AND(ISTEXT(AH67),$D67=$C$4),AH$4,
IF(AND($D67=$C$3,AH$3-AH67&gt;0),AH$3-AH67,
IF(AND(ISTEXT(AH67),$D67=$C$5),AH$5,
IF(AND($D67=$C$4,AH$4-AH67&gt;0),AH$4-AH67,
IF(AND($D67=$C$5,AH$5-AH67&gt;0),AH$5-AH67,0)))))),0)</f>
        <v>0</v>
      </c>
      <c r="AI68" s="83">
        <f t="shared" ref="AI68" si="702">IFERROR(IF(AND(ISTEXT(AI67),$D67=$C$3),AI$3,
IF(AND(ISTEXT(AI67),$D67=$C$4),AI$4,
IF(AND($D67=$C$3,AI$3-AI67&gt;0),AI$3-AI67,
IF(AND(ISTEXT(AI67),$D67=$C$5),AI$5,
IF(AND($D67=$C$4,AI$4-AI67&gt;0),AI$4-AI67,
IF(AND($D67=$C$5,AI$5-AI67&gt;0),AI$5-AI67,0)))))),0)</f>
        <v>0</v>
      </c>
      <c r="AJ68" s="147"/>
      <c r="AK68" s="147"/>
      <c r="AL68" s="147"/>
      <c r="AM68" s="147"/>
      <c r="AN68" s="147"/>
      <c r="AO68" s="147"/>
      <c r="AP68" s="147"/>
    </row>
    <row r="69" spans="1:42" ht="15" customHeight="1" thickBot="1" x14ac:dyDescent="0.3">
      <c r="A69" s="131"/>
      <c r="B69" s="155"/>
      <c r="C69" s="151" t="s">
        <v>127</v>
      </c>
      <c r="D69" s="152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148"/>
      <c r="AK69" s="148"/>
      <c r="AL69" s="148"/>
      <c r="AM69" s="148"/>
      <c r="AN69" s="148"/>
      <c r="AO69" s="148"/>
      <c r="AP69" s="148"/>
    </row>
    <row r="70" spans="1:42" ht="15" customHeight="1" x14ac:dyDescent="0.25">
      <c r="A70" s="131"/>
      <c r="B70" s="153">
        <f>A30</f>
        <v>0</v>
      </c>
      <c r="C70" s="81" t="str">
        <f>IFERROR(VLOOKUP(B70,Relevé[],2,FALSE),"")</f>
        <v/>
      </c>
      <c r="D70" s="81" t="str">
        <f>IFERROR(VLOOKUP(B70,Relevé[],3,FALSE),"")</f>
        <v/>
      </c>
      <c r="E70" s="82" t="str">
        <f>IFERROR(VLOOKUP(B70,Relevé[],4,FALSE),"")</f>
        <v/>
      </c>
      <c r="F70" s="82" t="str">
        <f>IFERROR(VLOOKUP(B70,Relevé[],5,FALSE),"")</f>
        <v/>
      </c>
      <c r="G70" s="82" t="str">
        <f>IFERROR(VLOOKUP(B70,Relevé[],6,FALSE),"")</f>
        <v/>
      </c>
      <c r="H70" s="82" t="str">
        <f>IFERROR(VLOOKUP(B70,Relevé[],7,FALSE),"")</f>
        <v/>
      </c>
      <c r="I70" s="82" t="str">
        <f>IFERROR(VLOOKUP(B70,Relevé[],8,FALSE),"")</f>
        <v/>
      </c>
      <c r="J70" s="82" t="str">
        <f>IFERROR(VLOOKUP(B70,Relevé[],9,FALSE),"")</f>
        <v/>
      </c>
      <c r="K70" s="82" t="str">
        <f>IFERROR(VLOOKUP(B70,Relevé[],10,FALSE),"")</f>
        <v/>
      </c>
      <c r="L70" s="82" t="str">
        <f>IFERROR(VLOOKUP(B70,Relevé[],11,FALSE),"")</f>
        <v/>
      </c>
      <c r="M70" s="82" t="str">
        <f>IFERROR(VLOOKUP(B70,Relevé[],12,FALSE),"")</f>
        <v/>
      </c>
      <c r="N70" s="82" t="str">
        <f>IFERROR(VLOOKUP(B70,Relevé[],13,FALSE),"")</f>
        <v/>
      </c>
      <c r="O70" s="82" t="str">
        <f>IFERROR(VLOOKUP(B70,Relevé[],14,FALSE),"")</f>
        <v/>
      </c>
      <c r="P70" s="82" t="str">
        <f>IFERROR(VLOOKUP(B70,Relevé[],15,FALSE),"")</f>
        <v/>
      </c>
      <c r="Q70" s="82" t="str">
        <f>IFERROR(VLOOKUP(B70,Relevé[],16,FALSE),"")</f>
        <v/>
      </c>
      <c r="R70" s="82" t="str">
        <f>IFERROR(VLOOKUP(B70,Relevé[],17,FALSE),"")</f>
        <v/>
      </c>
      <c r="S70" s="82" t="str">
        <f>IFERROR(VLOOKUP(B70,Relevé[],18,FALSE),"")</f>
        <v/>
      </c>
      <c r="T70" s="82" t="str">
        <f>IFERROR(VLOOKUP(B70,Relevé[],19,FALSE),"")</f>
        <v/>
      </c>
      <c r="U70" s="82" t="str">
        <f>IFERROR(VLOOKUP(B70,Relevé[],20,FALSE),"")</f>
        <v/>
      </c>
      <c r="V70" s="82" t="str">
        <f>IFERROR(VLOOKUP(B70,Relevé[],21,FALSE),"")</f>
        <v/>
      </c>
      <c r="W70" s="82" t="str">
        <f>IFERROR(VLOOKUP(B70,Relevé[],22,FALSE),"")</f>
        <v/>
      </c>
      <c r="X70" s="82" t="str">
        <f>IFERROR(VLOOKUP(B70,Relevé[],23,FALSE),"")</f>
        <v/>
      </c>
      <c r="Y70" s="82" t="str">
        <f>IFERROR(VLOOKUP(B70,Relevé[],24,FALSE),"")</f>
        <v/>
      </c>
      <c r="Z70" s="82" t="str">
        <f>IFERROR(VLOOKUP(B70,Relevé[],25,FALSE),"")</f>
        <v/>
      </c>
      <c r="AA70" s="82" t="str">
        <f>IFERROR(VLOOKUP(B70,Relevé[],26,FALSE),"")</f>
        <v/>
      </c>
      <c r="AB70" s="82" t="str">
        <f>IFERROR(VLOOKUP(B70,Relevé[],27,FALSE),"")</f>
        <v/>
      </c>
      <c r="AC70" s="82" t="str">
        <f>IFERROR(VLOOKUP(B70,Relevé[],28,FALSE),"")</f>
        <v/>
      </c>
      <c r="AD70" s="82" t="str">
        <f>IFERROR(VLOOKUP(B70,Relevé[],29,FALSE),"")</f>
        <v/>
      </c>
      <c r="AE70" s="82" t="str">
        <f>IFERROR(VLOOKUP(B70,Relevé[],30,FALSE),"")</f>
        <v/>
      </c>
      <c r="AF70" s="82" t="str">
        <f>IFERROR(VLOOKUP(B70,Relevé[],31,FALSE),"")</f>
        <v/>
      </c>
      <c r="AG70" s="82" t="str">
        <f>IFERROR(VLOOKUP(B70,Relevé[],32,FALSE),"")</f>
        <v/>
      </c>
      <c r="AH70" s="82" t="str">
        <f>IFERROR(VLOOKUP(B70,Relevé[],33,FALSE),"")</f>
        <v/>
      </c>
      <c r="AI70" s="82" t="str">
        <f>IFERROR(VLOOKUP(B70,Relevé[],34,FALSE),"")</f>
        <v/>
      </c>
      <c r="AJ70" s="146">
        <f t="shared" ref="AJ70" si="703">SUM(E71:AI71)</f>
        <v>0</v>
      </c>
      <c r="AK70" s="146">
        <f t="shared" ref="AK70" si="704">SUMIFS($E71:$AI71,$E72:$AI72,"C")</f>
        <v>0</v>
      </c>
      <c r="AL70" s="146">
        <f t="shared" ref="AL70" si="705">SUMIFS($E71:$AI71,$E72:$AI72,"M")</f>
        <v>0</v>
      </c>
      <c r="AM70" s="146">
        <f t="shared" ref="AM70" si="706">SUMIFS($E71:$AI71,$E72:$AI72,"A")</f>
        <v>0</v>
      </c>
      <c r="AN70" s="146">
        <f t="shared" ref="AN70" si="707">SUMIFS($E71:$AI71,$E72:$AI72,"RC")</f>
        <v>0</v>
      </c>
      <c r="AO70" s="146">
        <f t="shared" ref="AO70" si="708">SUMIFS($E71:$AI71,$E72:$AI72,"P")</f>
        <v>0</v>
      </c>
      <c r="AP70" s="146" t="b">
        <f t="shared" ref="AP70" si="709">AJ70=SUM(AK70:AO72)</f>
        <v>1</v>
      </c>
    </row>
    <row r="71" spans="1:42" ht="15" customHeight="1" x14ac:dyDescent="0.25">
      <c r="A71" s="131"/>
      <c r="B71" s="154"/>
      <c r="C71" s="149" t="s">
        <v>126</v>
      </c>
      <c r="D71" s="150"/>
      <c r="E71" s="83">
        <f>IFERROR(IF(AND(ISTEXT(E70),$D70=$C$3),E$3,
IF(AND(ISTEXT(E70),$D70=$C$4),E$4,
IF(AND($D70=$C$3,E$3-E70&gt;0),E$3-E70,
IF(AND(ISTEXT(E70),$D70=$C$5),E$5,
IF(AND($D70=$C$4,E$4-E70&gt;0),E$4-E70,
IF(AND($D70=$C$5,E$5-E70&gt;0),E$5-E70,0)))))),0)</f>
        <v>0</v>
      </c>
      <c r="F71" s="83">
        <f t="shared" ref="F71" si="710">IFERROR(IF(AND(ISTEXT(F70),$D70=$C$3),F$3,
IF(AND(ISTEXT(F70),$D70=$C$4),F$4,
IF(AND($D70=$C$3,F$3-F70&gt;0),F$3-F70,
IF(AND(ISTEXT(F70),$D70=$C$5),F$5,
IF(AND($D70=$C$4,F$4-F70&gt;0),F$4-F70,
IF(AND($D70=$C$5,F$5-F70&gt;0),F$5-F70,0)))))),0)</f>
        <v>0</v>
      </c>
      <c r="G71" s="83">
        <f t="shared" ref="G71" si="711">IFERROR(IF(AND(ISTEXT(G70),$D70=$C$3),G$3,
IF(AND(ISTEXT(G70),$D70=$C$4),G$4,
IF(AND($D70=$C$3,G$3-G70&gt;0),G$3-G70,
IF(AND(ISTEXT(G70),$D70=$C$5),G$5,
IF(AND($D70=$C$4,G$4-G70&gt;0),G$4-G70,
IF(AND($D70=$C$5,G$5-G70&gt;0),G$5-G70,0)))))),0)</f>
        <v>0</v>
      </c>
      <c r="H71" s="83">
        <f t="shared" ref="H71" si="712">IFERROR(IF(AND(ISTEXT(H70),$D70=$C$3),H$3,
IF(AND(ISTEXT(H70),$D70=$C$4),H$4,
IF(AND($D70=$C$3,H$3-H70&gt;0),H$3-H70,
IF(AND(ISTEXT(H70),$D70=$C$5),H$5,
IF(AND($D70=$C$4,H$4-H70&gt;0),H$4-H70,
IF(AND($D70=$C$5,H$5-H70&gt;0),H$5-H70,0)))))),0)</f>
        <v>0</v>
      </c>
      <c r="I71" s="83">
        <f t="shared" ref="I71" si="713">IFERROR(IF(AND(ISTEXT(I70),$D70=$C$3),I$3,
IF(AND(ISTEXT(I70),$D70=$C$4),I$4,
IF(AND($D70=$C$3,I$3-I70&gt;0),I$3-I70,
IF(AND(ISTEXT(I70),$D70=$C$5),I$5,
IF(AND($D70=$C$4,I$4-I70&gt;0),I$4-I70,
IF(AND($D70=$C$5,I$5-I70&gt;0),I$5-I70,0)))))),0)</f>
        <v>0</v>
      </c>
      <c r="J71" s="83">
        <f t="shared" ref="J71" si="714">IFERROR(IF(AND(ISTEXT(J70),$D70=$C$3),J$3,
IF(AND(ISTEXT(J70),$D70=$C$4),J$4,
IF(AND($D70=$C$3,J$3-J70&gt;0),J$3-J70,
IF(AND(ISTEXT(J70),$D70=$C$5),J$5,
IF(AND($D70=$C$4,J$4-J70&gt;0),J$4-J70,
IF(AND($D70=$C$5,J$5-J70&gt;0),J$5-J70,0)))))),0)</f>
        <v>0</v>
      </c>
      <c r="K71" s="83">
        <f t="shared" ref="K71" si="715">IFERROR(IF(AND(ISTEXT(K70),$D70=$C$3),K$3,
IF(AND(ISTEXT(K70),$D70=$C$4),K$4,
IF(AND($D70=$C$3,K$3-K70&gt;0),K$3-K70,
IF(AND(ISTEXT(K70),$D70=$C$5),K$5,
IF(AND($D70=$C$4,K$4-K70&gt;0),K$4-K70,
IF(AND($D70=$C$5,K$5-K70&gt;0),K$5-K70,0)))))),0)</f>
        <v>0</v>
      </c>
      <c r="L71" s="83">
        <f t="shared" ref="L71" si="716">IFERROR(IF(AND(ISTEXT(L70),$D70=$C$3),L$3,
IF(AND(ISTEXT(L70),$D70=$C$4),L$4,
IF(AND($D70=$C$3,L$3-L70&gt;0),L$3-L70,
IF(AND(ISTEXT(L70),$D70=$C$5),L$5,
IF(AND($D70=$C$4,L$4-L70&gt;0),L$4-L70,
IF(AND($D70=$C$5,L$5-L70&gt;0),L$5-L70,0)))))),0)</f>
        <v>0</v>
      </c>
      <c r="M71" s="83">
        <f t="shared" ref="M71" si="717">IFERROR(IF(AND(ISTEXT(M70),$D70=$C$3),M$3,
IF(AND(ISTEXT(M70),$D70=$C$4),M$4,
IF(AND($D70=$C$3,M$3-M70&gt;0),M$3-M70,
IF(AND(ISTEXT(M70),$D70=$C$5),M$5,
IF(AND($D70=$C$4,M$4-M70&gt;0),M$4-M70,
IF(AND($D70=$C$5,M$5-M70&gt;0),M$5-M70,0)))))),0)</f>
        <v>0</v>
      </c>
      <c r="N71" s="83">
        <f t="shared" ref="N71" si="718">IFERROR(IF(AND(ISTEXT(N70),$D70=$C$3),N$3,
IF(AND(ISTEXT(N70),$D70=$C$4),N$4,
IF(AND($D70=$C$3,N$3-N70&gt;0),N$3-N70,
IF(AND(ISTEXT(N70),$D70=$C$5),N$5,
IF(AND($D70=$C$4,N$4-N70&gt;0),N$4-N70,
IF(AND($D70=$C$5,N$5-N70&gt;0),N$5-N70,0)))))),0)</f>
        <v>0</v>
      </c>
      <c r="O71" s="83">
        <f t="shared" ref="O71" si="719">IFERROR(IF(AND(ISTEXT(O70),$D70=$C$3),O$3,
IF(AND(ISTEXT(O70),$D70=$C$4),O$4,
IF(AND($D70=$C$3,O$3-O70&gt;0),O$3-O70,
IF(AND(ISTEXT(O70),$D70=$C$5),O$5,
IF(AND($D70=$C$4,O$4-O70&gt;0),O$4-O70,
IF(AND($D70=$C$5,O$5-O70&gt;0),O$5-O70,0)))))),0)</f>
        <v>0</v>
      </c>
      <c r="P71" s="83">
        <f t="shared" ref="P71" si="720">IFERROR(IF(AND(ISTEXT(P70),$D70=$C$3),P$3,
IF(AND(ISTEXT(P70),$D70=$C$4),P$4,
IF(AND($D70=$C$3,P$3-P70&gt;0),P$3-P70,
IF(AND(ISTEXT(P70),$D70=$C$5),P$5,
IF(AND($D70=$C$4,P$4-P70&gt;0),P$4-P70,
IF(AND($D70=$C$5,P$5-P70&gt;0),P$5-P70,0)))))),0)</f>
        <v>0</v>
      </c>
      <c r="Q71" s="83">
        <f t="shared" ref="Q71" si="721">IFERROR(IF(AND(ISTEXT(Q70),$D70=$C$3),Q$3,
IF(AND(ISTEXT(Q70),$D70=$C$4),Q$4,
IF(AND($D70=$C$3,Q$3-Q70&gt;0),Q$3-Q70,
IF(AND(ISTEXT(Q70),$D70=$C$5),Q$5,
IF(AND($D70=$C$4,Q$4-Q70&gt;0),Q$4-Q70,
IF(AND($D70=$C$5,Q$5-Q70&gt;0),Q$5-Q70,0)))))),0)</f>
        <v>0</v>
      </c>
      <c r="R71" s="83">
        <f t="shared" ref="R71" si="722">IFERROR(IF(AND(ISTEXT(R70),$D70=$C$3),R$3,
IF(AND(ISTEXT(R70),$D70=$C$4),R$4,
IF(AND($D70=$C$3,R$3-R70&gt;0),R$3-R70,
IF(AND(ISTEXT(R70),$D70=$C$5),R$5,
IF(AND($D70=$C$4,R$4-R70&gt;0),R$4-R70,
IF(AND($D70=$C$5,R$5-R70&gt;0),R$5-R70,0)))))),0)</f>
        <v>0</v>
      </c>
      <c r="S71" s="83">
        <f t="shared" ref="S71" si="723">IFERROR(IF(AND(ISTEXT(S70),$D70=$C$3),S$3,
IF(AND(ISTEXT(S70),$D70=$C$4),S$4,
IF(AND($D70=$C$3,S$3-S70&gt;0),S$3-S70,
IF(AND(ISTEXT(S70),$D70=$C$5),S$5,
IF(AND($D70=$C$4,S$4-S70&gt;0),S$4-S70,
IF(AND($D70=$C$5,S$5-S70&gt;0),S$5-S70,0)))))),0)</f>
        <v>0</v>
      </c>
      <c r="T71" s="83">
        <f t="shared" ref="T71" si="724">IFERROR(IF(AND(ISTEXT(T70),$D70=$C$3),T$3,
IF(AND(ISTEXT(T70),$D70=$C$4),T$4,
IF(AND($D70=$C$3,T$3-T70&gt;0),T$3-T70,
IF(AND(ISTEXT(T70),$D70=$C$5),T$5,
IF(AND($D70=$C$4,T$4-T70&gt;0),T$4-T70,
IF(AND($D70=$C$5,T$5-T70&gt;0),T$5-T70,0)))))),0)</f>
        <v>0</v>
      </c>
      <c r="U71" s="83">
        <f t="shared" ref="U71" si="725">IFERROR(IF(AND(ISTEXT(U70),$D70=$C$3),U$3,
IF(AND(ISTEXT(U70),$D70=$C$4),U$4,
IF(AND($D70=$C$3,U$3-U70&gt;0),U$3-U70,
IF(AND(ISTEXT(U70),$D70=$C$5),U$5,
IF(AND($D70=$C$4,U$4-U70&gt;0),U$4-U70,
IF(AND($D70=$C$5,U$5-U70&gt;0),U$5-U70,0)))))),0)</f>
        <v>0</v>
      </c>
      <c r="V71" s="83">
        <f t="shared" ref="V71" si="726">IFERROR(IF(AND(ISTEXT(V70),$D70=$C$3),V$3,
IF(AND(ISTEXT(V70),$D70=$C$4),V$4,
IF(AND($D70=$C$3,V$3-V70&gt;0),V$3-V70,
IF(AND(ISTEXT(V70),$D70=$C$5),V$5,
IF(AND($D70=$C$4,V$4-V70&gt;0),V$4-V70,
IF(AND($D70=$C$5,V$5-V70&gt;0),V$5-V70,0)))))),0)</f>
        <v>0</v>
      </c>
      <c r="W71" s="83">
        <f t="shared" ref="W71" si="727">IFERROR(IF(AND(ISTEXT(W70),$D70=$C$3),W$3,
IF(AND(ISTEXT(W70),$D70=$C$4),W$4,
IF(AND($D70=$C$3,W$3-W70&gt;0),W$3-W70,
IF(AND(ISTEXT(W70),$D70=$C$5),W$5,
IF(AND($D70=$C$4,W$4-W70&gt;0),W$4-W70,
IF(AND($D70=$C$5,W$5-W70&gt;0),W$5-W70,0)))))),0)</f>
        <v>0</v>
      </c>
      <c r="X71" s="83">
        <f t="shared" ref="X71" si="728">IFERROR(IF(AND(ISTEXT(X70),$D70=$C$3),X$3,
IF(AND(ISTEXT(X70),$D70=$C$4),X$4,
IF(AND($D70=$C$3,X$3-X70&gt;0),X$3-X70,
IF(AND(ISTEXT(X70),$D70=$C$5),X$5,
IF(AND($D70=$C$4,X$4-X70&gt;0),X$4-X70,
IF(AND($D70=$C$5,X$5-X70&gt;0),X$5-X70,0)))))),0)</f>
        <v>0</v>
      </c>
      <c r="Y71" s="83">
        <f t="shared" ref="Y71" si="729">IFERROR(IF(AND(ISTEXT(Y70),$D70=$C$3),Y$3,
IF(AND(ISTEXT(Y70),$D70=$C$4),Y$4,
IF(AND($D70=$C$3,Y$3-Y70&gt;0),Y$3-Y70,
IF(AND(ISTEXT(Y70),$D70=$C$5),Y$5,
IF(AND($D70=$C$4,Y$4-Y70&gt;0),Y$4-Y70,
IF(AND($D70=$C$5,Y$5-Y70&gt;0),Y$5-Y70,0)))))),0)</f>
        <v>0</v>
      </c>
      <c r="Z71" s="83">
        <f t="shared" ref="Z71" si="730">IFERROR(IF(AND(ISTEXT(Z70),$D70=$C$3),Z$3,
IF(AND(ISTEXT(Z70),$D70=$C$4),Z$4,
IF(AND($D70=$C$3,Z$3-Z70&gt;0),Z$3-Z70,
IF(AND(ISTEXT(Z70),$D70=$C$5),Z$5,
IF(AND($D70=$C$4,Z$4-Z70&gt;0),Z$4-Z70,
IF(AND($D70=$C$5,Z$5-Z70&gt;0),Z$5-Z70,0)))))),0)</f>
        <v>0</v>
      </c>
      <c r="AA71" s="83">
        <f t="shared" ref="AA71" si="731">IFERROR(IF(AND(ISTEXT(AA70),$D70=$C$3),AA$3,
IF(AND(ISTEXT(AA70),$D70=$C$4),AA$4,
IF(AND($D70=$C$3,AA$3-AA70&gt;0),AA$3-AA70,
IF(AND(ISTEXT(AA70),$D70=$C$5),AA$5,
IF(AND($D70=$C$4,AA$4-AA70&gt;0),AA$4-AA70,
IF(AND($D70=$C$5,AA$5-AA70&gt;0),AA$5-AA70,0)))))),0)</f>
        <v>0</v>
      </c>
      <c r="AB71" s="83">
        <f t="shared" ref="AB71" si="732">IFERROR(IF(AND(ISTEXT(AB70),$D70=$C$3),AB$3,
IF(AND(ISTEXT(AB70),$D70=$C$4),AB$4,
IF(AND($D70=$C$3,AB$3-AB70&gt;0),AB$3-AB70,
IF(AND(ISTEXT(AB70),$D70=$C$5),AB$5,
IF(AND($D70=$C$4,AB$4-AB70&gt;0),AB$4-AB70,
IF(AND($D70=$C$5,AB$5-AB70&gt;0),AB$5-AB70,0)))))),0)</f>
        <v>0</v>
      </c>
      <c r="AC71" s="83">
        <f t="shared" ref="AC71" si="733">IFERROR(IF(AND(ISTEXT(AC70),$D70=$C$3),AC$3,
IF(AND(ISTEXT(AC70),$D70=$C$4),AC$4,
IF(AND($D70=$C$3,AC$3-AC70&gt;0),AC$3-AC70,
IF(AND(ISTEXT(AC70),$D70=$C$5),AC$5,
IF(AND($D70=$C$4,AC$4-AC70&gt;0),AC$4-AC70,
IF(AND($D70=$C$5,AC$5-AC70&gt;0),AC$5-AC70,0)))))),0)</f>
        <v>0</v>
      </c>
      <c r="AD71" s="83">
        <f t="shared" ref="AD71" si="734">IFERROR(IF(AND(ISTEXT(AD70),$D70=$C$3),AD$3,
IF(AND(ISTEXT(AD70),$D70=$C$4),AD$4,
IF(AND($D70=$C$3,AD$3-AD70&gt;0),AD$3-AD70,
IF(AND(ISTEXT(AD70),$D70=$C$5),AD$5,
IF(AND($D70=$C$4,AD$4-AD70&gt;0),AD$4-AD70,
IF(AND($D70=$C$5,AD$5-AD70&gt;0),AD$5-AD70,0)))))),0)</f>
        <v>0</v>
      </c>
      <c r="AE71" s="83">
        <f t="shared" ref="AE71" si="735">IFERROR(IF(AND(ISTEXT(AE70),$D70=$C$3),AE$3,
IF(AND(ISTEXT(AE70),$D70=$C$4),AE$4,
IF(AND($D70=$C$3,AE$3-AE70&gt;0),AE$3-AE70,
IF(AND(ISTEXT(AE70),$D70=$C$5),AE$5,
IF(AND($D70=$C$4,AE$4-AE70&gt;0),AE$4-AE70,
IF(AND($D70=$C$5,AE$5-AE70&gt;0),AE$5-AE70,0)))))),0)</f>
        <v>0</v>
      </c>
      <c r="AF71" s="83">
        <f t="shared" ref="AF71" si="736">IFERROR(IF(AND(ISTEXT(AF70),$D70=$C$3),AF$3,
IF(AND(ISTEXT(AF70),$D70=$C$4),AF$4,
IF(AND($D70=$C$3,AF$3-AF70&gt;0),AF$3-AF70,
IF(AND(ISTEXT(AF70),$D70=$C$5),AF$5,
IF(AND($D70=$C$4,AF$4-AF70&gt;0),AF$4-AF70,
IF(AND($D70=$C$5,AF$5-AF70&gt;0),AF$5-AF70,0)))))),0)</f>
        <v>0</v>
      </c>
      <c r="AG71" s="83">
        <f t="shared" ref="AG71" si="737">IFERROR(IF(AND(ISTEXT(AG70),$D70=$C$3),AG$3,
IF(AND(ISTEXT(AG70),$D70=$C$4),AG$4,
IF(AND($D70=$C$3,AG$3-AG70&gt;0),AG$3-AG70,
IF(AND(ISTEXT(AG70),$D70=$C$5),AG$5,
IF(AND($D70=$C$4,AG$4-AG70&gt;0),AG$4-AG70,
IF(AND($D70=$C$5,AG$5-AG70&gt;0),AG$5-AG70,0)))))),0)</f>
        <v>0</v>
      </c>
      <c r="AH71" s="83">
        <f t="shared" ref="AH71" si="738">IFERROR(IF(AND(ISTEXT(AH70),$D70=$C$3),AH$3,
IF(AND(ISTEXT(AH70),$D70=$C$4),AH$4,
IF(AND($D70=$C$3,AH$3-AH70&gt;0),AH$3-AH70,
IF(AND(ISTEXT(AH70),$D70=$C$5),AH$5,
IF(AND($D70=$C$4,AH$4-AH70&gt;0),AH$4-AH70,
IF(AND($D70=$C$5,AH$5-AH70&gt;0),AH$5-AH70,0)))))),0)</f>
        <v>0</v>
      </c>
      <c r="AI71" s="83">
        <f t="shared" ref="AI71" si="739">IFERROR(IF(AND(ISTEXT(AI70),$D70=$C$3),AI$3,
IF(AND(ISTEXT(AI70),$D70=$C$4),AI$4,
IF(AND($D70=$C$3,AI$3-AI70&gt;0),AI$3-AI70,
IF(AND(ISTEXT(AI70),$D70=$C$5),AI$5,
IF(AND($D70=$C$4,AI$4-AI70&gt;0),AI$4-AI70,
IF(AND($D70=$C$5,AI$5-AI70&gt;0),AI$5-AI70,0)))))),0)</f>
        <v>0</v>
      </c>
      <c r="AJ71" s="147"/>
      <c r="AK71" s="147"/>
      <c r="AL71" s="147"/>
      <c r="AM71" s="147"/>
      <c r="AN71" s="147"/>
      <c r="AO71" s="147"/>
      <c r="AP71" s="147"/>
    </row>
    <row r="72" spans="1:42" ht="15" customHeight="1" thickBot="1" x14ac:dyDescent="0.3">
      <c r="A72" s="131"/>
      <c r="B72" s="155"/>
      <c r="C72" s="151" t="s">
        <v>127</v>
      </c>
      <c r="D72" s="152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148"/>
      <c r="AK72" s="148"/>
      <c r="AL72" s="148"/>
      <c r="AM72" s="148"/>
      <c r="AN72" s="148"/>
      <c r="AO72" s="148"/>
      <c r="AP72" s="148"/>
    </row>
    <row r="73" spans="1:42" ht="15" customHeight="1" x14ac:dyDescent="0.25">
      <c r="A73" s="131"/>
      <c r="B73" s="153">
        <f>A31</f>
        <v>0</v>
      </c>
      <c r="C73" s="81" t="str">
        <f>IFERROR(VLOOKUP(B73,Relevé[],2,FALSE),"")</f>
        <v/>
      </c>
      <c r="D73" s="81" t="str">
        <f>IFERROR(VLOOKUP(B73,Relevé[],3,FALSE),"")</f>
        <v/>
      </c>
      <c r="E73" s="82" t="str">
        <f>IFERROR(VLOOKUP(B73,Relevé[],4,FALSE),"")</f>
        <v/>
      </c>
      <c r="F73" s="82" t="str">
        <f>IFERROR(VLOOKUP(B73,Relevé[],5,FALSE),"")</f>
        <v/>
      </c>
      <c r="G73" s="82" t="str">
        <f>IFERROR(VLOOKUP(B73,Relevé[],6,FALSE),"")</f>
        <v/>
      </c>
      <c r="H73" s="82" t="str">
        <f>IFERROR(VLOOKUP(B73,Relevé[],7,FALSE),"")</f>
        <v/>
      </c>
      <c r="I73" s="82" t="str">
        <f>IFERROR(VLOOKUP(B73,Relevé[],8,FALSE),"")</f>
        <v/>
      </c>
      <c r="J73" s="82" t="str">
        <f>IFERROR(VLOOKUP(B73,Relevé[],9,FALSE),"")</f>
        <v/>
      </c>
      <c r="K73" s="82" t="str">
        <f>IFERROR(VLOOKUP(B73,Relevé[],10,FALSE),"")</f>
        <v/>
      </c>
      <c r="L73" s="82" t="str">
        <f>IFERROR(VLOOKUP(B73,Relevé[],11,FALSE),"")</f>
        <v/>
      </c>
      <c r="M73" s="82" t="str">
        <f>IFERROR(VLOOKUP(B73,Relevé[],12,FALSE),"")</f>
        <v/>
      </c>
      <c r="N73" s="82" t="str">
        <f>IFERROR(VLOOKUP(B73,Relevé[],13,FALSE),"")</f>
        <v/>
      </c>
      <c r="O73" s="82" t="str">
        <f>IFERROR(VLOOKUP(B73,Relevé[],14,FALSE),"")</f>
        <v/>
      </c>
      <c r="P73" s="82" t="str">
        <f>IFERROR(VLOOKUP(B73,Relevé[],15,FALSE),"")</f>
        <v/>
      </c>
      <c r="Q73" s="82" t="str">
        <f>IFERROR(VLOOKUP(B73,Relevé[],16,FALSE),"")</f>
        <v/>
      </c>
      <c r="R73" s="82" t="str">
        <f>IFERROR(VLOOKUP(B73,Relevé[],17,FALSE),"")</f>
        <v/>
      </c>
      <c r="S73" s="82" t="str">
        <f>IFERROR(VLOOKUP(B73,Relevé[],18,FALSE),"")</f>
        <v/>
      </c>
      <c r="T73" s="82" t="str">
        <f>IFERROR(VLOOKUP(B73,Relevé[],19,FALSE),"")</f>
        <v/>
      </c>
      <c r="U73" s="82" t="str">
        <f>IFERROR(VLOOKUP(B73,Relevé[],20,FALSE),"")</f>
        <v/>
      </c>
      <c r="V73" s="82" t="str">
        <f>IFERROR(VLOOKUP(B73,Relevé[],21,FALSE),"")</f>
        <v/>
      </c>
      <c r="W73" s="82" t="str">
        <f>IFERROR(VLOOKUP(B73,Relevé[],22,FALSE),"")</f>
        <v/>
      </c>
      <c r="X73" s="82" t="str">
        <f>IFERROR(VLOOKUP(B73,Relevé[],23,FALSE),"")</f>
        <v/>
      </c>
      <c r="Y73" s="82" t="str">
        <f>IFERROR(VLOOKUP(B73,Relevé[],24,FALSE),"")</f>
        <v/>
      </c>
      <c r="Z73" s="82" t="str">
        <f>IFERROR(VLOOKUP(B73,Relevé[],25,FALSE),"")</f>
        <v/>
      </c>
      <c r="AA73" s="82" t="str">
        <f>IFERROR(VLOOKUP(B73,Relevé[],26,FALSE),"")</f>
        <v/>
      </c>
      <c r="AB73" s="82" t="str">
        <f>IFERROR(VLOOKUP(B73,Relevé[],27,FALSE),"")</f>
        <v/>
      </c>
      <c r="AC73" s="82" t="str">
        <f>IFERROR(VLOOKUP(B73,Relevé[],28,FALSE),"")</f>
        <v/>
      </c>
      <c r="AD73" s="82" t="str">
        <f>IFERROR(VLOOKUP(B73,Relevé[],29,FALSE),"")</f>
        <v/>
      </c>
      <c r="AE73" s="82" t="str">
        <f>IFERROR(VLOOKUP(B73,Relevé[],30,FALSE),"")</f>
        <v/>
      </c>
      <c r="AF73" s="82" t="str">
        <f>IFERROR(VLOOKUP(B73,Relevé[],31,FALSE),"")</f>
        <v/>
      </c>
      <c r="AG73" s="82" t="str">
        <f>IFERROR(VLOOKUP(B73,Relevé[],32,FALSE),"")</f>
        <v/>
      </c>
      <c r="AH73" s="82" t="str">
        <f>IFERROR(VLOOKUP(B73,Relevé[],33,FALSE),"")</f>
        <v/>
      </c>
      <c r="AI73" s="82" t="str">
        <f>IFERROR(VLOOKUP(B73,Relevé[],34,FALSE),"")</f>
        <v/>
      </c>
      <c r="AJ73" s="146">
        <f>SUM(E74:AI74)</f>
        <v>0</v>
      </c>
      <c r="AK73" s="146">
        <f t="shared" ref="AK73" si="740">SUMIFS($E74:$AI74,$E75:$AI75,"C")</f>
        <v>0</v>
      </c>
      <c r="AL73" s="146">
        <f t="shared" ref="AL73" si="741">SUMIFS($E74:$AI74,$E75:$AI75,"M")</f>
        <v>0</v>
      </c>
      <c r="AM73" s="146">
        <f t="shared" ref="AM73" si="742">SUMIFS($E74:$AI74,$E75:$AI75,"A")</f>
        <v>0</v>
      </c>
      <c r="AN73" s="146">
        <f t="shared" ref="AN73" si="743">SUMIFS($E74:$AI74,$E75:$AI75,"RC")</f>
        <v>0</v>
      </c>
      <c r="AO73" s="146">
        <f t="shared" ref="AO73" si="744">SUMIFS($E74:$AI74,$E75:$AI75,"P")</f>
        <v>0</v>
      </c>
      <c r="AP73" s="146" t="b">
        <f t="shared" ref="AP73" si="745">AJ73=SUM(AK73:AO75)</f>
        <v>1</v>
      </c>
    </row>
    <row r="74" spans="1:42" ht="15" customHeight="1" x14ac:dyDescent="0.25">
      <c r="A74" s="131"/>
      <c r="B74" s="154"/>
      <c r="C74" s="149" t="s">
        <v>126</v>
      </c>
      <c r="D74" s="150"/>
      <c r="E74" s="83">
        <f>IFERROR(IF(AND(ISTEXT(E73),$D73=$C$3),E$3,
IF(AND(ISTEXT(E73),$D73=$C$4),E$4,
IF(AND($D73=$C$3,E$3-E73&gt;0),E$3-E73,
IF(AND(ISTEXT(E73),$D73=$C$5),E$5,
IF(AND($D73=$C$4,E$4-E73&gt;0),E$4-E73,
IF(AND($D73=$C$5,E$5-E73&gt;0),E$5-E73,0)))))),0)</f>
        <v>0</v>
      </c>
      <c r="F74" s="83">
        <f t="shared" ref="F74" si="746">IFERROR(IF(AND(ISTEXT(F73),$D73=$C$3),F$3,
IF(AND(ISTEXT(F73),$D73=$C$4),F$4,
IF(AND($D73=$C$3,F$3-F73&gt;0),F$3-F73,
IF(AND(ISTEXT(F73),$D73=$C$5),F$5,
IF(AND($D73=$C$4,F$4-F73&gt;0),F$4-F73,
IF(AND($D73=$C$5,F$5-F73&gt;0),F$5-F73,0)))))),0)</f>
        <v>0</v>
      </c>
      <c r="G74" s="83">
        <f t="shared" ref="G74" si="747">IFERROR(IF(AND(ISTEXT(G73),$D73=$C$3),G$3,
IF(AND(ISTEXT(G73),$D73=$C$4),G$4,
IF(AND($D73=$C$3,G$3-G73&gt;0),G$3-G73,
IF(AND(ISTEXT(G73),$D73=$C$5),G$5,
IF(AND($D73=$C$4,G$4-G73&gt;0),G$4-G73,
IF(AND($D73=$C$5,G$5-G73&gt;0),G$5-G73,0)))))),0)</f>
        <v>0</v>
      </c>
      <c r="H74" s="83">
        <f t="shared" ref="H74" si="748">IFERROR(IF(AND(ISTEXT(H73),$D73=$C$3),H$3,
IF(AND(ISTEXT(H73),$D73=$C$4),H$4,
IF(AND($D73=$C$3,H$3-H73&gt;0),H$3-H73,
IF(AND(ISTEXT(H73),$D73=$C$5),H$5,
IF(AND($D73=$C$4,H$4-H73&gt;0),H$4-H73,
IF(AND($D73=$C$5,H$5-H73&gt;0),H$5-H73,0)))))),0)</f>
        <v>0</v>
      </c>
      <c r="I74" s="83">
        <f t="shared" ref="I74" si="749">IFERROR(IF(AND(ISTEXT(I73),$D73=$C$3),I$3,
IF(AND(ISTEXT(I73),$D73=$C$4),I$4,
IF(AND($D73=$C$3,I$3-I73&gt;0),I$3-I73,
IF(AND(ISTEXT(I73),$D73=$C$5),I$5,
IF(AND($D73=$C$4,I$4-I73&gt;0),I$4-I73,
IF(AND($D73=$C$5,I$5-I73&gt;0),I$5-I73,0)))))),0)</f>
        <v>0</v>
      </c>
      <c r="J74" s="83">
        <f t="shared" ref="J74" si="750">IFERROR(IF(AND(ISTEXT(J73),$D73=$C$3),J$3,
IF(AND(ISTEXT(J73),$D73=$C$4),J$4,
IF(AND($D73=$C$3,J$3-J73&gt;0),J$3-J73,
IF(AND(ISTEXT(J73),$D73=$C$5),J$5,
IF(AND($D73=$C$4,J$4-J73&gt;0),J$4-J73,
IF(AND($D73=$C$5,J$5-J73&gt;0),J$5-J73,0)))))),0)</f>
        <v>0</v>
      </c>
      <c r="K74" s="83">
        <f t="shared" ref="K74" si="751">IFERROR(IF(AND(ISTEXT(K73),$D73=$C$3),K$3,
IF(AND(ISTEXT(K73),$D73=$C$4),K$4,
IF(AND($D73=$C$3,K$3-K73&gt;0),K$3-K73,
IF(AND(ISTEXT(K73),$D73=$C$5),K$5,
IF(AND($D73=$C$4,K$4-K73&gt;0),K$4-K73,
IF(AND($D73=$C$5,K$5-K73&gt;0),K$5-K73,0)))))),0)</f>
        <v>0</v>
      </c>
      <c r="L74" s="83">
        <f t="shared" ref="L74" si="752">IFERROR(IF(AND(ISTEXT(L73),$D73=$C$3),L$3,
IF(AND(ISTEXT(L73),$D73=$C$4),L$4,
IF(AND($D73=$C$3,L$3-L73&gt;0),L$3-L73,
IF(AND(ISTEXT(L73),$D73=$C$5),L$5,
IF(AND($D73=$C$4,L$4-L73&gt;0),L$4-L73,
IF(AND($D73=$C$5,L$5-L73&gt;0),L$5-L73,0)))))),0)</f>
        <v>0</v>
      </c>
      <c r="M74" s="83">
        <f t="shared" ref="M74" si="753">IFERROR(IF(AND(ISTEXT(M73),$D73=$C$3),M$3,
IF(AND(ISTEXT(M73),$D73=$C$4),M$4,
IF(AND($D73=$C$3,M$3-M73&gt;0),M$3-M73,
IF(AND(ISTEXT(M73),$D73=$C$5),M$5,
IF(AND($D73=$C$4,M$4-M73&gt;0),M$4-M73,
IF(AND($D73=$C$5,M$5-M73&gt;0),M$5-M73,0)))))),0)</f>
        <v>0</v>
      </c>
      <c r="N74" s="83">
        <f t="shared" ref="N74" si="754">IFERROR(IF(AND(ISTEXT(N73),$D73=$C$3),N$3,
IF(AND(ISTEXT(N73),$D73=$C$4),N$4,
IF(AND($D73=$C$3,N$3-N73&gt;0),N$3-N73,
IF(AND(ISTEXT(N73),$D73=$C$5),N$5,
IF(AND($D73=$C$4,N$4-N73&gt;0),N$4-N73,
IF(AND($D73=$C$5,N$5-N73&gt;0),N$5-N73,0)))))),0)</f>
        <v>0</v>
      </c>
      <c r="O74" s="83">
        <f t="shared" ref="O74" si="755">IFERROR(IF(AND(ISTEXT(O73),$D73=$C$3),O$3,
IF(AND(ISTEXT(O73),$D73=$C$4),O$4,
IF(AND($D73=$C$3,O$3-O73&gt;0),O$3-O73,
IF(AND(ISTEXT(O73),$D73=$C$5),O$5,
IF(AND($D73=$C$4,O$4-O73&gt;0),O$4-O73,
IF(AND($D73=$C$5,O$5-O73&gt;0),O$5-O73,0)))))),0)</f>
        <v>0</v>
      </c>
      <c r="P74" s="83">
        <f t="shared" ref="P74" si="756">IFERROR(IF(AND(ISTEXT(P73),$D73=$C$3),P$3,
IF(AND(ISTEXT(P73),$D73=$C$4),P$4,
IF(AND($D73=$C$3,P$3-P73&gt;0),P$3-P73,
IF(AND(ISTEXT(P73),$D73=$C$5),P$5,
IF(AND($D73=$C$4,P$4-P73&gt;0),P$4-P73,
IF(AND($D73=$C$5,P$5-P73&gt;0),P$5-P73,0)))))),0)</f>
        <v>0</v>
      </c>
      <c r="Q74" s="83">
        <f t="shared" ref="Q74" si="757">IFERROR(IF(AND(ISTEXT(Q73),$D73=$C$3),Q$3,
IF(AND(ISTEXT(Q73),$D73=$C$4),Q$4,
IF(AND($D73=$C$3,Q$3-Q73&gt;0),Q$3-Q73,
IF(AND(ISTEXT(Q73),$D73=$C$5),Q$5,
IF(AND($D73=$C$4,Q$4-Q73&gt;0),Q$4-Q73,
IF(AND($D73=$C$5,Q$5-Q73&gt;0),Q$5-Q73,0)))))),0)</f>
        <v>0</v>
      </c>
      <c r="R74" s="83">
        <f t="shared" ref="R74" si="758">IFERROR(IF(AND(ISTEXT(R73),$D73=$C$3),R$3,
IF(AND(ISTEXT(R73),$D73=$C$4),R$4,
IF(AND($D73=$C$3,R$3-R73&gt;0),R$3-R73,
IF(AND(ISTEXT(R73),$D73=$C$5),R$5,
IF(AND($D73=$C$4,R$4-R73&gt;0),R$4-R73,
IF(AND($D73=$C$5,R$5-R73&gt;0),R$5-R73,0)))))),0)</f>
        <v>0</v>
      </c>
      <c r="S74" s="83">
        <f t="shared" ref="S74" si="759">IFERROR(IF(AND(ISTEXT(S73),$D73=$C$3),S$3,
IF(AND(ISTEXT(S73),$D73=$C$4),S$4,
IF(AND($D73=$C$3,S$3-S73&gt;0),S$3-S73,
IF(AND(ISTEXT(S73),$D73=$C$5),S$5,
IF(AND($D73=$C$4,S$4-S73&gt;0),S$4-S73,
IF(AND($D73=$C$5,S$5-S73&gt;0),S$5-S73,0)))))),0)</f>
        <v>0</v>
      </c>
      <c r="T74" s="83">
        <f t="shared" ref="T74" si="760">IFERROR(IF(AND(ISTEXT(T73),$D73=$C$3),T$3,
IF(AND(ISTEXT(T73),$D73=$C$4),T$4,
IF(AND($D73=$C$3,T$3-T73&gt;0),T$3-T73,
IF(AND(ISTEXT(T73),$D73=$C$5),T$5,
IF(AND($D73=$C$4,T$4-T73&gt;0),T$4-T73,
IF(AND($D73=$C$5,T$5-T73&gt;0),T$5-T73,0)))))),0)</f>
        <v>0</v>
      </c>
      <c r="U74" s="83">
        <f t="shared" ref="U74" si="761">IFERROR(IF(AND(ISTEXT(U73),$D73=$C$3),U$3,
IF(AND(ISTEXT(U73),$D73=$C$4),U$4,
IF(AND($D73=$C$3,U$3-U73&gt;0),U$3-U73,
IF(AND(ISTEXT(U73),$D73=$C$5),U$5,
IF(AND($D73=$C$4,U$4-U73&gt;0),U$4-U73,
IF(AND($D73=$C$5,U$5-U73&gt;0),U$5-U73,0)))))),0)</f>
        <v>0</v>
      </c>
      <c r="V74" s="83">
        <f t="shared" ref="V74" si="762">IFERROR(IF(AND(ISTEXT(V73),$D73=$C$3),V$3,
IF(AND(ISTEXT(V73),$D73=$C$4),V$4,
IF(AND($D73=$C$3,V$3-V73&gt;0),V$3-V73,
IF(AND(ISTEXT(V73),$D73=$C$5),V$5,
IF(AND($D73=$C$4,V$4-V73&gt;0),V$4-V73,
IF(AND($D73=$C$5,V$5-V73&gt;0),V$5-V73,0)))))),0)</f>
        <v>0</v>
      </c>
      <c r="W74" s="83">
        <f t="shared" ref="W74" si="763">IFERROR(IF(AND(ISTEXT(W73),$D73=$C$3),W$3,
IF(AND(ISTEXT(W73),$D73=$C$4),W$4,
IF(AND($D73=$C$3,W$3-W73&gt;0),W$3-W73,
IF(AND(ISTEXT(W73),$D73=$C$5),W$5,
IF(AND($D73=$C$4,W$4-W73&gt;0),W$4-W73,
IF(AND($D73=$C$5,W$5-W73&gt;0),W$5-W73,0)))))),0)</f>
        <v>0</v>
      </c>
      <c r="X74" s="83">
        <f t="shared" ref="X74" si="764">IFERROR(IF(AND(ISTEXT(X73),$D73=$C$3),X$3,
IF(AND(ISTEXT(X73),$D73=$C$4),X$4,
IF(AND($D73=$C$3,X$3-X73&gt;0),X$3-X73,
IF(AND(ISTEXT(X73),$D73=$C$5),X$5,
IF(AND($D73=$C$4,X$4-X73&gt;0),X$4-X73,
IF(AND($D73=$C$5,X$5-X73&gt;0),X$5-X73,0)))))),0)</f>
        <v>0</v>
      </c>
      <c r="Y74" s="83">
        <f t="shared" ref="Y74" si="765">IFERROR(IF(AND(ISTEXT(Y73),$D73=$C$3),Y$3,
IF(AND(ISTEXT(Y73),$D73=$C$4),Y$4,
IF(AND($D73=$C$3,Y$3-Y73&gt;0),Y$3-Y73,
IF(AND(ISTEXT(Y73),$D73=$C$5),Y$5,
IF(AND($D73=$C$4,Y$4-Y73&gt;0),Y$4-Y73,
IF(AND($D73=$C$5,Y$5-Y73&gt;0),Y$5-Y73,0)))))),0)</f>
        <v>0</v>
      </c>
      <c r="Z74" s="83">
        <f t="shared" ref="Z74" si="766">IFERROR(IF(AND(ISTEXT(Z73),$D73=$C$3),Z$3,
IF(AND(ISTEXT(Z73),$D73=$C$4),Z$4,
IF(AND($D73=$C$3,Z$3-Z73&gt;0),Z$3-Z73,
IF(AND(ISTEXT(Z73),$D73=$C$5),Z$5,
IF(AND($D73=$C$4,Z$4-Z73&gt;0),Z$4-Z73,
IF(AND($D73=$C$5,Z$5-Z73&gt;0),Z$5-Z73,0)))))),0)</f>
        <v>0</v>
      </c>
      <c r="AA74" s="83">
        <f t="shared" ref="AA74" si="767">IFERROR(IF(AND(ISTEXT(AA73),$D73=$C$3),AA$3,
IF(AND(ISTEXT(AA73),$D73=$C$4),AA$4,
IF(AND($D73=$C$3,AA$3-AA73&gt;0),AA$3-AA73,
IF(AND(ISTEXT(AA73),$D73=$C$5),AA$5,
IF(AND($D73=$C$4,AA$4-AA73&gt;0),AA$4-AA73,
IF(AND($D73=$C$5,AA$5-AA73&gt;0),AA$5-AA73,0)))))),0)</f>
        <v>0</v>
      </c>
      <c r="AB74" s="83">
        <f t="shared" ref="AB74" si="768">IFERROR(IF(AND(ISTEXT(AB73),$D73=$C$3),AB$3,
IF(AND(ISTEXT(AB73),$D73=$C$4),AB$4,
IF(AND($D73=$C$3,AB$3-AB73&gt;0),AB$3-AB73,
IF(AND(ISTEXT(AB73),$D73=$C$5),AB$5,
IF(AND($D73=$C$4,AB$4-AB73&gt;0),AB$4-AB73,
IF(AND($D73=$C$5,AB$5-AB73&gt;0),AB$5-AB73,0)))))),0)</f>
        <v>0</v>
      </c>
      <c r="AC74" s="83">
        <f t="shared" ref="AC74" si="769">IFERROR(IF(AND(ISTEXT(AC73),$D73=$C$3),AC$3,
IF(AND(ISTEXT(AC73),$D73=$C$4),AC$4,
IF(AND($D73=$C$3,AC$3-AC73&gt;0),AC$3-AC73,
IF(AND(ISTEXT(AC73),$D73=$C$5),AC$5,
IF(AND($D73=$C$4,AC$4-AC73&gt;0),AC$4-AC73,
IF(AND($D73=$C$5,AC$5-AC73&gt;0),AC$5-AC73,0)))))),0)</f>
        <v>0</v>
      </c>
      <c r="AD74" s="83">
        <f t="shared" ref="AD74" si="770">IFERROR(IF(AND(ISTEXT(AD73),$D73=$C$3),AD$3,
IF(AND(ISTEXT(AD73),$D73=$C$4),AD$4,
IF(AND($D73=$C$3,AD$3-AD73&gt;0),AD$3-AD73,
IF(AND(ISTEXT(AD73),$D73=$C$5),AD$5,
IF(AND($D73=$C$4,AD$4-AD73&gt;0),AD$4-AD73,
IF(AND($D73=$C$5,AD$5-AD73&gt;0),AD$5-AD73,0)))))),0)</f>
        <v>0</v>
      </c>
      <c r="AE74" s="83">
        <f t="shared" ref="AE74" si="771">IFERROR(IF(AND(ISTEXT(AE73),$D73=$C$3),AE$3,
IF(AND(ISTEXT(AE73),$D73=$C$4),AE$4,
IF(AND($D73=$C$3,AE$3-AE73&gt;0),AE$3-AE73,
IF(AND(ISTEXT(AE73),$D73=$C$5),AE$5,
IF(AND($D73=$C$4,AE$4-AE73&gt;0),AE$4-AE73,
IF(AND($D73=$C$5,AE$5-AE73&gt;0),AE$5-AE73,0)))))),0)</f>
        <v>0</v>
      </c>
      <c r="AF74" s="83">
        <f t="shared" ref="AF74" si="772">IFERROR(IF(AND(ISTEXT(AF73),$D73=$C$3),AF$3,
IF(AND(ISTEXT(AF73),$D73=$C$4),AF$4,
IF(AND($D73=$C$3,AF$3-AF73&gt;0),AF$3-AF73,
IF(AND(ISTEXT(AF73),$D73=$C$5),AF$5,
IF(AND($D73=$C$4,AF$4-AF73&gt;0),AF$4-AF73,
IF(AND($D73=$C$5,AF$5-AF73&gt;0),AF$5-AF73,0)))))),0)</f>
        <v>0</v>
      </c>
      <c r="AG74" s="83">
        <f t="shared" ref="AG74" si="773">IFERROR(IF(AND(ISTEXT(AG73),$D73=$C$3),AG$3,
IF(AND(ISTEXT(AG73),$D73=$C$4),AG$4,
IF(AND($D73=$C$3,AG$3-AG73&gt;0),AG$3-AG73,
IF(AND(ISTEXT(AG73),$D73=$C$5),AG$5,
IF(AND($D73=$C$4,AG$4-AG73&gt;0),AG$4-AG73,
IF(AND($D73=$C$5,AG$5-AG73&gt;0),AG$5-AG73,0)))))),0)</f>
        <v>0</v>
      </c>
      <c r="AH74" s="83">
        <f t="shared" ref="AH74" si="774">IFERROR(IF(AND(ISTEXT(AH73),$D73=$C$3),AH$3,
IF(AND(ISTEXT(AH73),$D73=$C$4),AH$4,
IF(AND($D73=$C$3,AH$3-AH73&gt;0),AH$3-AH73,
IF(AND(ISTEXT(AH73),$D73=$C$5),AH$5,
IF(AND($D73=$C$4,AH$4-AH73&gt;0),AH$4-AH73,
IF(AND($D73=$C$5,AH$5-AH73&gt;0),AH$5-AH73,0)))))),0)</f>
        <v>0</v>
      </c>
      <c r="AI74" s="83">
        <f t="shared" ref="AI74" si="775">IFERROR(IF(AND(ISTEXT(AI73),$D73=$C$3),AI$3,
IF(AND(ISTEXT(AI73),$D73=$C$4),AI$4,
IF(AND($D73=$C$3,AI$3-AI73&gt;0),AI$3-AI73,
IF(AND(ISTEXT(AI73),$D73=$C$5),AI$5,
IF(AND($D73=$C$4,AI$4-AI73&gt;0),AI$4-AI73,
IF(AND($D73=$C$5,AI$5-AI73&gt;0),AI$5-AI73,0)))))),0)</f>
        <v>0</v>
      </c>
      <c r="AJ74" s="147"/>
      <c r="AK74" s="147"/>
      <c r="AL74" s="147"/>
      <c r="AM74" s="147"/>
      <c r="AN74" s="147"/>
      <c r="AO74" s="147"/>
      <c r="AP74" s="147"/>
    </row>
    <row r="75" spans="1:42" ht="15" customHeight="1" thickBot="1" x14ac:dyDescent="0.3">
      <c r="A75" s="131"/>
      <c r="B75" s="155"/>
      <c r="C75" s="151" t="s">
        <v>127</v>
      </c>
      <c r="D75" s="152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84"/>
      <c r="AI75" s="84"/>
      <c r="AJ75" s="148"/>
      <c r="AK75" s="148"/>
      <c r="AL75" s="148"/>
      <c r="AM75" s="148"/>
      <c r="AN75" s="148"/>
      <c r="AO75" s="148"/>
      <c r="AP75" s="148"/>
    </row>
    <row r="76" spans="1:42" ht="15" customHeight="1" x14ac:dyDescent="0.25">
      <c r="A76" s="131"/>
      <c r="B76" s="153">
        <f>A32</f>
        <v>0</v>
      </c>
      <c r="C76" s="81" t="str">
        <f>IFERROR(VLOOKUP(B76,Relevé[],2,FALSE),"")</f>
        <v/>
      </c>
      <c r="D76" s="81" t="str">
        <f>IFERROR(VLOOKUP(B76,Relevé[],3,FALSE),"")</f>
        <v/>
      </c>
      <c r="E76" s="82" t="str">
        <f>IFERROR(VLOOKUP(B76,Relevé[],4,FALSE),"")</f>
        <v/>
      </c>
      <c r="F76" s="82" t="str">
        <f>IFERROR(VLOOKUP(B76,Relevé[],5,FALSE),"")</f>
        <v/>
      </c>
      <c r="G76" s="82" t="str">
        <f>IFERROR(VLOOKUP(B76,Relevé[],6,FALSE),"")</f>
        <v/>
      </c>
      <c r="H76" s="82" t="str">
        <f>IFERROR(VLOOKUP(B76,Relevé[],7,FALSE),"")</f>
        <v/>
      </c>
      <c r="I76" s="82" t="str">
        <f>IFERROR(VLOOKUP(B76,Relevé[],8,FALSE),"")</f>
        <v/>
      </c>
      <c r="J76" s="82" t="str">
        <f>IFERROR(VLOOKUP(B76,Relevé[],9,FALSE),"")</f>
        <v/>
      </c>
      <c r="K76" s="82" t="str">
        <f>IFERROR(VLOOKUP(B76,Relevé[],10,FALSE),"")</f>
        <v/>
      </c>
      <c r="L76" s="82" t="str">
        <f>IFERROR(VLOOKUP(B76,Relevé[],11,FALSE),"")</f>
        <v/>
      </c>
      <c r="M76" s="82" t="str">
        <f>IFERROR(VLOOKUP(B76,Relevé[],12,FALSE),"")</f>
        <v/>
      </c>
      <c r="N76" s="82" t="str">
        <f>IFERROR(VLOOKUP(B76,Relevé[],13,FALSE),"")</f>
        <v/>
      </c>
      <c r="O76" s="82" t="str">
        <f>IFERROR(VLOOKUP(B76,Relevé[],14,FALSE),"")</f>
        <v/>
      </c>
      <c r="P76" s="82" t="str">
        <f>IFERROR(VLOOKUP(B76,Relevé[],15,FALSE),"")</f>
        <v/>
      </c>
      <c r="Q76" s="82" t="str">
        <f>IFERROR(VLOOKUP(B76,Relevé[],16,FALSE),"")</f>
        <v/>
      </c>
      <c r="R76" s="82" t="str">
        <f>IFERROR(VLOOKUP(B76,Relevé[],17,FALSE),"")</f>
        <v/>
      </c>
      <c r="S76" s="82" t="str">
        <f>IFERROR(VLOOKUP(B76,Relevé[],18,FALSE),"")</f>
        <v/>
      </c>
      <c r="T76" s="82" t="str">
        <f>IFERROR(VLOOKUP(B76,Relevé[],19,FALSE),"")</f>
        <v/>
      </c>
      <c r="U76" s="82" t="str">
        <f>IFERROR(VLOOKUP(B76,Relevé[],20,FALSE),"")</f>
        <v/>
      </c>
      <c r="V76" s="82" t="str">
        <f>IFERROR(VLOOKUP(B76,Relevé[],21,FALSE),"")</f>
        <v/>
      </c>
      <c r="W76" s="82" t="str">
        <f>IFERROR(VLOOKUP(B76,Relevé[],22,FALSE),"")</f>
        <v/>
      </c>
      <c r="X76" s="82" t="str">
        <f>IFERROR(VLOOKUP(B76,Relevé[],23,FALSE),"")</f>
        <v/>
      </c>
      <c r="Y76" s="82" t="str">
        <f>IFERROR(VLOOKUP(B76,Relevé[],24,FALSE),"")</f>
        <v/>
      </c>
      <c r="Z76" s="82" t="str">
        <f>IFERROR(VLOOKUP(B76,Relevé[],25,FALSE),"")</f>
        <v/>
      </c>
      <c r="AA76" s="82" t="str">
        <f>IFERROR(VLOOKUP(B76,Relevé[],26,FALSE),"")</f>
        <v/>
      </c>
      <c r="AB76" s="82" t="str">
        <f>IFERROR(VLOOKUP(B76,Relevé[],27,FALSE),"")</f>
        <v/>
      </c>
      <c r="AC76" s="82" t="str">
        <f>IFERROR(VLOOKUP(B76,Relevé[],28,FALSE),"")</f>
        <v/>
      </c>
      <c r="AD76" s="82" t="str">
        <f>IFERROR(VLOOKUP(B76,Relevé[],29,FALSE),"")</f>
        <v/>
      </c>
      <c r="AE76" s="82" t="str">
        <f>IFERROR(VLOOKUP(B76,Relevé[],30,FALSE),"")</f>
        <v/>
      </c>
      <c r="AF76" s="82" t="str">
        <f>IFERROR(VLOOKUP(B76,Relevé[],31,FALSE),"")</f>
        <v/>
      </c>
      <c r="AG76" s="82" t="str">
        <f>IFERROR(VLOOKUP(B76,Relevé[],32,FALSE),"")</f>
        <v/>
      </c>
      <c r="AH76" s="82" t="str">
        <f>IFERROR(VLOOKUP(B76,Relevé[],33,FALSE),"")</f>
        <v/>
      </c>
      <c r="AI76" s="82" t="str">
        <f>IFERROR(VLOOKUP(B76,Relevé[],34,FALSE),"")</f>
        <v/>
      </c>
      <c r="AJ76" s="146">
        <f t="shared" ref="AJ76" si="776">SUM(E77:AI77)</f>
        <v>0</v>
      </c>
      <c r="AK76" s="146">
        <f t="shared" ref="AK76" si="777">SUMIFS($E77:$AI77,$E78:$AI78,"C")</f>
        <v>0</v>
      </c>
      <c r="AL76" s="146">
        <f t="shared" ref="AL76" si="778">SUMIFS($E77:$AI77,$E78:$AI78,"M")</f>
        <v>0</v>
      </c>
      <c r="AM76" s="146">
        <f t="shared" ref="AM76" si="779">SUMIFS($E77:$AI77,$E78:$AI78,"A")</f>
        <v>0</v>
      </c>
      <c r="AN76" s="146">
        <f t="shared" ref="AN76" si="780">SUMIFS($E77:$AI77,$E78:$AI78,"RC")</f>
        <v>0</v>
      </c>
      <c r="AO76" s="146">
        <f t="shared" ref="AO76" si="781">SUMIFS($E77:$AI77,$E78:$AI78,"P")</f>
        <v>0</v>
      </c>
      <c r="AP76" s="146" t="b">
        <f t="shared" ref="AP76" si="782">AJ76=SUM(AK76:AO78)</f>
        <v>1</v>
      </c>
    </row>
    <row r="77" spans="1:42" ht="15" customHeight="1" x14ac:dyDescent="0.25">
      <c r="A77" s="131"/>
      <c r="B77" s="154"/>
      <c r="C77" s="149" t="s">
        <v>126</v>
      </c>
      <c r="D77" s="150"/>
      <c r="E77" s="83">
        <f>IFERROR(IF(AND(ISTEXT(E76),$D76=$C$3),E$3,
IF(AND(ISTEXT(E76),$D76=$C$4),E$4,
IF(AND($D76=$C$3,E$3-E76&gt;0),E$3-E76,
IF(AND(ISTEXT(E76),$D76=$C$5),E$5,
IF(AND($D76=$C$4,E$4-E76&gt;0),E$4-E76,
IF(AND($D76=$C$5,E$5-E76&gt;0),E$5-E76,0)))))),0)</f>
        <v>0</v>
      </c>
      <c r="F77" s="83">
        <f t="shared" ref="F77" si="783">IFERROR(IF(AND(ISTEXT(F76),$D76=$C$3),F$3,
IF(AND(ISTEXT(F76),$D76=$C$4),F$4,
IF(AND($D76=$C$3,F$3-F76&gt;0),F$3-F76,
IF(AND(ISTEXT(F76),$D76=$C$5),F$5,
IF(AND($D76=$C$4,F$4-F76&gt;0),F$4-F76,
IF(AND($D76=$C$5,F$5-F76&gt;0),F$5-F76,0)))))),0)</f>
        <v>0</v>
      </c>
      <c r="G77" s="83">
        <f t="shared" ref="G77" si="784">IFERROR(IF(AND(ISTEXT(G76),$D76=$C$3),G$3,
IF(AND(ISTEXT(G76),$D76=$C$4),G$4,
IF(AND($D76=$C$3,G$3-G76&gt;0),G$3-G76,
IF(AND(ISTEXT(G76),$D76=$C$5),G$5,
IF(AND($D76=$C$4,G$4-G76&gt;0),G$4-G76,
IF(AND($D76=$C$5,G$5-G76&gt;0),G$5-G76,0)))))),0)</f>
        <v>0</v>
      </c>
      <c r="H77" s="83">
        <f t="shared" ref="H77" si="785">IFERROR(IF(AND(ISTEXT(H76),$D76=$C$3),H$3,
IF(AND(ISTEXT(H76),$D76=$C$4),H$4,
IF(AND($D76=$C$3,H$3-H76&gt;0),H$3-H76,
IF(AND(ISTEXT(H76),$D76=$C$5),H$5,
IF(AND($D76=$C$4,H$4-H76&gt;0),H$4-H76,
IF(AND($D76=$C$5,H$5-H76&gt;0),H$5-H76,0)))))),0)</f>
        <v>0</v>
      </c>
      <c r="I77" s="83">
        <f t="shared" ref="I77" si="786">IFERROR(IF(AND(ISTEXT(I76),$D76=$C$3),I$3,
IF(AND(ISTEXT(I76),$D76=$C$4),I$4,
IF(AND($D76=$C$3,I$3-I76&gt;0),I$3-I76,
IF(AND(ISTEXT(I76),$D76=$C$5),I$5,
IF(AND($D76=$C$4,I$4-I76&gt;0),I$4-I76,
IF(AND($D76=$C$5,I$5-I76&gt;0),I$5-I76,0)))))),0)</f>
        <v>0</v>
      </c>
      <c r="J77" s="83">
        <f t="shared" ref="J77" si="787">IFERROR(IF(AND(ISTEXT(J76),$D76=$C$3),J$3,
IF(AND(ISTEXT(J76),$D76=$C$4),J$4,
IF(AND($D76=$C$3,J$3-J76&gt;0),J$3-J76,
IF(AND(ISTEXT(J76),$D76=$C$5),J$5,
IF(AND($D76=$C$4,J$4-J76&gt;0),J$4-J76,
IF(AND($D76=$C$5,J$5-J76&gt;0),J$5-J76,0)))))),0)</f>
        <v>0</v>
      </c>
      <c r="K77" s="83">
        <f t="shared" ref="K77" si="788">IFERROR(IF(AND(ISTEXT(K76),$D76=$C$3),K$3,
IF(AND(ISTEXT(K76),$D76=$C$4),K$4,
IF(AND($D76=$C$3,K$3-K76&gt;0),K$3-K76,
IF(AND(ISTEXT(K76),$D76=$C$5),K$5,
IF(AND($D76=$C$4,K$4-K76&gt;0),K$4-K76,
IF(AND($D76=$C$5,K$5-K76&gt;0),K$5-K76,0)))))),0)</f>
        <v>0</v>
      </c>
      <c r="L77" s="83">
        <f t="shared" ref="L77" si="789">IFERROR(IF(AND(ISTEXT(L76),$D76=$C$3),L$3,
IF(AND(ISTEXT(L76),$D76=$C$4),L$4,
IF(AND($D76=$C$3,L$3-L76&gt;0),L$3-L76,
IF(AND(ISTEXT(L76),$D76=$C$5),L$5,
IF(AND($D76=$C$4,L$4-L76&gt;0),L$4-L76,
IF(AND($D76=$C$5,L$5-L76&gt;0),L$5-L76,0)))))),0)</f>
        <v>0</v>
      </c>
      <c r="M77" s="83">
        <f t="shared" ref="M77" si="790">IFERROR(IF(AND(ISTEXT(M76),$D76=$C$3),M$3,
IF(AND(ISTEXT(M76),$D76=$C$4),M$4,
IF(AND($D76=$C$3,M$3-M76&gt;0),M$3-M76,
IF(AND(ISTEXT(M76),$D76=$C$5),M$5,
IF(AND($D76=$C$4,M$4-M76&gt;0),M$4-M76,
IF(AND($D76=$C$5,M$5-M76&gt;0),M$5-M76,0)))))),0)</f>
        <v>0</v>
      </c>
      <c r="N77" s="83">
        <f t="shared" ref="N77" si="791">IFERROR(IF(AND(ISTEXT(N76),$D76=$C$3),N$3,
IF(AND(ISTEXT(N76),$D76=$C$4),N$4,
IF(AND($D76=$C$3,N$3-N76&gt;0),N$3-N76,
IF(AND(ISTEXT(N76),$D76=$C$5),N$5,
IF(AND($D76=$C$4,N$4-N76&gt;0),N$4-N76,
IF(AND($D76=$C$5,N$5-N76&gt;0),N$5-N76,0)))))),0)</f>
        <v>0</v>
      </c>
      <c r="O77" s="83">
        <f t="shared" ref="O77" si="792">IFERROR(IF(AND(ISTEXT(O76),$D76=$C$3),O$3,
IF(AND(ISTEXT(O76),$D76=$C$4),O$4,
IF(AND($D76=$C$3,O$3-O76&gt;0),O$3-O76,
IF(AND(ISTEXT(O76),$D76=$C$5),O$5,
IF(AND($D76=$C$4,O$4-O76&gt;0),O$4-O76,
IF(AND($D76=$C$5,O$5-O76&gt;0),O$5-O76,0)))))),0)</f>
        <v>0</v>
      </c>
      <c r="P77" s="83">
        <f t="shared" ref="P77" si="793">IFERROR(IF(AND(ISTEXT(P76),$D76=$C$3),P$3,
IF(AND(ISTEXT(P76),$D76=$C$4),P$4,
IF(AND($D76=$C$3,P$3-P76&gt;0),P$3-P76,
IF(AND(ISTEXT(P76),$D76=$C$5),P$5,
IF(AND($D76=$C$4,P$4-P76&gt;0),P$4-P76,
IF(AND($D76=$C$5,P$5-P76&gt;0),P$5-P76,0)))))),0)</f>
        <v>0</v>
      </c>
      <c r="Q77" s="83">
        <f t="shared" ref="Q77" si="794">IFERROR(IF(AND(ISTEXT(Q76),$D76=$C$3),Q$3,
IF(AND(ISTEXT(Q76),$D76=$C$4),Q$4,
IF(AND($D76=$C$3,Q$3-Q76&gt;0),Q$3-Q76,
IF(AND(ISTEXT(Q76),$D76=$C$5),Q$5,
IF(AND($D76=$C$4,Q$4-Q76&gt;0),Q$4-Q76,
IF(AND($D76=$C$5,Q$5-Q76&gt;0),Q$5-Q76,0)))))),0)</f>
        <v>0</v>
      </c>
      <c r="R77" s="83">
        <f t="shared" ref="R77" si="795">IFERROR(IF(AND(ISTEXT(R76),$D76=$C$3),R$3,
IF(AND(ISTEXT(R76),$D76=$C$4),R$4,
IF(AND($D76=$C$3,R$3-R76&gt;0),R$3-R76,
IF(AND(ISTEXT(R76),$D76=$C$5),R$5,
IF(AND($D76=$C$4,R$4-R76&gt;0),R$4-R76,
IF(AND($D76=$C$5,R$5-R76&gt;0),R$5-R76,0)))))),0)</f>
        <v>0</v>
      </c>
      <c r="S77" s="83">
        <f t="shared" ref="S77" si="796">IFERROR(IF(AND(ISTEXT(S76),$D76=$C$3),S$3,
IF(AND(ISTEXT(S76),$D76=$C$4),S$4,
IF(AND($D76=$C$3,S$3-S76&gt;0),S$3-S76,
IF(AND(ISTEXT(S76),$D76=$C$5),S$5,
IF(AND($D76=$C$4,S$4-S76&gt;0),S$4-S76,
IF(AND($D76=$C$5,S$5-S76&gt;0),S$5-S76,0)))))),0)</f>
        <v>0</v>
      </c>
      <c r="T77" s="83">
        <f t="shared" ref="T77" si="797">IFERROR(IF(AND(ISTEXT(T76),$D76=$C$3),T$3,
IF(AND(ISTEXT(T76),$D76=$C$4),T$4,
IF(AND($D76=$C$3,T$3-T76&gt;0),T$3-T76,
IF(AND(ISTEXT(T76),$D76=$C$5),T$5,
IF(AND($D76=$C$4,T$4-T76&gt;0),T$4-T76,
IF(AND($D76=$C$5,T$5-T76&gt;0),T$5-T76,0)))))),0)</f>
        <v>0</v>
      </c>
      <c r="U77" s="83">
        <f t="shared" ref="U77" si="798">IFERROR(IF(AND(ISTEXT(U76),$D76=$C$3),U$3,
IF(AND(ISTEXT(U76),$D76=$C$4),U$4,
IF(AND($D76=$C$3,U$3-U76&gt;0),U$3-U76,
IF(AND(ISTEXT(U76),$D76=$C$5),U$5,
IF(AND($D76=$C$4,U$4-U76&gt;0),U$4-U76,
IF(AND($D76=$C$5,U$5-U76&gt;0),U$5-U76,0)))))),0)</f>
        <v>0</v>
      </c>
      <c r="V77" s="83">
        <f t="shared" ref="V77" si="799">IFERROR(IF(AND(ISTEXT(V76),$D76=$C$3),V$3,
IF(AND(ISTEXT(V76),$D76=$C$4),V$4,
IF(AND($D76=$C$3,V$3-V76&gt;0),V$3-V76,
IF(AND(ISTEXT(V76),$D76=$C$5),V$5,
IF(AND($D76=$C$4,V$4-V76&gt;0),V$4-V76,
IF(AND($D76=$C$5,V$5-V76&gt;0),V$5-V76,0)))))),0)</f>
        <v>0</v>
      </c>
      <c r="W77" s="83">
        <f t="shared" ref="W77" si="800">IFERROR(IF(AND(ISTEXT(W76),$D76=$C$3),W$3,
IF(AND(ISTEXT(W76),$D76=$C$4),W$4,
IF(AND($D76=$C$3,W$3-W76&gt;0),W$3-W76,
IF(AND(ISTEXT(W76),$D76=$C$5),W$5,
IF(AND($D76=$C$4,W$4-W76&gt;0),W$4-W76,
IF(AND($D76=$C$5,W$5-W76&gt;0),W$5-W76,0)))))),0)</f>
        <v>0</v>
      </c>
      <c r="X77" s="83">
        <f t="shared" ref="X77" si="801">IFERROR(IF(AND(ISTEXT(X76),$D76=$C$3),X$3,
IF(AND(ISTEXT(X76),$D76=$C$4),X$4,
IF(AND($D76=$C$3,X$3-X76&gt;0),X$3-X76,
IF(AND(ISTEXT(X76),$D76=$C$5),X$5,
IF(AND($D76=$C$4,X$4-X76&gt;0),X$4-X76,
IF(AND($D76=$C$5,X$5-X76&gt;0),X$5-X76,0)))))),0)</f>
        <v>0</v>
      </c>
      <c r="Y77" s="83">
        <f t="shared" ref="Y77" si="802">IFERROR(IF(AND(ISTEXT(Y76),$D76=$C$3),Y$3,
IF(AND(ISTEXT(Y76),$D76=$C$4),Y$4,
IF(AND($D76=$C$3,Y$3-Y76&gt;0),Y$3-Y76,
IF(AND(ISTEXT(Y76),$D76=$C$5),Y$5,
IF(AND($D76=$C$4,Y$4-Y76&gt;0),Y$4-Y76,
IF(AND($D76=$C$5,Y$5-Y76&gt;0),Y$5-Y76,0)))))),0)</f>
        <v>0</v>
      </c>
      <c r="Z77" s="83">
        <f t="shared" ref="Z77" si="803">IFERROR(IF(AND(ISTEXT(Z76),$D76=$C$3),Z$3,
IF(AND(ISTEXT(Z76),$D76=$C$4),Z$4,
IF(AND($D76=$C$3,Z$3-Z76&gt;0),Z$3-Z76,
IF(AND(ISTEXT(Z76),$D76=$C$5),Z$5,
IF(AND($D76=$C$4,Z$4-Z76&gt;0),Z$4-Z76,
IF(AND($D76=$C$5,Z$5-Z76&gt;0),Z$5-Z76,0)))))),0)</f>
        <v>0</v>
      </c>
      <c r="AA77" s="83">
        <f t="shared" ref="AA77" si="804">IFERROR(IF(AND(ISTEXT(AA76),$D76=$C$3),AA$3,
IF(AND(ISTEXT(AA76),$D76=$C$4),AA$4,
IF(AND($D76=$C$3,AA$3-AA76&gt;0),AA$3-AA76,
IF(AND(ISTEXT(AA76),$D76=$C$5),AA$5,
IF(AND($D76=$C$4,AA$4-AA76&gt;0),AA$4-AA76,
IF(AND($D76=$C$5,AA$5-AA76&gt;0),AA$5-AA76,0)))))),0)</f>
        <v>0</v>
      </c>
      <c r="AB77" s="83">
        <f t="shared" ref="AB77" si="805">IFERROR(IF(AND(ISTEXT(AB76),$D76=$C$3),AB$3,
IF(AND(ISTEXT(AB76),$D76=$C$4),AB$4,
IF(AND($D76=$C$3,AB$3-AB76&gt;0),AB$3-AB76,
IF(AND(ISTEXT(AB76),$D76=$C$5),AB$5,
IF(AND($D76=$C$4,AB$4-AB76&gt;0),AB$4-AB76,
IF(AND($D76=$C$5,AB$5-AB76&gt;0),AB$5-AB76,0)))))),0)</f>
        <v>0</v>
      </c>
      <c r="AC77" s="83">
        <f t="shared" ref="AC77" si="806">IFERROR(IF(AND(ISTEXT(AC76),$D76=$C$3),AC$3,
IF(AND(ISTEXT(AC76),$D76=$C$4),AC$4,
IF(AND($D76=$C$3,AC$3-AC76&gt;0),AC$3-AC76,
IF(AND(ISTEXT(AC76),$D76=$C$5),AC$5,
IF(AND($D76=$C$4,AC$4-AC76&gt;0),AC$4-AC76,
IF(AND($D76=$C$5,AC$5-AC76&gt;0),AC$5-AC76,0)))))),0)</f>
        <v>0</v>
      </c>
      <c r="AD77" s="83">
        <f t="shared" ref="AD77" si="807">IFERROR(IF(AND(ISTEXT(AD76),$D76=$C$3),AD$3,
IF(AND(ISTEXT(AD76),$D76=$C$4),AD$4,
IF(AND($D76=$C$3,AD$3-AD76&gt;0),AD$3-AD76,
IF(AND(ISTEXT(AD76),$D76=$C$5),AD$5,
IF(AND($D76=$C$4,AD$4-AD76&gt;0),AD$4-AD76,
IF(AND($D76=$C$5,AD$5-AD76&gt;0),AD$5-AD76,0)))))),0)</f>
        <v>0</v>
      </c>
      <c r="AE77" s="83">
        <f t="shared" ref="AE77" si="808">IFERROR(IF(AND(ISTEXT(AE76),$D76=$C$3),AE$3,
IF(AND(ISTEXT(AE76),$D76=$C$4),AE$4,
IF(AND($D76=$C$3,AE$3-AE76&gt;0),AE$3-AE76,
IF(AND(ISTEXT(AE76),$D76=$C$5),AE$5,
IF(AND($D76=$C$4,AE$4-AE76&gt;0),AE$4-AE76,
IF(AND($D76=$C$5,AE$5-AE76&gt;0),AE$5-AE76,0)))))),0)</f>
        <v>0</v>
      </c>
      <c r="AF77" s="83">
        <f t="shared" ref="AF77" si="809">IFERROR(IF(AND(ISTEXT(AF76),$D76=$C$3),AF$3,
IF(AND(ISTEXT(AF76),$D76=$C$4),AF$4,
IF(AND($D76=$C$3,AF$3-AF76&gt;0),AF$3-AF76,
IF(AND(ISTEXT(AF76),$D76=$C$5),AF$5,
IF(AND($D76=$C$4,AF$4-AF76&gt;0),AF$4-AF76,
IF(AND($D76=$C$5,AF$5-AF76&gt;0),AF$5-AF76,0)))))),0)</f>
        <v>0</v>
      </c>
      <c r="AG77" s="83">
        <f t="shared" ref="AG77" si="810">IFERROR(IF(AND(ISTEXT(AG76),$D76=$C$3),AG$3,
IF(AND(ISTEXT(AG76),$D76=$C$4),AG$4,
IF(AND($D76=$C$3,AG$3-AG76&gt;0),AG$3-AG76,
IF(AND(ISTEXT(AG76),$D76=$C$5),AG$5,
IF(AND($D76=$C$4,AG$4-AG76&gt;0),AG$4-AG76,
IF(AND($D76=$C$5,AG$5-AG76&gt;0),AG$5-AG76,0)))))),0)</f>
        <v>0</v>
      </c>
      <c r="AH77" s="83">
        <f t="shared" ref="AH77" si="811">IFERROR(IF(AND(ISTEXT(AH76),$D76=$C$3),AH$3,
IF(AND(ISTEXT(AH76),$D76=$C$4),AH$4,
IF(AND($D76=$C$3,AH$3-AH76&gt;0),AH$3-AH76,
IF(AND(ISTEXT(AH76),$D76=$C$5),AH$5,
IF(AND($D76=$C$4,AH$4-AH76&gt;0),AH$4-AH76,
IF(AND($D76=$C$5,AH$5-AH76&gt;0),AH$5-AH76,0)))))),0)</f>
        <v>0</v>
      </c>
      <c r="AI77" s="83">
        <f t="shared" ref="AI77" si="812">IFERROR(IF(AND(ISTEXT(AI76),$D76=$C$3),AI$3,
IF(AND(ISTEXT(AI76),$D76=$C$4),AI$4,
IF(AND($D76=$C$3,AI$3-AI76&gt;0),AI$3-AI76,
IF(AND(ISTEXT(AI76),$D76=$C$5),AI$5,
IF(AND($D76=$C$4,AI$4-AI76&gt;0),AI$4-AI76,
IF(AND($D76=$C$5,AI$5-AI76&gt;0),AI$5-AI76,0)))))),0)</f>
        <v>0</v>
      </c>
      <c r="AJ77" s="147"/>
      <c r="AK77" s="147"/>
      <c r="AL77" s="147"/>
      <c r="AM77" s="147"/>
      <c r="AN77" s="147"/>
      <c r="AO77" s="147"/>
      <c r="AP77" s="147"/>
    </row>
    <row r="78" spans="1:42" ht="15" customHeight="1" thickBot="1" x14ac:dyDescent="0.3">
      <c r="A78" s="131"/>
      <c r="B78" s="155"/>
      <c r="C78" s="151" t="s">
        <v>127</v>
      </c>
      <c r="D78" s="152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84"/>
      <c r="AI78" s="84"/>
      <c r="AJ78" s="148"/>
      <c r="AK78" s="148"/>
      <c r="AL78" s="148"/>
      <c r="AM78" s="148"/>
      <c r="AN78" s="148"/>
      <c r="AO78" s="148"/>
      <c r="AP78" s="148"/>
    </row>
    <row r="79" spans="1:42" ht="15" customHeight="1" x14ac:dyDescent="0.25">
      <c r="B79" s="153">
        <f>A33</f>
        <v>0</v>
      </c>
      <c r="C79" s="81" t="str">
        <f>IFERROR(VLOOKUP(B79,Relevé[],2,FALSE),"")</f>
        <v/>
      </c>
      <c r="D79" s="81" t="str">
        <f>IFERROR(VLOOKUP(B79,Relevé[],3,FALSE),"")</f>
        <v/>
      </c>
      <c r="E79" s="82" t="str">
        <f>IFERROR(VLOOKUP(B79,Relevé[],4,FALSE),"")</f>
        <v/>
      </c>
      <c r="F79" s="82" t="str">
        <f>IFERROR(VLOOKUP(B79,Relevé[],5,FALSE),"")</f>
        <v/>
      </c>
      <c r="G79" s="82" t="str">
        <f>IFERROR(VLOOKUP(B79,Relevé[],6,FALSE),"")</f>
        <v/>
      </c>
      <c r="H79" s="82" t="str">
        <f>IFERROR(VLOOKUP(B79,Relevé[],7,FALSE),"")</f>
        <v/>
      </c>
      <c r="I79" s="82" t="str">
        <f>IFERROR(VLOOKUP(B79,Relevé[],8,FALSE),"")</f>
        <v/>
      </c>
      <c r="J79" s="82" t="str">
        <f>IFERROR(VLOOKUP(B79,Relevé[],9,FALSE),"")</f>
        <v/>
      </c>
      <c r="K79" s="82" t="str">
        <f>IFERROR(VLOOKUP(B79,Relevé[],10,FALSE),"")</f>
        <v/>
      </c>
      <c r="L79" s="82" t="str">
        <f>IFERROR(VLOOKUP(B79,Relevé[],11,FALSE),"")</f>
        <v/>
      </c>
      <c r="M79" s="82" t="str">
        <f>IFERROR(VLOOKUP(B79,Relevé[],12,FALSE),"")</f>
        <v/>
      </c>
      <c r="N79" s="82" t="str">
        <f>IFERROR(VLOOKUP(B79,Relevé[],13,FALSE),"")</f>
        <v/>
      </c>
      <c r="O79" s="82" t="str">
        <f>IFERROR(VLOOKUP(B79,Relevé[],14,FALSE),"")</f>
        <v/>
      </c>
      <c r="P79" s="82" t="str">
        <f>IFERROR(VLOOKUP(B79,Relevé[],15,FALSE),"")</f>
        <v/>
      </c>
      <c r="Q79" s="82" t="str">
        <f>IFERROR(VLOOKUP(B79,Relevé[],16,FALSE),"")</f>
        <v/>
      </c>
      <c r="R79" s="82" t="str">
        <f>IFERROR(VLOOKUP(B79,Relevé[],17,FALSE),"")</f>
        <v/>
      </c>
      <c r="S79" s="82" t="str">
        <f>IFERROR(VLOOKUP(B79,Relevé[],18,FALSE),"")</f>
        <v/>
      </c>
      <c r="T79" s="82" t="str">
        <f>IFERROR(VLOOKUP(B79,Relevé[],19,FALSE),"")</f>
        <v/>
      </c>
      <c r="U79" s="82" t="str">
        <f>IFERROR(VLOOKUP(B79,Relevé[],20,FALSE),"")</f>
        <v/>
      </c>
      <c r="V79" s="82" t="str">
        <f>IFERROR(VLOOKUP(B79,Relevé[],21,FALSE),"")</f>
        <v/>
      </c>
      <c r="W79" s="82" t="str">
        <f>IFERROR(VLOOKUP(B79,Relevé[],22,FALSE),"")</f>
        <v/>
      </c>
      <c r="X79" s="82" t="str">
        <f>IFERROR(VLOOKUP(B79,Relevé[],23,FALSE),"")</f>
        <v/>
      </c>
      <c r="Y79" s="82" t="str">
        <f>IFERROR(VLOOKUP(B79,Relevé[],24,FALSE),"")</f>
        <v/>
      </c>
      <c r="Z79" s="82" t="str">
        <f>IFERROR(VLOOKUP(B79,Relevé[],25,FALSE),"")</f>
        <v/>
      </c>
      <c r="AA79" s="82" t="str">
        <f>IFERROR(VLOOKUP(B79,Relevé[],26,FALSE),"")</f>
        <v/>
      </c>
      <c r="AB79" s="82" t="str">
        <f>IFERROR(VLOOKUP(B79,Relevé[],27,FALSE),"")</f>
        <v/>
      </c>
      <c r="AC79" s="82" t="str">
        <f>IFERROR(VLOOKUP(B79,Relevé[],28,FALSE),"")</f>
        <v/>
      </c>
      <c r="AD79" s="82" t="str">
        <f>IFERROR(VLOOKUP(B79,Relevé[],29,FALSE),"")</f>
        <v/>
      </c>
      <c r="AE79" s="82" t="str">
        <f>IFERROR(VLOOKUP(B79,Relevé[],30,FALSE),"")</f>
        <v/>
      </c>
      <c r="AF79" s="82" t="str">
        <f>IFERROR(VLOOKUP(B79,Relevé[],31,FALSE),"")</f>
        <v/>
      </c>
      <c r="AG79" s="82" t="str">
        <f>IFERROR(VLOOKUP(B79,Relevé[],32,FALSE),"")</f>
        <v/>
      </c>
      <c r="AH79" s="82" t="str">
        <f>IFERROR(VLOOKUP(B79,Relevé[],33,FALSE),"")</f>
        <v/>
      </c>
      <c r="AI79" s="82" t="str">
        <f>IFERROR(VLOOKUP(B79,Relevé[],34,FALSE),"")</f>
        <v/>
      </c>
      <c r="AJ79" s="146">
        <f t="shared" ref="AJ79" si="813">SUM(E80:AI80)</f>
        <v>0</v>
      </c>
      <c r="AK79" s="146">
        <f t="shared" ref="AK79" si="814">SUMIFS($E80:$AI80,$E81:$AI81,"C")</f>
        <v>0</v>
      </c>
      <c r="AL79" s="146">
        <f t="shared" ref="AL79" si="815">SUMIFS($E80:$AI80,$E81:$AI81,"M")</f>
        <v>0</v>
      </c>
      <c r="AM79" s="146">
        <f t="shared" ref="AM79" si="816">SUMIFS($E80:$AI80,$E81:$AI81,"A")</f>
        <v>0</v>
      </c>
      <c r="AN79" s="146">
        <f t="shared" ref="AN79" si="817">SUMIFS($E80:$AI80,$E81:$AI81,"RC")</f>
        <v>0</v>
      </c>
      <c r="AO79" s="146">
        <f t="shared" ref="AO79" si="818">SUMIFS($E80:$AI80,$E81:$AI81,"P")</f>
        <v>0</v>
      </c>
      <c r="AP79" s="146" t="b">
        <f t="shared" ref="AP79" si="819">AJ79=SUM(AK79:AO81)</f>
        <v>1</v>
      </c>
    </row>
    <row r="80" spans="1:42" ht="15" customHeight="1" x14ac:dyDescent="0.25">
      <c r="B80" s="154"/>
      <c r="C80" s="149" t="s">
        <v>126</v>
      </c>
      <c r="D80" s="150"/>
      <c r="E80" s="83">
        <f>IFERROR(IF(AND(ISTEXT(E79),$D79=$C$3),E$3,
IF(AND(ISTEXT(E79),$D79=$C$4),E$4,
IF(AND($D79=$C$3,E$3-E79&gt;0),E$3-E79,
IF(AND(ISTEXT(E79),$D79=$C$5),E$5,
IF(AND($D79=$C$4,E$4-E79&gt;0),E$4-E79,
IF(AND($D79=$C$5,E$5-E79&gt;0),E$5-E79,0)))))),0)</f>
        <v>0</v>
      </c>
      <c r="F80" s="83">
        <f t="shared" ref="F80" si="820">IFERROR(IF(AND(ISTEXT(F79),$D79=$C$3),F$3,
IF(AND(ISTEXT(F79),$D79=$C$4),F$4,
IF(AND($D79=$C$3,F$3-F79&gt;0),F$3-F79,
IF(AND(ISTEXT(F79),$D79=$C$5),F$5,
IF(AND($D79=$C$4,F$4-F79&gt;0),F$4-F79,
IF(AND($D79=$C$5,F$5-F79&gt;0),F$5-F79,0)))))),0)</f>
        <v>0</v>
      </c>
      <c r="G80" s="83">
        <f t="shared" ref="G80" si="821">IFERROR(IF(AND(ISTEXT(G79),$D79=$C$3),G$3,
IF(AND(ISTEXT(G79),$D79=$C$4),G$4,
IF(AND($D79=$C$3,G$3-G79&gt;0),G$3-G79,
IF(AND(ISTEXT(G79),$D79=$C$5),G$5,
IF(AND($D79=$C$4,G$4-G79&gt;0),G$4-G79,
IF(AND($D79=$C$5,G$5-G79&gt;0),G$5-G79,0)))))),0)</f>
        <v>0</v>
      </c>
      <c r="H80" s="83">
        <f t="shared" ref="H80" si="822">IFERROR(IF(AND(ISTEXT(H79),$D79=$C$3),H$3,
IF(AND(ISTEXT(H79),$D79=$C$4),H$4,
IF(AND($D79=$C$3,H$3-H79&gt;0),H$3-H79,
IF(AND(ISTEXT(H79),$D79=$C$5),H$5,
IF(AND($D79=$C$4,H$4-H79&gt;0),H$4-H79,
IF(AND($D79=$C$5,H$5-H79&gt;0),H$5-H79,0)))))),0)</f>
        <v>0</v>
      </c>
      <c r="I80" s="83">
        <f t="shared" ref="I80" si="823">IFERROR(IF(AND(ISTEXT(I79),$D79=$C$3),I$3,
IF(AND(ISTEXT(I79),$D79=$C$4),I$4,
IF(AND($D79=$C$3,I$3-I79&gt;0),I$3-I79,
IF(AND(ISTEXT(I79),$D79=$C$5),I$5,
IF(AND($D79=$C$4,I$4-I79&gt;0),I$4-I79,
IF(AND($D79=$C$5,I$5-I79&gt;0),I$5-I79,0)))))),0)</f>
        <v>0</v>
      </c>
      <c r="J80" s="83">
        <f t="shared" ref="J80" si="824">IFERROR(IF(AND(ISTEXT(J79),$D79=$C$3),J$3,
IF(AND(ISTEXT(J79),$D79=$C$4),J$4,
IF(AND($D79=$C$3,J$3-J79&gt;0),J$3-J79,
IF(AND(ISTEXT(J79),$D79=$C$5),J$5,
IF(AND($D79=$C$4,J$4-J79&gt;0),J$4-J79,
IF(AND($D79=$C$5,J$5-J79&gt;0),J$5-J79,0)))))),0)</f>
        <v>0</v>
      </c>
      <c r="K80" s="83">
        <f t="shared" ref="K80" si="825">IFERROR(IF(AND(ISTEXT(K79),$D79=$C$3),K$3,
IF(AND(ISTEXT(K79),$D79=$C$4),K$4,
IF(AND($D79=$C$3,K$3-K79&gt;0),K$3-K79,
IF(AND(ISTEXT(K79),$D79=$C$5),K$5,
IF(AND($D79=$C$4,K$4-K79&gt;0),K$4-K79,
IF(AND($D79=$C$5,K$5-K79&gt;0),K$5-K79,0)))))),0)</f>
        <v>0</v>
      </c>
      <c r="L80" s="83">
        <f t="shared" ref="L80" si="826">IFERROR(IF(AND(ISTEXT(L79),$D79=$C$3),L$3,
IF(AND(ISTEXT(L79),$D79=$C$4),L$4,
IF(AND($D79=$C$3,L$3-L79&gt;0),L$3-L79,
IF(AND(ISTEXT(L79),$D79=$C$5),L$5,
IF(AND($D79=$C$4,L$4-L79&gt;0),L$4-L79,
IF(AND($D79=$C$5,L$5-L79&gt;0),L$5-L79,0)))))),0)</f>
        <v>0</v>
      </c>
      <c r="M80" s="83">
        <f t="shared" ref="M80" si="827">IFERROR(IF(AND(ISTEXT(M79),$D79=$C$3),M$3,
IF(AND(ISTEXT(M79),$D79=$C$4),M$4,
IF(AND($D79=$C$3,M$3-M79&gt;0),M$3-M79,
IF(AND(ISTEXT(M79),$D79=$C$5),M$5,
IF(AND($D79=$C$4,M$4-M79&gt;0),M$4-M79,
IF(AND($D79=$C$5,M$5-M79&gt;0),M$5-M79,0)))))),0)</f>
        <v>0</v>
      </c>
      <c r="N80" s="83">
        <f t="shared" ref="N80" si="828">IFERROR(IF(AND(ISTEXT(N79),$D79=$C$3),N$3,
IF(AND(ISTEXT(N79),$D79=$C$4),N$4,
IF(AND($D79=$C$3,N$3-N79&gt;0),N$3-N79,
IF(AND(ISTEXT(N79),$D79=$C$5),N$5,
IF(AND($D79=$C$4,N$4-N79&gt;0),N$4-N79,
IF(AND($D79=$C$5,N$5-N79&gt;0),N$5-N79,0)))))),0)</f>
        <v>0</v>
      </c>
      <c r="O80" s="83">
        <f t="shared" ref="O80" si="829">IFERROR(IF(AND(ISTEXT(O79),$D79=$C$3),O$3,
IF(AND(ISTEXT(O79),$D79=$C$4),O$4,
IF(AND($D79=$C$3,O$3-O79&gt;0),O$3-O79,
IF(AND(ISTEXT(O79),$D79=$C$5),O$5,
IF(AND($D79=$C$4,O$4-O79&gt;0),O$4-O79,
IF(AND($D79=$C$5,O$5-O79&gt;0),O$5-O79,0)))))),0)</f>
        <v>0</v>
      </c>
      <c r="P80" s="83">
        <f t="shared" ref="P80" si="830">IFERROR(IF(AND(ISTEXT(P79),$D79=$C$3),P$3,
IF(AND(ISTEXT(P79),$D79=$C$4),P$4,
IF(AND($D79=$C$3,P$3-P79&gt;0),P$3-P79,
IF(AND(ISTEXT(P79),$D79=$C$5),P$5,
IF(AND($D79=$C$4,P$4-P79&gt;0),P$4-P79,
IF(AND($D79=$C$5,P$5-P79&gt;0),P$5-P79,0)))))),0)</f>
        <v>0</v>
      </c>
      <c r="Q80" s="83">
        <f t="shared" ref="Q80" si="831">IFERROR(IF(AND(ISTEXT(Q79),$D79=$C$3),Q$3,
IF(AND(ISTEXT(Q79),$D79=$C$4),Q$4,
IF(AND($D79=$C$3,Q$3-Q79&gt;0),Q$3-Q79,
IF(AND(ISTEXT(Q79),$D79=$C$5),Q$5,
IF(AND($D79=$C$4,Q$4-Q79&gt;0),Q$4-Q79,
IF(AND($D79=$C$5,Q$5-Q79&gt;0),Q$5-Q79,0)))))),0)</f>
        <v>0</v>
      </c>
      <c r="R80" s="83">
        <f t="shared" ref="R80" si="832">IFERROR(IF(AND(ISTEXT(R79),$D79=$C$3),R$3,
IF(AND(ISTEXT(R79),$D79=$C$4),R$4,
IF(AND($D79=$C$3,R$3-R79&gt;0),R$3-R79,
IF(AND(ISTEXT(R79),$D79=$C$5),R$5,
IF(AND($D79=$C$4,R$4-R79&gt;0),R$4-R79,
IF(AND($D79=$C$5,R$5-R79&gt;0),R$5-R79,0)))))),0)</f>
        <v>0</v>
      </c>
      <c r="S80" s="83">
        <f t="shared" ref="S80" si="833">IFERROR(IF(AND(ISTEXT(S79),$D79=$C$3),S$3,
IF(AND(ISTEXT(S79),$D79=$C$4),S$4,
IF(AND($D79=$C$3,S$3-S79&gt;0),S$3-S79,
IF(AND(ISTEXT(S79),$D79=$C$5),S$5,
IF(AND($D79=$C$4,S$4-S79&gt;0),S$4-S79,
IF(AND($D79=$C$5,S$5-S79&gt;0),S$5-S79,0)))))),0)</f>
        <v>0</v>
      </c>
      <c r="T80" s="83">
        <f t="shared" ref="T80" si="834">IFERROR(IF(AND(ISTEXT(T79),$D79=$C$3),T$3,
IF(AND(ISTEXT(T79),$D79=$C$4),T$4,
IF(AND($D79=$C$3,T$3-T79&gt;0),T$3-T79,
IF(AND(ISTEXT(T79),$D79=$C$5),T$5,
IF(AND($D79=$C$4,T$4-T79&gt;0),T$4-T79,
IF(AND($D79=$C$5,T$5-T79&gt;0),T$5-T79,0)))))),0)</f>
        <v>0</v>
      </c>
      <c r="U80" s="83">
        <f t="shared" ref="U80" si="835">IFERROR(IF(AND(ISTEXT(U79),$D79=$C$3),U$3,
IF(AND(ISTEXT(U79),$D79=$C$4),U$4,
IF(AND($D79=$C$3,U$3-U79&gt;0),U$3-U79,
IF(AND(ISTEXT(U79),$D79=$C$5),U$5,
IF(AND($D79=$C$4,U$4-U79&gt;0),U$4-U79,
IF(AND($D79=$C$5,U$5-U79&gt;0),U$5-U79,0)))))),0)</f>
        <v>0</v>
      </c>
      <c r="V80" s="83">
        <f t="shared" ref="V80" si="836">IFERROR(IF(AND(ISTEXT(V79),$D79=$C$3),V$3,
IF(AND(ISTEXT(V79),$D79=$C$4),V$4,
IF(AND($D79=$C$3,V$3-V79&gt;0),V$3-V79,
IF(AND(ISTEXT(V79),$D79=$C$5),V$5,
IF(AND($D79=$C$4,V$4-V79&gt;0),V$4-V79,
IF(AND($D79=$C$5,V$5-V79&gt;0),V$5-V79,0)))))),0)</f>
        <v>0</v>
      </c>
      <c r="W80" s="83">
        <f t="shared" ref="W80" si="837">IFERROR(IF(AND(ISTEXT(W79),$D79=$C$3),W$3,
IF(AND(ISTEXT(W79),$D79=$C$4),W$4,
IF(AND($D79=$C$3,W$3-W79&gt;0),W$3-W79,
IF(AND(ISTEXT(W79),$D79=$C$5),W$5,
IF(AND($D79=$C$4,W$4-W79&gt;0),W$4-W79,
IF(AND($D79=$C$5,W$5-W79&gt;0),W$5-W79,0)))))),0)</f>
        <v>0</v>
      </c>
      <c r="X80" s="83">
        <f t="shared" ref="X80" si="838">IFERROR(IF(AND(ISTEXT(X79),$D79=$C$3),X$3,
IF(AND(ISTEXT(X79),$D79=$C$4),X$4,
IF(AND($D79=$C$3,X$3-X79&gt;0),X$3-X79,
IF(AND(ISTEXT(X79),$D79=$C$5),X$5,
IF(AND($D79=$C$4,X$4-X79&gt;0),X$4-X79,
IF(AND($D79=$C$5,X$5-X79&gt;0),X$5-X79,0)))))),0)</f>
        <v>0</v>
      </c>
      <c r="Y80" s="83">
        <f t="shared" ref="Y80" si="839">IFERROR(IF(AND(ISTEXT(Y79),$D79=$C$3),Y$3,
IF(AND(ISTEXT(Y79),$D79=$C$4),Y$4,
IF(AND($D79=$C$3,Y$3-Y79&gt;0),Y$3-Y79,
IF(AND(ISTEXT(Y79),$D79=$C$5),Y$5,
IF(AND($D79=$C$4,Y$4-Y79&gt;0),Y$4-Y79,
IF(AND($D79=$C$5,Y$5-Y79&gt;0),Y$5-Y79,0)))))),0)</f>
        <v>0</v>
      </c>
      <c r="Z80" s="83">
        <f t="shared" ref="Z80" si="840">IFERROR(IF(AND(ISTEXT(Z79),$D79=$C$3),Z$3,
IF(AND(ISTEXT(Z79),$D79=$C$4),Z$4,
IF(AND($D79=$C$3,Z$3-Z79&gt;0),Z$3-Z79,
IF(AND(ISTEXT(Z79),$D79=$C$5),Z$5,
IF(AND($D79=$C$4,Z$4-Z79&gt;0),Z$4-Z79,
IF(AND($D79=$C$5,Z$5-Z79&gt;0),Z$5-Z79,0)))))),0)</f>
        <v>0</v>
      </c>
      <c r="AA80" s="83">
        <f t="shared" ref="AA80" si="841">IFERROR(IF(AND(ISTEXT(AA79),$D79=$C$3),AA$3,
IF(AND(ISTEXT(AA79),$D79=$C$4),AA$4,
IF(AND($D79=$C$3,AA$3-AA79&gt;0),AA$3-AA79,
IF(AND(ISTEXT(AA79),$D79=$C$5),AA$5,
IF(AND($D79=$C$4,AA$4-AA79&gt;0),AA$4-AA79,
IF(AND($D79=$C$5,AA$5-AA79&gt;0),AA$5-AA79,0)))))),0)</f>
        <v>0</v>
      </c>
      <c r="AB80" s="83">
        <f t="shared" ref="AB80" si="842">IFERROR(IF(AND(ISTEXT(AB79),$D79=$C$3),AB$3,
IF(AND(ISTEXT(AB79),$D79=$C$4),AB$4,
IF(AND($D79=$C$3,AB$3-AB79&gt;0),AB$3-AB79,
IF(AND(ISTEXT(AB79),$D79=$C$5),AB$5,
IF(AND($D79=$C$4,AB$4-AB79&gt;0),AB$4-AB79,
IF(AND($D79=$C$5,AB$5-AB79&gt;0),AB$5-AB79,0)))))),0)</f>
        <v>0</v>
      </c>
      <c r="AC80" s="83">
        <f t="shared" ref="AC80" si="843">IFERROR(IF(AND(ISTEXT(AC79),$D79=$C$3),AC$3,
IF(AND(ISTEXT(AC79),$D79=$C$4),AC$4,
IF(AND($D79=$C$3,AC$3-AC79&gt;0),AC$3-AC79,
IF(AND(ISTEXT(AC79),$D79=$C$5),AC$5,
IF(AND($D79=$C$4,AC$4-AC79&gt;0),AC$4-AC79,
IF(AND($D79=$C$5,AC$5-AC79&gt;0),AC$5-AC79,0)))))),0)</f>
        <v>0</v>
      </c>
      <c r="AD80" s="83">
        <f t="shared" ref="AD80" si="844">IFERROR(IF(AND(ISTEXT(AD79),$D79=$C$3),AD$3,
IF(AND(ISTEXT(AD79),$D79=$C$4),AD$4,
IF(AND($D79=$C$3,AD$3-AD79&gt;0),AD$3-AD79,
IF(AND(ISTEXT(AD79),$D79=$C$5),AD$5,
IF(AND($D79=$C$4,AD$4-AD79&gt;0),AD$4-AD79,
IF(AND($D79=$C$5,AD$5-AD79&gt;0),AD$5-AD79,0)))))),0)</f>
        <v>0</v>
      </c>
      <c r="AE80" s="83">
        <f t="shared" ref="AE80" si="845">IFERROR(IF(AND(ISTEXT(AE79),$D79=$C$3),AE$3,
IF(AND(ISTEXT(AE79),$D79=$C$4),AE$4,
IF(AND($D79=$C$3,AE$3-AE79&gt;0),AE$3-AE79,
IF(AND(ISTEXT(AE79),$D79=$C$5),AE$5,
IF(AND($D79=$C$4,AE$4-AE79&gt;0),AE$4-AE79,
IF(AND($D79=$C$5,AE$5-AE79&gt;0),AE$5-AE79,0)))))),0)</f>
        <v>0</v>
      </c>
      <c r="AF80" s="83">
        <f t="shared" ref="AF80" si="846">IFERROR(IF(AND(ISTEXT(AF79),$D79=$C$3),AF$3,
IF(AND(ISTEXT(AF79),$D79=$C$4),AF$4,
IF(AND($D79=$C$3,AF$3-AF79&gt;0),AF$3-AF79,
IF(AND(ISTEXT(AF79),$D79=$C$5),AF$5,
IF(AND($D79=$C$4,AF$4-AF79&gt;0),AF$4-AF79,
IF(AND($D79=$C$5,AF$5-AF79&gt;0),AF$5-AF79,0)))))),0)</f>
        <v>0</v>
      </c>
      <c r="AG80" s="83">
        <f t="shared" ref="AG80" si="847">IFERROR(IF(AND(ISTEXT(AG79),$D79=$C$3),AG$3,
IF(AND(ISTEXT(AG79),$D79=$C$4),AG$4,
IF(AND($D79=$C$3,AG$3-AG79&gt;0),AG$3-AG79,
IF(AND(ISTEXT(AG79),$D79=$C$5),AG$5,
IF(AND($D79=$C$4,AG$4-AG79&gt;0),AG$4-AG79,
IF(AND($D79=$C$5,AG$5-AG79&gt;0),AG$5-AG79,0)))))),0)</f>
        <v>0</v>
      </c>
      <c r="AH80" s="83">
        <f t="shared" ref="AH80" si="848">IFERROR(IF(AND(ISTEXT(AH79),$D79=$C$3),AH$3,
IF(AND(ISTEXT(AH79),$D79=$C$4),AH$4,
IF(AND($D79=$C$3,AH$3-AH79&gt;0),AH$3-AH79,
IF(AND(ISTEXT(AH79),$D79=$C$5),AH$5,
IF(AND($D79=$C$4,AH$4-AH79&gt;0),AH$4-AH79,
IF(AND($D79=$C$5,AH$5-AH79&gt;0),AH$5-AH79,0)))))),0)</f>
        <v>0</v>
      </c>
      <c r="AI80" s="83">
        <f t="shared" ref="AI80" si="849">IFERROR(IF(AND(ISTEXT(AI79),$D79=$C$3),AI$3,
IF(AND(ISTEXT(AI79),$D79=$C$4),AI$4,
IF(AND($D79=$C$3,AI$3-AI79&gt;0),AI$3-AI79,
IF(AND(ISTEXT(AI79),$D79=$C$5),AI$5,
IF(AND($D79=$C$4,AI$4-AI79&gt;0),AI$4-AI79,
IF(AND($D79=$C$5,AI$5-AI79&gt;0),AI$5-AI79,0)))))),0)</f>
        <v>0</v>
      </c>
      <c r="AJ80" s="147"/>
      <c r="AK80" s="147"/>
      <c r="AL80" s="147"/>
      <c r="AM80" s="147"/>
      <c r="AN80" s="147"/>
      <c r="AO80" s="147"/>
      <c r="AP80" s="147"/>
    </row>
    <row r="81" spans="2:42" ht="15" customHeight="1" thickBot="1" x14ac:dyDescent="0.3">
      <c r="B81" s="155"/>
      <c r="C81" s="151" t="s">
        <v>127</v>
      </c>
      <c r="D81" s="152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84"/>
      <c r="AI81" s="84"/>
      <c r="AJ81" s="148"/>
      <c r="AK81" s="148"/>
      <c r="AL81" s="148"/>
      <c r="AM81" s="148"/>
      <c r="AN81" s="148"/>
      <c r="AO81" s="148"/>
      <c r="AP81" s="148"/>
    </row>
    <row r="82" spans="2:42" ht="15" customHeight="1" x14ac:dyDescent="0.25">
      <c r="B82" s="153">
        <f>A34</f>
        <v>0</v>
      </c>
      <c r="C82" s="81" t="str">
        <f>IFERROR(VLOOKUP(B82,Relevé[],2,FALSE),"")</f>
        <v/>
      </c>
      <c r="D82" s="81" t="str">
        <f>IFERROR(VLOOKUP(B82,Relevé[],3,FALSE),"")</f>
        <v/>
      </c>
      <c r="E82" s="82" t="str">
        <f>IFERROR(VLOOKUP(B82,Relevé[],4,FALSE),"")</f>
        <v/>
      </c>
      <c r="F82" s="82" t="str">
        <f>IFERROR(VLOOKUP(B82,Relevé[],5,FALSE),"")</f>
        <v/>
      </c>
      <c r="G82" s="82" t="str">
        <f>IFERROR(VLOOKUP(B82,Relevé[],6,FALSE),"")</f>
        <v/>
      </c>
      <c r="H82" s="82" t="str">
        <f>IFERROR(VLOOKUP(B82,Relevé[],7,FALSE),"")</f>
        <v/>
      </c>
      <c r="I82" s="82" t="str">
        <f>IFERROR(VLOOKUP(B82,Relevé[],8,FALSE),"")</f>
        <v/>
      </c>
      <c r="J82" s="82" t="str">
        <f>IFERROR(VLOOKUP(B82,Relevé[],9,FALSE),"")</f>
        <v/>
      </c>
      <c r="K82" s="82" t="str">
        <f>IFERROR(VLOOKUP(B82,Relevé[],10,FALSE),"")</f>
        <v/>
      </c>
      <c r="L82" s="82" t="str">
        <f>IFERROR(VLOOKUP(B82,Relevé[],11,FALSE),"")</f>
        <v/>
      </c>
      <c r="M82" s="82" t="str">
        <f>IFERROR(VLOOKUP(B82,Relevé[],12,FALSE),"")</f>
        <v/>
      </c>
      <c r="N82" s="82" t="str">
        <f>IFERROR(VLOOKUP(B82,Relevé[],13,FALSE),"")</f>
        <v/>
      </c>
      <c r="O82" s="82" t="str">
        <f>IFERROR(VLOOKUP(B82,Relevé[],14,FALSE),"")</f>
        <v/>
      </c>
      <c r="P82" s="82" t="str">
        <f>IFERROR(VLOOKUP(B82,Relevé[],15,FALSE),"")</f>
        <v/>
      </c>
      <c r="Q82" s="82" t="str">
        <f>IFERROR(VLOOKUP(B82,Relevé[],16,FALSE),"")</f>
        <v/>
      </c>
      <c r="R82" s="82" t="str">
        <f>IFERROR(VLOOKUP(B82,Relevé[],17,FALSE),"")</f>
        <v/>
      </c>
      <c r="S82" s="82" t="str">
        <f>IFERROR(VLOOKUP(B82,Relevé[],18,FALSE),"")</f>
        <v/>
      </c>
      <c r="T82" s="82" t="str">
        <f>IFERROR(VLOOKUP(B82,Relevé[],19,FALSE),"")</f>
        <v/>
      </c>
      <c r="U82" s="82" t="str">
        <f>IFERROR(VLOOKUP(B82,Relevé[],20,FALSE),"")</f>
        <v/>
      </c>
      <c r="V82" s="82" t="str">
        <f>IFERROR(VLOOKUP(B82,Relevé[],21,FALSE),"")</f>
        <v/>
      </c>
      <c r="W82" s="82" t="str">
        <f>IFERROR(VLOOKUP(B82,Relevé[],22,FALSE),"")</f>
        <v/>
      </c>
      <c r="X82" s="82" t="str">
        <f>IFERROR(VLOOKUP(B82,Relevé[],23,FALSE),"")</f>
        <v/>
      </c>
      <c r="Y82" s="82" t="str">
        <f>IFERROR(VLOOKUP(B82,Relevé[],24,FALSE),"")</f>
        <v/>
      </c>
      <c r="Z82" s="82" t="str">
        <f>IFERROR(VLOOKUP(B82,Relevé[],25,FALSE),"")</f>
        <v/>
      </c>
      <c r="AA82" s="82" t="str">
        <f>IFERROR(VLOOKUP(B82,Relevé[],26,FALSE),"")</f>
        <v/>
      </c>
      <c r="AB82" s="82" t="str">
        <f>IFERROR(VLOOKUP(B82,Relevé[],27,FALSE),"")</f>
        <v/>
      </c>
      <c r="AC82" s="82" t="str">
        <f>IFERROR(VLOOKUP(B82,Relevé[],28,FALSE),"")</f>
        <v/>
      </c>
      <c r="AD82" s="82" t="str">
        <f>IFERROR(VLOOKUP(B82,Relevé[],29,FALSE),"")</f>
        <v/>
      </c>
      <c r="AE82" s="82" t="str">
        <f>IFERROR(VLOOKUP(B82,Relevé[],30,FALSE),"")</f>
        <v/>
      </c>
      <c r="AF82" s="82" t="str">
        <f>IFERROR(VLOOKUP(B82,Relevé[],31,FALSE),"")</f>
        <v/>
      </c>
      <c r="AG82" s="82" t="str">
        <f>IFERROR(VLOOKUP(B82,Relevé[],32,FALSE),"")</f>
        <v/>
      </c>
      <c r="AH82" s="82" t="str">
        <f>IFERROR(VLOOKUP(B82,Relevé[],33,FALSE),"")</f>
        <v/>
      </c>
      <c r="AI82" s="82" t="str">
        <f>IFERROR(VLOOKUP(B82,Relevé[],34,FALSE),"")</f>
        <v/>
      </c>
      <c r="AJ82" s="146">
        <f t="shared" ref="AJ82" si="850">SUM(E83:AI83)</f>
        <v>0</v>
      </c>
      <c r="AK82" s="146">
        <f t="shared" ref="AK82" si="851">SUMIFS($E83:$AI83,$E84:$AI84,"C")</f>
        <v>0</v>
      </c>
      <c r="AL82" s="146">
        <f t="shared" ref="AL82" si="852">SUMIFS($E83:$AI83,$E84:$AI84,"M")</f>
        <v>0</v>
      </c>
      <c r="AM82" s="146">
        <f t="shared" ref="AM82" si="853">SUMIFS($E83:$AI83,$E84:$AI84,"A")</f>
        <v>0</v>
      </c>
      <c r="AN82" s="146">
        <f t="shared" ref="AN82" si="854">SUMIFS($E83:$AI83,$E84:$AI84,"RC")</f>
        <v>0</v>
      </c>
      <c r="AO82" s="146">
        <f t="shared" ref="AO82" si="855">SUMIFS($E83:$AI83,$E84:$AI84,"P")</f>
        <v>0</v>
      </c>
      <c r="AP82" s="146" t="b">
        <f t="shared" ref="AP82" si="856">AJ82=SUM(AK82:AO84)</f>
        <v>1</v>
      </c>
    </row>
    <row r="83" spans="2:42" ht="15" customHeight="1" x14ac:dyDescent="0.25">
      <c r="B83" s="154"/>
      <c r="C83" s="149" t="s">
        <v>126</v>
      </c>
      <c r="D83" s="150"/>
      <c r="E83" s="83">
        <f>IFERROR(IF(AND(ISTEXT(E82),$D82=$C$3),E$3,
IF(AND(ISTEXT(E82),$D82=$C$4),E$4,
IF(AND($D82=$C$3,E$3-E82&gt;0),E$3-E82,
IF(AND(ISTEXT(E82),$D82=$C$5),E$5,
IF(AND($D82=$C$4,E$4-E82&gt;0),E$4-E82,
IF(AND($D82=$C$5,E$5-E82&gt;0),E$5-E82,0)))))),0)</f>
        <v>0</v>
      </c>
      <c r="F83" s="83">
        <f t="shared" ref="F83" si="857">IFERROR(IF(AND(ISTEXT(F82),$D82=$C$3),F$3,
IF(AND(ISTEXT(F82),$D82=$C$4),F$4,
IF(AND($D82=$C$3,F$3-F82&gt;0),F$3-F82,
IF(AND(ISTEXT(F82),$D82=$C$5),F$5,
IF(AND($D82=$C$4,F$4-F82&gt;0),F$4-F82,
IF(AND($D82=$C$5,F$5-F82&gt;0),F$5-F82,0)))))),0)</f>
        <v>0</v>
      </c>
      <c r="G83" s="83">
        <f t="shared" ref="G83" si="858">IFERROR(IF(AND(ISTEXT(G82),$D82=$C$3),G$3,
IF(AND(ISTEXT(G82),$D82=$C$4),G$4,
IF(AND($D82=$C$3,G$3-G82&gt;0),G$3-G82,
IF(AND(ISTEXT(G82),$D82=$C$5),G$5,
IF(AND($D82=$C$4,G$4-G82&gt;0),G$4-G82,
IF(AND($D82=$C$5,G$5-G82&gt;0),G$5-G82,0)))))),0)</f>
        <v>0</v>
      </c>
      <c r="H83" s="83">
        <f t="shared" ref="H83" si="859">IFERROR(IF(AND(ISTEXT(H82),$D82=$C$3),H$3,
IF(AND(ISTEXT(H82),$D82=$C$4),H$4,
IF(AND($D82=$C$3,H$3-H82&gt;0),H$3-H82,
IF(AND(ISTEXT(H82),$D82=$C$5),H$5,
IF(AND($D82=$C$4,H$4-H82&gt;0),H$4-H82,
IF(AND($D82=$C$5,H$5-H82&gt;0),H$5-H82,0)))))),0)</f>
        <v>0</v>
      </c>
      <c r="I83" s="83">
        <f t="shared" ref="I83" si="860">IFERROR(IF(AND(ISTEXT(I82),$D82=$C$3),I$3,
IF(AND(ISTEXT(I82),$D82=$C$4),I$4,
IF(AND($D82=$C$3,I$3-I82&gt;0),I$3-I82,
IF(AND(ISTEXT(I82),$D82=$C$5),I$5,
IF(AND($D82=$C$4,I$4-I82&gt;0),I$4-I82,
IF(AND($D82=$C$5,I$5-I82&gt;0),I$5-I82,0)))))),0)</f>
        <v>0</v>
      </c>
      <c r="J83" s="83">
        <f t="shared" ref="J83" si="861">IFERROR(IF(AND(ISTEXT(J82),$D82=$C$3),J$3,
IF(AND(ISTEXT(J82),$D82=$C$4),J$4,
IF(AND($D82=$C$3,J$3-J82&gt;0),J$3-J82,
IF(AND(ISTEXT(J82),$D82=$C$5),J$5,
IF(AND($D82=$C$4,J$4-J82&gt;0),J$4-J82,
IF(AND($D82=$C$5,J$5-J82&gt;0),J$5-J82,0)))))),0)</f>
        <v>0</v>
      </c>
      <c r="K83" s="83">
        <f t="shared" ref="K83" si="862">IFERROR(IF(AND(ISTEXT(K82),$D82=$C$3),K$3,
IF(AND(ISTEXT(K82),$D82=$C$4),K$4,
IF(AND($D82=$C$3,K$3-K82&gt;0),K$3-K82,
IF(AND(ISTEXT(K82),$D82=$C$5),K$5,
IF(AND($D82=$C$4,K$4-K82&gt;0),K$4-K82,
IF(AND($D82=$C$5,K$5-K82&gt;0),K$5-K82,0)))))),0)</f>
        <v>0</v>
      </c>
      <c r="L83" s="83">
        <f t="shared" ref="L83" si="863">IFERROR(IF(AND(ISTEXT(L82),$D82=$C$3),L$3,
IF(AND(ISTEXT(L82),$D82=$C$4),L$4,
IF(AND($D82=$C$3,L$3-L82&gt;0),L$3-L82,
IF(AND(ISTEXT(L82),$D82=$C$5),L$5,
IF(AND($D82=$C$4,L$4-L82&gt;0),L$4-L82,
IF(AND($D82=$C$5,L$5-L82&gt;0),L$5-L82,0)))))),0)</f>
        <v>0</v>
      </c>
      <c r="M83" s="83">
        <f t="shared" ref="M83" si="864">IFERROR(IF(AND(ISTEXT(M82),$D82=$C$3),M$3,
IF(AND(ISTEXT(M82),$D82=$C$4),M$4,
IF(AND($D82=$C$3,M$3-M82&gt;0),M$3-M82,
IF(AND(ISTEXT(M82),$D82=$C$5),M$5,
IF(AND($D82=$C$4,M$4-M82&gt;0),M$4-M82,
IF(AND($D82=$C$5,M$5-M82&gt;0),M$5-M82,0)))))),0)</f>
        <v>0</v>
      </c>
      <c r="N83" s="83">
        <f t="shared" ref="N83" si="865">IFERROR(IF(AND(ISTEXT(N82),$D82=$C$3),N$3,
IF(AND(ISTEXT(N82),$D82=$C$4),N$4,
IF(AND($D82=$C$3,N$3-N82&gt;0),N$3-N82,
IF(AND(ISTEXT(N82),$D82=$C$5),N$5,
IF(AND($D82=$C$4,N$4-N82&gt;0),N$4-N82,
IF(AND($D82=$C$5,N$5-N82&gt;0),N$5-N82,0)))))),0)</f>
        <v>0</v>
      </c>
      <c r="O83" s="83">
        <f t="shared" ref="O83" si="866">IFERROR(IF(AND(ISTEXT(O82),$D82=$C$3),O$3,
IF(AND(ISTEXT(O82),$D82=$C$4),O$4,
IF(AND($D82=$C$3,O$3-O82&gt;0),O$3-O82,
IF(AND(ISTEXT(O82),$D82=$C$5),O$5,
IF(AND($D82=$C$4,O$4-O82&gt;0),O$4-O82,
IF(AND($D82=$C$5,O$5-O82&gt;0),O$5-O82,0)))))),0)</f>
        <v>0</v>
      </c>
      <c r="P83" s="83">
        <f t="shared" ref="P83" si="867">IFERROR(IF(AND(ISTEXT(P82),$D82=$C$3),P$3,
IF(AND(ISTEXT(P82),$D82=$C$4),P$4,
IF(AND($D82=$C$3,P$3-P82&gt;0),P$3-P82,
IF(AND(ISTEXT(P82),$D82=$C$5),P$5,
IF(AND($D82=$C$4,P$4-P82&gt;0),P$4-P82,
IF(AND($D82=$C$5,P$5-P82&gt;0),P$5-P82,0)))))),0)</f>
        <v>0</v>
      </c>
      <c r="Q83" s="83">
        <f t="shared" ref="Q83" si="868">IFERROR(IF(AND(ISTEXT(Q82),$D82=$C$3),Q$3,
IF(AND(ISTEXT(Q82),$D82=$C$4),Q$4,
IF(AND($D82=$C$3,Q$3-Q82&gt;0),Q$3-Q82,
IF(AND(ISTEXT(Q82),$D82=$C$5),Q$5,
IF(AND($D82=$C$4,Q$4-Q82&gt;0),Q$4-Q82,
IF(AND($D82=$C$5,Q$5-Q82&gt;0),Q$5-Q82,0)))))),0)</f>
        <v>0</v>
      </c>
      <c r="R83" s="83">
        <f t="shared" ref="R83" si="869">IFERROR(IF(AND(ISTEXT(R82),$D82=$C$3),R$3,
IF(AND(ISTEXT(R82),$D82=$C$4),R$4,
IF(AND($D82=$C$3,R$3-R82&gt;0),R$3-R82,
IF(AND(ISTEXT(R82),$D82=$C$5),R$5,
IF(AND($D82=$C$4,R$4-R82&gt;0),R$4-R82,
IF(AND($D82=$C$5,R$5-R82&gt;0),R$5-R82,0)))))),0)</f>
        <v>0</v>
      </c>
      <c r="S83" s="83">
        <f t="shared" ref="S83" si="870">IFERROR(IF(AND(ISTEXT(S82),$D82=$C$3),S$3,
IF(AND(ISTEXT(S82),$D82=$C$4),S$4,
IF(AND($D82=$C$3,S$3-S82&gt;0),S$3-S82,
IF(AND(ISTEXT(S82),$D82=$C$5),S$5,
IF(AND($D82=$C$4,S$4-S82&gt;0),S$4-S82,
IF(AND($D82=$C$5,S$5-S82&gt;0),S$5-S82,0)))))),0)</f>
        <v>0</v>
      </c>
      <c r="T83" s="83">
        <f t="shared" ref="T83" si="871">IFERROR(IF(AND(ISTEXT(T82),$D82=$C$3),T$3,
IF(AND(ISTEXT(T82),$D82=$C$4),T$4,
IF(AND($D82=$C$3,T$3-T82&gt;0),T$3-T82,
IF(AND(ISTEXT(T82),$D82=$C$5),T$5,
IF(AND($D82=$C$4,T$4-T82&gt;0),T$4-T82,
IF(AND($D82=$C$5,T$5-T82&gt;0),T$5-T82,0)))))),0)</f>
        <v>0</v>
      </c>
      <c r="U83" s="83">
        <f t="shared" ref="U83" si="872">IFERROR(IF(AND(ISTEXT(U82),$D82=$C$3),U$3,
IF(AND(ISTEXT(U82),$D82=$C$4),U$4,
IF(AND($D82=$C$3,U$3-U82&gt;0),U$3-U82,
IF(AND(ISTEXT(U82),$D82=$C$5),U$5,
IF(AND($D82=$C$4,U$4-U82&gt;0),U$4-U82,
IF(AND($D82=$C$5,U$5-U82&gt;0),U$5-U82,0)))))),0)</f>
        <v>0</v>
      </c>
      <c r="V83" s="83">
        <f t="shared" ref="V83" si="873">IFERROR(IF(AND(ISTEXT(V82),$D82=$C$3),V$3,
IF(AND(ISTEXT(V82),$D82=$C$4),V$4,
IF(AND($D82=$C$3,V$3-V82&gt;0),V$3-V82,
IF(AND(ISTEXT(V82),$D82=$C$5),V$5,
IF(AND($D82=$C$4,V$4-V82&gt;0),V$4-V82,
IF(AND($D82=$C$5,V$5-V82&gt;0),V$5-V82,0)))))),0)</f>
        <v>0</v>
      </c>
      <c r="W83" s="83">
        <f t="shared" ref="W83" si="874">IFERROR(IF(AND(ISTEXT(W82),$D82=$C$3),W$3,
IF(AND(ISTEXT(W82),$D82=$C$4),W$4,
IF(AND($D82=$C$3,W$3-W82&gt;0),W$3-W82,
IF(AND(ISTEXT(W82),$D82=$C$5),W$5,
IF(AND($D82=$C$4,W$4-W82&gt;0),W$4-W82,
IF(AND($D82=$C$5,W$5-W82&gt;0),W$5-W82,0)))))),0)</f>
        <v>0</v>
      </c>
      <c r="X83" s="83">
        <f t="shared" ref="X83" si="875">IFERROR(IF(AND(ISTEXT(X82),$D82=$C$3),X$3,
IF(AND(ISTEXT(X82),$D82=$C$4),X$4,
IF(AND($D82=$C$3,X$3-X82&gt;0),X$3-X82,
IF(AND(ISTEXT(X82),$D82=$C$5),X$5,
IF(AND($D82=$C$4,X$4-X82&gt;0),X$4-X82,
IF(AND($D82=$C$5,X$5-X82&gt;0),X$5-X82,0)))))),0)</f>
        <v>0</v>
      </c>
      <c r="Y83" s="83">
        <f t="shared" ref="Y83" si="876">IFERROR(IF(AND(ISTEXT(Y82),$D82=$C$3),Y$3,
IF(AND(ISTEXT(Y82),$D82=$C$4),Y$4,
IF(AND($D82=$C$3,Y$3-Y82&gt;0),Y$3-Y82,
IF(AND(ISTEXT(Y82),$D82=$C$5),Y$5,
IF(AND($D82=$C$4,Y$4-Y82&gt;0),Y$4-Y82,
IF(AND($D82=$C$5,Y$5-Y82&gt;0),Y$5-Y82,0)))))),0)</f>
        <v>0</v>
      </c>
      <c r="Z83" s="83">
        <f t="shared" ref="Z83" si="877">IFERROR(IF(AND(ISTEXT(Z82),$D82=$C$3),Z$3,
IF(AND(ISTEXT(Z82),$D82=$C$4),Z$4,
IF(AND($D82=$C$3,Z$3-Z82&gt;0),Z$3-Z82,
IF(AND(ISTEXT(Z82),$D82=$C$5),Z$5,
IF(AND($D82=$C$4,Z$4-Z82&gt;0),Z$4-Z82,
IF(AND($D82=$C$5,Z$5-Z82&gt;0),Z$5-Z82,0)))))),0)</f>
        <v>0</v>
      </c>
      <c r="AA83" s="83">
        <f t="shared" ref="AA83" si="878">IFERROR(IF(AND(ISTEXT(AA82),$D82=$C$3),AA$3,
IF(AND(ISTEXT(AA82),$D82=$C$4),AA$4,
IF(AND($D82=$C$3,AA$3-AA82&gt;0),AA$3-AA82,
IF(AND(ISTEXT(AA82),$D82=$C$5),AA$5,
IF(AND($D82=$C$4,AA$4-AA82&gt;0),AA$4-AA82,
IF(AND($D82=$C$5,AA$5-AA82&gt;0),AA$5-AA82,0)))))),0)</f>
        <v>0</v>
      </c>
      <c r="AB83" s="83">
        <f t="shared" ref="AB83" si="879">IFERROR(IF(AND(ISTEXT(AB82),$D82=$C$3),AB$3,
IF(AND(ISTEXT(AB82),$D82=$C$4),AB$4,
IF(AND($D82=$C$3,AB$3-AB82&gt;0),AB$3-AB82,
IF(AND(ISTEXT(AB82),$D82=$C$5),AB$5,
IF(AND($D82=$C$4,AB$4-AB82&gt;0),AB$4-AB82,
IF(AND($D82=$C$5,AB$5-AB82&gt;0),AB$5-AB82,0)))))),0)</f>
        <v>0</v>
      </c>
      <c r="AC83" s="83">
        <f t="shared" ref="AC83" si="880">IFERROR(IF(AND(ISTEXT(AC82),$D82=$C$3),AC$3,
IF(AND(ISTEXT(AC82),$D82=$C$4),AC$4,
IF(AND($D82=$C$3,AC$3-AC82&gt;0),AC$3-AC82,
IF(AND(ISTEXT(AC82),$D82=$C$5),AC$5,
IF(AND($D82=$C$4,AC$4-AC82&gt;0),AC$4-AC82,
IF(AND($D82=$C$5,AC$5-AC82&gt;0),AC$5-AC82,0)))))),0)</f>
        <v>0</v>
      </c>
      <c r="AD83" s="83">
        <f t="shared" ref="AD83" si="881">IFERROR(IF(AND(ISTEXT(AD82),$D82=$C$3),AD$3,
IF(AND(ISTEXT(AD82),$D82=$C$4),AD$4,
IF(AND($D82=$C$3,AD$3-AD82&gt;0),AD$3-AD82,
IF(AND(ISTEXT(AD82),$D82=$C$5),AD$5,
IF(AND($D82=$C$4,AD$4-AD82&gt;0),AD$4-AD82,
IF(AND($D82=$C$5,AD$5-AD82&gt;0),AD$5-AD82,0)))))),0)</f>
        <v>0</v>
      </c>
      <c r="AE83" s="83">
        <f t="shared" ref="AE83" si="882">IFERROR(IF(AND(ISTEXT(AE82),$D82=$C$3),AE$3,
IF(AND(ISTEXT(AE82),$D82=$C$4),AE$4,
IF(AND($D82=$C$3,AE$3-AE82&gt;0),AE$3-AE82,
IF(AND(ISTEXT(AE82),$D82=$C$5),AE$5,
IF(AND($D82=$C$4,AE$4-AE82&gt;0),AE$4-AE82,
IF(AND($D82=$C$5,AE$5-AE82&gt;0),AE$5-AE82,0)))))),0)</f>
        <v>0</v>
      </c>
      <c r="AF83" s="83">
        <f t="shared" ref="AF83" si="883">IFERROR(IF(AND(ISTEXT(AF82),$D82=$C$3),AF$3,
IF(AND(ISTEXT(AF82),$D82=$C$4),AF$4,
IF(AND($D82=$C$3,AF$3-AF82&gt;0),AF$3-AF82,
IF(AND(ISTEXT(AF82),$D82=$C$5),AF$5,
IF(AND($D82=$C$4,AF$4-AF82&gt;0),AF$4-AF82,
IF(AND($D82=$C$5,AF$5-AF82&gt;0),AF$5-AF82,0)))))),0)</f>
        <v>0</v>
      </c>
      <c r="AG83" s="83">
        <f t="shared" ref="AG83" si="884">IFERROR(IF(AND(ISTEXT(AG82),$D82=$C$3),AG$3,
IF(AND(ISTEXT(AG82),$D82=$C$4),AG$4,
IF(AND($D82=$C$3,AG$3-AG82&gt;0),AG$3-AG82,
IF(AND(ISTEXT(AG82),$D82=$C$5),AG$5,
IF(AND($D82=$C$4,AG$4-AG82&gt;0),AG$4-AG82,
IF(AND($D82=$C$5,AG$5-AG82&gt;0),AG$5-AG82,0)))))),0)</f>
        <v>0</v>
      </c>
      <c r="AH83" s="83">
        <f t="shared" ref="AH83" si="885">IFERROR(IF(AND(ISTEXT(AH82),$D82=$C$3),AH$3,
IF(AND(ISTEXT(AH82),$D82=$C$4),AH$4,
IF(AND($D82=$C$3,AH$3-AH82&gt;0),AH$3-AH82,
IF(AND(ISTEXT(AH82),$D82=$C$5),AH$5,
IF(AND($D82=$C$4,AH$4-AH82&gt;0),AH$4-AH82,
IF(AND($D82=$C$5,AH$5-AH82&gt;0),AH$5-AH82,0)))))),0)</f>
        <v>0</v>
      </c>
      <c r="AI83" s="83">
        <f t="shared" ref="AI83" si="886">IFERROR(IF(AND(ISTEXT(AI82),$D82=$C$3),AI$3,
IF(AND(ISTEXT(AI82),$D82=$C$4),AI$4,
IF(AND($D82=$C$3,AI$3-AI82&gt;0),AI$3-AI82,
IF(AND(ISTEXT(AI82),$D82=$C$5),AI$5,
IF(AND($D82=$C$4,AI$4-AI82&gt;0),AI$4-AI82,
IF(AND($D82=$C$5,AI$5-AI82&gt;0),AI$5-AI82,0)))))),0)</f>
        <v>0</v>
      </c>
      <c r="AJ83" s="147"/>
      <c r="AK83" s="147"/>
      <c r="AL83" s="147"/>
      <c r="AM83" s="147"/>
      <c r="AN83" s="147"/>
      <c r="AO83" s="147"/>
      <c r="AP83" s="147"/>
    </row>
    <row r="84" spans="2:42" ht="15" customHeight="1" thickBot="1" x14ac:dyDescent="0.3">
      <c r="B84" s="155"/>
      <c r="C84" s="151" t="s">
        <v>127</v>
      </c>
      <c r="D84" s="152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84"/>
      <c r="AI84" s="84"/>
      <c r="AJ84" s="148"/>
      <c r="AK84" s="148"/>
      <c r="AL84" s="148"/>
      <c r="AM84" s="148"/>
      <c r="AN84" s="148"/>
      <c r="AO84" s="148"/>
      <c r="AP84" s="148"/>
    </row>
    <row r="85" spans="2:42" ht="15" customHeight="1" x14ac:dyDescent="0.25">
      <c r="B85" s="153">
        <f>A35</f>
        <v>0</v>
      </c>
      <c r="C85" s="81" t="str">
        <f>IFERROR(VLOOKUP(B85,Relevé[],2,FALSE),"")</f>
        <v/>
      </c>
      <c r="D85" s="81" t="str">
        <f>IFERROR(VLOOKUP(B85,Relevé[],3,FALSE),"")</f>
        <v/>
      </c>
      <c r="E85" s="82" t="str">
        <f>IFERROR(VLOOKUP(B85,Relevé[],4,FALSE),"")</f>
        <v/>
      </c>
      <c r="F85" s="82" t="str">
        <f>IFERROR(VLOOKUP(B85,Relevé[],5,FALSE),"")</f>
        <v/>
      </c>
      <c r="G85" s="82" t="str">
        <f>IFERROR(VLOOKUP(B85,Relevé[],6,FALSE),"")</f>
        <v/>
      </c>
      <c r="H85" s="82" t="str">
        <f>IFERROR(VLOOKUP(B85,Relevé[],7,FALSE),"")</f>
        <v/>
      </c>
      <c r="I85" s="82" t="str">
        <f>IFERROR(VLOOKUP(B85,Relevé[],8,FALSE),"")</f>
        <v/>
      </c>
      <c r="J85" s="82" t="str">
        <f>IFERROR(VLOOKUP(B85,Relevé[],9,FALSE),"")</f>
        <v/>
      </c>
      <c r="K85" s="82" t="str">
        <f>IFERROR(VLOOKUP(B85,Relevé[],10,FALSE),"")</f>
        <v/>
      </c>
      <c r="L85" s="82" t="str">
        <f>IFERROR(VLOOKUP(B85,Relevé[],11,FALSE),"")</f>
        <v/>
      </c>
      <c r="M85" s="82" t="str">
        <f>IFERROR(VLOOKUP(B85,Relevé[],12,FALSE),"")</f>
        <v/>
      </c>
      <c r="N85" s="82" t="str">
        <f>IFERROR(VLOOKUP(B85,Relevé[],13,FALSE),"")</f>
        <v/>
      </c>
      <c r="O85" s="82" t="str">
        <f>IFERROR(VLOOKUP(B85,Relevé[],14,FALSE),"")</f>
        <v/>
      </c>
      <c r="P85" s="82" t="str">
        <f>IFERROR(VLOOKUP(B85,Relevé[],15,FALSE),"")</f>
        <v/>
      </c>
      <c r="Q85" s="82" t="str">
        <f>IFERROR(VLOOKUP(B85,Relevé[],16,FALSE),"")</f>
        <v/>
      </c>
      <c r="R85" s="82" t="str">
        <f>IFERROR(VLOOKUP(B85,Relevé[],17,FALSE),"")</f>
        <v/>
      </c>
      <c r="S85" s="82" t="str">
        <f>IFERROR(VLOOKUP(B85,Relevé[],18,FALSE),"")</f>
        <v/>
      </c>
      <c r="T85" s="82" t="str">
        <f>IFERROR(VLOOKUP(B85,Relevé[],19,FALSE),"")</f>
        <v/>
      </c>
      <c r="U85" s="82" t="str">
        <f>IFERROR(VLOOKUP(B85,Relevé[],20,FALSE),"")</f>
        <v/>
      </c>
      <c r="V85" s="82" t="str">
        <f>IFERROR(VLOOKUP(B85,Relevé[],21,FALSE),"")</f>
        <v/>
      </c>
      <c r="W85" s="82" t="str">
        <f>IFERROR(VLOOKUP(B85,Relevé[],22,FALSE),"")</f>
        <v/>
      </c>
      <c r="X85" s="82" t="str">
        <f>IFERROR(VLOOKUP(B85,Relevé[],23,FALSE),"")</f>
        <v/>
      </c>
      <c r="Y85" s="82" t="str">
        <f>IFERROR(VLOOKUP(B85,Relevé[],24,FALSE),"")</f>
        <v/>
      </c>
      <c r="Z85" s="82" t="str">
        <f>IFERROR(VLOOKUP(B85,Relevé[],25,FALSE),"")</f>
        <v/>
      </c>
      <c r="AA85" s="82" t="str">
        <f>IFERROR(VLOOKUP(B85,Relevé[],26,FALSE),"")</f>
        <v/>
      </c>
      <c r="AB85" s="82" t="str">
        <f>IFERROR(VLOOKUP(B85,Relevé[],27,FALSE),"")</f>
        <v/>
      </c>
      <c r="AC85" s="82" t="str">
        <f>IFERROR(VLOOKUP(B85,Relevé[],28,FALSE),"")</f>
        <v/>
      </c>
      <c r="AD85" s="82" t="str">
        <f>IFERROR(VLOOKUP(B85,Relevé[],29,FALSE),"")</f>
        <v/>
      </c>
      <c r="AE85" s="82" t="str">
        <f>IFERROR(VLOOKUP(B85,Relevé[],30,FALSE),"")</f>
        <v/>
      </c>
      <c r="AF85" s="82" t="str">
        <f>IFERROR(VLOOKUP(B85,Relevé[],31,FALSE),"")</f>
        <v/>
      </c>
      <c r="AG85" s="82" t="str">
        <f>IFERROR(VLOOKUP(B85,Relevé[],32,FALSE),"")</f>
        <v/>
      </c>
      <c r="AH85" s="82" t="str">
        <f>IFERROR(VLOOKUP(B85,Relevé[],33,FALSE),"")</f>
        <v/>
      </c>
      <c r="AI85" s="82" t="str">
        <f>IFERROR(VLOOKUP(B85,Relevé[],34,FALSE),"")</f>
        <v/>
      </c>
      <c r="AJ85" s="146">
        <f t="shared" ref="AJ85" si="887">SUM(E86:AI86)</f>
        <v>0</v>
      </c>
      <c r="AK85" s="146">
        <f t="shared" ref="AK85" si="888">SUMIFS($E86:$AI86,$E87:$AI87,"C")</f>
        <v>0</v>
      </c>
      <c r="AL85" s="146">
        <f t="shared" ref="AL85" si="889">SUMIFS($E86:$AI86,$E87:$AI87,"M")</f>
        <v>0</v>
      </c>
      <c r="AM85" s="146">
        <f t="shared" ref="AM85" si="890">SUMIFS($E86:$AI86,$E87:$AI87,"A")</f>
        <v>0</v>
      </c>
      <c r="AN85" s="146">
        <f t="shared" ref="AN85" si="891">SUMIFS($E86:$AI86,$E87:$AI87,"RC")</f>
        <v>0</v>
      </c>
      <c r="AO85" s="146">
        <f t="shared" ref="AO85" si="892">SUMIFS($E86:$AI86,$E87:$AI87,"P")</f>
        <v>0</v>
      </c>
      <c r="AP85" s="146" t="b">
        <f t="shared" ref="AP85" si="893">AJ85=SUM(AK85:AO87)</f>
        <v>1</v>
      </c>
    </row>
    <row r="86" spans="2:42" ht="15" customHeight="1" x14ac:dyDescent="0.25">
      <c r="B86" s="154"/>
      <c r="C86" s="149" t="s">
        <v>126</v>
      </c>
      <c r="D86" s="150"/>
      <c r="E86" s="83">
        <f>IFERROR(IF(AND(ISTEXT(E85),$D85=$C$3),E$3,
IF(AND(ISTEXT(E85),$D85=$C$4),E$4,
IF(AND($D85=$C$3,E$3-E85&gt;0),E$3-E85,
IF(AND(ISTEXT(E85),$D85=$C$5),E$5,
IF(AND($D85=$C$4,E$4-E85&gt;0),E$4-E85,
IF(AND($D85=$C$5,E$5-E85&gt;0),E$5-E85,0)))))),0)</f>
        <v>0</v>
      </c>
      <c r="F86" s="83">
        <f t="shared" ref="F86" si="894">IFERROR(IF(AND(ISTEXT(F85),$D85=$C$3),F$3,
IF(AND(ISTEXT(F85),$D85=$C$4),F$4,
IF(AND($D85=$C$3,F$3-F85&gt;0),F$3-F85,
IF(AND(ISTEXT(F85),$D85=$C$5),F$5,
IF(AND($D85=$C$4,F$4-F85&gt;0),F$4-F85,
IF(AND($D85=$C$5,F$5-F85&gt;0),F$5-F85,0)))))),0)</f>
        <v>0</v>
      </c>
      <c r="G86" s="83">
        <f t="shared" ref="G86" si="895">IFERROR(IF(AND(ISTEXT(G85),$D85=$C$3),G$3,
IF(AND(ISTEXT(G85),$D85=$C$4),G$4,
IF(AND($D85=$C$3,G$3-G85&gt;0),G$3-G85,
IF(AND(ISTEXT(G85),$D85=$C$5),G$5,
IF(AND($D85=$C$4,G$4-G85&gt;0),G$4-G85,
IF(AND($D85=$C$5,G$5-G85&gt;0),G$5-G85,0)))))),0)</f>
        <v>0</v>
      </c>
      <c r="H86" s="83">
        <f t="shared" ref="H86" si="896">IFERROR(IF(AND(ISTEXT(H85),$D85=$C$3),H$3,
IF(AND(ISTEXT(H85),$D85=$C$4),H$4,
IF(AND($D85=$C$3,H$3-H85&gt;0),H$3-H85,
IF(AND(ISTEXT(H85),$D85=$C$5),H$5,
IF(AND($D85=$C$4,H$4-H85&gt;0),H$4-H85,
IF(AND($D85=$C$5,H$5-H85&gt;0),H$5-H85,0)))))),0)</f>
        <v>0</v>
      </c>
      <c r="I86" s="83">
        <f t="shared" ref="I86" si="897">IFERROR(IF(AND(ISTEXT(I85),$D85=$C$3),I$3,
IF(AND(ISTEXT(I85),$D85=$C$4),I$4,
IF(AND($D85=$C$3,I$3-I85&gt;0),I$3-I85,
IF(AND(ISTEXT(I85),$D85=$C$5),I$5,
IF(AND($D85=$C$4,I$4-I85&gt;0),I$4-I85,
IF(AND($D85=$C$5,I$5-I85&gt;0),I$5-I85,0)))))),0)</f>
        <v>0</v>
      </c>
      <c r="J86" s="83">
        <f t="shared" ref="J86" si="898">IFERROR(IF(AND(ISTEXT(J85),$D85=$C$3),J$3,
IF(AND(ISTEXT(J85),$D85=$C$4),J$4,
IF(AND($D85=$C$3,J$3-J85&gt;0),J$3-J85,
IF(AND(ISTEXT(J85),$D85=$C$5),J$5,
IF(AND($D85=$C$4,J$4-J85&gt;0),J$4-J85,
IF(AND($D85=$C$5,J$5-J85&gt;0),J$5-J85,0)))))),0)</f>
        <v>0</v>
      </c>
      <c r="K86" s="83">
        <f t="shared" ref="K86" si="899">IFERROR(IF(AND(ISTEXT(K85),$D85=$C$3),K$3,
IF(AND(ISTEXT(K85),$D85=$C$4),K$4,
IF(AND($D85=$C$3,K$3-K85&gt;0),K$3-K85,
IF(AND(ISTEXT(K85),$D85=$C$5),K$5,
IF(AND($D85=$C$4,K$4-K85&gt;0),K$4-K85,
IF(AND($D85=$C$5,K$5-K85&gt;0),K$5-K85,0)))))),0)</f>
        <v>0</v>
      </c>
      <c r="L86" s="83">
        <f t="shared" ref="L86" si="900">IFERROR(IF(AND(ISTEXT(L85),$D85=$C$3),L$3,
IF(AND(ISTEXT(L85),$D85=$C$4),L$4,
IF(AND($D85=$C$3,L$3-L85&gt;0),L$3-L85,
IF(AND(ISTEXT(L85),$D85=$C$5),L$5,
IF(AND($D85=$C$4,L$4-L85&gt;0),L$4-L85,
IF(AND($D85=$C$5,L$5-L85&gt;0),L$5-L85,0)))))),0)</f>
        <v>0</v>
      </c>
      <c r="M86" s="83">
        <f t="shared" ref="M86" si="901">IFERROR(IF(AND(ISTEXT(M85),$D85=$C$3),M$3,
IF(AND(ISTEXT(M85),$D85=$C$4),M$4,
IF(AND($D85=$C$3,M$3-M85&gt;0),M$3-M85,
IF(AND(ISTEXT(M85),$D85=$C$5),M$5,
IF(AND($D85=$C$4,M$4-M85&gt;0),M$4-M85,
IF(AND($D85=$C$5,M$5-M85&gt;0),M$5-M85,0)))))),0)</f>
        <v>0</v>
      </c>
      <c r="N86" s="83">
        <f t="shared" ref="N86" si="902">IFERROR(IF(AND(ISTEXT(N85),$D85=$C$3),N$3,
IF(AND(ISTEXT(N85),$D85=$C$4),N$4,
IF(AND($D85=$C$3,N$3-N85&gt;0),N$3-N85,
IF(AND(ISTEXT(N85),$D85=$C$5),N$5,
IF(AND($D85=$C$4,N$4-N85&gt;0),N$4-N85,
IF(AND($D85=$C$5,N$5-N85&gt;0),N$5-N85,0)))))),0)</f>
        <v>0</v>
      </c>
      <c r="O86" s="83">
        <f t="shared" ref="O86" si="903">IFERROR(IF(AND(ISTEXT(O85),$D85=$C$3),O$3,
IF(AND(ISTEXT(O85),$D85=$C$4),O$4,
IF(AND($D85=$C$3,O$3-O85&gt;0),O$3-O85,
IF(AND(ISTEXT(O85),$D85=$C$5),O$5,
IF(AND($D85=$C$4,O$4-O85&gt;0),O$4-O85,
IF(AND($D85=$C$5,O$5-O85&gt;0),O$5-O85,0)))))),0)</f>
        <v>0</v>
      </c>
      <c r="P86" s="83">
        <f t="shared" ref="P86" si="904">IFERROR(IF(AND(ISTEXT(P85),$D85=$C$3),P$3,
IF(AND(ISTEXT(P85),$D85=$C$4),P$4,
IF(AND($D85=$C$3,P$3-P85&gt;0),P$3-P85,
IF(AND(ISTEXT(P85),$D85=$C$5),P$5,
IF(AND($D85=$C$4,P$4-P85&gt;0),P$4-P85,
IF(AND($D85=$C$5,P$5-P85&gt;0),P$5-P85,0)))))),0)</f>
        <v>0</v>
      </c>
      <c r="Q86" s="83">
        <f t="shared" ref="Q86" si="905">IFERROR(IF(AND(ISTEXT(Q85),$D85=$C$3),Q$3,
IF(AND(ISTEXT(Q85),$D85=$C$4),Q$4,
IF(AND($D85=$C$3,Q$3-Q85&gt;0),Q$3-Q85,
IF(AND(ISTEXT(Q85),$D85=$C$5),Q$5,
IF(AND($D85=$C$4,Q$4-Q85&gt;0),Q$4-Q85,
IF(AND($D85=$C$5,Q$5-Q85&gt;0),Q$5-Q85,0)))))),0)</f>
        <v>0</v>
      </c>
      <c r="R86" s="83">
        <f t="shared" ref="R86" si="906">IFERROR(IF(AND(ISTEXT(R85),$D85=$C$3),R$3,
IF(AND(ISTEXT(R85),$D85=$C$4),R$4,
IF(AND($D85=$C$3,R$3-R85&gt;0),R$3-R85,
IF(AND(ISTEXT(R85),$D85=$C$5),R$5,
IF(AND($D85=$C$4,R$4-R85&gt;0),R$4-R85,
IF(AND($D85=$C$5,R$5-R85&gt;0),R$5-R85,0)))))),0)</f>
        <v>0</v>
      </c>
      <c r="S86" s="83">
        <f t="shared" ref="S86" si="907">IFERROR(IF(AND(ISTEXT(S85),$D85=$C$3),S$3,
IF(AND(ISTEXT(S85),$D85=$C$4),S$4,
IF(AND($D85=$C$3,S$3-S85&gt;0),S$3-S85,
IF(AND(ISTEXT(S85),$D85=$C$5),S$5,
IF(AND($D85=$C$4,S$4-S85&gt;0),S$4-S85,
IF(AND($D85=$C$5,S$5-S85&gt;0),S$5-S85,0)))))),0)</f>
        <v>0</v>
      </c>
      <c r="T86" s="83">
        <f t="shared" ref="T86" si="908">IFERROR(IF(AND(ISTEXT(T85),$D85=$C$3),T$3,
IF(AND(ISTEXT(T85),$D85=$C$4),T$4,
IF(AND($D85=$C$3,T$3-T85&gt;0),T$3-T85,
IF(AND(ISTEXT(T85),$D85=$C$5),T$5,
IF(AND($D85=$C$4,T$4-T85&gt;0),T$4-T85,
IF(AND($D85=$C$5,T$5-T85&gt;0),T$5-T85,0)))))),0)</f>
        <v>0</v>
      </c>
      <c r="U86" s="83">
        <f t="shared" ref="U86" si="909">IFERROR(IF(AND(ISTEXT(U85),$D85=$C$3),U$3,
IF(AND(ISTEXT(U85),$D85=$C$4),U$4,
IF(AND($D85=$C$3,U$3-U85&gt;0),U$3-U85,
IF(AND(ISTEXT(U85),$D85=$C$5),U$5,
IF(AND($D85=$C$4,U$4-U85&gt;0),U$4-U85,
IF(AND($D85=$C$5,U$5-U85&gt;0),U$5-U85,0)))))),0)</f>
        <v>0</v>
      </c>
      <c r="V86" s="83">
        <f t="shared" ref="V86" si="910">IFERROR(IF(AND(ISTEXT(V85),$D85=$C$3),V$3,
IF(AND(ISTEXT(V85),$D85=$C$4),V$4,
IF(AND($D85=$C$3,V$3-V85&gt;0),V$3-V85,
IF(AND(ISTEXT(V85),$D85=$C$5),V$5,
IF(AND($D85=$C$4,V$4-V85&gt;0),V$4-V85,
IF(AND($D85=$C$5,V$5-V85&gt;0),V$5-V85,0)))))),0)</f>
        <v>0</v>
      </c>
      <c r="W86" s="83">
        <f t="shared" ref="W86" si="911">IFERROR(IF(AND(ISTEXT(W85),$D85=$C$3),W$3,
IF(AND(ISTEXT(W85),$D85=$C$4),W$4,
IF(AND($D85=$C$3,W$3-W85&gt;0),W$3-W85,
IF(AND(ISTEXT(W85),$D85=$C$5),W$5,
IF(AND($D85=$C$4,W$4-W85&gt;0),W$4-W85,
IF(AND($D85=$C$5,W$5-W85&gt;0),W$5-W85,0)))))),0)</f>
        <v>0</v>
      </c>
      <c r="X86" s="83">
        <f t="shared" ref="X86" si="912">IFERROR(IF(AND(ISTEXT(X85),$D85=$C$3),X$3,
IF(AND(ISTEXT(X85),$D85=$C$4),X$4,
IF(AND($D85=$C$3,X$3-X85&gt;0),X$3-X85,
IF(AND(ISTEXT(X85),$D85=$C$5),X$5,
IF(AND($D85=$C$4,X$4-X85&gt;0),X$4-X85,
IF(AND($D85=$C$5,X$5-X85&gt;0),X$5-X85,0)))))),0)</f>
        <v>0</v>
      </c>
      <c r="Y86" s="83">
        <f t="shared" ref="Y86" si="913">IFERROR(IF(AND(ISTEXT(Y85),$D85=$C$3),Y$3,
IF(AND(ISTEXT(Y85),$D85=$C$4),Y$4,
IF(AND($D85=$C$3,Y$3-Y85&gt;0),Y$3-Y85,
IF(AND(ISTEXT(Y85),$D85=$C$5),Y$5,
IF(AND($D85=$C$4,Y$4-Y85&gt;0),Y$4-Y85,
IF(AND($D85=$C$5,Y$5-Y85&gt;0),Y$5-Y85,0)))))),0)</f>
        <v>0</v>
      </c>
      <c r="Z86" s="83">
        <f t="shared" ref="Z86" si="914">IFERROR(IF(AND(ISTEXT(Z85),$D85=$C$3),Z$3,
IF(AND(ISTEXT(Z85),$D85=$C$4),Z$4,
IF(AND($D85=$C$3,Z$3-Z85&gt;0),Z$3-Z85,
IF(AND(ISTEXT(Z85),$D85=$C$5),Z$5,
IF(AND($D85=$C$4,Z$4-Z85&gt;0),Z$4-Z85,
IF(AND($D85=$C$5,Z$5-Z85&gt;0),Z$5-Z85,0)))))),0)</f>
        <v>0</v>
      </c>
      <c r="AA86" s="83">
        <f t="shared" ref="AA86" si="915">IFERROR(IF(AND(ISTEXT(AA85),$D85=$C$3),AA$3,
IF(AND(ISTEXT(AA85),$D85=$C$4),AA$4,
IF(AND($D85=$C$3,AA$3-AA85&gt;0),AA$3-AA85,
IF(AND(ISTEXT(AA85),$D85=$C$5),AA$5,
IF(AND($D85=$C$4,AA$4-AA85&gt;0),AA$4-AA85,
IF(AND($D85=$C$5,AA$5-AA85&gt;0),AA$5-AA85,0)))))),0)</f>
        <v>0</v>
      </c>
      <c r="AB86" s="83">
        <f t="shared" ref="AB86" si="916">IFERROR(IF(AND(ISTEXT(AB85),$D85=$C$3),AB$3,
IF(AND(ISTEXT(AB85),$D85=$C$4),AB$4,
IF(AND($D85=$C$3,AB$3-AB85&gt;0),AB$3-AB85,
IF(AND(ISTEXT(AB85),$D85=$C$5),AB$5,
IF(AND($D85=$C$4,AB$4-AB85&gt;0),AB$4-AB85,
IF(AND($D85=$C$5,AB$5-AB85&gt;0),AB$5-AB85,0)))))),0)</f>
        <v>0</v>
      </c>
      <c r="AC86" s="83">
        <f t="shared" ref="AC86" si="917">IFERROR(IF(AND(ISTEXT(AC85),$D85=$C$3),AC$3,
IF(AND(ISTEXT(AC85),$D85=$C$4),AC$4,
IF(AND($D85=$C$3,AC$3-AC85&gt;0),AC$3-AC85,
IF(AND(ISTEXT(AC85),$D85=$C$5),AC$5,
IF(AND($D85=$C$4,AC$4-AC85&gt;0),AC$4-AC85,
IF(AND($D85=$C$5,AC$5-AC85&gt;0),AC$5-AC85,0)))))),0)</f>
        <v>0</v>
      </c>
      <c r="AD86" s="83">
        <f t="shared" ref="AD86" si="918">IFERROR(IF(AND(ISTEXT(AD85),$D85=$C$3),AD$3,
IF(AND(ISTEXT(AD85),$D85=$C$4),AD$4,
IF(AND($D85=$C$3,AD$3-AD85&gt;0),AD$3-AD85,
IF(AND(ISTEXT(AD85),$D85=$C$5),AD$5,
IF(AND($D85=$C$4,AD$4-AD85&gt;0),AD$4-AD85,
IF(AND($D85=$C$5,AD$5-AD85&gt;0),AD$5-AD85,0)))))),0)</f>
        <v>0</v>
      </c>
      <c r="AE86" s="83">
        <f t="shared" ref="AE86" si="919">IFERROR(IF(AND(ISTEXT(AE85),$D85=$C$3),AE$3,
IF(AND(ISTEXT(AE85),$D85=$C$4),AE$4,
IF(AND($D85=$C$3,AE$3-AE85&gt;0),AE$3-AE85,
IF(AND(ISTEXT(AE85),$D85=$C$5),AE$5,
IF(AND($D85=$C$4,AE$4-AE85&gt;0),AE$4-AE85,
IF(AND($D85=$C$5,AE$5-AE85&gt;0),AE$5-AE85,0)))))),0)</f>
        <v>0</v>
      </c>
      <c r="AF86" s="83">
        <f t="shared" ref="AF86" si="920">IFERROR(IF(AND(ISTEXT(AF85),$D85=$C$3),AF$3,
IF(AND(ISTEXT(AF85),$D85=$C$4),AF$4,
IF(AND($D85=$C$3,AF$3-AF85&gt;0),AF$3-AF85,
IF(AND(ISTEXT(AF85),$D85=$C$5),AF$5,
IF(AND($D85=$C$4,AF$4-AF85&gt;0),AF$4-AF85,
IF(AND($D85=$C$5,AF$5-AF85&gt;0),AF$5-AF85,0)))))),0)</f>
        <v>0</v>
      </c>
      <c r="AG86" s="83">
        <f t="shared" ref="AG86" si="921">IFERROR(IF(AND(ISTEXT(AG85),$D85=$C$3),AG$3,
IF(AND(ISTEXT(AG85),$D85=$C$4),AG$4,
IF(AND($D85=$C$3,AG$3-AG85&gt;0),AG$3-AG85,
IF(AND(ISTEXT(AG85),$D85=$C$5),AG$5,
IF(AND($D85=$C$4,AG$4-AG85&gt;0),AG$4-AG85,
IF(AND($D85=$C$5,AG$5-AG85&gt;0),AG$5-AG85,0)))))),0)</f>
        <v>0</v>
      </c>
      <c r="AH86" s="83">
        <f t="shared" ref="AH86" si="922">IFERROR(IF(AND(ISTEXT(AH85),$D85=$C$3),AH$3,
IF(AND(ISTEXT(AH85),$D85=$C$4),AH$4,
IF(AND($D85=$C$3,AH$3-AH85&gt;0),AH$3-AH85,
IF(AND(ISTEXT(AH85),$D85=$C$5),AH$5,
IF(AND($D85=$C$4,AH$4-AH85&gt;0),AH$4-AH85,
IF(AND($D85=$C$5,AH$5-AH85&gt;0),AH$5-AH85,0)))))),0)</f>
        <v>0</v>
      </c>
      <c r="AI86" s="83">
        <f t="shared" ref="AI86" si="923">IFERROR(IF(AND(ISTEXT(AI85),$D85=$C$3),AI$3,
IF(AND(ISTEXT(AI85),$D85=$C$4),AI$4,
IF(AND($D85=$C$3,AI$3-AI85&gt;0),AI$3-AI85,
IF(AND(ISTEXT(AI85),$D85=$C$5),AI$5,
IF(AND($D85=$C$4,AI$4-AI85&gt;0),AI$4-AI85,
IF(AND($D85=$C$5,AI$5-AI85&gt;0),AI$5-AI85,0)))))),0)</f>
        <v>0</v>
      </c>
      <c r="AJ86" s="147"/>
      <c r="AK86" s="147"/>
      <c r="AL86" s="147"/>
      <c r="AM86" s="147"/>
      <c r="AN86" s="147"/>
      <c r="AO86" s="147"/>
      <c r="AP86" s="147"/>
    </row>
    <row r="87" spans="2:42" ht="15" customHeight="1" thickBot="1" x14ac:dyDescent="0.3">
      <c r="B87" s="155"/>
      <c r="C87" s="151" t="s">
        <v>127</v>
      </c>
      <c r="D87" s="152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84"/>
      <c r="AI87" s="84"/>
      <c r="AJ87" s="148"/>
      <c r="AK87" s="148"/>
      <c r="AL87" s="148"/>
      <c r="AM87" s="148"/>
      <c r="AN87" s="148"/>
      <c r="AO87" s="148"/>
      <c r="AP87" s="148"/>
    </row>
    <row r="88" spans="2:42" ht="15" customHeight="1" x14ac:dyDescent="0.25">
      <c r="B88" s="153">
        <f>A36</f>
        <v>0</v>
      </c>
      <c r="C88" s="81" t="str">
        <f>IFERROR(VLOOKUP(B88,Relevé[],2,FALSE),"")</f>
        <v/>
      </c>
      <c r="D88" s="81" t="str">
        <f>IFERROR(VLOOKUP(B88,Relevé[],3,FALSE),"")</f>
        <v/>
      </c>
      <c r="E88" s="82" t="str">
        <f>IFERROR(VLOOKUP(B88,Relevé[],4,FALSE),"")</f>
        <v/>
      </c>
      <c r="F88" s="82" t="str">
        <f>IFERROR(VLOOKUP(B88,Relevé[],5,FALSE),"")</f>
        <v/>
      </c>
      <c r="G88" s="82" t="str">
        <f>IFERROR(VLOOKUP(B88,Relevé[],6,FALSE),"")</f>
        <v/>
      </c>
      <c r="H88" s="82" t="str">
        <f>IFERROR(VLOOKUP(B88,Relevé[],7,FALSE),"")</f>
        <v/>
      </c>
      <c r="I88" s="82" t="str">
        <f>IFERROR(VLOOKUP(B88,Relevé[],8,FALSE),"")</f>
        <v/>
      </c>
      <c r="J88" s="82" t="str">
        <f>IFERROR(VLOOKUP(B88,Relevé[],9,FALSE),"")</f>
        <v/>
      </c>
      <c r="K88" s="82" t="str">
        <f>IFERROR(VLOOKUP(B88,Relevé[],10,FALSE),"")</f>
        <v/>
      </c>
      <c r="L88" s="82" t="str">
        <f>IFERROR(VLOOKUP(B88,Relevé[],11,FALSE),"")</f>
        <v/>
      </c>
      <c r="M88" s="82" t="str">
        <f>IFERROR(VLOOKUP(B88,Relevé[],12,FALSE),"")</f>
        <v/>
      </c>
      <c r="N88" s="82" t="str">
        <f>IFERROR(VLOOKUP(B88,Relevé[],13,FALSE),"")</f>
        <v/>
      </c>
      <c r="O88" s="82" t="str">
        <f>IFERROR(VLOOKUP(B88,Relevé[],14,FALSE),"")</f>
        <v/>
      </c>
      <c r="P88" s="82" t="str">
        <f>IFERROR(VLOOKUP(B88,Relevé[],15,FALSE),"")</f>
        <v/>
      </c>
      <c r="Q88" s="82" t="str">
        <f>IFERROR(VLOOKUP(B88,Relevé[],16,FALSE),"")</f>
        <v/>
      </c>
      <c r="R88" s="82" t="str">
        <f>IFERROR(VLOOKUP(B88,Relevé[],17,FALSE),"")</f>
        <v/>
      </c>
      <c r="S88" s="82" t="str">
        <f>IFERROR(VLOOKUP(B88,Relevé[],18,FALSE),"")</f>
        <v/>
      </c>
      <c r="T88" s="82" t="str">
        <f>IFERROR(VLOOKUP(B88,Relevé[],19,FALSE),"")</f>
        <v/>
      </c>
      <c r="U88" s="82" t="str">
        <f>IFERROR(VLOOKUP(B88,Relevé[],20,FALSE),"")</f>
        <v/>
      </c>
      <c r="V88" s="82" t="str">
        <f>IFERROR(VLOOKUP(B88,Relevé[],21,FALSE),"")</f>
        <v/>
      </c>
      <c r="W88" s="82" t="str">
        <f>IFERROR(VLOOKUP(B88,Relevé[],22,FALSE),"")</f>
        <v/>
      </c>
      <c r="X88" s="82" t="str">
        <f>IFERROR(VLOOKUP(B88,Relevé[],23,FALSE),"")</f>
        <v/>
      </c>
      <c r="Y88" s="82" t="str">
        <f>IFERROR(VLOOKUP(B88,Relevé[],24,FALSE),"")</f>
        <v/>
      </c>
      <c r="Z88" s="82" t="str">
        <f>IFERROR(VLOOKUP(B88,Relevé[],25,FALSE),"")</f>
        <v/>
      </c>
      <c r="AA88" s="82" t="str">
        <f>IFERROR(VLOOKUP(B88,Relevé[],26,FALSE),"")</f>
        <v/>
      </c>
      <c r="AB88" s="82" t="str">
        <f>IFERROR(VLOOKUP(B88,Relevé[],27,FALSE),"")</f>
        <v/>
      </c>
      <c r="AC88" s="82" t="str">
        <f>IFERROR(VLOOKUP(B88,Relevé[],28,FALSE),"")</f>
        <v/>
      </c>
      <c r="AD88" s="82" t="str">
        <f>IFERROR(VLOOKUP(B88,Relevé[],29,FALSE),"")</f>
        <v/>
      </c>
      <c r="AE88" s="82" t="str">
        <f>IFERROR(VLOOKUP(B88,Relevé[],30,FALSE),"")</f>
        <v/>
      </c>
      <c r="AF88" s="82" t="str">
        <f>IFERROR(VLOOKUP(B88,Relevé[],31,FALSE),"")</f>
        <v/>
      </c>
      <c r="AG88" s="82" t="str">
        <f>IFERROR(VLOOKUP(B88,Relevé[],32,FALSE),"")</f>
        <v/>
      </c>
      <c r="AH88" s="82" t="str">
        <f>IFERROR(VLOOKUP(B88,Relevé[],33,FALSE),"")</f>
        <v/>
      </c>
      <c r="AI88" s="82" t="str">
        <f>IFERROR(VLOOKUP(B88,Relevé[],34,FALSE),"")</f>
        <v/>
      </c>
      <c r="AJ88" s="146">
        <f t="shared" ref="AJ88" si="924">SUM(E89:AI89)</f>
        <v>0</v>
      </c>
      <c r="AK88" s="146">
        <f t="shared" ref="AK88" si="925">SUMIFS($E89:$AI89,$E90:$AI90,"C")</f>
        <v>0</v>
      </c>
      <c r="AL88" s="146">
        <f t="shared" ref="AL88" si="926">SUMIFS($E89:$AI89,$E90:$AI90,"M")</f>
        <v>0</v>
      </c>
      <c r="AM88" s="146">
        <f t="shared" ref="AM88" si="927">SUMIFS($E89:$AI89,$E90:$AI90,"A")</f>
        <v>0</v>
      </c>
      <c r="AN88" s="146">
        <f t="shared" ref="AN88" si="928">SUMIFS($E89:$AI89,$E90:$AI90,"RC")</f>
        <v>0</v>
      </c>
      <c r="AO88" s="146">
        <f t="shared" ref="AO88" si="929">SUMIFS($E89:$AI89,$E90:$AI90,"P")</f>
        <v>0</v>
      </c>
      <c r="AP88" s="146" t="b">
        <f t="shared" ref="AP88" si="930">AJ88=SUM(AK88:AO90)</f>
        <v>1</v>
      </c>
    </row>
    <row r="89" spans="2:42" ht="15" customHeight="1" x14ac:dyDescent="0.25">
      <c r="B89" s="154"/>
      <c r="C89" s="149" t="s">
        <v>126</v>
      </c>
      <c r="D89" s="150"/>
      <c r="E89" s="83">
        <f>IFERROR(IF(AND(ISTEXT(E88),$D88=$C$3),E$3,
IF(AND(ISTEXT(E88),$D88=$C$4),E$4,
IF(AND($D88=$C$3,E$3-E88&gt;0),E$3-E88,
IF(AND(ISTEXT(E88),$D88=$C$5),E$5,
IF(AND($D88=$C$4,E$4-E88&gt;0),E$4-E88,
IF(AND($D88=$C$5,E$5-E88&gt;0),E$5-E88,0)))))),0)</f>
        <v>0</v>
      </c>
      <c r="F89" s="83">
        <f t="shared" ref="F89" si="931">IFERROR(IF(AND(ISTEXT(F88),$D88=$C$3),F$3,
IF(AND(ISTEXT(F88),$D88=$C$4),F$4,
IF(AND($D88=$C$3,F$3-F88&gt;0),F$3-F88,
IF(AND(ISTEXT(F88),$D88=$C$5),F$5,
IF(AND($D88=$C$4,F$4-F88&gt;0),F$4-F88,
IF(AND($D88=$C$5,F$5-F88&gt;0),F$5-F88,0)))))),0)</f>
        <v>0</v>
      </c>
      <c r="G89" s="83">
        <f t="shared" ref="G89" si="932">IFERROR(IF(AND(ISTEXT(G88),$D88=$C$3),G$3,
IF(AND(ISTEXT(G88),$D88=$C$4),G$4,
IF(AND($D88=$C$3,G$3-G88&gt;0),G$3-G88,
IF(AND(ISTEXT(G88),$D88=$C$5),G$5,
IF(AND($D88=$C$4,G$4-G88&gt;0),G$4-G88,
IF(AND($D88=$C$5,G$5-G88&gt;0),G$5-G88,0)))))),0)</f>
        <v>0</v>
      </c>
      <c r="H89" s="83">
        <f t="shared" ref="H89" si="933">IFERROR(IF(AND(ISTEXT(H88),$D88=$C$3),H$3,
IF(AND(ISTEXT(H88),$D88=$C$4),H$4,
IF(AND($D88=$C$3,H$3-H88&gt;0),H$3-H88,
IF(AND(ISTEXT(H88),$D88=$C$5),H$5,
IF(AND($D88=$C$4,H$4-H88&gt;0),H$4-H88,
IF(AND($D88=$C$5,H$5-H88&gt;0),H$5-H88,0)))))),0)</f>
        <v>0</v>
      </c>
      <c r="I89" s="83">
        <f t="shared" ref="I89" si="934">IFERROR(IF(AND(ISTEXT(I88),$D88=$C$3),I$3,
IF(AND(ISTEXT(I88),$D88=$C$4),I$4,
IF(AND($D88=$C$3,I$3-I88&gt;0),I$3-I88,
IF(AND(ISTEXT(I88),$D88=$C$5),I$5,
IF(AND($D88=$C$4,I$4-I88&gt;0),I$4-I88,
IF(AND($D88=$C$5,I$5-I88&gt;0),I$5-I88,0)))))),0)</f>
        <v>0</v>
      </c>
      <c r="J89" s="83">
        <f t="shared" ref="J89" si="935">IFERROR(IF(AND(ISTEXT(J88),$D88=$C$3),J$3,
IF(AND(ISTEXT(J88),$D88=$C$4),J$4,
IF(AND($D88=$C$3,J$3-J88&gt;0),J$3-J88,
IF(AND(ISTEXT(J88),$D88=$C$5),J$5,
IF(AND($D88=$C$4,J$4-J88&gt;0),J$4-J88,
IF(AND($D88=$C$5,J$5-J88&gt;0),J$5-J88,0)))))),0)</f>
        <v>0</v>
      </c>
      <c r="K89" s="83">
        <f t="shared" ref="K89" si="936">IFERROR(IF(AND(ISTEXT(K88),$D88=$C$3),K$3,
IF(AND(ISTEXT(K88),$D88=$C$4),K$4,
IF(AND($D88=$C$3,K$3-K88&gt;0),K$3-K88,
IF(AND(ISTEXT(K88),$D88=$C$5),K$5,
IF(AND($D88=$C$4,K$4-K88&gt;0),K$4-K88,
IF(AND($D88=$C$5,K$5-K88&gt;0),K$5-K88,0)))))),0)</f>
        <v>0</v>
      </c>
      <c r="L89" s="83">
        <f t="shared" ref="L89" si="937">IFERROR(IF(AND(ISTEXT(L88),$D88=$C$3),L$3,
IF(AND(ISTEXT(L88),$D88=$C$4),L$4,
IF(AND($D88=$C$3,L$3-L88&gt;0),L$3-L88,
IF(AND(ISTEXT(L88),$D88=$C$5),L$5,
IF(AND($D88=$C$4,L$4-L88&gt;0),L$4-L88,
IF(AND($D88=$C$5,L$5-L88&gt;0),L$5-L88,0)))))),0)</f>
        <v>0</v>
      </c>
      <c r="M89" s="83">
        <f t="shared" ref="M89" si="938">IFERROR(IF(AND(ISTEXT(M88),$D88=$C$3),M$3,
IF(AND(ISTEXT(M88),$D88=$C$4),M$4,
IF(AND($D88=$C$3,M$3-M88&gt;0),M$3-M88,
IF(AND(ISTEXT(M88),$D88=$C$5),M$5,
IF(AND($D88=$C$4,M$4-M88&gt;0),M$4-M88,
IF(AND($D88=$C$5,M$5-M88&gt;0),M$5-M88,0)))))),0)</f>
        <v>0</v>
      </c>
      <c r="N89" s="83">
        <f t="shared" ref="N89" si="939">IFERROR(IF(AND(ISTEXT(N88),$D88=$C$3),N$3,
IF(AND(ISTEXT(N88),$D88=$C$4),N$4,
IF(AND($D88=$C$3,N$3-N88&gt;0),N$3-N88,
IF(AND(ISTEXT(N88),$D88=$C$5),N$5,
IF(AND($D88=$C$4,N$4-N88&gt;0),N$4-N88,
IF(AND($D88=$C$5,N$5-N88&gt;0),N$5-N88,0)))))),0)</f>
        <v>0</v>
      </c>
      <c r="O89" s="83">
        <f t="shared" ref="O89" si="940">IFERROR(IF(AND(ISTEXT(O88),$D88=$C$3),O$3,
IF(AND(ISTEXT(O88),$D88=$C$4),O$4,
IF(AND($D88=$C$3,O$3-O88&gt;0),O$3-O88,
IF(AND(ISTEXT(O88),$D88=$C$5),O$5,
IF(AND($D88=$C$4,O$4-O88&gt;0),O$4-O88,
IF(AND($D88=$C$5,O$5-O88&gt;0),O$5-O88,0)))))),0)</f>
        <v>0</v>
      </c>
      <c r="P89" s="83">
        <f t="shared" ref="P89" si="941">IFERROR(IF(AND(ISTEXT(P88),$D88=$C$3),P$3,
IF(AND(ISTEXT(P88),$D88=$C$4),P$4,
IF(AND($D88=$C$3,P$3-P88&gt;0),P$3-P88,
IF(AND(ISTEXT(P88),$D88=$C$5),P$5,
IF(AND($D88=$C$4,P$4-P88&gt;0),P$4-P88,
IF(AND($D88=$C$5,P$5-P88&gt;0),P$5-P88,0)))))),0)</f>
        <v>0</v>
      </c>
      <c r="Q89" s="83">
        <f t="shared" ref="Q89" si="942">IFERROR(IF(AND(ISTEXT(Q88),$D88=$C$3),Q$3,
IF(AND(ISTEXT(Q88),$D88=$C$4),Q$4,
IF(AND($D88=$C$3,Q$3-Q88&gt;0),Q$3-Q88,
IF(AND(ISTEXT(Q88),$D88=$C$5),Q$5,
IF(AND($D88=$C$4,Q$4-Q88&gt;0),Q$4-Q88,
IF(AND($D88=$C$5,Q$5-Q88&gt;0),Q$5-Q88,0)))))),0)</f>
        <v>0</v>
      </c>
      <c r="R89" s="83">
        <f t="shared" ref="R89" si="943">IFERROR(IF(AND(ISTEXT(R88),$D88=$C$3),R$3,
IF(AND(ISTEXT(R88),$D88=$C$4),R$4,
IF(AND($D88=$C$3,R$3-R88&gt;0),R$3-R88,
IF(AND(ISTEXT(R88),$D88=$C$5),R$5,
IF(AND($D88=$C$4,R$4-R88&gt;0),R$4-R88,
IF(AND($D88=$C$5,R$5-R88&gt;0),R$5-R88,0)))))),0)</f>
        <v>0</v>
      </c>
      <c r="S89" s="83">
        <f t="shared" ref="S89" si="944">IFERROR(IF(AND(ISTEXT(S88),$D88=$C$3),S$3,
IF(AND(ISTEXT(S88),$D88=$C$4),S$4,
IF(AND($D88=$C$3,S$3-S88&gt;0),S$3-S88,
IF(AND(ISTEXT(S88),$D88=$C$5),S$5,
IF(AND($D88=$C$4,S$4-S88&gt;0),S$4-S88,
IF(AND($D88=$C$5,S$5-S88&gt;0),S$5-S88,0)))))),0)</f>
        <v>0</v>
      </c>
      <c r="T89" s="83">
        <f t="shared" ref="T89" si="945">IFERROR(IF(AND(ISTEXT(T88),$D88=$C$3),T$3,
IF(AND(ISTEXT(T88),$D88=$C$4),T$4,
IF(AND($D88=$C$3,T$3-T88&gt;0),T$3-T88,
IF(AND(ISTEXT(T88),$D88=$C$5),T$5,
IF(AND($D88=$C$4,T$4-T88&gt;0),T$4-T88,
IF(AND($D88=$C$5,T$5-T88&gt;0),T$5-T88,0)))))),0)</f>
        <v>0</v>
      </c>
      <c r="U89" s="83">
        <f t="shared" ref="U89" si="946">IFERROR(IF(AND(ISTEXT(U88),$D88=$C$3),U$3,
IF(AND(ISTEXT(U88),$D88=$C$4),U$4,
IF(AND($D88=$C$3,U$3-U88&gt;0),U$3-U88,
IF(AND(ISTEXT(U88),$D88=$C$5),U$5,
IF(AND($D88=$C$4,U$4-U88&gt;0),U$4-U88,
IF(AND($D88=$C$5,U$5-U88&gt;0),U$5-U88,0)))))),0)</f>
        <v>0</v>
      </c>
      <c r="V89" s="83">
        <f t="shared" ref="V89" si="947">IFERROR(IF(AND(ISTEXT(V88),$D88=$C$3),V$3,
IF(AND(ISTEXT(V88),$D88=$C$4),V$4,
IF(AND($D88=$C$3,V$3-V88&gt;0),V$3-V88,
IF(AND(ISTEXT(V88),$D88=$C$5),V$5,
IF(AND($D88=$C$4,V$4-V88&gt;0),V$4-V88,
IF(AND($D88=$C$5,V$5-V88&gt;0),V$5-V88,0)))))),0)</f>
        <v>0</v>
      </c>
      <c r="W89" s="83">
        <f t="shared" ref="W89" si="948">IFERROR(IF(AND(ISTEXT(W88),$D88=$C$3),W$3,
IF(AND(ISTEXT(W88),$D88=$C$4),W$4,
IF(AND($D88=$C$3,W$3-W88&gt;0),W$3-W88,
IF(AND(ISTEXT(W88),$D88=$C$5),W$5,
IF(AND($D88=$C$4,W$4-W88&gt;0),W$4-W88,
IF(AND($D88=$C$5,W$5-W88&gt;0),W$5-W88,0)))))),0)</f>
        <v>0</v>
      </c>
      <c r="X89" s="83">
        <f t="shared" ref="X89" si="949">IFERROR(IF(AND(ISTEXT(X88),$D88=$C$3),X$3,
IF(AND(ISTEXT(X88),$D88=$C$4),X$4,
IF(AND($D88=$C$3,X$3-X88&gt;0),X$3-X88,
IF(AND(ISTEXT(X88),$D88=$C$5),X$5,
IF(AND($D88=$C$4,X$4-X88&gt;0),X$4-X88,
IF(AND($D88=$C$5,X$5-X88&gt;0),X$5-X88,0)))))),0)</f>
        <v>0</v>
      </c>
      <c r="Y89" s="83">
        <f t="shared" ref="Y89" si="950">IFERROR(IF(AND(ISTEXT(Y88),$D88=$C$3),Y$3,
IF(AND(ISTEXT(Y88),$D88=$C$4),Y$4,
IF(AND($D88=$C$3,Y$3-Y88&gt;0),Y$3-Y88,
IF(AND(ISTEXT(Y88),$D88=$C$5),Y$5,
IF(AND($D88=$C$4,Y$4-Y88&gt;0),Y$4-Y88,
IF(AND($D88=$C$5,Y$5-Y88&gt;0),Y$5-Y88,0)))))),0)</f>
        <v>0</v>
      </c>
      <c r="Z89" s="83">
        <f t="shared" ref="Z89" si="951">IFERROR(IF(AND(ISTEXT(Z88),$D88=$C$3),Z$3,
IF(AND(ISTEXT(Z88),$D88=$C$4),Z$4,
IF(AND($D88=$C$3,Z$3-Z88&gt;0),Z$3-Z88,
IF(AND(ISTEXT(Z88),$D88=$C$5),Z$5,
IF(AND($D88=$C$4,Z$4-Z88&gt;0),Z$4-Z88,
IF(AND($D88=$C$5,Z$5-Z88&gt;0),Z$5-Z88,0)))))),0)</f>
        <v>0</v>
      </c>
      <c r="AA89" s="83">
        <f t="shared" ref="AA89" si="952">IFERROR(IF(AND(ISTEXT(AA88),$D88=$C$3),AA$3,
IF(AND(ISTEXT(AA88),$D88=$C$4),AA$4,
IF(AND($D88=$C$3,AA$3-AA88&gt;0),AA$3-AA88,
IF(AND(ISTEXT(AA88),$D88=$C$5),AA$5,
IF(AND($D88=$C$4,AA$4-AA88&gt;0),AA$4-AA88,
IF(AND($D88=$C$5,AA$5-AA88&gt;0),AA$5-AA88,0)))))),0)</f>
        <v>0</v>
      </c>
      <c r="AB89" s="83">
        <f t="shared" ref="AB89" si="953">IFERROR(IF(AND(ISTEXT(AB88),$D88=$C$3),AB$3,
IF(AND(ISTEXT(AB88),$D88=$C$4),AB$4,
IF(AND($D88=$C$3,AB$3-AB88&gt;0),AB$3-AB88,
IF(AND(ISTEXT(AB88),$D88=$C$5),AB$5,
IF(AND($D88=$C$4,AB$4-AB88&gt;0),AB$4-AB88,
IF(AND($D88=$C$5,AB$5-AB88&gt;0),AB$5-AB88,0)))))),0)</f>
        <v>0</v>
      </c>
      <c r="AC89" s="83">
        <f t="shared" ref="AC89" si="954">IFERROR(IF(AND(ISTEXT(AC88),$D88=$C$3),AC$3,
IF(AND(ISTEXT(AC88),$D88=$C$4),AC$4,
IF(AND($D88=$C$3,AC$3-AC88&gt;0),AC$3-AC88,
IF(AND(ISTEXT(AC88),$D88=$C$5),AC$5,
IF(AND($D88=$C$4,AC$4-AC88&gt;0),AC$4-AC88,
IF(AND($D88=$C$5,AC$5-AC88&gt;0),AC$5-AC88,0)))))),0)</f>
        <v>0</v>
      </c>
      <c r="AD89" s="83">
        <f t="shared" ref="AD89" si="955">IFERROR(IF(AND(ISTEXT(AD88),$D88=$C$3),AD$3,
IF(AND(ISTEXT(AD88),$D88=$C$4),AD$4,
IF(AND($D88=$C$3,AD$3-AD88&gt;0),AD$3-AD88,
IF(AND(ISTEXT(AD88),$D88=$C$5),AD$5,
IF(AND($D88=$C$4,AD$4-AD88&gt;0),AD$4-AD88,
IF(AND($D88=$C$5,AD$5-AD88&gt;0),AD$5-AD88,0)))))),0)</f>
        <v>0</v>
      </c>
      <c r="AE89" s="83">
        <f t="shared" ref="AE89" si="956">IFERROR(IF(AND(ISTEXT(AE88),$D88=$C$3),AE$3,
IF(AND(ISTEXT(AE88),$D88=$C$4),AE$4,
IF(AND($D88=$C$3,AE$3-AE88&gt;0),AE$3-AE88,
IF(AND(ISTEXT(AE88),$D88=$C$5),AE$5,
IF(AND($D88=$C$4,AE$4-AE88&gt;0),AE$4-AE88,
IF(AND($D88=$C$5,AE$5-AE88&gt;0),AE$5-AE88,0)))))),0)</f>
        <v>0</v>
      </c>
      <c r="AF89" s="83">
        <f t="shared" ref="AF89" si="957">IFERROR(IF(AND(ISTEXT(AF88),$D88=$C$3),AF$3,
IF(AND(ISTEXT(AF88),$D88=$C$4),AF$4,
IF(AND($D88=$C$3,AF$3-AF88&gt;0),AF$3-AF88,
IF(AND(ISTEXT(AF88),$D88=$C$5),AF$5,
IF(AND($D88=$C$4,AF$4-AF88&gt;0),AF$4-AF88,
IF(AND($D88=$C$5,AF$5-AF88&gt;0),AF$5-AF88,0)))))),0)</f>
        <v>0</v>
      </c>
      <c r="AG89" s="83">
        <f t="shared" ref="AG89" si="958">IFERROR(IF(AND(ISTEXT(AG88),$D88=$C$3),AG$3,
IF(AND(ISTEXT(AG88),$D88=$C$4),AG$4,
IF(AND($D88=$C$3,AG$3-AG88&gt;0),AG$3-AG88,
IF(AND(ISTEXT(AG88),$D88=$C$5),AG$5,
IF(AND($D88=$C$4,AG$4-AG88&gt;0),AG$4-AG88,
IF(AND($D88=$C$5,AG$5-AG88&gt;0),AG$5-AG88,0)))))),0)</f>
        <v>0</v>
      </c>
      <c r="AH89" s="83">
        <f t="shared" ref="AH89" si="959">IFERROR(IF(AND(ISTEXT(AH88),$D88=$C$3),AH$3,
IF(AND(ISTEXT(AH88),$D88=$C$4),AH$4,
IF(AND($D88=$C$3,AH$3-AH88&gt;0),AH$3-AH88,
IF(AND(ISTEXT(AH88),$D88=$C$5),AH$5,
IF(AND($D88=$C$4,AH$4-AH88&gt;0),AH$4-AH88,
IF(AND($D88=$C$5,AH$5-AH88&gt;0),AH$5-AH88,0)))))),0)</f>
        <v>0</v>
      </c>
      <c r="AI89" s="83">
        <f t="shared" ref="AI89" si="960">IFERROR(IF(AND(ISTEXT(AI88),$D88=$C$3),AI$3,
IF(AND(ISTEXT(AI88),$D88=$C$4),AI$4,
IF(AND($D88=$C$3,AI$3-AI88&gt;0),AI$3-AI88,
IF(AND(ISTEXT(AI88),$D88=$C$5),AI$5,
IF(AND($D88=$C$4,AI$4-AI88&gt;0),AI$4-AI88,
IF(AND($D88=$C$5,AI$5-AI88&gt;0),AI$5-AI88,0)))))),0)</f>
        <v>0</v>
      </c>
      <c r="AJ89" s="147"/>
      <c r="AK89" s="147"/>
      <c r="AL89" s="147"/>
      <c r="AM89" s="147"/>
      <c r="AN89" s="147"/>
      <c r="AO89" s="147"/>
      <c r="AP89" s="147"/>
    </row>
    <row r="90" spans="2:42" ht="15" customHeight="1" thickBot="1" x14ac:dyDescent="0.3">
      <c r="B90" s="155"/>
      <c r="C90" s="151" t="s">
        <v>127</v>
      </c>
      <c r="D90" s="152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148"/>
      <c r="AK90" s="148"/>
      <c r="AL90" s="148"/>
      <c r="AM90" s="148"/>
      <c r="AN90" s="148"/>
      <c r="AO90" s="148"/>
      <c r="AP90" s="148"/>
    </row>
    <row r="91" spans="2:42" ht="15" customHeight="1" x14ac:dyDescent="0.25">
      <c r="B91" s="153">
        <f>A37</f>
        <v>0</v>
      </c>
      <c r="C91" s="81" t="str">
        <f>IFERROR(VLOOKUP(B91,Relevé[],2,FALSE),"")</f>
        <v/>
      </c>
      <c r="D91" s="81" t="str">
        <f>IFERROR(VLOOKUP(B91,Relevé[],3,FALSE),"")</f>
        <v/>
      </c>
      <c r="E91" s="82" t="str">
        <f>IFERROR(VLOOKUP(B91,Relevé[],4,FALSE),"")</f>
        <v/>
      </c>
      <c r="F91" s="82" t="str">
        <f>IFERROR(VLOOKUP(B91,Relevé[],5,FALSE),"")</f>
        <v/>
      </c>
      <c r="G91" s="82" t="str">
        <f>IFERROR(VLOOKUP(B91,Relevé[],6,FALSE),"")</f>
        <v/>
      </c>
      <c r="H91" s="82" t="str">
        <f>IFERROR(VLOOKUP(B91,Relevé[],7,FALSE),"")</f>
        <v/>
      </c>
      <c r="I91" s="82" t="str">
        <f>IFERROR(VLOOKUP(B91,Relevé[],8,FALSE),"")</f>
        <v/>
      </c>
      <c r="J91" s="82" t="str">
        <f>IFERROR(VLOOKUP(B91,Relevé[],9,FALSE),"")</f>
        <v/>
      </c>
      <c r="K91" s="82" t="str">
        <f>IFERROR(VLOOKUP(B91,Relevé[],10,FALSE),"")</f>
        <v/>
      </c>
      <c r="L91" s="82" t="str">
        <f>IFERROR(VLOOKUP(B91,Relevé[],11,FALSE),"")</f>
        <v/>
      </c>
      <c r="M91" s="82" t="str">
        <f>IFERROR(VLOOKUP(B91,Relevé[],12,FALSE),"")</f>
        <v/>
      </c>
      <c r="N91" s="82" t="str">
        <f>IFERROR(VLOOKUP(B91,Relevé[],13,FALSE),"")</f>
        <v/>
      </c>
      <c r="O91" s="82" t="str">
        <f>IFERROR(VLOOKUP(B91,Relevé[],14,FALSE),"")</f>
        <v/>
      </c>
      <c r="P91" s="82" t="str">
        <f>IFERROR(VLOOKUP(B91,Relevé[],15,FALSE),"")</f>
        <v/>
      </c>
      <c r="Q91" s="82" t="str">
        <f>IFERROR(VLOOKUP(B91,Relevé[],16,FALSE),"")</f>
        <v/>
      </c>
      <c r="R91" s="82" t="str">
        <f>IFERROR(VLOOKUP(B91,Relevé[],17,FALSE),"")</f>
        <v/>
      </c>
      <c r="S91" s="82" t="str">
        <f>IFERROR(VLOOKUP(B91,Relevé[],18,FALSE),"")</f>
        <v/>
      </c>
      <c r="T91" s="82" t="str">
        <f>IFERROR(VLOOKUP(B91,Relevé[],19,FALSE),"")</f>
        <v/>
      </c>
      <c r="U91" s="82" t="str">
        <f>IFERROR(VLOOKUP(B91,Relevé[],20,FALSE),"")</f>
        <v/>
      </c>
      <c r="V91" s="82" t="str">
        <f>IFERROR(VLOOKUP(B91,Relevé[],21,FALSE),"")</f>
        <v/>
      </c>
      <c r="W91" s="82" t="str">
        <f>IFERROR(VLOOKUP(B91,Relevé[],22,FALSE),"")</f>
        <v/>
      </c>
      <c r="X91" s="82" t="str">
        <f>IFERROR(VLOOKUP(B91,Relevé[],23,FALSE),"")</f>
        <v/>
      </c>
      <c r="Y91" s="82" t="str">
        <f>IFERROR(VLOOKUP(B91,Relevé[],24,FALSE),"")</f>
        <v/>
      </c>
      <c r="Z91" s="82" t="str">
        <f>IFERROR(VLOOKUP(B91,Relevé[],25,FALSE),"")</f>
        <v/>
      </c>
      <c r="AA91" s="82" t="str">
        <f>IFERROR(VLOOKUP(B91,Relevé[],26,FALSE),"")</f>
        <v/>
      </c>
      <c r="AB91" s="82" t="str">
        <f>IFERROR(VLOOKUP(B91,Relevé[],27,FALSE),"")</f>
        <v/>
      </c>
      <c r="AC91" s="82" t="str">
        <f>IFERROR(VLOOKUP(B91,Relevé[],28,FALSE),"")</f>
        <v/>
      </c>
      <c r="AD91" s="82" t="str">
        <f>IFERROR(VLOOKUP(B91,Relevé[],29,FALSE),"")</f>
        <v/>
      </c>
      <c r="AE91" s="82" t="str">
        <f>IFERROR(VLOOKUP(B91,Relevé[],30,FALSE),"")</f>
        <v/>
      </c>
      <c r="AF91" s="82" t="str">
        <f>IFERROR(VLOOKUP(B91,Relevé[],31,FALSE),"")</f>
        <v/>
      </c>
      <c r="AG91" s="82" t="str">
        <f>IFERROR(VLOOKUP(B91,Relevé[],32,FALSE),"")</f>
        <v/>
      </c>
      <c r="AH91" s="82" t="str">
        <f>IFERROR(VLOOKUP(B91,Relevé[],33,FALSE),"")</f>
        <v/>
      </c>
      <c r="AI91" s="82" t="str">
        <f>IFERROR(VLOOKUP(B91,Relevé[],34,FALSE),"")</f>
        <v/>
      </c>
      <c r="AJ91" s="146">
        <f>SUM(E92:AI92)</f>
        <v>0</v>
      </c>
      <c r="AK91" s="146">
        <f t="shared" ref="AK91" si="961">SUMIFS($E92:$AI92,$E93:$AI93,"C")</f>
        <v>0</v>
      </c>
      <c r="AL91" s="146">
        <f t="shared" ref="AL91" si="962">SUMIFS($E92:$AI92,$E93:$AI93,"M")</f>
        <v>0</v>
      </c>
      <c r="AM91" s="146">
        <f t="shared" ref="AM91" si="963">SUMIFS($E92:$AI92,$E93:$AI93,"A")</f>
        <v>0</v>
      </c>
      <c r="AN91" s="146">
        <f t="shared" ref="AN91" si="964">SUMIFS($E92:$AI92,$E93:$AI93,"RC")</f>
        <v>0</v>
      </c>
      <c r="AO91" s="146">
        <f t="shared" ref="AO91" si="965">SUMIFS($E92:$AI92,$E93:$AI93,"P")</f>
        <v>0</v>
      </c>
      <c r="AP91" s="146" t="b">
        <f t="shared" ref="AP91" si="966">AJ91=SUM(AK91:AO93)</f>
        <v>1</v>
      </c>
    </row>
    <row r="92" spans="2:42" ht="15" customHeight="1" x14ac:dyDescent="0.25">
      <c r="B92" s="154"/>
      <c r="C92" s="149" t="s">
        <v>126</v>
      </c>
      <c r="D92" s="150"/>
      <c r="E92" s="83">
        <f>IFERROR(IF(AND(ISTEXT(E91),$D91=$C$3),E$3,
IF(AND(ISTEXT(E91),$D91=$C$4),E$4,
IF(AND($D91=$C$3,E$3-E91&gt;0),E$3-E91,
IF(AND(ISTEXT(E91),$D91=$C$5),E$5,
IF(AND($D91=$C$4,E$4-E91&gt;0),E$4-E91,
IF(AND($D91=$C$5,E$5-E91&gt;0),E$5-E91,0)))))),0)</f>
        <v>0</v>
      </c>
      <c r="F92" s="83">
        <f t="shared" ref="F92" si="967">IFERROR(IF(AND(ISTEXT(F91),$D91=$C$3),F$3,
IF(AND(ISTEXT(F91),$D91=$C$4),F$4,
IF(AND($D91=$C$3,F$3-F91&gt;0),F$3-F91,
IF(AND(ISTEXT(F91),$D91=$C$5),F$5,
IF(AND($D91=$C$4,F$4-F91&gt;0),F$4-F91,
IF(AND($D91=$C$5,F$5-F91&gt;0),F$5-F91,0)))))),0)</f>
        <v>0</v>
      </c>
      <c r="G92" s="83">
        <f t="shared" ref="G92" si="968">IFERROR(IF(AND(ISTEXT(G91),$D91=$C$3),G$3,
IF(AND(ISTEXT(G91),$D91=$C$4),G$4,
IF(AND($D91=$C$3,G$3-G91&gt;0),G$3-G91,
IF(AND(ISTEXT(G91),$D91=$C$5),G$5,
IF(AND($D91=$C$4,G$4-G91&gt;0),G$4-G91,
IF(AND($D91=$C$5,G$5-G91&gt;0),G$5-G91,0)))))),0)</f>
        <v>0</v>
      </c>
      <c r="H92" s="83">
        <f t="shared" ref="H92" si="969">IFERROR(IF(AND(ISTEXT(H91),$D91=$C$3),H$3,
IF(AND(ISTEXT(H91),$D91=$C$4),H$4,
IF(AND($D91=$C$3,H$3-H91&gt;0),H$3-H91,
IF(AND(ISTEXT(H91),$D91=$C$5),H$5,
IF(AND($D91=$C$4,H$4-H91&gt;0),H$4-H91,
IF(AND($D91=$C$5,H$5-H91&gt;0),H$5-H91,0)))))),0)</f>
        <v>0</v>
      </c>
      <c r="I92" s="83">
        <f t="shared" ref="I92" si="970">IFERROR(IF(AND(ISTEXT(I91),$D91=$C$3),I$3,
IF(AND(ISTEXT(I91),$D91=$C$4),I$4,
IF(AND($D91=$C$3,I$3-I91&gt;0),I$3-I91,
IF(AND(ISTEXT(I91),$D91=$C$5),I$5,
IF(AND($D91=$C$4,I$4-I91&gt;0),I$4-I91,
IF(AND($D91=$C$5,I$5-I91&gt;0),I$5-I91,0)))))),0)</f>
        <v>0</v>
      </c>
      <c r="J92" s="83">
        <f t="shared" ref="J92" si="971">IFERROR(IF(AND(ISTEXT(J91),$D91=$C$3),J$3,
IF(AND(ISTEXT(J91),$D91=$C$4),J$4,
IF(AND($D91=$C$3,J$3-J91&gt;0),J$3-J91,
IF(AND(ISTEXT(J91),$D91=$C$5),J$5,
IF(AND($D91=$C$4,J$4-J91&gt;0),J$4-J91,
IF(AND($D91=$C$5,J$5-J91&gt;0),J$5-J91,0)))))),0)</f>
        <v>0</v>
      </c>
      <c r="K92" s="83">
        <f t="shared" ref="K92" si="972">IFERROR(IF(AND(ISTEXT(K91),$D91=$C$3),K$3,
IF(AND(ISTEXT(K91),$D91=$C$4),K$4,
IF(AND($D91=$C$3,K$3-K91&gt;0),K$3-K91,
IF(AND(ISTEXT(K91),$D91=$C$5),K$5,
IF(AND($D91=$C$4,K$4-K91&gt;0),K$4-K91,
IF(AND($D91=$C$5,K$5-K91&gt;0),K$5-K91,0)))))),0)</f>
        <v>0</v>
      </c>
      <c r="L92" s="83">
        <f t="shared" ref="L92" si="973">IFERROR(IF(AND(ISTEXT(L91),$D91=$C$3),L$3,
IF(AND(ISTEXT(L91),$D91=$C$4),L$4,
IF(AND($D91=$C$3,L$3-L91&gt;0),L$3-L91,
IF(AND(ISTEXT(L91),$D91=$C$5),L$5,
IF(AND($D91=$C$4,L$4-L91&gt;0),L$4-L91,
IF(AND($D91=$C$5,L$5-L91&gt;0),L$5-L91,0)))))),0)</f>
        <v>0</v>
      </c>
      <c r="M92" s="83">
        <f t="shared" ref="M92" si="974">IFERROR(IF(AND(ISTEXT(M91),$D91=$C$3),M$3,
IF(AND(ISTEXT(M91),$D91=$C$4),M$4,
IF(AND($D91=$C$3,M$3-M91&gt;0),M$3-M91,
IF(AND(ISTEXT(M91),$D91=$C$5),M$5,
IF(AND($D91=$C$4,M$4-M91&gt;0),M$4-M91,
IF(AND($D91=$C$5,M$5-M91&gt;0),M$5-M91,0)))))),0)</f>
        <v>0</v>
      </c>
      <c r="N92" s="83">
        <f t="shared" ref="N92" si="975">IFERROR(IF(AND(ISTEXT(N91),$D91=$C$3),N$3,
IF(AND(ISTEXT(N91),$D91=$C$4),N$4,
IF(AND($D91=$C$3,N$3-N91&gt;0),N$3-N91,
IF(AND(ISTEXT(N91),$D91=$C$5),N$5,
IF(AND($D91=$C$4,N$4-N91&gt;0),N$4-N91,
IF(AND($D91=$C$5,N$5-N91&gt;0),N$5-N91,0)))))),0)</f>
        <v>0</v>
      </c>
      <c r="O92" s="83">
        <f t="shared" ref="O92" si="976">IFERROR(IF(AND(ISTEXT(O91),$D91=$C$3),O$3,
IF(AND(ISTEXT(O91),$D91=$C$4),O$4,
IF(AND($D91=$C$3,O$3-O91&gt;0),O$3-O91,
IF(AND(ISTEXT(O91),$D91=$C$5),O$5,
IF(AND($D91=$C$4,O$4-O91&gt;0),O$4-O91,
IF(AND($D91=$C$5,O$5-O91&gt;0),O$5-O91,0)))))),0)</f>
        <v>0</v>
      </c>
      <c r="P92" s="83">
        <f t="shared" ref="P92" si="977">IFERROR(IF(AND(ISTEXT(P91),$D91=$C$3),P$3,
IF(AND(ISTEXT(P91),$D91=$C$4),P$4,
IF(AND($D91=$C$3,P$3-P91&gt;0),P$3-P91,
IF(AND(ISTEXT(P91),$D91=$C$5),P$5,
IF(AND($D91=$C$4,P$4-P91&gt;0),P$4-P91,
IF(AND($D91=$C$5,P$5-P91&gt;0),P$5-P91,0)))))),0)</f>
        <v>0</v>
      </c>
      <c r="Q92" s="83">
        <f t="shared" ref="Q92" si="978">IFERROR(IF(AND(ISTEXT(Q91),$D91=$C$3),Q$3,
IF(AND(ISTEXT(Q91),$D91=$C$4),Q$4,
IF(AND($D91=$C$3,Q$3-Q91&gt;0),Q$3-Q91,
IF(AND(ISTEXT(Q91),$D91=$C$5),Q$5,
IF(AND($D91=$C$4,Q$4-Q91&gt;0),Q$4-Q91,
IF(AND($D91=$C$5,Q$5-Q91&gt;0),Q$5-Q91,0)))))),0)</f>
        <v>0</v>
      </c>
      <c r="R92" s="83">
        <f t="shared" ref="R92" si="979">IFERROR(IF(AND(ISTEXT(R91),$D91=$C$3),R$3,
IF(AND(ISTEXT(R91),$D91=$C$4),R$4,
IF(AND($D91=$C$3,R$3-R91&gt;0),R$3-R91,
IF(AND(ISTEXT(R91),$D91=$C$5),R$5,
IF(AND($D91=$C$4,R$4-R91&gt;0),R$4-R91,
IF(AND($D91=$C$5,R$5-R91&gt;0),R$5-R91,0)))))),0)</f>
        <v>0</v>
      </c>
      <c r="S92" s="83">
        <f t="shared" ref="S92" si="980">IFERROR(IF(AND(ISTEXT(S91),$D91=$C$3),S$3,
IF(AND(ISTEXT(S91),$D91=$C$4),S$4,
IF(AND($D91=$C$3,S$3-S91&gt;0),S$3-S91,
IF(AND(ISTEXT(S91),$D91=$C$5),S$5,
IF(AND($D91=$C$4,S$4-S91&gt;0),S$4-S91,
IF(AND($D91=$C$5,S$5-S91&gt;0),S$5-S91,0)))))),0)</f>
        <v>0</v>
      </c>
      <c r="T92" s="83">
        <f t="shared" ref="T92" si="981">IFERROR(IF(AND(ISTEXT(T91),$D91=$C$3),T$3,
IF(AND(ISTEXT(T91),$D91=$C$4),T$4,
IF(AND($D91=$C$3,T$3-T91&gt;0),T$3-T91,
IF(AND(ISTEXT(T91),$D91=$C$5),T$5,
IF(AND($D91=$C$4,T$4-T91&gt;0),T$4-T91,
IF(AND($D91=$C$5,T$5-T91&gt;0),T$5-T91,0)))))),0)</f>
        <v>0</v>
      </c>
      <c r="U92" s="83">
        <f t="shared" ref="U92" si="982">IFERROR(IF(AND(ISTEXT(U91),$D91=$C$3),U$3,
IF(AND(ISTEXT(U91),$D91=$C$4),U$4,
IF(AND($D91=$C$3,U$3-U91&gt;0),U$3-U91,
IF(AND(ISTEXT(U91),$D91=$C$5),U$5,
IF(AND($D91=$C$4,U$4-U91&gt;0),U$4-U91,
IF(AND($D91=$C$5,U$5-U91&gt;0),U$5-U91,0)))))),0)</f>
        <v>0</v>
      </c>
      <c r="V92" s="83">
        <f t="shared" ref="V92" si="983">IFERROR(IF(AND(ISTEXT(V91),$D91=$C$3),V$3,
IF(AND(ISTEXT(V91),$D91=$C$4),V$4,
IF(AND($D91=$C$3,V$3-V91&gt;0),V$3-V91,
IF(AND(ISTEXT(V91),$D91=$C$5),V$5,
IF(AND($D91=$C$4,V$4-V91&gt;0),V$4-V91,
IF(AND($D91=$C$5,V$5-V91&gt;0),V$5-V91,0)))))),0)</f>
        <v>0</v>
      </c>
      <c r="W92" s="83">
        <f t="shared" ref="W92" si="984">IFERROR(IF(AND(ISTEXT(W91),$D91=$C$3),W$3,
IF(AND(ISTEXT(W91),$D91=$C$4),W$4,
IF(AND($D91=$C$3,W$3-W91&gt;0),W$3-W91,
IF(AND(ISTEXT(W91),$D91=$C$5),W$5,
IF(AND($D91=$C$4,W$4-W91&gt;0),W$4-W91,
IF(AND($D91=$C$5,W$5-W91&gt;0),W$5-W91,0)))))),0)</f>
        <v>0</v>
      </c>
      <c r="X92" s="83">
        <f t="shared" ref="X92" si="985">IFERROR(IF(AND(ISTEXT(X91),$D91=$C$3),X$3,
IF(AND(ISTEXT(X91),$D91=$C$4),X$4,
IF(AND($D91=$C$3,X$3-X91&gt;0),X$3-X91,
IF(AND(ISTEXT(X91),$D91=$C$5),X$5,
IF(AND($D91=$C$4,X$4-X91&gt;0),X$4-X91,
IF(AND($D91=$C$5,X$5-X91&gt;0),X$5-X91,0)))))),0)</f>
        <v>0</v>
      </c>
      <c r="Y92" s="83">
        <f t="shared" ref="Y92" si="986">IFERROR(IF(AND(ISTEXT(Y91),$D91=$C$3),Y$3,
IF(AND(ISTEXT(Y91),$D91=$C$4),Y$4,
IF(AND($D91=$C$3,Y$3-Y91&gt;0),Y$3-Y91,
IF(AND(ISTEXT(Y91),$D91=$C$5),Y$5,
IF(AND($D91=$C$4,Y$4-Y91&gt;0),Y$4-Y91,
IF(AND($D91=$C$5,Y$5-Y91&gt;0),Y$5-Y91,0)))))),0)</f>
        <v>0</v>
      </c>
      <c r="Z92" s="83">
        <f t="shared" ref="Z92" si="987">IFERROR(IF(AND(ISTEXT(Z91),$D91=$C$3),Z$3,
IF(AND(ISTEXT(Z91),$D91=$C$4),Z$4,
IF(AND($D91=$C$3,Z$3-Z91&gt;0),Z$3-Z91,
IF(AND(ISTEXT(Z91),$D91=$C$5),Z$5,
IF(AND($D91=$C$4,Z$4-Z91&gt;0),Z$4-Z91,
IF(AND($D91=$C$5,Z$5-Z91&gt;0),Z$5-Z91,0)))))),0)</f>
        <v>0</v>
      </c>
      <c r="AA92" s="83">
        <f t="shared" ref="AA92" si="988">IFERROR(IF(AND(ISTEXT(AA91),$D91=$C$3),AA$3,
IF(AND(ISTEXT(AA91),$D91=$C$4),AA$4,
IF(AND($D91=$C$3,AA$3-AA91&gt;0),AA$3-AA91,
IF(AND(ISTEXT(AA91),$D91=$C$5),AA$5,
IF(AND($D91=$C$4,AA$4-AA91&gt;0),AA$4-AA91,
IF(AND($D91=$C$5,AA$5-AA91&gt;0),AA$5-AA91,0)))))),0)</f>
        <v>0</v>
      </c>
      <c r="AB92" s="83">
        <f t="shared" ref="AB92" si="989">IFERROR(IF(AND(ISTEXT(AB91),$D91=$C$3),AB$3,
IF(AND(ISTEXT(AB91),$D91=$C$4),AB$4,
IF(AND($D91=$C$3,AB$3-AB91&gt;0),AB$3-AB91,
IF(AND(ISTEXT(AB91),$D91=$C$5),AB$5,
IF(AND($D91=$C$4,AB$4-AB91&gt;0),AB$4-AB91,
IF(AND($D91=$C$5,AB$5-AB91&gt;0),AB$5-AB91,0)))))),0)</f>
        <v>0</v>
      </c>
      <c r="AC92" s="83">
        <f t="shared" ref="AC92" si="990">IFERROR(IF(AND(ISTEXT(AC91),$D91=$C$3),AC$3,
IF(AND(ISTEXT(AC91),$D91=$C$4),AC$4,
IF(AND($D91=$C$3,AC$3-AC91&gt;0),AC$3-AC91,
IF(AND(ISTEXT(AC91),$D91=$C$5),AC$5,
IF(AND($D91=$C$4,AC$4-AC91&gt;0),AC$4-AC91,
IF(AND($D91=$C$5,AC$5-AC91&gt;0),AC$5-AC91,0)))))),0)</f>
        <v>0</v>
      </c>
      <c r="AD92" s="83">
        <f t="shared" ref="AD92" si="991">IFERROR(IF(AND(ISTEXT(AD91),$D91=$C$3),AD$3,
IF(AND(ISTEXT(AD91),$D91=$C$4),AD$4,
IF(AND($D91=$C$3,AD$3-AD91&gt;0),AD$3-AD91,
IF(AND(ISTEXT(AD91),$D91=$C$5),AD$5,
IF(AND($D91=$C$4,AD$4-AD91&gt;0),AD$4-AD91,
IF(AND($D91=$C$5,AD$5-AD91&gt;0),AD$5-AD91,0)))))),0)</f>
        <v>0</v>
      </c>
      <c r="AE92" s="83">
        <f t="shared" ref="AE92" si="992">IFERROR(IF(AND(ISTEXT(AE91),$D91=$C$3),AE$3,
IF(AND(ISTEXT(AE91),$D91=$C$4),AE$4,
IF(AND($D91=$C$3,AE$3-AE91&gt;0),AE$3-AE91,
IF(AND(ISTEXT(AE91),$D91=$C$5),AE$5,
IF(AND($D91=$C$4,AE$4-AE91&gt;0),AE$4-AE91,
IF(AND($D91=$C$5,AE$5-AE91&gt;0),AE$5-AE91,0)))))),0)</f>
        <v>0</v>
      </c>
      <c r="AF92" s="83">
        <f t="shared" ref="AF92" si="993">IFERROR(IF(AND(ISTEXT(AF91),$D91=$C$3),AF$3,
IF(AND(ISTEXT(AF91),$D91=$C$4),AF$4,
IF(AND($D91=$C$3,AF$3-AF91&gt;0),AF$3-AF91,
IF(AND(ISTEXT(AF91),$D91=$C$5),AF$5,
IF(AND($D91=$C$4,AF$4-AF91&gt;0),AF$4-AF91,
IF(AND($D91=$C$5,AF$5-AF91&gt;0),AF$5-AF91,0)))))),0)</f>
        <v>0</v>
      </c>
      <c r="AG92" s="83">
        <f t="shared" ref="AG92" si="994">IFERROR(IF(AND(ISTEXT(AG91),$D91=$C$3),AG$3,
IF(AND(ISTEXT(AG91),$D91=$C$4),AG$4,
IF(AND($D91=$C$3,AG$3-AG91&gt;0),AG$3-AG91,
IF(AND(ISTEXT(AG91),$D91=$C$5),AG$5,
IF(AND($D91=$C$4,AG$4-AG91&gt;0),AG$4-AG91,
IF(AND($D91=$C$5,AG$5-AG91&gt;0),AG$5-AG91,0)))))),0)</f>
        <v>0</v>
      </c>
      <c r="AH92" s="83">
        <f t="shared" ref="AH92" si="995">IFERROR(IF(AND(ISTEXT(AH91),$D91=$C$3),AH$3,
IF(AND(ISTEXT(AH91),$D91=$C$4),AH$4,
IF(AND($D91=$C$3,AH$3-AH91&gt;0),AH$3-AH91,
IF(AND(ISTEXT(AH91),$D91=$C$5),AH$5,
IF(AND($D91=$C$4,AH$4-AH91&gt;0),AH$4-AH91,
IF(AND($D91=$C$5,AH$5-AH91&gt;0),AH$5-AH91,0)))))),0)</f>
        <v>0</v>
      </c>
      <c r="AI92" s="83">
        <f t="shared" ref="AI92" si="996">IFERROR(IF(AND(ISTEXT(AI91),$D91=$C$3),AI$3,
IF(AND(ISTEXT(AI91),$D91=$C$4),AI$4,
IF(AND($D91=$C$3,AI$3-AI91&gt;0),AI$3-AI91,
IF(AND(ISTEXT(AI91),$D91=$C$5),AI$5,
IF(AND($D91=$C$4,AI$4-AI91&gt;0),AI$4-AI91,
IF(AND($D91=$C$5,AI$5-AI91&gt;0),AI$5-AI91,0)))))),0)</f>
        <v>0</v>
      </c>
      <c r="AJ92" s="147"/>
      <c r="AK92" s="147"/>
      <c r="AL92" s="147"/>
      <c r="AM92" s="147"/>
      <c r="AN92" s="147"/>
      <c r="AO92" s="147"/>
      <c r="AP92" s="147"/>
    </row>
    <row r="93" spans="2:42" ht="15" customHeight="1" thickBot="1" x14ac:dyDescent="0.3">
      <c r="B93" s="155"/>
      <c r="C93" s="151" t="s">
        <v>127</v>
      </c>
      <c r="D93" s="152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148"/>
      <c r="AK93" s="148"/>
      <c r="AL93" s="148"/>
      <c r="AM93" s="148"/>
      <c r="AN93" s="148"/>
      <c r="AO93" s="148"/>
      <c r="AP93" s="148"/>
    </row>
    <row r="94" spans="2:42" ht="15" customHeight="1" x14ac:dyDescent="0.25">
      <c r="B94" s="153">
        <f>A38</f>
        <v>0</v>
      </c>
      <c r="C94" s="81" t="str">
        <f>IFERROR(VLOOKUP(B94,Relevé[],2,FALSE),"")</f>
        <v/>
      </c>
      <c r="D94" s="81" t="str">
        <f>IFERROR(VLOOKUP(B94,Relevé[],3,FALSE),"")</f>
        <v/>
      </c>
      <c r="E94" s="82" t="str">
        <f>IFERROR(VLOOKUP(B94,Relevé[],4,FALSE),"")</f>
        <v/>
      </c>
      <c r="F94" s="82" t="str">
        <f>IFERROR(VLOOKUP(B94,Relevé[],5,FALSE),"")</f>
        <v/>
      </c>
      <c r="G94" s="82" t="str">
        <f>IFERROR(VLOOKUP(B94,Relevé[],6,FALSE),"")</f>
        <v/>
      </c>
      <c r="H94" s="82" t="str">
        <f>IFERROR(VLOOKUP(B94,Relevé[],7,FALSE),"")</f>
        <v/>
      </c>
      <c r="I94" s="82" t="str">
        <f>IFERROR(VLOOKUP(B94,Relevé[],8,FALSE),"")</f>
        <v/>
      </c>
      <c r="J94" s="82" t="str">
        <f>IFERROR(VLOOKUP(B94,Relevé[],9,FALSE),"")</f>
        <v/>
      </c>
      <c r="K94" s="82" t="str">
        <f>IFERROR(VLOOKUP(B94,Relevé[],10,FALSE),"")</f>
        <v/>
      </c>
      <c r="L94" s="82" t="str">
        <f>IFERROR(VLOOKUP(B94,Relevé[],11,FALSE),"")</f>
        <v/>
      </c>
      <c r="M94" s="82" t="str">
        <f>IFERROR(VLOOKUP(B94,Relevé[],12,FALSE),"")</f>
        <v/>
      </c>
      <c r="N94" s="82" t="str">
        <f>IFERROR(VLOOKUP(B94,Relevé[],13,FALSE),"")</f>
        <v/>
      </c>
      <c r="O94" s="82" t="str">
        <f>IFERROR(VLOOKUP(B94,Relevé[],14,FALSE),"")</f>
        <v/>
      </c>
      <c r="P94" s="82" t="str">
        <f>IFERROR(VLOOKUP(B94,Relevé[],15,FALSE),"")</f>
        <v/>
      </c>
      <c r="Q94" s="82" t="str">
        <f>IFERROR(VLOOKUP(B94,Relevé[],16,FALSE),"")</f>
        <v/>
      </c>
      <c r="R94" s="82" t="str">
        <f>IFERROR(VLOOKUP(B94,Relevé[],17,FALSE),"")</f>
        <v/>
      </c>
      <c r="S94" s="82" t="str">
        <f>IFERROR(VLOOKUP(B94,Relevé[],18,FALSE),"")</f>
        <v/>
      </c>
      <c r="T94" s="82" t="str">
        <f>IFERROR(VLOOKUP(B94,Relevé[],19,FALSE),"")</f>
        <v/>
      </c>
      <c r="U94" s="82" t="str">
        <f>IFERROR(VLOOKUP(B94,Relevé[],20,FALSE),"")</f>
        <v/>
      </c>
      <c r="V94" s="82" t="str">
        <f>IFERROR(VLOOKUP(B94,Relevé[],21,FALSE),"")</f>
        <v/>
      </c>
      <c r="W94" s="82" t="str">
        <f>IFERROR(VLOOKUP(B94,Relevé[],22,FALSE),"")</f>
        <v/>
      </c>
      <c r="X94" s="82" t="str">
        <f>IFERROR(VLOOKUP(B94,Relevé[],23,FALSE),"")</f>
        <v/>
      </c>
      <c r="Y94" s="82" t="str">
        <f>IFERROR(VLOOKUP(B94,Relevé[],24,FALSE),"")</f>
        <v/>
      </c>
      <c r="Z94" s="82" t="str">
        <f>IFERROR(VLOOKUP(B94,Relevé[],25,FALSE),"")</f>
        <v/>
      </c>
      <c r="AA94" s="82" t="str">
        <f>IFERROR(VLOOKUP(B94,Relevé[],26,FALSE),"")</f>
        <v/>
      </c>
      <c r="AB94" s="82" t="str">
        <f>IFERROR(VLOOKUP(B94,Relevé[],27,FALSE),"")</f>
        <v/>
      </c>
      <c r="AC94" s="82" t="str">
        <f>IFERROR(VLOOKUP(B94,Relevé[],28,FALSE),"")</f>
        <v/>
      </c>
      <c r="AD94" s="82" t="str">
        <f>IFERROR(VLOOKUP(B94,Relevé[],29,FALSE),"")</f>
        <v/>
      </c>
      <c r="AE94" s="82" t="str">
        <f>IFERROR(VLOOKUP(B94,Relevé[],30,FALSE),"")</f>
        <v/>
      </c>
      <c r="AF94" s="82" t="str">
        <f>IFERROR(VLOOKUP(B94,Relevé[],31,FALSE),"")</f>
        <v/>
      </c>
      <c r="AG94" s="82" t="str">
        <f>IFERROR(VLOOKUP(B94,Relevé[],32,FALSE),"")</f>
        <v/>
      </c>
      <c r="AH94" s="82" t="str">
        <f>IFERROR(VLOOKUP(B94,Relevé[],33,FALSE),"")</f>
        <v/>
      </c>
      <c r="AI94" s="82" t="str">
        <f>IFERROR(VLOOKUP(B94,Relevé[],34,FALSE),"")</f>
        <v/>
      </c>
      <c r="AJ94" s="146">
        <f t="shared" ref="AJ94" si="997">SUM(E95:AI95)</f>
        <v>0</v>
      </c>
      <c r="AK94" s="146">
        <f t="shared" ref="AK94" si="998">SUMIFS($E95:$AI95,$E96:$AI96,"C")</f>
        <v>0</v>
      </c>
      <c r="AL94" s="146">
        <f t="shared" ref="AL94" si="999">SUMIFS($E95:$AI95,$E96:$AI96,"M")</f>
        <v>0</v>
      </c>
      <c r="AM94" s="146">
        <f t="shared" ref="AM94" si="1000">SUMIFS($E95:$AI95,$E96:$AI96,"A")</f>
        <v>0</v>
      </c>
      <c r="AN94" s="146">
        <f t="shared" ref="AN94" si="1001">SUMIFS($E95:$AI95,$E96:$AI96,"RC")</f>
        <v>0</v>
      </c>
      <c r="AO94" s="146">
        <f t="shared" ref="AO94" si="1002">SUMIFS($E95:$AI95,$E96:$AI96,"P")</f>
        <v>0</v>
      </c>
      <c r="AP94" s="146" t="b">
        <f t="shared" ref="AP94" si="1003">AJ94=SUM(AK94:AO96)</f>
        <v>1</v>
      </c>
    </row>
    <row r="95" spans="2:42" ht="15" customHeight="1" x14ac:dyDescent="0.25">
      <c r="B95" s="154"/>
      <c r="C95" s="149" t="s">
        <v>126</v>
      </c>
      <c r="D95" s="150"/>
      <c r="E95" s="83">
        <f>IFERROR(IF(AND(ISTEXT(E94),$D94=$C$3),E$3,
IF(AND(ISTEXT(E94),$D94=$C$4),E$4,
IF(AND($D94=$C$3,E$3-E94&gt;0),E$3-E94,
IF(AND(ISTEXT(E94),$D94=$C$5),E$5,
IF(AND($D94=$C$4,E$4-E94&gt;0),E$4-E94,
IF(AND($D94=$C$5,E$5-E94&gt;0),E$5-E94,0)))))),0)</f>
        <v>0</v>
      </c>
      <c r="F95" s="83">
        <f t="shared" ref="F95" si="1004">IFERROR(IF(AND(ISTEXT(F94),$D94=$C$3),F$3,
IF(AND(ISTEXT(F94),$D94=$C$4),F$4,
IF(AND($D94=$C$3,F$3-F94&gt;0),F$3-F94,
IF(AND(ISTEXT(F94),$D94=$C$5),F$5,
IF(AND($D94=$C$4,F$4-F94&gt;0),F$4-F94,
IF(AND($D94=$C$5,F$5-F94&gt;0),F$5-F94,0)))))),0)</f>
        <v>0</v>
      </c>
      <c r="G95" s="83">
        <f t="shared" ref="G95" si="1005">IFERROR(IF(AND(ISTEXT(G94),$D94=$C$3),G$3,
IF(AND(ISTEXT(G94),$D94=$C$4),G$4,
IF(AND($D94=$C$3,G$3-G94&gt;0),G$3-G94,
IF(AND(ISTEXT(G94),$D94=$C$5),G$5,
IF(AND($D94=$C$4,G$4-G94&gt;0),G$4-G94,
IF(AND($D94=$C$5,G$5-G94&gt;0),G$5-G94,0)))))),0)</f>
        <v>0</v>
      </c>
      <c r="H95" s="83">
        <f t="shared" ref="H95" si="1006">IFERROR(IF(AND(ISTEXT(H94),$D94=$C$3),H$3,
IF(AND(ISTEXT(H94),$D94=$C$4),H$4,
IF(AND($D94=$C$3,H$3-H94&gt;0),H$3-H94,
IF(AND(ISTEXT(H94),$D94=$C$5),H$5,
IF(AND($D94=$C$4,H$4-H94&gt;0),H$4-H94,
IF(AND($D94=$C$5,H$5-H94&gt;0),H$5-H94,0)))))),0)</f>
        <v>0</v>
      </c>
      <c r="I95" s="83">
        <f t="shared" ref="I95" si="1007">IFERROR(IF(AND(ISTEXT(I94),$D94=$C$3),I$3,
IF(AND(ISTEXT(I94),$D94=$C$4),I$4,
IF(AND($D94=$C$3,I$3-I94&gt;0),I$3-I94,
IF(AND(ISTEXT(I94),$D94=$C$5),I$5,
IF(AND($D94=$C$4,I$4-I94&gt;0),I$4-I94,
IF(AND($D94=$C$5,I$5-I94&gt;0),I$5-I94,0)))))),0)</f>
        <v>0</v>
      </c>
      <c r="J95" s="83">
        <f t="shared" ref="J95" si="1008">IFERROR(IF(AND(ISTEXT(J94),$D94=$C$3),J$3,
IF(AND(ISTEXT(J94),$D94=$C$4),J$4,
IF(AND($D94=$C$3,J$3-J94&gt;0),J$3-J94,
IF(AND(ISTEXT(J94),$D94=$C$5),J$5,
IF(AND($D94=$C$4,J$4-J94&gt;0),J$4-J94,
IF(AND($D94=$C$5,J$5-J94&gt;0),J$5-J94,0)))))),0)</f>
        <v>0</v>
      </c>
      <c r="K95" s="83">
        <f t="shared" ref="K95" si="1009">IFERROR(IF(AND(ISTEXT(K94),$D94=$C$3),K$3,
IF(AND(ISTEXT(K94),$D94=$C$4),K$4,
IF(AND($D94=$C$3,K$3-K94&gt;0),K$3-K94,
IF(AND(ISTEXT(K94),$D94=$C$5),K$5,
IF(AND($D94=$C$4,K$4-K94&gt;0),K$4-K94,
IF(AND($D94=$C$5,K$5-K94&gt;0),K$5-K94,0)))))),0)</f>
        <v>0</v>
      </c>
      <c r="L95" s="83">
        <f t="shared" ref="L95" si="1010">IFERROR(IF(AND(ISTEXT(L94),$D94=$C$3),L$3,
IF(AND(ISTEXT(L94),$D94=$C$4),L$4,
IF(AND($D94=$C$3,L$3-L94&gt;0),L$3-L94,
IF(AND(ISTEXT(L94),$D94=$C$5),L$5,
IF(AND($D94=$C$4,L$4-L94&gt;0),L$4-L94,
IF(AND($D94=$C$5,L$5-L94&gt;0),L$5-L94,0)))))),0)</f>
        <v>0</v>
      </c>
      <c r="M95" s="83">
        <f t="shared" ref="M95" si="1011">IFERROR(IF(AND(ISTEXT(M94),$D94=$C$3),M$3,
IF(AND(ISTEXT(M94),$D94=$C$4),M$4,
IF(AND($D94=$C$3,M$3-M94&gt;0),M$3-M94,
IF(AND(ISTEXT(M94),$D94=$C$5),M$5,
IF(AND($D94=$C$4,M$4-M94&gt;0),M$4-M94,
IF(AND($D94=$C$5,M$5-M94&gt;0),M$5-M94,0)))))),0)</f>
        <v>0</v>
      </c>
      <c r="N95" s="83">
        <f t="shared" ref="N95" si="1012">IFERROR(IF(AND(ISTEXT(N94),$D94=$C$3),N$3,
IF(AND(ISTEXT(N94),$D94=$C$4),N$4,
IF(AND($D94=$C$3,N$3-N94&gt;0),N$3-N94,
IF(AND(ISTEXT(N94),$D94=$C$5),N$5,
IF(AND($D94=$C$4,N$4-N94&gt;0),N$4-N94,
IF(AND($D94=$C$5,N$5-N94&gt;0),N$5-N94,0)))))),0)</f>
        <v>0</v>
      </c>
      <c r="O95" s="83">
        <f t="shared" ref="O95" si="1013">IFERROR(IF(AND(ISTEXT(O94),$D94=$C$3),O$3,
IF(AND(ISTEXT(O94),$D94=$C$4),O$4,
IF(AND($D94=$C$3,O$3-O94&gt;0),O$3-O94,
IF(AND(ISTEXT(O94),$D94=$C$5),O$5,
IF(AND($D94=$C$4,O$4-O94&gt;0),O$4-O94,
IF(AND($D94=$C$5,O$5-O94&gt;0),O$5-O94,0)))))),0)</f>
        <v>0</v>
      </c>
      <c r="P95" s="83">
        <f t="shared" ref="P95" si="1014">IFERROR(IF(AND(ISTEXT(P94),$D94=$C$3),P$3,
IF(AND(ISTEXT(P94),$D94=$C$4),P$4,
IF(AND($D94=$C$3,P$3-P94&gt;0),P$3-P94,
IF(AND(ISTEXT(P94),$D94=$C$5),P$5,
IF(AND($D94=$C$4,P$4-P94&gt;0),P$4-P94,
IF(AND($D94=$C$5,P$5-P94&gt;0),P$5-P94,0)))))),0)</f>
        <v>0</v>
      </c>
      <c r="Q95" s="83">
        <f t="shared" ref="Q95" si="1015">IFERROR(IF(AND(ISTEXT(Q94),$D94=$C$3),Q$3,
IF(AND(ISTEXT(Q94),$D94=$C$4),Q$4,
IF(AND($D94=$C$3,Q$3-Q94&gt;0),Q$3-Q94,
IF(AND(ISTEXT(Q94),$D94=$C$5),Q$5,
IF(AND($D94=$C$4,Q$4-Q94&gt;0),Q$4-Q94,
IF(AND($D94=$C$5,Q$5-Q94&gt;0),Q$5-Q94,0)))))),0)</f>
        <v>0</v>
      </c>
      <c r="R95" s="83">
        <f t="shared" ref="R95" si="1016">IFERROR(IF(AND(ISTEXT(R94),$D94=$C$3),R$3,
IF(AND(ISTEXT(R94),$D94=$C$4),R$4,
IF(AND($D94=$C$3,R$3-R94&gt;0),R$3-R94,
IF(AND(ISTEXT(R94),$D94=$C$5),R$5,
IF(AND($D94=$C$4,R$4-R94&gt;0),R$4-R94,
IF(AND($D94=$C$5,R$5-R94&gt;0),R$5-R94,0)))))),0)</f>
        <v>0</v>
      </c>
      <c r="S95" s="83">
        <f t="shared" ref="S95" si="1017">IFERROR(IF(AND(ISTEXT(S94),$D94=$C$3),S$3,
IF(AND(ISTEXT(S94),$D94=$C$4),S$4,
IF(AND($D94=$C$3,S$3-S94&gt;0),S$3-S94,
IF(AND(ISTEXT(S94),$D94=$C$5),S$5,
IF(AND($D94=$C$4,S$4-S94&gt;0),S$4-S94,
IF(AND($D94=$C$5,S$5-S94&gt;0),S$5-S94,0)))))),0)</f>
        <v>0</v>
      </c>
      <c r="T95" s="83">
        <f t="shared" ref="T95" si="1018">IFERROR(IF(AND(ISTEXT(T94),$D94=$C$3),T$3,
IF(AND(ISTEXT(T94),$D94=$C$4),T$4,
IF(AND($D94=$C$3,T$3-T94&gt;0),T$3-T94,
IF(AND(ISTEXT(T94),$D94=$C$5),T$5,
IF(AND($D94=$C$4,T$4-T94&gt;0),T$4-T94,
IF(AND($D94=$C$5,T$5-T94&gt;0),T$5-T94,0)))))),0)</f>
        <v>0</v>
      </c>
      <c r="U95" s="83">
        <f t="shared" ref="U95" si="1019">IFERROR(IF(AND(ISTEXT(U94),$D94=$C$3),U$3,
IF(AND(ISTEXT(U94),$D94=$C$4),U$4,
IF(AND($D94=$C$3,U$3-U94&gt;0),U$3-U94,
IF(AND(ISTEXT(U94),$D94=$C$5),U$5,
IF(AND($D94=$C$4,U$4-U94&gt;0),U$4-U94,
IF(AND($D94=$C$5,U$5-U94&gt;0),U$5-U94,0)))))),0)</f>
        <v>0</v>
      </c>
      <c r="V95" s="83">
        <f t="shared" ref="V95" si="1020">IFERROR(IF(AND(ISTEXT(V94),$D94=$C$3),V$3,
IF(AND(ISTEXT(V94),$D94=$C$4),V$4,
IF(AND($D94=$C$3,V$3-V94&gt;0),V$3-V94,
IF(AND(ISTEXT(V94),$D94=$C$5),V$5,
IF(AND($D94=$C$4,V$4-V94&gt;0),V$4-V94,
IF(AND($D94=$C$5,V$5-V94&gt;0),V$5-V94,0)))))),0)</f>
        <v>0</v>
      </c>
      <c r="W95" s="83">
        <f t="shared" ref="W95" si="1021">IFERROR(IF(AND(ISTEXT(W94),$D94=$C$3),W$3,
IF(AND(ISTEXT(W94),$D94=$C$4),W$4,
IF(AND($D94=$C$3,W$3-W94&gt;0),W$3-W94,
IF(AND(ISTEXT(W94),$D94=$C$5),W$5,
IF(AND($D94=$C$4,W$4-W94&gt;0),W$4-W94,
IF(AND($D94=$C$5,W$5-W94&gt;0),W$5-W94,0)))))),0)</f>
        <v>0</v>
      </c>
      <c r="X95" s="83">
        <f t="shared" ref="X95" si="1022">IFERROR(IF(AND(ISTEXT(X94),$D94=$C$3),X$3,
IF(AND(ISTEXT(X94),$D94=$C$4),X$4,
IF(AND($D94=$C$3,X$3-X94&gt;0),X$3-X94,
IF(AND(ISTEXT(X94),$D94=$C$5),X$5,
IF(AND($D94=$C$4,X$4-X94&gt;0),X$4-X94,
IF(AND($D94=$C$5,X$5-X94&gt;0),X$5-X94,0)))))),0)</f>
        <v>0</v>
      </c>
      <c r="Y95" s="83">
        <f t="shared" ref="Y95" si="1023">IFERROR(IF(AND(ISTEXT(Y94),$D94=$C$3),Y$3,
IF(AND(ISTEXT(Y94),$D94=$C$4),Y$4,
IF(AND($D94=$C$3,Y$3-Y94&gt;0),Y$3-Y94,
IF(AND(ISTEXT(Y94),$D94=$C$5),Y$5,
IF(AND($D94=$C$4,Y$4-Y94&gt;0),Y$4-Y94,
IF(AND($D94=$C$5,Y$5-Y94&gt;0),Y$5-Y94,0)))))),0)</f>
        <v>0</v>
      </c>
      <c r="Z95" s="83">
        <f t="shared" ref="Z95" si="1024">IFERROR(IF(AND(ISTEXT(Z94),$D94=$C$3),Z$3,
IF(AND(ISTEXT(Z94),$D94=$C$4),Z$4,
IF(AND($D94=$C$3,Z$3-Z94&gt;0),Z$3-Z94,
IF(AND(ISTEXT(Z94),$D94=$C$5),Z$5,
IF(AND($D94=$C$4,Z$4-Z94&gt;0),Z$4-Z94,
IF(AND($D94=$C$5,Z$5-Z94&gt;0),Z$5-Z94,0)))))),0)</f>
        <v>0</v>
      </c>
      <c r="AA95" s="83">
        <f t="shared" ref="AA95" si="1025">IFERROR(IF(AND(ISTEXT(AA94),$D94=$C$3),AA$3,
IF(AND(ISTEXT(AA94),$D94=$C$4),AA$4,
IF(AND($D94=$C$3,AA$3-AA94&gt;0),AA$3-AA94,
IF(AND(ISTEXT(AA94),$D94=$C$5),AA$5,
IF(AND($D94=$C$4,AA$4-AA94&gt;0),AA$4-AA94,
IF(AND($D94=$C$5,AA$5-AA94&gt;0),AA$5-AA94,0)))))),0)</f>
        <v>0</v>
      </c>
      <c r="AB95" s="83">
        <f t="shared" ref="AB95" si="1026">IFERROR(IF(AND(ISTEXT(AB94),$D94=$C$3),AB$3,
IF(AND(ISTEXT(AB94),$D94=$C$4),AB$4,
IF(AND($D94=$C$3,AB$3-AB94&gt;0),AB$3-AB94,
IF(AND(ISTEXT(AB94),$D94=$C$5),AB$5,
IF(AND($D94=$C$4,AB$4-AB94&gt;0),AB$4-AB94,
IF(AND($D94=$C$5,AB$5-AB94&gt;0),AB$5-AB94,0)))))),0)</f>
        <v>0</v>
      </c>
      <c r="AC95" s="83">
        <f t="shared" ref="AC95" si="1027">IFERROR(IF(AND(ISTEXT(AC94),$D94=$C$3),AC$3,
IF(AND(ISTEXT(AC94),$D94=$C$4),AC$4,
IF(AND($D94=$C$3,AC$3-AC94&gt;0),AC$3-AC94,
IF(AND(ISTEXT(AC94),$D94=$C$5),AC$5,
IF(AND($D94=$C$4,AC$4-AC94&gt;0),AC$4-AC94,
IF(AND($D94=$C$5,AC$5-AC94&gt;0),AC$5-AC94,0)))))),0)</f>
        <v>0</v>
      </c>
      <c r="AD95" s="83">
        <f t="shared" ref="AD95" si="1028">IFERROR(IF(AND(ISTEXT(AD94),$D94=$C$3),AD$3,
IF(AND(ISTEXT(AD94),$D94=$C$4),AD$4,
IF(AND($D94=$C$3,AD$3-AD94&gt;0),AD$3-AD94,
IF(AND(ISTEXT(AD94),$D94=$C$5),AD$5,
IF(AND($D94=$C$4,AD$4-AD94&gt;0),AD$4-AD94,
IF(AND($D94=$C$5,AD$5-AD94&gt;0),AD$5-AD94,0)))))),0)</f>
        <v>0</v>
      </c>
      <c r="AE95" s="83">
        <f t="shared" ref="AE95" si="1029">IFERROR(IF(AND(ISTEXT(AE94),$D94=$C$3),AE$3,
IF(AND(ISTEXT(AE94),$D94=$C$4),AE$4,
IF(AND($D94=$C$3,AE$3-AE94&gt;0),AE$3-AE94,
IF(AND(ISTEXT(AE94),$D94=$C$5),AE$5,
IF(AND($D94=$C$4,AE$4-AE94&gt;0),AE$4-AE94,
IF(AND($D94=$C$5,AE$5-AE94&gt;0),AE$5-AE94,0)))))),0)</f>
        <v>0</v>
      </c>
      <c r="AF95" s="83">
        <f t="shared" ref="AF95" si="1030">IFERROR(IF(AND(ISTEXT(AF94),$D94=$C$3),AF$3,
IF(AND(ISTEXT(AF94),$D94=$C$4),AF$4,
IF(AND($D94=$C$3,AF$3-AF94&gt;0),AF$3-AF94,
IF(AND(ISTEXT(AF94),$D94=$C$5),AF$5,
IF(AND($D94=$C$4,AF$4-AF94&gt;0),AF$4-AF94,
IF(AND($D94=$C$5,AF$5-AF94&gt;0),AF$5-AF94,0)))))),0)</f>
        <v>0</v>
      </c>
      <c r="AG95" s="83">
        <f t="shared" ref="AG95" si="1031">IFERROR(IF(AND(ISTEXT(AG94),$D94=$C$3),AG$3,
IF(AND(ISTEXT(AG94),$D94=$C$4),AG$4,
IF(AND($D94=$C$3,AG$3-AG94&gt;0),AG$3-AG94,
IF(AND(ISTEXT(AG94),$D94=$C$5),AG$5,
IF(AND($D94=$C$4,AG$4-AG94&gt;0),AG$4-AG94,
IF(AND($D94=$C$5,AG$5-AG94&gt;0),AG$5-AG94,0)))))),0)</f>
        <v>0</v>
      </c>
      <c r="AH95" s="83">
        <f t="shared" ref="AH95" si="1032">IFERROR(IF(AND(ISTEXT(AH94),$D94=$C$3),AH$3,
IF(AND(ISTEXT(AH94),$D94=$C$4),AH$4,
IF(AND($D94=$C$3,AH$3-AH94&gt;0),AH$3-AH94,
IF(AND(ISTEXT(AH94),$D94=$C$5),AH$5,
IF(AND($D94=$C$4,AH$4-AH94&gt;0),AH$4-AH94,
IF(AND($D94=$C$5,AH$5-AH94&gt;0),AH$5-AH94,0)))))),0)</f>
        <v>0</v>
      </c>
      <c r="AI95" s="83">
        <f t="shared" ref="AI95" si="1033">IFERROR(IF(AND(ISTEXT(AI94),$D94=$C$3),AI$3,
IF(AND(ISTEXT(AI94),$D94=$C$4),AI$4,
IF(AND($D94=$C$3,AI$3-AI94&gt;0),AI$3-AI94,
IF(AND(ISTEXT(AI94),$D94=$C$5),AI$5,
IF(AND($D94=$C$4,AI$4-AI94&gt;0),AI$4-AI94,
IF(AND($D94=$C$5,AI$5-AI94&gt;0),AI$5-AI94,0)))))),0)</f>
        <v>0</v>
      </c>
      <c r="AJ95" s="147"/>
      <c r="AK95" s="147"/>
      <c r="AL95" s="147"/>
      <c r="AM95" s="147"/>
      <c r="AN95" s="147"/>
      <c r="AO95" s="147"/>
      <c r="AP95" s="147"/>
    </row>
    <row r="96" spans="2:42" ht="15" customHeight="1" thickBot="1" x14ac:dyDescent="0.3">
      <c r="B96" s="155"/>
      <c r="C96" s="151" t="s">
        <v>127</v>
      </c>
      <c r="D96" s="152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148"/>
      <c r="AK96" s="148"/>
      <c r="AL96" s="148"/>
      <c r="AM96" s="148"/>
      <c r="AN96" s="148"/>
      <c r="AO96" s="148"/>
      <c r="AP96" s="148"/>
    </row>
    <row r="97" spans="2:42" ht="15" customHeight="1" x14ac:dyDescent="0.25">
      <c r="B97" s="153">
        <f>A39</f>
        <v>0</v>
      </c>
      <c r="C97" s="81" t="str">
        <f>IFERROR(VLOOKUP(B97,Relevé[],2,FALSE),"")</f>
        <v/>
      </c>
      <c r="D97" s="81" t="str">
        <f>IFERROR(VLOOKUP(B97,Relevé[],3,FALSE),"")</f>
        <v/>
      </c>
      <c r="E97" s="82" t="str">
        <f>IFERROR(VLOOKUP(B97,Relevé[],4,FALSE),"")</f>
        <v/>
      </c>
      <c r="F97" s="82" t="str">
        <f>IFERROR(VLOOKUP(B97,Relevé[],5,FALSE),"")</f>
        <v/>
      </c>
      <c r="G97" s="82" t="str">
        <f>IFERROR(VLOOKUP(B97,Relevé[],6,FALSE),"")</f>
        <v/>
      </c>
      <c r="H97" s="82" t="str">
        <f>IFERROR(VLOOKUP(B97,Relevé[],7,FALSE),"")</f>
        <v/>
      </c>
      <c r="I97" s="82" t="str">
        <f>IFERROR(VLOOKUP(B97,Relevé[],8,FALSE),"")</f>
        <v/>
      </c>
      <c r="J97" s="82" t="str">
        <f>IFERROR(VLOOKUP(B97,Relevé[],9,FALSE),"")</f>
        <v/>
      </c>
      <c r="K97" s="82" t="str">
        <f>IFERROR(VLOOKUP(B97,Relevé[],10,FALSE),"")</f>
        <v/>
      </c>
      <c r="L97" s="82" t="str">
        <f>IFERROR(VLOOKUP(B97,Relevé[],11,FALSE),"")</f>
        <v/>
      </c>
      <c r="M97" s="82" t="str">
        <f>IFERROR(VLOOKUP(B97,Relevé[],12,FALSE),"")</f>
        <v/>
      </c>
      <c r="N97" s="82" t="str">
        <f>IFERROR(VLOOKUP(B97,Relevé[],13,FALSE),"")</f>
        <v/>
      </c>
      <c r="O97" s="82" t="str">
        <f>IFERROR(VLOOKUP(B97,Relevé[],14,FALSE),"")</f>
        <v/>
      </c>
      <c r="P97" s="82" t="str">
        <f>IFERROR(VLOOKUP(B97,Relevé[],15,FALSE),"")</f>
        <v/>
      </c>
      <c r="Q97" s="82" t="str">
        <f>IFERROR(VLOOKUP(B97,Relevé[],16,FALSE),"")</f>
        <v/>
      </c>
      <c r="R97" s="82" t="str">
        <f>IFERROR(VLOOKUP(B97,Relevé[],17,FALSE),"")</f>
        <v/>
      </c>
      <c r="S97" s="82" t="str">
        <f>IFERROR(VLOOKUP(B97,Relevé[],18,FALSE),"")</f>
        <v/>
      </c>
      <c r="T97" s="82" t="str">
        <f>IFERROR(VLOOKUP(B97,Relevé[],19,FALSE),"")</f>
        <v/>
      </c>
      <c r="U97" s="82" t="str">
        <f>IFERROR(VLOOKUP(B97,Relevé[],20,FALSE),"")</f>
        <v/>
      </c>
      <c r="V97" s="82" t="str">
        <f>IFERROR(VLOOKUP(B97,Relevé[],21,FALSE),"")</f>
        <v/>
      </c>
      <c r="W97" s="82" t="str">
        <f>IFERROR(VLOOKUP(B97,Relevé[],22,FALSE),"")</f>
        <v/>
      </c>
      <c r="X97" s="82" t="str">
        <f>IFERROR(VLOOKUP(B97,Relevé[],23,FALSE),"")</f>
        <v/>
      </c>
      <c r="Y97" s="82" t="str">
        <f>IFERROR(VLOOKUP(B97,Relevé[],24,FALSE),"")</f>
        <v/>
      </c>
      <c r="Z97" s="82" t="str">
        <f>IFERROR(VLOOKUP(B97,Relevé[],25,FALSE),"")</f>
        <v/>
      </c>
      <c r="AA97" s="82" t="str">
        <f>IFERROR(VLOOKUP(B97,Relevé[],26,FALSE),"")</f>
        <v/>
      </c>
      <c r="AB97" s="82" t="str">
        <f>IFERROR(VLOOKUP(B97,Relevé[],27,FALSE),"")</f>
        <v/>
      </c>
      <c r="AC97" s="82" t="str">
        <f>IFERROR(VLOOKUP(B97,Relevé[],28,FALSE),"")</f>
        <v/>
      </c>
      <c r="AD97" s="82" t="str">
        <f>IFERROR(VLOOKUP(B97,Relevé[],29,FALSE),"")</f>
        <v/>
      </c>
      <c r="AE97" s="82" t="str">
        <f>IFERROR(VLOOKUP(B97,Relevé[],30,FALSE),"")</f>
        <v/>
      </c>
      <c r="AF97" s="82" t="str">
        <f>IFERROR(VLOOKUP(B97,Relevé[],31,FALSE),"")</f>
        <v/>
      </c>
      <c r="AG97" s="82" t="str">
        <f>IFERROR(VLOOKUP(B97,Relevé[],32,FALSE),"")</f>
        <v/>
      </c>
      <c r="AH97" s="82" t="str">
        <f>IFERROR(VLOOKUP(B97,Relevé[],33,FALSE),"")</f>
        <v/>
      </c>
      <c r="AI97" s="82" t="str">
        <f>IFERROR(VLOOKUP(B97,Relevé[],34,FALSE),"")</f>
        <v/>
      </c>
      <c r="AJ97" s="146">
        <f t="shared" ref="AJ97" si="1034">SUM(E98:AI98)</f>
        <v>0</v>
      </c>
      <c r="AK97" s="146">
        <f t="shared" ref="AK97" si="1035">SUMIFS($E98:$AI98,$E99:$AI99,"C")</f>
        <v>0</v>
      </c>
      <c r="AL97" s="146">
        <f t="shared" ref="AL97" si="1036">SUMIFS($E98:$AI98,$E99:$AI99,"M")</f>
        <v>0</v>
      </c>
      <c r="AM97" s="146">
        <f t="shared" ref="AM97" si="1037">SUMIFS($E98:$AI98,$E99:$AI99,"A")</f>
        <v>0</v>
      </c>
      <c r="AN97" s="146">
        <f t="shared" ref="AN97" si="1038">SUMIFS($E98:$AI98,$E99:$AI99,"RC")</f>
        <v>0</v>
      </c>
      <c r="AO97" s="146">
        <f t="shared" ref="AO97" si="1039">SUMIFS($E98:$AI98,$E99:$AI99,"P")</f>
        <v>0</v>
      </c>
      <c r="AP97" s="146" t="b">
        <f t="shared" ref="AP97" si="1040">AJ97=SUM(AK97:AO99)</f>
        <v>1</v>
      </c>
    </row>
    <row r="98" spans="2:42" ht="15" customHeight="1" x14ac:dyDescent="0.25">
      <c r="B98" s="154"/>
      <c r="C98" s="149" t="s">
        <v>126</v>
      </c>
      <c r="D98" s="150"/>
      <c r="E98" s="83">
        <f>IFERROR(IF(AND(ISTEXT(E97),$D97=$C$3),E$3,
IF(AND(ISTEXT(E97),$D97=$C$4),E$4,
IF(AND($D97=$C$3,E$3-E97&gt;0),E$3-E97,
IF(AND(ISTEXT(E97),$D97=$C$5),E$5,
IF(AND($D97=$C$4,E$4-E97&gt;0),E$4-E97,
IF(AND($D97=$C$5,E$5-E97&gt;0),E$5-E97,0)))))),0)</f>
        <v>0</v>
      </c>
      <c r="F98" s="83">
        <f t="shared" ref="F98" si="1041">IFERROR(IF(AND(ISTEXT(F97),$D97=$C$3),F$3,
IF(AND(ISTEXT(F97),$D97=$C$4),F$4,
IF(AND($D97=$C$3,F$3-F97&gt;0),F$3-F97,
IF(AND(ISTEXT(F97),$D97=$C$5),F$5,
IF(AND($D97=$C$4,F$4-F97&gt;0),F$4-F97,
IF(AND($D97=$C$5,F$5-F97&gt;0),F$5-F97,0)))))),0)</f>
        <v>0</v>
      </c>
      <c r="G98" s="83">
        <f t="shared" ref="G98" si="1042">IFERROR(IF(AND(ISTEXT(G97),$D97=$C$3),G$3,
IF(AND(ISTEXT(G97),$D97=$C$4),G$4,
IF(AND($D97=$C$3,G$3-G97&gt;0),G$3-G97,
IF(AND(ISTEXT(G97),$D97=$C$5),G$5,
IF(AND($D97=$C$4,G$4-G97&gt;0),G$4-G97,
IF(AND($D97=$C$5,G$5-G97&gt;0),G$5-G97,0)))))),0)</f>
        <v>0</v>
      </c>
      <c r="H98" s="83">
        <f t="shared" ref="H98" si="1043">IFERROR(IF(AND(ISTEXT(H97),$D97=$C$3),H$3,
IF(AND(ISTEXT(H97),$D97=$C$4),H$4,
IF(AND($D97=$C$3,H$3-H97&gt;0),H$3-H97,
IF(AND(ISTEXT(H97),$D97=$C$5),H$5,
IF(AND($D97=$C$4,H$4-H97&gt;0),H$4-H97,
IF(AND($D97=$C$5,H$5-H97&gt;0),H$5-H97,0)))))),0)</f>
        <v>0</v>
      </c>
      <c r="I98" s="83">
        <f t="shared" ref="I98" si="1044">IFERROR(IF(AND(ISTEXT(I97),$D97=$C$3),I$3,
IF(AND(ISTEXT(I97),$D97=$C$4),I$4,
IF(AND($D97=$C$3,I$3-I97&gt;0),I$3-I97,
IF(AND(ISTEXT(I97),$D97=$C$5),I$5,
IF(AND($D97=$C$4,I$4-I97&gt;0),I$4-I97,
IF(AND($D97=$C$5,I$5-I97&gt;0),I$5-I97,0)))))),0)</f>
        <v>0</v>
      </c>
      <c r="J98" s="83">
        <f t="shared" ref="J98" si="1045">IFERROR(IF(AND(ISTEXT(J97),$D97=$C$3),J$3,
IF(AND(ISTEXT(J97),$D97=$C$4),J$4,
IF(AND($D97=$C$3,J$3-J97&gt;0),J$3-J97,
IF(AND(ISTEXT(J97),$D97=$C$5),J$5,
IF(AND($D97=$C$4,J$4-J97&gt;0),J$4-J97,
IF(AND($D97=$C$5,J$5-J97&gt;0),J$5-J97,0)))))),0)</f>
        <v>0</v>
      </c>
      <c r="K98" s="83">
        <f t="shared" ref="K98" si="1046">IFERROR(IF(AND(ISTEXT(K97),$D97=$C$3),K$3,
IF(AND(ISTEXT(K97),$D97=$C$4),K$4,
IF(AND($D97=$C$3,K$3-K97&gt;0),K$3-K97,
IF(AND(ISTEXT(K97),$D97=$C$5),K$5,
IF(AND($D97=$C$4,K$4-K97&gt;0),K$4-K97,
IF(AND($D97=$C$5,K$5-K97&gt;0),K$5-K97,0)))))),0)</f>
        <v>0</v>
      </c>
      <c r="L98" s="83">
        <f t="shared" ref="L98" si="1047">IFERROR(IF(AND(ISTEXT(L97),$D97=$C$3),L$3,
IF(AND(ISTEXT(L97),$D97=$C$4),L$4,
IF(AND($D97=$C$3,L$3-L97&gt;0),L$3-L97,
IF(AND(ISTEXT(L97),$D97=$C$5),L$5,
IF(AND($D97=$C$4,L$4-L97&gt;0),L$4-L97,
IF(AND($D97=$C$5,L$5-L97&gt;0),L$5-L97,0)))))),0)</f>
        <v>0</v>
      </c>
      <c r="M98" s="83">
        <f t="shared" ref="M98" si="1048">IFERROR(IF(AND(ISTEXT(M97),$D97=$C$3),M$3,
IF(AND(ISTEXT(M97),$D97=$C$4),M$4,
IF(AND($D97=$C$3,M$3-M97&gt;0),M$3-M97,
IF(AND(ISTEXT(M97),$D97=$C$5),M$5,
IF(AND($D97=$C$4,M$4-M97&gt;0),M$4-M97,
IF(AND($D97=$C$5,M$5-M97&gt;0),M$5-M97,0)))))),0)</f>
        <v>0</v>
      </c>
      <c r="N98" s="83">
        <f t="shared" ref="N98" si="1049">IFERROR(IF(AND(ISTEXT(N97),$D97=$C$3),N$3,
IF(AND(ISTEXT(N97),$D97=$C$4),N$4,
IF(AND($D97=$C$3,N$3-N97&gt;0),N$3-N97,
IF(AND(ISTEXT(N97),$D97=$C$5),N$5,
IF(AND($D97=$C$4,N$4-N97&gt;0),N$4-N97,
IF(AND($D97=$C$5,N$5-N97&gt;0),N$5-N97,0)))))),0)</f>
        <v>0</v>
      </c>
      <c r="O98" s="83">
        <f t="shared" ref="O98" si="1050">IFERROR(IF(AND(ISTEXT(O97),$D97=$C$3),O$3,
IF(AND(ISTEXT(O97),$D97=$C$4),O$4,
IF(AND($D97=$C$3,O$3-O97&gt;0),O$3-O97,
IF(AND(ISTEXT(O97),$D97=$C$5),O$5,
IF(AND($D97=$C$4,O$4-O97&gt;0),O$4-O97,
IF(AND($D97=$C$5,O$5-O97&gt;0),O$5-O97,0)))))),0)</f>
        <v>0</v>
      </c>
      <c r="P98" s="83">
        <f t="shared" ref="P98" si="1051">IFERROR(IF(AND(ISTEXT(P97),$D97=$C$3),P$3,
IF(AND(ISTEXT(P97),$D97=$C$4),P$4,
IF(AND($D97=$C$3,P$3-P97&gt;0),P$3-P97,
IF(AND(ISTEXT(P97),$D97=$C$5),P$5,
IF(AND($D97=$C$4,P$4-P97&gt;0),P$4-P97,
IF(AND($D97=$C$5,P$5-P97&gt;0),P$5-P97,0)))))),0)</f>
        <v>0</v>
      </c>
      <c r="Q98" s="83">
        <f t="shared" ref="Q98" si="1052">IFERROR(IF(AND(ISTEXT(Q97),$D97=$C$3),Q$3,
IF(AND(ISTEXT(Q97),$D97=$C$4),Q$4,
IF(AND($D97=$C$3,Q$3-Q97&gt;0),Q$3-Q97,
IF(AND(ISTEXT(Q97),$D97=$C$5),Q$5,
IF(AND($D97=$C$4,Q$4-Q97&gt;0),Q$4-Q97,
IF(AND($D97=$C$5,Q$5-Q97&gt;0),Q$5-Q97,0)))))),0)</f>
        <v>0</v>
      </c>
      <c r="R98" s="83">
        <f t="shared" ref="R98" si="1053">IFERROR(IF(AND(ISTEXT(R97),$D97=$C$3),R$3,
IF(AND(ISTEXT(R97),$D97=$C$4),R$4,
IF(AND($D97=$C$3,R$3-R97&gt;0),R$3-R97,
IF(AND(ISTEXT(R97),$D97=$C$5),R$5,
IF(AND($D97=$C$4,R$4-R97&gt;0),R$4-R97,
IF(AND($D97=$C$5,R$5-R97&gt;0),R$5-R97,0)))))),0)</f>
        <v>0</v>
      </c>
      <c r="S98" s="83">
        <f t="shared" ref="S98" si="1054">IFERROR(IF(AND(ISTEXT(S97),$D97=$C$3),S$3,
IF(AND(ISTEXT(S97),$D97=$C$4),S$4,
IF(AND($D97=$C$3,S$3-S97&gt;0),S$3-S97,
IF(AND(ISTEXT(S97),$D97=$C$5),S$5,
IF(AND($D97=$C$4,S$4-S97&gt;0),S$4-S97,
IF(AND($D97=$C$5,S$5-S97&gt;0),S$5-S97,0)))))),0)</f>
        <v>0</v>
      </c>
      <c r="T98" s="83">
        <f t="shared" ref="T98" si="1055">IFERROR(IF(AND(ISTEXT(T97),$D97=$C$3),T$3,
IF(AND(ISTEXT(T97),$D97=$C$4),T$4,
IF(AND($D97=$C$3,T$3-T97&gt;0),T$3-T97,
IF(AND(ISTEXT(T97),$D97=$C$5),T$5,
IF(AND($D97=$C$4,T$4-T97&gt;0),T$4-T97,
IF(AND($D97=$C$5,T$5-T97&gt;0),T$5-T97,0)))))),0)</f>
        <v>0</v>
      </c>
      <c r="U98" s="83">
        <f t="shared" ref="U98" si="1056">IFERROR(IF(AND(ISTEXT(U97),$D97=$C$3),U$3,
IF(AND(ISTEXT(U97),$D97=$C$4),U$4,
IF(AND($D97=$C$3,U$3-U97&gt;0),U$3-U97,
IF(AND(ISTEXT(U97),$D97=$C$5),U$5,
IF(AND($D97=$C$4,U$4-U97&gt;0),U$4-U97,
IF(AND($D97=$C$5,U$5-U97&gt;0),U$5-U97,0)))))),0)</f>
        <v>0</v>
      </c>
      <c r="V98" s="83">
        <f t="shared" ref="V98" si="1057">IFERROR(IF(AND(ISTEXT(V97),$D97=$C$3),V$3,
IF(AND(ISTEXT(V97),$D97=$C$4),V$4,
IF(AND($D97=$C$3,V$3-V97&gt;0),V$3-V97,
IF(AND(ISTEXT(V97),$D97=$C$5),V$5,
IF(AND($D97=$C$4,V$4-V97&gt;0),V$4-V97,
IF(AND($D97=$C$5,V$5-V97&gt;0),V$5-V97,0)))))),0)</f>
        <v>0</v>
      </c>
      <c r="W98" s="83">
        <f t="shared" ref="W98" si="1058">IFERROR(IF(AND(ISTEXT(W97),$D97=$C$3),W$3,
IF(AND(ISTEXT(W97),$D97=$C$4),W$4,
IF(AND($D97=$C$3,W$3-W97&gt;0),W$3-W97,
IF(AND(ISTEXT(W97),$D97=$C$5),W$5,
IF(AND($D97=$C$4,W$4-W97&gt;0),W$4-W97,
IF(AND($D97=$C$5,W$5-W97&gt;0),W$5-W97,0)))))),0)</f>
        <v>0</v>
      </c>
      <c r="X98" s="83">
        <f t="shared" ref="X98" si="1059">IFERROR(IF(AND(ISTEXT(X97),$D97=$C$3),X$3,
IF(AND(ISTEXT(X97),$D97=$C$4),X$4,
IF(AND($D97=$C$3,X$3-X97&gt;0),X$3-X97,
IF(AND(ISTEXT(X97),$D97=$C$5),X$5,
IF(AND($D97=$C$4,X$4-X97&gt;0),X$4-X97,
IF(AND($D97=$C$5,X$5-X97&gt;0),X$5-X97,0)))))),0)</f>
        <v>0</v>
      </c>
      <c r="Y98" s="83">
        <f t="shared" ref="Y98" si="1060">IFERROR(IF(AND(ISTEXT(Y97),$D97=$C$3),Y$3,
IF(AND(ISTEXT(Y97),$D97=$C$4),Y$4,
IF(AND($D97=$C$3,Y$3-Y97&gt;0),Y$3-Y97,
IF(AND(ISTEXT(Y97),$D97=$C$5),Y$5,
IF(AND($D97=$C$4,Y$4-Y97&gt;0),Y$4-Y97,
IF(AND($D97=$C$5,Y$5-Y97&gt;0),Y$5-Y97,0)))))),0)</f>
        <v>0</v>
      </c>
      <c r="Z98" s="83">
        <f t="shared" ref="Z98" si="1061">IFERROR(IF(AND(ISTEXT(Z97),$D97=$C$3),Z$3,
IF(AND(ISTEXT(Z97),$D97=$C$4),Z$4,
IF(AND($D97=$C$3,Z$3-Z97&gt;0),Z$3-Z97,
IF(AND(ISTEXT(Z97),$D97=$C$5),Z$5,
IF(AND($D97=$C$4,Z$4-Z97&gt;0),Z$4-Z97,
IF(AND($D97=$C$5,Z$5-Z97&gt;0),Z$5-Z97,0)))))),0)</f>
        <v>0</v>
      </c>
      <c r="AA98" s="83">
        <f t="shared" ref="AA98" si="1062">IFERROR(IF(AND(ISTEXT(AA97),$D97=$C$3),AA$3,
IF(AND(ISTEXT(AA97),$D97=$C$4),AA$4,
IF(AND($D97=$C$3,AA$3-AA97&gt;0),AA$3-AA97,
IF(AND(ISTEXT(AA97),$D97=$C$5),AA$5,
IF(AND($D97=$C$4,AA$4-AA97&gt;0),AA$4-AA97,
IF(AND($D97=$C$5,AA$5-AA97&gt;0),AA$5-AA97,0)))))),0)</f>
        <v>0</v>
      </c>
      <c r="AB98" s="83">
        <f t="shared" ref="AB98" si="1063">IFERROR(IF(AND(ISTEXT(AB97),$D97=$C$3),AB$3,
IF(AND(ISTEXT(AB97),$D97=$C$4),AB$4,
IF(AND($D97=$C$3,AB$3-AB97&gt;0),AB$3-AB97,
IF(AND(ISTEXT(AB97),$D97=$C$5),AB$5,
IF(AND($D97=$C$4,AB$4-AB97&gt;0),AB$4-AB97,
IF(AND($D97=$C$5,AB$5-AB97&gt;0),AB$5-AB97,0)))))),0)</f>
        <v>0</v>
      </c>
      <c r="AC98" s="83">
        <f t="shared" ref="AC98" si="1064">IFERROR(IF(AND(ISTEXT(AC97),$D97=$C$3),AC$3,
IF(AND(ISTEXT(AC97),$D97=$C$4),AC$4,
IF(AND($D97=$C$3,AC$3-AC97&gt;0),AC$3-AC97,
IF(AND(ISTEXT(AC97),$D97=$C$5),AC$5,
IF(AND($D97=$C$4,AC$4-AC97&gt;0),AC$4-AC97,
IF(AND($D97=$C$5,AC$5-AC97&gt;0),AC$5-AC97,0)))))),0)</f>
        <v>0</v>
      </c>
      <c r="AD98" s="83">
        <f t="shared" ref="AD98" si="1065">IFERROR(IF(AND(ISTEXT(AD97),$D97=$C$3),AD$3,
IF(AND(ISTEXT(AD97),$D97=$C$4),AD$4,
IF(AND($D97=$C$3,AD$3-AD97&gt;0),AD$3-AD97,
IF(AND(ISTEXT(AD97),$D97=$C$5),AD$5,
IF(AND($D97=$C$4,AD$4-AD97&gt;0),AD$4-AD97,
IF(AND($D97=$C$5,AD$5-AD97&gt;0),AD$5-AD97,0)))))),0)</f>
        <v>0</v>
      </c>
      <c r="AE98" s="83">
        <f t="shared" ref="AE98" si="1066">IFERROR(IF(AND(ISTEXT(AE97),$D97=$C$3),AE$3,
IF(AND(ISTEXT(AE97),$D97=$C$4),AE$4,
IF(AND($D97=$C$3,AE$3-AE97&gt;0),AE$3-AE97,
IF(AND(ISTEXT(AE97),$D97=$C$5),AE$5,
IF(AND($D97=$C$4,AE$4-AE97&gt;0),AE$4-AE97,
IF(AND($D97=$C$5,AE$5-AE97&gt;0),AE$5-AE97,0)))))),0)</f>
        <v>0</v>
      </c>
      <c r="AF98" s="83">
        <f t="shared" ref="AF98" si="1067">IFERROR(IF(AND(ISTEXT(AF97),$D97=$C$3),AF$3,
IF(AND(ISTEXT(AF97),$D97=$C$4),AF$4,
IF(AND($D97=$C$3,AF$3-AF97&gt;0),AF$3-AF97,
IF(AND(ISTEXT(AF97),$D97=$C$5),AF$5,
IF(AND($D97=$C$4,AF$4-AF97&gt;0),AF$4-AF97,
IF(AND($D97=$C$5,AF$5-AF97&gt;0),AF$5-AF97,0)))))),0)</f>
        <v>0</v>
      </c>
      <c r="AG98" s="83">
        <f t="shared" ref="AG98" si="1068">IFERROR(IF(AND(ISTEXT(AG97),$D97=$C$3),AG$3,
IF(AND(ISTEXT(AG97),$D97=$C$4),AG$4,
IF(AND($D97=$C$3,AG$3-AG97&gt;0),AG$3-AG97,
IF(AND(ISTEXT(AG97),$D97=$C$5),AG$5,
IF(AND($D97=$C$4,AG$4-AG97&gt;0),AG$4-AG97,
IF(AND($D97=$C$5,AG$5-AG97&gt;0),AG$5-AG97,0)))))),0)</f>
        <v>0</v>
      </c>
      <c r="AH98" s="83">
        <f t="shared" ref="AH98" si="1069">IFERROR(IF(AND(ISTEXT(AH97),$D97=$C$3),AH$3,
IF(AND(ISTEXT(AH97),$D97=$C$4),AH$4,
IF(AND($D97=$C$3,AH$3-AH97&gt;0),AH$3-AH97,
IF(AND(ISTEXT(AH97),$D97=$C$5),AH$5,
IF(AND($D97=$C$4,AH$4-AH97&gt;0),AH$4-AH97,
IF(AND($D97=$C$5,AH$5-AH97&gt;0),AH$5-AH97,0)))))),0)</f>
        <v>0</v>
      </c>
      <c r="AI98" s="83">
        <f t="shared" ref="AI98" si="1070">IFERROR(IF(AND(ISTEXT(AI97),$D97=$C$3),AI$3,
IF(AND(ISTEXT(AI97),$D97=$C$4),AI$4,
IF(AND($D97=$C$3,AI$3-AI97&gt;0),AI$3-AI97,
IF(AND(ISTEXT(AI97),$D97=$C$5),AI$5,
IF(AND($D97=$C$4,AI$4-AI97&gt;0),AI$4-AI97,
IF(AND($D97=$C$5,AI$5-AI97&gt;0),AI$5-AI97,0)))))),0)</f>
        <v>0</v>
      </c>
      <c r="AJ98" s="147"/>
      <c r="AK98" s="147"/>
      <c r="AL98" s="147"/>
      <c r="AM98" s="147"/>
      <c r="AN98" s="147"/>
      <c r="AO98" s="147"/>
      <c r="AP98" s="147"/>
    </row>
    <row r="99" spans="2:42" ht="15" customHeight="1" thickBot="1" x14ac:dyDescent="0.3">
      <c r="B99" s="155"/>
      <c r="C99" s="151" t="s">
        <v>127</v>
      </c>
      <c r="D99" s="152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84"/>
      <c r="AI99" s="84"/>
      <c r="AJ99" s="148"/>
      <c r="AK99" s="148"/>
      <c r="AL99" s="148"/>
      <c r="AM99" s="148"/>
      <c r="AN99" s="148"/>
      <c r="AO99" s="148"/>
      <c r="AP99" s="148"/>
    </row>
    <row r="100" spans="2:42" ht="15" customHeight="1" x14ac:dyDescent="0.25">
      <c r="B100" s="153">
        <f>A40</f>
        <v>0</v>
      </c>
      <c r="C100" s="81" t="str">
        <f>IFERROR(VLOOKUP(B100,Relevé[],2,FALSE),"")</f>
        <v/>
      </c>
      <c r="D100" s="81" t="str">
        <f>IFERROR(VLOOKUP(B100,Relevé[],3,FALSE),"")</f>
        <v/>
      </c>
      <c r="E100" s="82" t="str">
        <f>IFERROR(VLOOKUP(B100,Relevé[],4,FALSE),"")</f>
        <v/>
      </c>
      <c r="F100" s="82" t="str">
        <f>IFERROR(VLOOKUP(B100,Relevé[],5,FALSE),"")</f>
        <v/>
      </c>
      <c r="G100" s="82" t="str">
        <f>IFERROR(VLOOKUP(B100,Relevé[],6,FALSE),"")</f>
        <v/>
      </c>
      <c r="H100" s="82" t="str">
        <f>IFERROR(VLOOKUP(B100,Relevé[],7,FALSE),"")</f>
        <v/>
      </c>
      <c r="I100" s="82" t="str">
        <f>IFERROR(VLOOKUP(B100,Relevé[],8,FALSE),"")</f>
        <v/>
      </c>
      <c r="J100" s="82" t="str">
        <f>IFERROR(VLOOKUP(B100,Relevé[],9,FALSE),"")</f>
        <v/>
      </c>
      <c r="K100" s="82" t="str">
        <f>IFERROR(VLOOKUP(B100,Relevé[],10,FALSE),"")</f>
        <v/>
      </c>
      <c r="L100" s="82" t="str">
        <f>IFERROR(VLOOKUP(B100,Relevé[],11,FALSE),"")</f>
        <v/>
      </c>
      <c r="M100" s="82" t="str">
        <f>IFERROR(VLOOKUP(B100,Relevé[],12,FALSE),"")</f>
        <v/>
      </c>
      <c r="N100" s="82" t="str">
        <f>IFERROR(VLOOKUP(B100,Relevé[],13,FALSE),"")</f>
        <v/>
      </c>
      <c r="O100" s="82" t="str">
        <f>IFERROR(VLOOKUP(B100,Relevé[],14,FALSE),"")</f>
        <v/>
      </c>
      <c r="P100" s="82" t="str">
        <f>IFERROR(VLOOKUP(B100,Relevé[],15,FALSE),"")</f>
        <v/>
      </c>
      <c r="Q100" s="82" t="str">
        <f>IFERROR(VLOOKUP(B100,Relevé[],16,FALSE),"")</f>
        <v/>
      </c>
      <c r="R100" s="82" t="str">
        <f>IFERROR(VLOOKUP(B100,Relevé[],17,FALSE),"")</f>
        <v/>
      </c>
      <c r="S100" s="82" t="str">
        <f>IFERROR(VLOOKUP(B100,Relevé[],18,FALSE),"")</f>
        <v/>
      </c>
      <c r="T100" s="82" t="str">
        <f>IFERROR(VLOOKUP(B100,Relevé[],19,FALSE),"")</f>
        <v/>
      </c>
      <c r="U100" s="82" t="str">
        <f>IFERROR(VLOOKUP(B100,Relevé[],20,FALSE),"")</f>
        <v/>
      </c>
      <c r="V100" s="82" t="str">
        <f>IFERROR(VLOOKUP(B100,Relevé[],21,FALSE),"")</f>
        <v/>
      </c>
      <c r="W100" s="82" t="str">
        <f>IFERROR(VLOOKUP(B100,Relevé[],22,FALSE),"")</f>
        <v/>
      </c>
      <c r="X100" s="82" t="str">
        <f>IFERROR(VLOOKUP(B100,Relevé[],23,FALSE),"")</f>
        <v/>
      </c>
      <c r="Y100" s="82" t="str">
        <f>IFERROR(VLOOKUP(B100,Relevé[],24,FALSE),"")</f>
        <v/>
      </c>
      <c r="Z100" s="82" t="str">
        <f>IFERROR(VLOOKUP(B100,Relevé[],25,FALSE),"")</f>
        <v/>
      </c>
      <c r="AA100" s="82" t="str">
        <f>IFERROR(VLOOKUP(B100,Relevé[],26,FALSE),"")</f>
        <v/>
      </c>
      <c r="AB100" s="82" t="str">
        <f>IFERROR(VLOOKUP(B100,Relevé[],27,FALSE),"")</f>
        <v/>
      </c>
      <c r="AC100" s="82" t="str">
        <f>IFERROR(VLOOKUP(B100,Relevé[],28,FALSE),"")</f>
        <v/>
      </c>
      <c r="AD100" s="82" t="str">
        <f>IFERROR(VLOOKUP(B100,Relevé[],29,FALSE),"")</f>
        <v/>
      </c>
      <c r="AE100" s="82" t="str">
        <f>IFERROR(VLOOKUP(B100,Relevé[],30,FALSE),"")</f>
        <v/>
      </c>
      <c r="AF100" s="82" t="str">
        <f>IFERROR(VLOOKUP(B100,Relevé[],31,FALSE),"")</f>
        <v/>
      </c>
      <c r="AG100" s="82" t="str">
        <f>IFERROR(VLOOKUP(B100,Relevé[],32,FALSE),"")</f>
        <v/>
      </c>
      <c r="AH100" s="82" t="str">
        <f>IFERROR(VLOOKUP(B100,Relevé[],33,FALSE),"")</f>
        <v/>
      </c>
      <c r="AI100" s="82" t="str">
        <f>IFERROR(VLOOKUP(B100,Relevé[],34,FALSE),"")</f>
        <v/>
      </c>
      <c r="AJ100" s="146">
        <f t="shared" ref="AJ100" si="1071">SUM(E101:AI101)</f>
        <v>0</v>
      </c>
      <c r="AK100" s="146">
        <f t="shared" ref="AK100" si="1072">SUMIFS($E101:$AI101,$E102:$AI102,"C")</f>
        <v>0</v>
      </c>
      <c r="AL100" s="146">
        <f t="shared" ref="AL100" si="1073">SUMIFS($E101:$AI101,$E102:$AI102,"M")</f>
        <v>0</v>
      </c>
      <c r="AM100" s="146">
        <f t="shared" ref="AM100" si="1074">SUMIFS($E101:$AI101,$E102:$AI102,"A")</f>
        <v>0</v>
      </c>
      <c r="AN100" s="146">
        <f t="shared" ref="AN100" si="1075">SUMIFS($E101:$AI101,$E102:$AI102,"RC")</f>
        <v>0</v>
      </c>
      <c r="AO100" s="146">
        <f t="shared" ref="AO100" si="1076">SUMIFS($E101:$AI101,$E102:$AI102,"P")</f>
        <v>0</v>
      </c>
      <c r="AP100" s="146" t="b">
        <f t="shared" ref="AP100" si="1077">AJ100=SUM(AK100:AO102)</f>
        <v>1</v>
      </c>
    </row>
    <row r="101" spans="2:42" ht="15" customHeight="1" x14ac:dyDescent="0.25">
      <c r="B101" s="154"/>
      <c r="C101" s="149" t="s">
        <v>126</v>
      </c>
      <c r="D101" s="150"/>
      <c r="E101" s="83">
        <f>IFERROR(IF(AND(ISTEXT(E100),$D100=$C$3),E$3,
IF(AND(ISTEXT(E100),$D100=$C$4),E$4,
IF(AND($D100=$C$3,E$3-E100&gt;0),E$3-E100,
IF(AND(ISTEXT(E100),$D100=$C$5),E$5,
IF(AND($D100=$C$4,E$4-E100&gt;0),E$4-E100,
IF(AND($D100=$C$5,E$5-E100&gt;0),E$5-E100,0)))))),0)</f>
        <v>0</v>
      </c>
      <c r="F101" s="83">
        <f t="shared" ref="F101" si="1078">IFERROR(IF(AND(ISTEXT(F100),$D100=$C$3),F$3,
IF(AND(ISTEXT(F100),$D100=$C$4),F$4,
IF(AND($D100=$C$3,F$3-F100&gt;0),F$3-F100,
IF(AND(ISTEXT(F100),$D100=$C$5),F$5,
IF(AND($D100=$C$4,F$4-F100&gt;0),F$4-F100,
IF(AND($D100=$C$5,F$5-F100&gt;0),F$5-F100,0)))))),0)</f>
        <v>0</v>
      </c>
      <c r="G101" s="83">
        <f t="shared" ref="G101" si="1079">IFERROR(IF(AND(ISTEXT(G100),$D100=$C$3),G$3,
IF(AND(ISTEXT(G100),$D100=$C$4),G$4,
IF(AND($D100=$C$3,G$3-G100&gt;0),G$3-G100,
IF(AND(ISTEXT(G100),$D100=$C$5),G$5,
IF(AND($D100=$C$4,G$4-G100&gt;0),G$4-G100,
IF(AND($D100=$C$5,G$5-G100&gt;0),G$5-G100,0)))))),0)</f>
        <v>0</v>
      </c>
      <c r="H101" s="83">
        <f t="shared" ref="H101" si="1080">IFERROR(IF(AND(ISTEXT(H100),$D100=$C$3),H$3,
IF(AND(ISTEXT(H100),$D100=$C$4),H$4,
IF(AND($D100=$C$3,H$3-H100&gt;0),H$3-H100,
IF(AND(ISTEXT(H100),$D100=$C$5),H$5,
IF(AND($D100=$C$4,H$4-H100&gt;0),H$4-H100,
IF(AND($D100=$C$5,H$5-H100&gt;0),H$5-H100,0)))))),0)</f>
        <v>0</v>
      </c>
      <c r="I101" s="83">
        <f t="shared" ref="I101" si="1081">IFERROR(IF(AND(ISTEXT(I100),$D100=$C$3),I$3,
IF(AND(ISTEXT(I100),$D100=$C$4),I$4,
IF(AND($D100=$C$3,I$3-I100&gt;0),I$3-I100,
IF(AND(ISTEXT(I100),$D100=$C$5),I$5,
IF(AND($D100=$C$4,I$4-I100&gt;0),I$4-I100,
IF(AND($D100=$C$5,I$5-I100&gt;0),I$5-I100,0)))))),0)</f>
        <v>0</v>
      </c>
      <c r="J101" s="83">
        <f t="shared" ref="J101" si="1082">IFERROR(IF(AND(ISTEXT(J100),$D100=$C$3),J$3,
IF(AND(ISTEXT(J100),$D100=$C$4),J$4,
IF(AND($D100=$C$3,J$3-J100&gt;0),J$3-J100,
IF(AND(ISTEXT(J100),$D100=$C$5),J$5,
IF(AND($D100=$C$4,J$4-J100&gt;0),J$4-J100,
IF(AND($D100=$C$5,J$5-J100&gt;0),J$5-J100,0)))))),0)</f>
        <v>0</v>
      </c>
      <c r="K101" s="83">
        <f t="shared" ref="K101" si="1083">IFERROR(IF(AND(ISTEXT(K100),$D100=$C$3),K$3,
IF(AND(ISTEXT(K100),$D100=$C$4),K$4,
IF(AND($D100=$C$3,K$3-K100&gt;0),K$3-K100,
IF(AND(ISTEXT(K100),$D100=$C$5),K$5,
IF(AND($D100=$C$4,K$4-K100&gt;0),K$4-K100,
IF(AND($D100=$C$5,K$5-K100&gt;0),K$5-K100,0)))))),0)</f>
        <v>0</v>
      </c>
      <c r="L101" s="83">
        <f t="shared" ref="L101" si="1084">IFERROR(IF(AND(ISTEXT(L100),$D100=$C$3),L$3,
IF(AND(ISTEXT(L100),$D100=$C$4),L$4,
IF(AND($D100=$C$3,L$3-L100&gt;0),L$3-L100,
IF(AND(ISTEXT(L100),$D100=$C$5),L$5,
IF(AND($D100=$C$4,L$4-L100&gt;0),L$4-L100,
IF(AND($D100=$C$5,L$5-L100&gt;0),L$5-L100,0)))))),0)</f>
        <v>0</v>
      </c>
      <c r="M101" s="83">
        <f t="shared" ref="M101" si="1085">IFERROR(IF(AND(ISTEXT(M100),$D100=$C$3),M$3,
IF(AND(ISTEXT(M100),$D100=$C$4),M$4,
IF(AND($D100=$C$3,M$3-M100&gt;0),M$3-M100,
IF(AND(ISTEXT(M100),$D100=$C$5),M$5,
IF(AND($D100=$C$4,M$4-M100&gt;0),M$4-M100,
IF(AND($D100=$C$5,M$5-M100&gt;0),M$5-M100,0)))))),0)</f>
        <v>0</v>
      </c>
      <c r="N101" s="83">
        <f t="shared" ref="N101" si="1086">IFERROR(IF(AND(ISTEXT(N100),$D100=$C$3),N$3,
IF(AND(ISTEXT(N100),$D100=$C$4),N$4,
IF(AND($D100=$C$3,N$3-N100&gt;0),N$3-N100,
IF(AND(ISTEXT(N100),$D100=$C$5),N$5,
IF(AND($D100=$C$4,N$4-N100&gt;0),N$4-N100,
IF(AND($D100=$C$5,N$5-N100&gt;0),N$5-N100,0)))))),0)</f>
        <v>0</v>
      </c>
      <c r="O101" s="83">
        <f t="shared" ref="O101" si="1087">IFERROR(IF(AND(ISTEXT(O100),$D100=$C$3),O$3,
IF(AND(ISTEXT(O100),$D100=$C$4),O$4,
IF(AND($D100=$C$3,O$3-O100&gt;0),O$3-O100,
IF(AND(ISTEXT(O100),$D100=$C$5),O$5,
IF(AND($D100=$C$4,O$4-O100&gt;0),O$4-O100,
IF(AND($D100=$C$5,O$5-O100&gt;0),O$5-O100,0)))))),0)</f>
        <v>0</v>
      </c>
      <c r="P101" s="83">
        <f t="shared" ref="P101" si="1088">IFERROR(IF(AND(ISTEXT(P100),$D100=$C$3),P$3,
IF(AND(ISTEXT(P100),$D100=$C$4),P$4,
IF(AND($D100=$C$3,P$3-P100&gt;0),P$3-P100,
IF(AND(ISTEXT(P100),$D100=$C$5),P$5,
IF(AND($D100=$C$4,P$4-P100&gt;0),P$4-P100,
IF(AND($D100=$C$5,P$5-P100&gt;0),P$5-P100,0)))))),0)</f>
        <v>0</v>
      </c>
      <c r="Q101" s="83">
        <f t="shared" ref="Q101" si="1089">IFERROR(IF(AND(ISTEXT(Q100),$D100=$C$3),Q$3,
IF(AND(ISTEXT(Q100),$D100=$C$4),Q$4,
IF(AND($D100=$C$3,Q$3-Q100&gt;0),Q$3-Q100,
IF(AND(ISTEXT(Q100),$D100=$C$5),Q$5,
IF(AND($D100=$C$4,Q$4-Q100&gt;0),Q$4-Q100,
IF(AND($D100=$C$5,Q$5-Q100&gt;0),Q$5-Q100,0)))))),0)</f>
        <v>0</v>
      </c>
      <c r="R101" s="83">
        <f t="shared" ref="R101" si="1090">IFERROR(IF(AND(ISTEXT(R100),$D100=$C$3),R$3,
IF(AND(ISTEXT(R100),$D100=$C$4),R$4,
IF(AND($D100=$C$3,R$3-R100&gt;0),R$3-R100,
IF(AND(ISTEXT(R100),$D100=$C$5),R$5,
IF(AND($D100=$C$4,R$4-R100&gt;0),R$4-R100,
IF(AND($D100=$C$5,R$5-R100&gt;0),R$5-R100,0)))))),0)</f>
        <v>0</v>
      </c>
      <c r="S101" s="83">
        <f t="shared" ref="S101" si="1091">IFERROR(IF(AND(ISTEXT(S100),$D100=$C$3),S$3,
IF(AND(ISTEXT(S100),$D100=$C$4),S$4,
IF(AND($D100=$C$3,S$3-S100&gt;0),S$3-S100,
IF(AND(ISTEXT(S100),$D100=$C$5),S$5,
IF(AND($D100=$C$4,S$4-S100&gt;0),S$4-S100,
IF(AND($D100=$C$5,S$5-S100&gt;0),S$5-S100,0)))))),0)</f>
        <v>0</v>
      </c>
      <c r="T101" s="83">
        <f t="shared" ref="T101" si="1092">IFERROR(IF(AND(ISTEXT(T100),$D100=$C$3),T$3,
IF(AND(ISTEXT(T100),$D100=$C$4),T$4,
IF(AND($D100=$C$3,T$3-T100&gt;0),T$3-T100,
IF(AND(ISTEXT(T100),$D100=$C$5),T$5,
IF(AND($D100=$C$4,T$4-T100&gt;0),T$4-T100,
IF(AND($D100=$C$5,T$5-T100&gt;0),T$5-T100,0)))))),0)</f>
        <v>0</v>
      </c>
      <c r="U101" s="83">
        <f t="shared" ref="U101" si="1093">IFERROR(IF(AND(ISTEXT(U100),$D100=$C$3),U$3,
IF(AND(ISTEXT(U100),$D100=$C$4),U$4,
IF(AND($D100=$C$3,U$3-U100&gt;0),U$3-U100,
IF(AND(ISTEXT(U100),$D100=$C$5),U$5,
IF(AND($D100=$C$4,U$4-U100&gt;0),U$4-U100,
IF(AND($D100=$C$5,U$5-U100&gt;0),U$5-U100,0)))))),0)</f>
        <v>0</v>
      </c>
      <c r="V101" s="83">
        <f t="shared" ref="V101" si="1094">IFERROR(IF(AND(ISTEXT(V100),$D100=$C$3),V$3,
IF(AND(ISTEXT(V100),$D100=$C$4),V$4,
IF(AND($D100=$C$3,V$3-V100&gt;0),V$3-V100,
IF(AND(ISTEXT(V100),$D100=$C$5),V$5,
IF(AND($D100=$C$4,V$4-V100&gt;0),V$4-V100,
IF(AND($D100=$C$5,V$5-V100&gt;0),V$5-V100,0)))))),0)</f>
        <v>0</v>
      </c>
      <c r="W101" s="83">
        <f t="shared" ref="W101" si="1095">IFERROR(IF(AND(ISTEXT(W100),$D100=$C$3),W$3,
IF(AND(ISTEXT(W100),$D100=$C$4),W$4,
IF(AND($D100=$C$3,W$3-W100&gt;0),W$3-W100,
IF(AND(ISTEXT(W100),$D100=$C$5),W$5,
IF(AND($D100=$C$4,W$4-W100&gt;0),W$4-W100,
IF(AND($D100=$C$5,W$5-W100&gt;0),W$5-W100,0)))))),0)</f>
        <v>0</v>
      </c>
      <c r="X101" s="83">
        <f t="shared" ref="X101" si="1096">IFERROR(IF(AND(ISTEXT(X100),$D100=$C$3),X$3,
IF(AND(ISTEXT(X100),$D100=$C$4),X$4,
IF(AND($D100=$C$3,X$3-X100&gt;0),X$3-X100,
IF(AND(ISTEXT(X100),$D100=$C$5),X$5,
IF(AND($D100=$C$4,X$4-X100&gt;0),X$4-X100,
IF(AND($D100=$C$5,X$5-X100&gt;0),X$5-X100,0)))))),0)</f>
        <v>0</v>
      </c>
      <c r="Y101" s="83">
        <f t="shared" ref="Y101" si="1097">IFERROR(IF(AND(ISTEXT(Y100),$D100=$C$3),Y$3,
IF(AND(ISTEXT(Y100),$D100=$C$4),Y$4,
IF(AND($D100=$C$3,Y$3-Y100&gt;0),Y$3-Y100,
IF(AND(ISTEXT(Y100),$D100=$C$5),Y$5,
IF(AND($D100=$C$4,Y$4-Y100&gt;0),Y$4-Y100,
IF(AND($D100=$C$5,Y$5-Y100&gt;0),Y$5-Y100,0)))))),0)</f>
        <v>0</v>
      </c>
      <c r="Z101" s="83">
        <f t="shared" ref="Z101" si="1098">IFERROR(IF(AND(ISTEXT(Z100),$D100=$C$3),Z$3,
IF(AND(ISTEXT(Z100),$D100=$C$4),Z$4,
IF(AND($D100=$C$3,Z$3-Z100&gt;0),Z$3-Z100,
IF(AND(ISTEXT(Z100),$D100=$C$5),Z$5,
IF(AND($D100=$C$4,Z$4-Z100&gt;0),Z$4-Z100,
IF(AND($D100=$C$5,Z$5-Z100&gt;0),Z$5-Z100,0)))))),0)</f>
        <v>0</v>
      </c>
      <c r="AA101" s="83">
        <f t="shared" ref="AA101" si="1099">IFERROR(IF(AND(ISTEXT(AA100),$D100=$C$3),AA$3,
IF(AND(ISTEXT(AA100),$D100=$C$4),AA$4,
IF(AND($D100=$C$3,AA$3-AA100&gt;0),AA$3-AA100,
IF(AND(ISTEXT(AA100),$D100=$C$5),AA$5,
IF(AND($D100=$C$4,AA$4-AA100&gt;0),AA$4-AA100,
IF(AND($D100=$C$5,AA$5-AA100&gt;0),AA$5-AA100,0)))))),0)</f>
        <v>0</v>
      </c>
      <c r="AB101" s="83">
        <f t="shared" ref="AB101" si="1100">IFERROR(IF(AND(ISTEXT(AB100),$D100=$C$3),AB$3,
IF(AND(ISTEXT(AB100),$D100=$C$4),AB$4,
IF(AND($D100=$C$3,AB$3-AB100&gt;0),AB$3-AB100,
IF(AND(ISTEXT(AB100),$D100=$C$5),AB$5,
IF(AND($D100=$C$4,AB$4-AB100&gt;0),AB$4-AB100,
IF(AND($D100=$C$5,AB$5-AB100&gt;0),AB$5-AB100,0)))))),0)</f>
        <v>0</v>
      </c>
      <c r="AC101" s="83">
        <f t="shared" ref="AC101" si="1101">IFERROR(IF(AND(ISTEXT(AC100),$D100=$C$3),AC$3,
IF(AND(ISTEXT(AC100),$D100=$C$4),AC$4,
IF(AND($D100=$C$3,AC$3-AC100&gt;0),AC$3-AC100,
IF(AND(ISTEXT(AC100),$D100=$C$5),AC$5,
IF(AND($D100=$C$4,AC$4-AC100&gt;0),AC$4-AC100,
IF(AND($D100=$C$5,AC$5-AC100&gt;0),AC$5-AC100,0)))))),0)</f>
        <v>0</v>
      </c>
      <c r="AD101" s="83">
        <f t="shared" ref="AD101" si="1102">IFERROR(IF(AND(ISTEXT(AD100),$D100=$C$3),AD$3,
IF(AND(ISTEXT(AD100),$D100=$C$4),AD$4,
IF(AND($D100=$C$3,AD$3-AD100&gt;0),AD$3-AD100,
IF(AND(ISTEXT(AD100),$D100=$C$5),AD$5,
IF(AND($D100=$C$4,AD$4-AD100&gt;0),AD$4-AD100,
IF(AND($D100=$C$5,AD$5-AD100&gt;0),AD$5-AD100,0)))))),0)</f>
        <v>0</v>
      </c>
      <c r="AE101" s="83">
        <f t="shared" ref="AE101" si="1103">IFERROR(IF(AND(ISTEXT(AE100),$D100=$C$3),AE$3,
IF(AND(ISTEXT(AE100),$D100=$C$4),AE$4,
IF(AND($D100=$C$3,AE$3-AE100&gt;0),AE$3-AE100,
IF(AND(ISTEXT(AE100),$D100=$C$5),AE$5,
IF(AND($D100=$C$4,AE$4-AE100&gt;0),AE$4-AE100,
IF(AND($D100=$C$5,AE$5-AE100&gt;0),AE$5-AE100,0)))))),0)</f>
        <v>0</v>
      </c>
      <c r="AF101" s="83">
        <f t="shared" ref="AF101" si="1104">IFERROR(IF(AND(ISTEXT(AF100),$D100=$C$3),AF$3,
IF(AND(ISTEXT(AF100),$D100=$C$4),AF$4,
IF(AND($D100=$C$3,AF$3-AF100&gt;0),AF$3-AF100,
IF(AND(ISTEXT(AF100),$D100=$C$5),AF$5,
IF(AND($D100=$C$4,AF$4-AF100&gt;0),AF$4-AF100,
IF(AND($D100=$C$5,AF$5-AF100&gt;0),AF$5-AF100,0)))))),0)</f>
        <v>0</v>
      </c>
      <c r="AG101" s="83">
        <f t="shared" ref="AG101" si="1105">IFERROR(IF(AND(ISTEXT(AG100),$D100=$C$3),AG$3,
IF(AND(ISTEXT(AG100),$D100=$C$4),AG$4,
IF(AND($D100=$C$3,AG$3-AG100&gt;0),AG$3-AG100,
IF(AND(ISTEXT(AG100),$D100=$C$5),AG$5,
IF(AND($D100=$C$4,AG$4-AG100&gt;0),AG$4-AG100,
IF(AND($D100=$C$5,AG$5-AG100&gt;0),AG$5-AG100,0)))))),0)</f>
        <v>0</v>
      </c>
      <c r="AH101" s="83">
        <f t="shared" ref="AH101" si="1106">IFERROR(IF(AND(ISTEXT(AH100),$D100=$C$3),AH$3,
IF(AND(ISTEXT(AH100),$D100=$C$4),AH$4,
IF(AND($D100=$C$3,AH$3-AH100&gt;0),AH$3-AH100,
IF(AND(ISTEXT(AH100),$D100=$C$5),AH$5,
IF(AND($D100=$C$4,AH$4-AH100&gt;0),AH$4-AH100,
IF(AND($D100=$C$5,AH$5-AH100&gt;0),AH$5-AH100,0)))))),0)</f>
        <v>0</v>
      </c>
      <c r="AI101" s="83">
        <f t="shared" ref="AI101" si="1107">IFERROR(IF(AND(ISTEXT(AI100),$D100=$C$3),AI$3,
IF(AND(ISTEXT(AI100),$D100=$C$4),AI$4,
IF(AND($D100=$C$3,AI$3-AI100&gt;0),AI$3-AI100,
IF(AND(ISTEXT(AI100),$D100=$C$5),AI$5,
IF(AND($D100=$C$4,AI$4-AI100&gt;0),AI$4-AI100,
IF(AND($D100=$C$5,AI$5-AI100&gt;0),AI$5-AI100,0)))))),0)</f>
        <v>0</v>
      </c>
      <c r="AJ101" s="147"/>
      <c r="AK101" s="147"/>
      <c r="AL101" s="147"/>
      <c r="AM101" s="147"/>
      <c r="AN101" s="147"/>
      <c r="AO101" s="147"/>
      <c r="AP101" s="147"/>
    </row>
    <row r="102" spans="2:42" ht="15" customHeight="1" thickBot="1" x14ac:dyDescent="0.3">
      <c r="B102" s="155"/>
      <c r="C102" s="151" t="s">
        <v>127</v>
      </c>
      <c r="D102" s="152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84"/>
      <c r="AI102" s="84"/>
      <c r="AJ102" s="148"/>
      <c r="AK102" s="148"/>
      <c r="AL102" s="148"/>
      <c r="AM102" s="148"/>
      <c r="AN102" s="148"/>
      <c r="AO102" s="148"/>
      <c r="AP102" s="148"/>
    </row>
    <row r="103" spans="2:42" ht="15" customHeight="1" x14ac:dyDescent="0.25">
      <c r="B103" s="153">
        <f>A41</f>
        <v>0</v>
      </c>
      <c r="C103" s="81" t="str">
        <f>IFERROR(VLOOKUP(B103,Relevé[],2,FALSE),"")</f>
        <v/>
      </c>
      <c r="D103" s="81" t="str">
        <f>IFERROR(VLOOKUP(B103,Relevé[],3,FALSE),"")</f>
        <v/>
      </c>
      <c r="E103" s="82" t="str">
        <f>IFERROR(VLOOKUP(B103,Relevé[],4,FALSE),"")</f>
        <v/>
      </c>
      <c r="F103" s="82" t="str">
        <f>IFERROR(VLOOKUP(B103,Relevé[],5,FALSE),"")</f>
        <v/>
      </c>
      <c r="G103" s="82" t="str">
        <f>IFERROR(VLOOKUP(B103,Relevé[],6,FALSE),"")</f>
        <v/>
      </c>
      <c r="H103" s="82" t="str">
        <f>IFERROR(VLOOKUP(B103,Relevé[],7,FALSE),"")</f>
        <v/>
      </c>
      <c r="I103" s="82" t="str">
        <f>IFERROR(VLOOKUP(B103,Relevé[],8,FALSE),"")</f>
        <v/>
      </c>
      <c r="J103" s="82" t="str">
        <f>IFERROR(VLOOKUP(B103,Relevé[],9,FALSE),"")</f>
        <v/>
      </c>
      <c r="K103" s="82" t="str">
        <f>IFERROR(VLOOKUP(B103,Relevé[],10,FALSE),"")</f>
        <v/>
      </c>
      <c r="L103" s="82" t="str">
        <f>IFERROR(VLOOKUP(B103,Relevé[],11,FALSE),"")</f>
        <v/>
      </c>
      <c r="M103" s="82" t="str">
        <f>IFERROR(VLOOKUP(B103,Relevé[],12,FALSE),"")</f>
        <v/>
      </c>
      <c r="N103" s="82" t="str">
        <f>IFERROR(VLOOKUP(B103,Relevé[],13,FALSE),"")</f>
        <v/>
      </c>
      <c r="O103" s="82" t="str">
        <f>IFERROR(VLOOKUP(B103,Relevé[],14,FALSE),"")</f>
        <v/>
      </c>
      <c r="P103" s="82" t="str">
        <f>IFERROR(VLOOKUP(B103,Relevé[],15,FALSE),"")</f>
        <v/>
      </c>
      <c r="Q103" s="82" t="str">
        <f>IFERROR(VLOOKUP(B103,Relevé[],16,FALSE),"")</f>
        <v/>
      </c>
      <c r="R103" s="82" t="str">
        <f>IFERROR(VLOOKUP(B103,Relevé[],17,FALSE),"")</f>
        <v/>
      </c>
      <c r="S103" s="82" t="str">
        <f>IFERROR(VLOOKUP(B103,Relevé[],18,FALSE),"")</f>
        <v/>
      </c>
      <c r="T103" s="82" t="str">
        <f>IFERROR(VLOOKUP(B103,Relevé[],19,FALSE),"")</f>
        <v/>
      </c>
      <c r="U103" s="82" t="str">
        <f>IFERROR(VLOOKUP(B103,Relevé[],20,FALSE),"")</f>
        <v/>
      </c>
      <c r="V103" s="82" t="str">
        <f>IFERROR(VLOOKUP(B103,Relevé[],21,FALSE),"")</f>
        <v/>
      </c>
      <c r="W103" s="82" t="str">
        <f>IFERROR(VLOOKUP(B103,Relevé[],22,FALSE),"")</f>
        <v/>
      </c>
      <c r="X103" s="82" t="str">
        <f>IFERROR(VLOOKUP(B103,Relevé[],23,FALSE),"")</f>
        <v/>
      </c>
      <c r="Y103" s="82" t="str">
        <f>IFERROR(VLOOKUP(B103,Relevé[],24,FALSE),"")</f>
        <v/>
      </c>
      <c r="Z103" s="82" t="str">
        <f>IFERROR(VLOOKUP(B103,Relevé[],25,FALSE),"")</f>
        <v/>
      </c>
      <c r="AA103" s="82" t="str">
        <f>IFERROR(VLOOKUP(B103,Relevé[],26,FALSE),"")</f>
        <v/>
      </c>
      <c r="AB103" s="82" t="str">
        <f>IFERROR(VLOOKUP(B103,Relevé[],27,FALSE),"")</f>
        <v/>
      </c>
      <c r="AC103" s="82" t="str">
        <f>IFERROR(VLOOKUP(B103,Relevé[],28,FALSE),"")</f>
        <v/>
      </c>
      <c r="AD103" s="82" t="str">
        <f>IFERROR(VLOOKUP(B103,Relevé[],29,FALSE),"")</f>
        <v/>
      </c>
      <c r="AE103" s="82" t="str">
        <f>IFERROR(VLOOKUP(B103,Relevé[],30,FALSE),"")</f>
        <v/>
      </c>
      <c r="AF103" s="82" t="str">
        <f>IFERROR(VLOOKUP(B103,Relevé[],31,FALSE),"")</f>
        <v/>
      </c>
      <c r="AG103" s="82" t="str">
        <f>IFERROR(VLOOKUP(B103,Relevé[],32,FALSE),"")</f>
        <v/>
      </c>
      <c r="AH103" s="82" t="str">
        <f>IFERROR(VLOOKUP(B103,Relevé[],33,FALSE),"")</f>
        <v/>
      </c>
      <c r="AI103" s="82" t="str">
        <f>IFERROR(VLOOKUP(B103,Relevé[],34,FALSE),"")</f>
        <v/>
      </c>
      <c r="AJ103" s="146">
        <f t="shared" ref="AJ103" si="1108">SUM(E104:AI104)</f>
        <v>0</v>
      </c>
      <c r="AK103" s="146">
        <f t="shared" ref="AK103" si="1109">SUMIFS($E104:$AI104,$E105:$AI105,"C")</f>
        <v>0</v>
      </c>
      <c r="AL103" s="146">
        <f t="shared" ref="AL103" si="1110">SUMIFS($E104:$AI104,$E105:$AI105,"M")</f>
        <v>0</v>
      </c>
      <c r="AM103" s="146">
        <f t="shared" ref="AM103" si="1111">SUMIFS($E104:$AI104,$E105:$AI105,"A")</f>
        <v>0</v>
      </c>
      <c r="AN103" s="146">
        <f t="shared" ref="AN103" si="1112">SUMIFS($E104:$AI104,$E105:$AI105,"RC")</f>
        <v>0</v>
      </c>
      <c r="AO103" s="146">
        <f t="shared" ref="AO103" si="1113">SUMIFS($E104:$AI104,$E105:$AI105,"P")</f>
        <v>0</v>
      </c>
      <c r="AP103" s="146" t="b">
        <f t="shared" ref="AP103" si="1114">AJ103=SUM(AK103:AO105)</f>
        <v>1</v>
      </c>
    </row>
    <row r="104" spans="2:42" ht="15" customHeight="1" x14ac:dyDescent="0.25">
      <c r="B104" s="154"/>
      <c r="C104" s="149" t="s">
        <v>126</v>
      </c>
      <c r="D104" s="150"/>
      <c r="E104" s="83">
        <f>IFERROR(IF(AND(ISTEXT(E103),$D103=$C$3),E$3,
IF(AND(ISTEXT(E103),$D103=$C$4),E$4,
IF(AND($D103=$C$3,E$3-E103&gt;0),E$3-E103,
IF(AND(ISTEXT(E103),$D103=$C$5),E$5,
IF(AND($D103=$C$4,E$4-E103&gt;0),E$4-E103,
IF(AND($D103=$C$5,E$5-E103&gt;0),E$5-E103,0)))))),0)</f>
        <v>0</v>
      </c>
      <c r="F104" s="83">
        <f t="shared" ref="F104" si="1115">IFERROR(IF(AND(ISTEXT(F103),$D103=$C$3),F$3,
IF(AND(ISTEXT(F103),$D103=$C$4),F$4,
IF(AND($D103=$C$3,F$3-F103&gt;0),F$3-F103,
IF(AND(ISTEXT(F103),$D103=$C$5),F$5,
IF(AND($D103=$C$4,F$4-F103&gt;0),F$4-F103,
IF(AND($D103=$C$5,F$5-F103&gt;0),F$5-F103,0)))))),0)</f>
        <v>0</v>
      </c>
      <c r="G104" s="83">
        <f t="shared" ref="G104" si="1116">IFERROR(IF(AND(ISTEXT(G103),$D103=$C$3),G$3,
IF(AND(ISTEXT(G103),$D103=$C$4),G$4,
IF(AND($D103=$C$3,G$3-G103&gt;0),G$3-G103,
IF(AND(ISTEXT(G103),$D103=$C$5),G$5,
IF(AND($D103=$C$4,G$4-G103&gt;0),G$4-G103,
IF(AND($D103=$C$5,G$5-G103&gt;0),G$5-G103,0)))))),0)</f>
        <v>0</v>
      </c>
      <c r="H104" s="83">
        <f t="shared" ref="H104" si="1117">IFERROR(IF(AND(ISTEXT(H103),$D103=$C$3),H$3,
IF(AND(ISTEXT(H103),$D103=$C$4),H$4,
IF(AND($D103=$C$3,H$3-H103&gt;0),H$3-H103,
IF(AND(ISTEXT(H103),$D103=$C$5),H$5,
IF(AND($D103=$C$4,H$4-H103&gt;0),H$4-H103,
IF(AND($D103=$C$5,H$5-H103&gt;0),H$5-H103,0)))))),0)</f>
        <v>0</v>
      </c>
      <c r="I104" s="83">
        <f t="shared" ref="I104" si="1118">IFERROR(IF(AND(ISTEXT(I103),$D103=$C$3),I$3,
IF(AND(ISTEXT(I103),$D103=$C$4),I$4,
IF(AND($D103=$C$3,I$3-I103&gt;0),I$3-I103,
IF(AND(ISTEXT(I103),$D103=$C$5),I$5,
IF(AND($D103=$C$4,I$4-I103&gt;0),I$4-I103,
IF(AND($D103=$C$5,I$5-I103&gt;0),I$5-I103,0)))))),0)</f>
        <v>0</v>
      </c>
      <c r="J104" s="83">
        <f t="shared" ref="J104" si="1119">IFERROR(IF(AND(ISTEXT(J103),$D103=$C$3),J$3,
IF(AND(ISTEXT(J103),$D103=$C$4),J$4,
IF(AND($D103=$C$3,J$3-J103&gt;0),J$3-J103,
IF(AND(ISTEXT(J103),$D103=$C$5),J$5,
IF(AND($D103=$C$4,J$4-J103&gt;0),J$4-J103,
IF(AND($D103=$C$5,J$5-J103&gt;0),J$5-J103,0)))))),0)</f>
        <v>0</v>
      </c>
      <c r="K104" s="83">
        <f t="shared" ref="K104" si="1120">IFERROR(IF(AND(ISTEXT(K103),$D103=$C$3),K$3,
IF(AND(ISTEXT(K103),$D103=$C$4),K$4,
IF(AND($D103=$C$3,K$3-K103&gt;0),K$3-K103,
IF(AND(ISTEXT(K103),$D103=$C$5),K$5,
IF(AND($D103=$C$4,K$4-K103&gt;0),K$4-K103,
IF(AND($D103=$C$5,K$5-K103&gt;0),K$5-K103,0)))))),0)</f>
        <v>0</v>
      </c>
      <c r="L104" s="83">
        <f t="shared" ref="L104" si="1121">IFERROR(IF(AND(ISTEXT(L103),$D103=$C$3),L$3,
IF(AND(ISTEXT(L103),$D103=$C$4),L$4,
IF(AND($D103=$C$3,L$3-L103&gt;0),L$3-L103,
IF(AND(ISTEXT(L103),$D103=$C$5),L$5,
IF(AND($D103=$C$4,L$4-L103&gt;0),L$4-L103,
IF(AND($D103=$C$5,L$5-L103&gt;0),L$5-L103,0)))))),0)</f>
        <v>0</v>
      </c>
      <c r="M104" s="83">
        <f t="shared" ref="M104" si="1122">IFERROR(IF(AND(ISTEXT(M103),$D103=$C$3),M$3,
IF(AND(ISTEXT(M103),$D103=$C$4),M$4,
IF(AND($D103=$C$3,M$3-M103&gt;0),M$3-M103,
IF(AND(ISTEXT(M103),$D103=$C$5),M$5,
IF(AND($D103=$C$4,M$4-M103&gt;0),M$4-M103,
IF(AND($D103=$C$5,M$5-M103&gt;0),M$5-M103,0)))))),0)</f>
        <v>0</v>
      </c>
      <c r="N104" s="83">
        <f t="shared" ref="N104" si="1123">IFERROR(IF(AND(ISTEXT(N103),$D103=$C$3),N$3,
IF(AND(ISTEXT(N103),$D103=$C$4),N$4,
IF(AND($D103=$C$3,N$3-N103&gt;0),N$3-N103,
IF(AND(ISTEXT(N103),$D103=$C$5),N$5,
IF(AND($D103=$C$4,N$4-N103&gt;0),N$4-N103,
IF(AND($D103=$C$5,N$5-N103&gt;0),N$5-N103,0)))))),0)</f>
        <v>0</v>
      </c>
      <c r="O104" s="83">
        <f t="shared" ref="O104" si="1124">IFERROR(IF(AND(ISTEXT(O103),$D103=$C$3),O$3,
IF(AND(ISTEXT(O103),$D103=$C$4),O$4,
IF(AND($D103=$C$3,O$3-O103&gt;0),O$3-O103,
IF(AND(ISTEXT(O103),$D103=$C$5),O$5,
IF(AND($D103=$C$4,O$4-O103&gt;0),O$4-O103,
IF(AND($D103=$C$5,O$5-O103&gt;0),O$5-O103,0)))))),0)</f>
        <v>0</v>
      </c>
      <c r="P104" s="83">
        <f t="shared" ref="P104" si="1125">IFERROR(IF(AND(ISTEXT(P103),$D103=$C$3),P$3,
IF(AND(ISTEXT(P103),$D103=$C$4),P$4,
IF(AND($D103=$C$3,P$3-P103&gt;0),P$3-P103,
IF(AND(ISTEXT(P103),$D103=$C$5),P$5,
IF(AND($D103=$C$4,P$4-P103&gt;0),P$4-P103,
IF(AND($D103=$C$5,P$5-P103&gt;0),P$5-P103,0)))))),0)</f>
        <v>0</v>
      </c>
      <c r="Q104" s="83">
        <f t="shared" ref="Q104" si="1126">IFERROR(IF(AND(ISTEXT(Q103),$D103=$C$3),Q$3,
IF(AND(ISTEXT(Q103),$D103=$C$4),Q$4,
IF(AND($D103=$C$3,Q$3-Q103&gt;0),Q$3-Q103,
IF(AND(ISTEXT(Q103),$D103=$C$5),Q$5,
IF(AND($D103=$C$4,Q$4-Q103&gt;0),Q$4-Q103,
IF(AND($D103=$C$5,Q$5-Q103&gt;0),Q$5-Q103,0)))))),0)</f>
        <v>0</v>
      </c>
      <c r="R104" s="83">
        <f t="shared" ref="R104" si="1127">IFERROR(IF(AND(ISTEXT(R103),$D103=$C$3),R$3,
IF(AND(ISTEXT(R103),$D103=$C$4),R$4,
IF(AND($D103=$C$3,R$3-R103&gt;0),R$3-R103,
IF(AND(ISTEXT(R103),$D103=$C$5),R$5,
IF(AND($D103=$C$4,R$4-R103&gt;0),R$4-R103,
IF(AND($D103=$C$5,R$5-R103&gt;0),R$5-R103,0)))))),0)</f>
        <v>0</v>
      </c>
      <c r="S104" s="83">
        <f t="shared" ref="S104" si="1128">IFERROR(IF(AND(ISTEXT(S103),$D103=$C$3),S$3,
IF(AND(ISTEXT(S103),$D103=$C$4),S$4,
IF(AND($D103=$C$3,S$3-S103&gt;0),S$3-S103,
IF(AND(ISTEXT(S103),$D103=$C$5),S$5,
IF(AND($D103=$C$4,S$4-S103&gt;0),S$4-S103,
IF(AND($D103=$C$5,S$5-S103&gt;0),S$5-S103,0)))))),0)</f>
        <v>0</v>
      </c>
      <c r="T104" s="83">
        <f t="shared" ref="T104" si="1129">IFERROR(IF(AND(ISTEXT(T103),$D103=$C$3),T$3,
IF(AND(ISTEXT(T103),$D103=$C$4),T$4,
IF(AND($D103=$C$3,T$3-T103&gt;0),T$3-T103,
IF(AND(ISTEXT(T103),$D103=$C$5),T$5,
IF(AND($D103=$C$4,T$4-T103&gt;0),T$4-T103,
IF(AND($D103=$C$5,T$5-T103&gt;0),T$5-T103,0)))))),0)</f>
        <v>0</v>
      </c>
      <c r="U104" s="83">
        <f t="shared" ref="U104" si="1130">IFERROR(IF(AND(ISTEXT(U103),$D103=$C$3),U$3,
IF(AND(ISTEXT(U103),$D103=$C$4),U$4,
IF(AND($D103=$C$3,U$3-U103&gt;0),U$3-U103,
IF(AND(ISTEXT(U103),$D103=$C$5),U$5,
IF(AND($D103=$C$4,U$4-U103&gt;0),U$4-U103,
IF(AND($D103=$C$5,U$5-U103&gt;0),U$5-U103,0)))))),0)</f>
        <v>0</v>
      </c>
      <c r="V104" s="83">
        <f t="shared" ref="V104" si="1131">IFERROR(IF(AND(ISTEXT(V103),$D103=$C$3),V$3,
IF(AND(ISTEXT(V103),$D103=$C$4),V$4,
IF(AND($D103=$C$3,V$3-V103&gt;0),V$3-V103,
IF(AND(ISTEXT(V103),$D103=$C$5),V$5,
IF(AND($D103=$C$4,V$4-V103&gt;0),V$4-V103,
IF(AND($D103=$C$5,V$5-V103&gt;0),V$5-V103,0)))))),0)</f>
        <v>0</v>
      </c>
      <c r="W104" s="83">
        <f t="shared" ref="W104" si="1132">IFERROR(IF(AND(ISTEXT(W103),$D103=$C$3),W$3,
IF(AND(ISTEXT(W103),$D103=$C$4),W$4,
IF(AND($D103=$C$3,W$3-W103&gt;0),W$3-W103,
IF(AND(ISTEXT(W103),$D103=$C$5),W$5,
IF(AND($D103=$C$4,W$4-W103&gt;0),W$4-W103,
IF(AND($D103=$C$5,W$5-W103&gt;0),W$5-W103,0)))))),0)</f>
        <v>0</v>
      </c>
      <c r="X104" s="83">
        <f t="shared" ref="X104" si="1133">IFERROR(IF(AND(ISTEXT(X103),$D103=$C$3),X$3,
IF(AND(ISTEXT(X103),$D103=$C$4),X$4,
IF(AND($D103=$C$3,X$3-X103&gt;0),X$3-X103,
IF(AND(ISTEXT(X103),$D103=$C$5),X$5,
IF(AND($D103=$C$4,X$4-X103&gt;0),X$4-X103,
IF(AND($D103=$C$5,X$5-X103&gt;0),X$5-X103,0)))))),0)</f>
        <v>0</v>
      </c>
      <c r="Y104" s="83">
        <f t="shared" ref="Y104" si="1134">IFERROR(IF(AND(ISTEXT(Y103),$D103=$C$3),Y$3,
IF(AND(ISTEXT(Y103),$D103=$C$4),Y$4,
IF(AND($D103=$C$3,Y$3-Y103&gt;0),Y$3-Y103,
IF(AND(ISTEXT(Y103),$D103=$C$5),Y$5,
IF(AND($D103=$C$4,Y$4-Y103&gt;0),Y$4-Y103,
IF(AND($D103=$C$5,Y$5-Y103&gt;0),Y$5-Y103,0)))))),0)</f>
        <v>0</v>
      </c>
      <c r="Z104" s="83">
        <f t="shared" ref="Z104" si="1135">IFERROR(IF(AND(ISTEXT(Z103),$D103=$C$3),Z$3,
IF(AND(ISTEXT(Z103),$D103=$C$4),Z$4,
IF(AND($D103=$C$3,Z$3-Z103&gt;0),Z$3-Z103,
IF(AND(ISTEXT(Z103),$D103=$C$5),Z$5,
IF(AND($D103=$C$4,Z$4-Z103&gt;0),Z$4-Z103,
IF(AND($D103=$C$5,Z$5-Z103&gt;0),Z$5-Z103,0)))))),0)</f>
        <v>0</v>
      </c>
      <c r="AA104" s="83">
        <f t="shared" ref="AA104" si="1136">IFERROR(IF(AND(ISTEXT(AA103),$D103=$C$3),AA$3,
IF(AND(ISTEXT(AA103),$D103=$C$4),AA$4,
IF(AND($D103=$C$3,AA$3-AA103&gt;0),AA$3-AA103,
IF(AND(ISTEXT(AA103),$D103=$C$5),AA$5,
IF(AND($D103=$C$4,AA$4-AA103&gt;0),AA$4-AA103,
IF(AND($D103=$C$5,AA$5-AA103&gt;0),AA$5-AA103,0)))))),0)</f>
        <v>0</v>
      </c>
      <c r="AB104" s="83">
        <f t="shared" ref="AB104" si="1137">IFERROR(IF(AND(ISTEXT(AB103),$D103=$C$3),AB$3,
IF(AND(ISTEXT(AB103),$D103=$C$4),AB$4,
IF(AND($D103=$C$3,AB$3-AB103&gt;0),AB$3-AB103,
IF(AND(ISTEXT(AB103),$D103=$C$5),AB$5,
IF(AND($D103=$C$4,AB$4-AB103&gt;0),AB$4-AB103,
IF(AND($D103=$C$5,AB$5-AB103&gt;0),AB$5-AB103,0)))))),0)</f>
        <v>0</v>
      </c>
      <c r="AC104" s="83">
        <f t="shared" ref="AC104" si="1138">IFERROR(IF(AND(ISTEXT(AC103),$D103=$C$3),AC$3,
IF(AND(ISTEXT(AC103),$D103=$C$4),AC$4,
IF(AND($D103=$C$3,AC$3-AC103&gt;0),AC$3-AC103,
IF(AND(ISTEXT(AC103),$D103=$C$5),AC$5,
IF(AND($D103=$C$4,AC$4-AC103&gt;0),AC$4-AC103,
IF(AND($D103=$C$5,AC$5-AC103&gt;0),AC$5-AC103,0)))))),0)</f>
        <v>0</v>
      </c>
      <c r="AD104" s="83">
        <f t="shared" ref="AD104" si="1139">IFERROR(IF(AND(ISTEXT(AD103),$D103=$C$3),AD$3,
IF(AND(ISTEXT(AD103),$D103=$C$4),AD$4,
IF(AND($D103=$C$3,AD$3-AD103&gt;0),AD$3-AD103,
IF(AND(ISTEXT(AD103),$D103=$C$5),AD$5,
IF(AND($D103=$C$4,AD$4-AD103&gt;0),AD$4-AD103,
IF(AND($D103=$C$5,AD$5-AD103&gt;0),AD$5-AD103,0)))))),0)</f>
        <v>0</v>
      </c>
      <c r="AE104" s="83">
        <f t="shared" ref="AE104" si="1140">IFERROR(IF(AND(ISTEXT(AE103),$D103=$C$3),AE$3,
IF(AND(ISTEXT(AE103),$D103=$C$4),AE$4,
IF(AND($D103=$C$3,AE$3-AE103&gt;0),AE$3-AE103,
IF(AND(ISTEXT(AE103),$D103=$C$5),AE$5,
IF(AND($D103=$C$4,AE$4-AE103&gt;0),AE$4-AE103,
IF(AND($D103=$C$5,AE$5-AE103&gt;0),AE$5-AE103,0)))))),0)</f>
        <v>0</v>
      </c>
      <c r="AF104" s="83">
        <f t="shared" ref="AF104" si="1141">IFERROR(IF(AND(ISTEXT(AF103),$D103=$C$3),AF$3,
IF(AND(ISTEXT(AF103),$D103=$C$4),AF$4,
IF(AND($D103=$C$3,AF$3-AF103&gt;0),AF$3-AF103,
IF(AND(ISTEXT(AF103),$D103=$C$5),AF$5,
IF(AND($D103=$C$4,AF$4-AF103&gt;0),AF$4-AF103,
IF(AND($D103=$C$5,AF$5-AF103&gt;0),AF$5-AF103,0)))))),0)</f>
        <v>0</v>
      </c>
      <c r="AG104" s="83">
        <f t="shared" ref="AG104" si="1142">IFERROR(IF(AND(ISTEXT(AG103),$D103=$C$3),AG$3,
IF(AND(ISTEXT(AG103),$D103=$C$4),AG$4,
IF(AND($D103=$C$3,AG$3-AG103&gt;0),AG$3-AG103,
IF(AND(ISTEXT(AG103),$D103=$C$5),AG$5,
IF(AND($D103=$C$4,AG$4-AG103&gt;0),AG$4-AG103,
IF(AND($D103=$C$5,AG$5-AG103&gt;0),AG$5-AG103,0)))))),0)</f>
        <v>0</v>
      </c>
      <c r="AH104" s="83">
        <f t="shared" ref="AH104" si="1143">IFERROR(IF(AND(ISTEXT(AH103),$D103=$C$3),AH$3,
IF(AND(ISTEXT(AH103),$D103=$C$4),AH$4,
IF(AND($D103=$C$3,AH$3-AH103&gt;0),AH$3-AH103,
IF(AND(ISTEXT(AH103),$D103=$C$5),AH$5,
IF(AND($D103=$C$4,AH$4-AH103&gt;0),AH$4-AH103,
IF(AND($D103=$C$5,AH$5-AH103&gt;0),AH$5-AH103,0)))))),0)</f>
        <v>0</v>
      </c>
      <c r="AI104" s="83">
        <f t="shared" ref="AI104" si="1144">IFERROR(IF(AND(ISTEXT(AI103),$D103=$C$3),AI$3,
IF(AND(ISTEXT(AI103),$D103=$C$4),AI$4,
IF(AND($D103=$C$3,AI$3-AI103&gt;0),AI$3-AI103,
IF(AND(ISTEXT(AI103),$D103=$C$5),AI$5,
IF(AND($D103=$C$4,AI$4-AI103&gt;0),AI$4-AI103,
IF(AND($D103=$C$5,AI$5-AI103&gt;0),AI$5-AI103,0)))))),0)</f>
        <v>0</v>
      </c>
      <c r="AJ104" s="147"/>
      <c r="AK104" s="147"/>
      <c r="AL104" s="147"/>
      <c r="AM104" s="147"/>
      <c r="AN104" s="147"/>
      <c r="AO104" s="147"/>
      <c r="AP104" s="147"/>
    </row>
    <row r="105" spans="2:42" ht="15" customHeight="1" thickBot="1" x14ac:dyDescent="0.3">
      <c r="B105" s="155"/>
      <c r="C105" s="151" t="s">
        <v>127</v>
      </c>
      <c r="D105" s="152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4"/>
      <c r="AD105" s="84"/>
      <c r="AE105" s="84"/>
      <c r="AF105" s="84"/>
      <c r="AG105" s="84"/>
      <c r="AH105" s="84"/>
      <c r="AI105" s="84"/>
      <c r="AJ105" s="148"/>
      <c r="AK105" s="148"/>
      <c r="AL105" s="148"/>
      <c r="AM105" s="148"/>
      <c r="AN105" s="148"/>
      <c r="AO105" s="148"/>
      <c r="AP105" s="148"/>
    </row>
    <row r="106" spans="2:42" ht="15" customHeight="1" x14ac:dyDescent="0.25">
      <c r="B106" s="153">
        <f>A42</f>
        <v>0</v>
      </c>
      <c r="C106" s="81" t="str">
        <f>IFERROR(VLOOKUP(B106,Relevé[],2,FALSE),"")</f>
        <v/>
      </c>
      <c r="D106" s="81" t="str">
        <f>IFERROR(VLOOKUP(B106,Relevé[],3,FALSE),"")</f>
        <v/>
      </c>
      <c r="E106" s="82" t="str">
        <f>IFERROR(VLOOKUP(B106,Relevé[],4,FALSE),"")</f>
        <v/>
      </c>
      <c r="F106" s="82" t="str">
        <f>IFERROR(VLOOKUP(B106,Relevé[],5,FALSE),"")</f>
        <v/>
      </c>
      <c r="G106" s="82" t="str">
        <f>IFERROR(VLOOKUP(B106,Relevé[],6,FALSE),"")</f>
        <v/>
      </c>
      <c r="H106" s="82" t="str">
        <f>IFERROR(VLOOKUP(B106,Relevé[],7,FALSE),"")</f>
        <v/>
      </c>
      <c r="I106" s="82" t="str">
        <f>IFERROR(VLOOKUP(B106,Relevé[],8,FALSE),"")</f>
        <v/>
      </c>
      <c r="J106" s="82" t="str">
        <f>IFERROR(VLOOKUP(B106,Relevé[],9,FALSE),"")</f>
        <v/>
      </c>
      <c r="K106" s="82" t="str">
        <f>IFERROR(VLOOKUP(B106,Relevé[],10,FALSE),"")</f>
        <v/>
      </c>
      <c r="L106" s="82" t="str">
        <f>IFERROR(VLOOKUP(B106,Relevé[],11,FALSE),"")</f>
        <v/>
      </c>
      <c r="M106" s="82" t="str">
        <f>IFERROR(VLOOKUP(B106,Relevé[],12,FALSE),"")</f>
        <v/>
      </c>
      <c r="N106" s="82" t="str">
        <f>IFERROR(VLOOKUP(B106,Relevé[],13,FALSE),"")</f>
        <v/>
      </c>
      <c r="O106" s="82" t="str">
        <f>IFERROR(VLOOKUP(B106,Relevé[],14,FALSE),"")</f>
        <v/>
      </c>
      <c r="P106" s="82" t="str">
        <f>IFERROR(VLOOKUP(B106,Relevé[],15,FALSE),"")</f>
        <v/>
      </c>
      <c r="Q106" s="82" t="str">
        <f>IFERROR(VLOOKUP(B106,Relevé[],16,FALSE),"")</f>
        <v/>
      </c>
      <c r="R106" s="82" t="str">
        <f>IFERROR(VLOOKUP(B106,Relevé[],17,FALSE),"")</f>
        <v/>
      </c>
      <c r="S106" s="82" t="str">
        <f>IFERROR(VLOOKUP(B106,Relevé[],18,FALSE),"")</f>
        <v/>
      </c>
      <c r="T106" s="82" t="str">
        <f>IFERROR(VLOOKUP(B106,Relevé[],19,FALSE),"")</f>
        <v/>
      </c>
      <c r="U106" s="82" t="str">
        <f>IFERROR(VLOOKUP(B106,Relevé[],20,FALSE),"")</f>
        <v/>
      </c>
      <c r="V106" s="82" t="str">
        <f>IFERROR(VLOOKUP(B106,Relevé[],21,FALSE),"")</f>
        <v/>
      </c>
      <c r="W106" s="82" t="str">
        <f>IFERROR(VLOOKUP(B106,Relevé[],22,FALSE),"")</f>
        <v/>
      </c>
      <c r="X106" s="82" t="str">
        <f>IFERROR(VLOOKUP(B106,Relevé[],23,FALSE),"")</f>
        <v/>
      </c>
      <c r="Y106" s="82" t="str">
        <f>IFERROR(VLOOKUP(B106,Relevé[],24,FALSE),"")</f>
        <v/>
      </c>
      <c r="Z106" s="82" t="str">
        <f>IFERROR(VLOOKUP(B106,Relevé[],25,FALSE),"")</f>
        <v/>
      </c>
      <c r="AA106" s="82" t="str">
        <f>IFERROR(VLOOKUP(B106,Relevé[],26,FALSE),"")</f>
        <v/>
      </c>
      <c r="AB106" s="82" t="str">
        <f>IFERROR(VLOOKUP(B106,Relevé[],27,FALSE),"")</f>
        <v/>
      </c>
      <c r="AC106" s="82" t="str">
        <f>IFERROR(VLOOKUP(B106,Relevé[],28,FALSE),"")</f>
        <v/>
      </c>
      <c r="AD106" s="82" t="str">
        <f>IFERROR(VLOOKUP(B106,Relevé[],29,FALSE),"")</f>
        <v/>
      </c>
      <c r="AE106" s="82" t="str">
        <f>IFERROR(VLOOKUP(B106,Relevé[],30,FALSE),"")</f>
        <v/>
      </c>
      <c r="AF106" s="82" t="str">
        <f>IFERROR(VLOOKUP(B106,Relevé[],31,FALSE),"")</f>
        <v/>
      </c>
      <c r="AG106" s="82" t="str">
        <f>IFERROR(VLOOKUP(B106,Relevé[],32,FALSE),"")</f>
        <v/>
      </c>
      <c r="AH106" s="82" t="str">
        <f>IFERROR(VLOOKUP(B106,Relevé[],33,FALSE),"")</f>
        <v/>
      </c>
      <c r="AI106" s="82" t="str">
        <f>IFERROR(VLOOKUP(B106,Relevé[],34,FALSE),"")</f>
        <v/>
      </c>
      <c r="AJ106" s="146">
        <f t="shared" ref="AJ106" si="1145">SUM(E107:AI107)</f>
        <v>0</v>
      </c>
      <c r="AK106" s="146">
        <f t="shared" ref="AK106" si="1146">SUMIFS($E107:$AI107,$E108:$AI108,"C")</f>
        <v>0</v>
      </c>
      <c r="AL106" s="146">
        <f t="shared" ref="AL106" si="1147">SUMIFS($E107:$AI107,$E108:$AI108,"M")</f>
        <v>0</v>
      </c>
      <c r="AM106" s="146">
        <f t="shared" ref="AM106" si="1148">SUMIFS($E107:$AI107,$E108:$AI108,"A")</f>
        <v>0</v>
      </c>
      <c r="AN106" s="146">
        <f t="shared" ref="AN106" si="1149">SUMIFS($E107:$AI107,$E108:$AI108,"RC")</f>
        <v>0</v>
      </c>
      <c r="AO106" s="146">
        <f t="shared" ref="AO106" si="1150">SUMIFS($E107:$AI107,$E108:$AI108,"P")</f>
        <v>0</v>
      </c>
      <c r="AP106" s="146" t="b">
        <f t="shared" ref="AP106" si="1151">AJ106=SUM(AK106:AO108)</f>
        <v>1</v>
      </c>
    </row>
    <row r="107" spans="2:42" ht="15" customHeight="1" x14ac:dyDescent="0.25">
      <c r="B107" s="154"/>
      <c r="C107" s="149" t="s">
        <v>126</v>
      </c>
      <c r="D107" s="150"/>
      <c r="E107" s="83">
        <f>IFERROR(IF(AND(ISTEXT(E106),$D106=$C$3),E$3,
IF(AND(ISTEXT(E106),$D106=$C$4),E$4,
IF(AND($D106=$C$3,E$3-E106&gt;0),E$3-E106,
IF(AND(ISTEXT(E106),$D106=$C$5),E$5,
IF(AND($D106=$C$4,E$4-E106&gt;0),E$4-E106,
IF(AND($D106=$C$5,E$5-E106&gt;0),E$5-E106,0)))))),0)</f>
        <v>0</v>
      </c>
      <c r="F107" s="83">
        <f t="shared" ref="F107" si="1152">IFERROR(IF(AND(ISTEXT(F106),$D106=$C$3),F$3,
IF(AND(ISTEXT(F106),$D106=$C$4),F$4,
IF(AND($D106=$C$3,F$3-F106&gt;0),F$3-F106,
IF(AND(ISTEXT(F106),$D106=$C$5),F$5,
IF(AND($D106=$C$4,F$4-F106&gt;0),F$4-F106,
IF(AND($D106=$C$5,F$5-F106&gt;0),F$5-F106,0)))))),0)</f>
        <v>0</v>
      </c>
      <c r="G107" s="83">
        <f t="shared" ref="G107" si="1153">IFERROR(IF(AND(ISTEXT(G106),$D106=$C$3),G$3,
IF(AND(ISTEXT(G106),$D106=$C$4),G$4,
IF(AND($D106=$C$3,G$3-G106&gt;0),G$3-G106,
IF(AND(ISTEXT(G106),$D106=$C$5),G$5,
IF(AND($D106=$C$4,G$4-G106&gt;0),G$4-G106,
IF(AND($D106=$C$5,G$5-G106&gt;0),G$5-G106,0)))))),0)</f>
        <v>0</v>
      </c>
      <c r="H107" s="83">
        <f t="shared" ref="H107" si="1154">IFERROR(IF(AND(ISTEXT(H106),$D106=$C$3),H$3,
IF(AND(ISTEXT(H106),$D106=$C$4),H$4,
IF(AND($D106=$C$3,H$3-H106&gt;0),H$3-H106,
IF(AND(ISTEXT(H106),$D106=$C$5),H$5,
IF(AND($D106=$C$4,H$4-H106&gt;0),H$4-H106,
IF(AND($D106=$C$5,H$5-H106&gt;0),H$5-H106,0)))))),0)</f>
        <v>0</v>
      </c>
      <c r="I107" s="83">
        <f t="shared" ref="I107" si="1155">IFERROR(IF(AND(ISTEXT(I106),$D106=$C$3),I$3,
IF(AND(ISTEXT(I106),$D106=$C$4),I$4,
IF(AND($D106=$C$3,I$3-I106&gt;0),I$3-I106,
IF(AND(ISTEXT(I106),$D106=$C$5),I$5,
IF(AND($D106=$C$4,I$4-I106&gt;0),I$4-I106,
IF(AND($D106=$C$5,I$5-I106&gt;0),I$5-I106,0)))))),0)</f>
        <v>0</v>
      </c>
      <c r="J107" s="83">
        <f t="shared" ref="J107" si="1156">IFERROR(IF(AND(ISTEXT(J106),$D106=$C$3),J$3,
IF(AND(ISTEXT(J106),$D106=$C$4),J$4,
IF(AND($D106=$C$3,J$3-J106&gt;0),J$3-J106,
IF(AND(ISTEXT(J106),$D106=$C$5),J$5,
IF(AND($D106=$C$4,J$4-J106&gt;0),J$4-J106,
IF(AND($D106=$C$5,J$5-J106&gt;0),J$5-J106,0)))))),0)</f>
        <v>0</v>
      </c>
      <c r="K107" s="83">
        <f t="shared" ref="K107" si="1157">IFERROR(IF(AND(ISTEXT(K106),$D106=$C$3),K$3,
IF(AND(ISTEXT(K106),$D106=$C$4),K$4,
IF(AND($D106=$C$3,K$3-K106&gt;0),K$3-K106,
IF(AND(ISTEXT(K106),$D106=$C$5),K$5,
IF(AND($D106=$C$4,K$4-K106&gt;0),K$4-K106,
IF(AND($D106=$C$5,K$5-K106&gt;0),K$5-K106,0)))))),0)</f>
        <v>0</v>
      </c>
      <c r="L107" s="83">
        <f t="shared" ref="L107" si="1158">IFERROR(IF(AND(ISTEXT(L106),$D106=$C$3),L$3,
IF(AND(ISTEXT(L106),$D106=$C$4),L$4,
IF(AND($D106=$C$3,L$3-L106&gt;0),L$3-L106,
IF(AND(ISTEXT(L106),$D106=$C$5),L$5,
IF(AND($D106=$C$4,L$4-L106&gt;0),L$4-L106,
IF(AND($D106=$C$5,L$5-L106&gt;0),L$5-L106,0)))))),0)</f>
        <v>0</v>
      </c>
      <c r="M107" s="83">
        <f t="shared" ref="M107" si="1159">IFERROR(IF(AND(ISTEXT(M106),$D106=$C$3),M$3,
IF(AND(ISTEXT(M106),$D106=$C$4),M$4,
IF(AND($D106=$C$3,M$3-M106&gt;0),M$3-M106,
IF(AND(ISTEXT(M106),$D106=$C$5),M$5,
IF(AND($D106=$C$4,M$4-M106&gt;0),M$4-M106,
IF(AND($D106=$C$5,M$5-M106&gt;0),M$5-M106,0)))))),0)</f>
        <v>0</v>
      </c>
      <c r="N107" s="83">
        <f t="shared" ref="N107" si="1160">IFERROR(IF(AND(ISTEXT(N106),$D106=$C$3),N$3,
IF(AND(ISTEXT(N106),$D106=$C$4),N$4,
IF(AND($D106=$C$3,N$3-N106&gt;0),N$3-N106,
IF(AND(ISTEXT(N106),$D106=$C$5),N$5,
IF(AND($D106=$C$4,N$4-N106&gt;0),N$4-N106,
IF(AND($D106=$C$5,N$5-N106&gt;0),N$5-N106,0)))))),0)</f>
        <v>0</v>
      </c>
      <c r="O107" s="83">
        <f t="shared" ref="O107" si="1161">IFERROR(IF(AND(ISTEXT(O106),$D106=$C$3),O$3,
IF(AND(ISTEXT(O106),$D106=$C$4),O$4,
IF(AND($D106=$C$3,O$3-O106&gt;0),O$3-O106,
IF(AND(ISTEXT(O106),$D106=$C$5),O$5,
IF(AND($D106=$C$4,O$4-O106&gt;0),O$4-O106,
IF(AND($D106=$C$5,O$5-O106&gt;0),O$5-O106,0)))))),0)</f>
        <v>0</v>
      </c>
      <c r="P107" s="83">
        <f t="shared" ref="P107" si="1162">IFERROR(IF(AND(ISTEXT(P106),$D106=$C$3),P$3,
IF(AND(ISTEXT(P106),$D106=$C$4),P$4,
IF(AND($D106=$C$3,P$3-P106&gt;0),P$3-P106,
IF(AND(ISTEXT(P106),$D106=$C$5),P$5,
IF(AND($D106=$C$4,P$4-P106&gt;0),P$4-P106,
IF(AND($D106=$C$5,P$5-P106&gt;0),P$5-P106,0)))))),0)</f>
        <v>0</v>
      </c>
      <c r="Q107" s="83">
        <f t="shared" ref="Q107" si="1163">IFERROR(IF(AND(ISTEXT(Q106),$D106=$C$3),Q$3,
IF(AND(ISTEXT(Q106),$D106=$C$4),Q$4,
IF(AND($D106=$C$3,Q$3-Q106&gt;0),Q$3-Q106,
IF(AND(ISTEXT(Q106),$D106=$C$5),Q$5,
IF(AND($D106=$C$4,Q$4-Q106&gt;0),Q$4-Q106,
IF(AND($D106=$C$5,Q$5-Q106&gt;0),Q$5-Q106,0)))))),0)</f>
        <v>0</v>
      </c>
      <c r="R107" s="83">
        <f t="shared" ref="R107" si="1164">IFERROR(IF(AND(ISTEXT(R106),$D106=$C$3),R$3,
IF(AND(ISTEXT(R106),$D106=$C$4),R$4,
IF(AND($D106=$C$3,R$3-R106&gt;0),R$3-R106,
IF(AND(ISTEXT(R106),$D106=$C$5),R$5,
IF(AND($D106=$C$4,R$4-R106&gt;0),R$4-R106,
IF(AND($D106=$C$5,R$5-R106&gt;0),R$5-R106,0)))))),0)</f>
        <v>0</v>
      </c>
      <c r="S107" s="83">
        <f t="shared" ref="S107" si="1165">IFERROR(IF(AND(ISTEXT(S106),$D106=$C$3),S$3,
IF(AND(ISTEXT(S106),$D106=$C$4),S$4,
IF(AND($D106=$C$3,S$3-S106&gt;0),S$3-S106,
IF(AND(ISTEXT(S106),$D106=$C$5),S$5,
IF(AND($D106=$C$4,S$4-S106&gt;0),S$4-S106,
IF(AND($D106=$C$5,S$5-S106&gt;0),S$5-S106,0)))))),0)</f>
        <v>0</v>
      </c>
      <c r="T107" s="83">
        <f t="shared" ref="T107" si="1166">IFERROR(IF(AND(ISTEXT(T106),$D106=$C$3),T$3,
IF(AND(ISTEXT(T106),$D106=$C$4),T$4,
IF(AND($D106=$C$3,T$3-T106&gt;0),T$3-T106,
IF(AND(ISTEXT(T106),$D106=$C$5),T$5,
IF(AND($D106=$C$4,T$4-T106&gt;0),T$4-T106,
IF(AND($D106=$C$5,T$5-T106&gt;0),T$5-T106,0)))))),0)</f>
        <v>0</v>
      </c>
      <c r="U107" s="83">
        <f t="shared" ref="U107" si="1167">IFERROR(IF(AND(ISTEXT(U106),$D106=$C$3),U$3,
IF(AND(ISTEXT(U106),$D106=$C$4),U$4,
IF(AND($D106=$C$3,U$3-U106&gt;0),U$3-U106,
IF(AND(ISTEXT(U106),$D106=$C$5),U$5,
IF(AND($D106=$C$4,U$4-U106&gt;0),U$4-U106,
IF(AND($D106=$C$5,U$5-U106&gt;0),U$5-U106,0)))))),0)</f>
        <v>0</v>
      </c>
      <c r="V107" s="83">
        <f t="shared" ref="V107" si="1168">IFERROR(IF(AND(ISTEXT(V106),$D106=$C$3),V$3,
IF(AND(ISTEXT(V106),$D106=$C$4),V$4,
IF(AND($D106=$C$3,V$3-V106&gt;0),V$3-V106,
IF(AND(ISTEXT(V106),$D106=$C$5),V$5,
IF(AND($D106=$C$4,V$4-V106&gt;0),V$4-V106,
IF(AND($D106=$C$5,V$5-V106&gt;0),V$5-V106,0)))))),0)</f>
        <v>0</v>
      </c>
      <c r="W107" s="83">
        <f t="shared" ref="W107" si="1169">IFERROR(IF(AND(ISTEXT(W106),$D106=$C$3),W$3,
IF(AND(ISTEXT(W106),$D106=$C$4),W$4,
IF(AND($D106=$C$3,W$3-W106&gt;0),W$3-W106,
IF(AND(ISTEXT(W106),$D106=$C$5),W$5,
IF(AND($D106=$C$4,W$4-W106&gt;0),W$4-W106,
IF(AND($D106=$C$5,W$5-W106&gt;0),W$5-W106,0)))))),0)</f>
        <v>0</v>
      </c>
      <c r="X107" s="83">
        <f t="shared" ref="X107" si="1170">IFERROR(IF(AND(ISTEXT(X106),$D106=$C$3),X$3,
IF(AND(ISTEXT(X106),$D106=$C$4),X$4,
IF(AND($D106=$C$3,X$3-X106&gt;0),X$3-X106,
IF(AND(ISTEXT(X106),$D106=$C$5),X$5,
IF(AND($D106=$C$4,X$4-X106&gt;0),X$4-X106,
IF(AND($D106=$C$5,X$5-X106&gt;0),X$5-X106,0)))))),0)</f>
        <v>0</v>
      </c>
      <c r="Y107" s="83">
        <f t="shared" ref="Y107" si="1171">IFERROR(IF(AND(ISTEXT(Y106),$D106=$C$3),Y$3,
IF(AND(ISTEXT(Y106),$D106=$C$4),Y$4,
IF(AND($D106=$C$3,Y$3-Y106&gt;0),Y$3-Y106,
IF(AND(ISTEXT(Y106),$D106=$C$5),Y$5,
IF(AND($D106=$C$4,Y$4-Y106&gt;0),Y$4-Y106,
IF(AND($D106=$C$5,Y$5-Y106&gt;0),Y$5-Y106,0)))))),0)</f>
        <v>0</v>
      </c>
      <c r="Z107" s="83">
        <f t="shared" ref="Z107" si="1172">IFERROR(IF(AND(ISTEXT(Z106),$D106=$C$3),Z$3,
IF(AND(ISTEXT(Z106),$D106=$C$4),Z$4,
IF(AND($D106=$C$3,Z$3-Z106&gt;0),Z$3-Z106,
IF(AND(ISTEXT(Z106),$D106=$C$5),Z$5,
IF(AND($D106=$C$4,Z$4-Z106&gt;0),Z$4-Z106,
IF(AND($D106=$C$5,Z$5-Z106&gt;0),Z$5-Z106,0)))))),0)</f>
        <v>0</v>
      </c>
      <c r="AA107" s="83">
        <f t="shared" ref="AA107" si="1173">IFERROR(IF(AND(ISTEXT(AA106),$D106=$C$3),AA$3,
IF(AND(ISTEXT(AA106),$D106=$C$4),AA$4,
IF(AND($D106=$C$3,AA$3-AA106&gt;0),AA$3-AA106,
IF(AND(ISTEXT(AA106),$D106=$C$5),AA$5,
IF(AND($D106=$C$4,AA$4-AA106&gt;0),AA$4-AA106,
IF(AND($D106=$C$5,AA$5-AA106&gt;0),AA$5-AA106,0)))))),0)</f>
        <v>0</v>
      </c>
      <c r="AB107" s="83">
        <f t="shared" ref="AB107" si="1174">IFERROR(IF(AND(ISTEXT(AB106),$D106=$C$3),AB$3,
IF(AND(ISTEXT(AB106),$D106=$C$4),AB$4,
IF(AND($D106=$C$3,AB$3-AB106&gt;0),AB$3-AB106,
IF(AND(ISTEXT(AB106),$D106=$C$5),AB$5,
IF(AND($D106=$C$4,AB$4-AB106&gt;0),AB$4-AB106,
IF(AND($D106=$C$5,AB$5-AB106&gt;0),AB$5-AB106,0)))))),0)</f>
        <v>0</v>
      </c>
      <c r="AC107" s="83">
        <f t="shared" ref="AC107" si="1175">IFERROR(IF(AND(ISTEXT(AC106),$D106=$C$3),AC$3,
IF(AND(ISTEXT(AC106),$D106=$C$4),AC$4,
IF(AND($D106=$C$3,AC$3-AC106&gt;0),AC$3-AC106,
IF(AND(ISTEXT(AC106),$D106=$C$5),AC$5,
IF(AND($D106=$C$4,AC$4-AC106&gt;0),AC$4-AC106,
IF(AND($D106=$C$5,AC$5-AC106&gt;0),AC$5-AC106,0)))))),0)</f>
        <v>0</v>
      </c>
      <c r="AD107" s="83">
        <f t="shared" ref="AD107" si="1176">IFERROR(IF(AND(ISTEXT(AD106),$D106=$C$3),AD$3,
IF(AND(ISTEXT(AD106),$D106=$C$4),AD$4,
IF(AND($D106=$C$3,AD$3-AD106&gt;0),AD$3-AD106,
IF(AND(ISTEXT(AD106),$D106=$C$5),AD$5,
IF(AND($D106=$C$4,AD$4-AD106&gt;0),AD$4-AD106,
IF(AND($D106=$C$5,AD$5-AD106&gt;0),AD$5-AD106,0)))))),0)</f>
        <v>0</v>
      </c>
      <c r="AE107" s="83">
        <f t="shared" ref="AE107" si="1177">IFERROR(IF(AND(ISTEXT(AE106),$D106=$C$3),AE$3,
IF(AND(ISTEXT(AE106),$D106=$C$4),AE$4,
IF(AND($D106=$C$3,AE$3-AE106&gt;0),AE$3-AE106,
IF(AND(ISTEXT(AE106),$D106=$C$5),AE$5,
IF(AND($D106=$C$4,AE$4-AE106&gt;0),AE$4-AE106,
IF(AND($D106=$C$5,AE$5-AE106&gt;0),AE$5-AE106,0)))))),0)</f>
        <v>0</v>
      </c>
      <c r="AF107" s="83">
        <f t="shared" ref="AF107" si="1178">IFERROR(IF(AND(ISTEXT(AF106),$D106=$C$3),AF$3,
IF(AND(ISTEXT(AF106),$D106=$C$4),AF$4,
IF(AND($D106=$C$3,AF$3-AF106&gt;0),AF$3-AF106,
IF(AND(ISTEXT(AF106),$D106=$C$5),AF$5,
IF(AND($D106=$C$4,AF$4-AF106&gt;0),AF$4-AF106,
IF(AND($D106=$C$5,AF$5-AF106&gt;0),AF$5-AF106,0)))))),0)</f>
        <v>0</v>
      </c>
      <c r="AG107" s="83">
        <f t="shared" ref="AG107" si="1179">IFERROR(IF(AND(ISTEXT(AG106),$D106=$C$3),AG$3,
IF(AND(ISTEXT(AG106),$D106=$C$4),AG$4,
IF(AND($D106=$C$3,AG$3-AG106&gt;0),AG$3-AG106,
IF(AND(ISTEXT(AG106),$D106=$C$5),AG$5,
IF(AND($D106=$C$4,AG$4-AG106&gt;0),AG$4-AG106,
IF(AND($D106=$C$5,AG$5-AG106&gt;0),AG$5-AG106,0)))))),0)</f>
        <v>0</v>
      </c>
      <c r="AH107" s="83">
        <f t="shared" ref="AH107" si="1180">IFERROR(IF(AND(ISTEXT(AH106),$D106=$C$3),AH$3,
IF(AND(ISTEXT(AH106),$D106=$C$4),AH$4,
IF(AND($D106=$C$3,AH$3-AH106&gt;0),AH$3-AH106,
IF(AND(ISTEXT(AH106),$D106=$C$5),AH$5,
IF(AND($D106=$C$4,AH$4-AH106&gt;0),AH$4-AH106,
IF(AND($D106=$C$5,AH$5-AH106&gt;0),AH$5-AH106,0)))))),0)</f>
        <v>0</v>
      </c>
      <c r="AI107" s="83">
        <f t="shared" ref="AI107" si="1181">IFERROR(IF(AND(ISTEXT(AI106),$D106=$C$3),AI$3,
IF(AND(ISTEXT(AI106),$D106=$C$4),AI$4,
IF(AND($D106=$C$3,AI$3-AI106&gt;0),AI$3-AI106,
IF(AND(ISTEXT(AI106),$D106=$C$5),AI$5,
IF(AND($D106=$C$4,AI$4-AI106&gt;0),AI$4-AI106,
IF(AND($D106=$C$5,AI$5-AI106&gt;0),AI$5-AI106,0)))))),0)</f>
        <v>0</v>
      </c>
      <c r="AJ107" s="147"/>
      <c r="AK107" s="147"/>
      <c r="AL107" s="147"/>
      <c r="AM107" s="147"/>
      <c r="AN107" s="147"/>
      <c r="AO107" s="147"/>
      <c r="AP107" s="147"/>
    </row>
    <row r="108" spans="2:42" ht="15" customHeight="1" thickBot="1" x14ac:dyDescent="0.3">
      <c r="B108" s="155"/>
      <c r="C108" s="151" t="s">
        <v>127</v>
      </c>
      <c r="D108" s="152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84"/>
      <c r="AJ108" s="148"/>
      <c r="AK108" s="148"/>
      <c r="AL108" s="148"/>
      <c r="AM108" s="148"/>
      <c r="AN108" s="148"/>
      <c r="AO108" s="148"/>
      <c r="AP108" s="148"/>
    </row>
    <row r="109" spans="2:42" ht="15" customHeight="1" x14ac:dyDescent="0.25">
      <c r="B109" s="153">
        <f>A43</f>
        <v>0</v>
      </c>
      <c r="C109" s="81" t="str">
        <f>IFERROR(VLOOKUP(B109,Relevé[],2,FALSE),"")</f>
        <v/>
      </c>
      <c r="D109" s="81" t="str">
        <f>IFERROR(VLOOKUP(B109,Relevé[],3,FALSE),"")</f>
        <v/>
      </c>
      <c r="E109" s="82" t="str">
        <f>IFERROR(VLOOKUP(B109,Relevé[],4,FALSE),"")</f>
        <v/>
      </c>
      <c r="F109" s="82" t="str">
        <f>IFERROR(VLOOKUP(B109,Relevé[],5,FALSE),"")</f>
        <v/>
      </c>
      <c r="G109" s="82" t="str">
        <f>IFERROR(VLOOKUP(B109,Relevé[],6,FALSE),"")</f>
        <v/>
      </c>
      <c r="H109" s="82" t="str">
        <f>IFERROR(VLOOKUP(B109,Relevé[],7,FALSE),"")</f>
        <v/>
      </c>
      <c r="I109" s="82" t="str">
        <f>IFERROR(VLOOKUP(B109,Relevé[],8,FALSE),"")</f>
        <v/>
      </c>
      <c r="J109" s="82" t="str">
        <f>IFERROR(VLOOKUP(B109,Relevé[],9,FALSE),"")</f>
        <v/>
      </c>
      <c r="K109" s="82" t="str">
        <f>IFERROR(VLOOKUP(B109,Relevé[],10,FALSE),"")</f>
        <v/>
      </c>
      <c r="L109" s="82" t="str">
        <f>IFERROR(VLOOKUP(B109,Relevé[],11,FALSE),"")</f>
        <v/>
      </c>
      <c r="M109" s="82" t="str">
        <f>IFERROR(VLOOKUP(B109,Relevé[],12,FALSE),"")</f>
        <v/>
      </c>
      <c r="N109" s="82" t="str">
        <f>IFERROR(VLOOKUP(B109,Relevé[],13,FALSE),"")</f>
        <v/>
      </c>
      <c r="O109" s="82" t="str">
        <f>IFERROR(VLOOKUP(B109,Relevé[],14,FALSE),"")</f>
        <v/>
      </c>
      <c r="P109" s="82" t="str">
        <f>IFERROR(VLOOKUP(B109,Relevé[],15,FALSE),"")</f>
        <v/>
      </c>
      <c r="Q109" s="82" t="str">
        <f>IFERROR(VLOOKUP(B109,Relevé[],16,FALSE),"")</f>
        <v/>
      </c>
      <c r="R109" s="82" t="str">
        <f>IFERROR(VLOOKUP(B109,Relevé[],17,FALSE),"")</f>
        <v/>
      </c>
      <c r="S109" s="82" t="str">
        <f>IFERROR(VLOOKUP(B109,Relevé[],18,FALSE),"")</f>
        <v/>
      </c>
      <c r="T109" s="82" t="str">
        <f>IFERROR(VLOOKUP(B109,Relevé[],19,FALSE),"")</f>
        <v/>
      </c>
      <c r="U109" s="82" t="str">
        <f>IFERROR(VLOOKUP(B109,Relevé[],20,FALSE),"")</f>
        <v/>
      </c>
      <c r="V109" s="82" t="str">
        <f>IFERROR(VLOOKUP(B109,Relevé[],21,FALSE),"")</f>
        <v/>
      </c>
      <c r="W109" s="82" t="str">
        <f>IFERROR(VLOOKUP(B109,Relevé[],22,FALSE),"")</f>
        <v/>
      </c>
      <c r="X109" s="82" t="str">
        <f>IFERROR(VLOOKUP(B109,Relevé[],23,FALSE),"")</f>
        <v/>
      </c>
      <c r="Y109" s="82" t="str">
        <f>IFERROR(VLOOKUP(B109,Relevé[],24,FALSE),"")</f>
        <v/>
      </c>
      <c r="Z109" s="82" t="str">
        <f>IFERROR(VLOOKUP(B109,Relevé[],25,FALSE),"")</f>
        <v/>
      </c>
      <c r="AA109" s="82" t="str">
        <f>IFERROR(VLOOKUP(B109,Relevé[],26,FALSE),"")</f>
        <v/>
      </c>
      <c r="AB109" s="82" t="str">
        <f>IFERROR(VLOOKUP(B109,Relevé[],27,FALSE),"")</f>
        <v/>
      </c>
      <c r="AC109" s="82" t="str">
        <f>IFERROR(VLOOKUP(B109,Relevé[],28,FALSE),"")</f>
        <v/>
      </c>
      <c r="AD109" s="82" t="str">
        <f>IFERROR(VLOOKUP(B109,Relevé[],29,FALSE),"")</f>
        <v/>
      </c>
      <c r="AE109" s="82" t="str">
        <f>IFERROR(VLOOKUP(B109,Relevé[],30,FALSE),"")</f>
        <v/>
      </c>
      <c r="AF109" s="82" t="str">
        <f>IFERROR(VLOOKUP(B109,Relevé[],31,FALSE),"")</f>
        <v/>
      </c>
      <c r="AG109" s="82" t="str">
        <f>IFERROR(VLOOKUP(B109,Relevé[],32,FALSE),"")</f>
        <v/>
      </c>
      <c r="AH109" s="82" t="str">
        <f>IFERROR(VLOOKUP(B109,Relevé[],33,FALSE),"")</f>
        <v/>
      </c>
      <c r="AI109" s="82" t="str">
        <f>IFERROR(VLOOKUP(B109,Relevé[],34,FALSE),"")</f>
        <v/>
      </c>
      <c r="AJ109" s="146">
        <f>SUM(E110:AI110)</f>
        <v>0</v>
      </c>
      <c r="AK109" s="146">
        <f t="shared" ref="AK109" si="1182">SUMIFS($E110:$AI110,$E111:$AI111,"C")</f>
        <v>0</v>
      </c>
      <c r="AL109" s="146">
        <f t="shared" ref="AL109" si="1183">SUMIFS($E110:$AI110,$E111:$AI111,"M")</f>
        <v>0</v>
      </c>
      <c r="AM109" s="146">
        <f t="shared" ref="AM109" si="1184">SUMIFS($E110:$AI110,$E111:$AI111,"A")</f>
        <v>0</v>
      </c>
      <c r="AN109" s="146">
        <f t="shared" ref="AN109" si="1185">SUMIFS($E110:$AI110,$E111:$AI111,"RC")</f>
        <v>0</v>
      </c>
      <c r="AO109" s="146">
        <f t="shared" ref="AO109" si="1186">SUMIFS($E110:$AI110,$E111:$AI111,"P")</f>
        <v>0</v>
      </c>
      <c r="AP109" s="146" t="b">
        <f t="shared" ref="AP109" si="1187">AJ109=SUM(AK109:AO111)</f>
        <v>1</v>
      </c>
    </row>
    <row r="110" spans="2:42" ht="15" customHeight="1" x14ac:dyDescent="0.25">
      <c r="B110" s="154"/>
      <c r="C110" s="149" t="s">
        <v>126</v>
      </c>
      <c r="D110" s="150"/>
      <c r="E110" s="83">
        <f>IFERROR(IF(AND(ISTEXT(E109),$D109=$C$3),E$3,
IF(AND(ISTEXT(E109),$D109=$C$4),E$4,
IF(AND($D109=$C$3,E$3-E109&gt;0),E$3-E109,
IF(AND(ISTEXT(E109),$D109=$C$5),E$5,
IF(AND($D109=$C$4,E$4-E109&gt;0),E$4-E109,
IF(AND($D109=$C$5,E$5-E109&gt;0),E$5-E109,0)))))),0)</f>
        <v>0</v>
      </c>
      <c r="F110" s="83">
        <f t="shared" ref="F110" si="1188">IFERROR(IF(AND(ISTEXT(F109),$D109=$C$3),F$3,
IF(AND(ISTEXT(F109),$D109=$C$4),F$4,
IF(AND($D109=$C$3,F$3-F109&gt;0),F$3-F109,
IF(AND(ISTEXT(F109),$D109=$C$5),F$5,
IF(AND($D109=$C$4,F$4-F109&gt;0),F$4-F109,
IF(AND($D109=$C$5,F$5-F109&gt;0),F$5-F109,0)))))),0)</f>
        <v>0</v>
      </c>
      <c r="G110" s="83">
        <f t="shared" ref="G110" si="1189">IFERROR(IF(AND(ISTEXT(G109),$D109=$C$3),G$3,
IF(AND(ISTEXT(G109),$D109=$C$4),G$4,
IF(AND($D109=$C$3,G$3-G109&gt;0),G$3-G109,
IF(AND(ISTEXT(G109),$D109=$C$5),G$5,
IF(AND($D109=$C$4,G$4-G109&gt;0),G$4-G109,
IF(AND($D109=$C$5,G$5-G109&gt;0),G$5-G109,0)))))),0)</f>
        <v>0</v>
      </c>
      <c r="H110" s="83">
        <f t="shared" ref="H110" si="1190">IFERROR(IF(AND(ISTEXT(H109),$D109=$C$3),H$3,
IF(AND(ISTEXT(H109),$D109=$C$4),H$4,
IF(AND($D109=$C$3,H$3-H109&gt;0),H$3-H109,
IF(AND(ISTEXT(H109),$D109=$C$5),H$5,
IF(AND($D109=$C$4,H$4-H109&gt;0),H$4-H109,
IF(AND($D109=$C$5,H$5-H109&gt;0),H$5-H109,0)))))),0)</f>
        <v>0</v>
      </c>
      <c r="I110" s="83">
        <f t="shared" ref="I110" si="1191">IFERROR(IF(AND(ISTEXT(I109),$D109=$C$3),I$3,
IF(AND(ISTEXT(I109),$D109=$C$4),I$4,
IF(AND($D109=$C$3,I$3-I109&gt;0),I$3-I109,
IF(AND(ISTEXT(I109),$D109=$C$5),I$5,
IF(AND($D109=$C$4,I$4-I109&gt;0),I$4-I109,
IF(AND($D109=$C$5,I$5-I109&gt;0),I$5-I109,0)))))),0)</f>
        <v>0</v>
      </c>
      <c r="J110" s="83">
        <f t="shared" ref="J110" si="1192">IFERROR(IF(AND(ISTEXT(J109),$D109=$C$3),J$3,
IF(AND(ISTEXT(J109),$D109=$C$4),J$4,
IF(AND($D109=$C$3,J$3-J109&gt;0),J$3-J109,
IF(AND(ISTEXT(J109),$D109=$C$5),J$5,
IF(AND($D109=$C$4,J$4-J109&gt;0),J$4-J109,
IF(AND($D109=$C$5,J$5-J109&gt;0),J$5-J109,0)))))),0)</f>
        <v>0</v>
      </c>
      <c r="K110" s="83">
        <f t="shared" ref="K110" si="1193">IFERROR(IF(AND(ISTEXT(K109),$D109=$C$3),K$3,
IF(AND(ISTEXT(K109),$D109=$C$4),K$4,
IF(AND($D109=$C$3,K$3-K109&gt;0),K$3-K109,
IF(AND(ISTEXT(K109),$D109=$C$5),K$5,
IF(AND($D109=$C$4,K$4-K109&gt;0),K$4-K109,
IF(AND($D109=$C$5,K$5-K109&gt;0),K$5-K109,0)))))),0)</f>
        <v>0</v>
      </c>
      <c r="L110" s="83">
        <f t="shared" ref="L110" si="1194">IFERROR(IF(AND(ISTEXT(L109),$D109=$C$3),L$3,
IF(AND(ISTEXT(L109),$D109=$C$4),L$4,
IF(AND($D109=$C$3,L$3-L109&gt;0),L$3-L109,
IF(AND(ISTEXT(L109),$D109=$C$5),L$5,
IF(AND($D109=$C$4,L$4-L109&gt;0),L$4-L109,
IF(AND($D109=$C$5,L$5-L109&gt;0),L$5-L109,0)))))),0)</f>
        <v>0</v>
      </c>
      <c r="M110" s="83">
        <f t="shared" ref="M110" si="1195">IFERROR(IF(AND(ISTEXT(M109),$D109=$C$3),M$3,
IF(AND(ISTEXT(M109),$D109=$C$4),M$4,
IF(AND($D109=$C$3,M$3-M109&gt;0),M$3-M109,
IF(AND(ISTEXT(M109),$D109=$C$5),M$5,
IF(AND($D109=$C$4,M$4-M109&gt;0),M$4-M109,
IF(AND($D109=$C$5,M$5-M109&gt;0),M$5-M109,0)))))),0)</f>
        <v>0</v>
      </c>
      <c r="N110" s="83">
        <f t="shared" ref="N110" si="1196">IFERROR(IF(AND(ISTEXT(N109),$D109=$C$3),N$3,
IF(AND(ISTEXT(N109),$D109=$C$4),N$4,
IF(AND($D109=$C$3,N$3-N109&gt;0),N$3-N109,
IF(AND(ISTEXT(N109),$D109=$C$5),N$5,
IF(AND($D109=$C$4,N$4-N109&gt;0),N$4-N109,
IF(AND($D109=$C$5,N$5-N109&gt;0),N$5-N109,0)))))),0)</f>
        <v>0</v>
      </c>
      <c r="O110" s="83">
        <f t="shared" ref="O110" si="1197">IFERROR(IF(AND(ISTEXT(O109),$D109=$C$3),O$3,
IF(AND(ISTEXT(O109),$D109=$C$4),O$4,
IF(AND($D109=$C$3,O$3-O109&gt;0),O$3-O109,
IF(AND(ISTEXT(O109),$D109=$C$5),O$5,
IF(AND($D109=$C$4,O$4-O109&gt;0),O$4-O109,
IF(AND($D109=$C$5,O$5-O109&gt;0),O$5-O109,0)))))),0)</f>
        <v>0</v>
      </c>
      <c r="P110" s="83">
        <f t="shared" ref="P110" si="1198">IFERROR(IF(AND(ISTEXT(P109),$D109=$C$3),P$3,
IF(AND(ISTEXT(P109),$D109=$C$4),P$4,
IF(AND($D109=$C$3,P$3-P109&gt;0),P$3-P109,
IF(AND(ISTEXT(P109),$D109=$C$5),P$5,
IF(AND($D109=$C$4,P$4-P109&gt;0),P$4-P109,
IF(AND($D109=$C$5,P$5-P109&gt;0),P$5-P109,0)))))),0)</f>
        <v>0</v>
      </c>
      <c r="Q110" s="83">
        <f t="shared" ref="Q110" si="1199">IFERROR(IF(AND(ISTEXT(Q109),$D109=$C$3),Q$3,
IF(AND(ISTEXT(Q109),$D109=$C$4),Q$4,
IF(AND($D109=$C$3,Q$3-Q109&gt;0),Q$3-Q109,
IF(AND(ISTEXT(Q109),$D109=$C$5),Q$5,
IF(AND($D109=$C$4,Q$4-Q109&gt;0),Q$4-Q109,
IF(AND($D109=$C$5,Q$5-Q109&gt;0),Q$5-Q109,0)))))),0)</f>
        <v>0</v>
      </c>
      <c r="R110" s="83">
        <f t="shared" ref="R110" si="1200">IFERROR(IF(AND(ISTEXT(R109),$D109=$C$3),R$3,
IF(AND(ISTEXT(R109),$D109=$C$4),R$4,
IF(AND($D109=$C$3,R$3-R109&gt;0),R$3-R109,
IF(AND(ISTEXT(R109),$D109=$C$5),R$5,
IF(AND($D109=$C$4,R$4-R109&gt;0),R$4-R109,
IF(AND($D109=$C$5,R$5-R109&gt;0),R$5-R109,0)))))),0)</f>
        <v>0</v>
      </c>
      <c r="S110" s="83">
        <f t="shared" ref="S110" si="1201">IFERROR(IF(AND(ISTEXT(S109),$D109=$C$3),S$3,
IF(AND(ISTEXT(S109),$D109=$C$4),S$4,
IF(AND($D109=$C$3,S$3-S109&gt;0),S$3-S109,
IF(AND(ISTEXT(S109),$D109=$C$5),S$5,
IF(AND($D109=$C$4,S$4-S109&gt;0),S$4-S109,
IF(AND($D109=$C$5,S$5-S109&gt;0),S$5-S109,0)))))),0)</f>
        <v>0</v>
      </c>
      <c r="T110" s="83">
        <f t="shared" ref="T110" si="1202">IFERROR(IF(AND(ISTEXT(T109),$D109=$C$3),T$3,
IF(AND(ISTEXT(T109),$D109=$C$4),T$4,
IF(AND($D109=$C$3,T$3-T109&gt;0),T$3-T109,
IF(AND(ISTEXT(T109),$D109=$C$5),T$5,
IF(AND($D109=$C$4,T$4-T109&gt;0),T$4-T109,
IF(AND($D109=$C$5,T$5-T109&gt;0),T$5-T109,0)))))),0)</f>
        <v>0</v>
      </c>
      <c r="U110" s="83">
        <f t="shared" ref="U110" si="1203">IFERROR(IF(AND(ISTEXT(U109),$D109=$C$3),U$3,
IF(AND(ISTEXT(U109),$D109=$C$4),U$4,
IF(AND($D109=$C$3,U$3-U109&gt;0),U$3-U109,
IF(AND(ISTEXT(U109),$D109=$C$5),U$5,
IF(AND($D109=$C$4,U$4-U109&gt;0),U$4-U109,
IF(AND($D109=$C$5,U$5-U109&gt;0),U$5-U109,0)))))),0)</f>
        <v>0</v>
      </c>
      <c r="V110" s="83">
        <f t="shared" ref="V110" si="1204">IFERROR(IF(AND(ISTEXT(V109),$D109=$C$3),V$3,
IF(AND(ISTEXT(V109),$D109=$C$4),V$4,
IF(AND($D109=$C$3,V$3-V109&gt;0),V$3-V109,
IF(AND(ISTEXT(V109),$D109=$C$5),V$5,
IF(AND($D109=$C$4,V$4-V109&gt;0),V$4-V109,
IF(AND($D109=$C$5,V$5-V109&gt;0),V$5-V109,0)))))),0)</f>
        <v>0</v>
      </c>
      <c r="W110" s="83">
        <f t="shared" ref="W110" si="1205">IFERROR(IF(AND(ISTEXT(W109),$D109=$C$3),W$3,
IF(AND(ISTEXT(W109),$D109=$C$4),W$4,
IF(AND($D109=$C$3,W$3-W109&gt;0),W$3-W109,
IF(AND(ISTEXT(W109),$D109=$C$5),W$5,
IF(AND($D109=$C$4,W$4-W109&gt;0),W$4-W109,
IF(AND($D109=$C$5,W$5-W109&gt;0),W$5-W109,0)))))),0)</f>
        <v>0</v>
      </c>
      <c r="X110" s="83">
        <f t="shared" ref="X110" si="1206">IFERROR(IF(AND(ISTEXT(X109),$D109=$C$3),X$3,
IF(AND(ISTEXT(X109),$D109=$C$4),X$4,
IF(AND($D109=$C$3,X$3-X109&gt;0),X$3-X109,
IF(AND(ISTEXT(X109),$D109=$C$5),X$5,
IF(AND($D109=$C$4,X$4-X109&gt;0),X$4-X109,
IF(AND($D109=$C$5,X$5-X109&gt;0),X$5-X109,0)))))),0)</f>
        <v>0</v>
      </c>
      <c r="Y110" s="83">
        <f t="shared" ref="Y110" si="1207">IFERROR(IF(AND(ISTEXT(Y109),$D109=$C$3),Y$3,
IF(AND(ISTEXT(Y109),$D109=$C$4),Y$4,
IF(AND($D109=$C$3,Y$3-Y109&gt;0),Y$3-Y109,
IF(AND(ISTEXT(Y109),$D109=$C$5),Y$5,
IF(AND($D109=$C$4,Y$4-Y109&gt;0),Y$4-Y109,
IF(AND($D109=$C$5,Y$5-Y109&gt;0),Y$5-Y109,0)))))),0)</f>
        <v>0</v>
      </c>
      <c r="Z110" s="83">
        <f t="shared" ref="Z110" si="1208">IFERROR(IF(AND(ISTEXT(Z109),$D109=$C$3),Z$3,
IF(AND(ISTEXT(Z109),$D109=$C$4),Z$4,
IF(AND($D109=$C$3,Z$3-Z109&gt;0),Z$3-Z109,
IF(AND(ISTEXT(Z109),$D109=$C$5),Z$5,
IF(AND($D109=$C$4,Z$4-Z109&gt;0),Z$4-Z109,
IF(AND($D109=$C$5,Z$5-Z109&gt;0),Z$5-Z109,0)))))),0)</f>
        <v>0</v>
      </c>
      <c r="AA110" s="83">
        <f t="shared" ref="AA110" si="1209">IFERROR(IF(AND(ISTEXT(AA109),$D109=$C$3),AA$3,
IF(AND(ISTEXT(AA109),$D109=$C$4),AA$4,
IF(AND($D109=$C$3,AA$3-AA109&gt;0),AA$3-AA109,
IF(AND(ISTEXT(AA109),$D109=$C$5),AA$5,
IF(AND($D109=$C$4,AA$4-AA109&gt;0),AA$4-AA109,
IF(AND($D109=$C$5,AA$5-AA109&gt;0),AA$5-AA109,0)))))),0)</f>
        <v>0</v>
      </c>
      <c r="AB110" s="83">
        <f t="shared" ref="AB110" si="1210">IFERROR(IF(AND(ISTEXT(AB109),$D109=$C$3),AB$3,
IF(AND(ISTEXT(AB109),$D109=$C$4),AB$4,
IF(AND($D109=$C$3,AB$3-AB109&gt;0),AB$3-AB109,
IF(AND(ISTEXT(AB109),$D109=$C$5),AB$5,
IF(AND($D109=$C$4,AB$4-AB109&gt;0),AB$4-AB109,
IF(AND($D109=$C$5,AB$5-AB109&gt;0),AB$5-AB109,0)))))),0)</f>
        <v>0</v>
      </c>
      <c r="AC110" s="83">
        <f t="shared" ref="AC110" si="1211">IFERROR(IF(AND(ISTEXT(AC109),$D109=$C$3),AC$3,
IF(AND(ISTEXT(AC109),$D109=$C$4),AC$4,
IF(AND($D109=$C$3,AC$3-AC109&gt;0),AC$3-AC109,
IF(AND(ISTEXT(AC109),$D109=$C$5),AC$5,
IF(AND($D109=$C$4,AC$4-AC109&gt;0),AC$4-AC109,
IF(AND($D109=$C$5,AC$5-AC109&gt;0),AC$5-AC109,0)))))),0)</f>
        <v>0</v>
      </c>
      <c r="AD110" s="83">
        <f t="shared" ref="AD110" si="1212">IFERROR(IF(AND(ISTEXT(AD109),$D109=$C$3),AD$3,
IF(AND(ISTEXT(AD109),$D109=$C$4),AD$4,
IF(AND($D109=$C$3,AD$3-AD109&gt;0),AD$3-AD109,
IF(AND(ISTEXT(AD109),$D109=$C$5),AD$5,
IF(AND($D109=$C$4,AD$4-AD109&gt;0),AD$4-AD109,
IF(AND($D109=$C$5,AD$5-AD109&gt;0),AD$5-AD109,0)))))),0)</f>
        <v>0</v>
      </c>
      <c r="AE110" s="83">
        <f t="shared" ref="AE110" si="1213">IFERROR(IF(AND(ISTEXT(AE109),$D109=$C$3),AE$3,
IF(AND(ISTEXT(AE109),$D109=$C$4),AE$4,
IF(AND($D109=$C$3,AE$3-AE109&gt;0),AE$3-AE109,
IF(AND(ISTEXT(AE109),$D109=$C$5),AE$5,
IF(AND($D109=$C$4,AE$4-AE109&gt;0),AE$4-AE109,
IF(AND($D109=$C$5,AE$5-AE109&gt;0),AE$5-AE109,0)))))),0)</f>
        <v>0</v>
      </c>
      <c r="AF110" s="83">
        <f t="shared" ref="AF110" si="1214">IFERROR(IF(AND(ISTEXT(AF109),$D109=$C$3),AF$3,
IF(AND(ISTEXT(AF109),$D109=$C$4),AF$4,
IF(AND($D109=$C$3,AF$3-AF109&gt;0),AF$3-AF109,
IF(AND(ISTEXT(AF109),$D109=$C$5),AF$5,
IF(AND($D109=$C$4,AF$4-AF109&gt;0),AF$4-AF109,
IF(AND($D109=$C$5,AF$5-AF109&gt;0),AF$5-AF109,0)))))),0)</f>
        <v>0</v>
      </c>
      <c r="AG110" s="83">
        <f t="shared" ref="AG110" si="1215">IFERROR(IF(AND(ISTEXT(AG109),$D109=$C$3),AG$3,
IF(AND(ISTEXT(AG109),$D109=$C$4),AG$4,
IF(AND($D109=$C$3,AG$3-AG109&gt;0),AG$3-AG109,
IF(AND(ISTEXT(AG109),$D109=$C$5),AG$5,
IF(AND($D109=$C$4,AG$4-AG109&gt;0),AG$4-AG109,
IF(AND($D109=$C$5,AG$5-AG109&gt;0),AG$5-AG109,0)))))),0)</f>
        <v>0</v>
      </c>
      <c r="AH110" s="83">
        <f t="shared" ref="AH110" si="1216">IFERROR(IF(AND(ISTEXT(AH109),$D109=$C$3),AH$3,
IF(AND(ISTEXT(AH109),$D109=$C$4),AH$4,
IF(AND($D109=$C$3,AH$3-AH109&gt;0),AH$3-AH109,
IF(AND(ISTEXT(AH109),$D109=$C$5),AH$5,
IF(AND($D109=$C$4,AH$4-AH109&gt;0),AH$4-AH109,
IF(AND($D109=$C$5,AH$5-AH109&gt;0),AH$5-AH109,0)))))),0)</f>
        <v>0</v>
      </c>
      <c r="AI110" s="83">
        <f t="shared" ref="AI110" si="1217">IFERROR(IF(AND(ISTEXT(AI109),$D109=$C$3),AI$3,
IF(AND(ISTEXT(AI109),$D109=$C$4),AI$4,
IF(AND($D109=$C$3,AI$3-AI109&gt;0),AI$3-AI109,
IF(AND(ISTEXT(AI109),$D109=$C$5),AI$5,
IF(AND($D109=$C$4,AI$4-AI109&gt;0),AI$4-AI109,
IF(AND($D109=$C$5,AI$5-AI109&gt;0),AI$5-AI109,0)))))),0)</f>
        <v>0</v>
      </c>
      <c r="AJ110" s="147"/>
      <c r="AK110" s="147"/>
      <c r="AL110" s="147"/>
      <c r="AM110" s="147"/>
      <c r="AN110" s="147"/>
      <c r="AO110" s="147"/>
      <c r="AP110" s="147"/>
    </row>
    <row r="111" spans="2:42" ht="15" customHeight="1" thickBot="1" x14ac:dyDescent="0.3">
      <c r="B111" s="155"/>
      <c r="C111" s="151" t="s">
        <v>127</v>
      </c>
      <c r="D111" s="152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148"/>
      <c r="AK111" s="148"/>
      <c r="AL111" s="148"/>
      <c r="AM111" s="148"/>
      <c r="AN111" s="148"/>
      <c r="AO111" s="148"/>
      <c r="AP111" s="148"/>
    </row>
    <row r="112" spans="2:42" ht="15" customHeight="1" x14ac:dyDescent="0.25">
      <c r="B112" s="153">
        <f>A44</f>
        <v>0</v>
      </c>
      <c r="C112" s="81" t="str">
        <f>IFERROR(VLOOKUP(B112,Relevé[],2,FALSE),"")</f>
        <v/>
      </c>
      <c r="D112" s="81" t="str">
        <f>IFERROR(VLOOKUP(B112,Relevé[],3,FALSE),"")</f>
        <v/>
      </c>
      <c r="E112" s="82" t="str">
        <f>IFERROR(VLOOKUP(B112,Relevé[],4,FALSE),"")</f>
        <v/>
      </c>
      <c r="F112" s="82" t="str">
        <f>IFERROR(VLOOKUP(B112,Relevé[],5,FALSE),"")</f>
        <v/>
      </c>
      <c r="G112" s="82" t="str">
        <f>IFERROR(VLOOKUP(B112,Relevé[],6,FALSE),"")</f>
        <v/>
      </c>
      <c r="H112" s="82" t="str">
        <f>IFERROR(VLOOKUP(B112,Relevé[],7,FALSE),"")</f>
        <v/>
      </c>
      <c r="I112" s="82" t="str">
        <f>IFERROR(VLOOKUP(B112,Relevé[],8,FALSE),"")</f>
        <v/>
      </c>
      <c r="J112" s="82" t="str">
        <f>IFERROR(VLOOKUP(B112,Relevé[],9,FALSE),"")</f>
        <v/>
      </c>
      <c r="K112" s="82" t="str">
        <f>IFERROR(VLOOKUP(B112,Relevé[],10,FALSE),"")</f>
        <v/>
      </c>
      <c r="L112" s="82" t="str">
        <f>IFERROR(VLOOKUP(B112,Relevé[],11,FALSE),"")</f>
        <v/>
      </c>
      <c r="M112" s="82" t="str">
        <f>IFERROR(VLOOKUP(B112,Relevé[],12,FALSE),"")</f>
        <v/>
      </c>
      <c r="N112" s="82" t="str">
        <f>IFERROR(VLOOKUP(B112,Relevé[],13,FALSE),"")</f>
        <v/>
      </c>
      <c r="O112" s="82" t="str">
        <f>IFERROR(VLOOKUP(B112,Relevé[],14,FALSE),"")</f>
        <v/>
      </c>
      <c r="P112" s="82" t="str">
        <f>IFERROR(VLOOKUP(B112,Relevé[],15,FALSE),"")</f>
        <v/>
      </c>
      <c r="Q112" s="82" t="str">
        <f>IFERROR(VLOOKUP(B112,Relevé[],16,FALSE),"")</f>
        <v/>
      </c>
      <c r="R112" s="82" t="str">
        <f>IFERROR(VLOOKUP(B112,Relevé[],17,FALSE),"")</f>
        <v/>
      </c>
      <c r="S112" s="82" t="str">
        <f>IFERROR(VLOOKUP(B112,Relevé[],18,FALSE),"")</f>
        <v/>
      </c>
      <c r="T112" s="82" t="str">
        <f>IFERROR(VLOOKUP(B112,Relevé[],19,FALSE),"")</f>
        <v/>
      </c>
      <c r="U112" s="82" t="str">
        <f>IFERROR(VLOOKUP(B112,Relevé[],20,FALSE),"")</f>
        <v/>
      </c>
      <c r="V112" s="82" t="str">
        <f>IFERROR(VLOOKUP(B112,Relevé[],21,FALSE),"")</f>
        <v/>
      </c>
      <c r="W112" s="82" t="str">
        <f>IFERROR(VLOOKUP(B112,Relevé[],22,FALSE),"")</f>
        <v/>
      </c>
      <c r="X112" s="82" t="str">
        <f>IFERROR(VLOOKUP(B112,Relevé[],23,FALSE),"")</f>
        <v/>
      </c>
      <c r="Y112" s="82" t="str">
        <f>IFERROR(VLOOKUP(B112,Relevé[],24,FALSE),"")</f>
        <v/>
      </c>
      <c r="Z112" s="82" t="str">
        <f>IFERROR(VLOOKUP(B112,Relevé[],25,FALSE),"")</f>
        <v/>
      </c>
      <c r="AA112" s="82" t="str">
        <f>IFERROR(VLOOKUP(B112,Relevé[],26,FALSE),"")</f>
        <v/>
      </c>
      <c r="AB112" s="82" t="str">
        <f>IFERROR(VLOOKUP(B112,Relevé[],27,FALSE),"")</f>
        <v/>
      </c>
      <c r="AC112" s="82" t="str">
        <f>IFERROR(VLOOKUP(B112,Relevé[],28,FALSE),"")</f>
        <v/>
      </c>
      <c r="AD112" s="82" t="str">
        <f>IFERROR(VLOOKUP(B112,Relevé[],29,FALSE),"")</f>
        <v/>
      </c>
      <c r="AE112" s="82" t="str">
        <f>IFERROR(VLOOKUP(B112,Relevé[],30,FALSE),"")</f>
        <v/>
      </c>
      <c r="AF112" s="82" t="str">
        <f>IFERROR(VLOOKUP(B112,Relevé[],31,FALSE),"")</f>
        <v/>
      </c>
      <c r="AG112" s="82" t="str">
        <f>IFERROR(VLOOKUP(B112,Relevé[],32,FALSE),"")</f>
        <v/>
      </c>
      <c r="AH112" s="82" t="str">
        <f>IFERROR(VLOOKUP(B112,Relevé[],33,FALSE),"")</f>
        <v/>
      </c>
      <c r="AI112" s="82" t="str">
        <f>IFERROR(VLOOKUP(B112,Relevé[],34,FALSE),"")</f>
        <v/>
      </c>
      <c r="AJ112" s="146">
        <f t="shared" ref="AJ112" si="1218">SUM(E113:AI113)</f>
        <v>0</v>
      </c>
      <c r="AK112" s="146">
        <f t="shared" ref="AK112" si="1219">SUMIFS($E113:$AI113,$E114:$AI114,"C")</f>
        <v>0</v>
      </c>
      <c r="AL112" s="146">
        <f t="shared" ref="AL112" si="1220">SUMIFS($E113:$AI113,$E114:$AI114,"M")</f>
        <v>0</v>
      </c>
      <c r="AM112" s="146">
        <f t="shared" ref="AM112" si="1221">SUMIFS($E113:$AI113,$E114:$AI114,"A")</f>
        <v>0</v>
      </c>
      <c r="AN112" s="146">
        <f t="shared" ref="AN112" si="1222">SUMIFS($E113:$AI113,$E114:$AI114,"RC")</f>
        <v>0</v>
      </c>
      <c r="AO112" s="146">
        <f t="shared" ref="AO112" si="1223">SUMIFS($E113:$AI113,$E114:$AI114,"P")</f>
        <v>0</v>
      </c>
      <c r="AP112" s="146" t="b">
        <f t="shared" ref="AP112" si="1224">AJ112=SUM(AK112:AO114)</f>
        <v>1</v>
      </c>
    </row>
    <row r="113" spans="2:42" ht="15" customHeight="1" x14ac:dyDescent="0.25">
      <c r="B113" s="154"/>
      <c r="C113" s="149" t="s">
        <v>126</v>
      </c>
      <c r="D113" s="150"/>
      <c r="E113" s="83">
        <f>IFERROR(IF(AND(ISTEXT(E112),$D112=$C$3),E$3,
IF(AND(ISTEXT(E112),$D112=$C$4),E$4,
IF(AND($D112=$C$3,E$3-E112&gt;0),E$3-E112,
IF(AND(ISTEXT(E112),$D112=$C$5),E$5,
IF(AND($D112=$C$4,E$4-E112&gt;0),E$4-E112,
IF(AND($D112=$C$5,E$5-E112&gt;0),E$5-E112,0)))))),0)</f>
        <v>0</v>
      </c>
      <c r="F113" s="83">
        <f t="shared" ref="F113" si="1225">IFERROR(IF(AND(ISTEXT(F112),$D112=$C$3),F$3,
IF(AND(ISTEXT(F112),$D112=$C$4),F$4,
IF(AND($D112=$C$3,F$3-F112&gt;0),F$3-F112,
IF(AND(ISTEXT(F112),$D112=$C$5),F$5,
IF(AND($D112=$C$4,F$4-F112&gt;0),F$4-F112,
IF(AND($D112=$C$5,F$5-F112&gt;0),F$5-F112,0)))))),0)</f>
        <v>0</v>
      </c>
      <c r="G113" s="83">
        <f t="shared" ref="G113" si="1226">IFERROR(IF(AND(ISTEXT(G112),$D112=$C$3),G$3,
IF(AND(ISTEXT(G112),$D112=$C$4),G$4,
IF(AND($D112=$C$3,G$3-G112&gt;0),G$3-G112,
IF(AND(ISTEXT(G112),$D112=$C$5),G$5,
IF(AND($D112=$C$4,G$4-G112&gt;0),G$4-G112,
IF(AND($D112=$C$5,G$5-G112&gt;0),G$5-G112,0)))))),0)</f>
        <v>0</v>
      </c>
      <c r="H113" s="83">
        <f t="shared" ref="H113" si="1227">IFERROR(IF(AND(ISTEXT(H112),$D112=$C$3),H$3,
IF(AND(ISTEXT(H112),$D112=$C$4),H$4,
IF(AND($D112=$C$3,H$3-H112&gt;0),H$3-H112,
IF(AND(ISTEXT(H112),$D112=$C$5),H$5,
IF(AND($D112=$C$4,H$4-H112&gt;0),H$4-H112,
IF(AND($D112=$C$5,H$5-H112&gt;0),H$5-H112,0)))))),0)</f>
        <v>0</v>
      </c>
      <c r="I113" s="83">
        <f t="shared" ref="I113" si="1228">IFERROR(IF(AND(ISTEXT(I112),$D112=$C$3),I$3,
IF(AND(ISTEXT(I112),$D112=$C$4),I$4,
IF(AND($D112=$C$3,I$3-I112&gt;0),I$3-I112,
IF(AND(ISTEXT(I112),$D112=$C$5),I$5,
IF(AND($D112=$C$4,I$4-I112&gt;0),I$4-I112,
IF(AND($D112=$C$5,I$5-I112&gt;0),I$5-I112,0)))))),0)</f>
        <v>0</v>
      </c>
      <c r="J113" s="83">
        <f t="shared" ref="J113" si="1229">IFERROR(IF(AND(ISTEXT(J112),$D112=$C$3),J$3,
IF(AND(ISTEXT(J112),$D112=$C$4),J$4,
IF(AND($D112=$C$3,J$3-J112&gt;0),J$3-J112,
IF(AND(ISTEXT(J112),$D112=$C$5),J$5,
IF(AND($D112=$C$4,J$4-J112&gt;0),J$4-J112,
IF(AND($D112=$C$5,J$5-J112&gt;0),J$5-J112,0)))))),0)</f>
        <v>0</v>
      </c>
      <c r="K113" s="83">
        <f t="shared" ref="K113" si="1230">IFERROR(IF(AND(ISTEXT(K112),$D112=$C$3),K$3,
IF(AND(ISTEXT(K112),$D112=$C$4),K$4,
IF(AND($D112=$C$3,K$3-K112&gt;0),K$3-K112,
IF(AND(ISTEXT(K112),$D112=$C$5),K$5,
IF(AND($D112=$C$4,K$4-K112&gt;0),K$4-K112,
IF(AND($D112=$C$5,K$5-K112&gt;0),K$5-K112,0)))))),0)</f>
        <v>0</v>
      </c>
      <c r="L113" s="83">
        <f t="shared" ref="L113" si="1231">IFERROR(IF(AND(ISTEXT(L112),$D112=$C$3),L$3,
IF(AND(ISTEXT(L112),$D112=$C$4),L$4,
IF(AND($D112=$C$3,L$3-L112&gt;0),L$3-L112,
IF(AND(ISTEXT(L112),$D112=$C$5),L$5,
IF(AND($D112=$C$4,L$4-L112&gt;0),L$4-L112,
IF(AND($D112=$C$5,L$5-L112&gt;0),L$5-L112,0)))))),0)</f>
        <v>0</v>
      </c>
      <c r="M113" s="83">
        <f t="shared" ref="M113" si="1232">IFERROR(IF(AND(ISTEXT(M112),$D112=$C$3),M$3,
IF(AND(ISTEXT(M112),$D112=$C$4),M$4,
IF(AND($D112=$C$3,M$3-M112&gt;0),M$3-M112,
IF(AND(ISTEXT(M112),$D112=$C$5),M$5,
IF(AND($D112=$C$4,M$4-M112&gt;0),M$4-M112,
IF(AND($D112=$C$5,M$5-M112&gt;0),M$5-M112,0)))))),0)</f>
        <v>0</v>
      </c>
      <c r="N113" s="83">
        <f t="shared" ref="N113" si="1233">IFERROR(IF(AND(ISTEXT(N112),$D112=$C$3),N$3,
IF(AND(ISTEXT(N112),$D112=$C$4),N$4,
IF(AND($D112=$C$3,N$3-N112&gt;0),N$3-N112,
IF(AND(ISTEXT(N112),$D112=$C$5),N$5,
IF(AND($D112=$C$4,N$4-N112&gt;0),N$4-N112,
IF(AND($D112=$C$5,N$5-N112&gt;0),N$5-N112,0)))))),0)</f>
        <v>0</v>
      </c>
      <c r="O113" s="83">
        <f t="shared" ref="O113" si="1234">IFERROR(IF(AND(ISTEXT(O112),$D112=$C$3),O$3,
IF(AND(ISTEXT(O112),$D112=$C$4),O$4,
IF(AND($D112=$C$3,O$3-O112&gt;0),O$3-O112,
IF(AND(ISTEXT(O112),$D112=$C$5),O$5,
IF(AND($D112=$C$4,O$4-O112&gt;0),O$4-O112,
IF(AND($D112=$C$5,O$5-O112&gt;0),O$5-O112,0)))))),0)</f>
        <v>0</v>
      </c>
      <c r="P113" s="83">
        <f t="shared" ref="P113" si="1235">IFERROR(IF(AND(ISTEXT(P112),$D112=$C$3),P$3,
IF(AND(ISTEXT(P112),$D112=$C$4),P$4,
IF(AND($D112=$C$3,P$3-P112&gt;0),P$3-P112,
IF(AND(ISTEXT(P112),$D112=$C$5),P$5,
IF(AND($D112=$C$4,P$4-P112&gt;0),P$4-P112,
IF(AND($D112=$C$5,P$5-P112&gt;0),P$5-P112,0)))))),0)</f>
        <v>0</v>
      </c>
      <c r="Q113" s="83">
        <f t="shared" ref="Q113" si="1236">IFERROR(IF(AND(ISTEXT(Q112),$D112=$C$3),Q$3,
IF(AND(ISTEXT(Q112),$D112=$C$4),Q$4,
IF(AND($D112=$C$3,Q$3-Q112&gt;0),Q$3-Q112,
IF(AND(ISTEXT(Q112),$D112=$C$5),Q$5,
IF(AND($D112=$C$4,Q$4-Q112&gt;0),Q$4-Q112,
IF(AND($D112=$C$5,Q$5-Q112&gt;0),Q$5-Q112,0)))))),0)</f>
        <v>0</v>
      </c>
      <c r="R113" s="83">
        <f t="shared" ref="R113" si="1237">IFERROR(IF(AND(ISTEXT(R112),$D112=$C$3),R$3,
IF(AND(ISTEXT(R112),$D112=$C$4),R$4,
IF(AND($D112=$C$3,R$3-R112&gt;0),R$3-R112,
IF(AND(ISTEXT(R112),$D112=$C$5),R$5,
IF(AND($D112=$C$4,R$4-R112&gt;0),R$4-R112,
IF(AND($D112=$C$5,R$5-R112&gt;0),R$5-R112,0)))))),0)</f>
        <v>0</v>
      </c>
      <c r="S113" s="83">
        <f t="shared" ref="S113" si="1238">IFERROR(IF(AND(ISTEXT(S112),$D112=$C$3),S$3,
IF(AND(ISTEXT(S112),$D112=$C$4),S$4,
IF(AND($D112=$C$3,S$3-S112&gt;0),S$3-S112,
IF(AND(ISTEXT(S112),$D112=$C$5),S$5,
IF(AND($D112=$C$4,S$4-S112&gt;0),S$4-S112,
IF(AND($D112=$C$5,S$5-S112&gt;0),S$5-S112,0)))))),0)</f>
        <v>0</v>
      </c>
      <c r="T113" s="83">
        <f t="shared" ref="T113" si="1239">IFERROR(IF(AND(ISTEXT(T112),$D112=$C$3),T$3,
IF(AND(ISTEXT(T112),$D112=$C$4),T$4,
IF(AND($D112=$C$3,T$3-T112&gt;0),T$3-T112,
IF(AND(ISTEXT(T112),$D112=$C$5),T$5,
IF(AND($D112=$C$4,T$4-T112&gt;0),T$4-T112,
IF(AND($D112=$C$5,T$5-T112&gt;0),T$5-T112,0)))))),0)</f>
        <v>0</v>
      </c>
      <c r="U113" s="83">
        <f t="shared" ref="U113" si="1240">IFERROR(IF(AND(ISTEXT(U112),$D112=$C$3),U$3,
IF(AND(ISTEXT(U112),$D112=$C$4),U$4,
IF(AND($D112=$C$3,U$3-U112&gt;0),U$3-U112,
IF(AND(ISTEXT(U112),$D112=$C$5),U$5,
IF(AND($D112=$C$4,U$4-U112&gt;0),U$4-U112,
IF(AND($D112=$C$5,U$5-U112&gt;0),U$5-U112,0)))))),0)</f>
        <v>0</v>
      </c>
      <c r="V113" s="83">
        <f t="shared" ref="V113" si="1241">IFERROR(IF(AND(ISTEXT(V112),$D112=$C$3),V$3,
IF(AND(ISTEXT(V112),$D112=$C$4),V$4,
IF(AND($D112=$C$3,V$3-V112&gt;0),V$3-V112,
IF(AND(ISTEXT(V112),$D112=$C$5),V$5,
IF(AND($D112=$C$4,V$4-V112&gt;0),V$4-V112,
IF(AND($D112=$C$5,V$5-V112&gt;0),V$5-V112,0)))))),0)</f>
        <v>0</v>
      </c>
      <c r="W113" s="83">
        <f t="shared" ref="W113" si="1242">IFERROR(IF(AND(ISTEXT(W112),$D112=$C$3),W$3,
IF(AND(ISTEXT(W112),$D112=$C$4),W$4,
IF(AND($D112=$C$3,W$3-W112&gt;0),W$3-W112,
IF(AND(ISTEXT(W112),$D112=$C$5),W$5,
IF(AND($D112=$C$4,W$4-W112&gt;0),W$4-W112,
IF(AND($D112=$C$5,W$5-W112&gt;0),W$5-W112,0)))))),0)</f>
        <v>0</v>
      </c>
      <c r="X113" s="83">
        <f t="shared" ref="X113" si="1243">IFERROR(IF(AND(ISTEXT(X112),$D112=$C$3),X$3,
IF(AND(ISTEXT(X112),$D112=$C$4),X$4,
IF(AND($D112=$C$3,X$3-X112&gt;0),X$3-X112,
IF(AND(ISTEXT(X112),$D112=$C$5),X$5,
IF(AND($D112=$C$4,X$4-X112&gt;0),X$4-X112,
IF(AND($D112=$C$5,X$5-X112&gt;0),X$5-X112,0)))))),0)</f>
        <v>0</v>
      </c>
      <c r="Y113" s="83">
        <f t="shared" ref="Y113" si="1244">IFERROR(IF(AND(ISTEXT(Y112),$D112=$C$3),Y$3,
IF(AND(ISTEXT(Y112),$D112=$C$4),Y$4,
IF(AND($D112=$C$3,Y$3-Y112&gt;0),Y$3-Y112,
IF(AND(ISTEXT(Y112),$D112=$C$5),Y$5,
IF(AND($D112=$C$4,Y$4-Y112&gt;0),Y$4-Y112,
IF(AND($D112=$C$5,Y$5-Y112&gt;0),Y$5-Y112,0)))))),0)</f>
        <v>0</v>
      </c>
      <c r="Z113" s="83">
        <f t="shared" ref="Z113" si="1245">IFERROR(IF(AND(ISTEXT(Z112),$D112=$C$3),Z$3,
IF(AND(ISTEXT(Z112),$D112=$C$4),Z$4,
IF(AND($D112=$C$3,Z$3-Z112&gt;0),Z$3-Z112,
IF(AND(ISTEXT(Z112),$D112=$C$5),Z$5,
IF(AND($D112=$C$4,Z$4-Z112&gt;0),Z$4-Z112,
IF(AND($D112=$C$5,Z$5-Z112&gt;0),Z$5-Z112,0)))))),0)</f>
        <v>0</v>
      </c>
      <c r="AA113" s="83">
        <f t="shared" ref="AA113" si="1246">IFERROR(IF(AND(ISTEXT(AA112),$D112=$C$3),AA$3,
IF(AND(ISTEXT(AA112),$D112=$C$4),AA$4,
IF(AND($D112=$C$3,AA$3-AA112&gt;0),AA$3-AA112,
IF(AND(ISTEXT(AA112),$D112=$C$5),AA$5,
IF(AND($D112=$C$4,AA$4-AA112&gt;0),AA$4-AA112,
IF(AND($D112=$C$5,AA$5-AA112&gt;0),AA$5-AA112,0)))))),0)</f>
        <v>0</v>
      </c>
      <c r="AB113" s="83">
        <f t="shared" ref="AB113" si="1247">IFERROR(IF(AND(ISTEXT(AB112),$D112=$C$3),AB$3,
IF(AND(ISTEXT(AB112),$D112=$C$4),AB$4,
IF(AND($D112=$C$3,AB$3-AB112&gt;0),AB$3-AB112,
IF(AND(ISTEXT(AB112),$D112=$C$5),AB$5,
IF(AND($D112=$C$4,AB$4-AB112&gt;0),AB$4-AB112,
IF(AND($D112=$C$5,AB$5-AB112&gt;0),AB$5-AB112,0)))))),0)</f>
        <v>0</v>
      </c>
      <c r="AC113" s="83">
        <f t="shared" ref="AC113" si="1248">IFERROR(IF(AND(ISTEXT(AC112),$D112=$C$3),AC$3,
IF(AND(ISTEXT(AC112),$D112=$C$4),AC$4,
IF(AND($D112=$C$3,AC$3-AC112&gt;0),AC$3-AC112,
IF(AND(ISTEXT(AC112),$D112=$C$5),AC$5,
IF(AND($D112=$C$4,AC$4-AC112&gt;0),AC$4-AC112,
IF(AND($D112=$C$5,AC$5-AC112&gt;0),AC$5-AC112,0)))))),0)</f>
        <v>0</v>
      </c>
      <c r="AD113" s="83">
        <f t="shared" ref="AD113" si="1249">IFERROR(IF(AND(ISTEXT(AD112),$D112=$C$3),AD$3,
IF(AND(ISTEXT(AD112),$D112=$C$4),AD$4,
IF(AND($D112=$C$3,AD$3-AD112&gt;0),AD$3-AD112,
IF(AND(ISTEXT(AD112),$D112=$C$5),AD$5,
IF(AND($D112=$C$4,AD$4-AD112&gt;0),AD$4-AD112,
IF(AND($D112=$C$5,AD$5-AD112&gt;0),AD$5-AD112,0)))))),0)</f>
        <v>0</v>
      </c>
      <c r="AE113" s="83">
        <f t="shared" ref="AE113" si="1250">IFERROR(IF(AND(ISTEXT(AE112),$D112=$C$3),AE$3,
IF(AND(ISTEXT(AE112),$D112=$C$4),AE$4,
IF(AND($D112=$C$3,AE$3-AE112&gt;0),AE$3-AE112,
IF(AND(ISTEXT(AE112),$D112=$C$5),AE$5,
IF(AND($D112=$C$4,AE$4-AE112&gt;0),AE$4-AE112,
IF(AND($D112=$C$5,AE$5-AE112&gt;0),AE$5-AE112,0)))))),0)</f>
        <v>0</v>
      </c>
      <c r="AF113" s="83">
        <f t="shared" ref="AF113" si="1251">IFERROR(IF(AND(ISTEXT(AF112),$D112=$C$3),AF$3,
IF(AND(ISTEXT(AF112),$D112=$C$4),AF$4,
IF(AND($D112=$C$3,AF$3-AF112&gt;0),AF$3-AF112,
IF(AND(ISTEXT(AF112),$D112=$C$5),AF$5,
IF(AND($D112=$C$4,AF$4-AF112&gt;0),AF$4-AF112,
IF(AND($D112=$C$5,AF$5-AF112&gt;0),AF$5-AF112,0)))))),0)</f>
        <v>0</v>
      </c>
      <c r="AG113" s="83">
        <f t="shared" ref="AG113" si="1252">IFERROR(IF(AND(ISTEXT(AG112),$D112=$C$3),AG$3,
IF(AND(ISTEXT(AG112),$D112=$C$4),AG$4,
IF(AND($D112=$C$3,AG$3-AG112&gt;0),AG$3-AG112,
IF(AND(ISTEXT(AG112),$D112=$C$5),AG$5,
IF(AND($D112=$C$4,AG$4-AG112&gt;0),AG$4-AG112,
IF(AND($D112=$C$5,AG$5-AG112&gt;0),AG$5-AG112,0)))))),0)</f>
        <v>0</v>
      </c>
      <c r="AH113" s="83">
        <f t="shared" ref="AH113" si="1253">IFERROR(IF(AND(ISTEXT(AH112),$D112=$C$3),AH$3,
IF(AND(ISTEXT(AH112),$D112=$C$4),AH$4,
IF(AND($D112=$C$3,AH$3-AH112&gt;0),AH$3-AH112,
IF(AND(ISTEXT(AH112),$D112=$C$5),AH$5,
IF(AND($D112=$C$4,AH$4-AH112&gt;0),AH$4-AH112,
IF(AND($D112=$C$5,AH$5-AH112&gt;0),AH$5-AH112,0)))))),0)</f>
        <v>0</v>
      </c>
      <c r="AI113" s="83">
        <f t="shared" ref="AI113" si="1254">IFERROR(IF(AND(ISTEXT(AI112),$D112=$C$3),AI$3,
IF(AND(ISTEXT(AI112),$D112=$C$4),AI$4,
IF(AND($D112=$C$3,AI$3-AI112&gt;0),AI$3-AI112,
IF(AND(ISTEXT(AI112),$D112=$C$5),AI$5,
IF(AND($D112=$C$4,AI$4-AI112&gt;0),AI$4-AI112,
IF(AND($D112=$C$5,AI$5-AI112&gt;0),AI$5-AI112,0)))))),0)</f>
        <v>0</v>
      </c>
      <c r="AJ113" s="147"/>
      <c r="AK113" s="147"/>
      <c r="AL113" s="147"/>
      <c r="AM113" s="147"/>
      <c r="AN113" s="147"/>
      <c r="AO113" s="147"/>
      <c r="AP113" s="147"/>
    </row>
    <row r="114" spans="2:42" ht="15" customHeight="1" thickBot="1" x14ac:dyDescent="0.3">
      <c r="B114" s="155"/>
      <c r="C114" s="151" t="s">
        <v>127</v>
      </c>
      <c r="D114" s="152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148"/>
      <c r="AK114" s="148"/>
      <c r="AL114" s="148"/>
      <c r="AM114" s="148"/>
      <c r="AN114" s="148"/>
      <c r="AO114" s="148"/>
      <c r="AP114" s="148"/>
    </row>
    <row r="115" spans="2:42" ht="15" customHeight="1" x14ac:dyDescent="0.25">
      <c r="B115" s="153">
        <f>A45</f>
        <v>0</v>
      </c>
      <c r="C115" s="81" t="str">
        <f>IFERROR(VLOOKUP(B115,Relevé[],2,FALSE),"")</f>
        <v/>
      </c>
      <c r="D115" s="81" t="str">
        <f>IFERROR(VLOOKUP(B115,Relevé[],3,FALSE),"")</f>
        <v/>
      </c>
      <c r="E115" s="82" t="str">
        <f>IFERROR(VLOOKUP(B115,Relevé[],4,FALSE),"")</f>
        <v/>
      </c>
      <c r="F115" s="82" t="str">
        <f>IFERROR(VLOOKUP(B115,Relevé[],5,FALSE),"")</f>
        <v/>
      </c>
      <c r="G115" s="82" t="str">
        <f>IFERROR(VLOOKUP(B115,Relevé[],6,FALSE),"")</f>
        <v/>
      </c>
      <c r="H115" s="82" t="str">
        <f>IFERROR(VLOOKUP(B115,Relevé[],7,FALSE),"")</f>
        <v/>
      </c>
      <c r="I115" s="82" t="str">
        <f>IFERROR(VLOOKUP(B115,Relevé[],8,FALSE),"")</f>
        <v/>
      </c>
      <c r="J115" s="82" t="str">
        <f>IFERROR(VLOOKUP(B115,Relevé[],9,FALSE),"")</f>
        <v/>
      </c>
      <c r="K115" s="82" t="str">
        <f>IFERROR(VLOOKUP(B115,Relevé[],10,FALSE),"")</f>
        <v/>
      </c>
      <c r="L115" s="82" t="str">
        <f>IFERROR(VLOOKUP(B115,Relevé[],11,FALSE),"")</f>
        <v/>
      </c>
      <c r="M115" s="82" t="str">
        <f>IFERROR(VLOOKUP(B115,Relevé[],12,FALSE),"")</f>
        <v/>
      </c>
      <c r="N115" s="82" t="str">
        <f>IFERROR(VLOOKUP(B115,Relevé[],13,FALSE),"")</f>
        <v/>
      </c>
      <c r="O115" s="82" t="str">
        <f>IFERROR(VLOOKUP(B115,Relevé[],14,FALSE),"")</f>
        <v/>
      </c>
      <c r="P115" s="82" t="str">
        <f>IFERROR(VLOOKUP(B115,Relevé[],15,FALSE),"")</f>
        <v/>
      </c>
      <c r="Q115" s="82" t="str">
        <f>IFERROR(VLOOKUP(B115,Relevé[],16,FALSE),"")</f>
        <v/>
      </c>
      <c r="R115" s="82" t="str">
        <f>IFERROR(VLOOKUP(B115,Relevé[],17,FALSE),"")</f>
        <v/>
      </c>
      <c r="S115" s="82" t="str">
        <f>IFERROR(VLOOKUP(B115,Relevé[],18,FALSE),"")</f>
        <v/>
      </c>
      <c r="T115" s="82" t="str">
        <f>IFERROR(VLOOKUP(B115,Relevé[],19,FALSE),"")</f>
        <v/>
      </c>
      <c r="U115" s="82" t="str">
        <f>IFERROR(VLOOKUP(B115,Relevé[],20,FALSE),"")</f>
        <v/>
      </c>
      <c r="V115" s="82" t="str">
        <f>IFERROR(VLOOKUP(B115,Relevé[],21,FALSE),"")</f>
        <v/>
      </c>
      <c r="W115" s="82" t="str">
        <f>IFERROR(VLOOKUP(B115,Relevé[],22,FALSE),"")</f>
        <v/>
      </c>
      <c r="X115" s="82" t="str">
        <f>IFERROR(VLOOKUP(B115,Relevé[],23,FALSE),"")</f>
        <v/>
      </c>
      <c r="Y115" s="82" t="str">
        <f>IFERROR(VLOOKUP(B115,Relevé[],24,FALSE),"")</f>
        <v/>
      </c>
      <c r="Z115" s="82" t="str">
        <f>IFERROR(VLOOKUP(B115,Relevé[],25,FALSE),"")</f>
        <v/>
      </c>
      <c r="AA115" s="82" t="str">
        <f>IFERROR(VLOOKUP(B115,Relevé[],26,FALSE),"")</f>
        <v/>
      </c>
      <c r="AB115" s="82" t="str">
        <f>IFERROR(VLOOKUP(B115,Relevé[],27,FALSE),"")</f>
        <v/>
      </c>
      <c r="AC115" s="82" t="str">
        <f>IFERROR(VLOOKUP(B115,Relevé[],28,FALSE),"")</f>
        <v/>
      </c>
      <c r="AD115" s="82" t="str">
        <f>IFERROR(VLOOKUP(B115,Relevé[],29,FALSE),"")</f>
        <v/>
      </c>
      <c r="AE115" s="82" t="str">
        <f>IFERROR(VLOOKUP(B115,Relevé[],30,FALSE),"")</f>
        <v/>
      </c>
      <c r="AF115" s="82" t="str">
        <f>IFERROR(VLOOKUP(B115,Relevé[],31,FALSE),"")</f>
        <v/>
      </c>
      <c r="AG115" s="82" t="str">
        <f>IFERROR(VLOOKUP(B115,Relevé[],32,FALSE),"")</f>
        <v/>
      </c>
      <c r="AH115" s="82" t="str">
        <f>IFERROR(VLOOKUP(B115,Relevé[],33,FALSE),"")</f>
        <v/>
      </c>
      <c r="AI115" s="82" t="str">
        <f>IFERROR(VLOOKUP(B115,Relevé[],34,FALSE),"")</f>
        <v/>
      </c>
      <c r="AJ115" s="146">
        <f t="shared" ref="AJ115" si="1255">SUM(E116:AI116)</f>
        <v>0</v>
      </c>
      <c r="AK115" s="146">
        <f t="shared" ref="AK115" si="1256">SUMIFS($E116:$AI116,$E117:$AI117,"C")</f>
        <v>0</v>
      </c>
      <c r="AL115" s="146">
        <f t="shared" ref="AL115" si="1257">SUMIFS($E116:$AI116,$E117:$AI117,"M")</f>
        <v>0</v>
      </c>
      <c r="AM115" s="146">
        <f t="shared" ref="AM115" si="1258">SUMIFS($E116:$AI116,$E117:$AI117,"A")</f>
        <v>0</v>
      </c>
      <c r="AN115" s="146">
        <f t="shared" ref="AN115" si="1259">SUMIFS($E116:$AI116,$E117:$AI117,"RC")</f>
        <v>0</v>
      </c>
      <c r="AO115" s="146">
        <f t="shared" ref="AO115" si="1260">SUMIFS($E116:$AI116,$E117:$AI117,"P")</f>
        <v>0</v>
      </c>
      <c r="AP115" s="146" t="b">
        <f t="shared" ref="AP115" si="1261">AJ115=SUM(AK115:AO117)</f>
        <v>1</v>
      </c>
    </row>
    <row r="116" spans="2:42" ht="15" customHeight="1" x14ac:dyDescent="0.25">
      <c r="B116" s="154"/>
      <c r="C116" s="149" t="s">
        <v>126</v>
      </c>
      <c r="D116" s="150"/>
      <c r="E116" s="83">
        <f>IFERROR(IF(AND(ISTEXT(E115),$D115=$C$3),E$3,
IF(AND(ISTEXT(E115),$D115=$C$4),E$4,
IF(AND($D115=$C$3,E$3-E115&gt;0),E$3-E115,
IF(AND(ISTEXT(E115),$D115=$C$5),E$5,
IF(AND($D115=$C$4,E$4-E115&gt;0),E$4-E115,
IF(AND($D115=$C$5,E$5-E115&gt;0),E$5-E115,0)))))),0)</f>
        <v>0</v>
      </c>
      <c r="F116" s="83">
        <f t="shared" ref="F116" si="1262">IFERROR(IF(AND(ISTEXT(F115),$D115=$C$3),F$3,
IF(AND(ISTEXT(F115),$D115=$C$4),F$4,
IF(AND($D115=$C$3,F$3-F115&gt;0),F$3-F115,
IF(AND(ISTEXT(F115),$D115=$C$5),F$5,
IF(AND($D115=$C$4,F$4-F115&gt;0),F$4-F115,
IF(AND($D115=$C$5,F$5-F115&gt;0),F$5-F115,0)))))),0)</f>
        <v>0</v>
      </c>
      <c r="G116" s="83">
        <f t="shared" ref="G116" si="1263">IFERROR(IF(AND(ISTEXT(G115),$D115=$C$3),G$3,
IF(AND(ISTEXT(G115),$D115=$C$4),G$4,
IF(AND($D115=$C$3,G$3-G115&gt;0),G$3-G115,
IF(AND(ISTEXT(G115),$D115=$C$5),G$5,
IF(AND($D115=$C$4,G$4-G115&gt;0),G$4-G115,
IF(AND($D115=$C$5,G$5-G115&gt;0),G$5-G115,0)))))),0)</f>
        <v>0</v>
      </c>
      <c r="H116" s="83">
        <f t="shared" ref="H116" si="1264">IFERROR(IF(AND(ISTEXT(H115),$D115=$C$3),H$3,
IF(AND(ISTEXT(H115),$D115=$C$4),H$4,
IF(AND($D115=$C$3,H$3-H115&gt;0),H$3-H115,
IF(AND(ISTEXT(H115),$D115=$C$5),H$5,
IF(AND($D115=$C$4,H$4-H115&gt;0),H$4-H115,
IF(AND($D115=$C$5,H$5-H115&gt;0),H$5-H115,0)))))),0)</f>
        <v>0</v>
      </c>
      <c r="I116" s="83">
        <f t="shared" ref="I116" si="1265">IFERROR(IF(AND(ISTEXT(I115),$D115=$C$3),I$3,
IF(AND(ISTEXT(I115),$D115=$C$4),I$4,
IF(AND($D115=$C$3,I$3-I115&gt;0),I$3-I115,
IF(AND(ISTEXT(I115),$D115=$C$5),I$5,
IF(AND($D115=$C$4,I$4-I115&gt;0),I$4-I115,
IF(AND($D115=$C$5,I$5-I115&gt;0),I$5-I115,0)))))),0)</f>
        <v>0</v>
      </c>
      <c r="J116" s="83">
        <f t="shared" ref="J116" si="1266">IFERROR(IF(AND(ISTEXT(J115),$D115=$C$3),J$3,
IF(AND(ISTEXT(J115),$D115=$C$4),J$4,
IF(AND($D115=$C$3,J$3-J115&gt;0),J$3-J115,
IF(AND(ISTEXT(J115),$D115=$C$5),J$5,
IF(AND($D115=$C$4,J$4-J115&gt;0),J$4-J115,
IF(AND($D115=$C$5,J$5-J115&gt;0),J$5-J115,0)))))),0)</f>
        <v>0</v>
      </c>
      <c r="K116" s="83">
        <f t="shared" ref="K116" si="1267">IFERROR(IF(AND(ISTEXT(K115),$D115=$C$3),K$3,
IF(AND(ISTEXT(K115),$D115=$C$4),K$4,
IF(AND($D115=$C$3,K$3-K115&gt;0),K$3-K115,
IF(AND(ISTEXT(K115),$D115=$C$5),K$5,
IF(AND($D115=$C$4,K$4-K115&gt;0),K$4-K115,
IF(AND($D115=$C$5,K$5-K115&gt;0),K$5-K115,0)))))),0)</f>
        <v>0</v>
      </c>
      <c r="L116" s="83">
        <f t="shared" ref="L116" si="1268">IFERROR(IF(AND(ISTEXT(L115),$D115=$C$3),L$3,
IF(AND(ISTEXT(L115),$D115=$C$4),L$4,
IF(AND($D115=$C$3,L$3-L115&gt;0),L$3-L115,
IF(AND(ISTEXT(L115),$D115=$C$5),L$5,
IF(AND($D115=$C$4,L$4-L115&gt;0),L$4-L115,
IF(AND($D115=$C$5,L$5-L115&gt;0),L$5-L115,0)))))),0)</f>
        <v>0</v>
      </c>
      <c r="M116" s="83">
        <f t="shared" ref="M116" si="1269">IFERROR(IF(AND(ISTEXT(M115),$D115=$C$3),M$3,
IF(AND(ISTEXT(M115),$D115=$C$4),M$4,
IF(AND($D115=$C$3,M$3-M115&gt;0),M$3-M115,
IF(AND(ISTEXT(M115),$D115=$C$5),M$5,
IF(AND($D115=$C$4,M$4-M115&gt;0),M$4-M115,
IF(AND($D115=$C$5,M$5-M115&gt;0),M$5-M115,0)))))),0)</f>
        <v>0</v>
      </c>
      <c r="N116" s="83">
        <f t="shared" ref="N116" si="1270">IFERROR(IF(AND(ISTEXT(N115),$D115=$C$3),N$3,
IF(AND(ISTEXT(N115),$D115=$C$4),N$4,
IF(AND($D115=$C$3,N$3-N115&gt;0),N$3-N115,
IF(AND(ISTEXT(N115),$D115=$C$5),N$5,
IF(AND($D115=$C$4,N$4-N115&gt;0),N$4-N115,
IF(AND($D115=$C$5,N$5-N115&gt;0),N$5-N115,0)))))),0)</f>
        <v>0</v>
      </c>
      <c r="O116" s="83">
        <f t="shared" ref="O116" si="1271">IFERROR(IF(AND(ISTEXT(O115),$D115=$C$3),O$3,
IF(AND(ISTEXT(O115),$D115=$C$4),O$4,
IF(AND($D115=$C$3,O$3-O115&gt;0),O$3-O115,
IF(AND(ISTEXT(O115),$D115=$C$5),O$5,
IF(AND($D115=$C$4,O$4-O115&gt;0),O$4-O115,
IF(AND($D115=$C$5,O$5-O115&gt;0),O$5-O115,0)))))),0)</f>
        <v>0</v>
      </c>
      <c r="P116" s="83">
        <f t="shared" ref="P116" si="1272">IFERROR(IF(AND(ISTEXT(P115),$D115=$C$3),P$3,
IF(AND(ISTEXT(P115),$D115=$C$4),P$4,
IF(AND($D115=$C$3,P$3-P115&gt;0),P$3-P115,
IF(AND(ISTEXT(P115),$D115=$C$5),P$5,
IF(AND($D115=$C$4,P$4-P115&gt;0),P$4-P115,
IF(AND($D115=$C$5,P$5-P115&gt;0),P$5-P115,0)))))),0)</f>
        <v>0</v>
      </c>
      <c r="Q116" s="83">
        <f t="shared" ref="Q116" si="1273">IFERROR(IF(AND(ISTEXT(Q115),$D115=$C$3),Q$3,
IF(AND(ISTEXT(Q115),$D115=$C$4),Q$4,
IF(AND($D115=$C$3,Q$3-Q115&gt;0),Q$3-Q115,
IF(AND(ISTEXT(Q115),$D115=$C$5),Q$5,
IF(AND($D115=$C$4,Q$4-Q115&gt;0),Q$4-Q115,
IF(AND($D115=$C$5,Q$5-Q115&gt;0),Q$5-Q115,0)))))),0)</f>
        <v>0</v>
      </c>
      <c r="R116" s="83">
        <f t="shared" ref="R116" si="1274">IFERROR(IF(AND(ISTEXT(R115),$D115=$C$3),R$3,
IF(AND(ISTEXT(R115),$D115=$C$4),R$4,
IF(AND($D115=$C$3,R$3-R115&gt;0),R$3-R115,
IF(AND(ISTEXT(R115),$D115=$C$5),R$5,
IF(AND($D115=$C$4,R$4-R115&gt;0),R$4-R115,
IF(AND($D115=$C$5,R$5-R115&gt;0),R$5-R115,0)))))),0)</f>
        <v>0</v>
      </c>
      <c r="S116" s="83">
        <f t="shared" ref="S116" si="1275">IFERROR(IF(AND(ISTEXT(S115),$D115=$C$3),S$3,
IF(AND(ISTEXT(S115),$D115=$C$4),S$4,
IF(AND($D115=$C$3,S$3-S115&gt;0),S$3-S115,
IF(AND(ISTEXT(S115),$D115=$C$5),S$5,
IF(AND($D115=$C$4,S$4-S115&gt;0),S$4-S115,
IF(AND($D115=$C$5,S$5-S115&gt;0),S$5-S115,0)))))),0)</f>
        <v>0</v>
      </c>
      <c r="T116" s="83">
        <f t="shared" ref="T116" si="1276">IFERROR(IF(AND(ISTEXT(T115),$D115=$C$3),T$3,
IF(AND(ISTEXT(T115),$D115=$C$4),T$4,
IF(AND($D115=$C$3,T$3-T115&gt;0),T$3-T115,
IF(AND(ISTEXT(T115),$D115=$C$5),T$5,
IF(AND($D115=$C$4,T$4-T115&gt;0),T$4-T115,
IF(AND($D115=$C$5,T$5-T115&gt;0),T$5-T115,0)))))),0)</f>
        <v>0</v>
      </c>
      <c r="U116" s="83">
        <f t="shared" ref="U116" si="1277">IFERROR(IF(AND(ISTEXT(U115),$D115=$C$3),U$3,
IF(AND(ISTEXT(U115),$D115=$C$4),U$4,
IF(AND($D115=$C$3,U$3-U115&gt;0),U$3-U115,
IF(AND(ISTEXT(U115),$D115=$C$5),U$5,
IF(AND($D115=$C$4,U$4-U115&gt;0),U$4-U115,
IF(AND($D115=$C$5,U$5-U115&gt;0),U$5-U115,0)))))),0)</f>
        <v>0</v>
      </c>
      <c r="V116" s="83">
        <f t="shared" ref="V116" si="1278">IFERROR(IF(AND(ISTEXT(V115),$D115=$C$3),V$3,
IF(AND(ISTEXT(V115),$D115=$C$4),V$4,
IF(AND($D115=$C$3,V$3-V115&gt;0),V$3-V115,
IF(AND(ISTEXT(V115),$D115=$C$5),V$5,
IF(AND($D115=$C$4,V$4-V115&gt;0),V$4-V115,
IF(AND($D115=$C$5,V$5-V115&gt;0),V$5-V115,0)))))),0)</f>
        <v>0</v>
      </c>
      <c r="W116" s="83">
        <f t="shared" ref="W116" si="1279">IFERROR(IF(AND(ISTEXT(W115),$D115=$C$3),W$3,
IF(AND(ISTEXT(W115),$D115=$C$4),W$4,
IF(AND($D115=$C$3,W$3-W115&gt;0),W$3-W115,
IF(AND(ISTEXT(W115),$D115=$C$5),W$5,
IF(AND($D115=$C$4,W$4-W115&gt;0),W$4-W115,
IF(AND($D115=$C$5,W$5-W115&gt;0),W$5-W115,0)))))),0)</f>
        <v>0</v>
      </c>
      <c r="X116" s="83">
        <f t="shared" ref="X116" si="1280">IFERROR(IF(AND(ISTEXT(X115),$D115=$C$3),X$3,
IF(AND(ISTEXT(X115),$D115=$C$4),X$4,
IF(AND($D115=$C$3,X$3-X115&gt;0),X$3-X115,
IF(AND(ISTEXT(X115),$D115=$C$5),X$5,
IF(AND($D115=$C$4,X$4-X115&gt;0),X$4-X115,
IF(AND($D115=$C$5,X$5-X115&gt;0),X$5-X115,0)))))),0)</f>
        <v>0</v>
      </c>
      <c r="Y116" s="83">
        <f t="shared" ref="Y116" si="1281">IFERROR(IF(AND(ISTEXT(Y115),$D115=$C$3),Y$3,
IF(AND(ISTEXT(Y115),$D115=$C$4),Y$4,
IF(AND($D115=$C$3,Y$3-Y115&gt;0),Y$3-Y115,
IF(AND(ISTEXT(Y115),$D115=$C$5),Y$5,
IF(AND($D115=$C$4,Y$4-Y115&gt;0),Y$4-Y115,
IF(AND($D115=$C$5,Y$5-Y115&gt;0),Y$5-Y115,0)))))),0)</f>
        <v>0</v>
      </c>
      <c r="Z116" s="83">
        <f t="shared" ref="Z116" si="1282">IFERROR(IF(AND(ISTEXT(Z115),$D115=$C$3),Z$3,
IF(AND(ISTEXT(Z115),$D115=$C$4),Z$4,
IF(AND($D115=$C$3,Z$3-Z115&gt;0),Z$3-Z115,
IF(AND(ISTEXT(Z115),$D115=$C$5),Z$5,
IF(AND($D115=$C$4,Z$4-Z115&gt;0),Z$4-Z115,
IF(AND($D115=$C$5,Z$5-Z115&gt;0),Z$5-Z115,0)))))),0)</f>
        <v>0</v>
      </c>
      <c r="AA116" s="83">
        <f t="shared" ref="AA116" si="1283">IFERROR(IF(AND(ISTEXT(AA115),$D115=$C$3),AA$3,
IF(AND(ISTEXT(AA115),$D115=$C$4),AA$4,
IF(AND($D115=$C$3,AA$3-AA115&gt;0),AA$3-AA115,
IF(AND(ISTEXT(AA115),$D115=$C$5),AA$5,
IF(AND($D115=$C$4,AA$4-AA115&gt;0),AA$4-AA115,
IF(AND($D115=$C$5,AA$5-AA115&gt;0),AA$5-AA115,0)))))),0)</f>
        <v>0</v>
      </c>
      <c r="AB116" s="83">
        <f t="shared" ref="AB116" si="1284">IFERROR(IF(AND(ISTEXT(AB115),$D115=$C$3),AB$3,
IF(AND(ISTEXT(AB115),$D115=$C$4),AB$4,
IF(AND($D115=$C$3,AB$3-AB115&gt;0),AB$3-AB115,
IF(AND(ISTEXT(AB115),$D115=$C$5),AB$5,
IF(AND($D115=$C$4,AB$4-AB115&gt;0),AB$4-AB115,
IF(AND($D115=$C$5,AB$5-AB115&gt;0),AB$5-AB115,0)))))),0)</f>
        <v>0</v>
      </c>
      <c r="AC116" s="83">
        <f t="shared" ref="AC116" si="1285">IFERROR(IF(AND(ISTEXT(AC115),$D115=$C$3),AC$3,
IF(AND(ISTEXT(AC115),$D115=$C$4),AC$4,
IF(AND($D115=$C$3,AC$3-AC115&gt;0),AC$3-AC115,
IF(AND(ISTEXT(AC115),$D115=$C$5),AC$5,
IF(AND($D115=$C$4,AC$4-AC115&gt;0),AC$4-AC115,
IF(AND($D115=$C$5,AC$5-AC115&gt;0),AC$5-AC115,0)))))),0)</f>
        <v>0</v>
      </c>
      <c r="AD116" s="83">
        <f t="shared" ref="AD116" si="1286">IFERROR(IF(AND(ISTEXT(AD115),$D115=$C$3),AD$3,
IF(AND(ISTEXT(AD115),$D115=$C$4),AD$4,
IF(AND($D115=$C$3,AD$3-AD115&gt;0),AD$3-AD115,
IF(AND(ISTEXT(AD115),$D115=$C$5),AD$5,
IF(AND($D115=$C$4,AD$4-AD115&gt;0),AD$4-AD115,
IF(AND($D115=$C$5,AD$5-AD115&gt;0),AD$5-AD115,0)))))),0)</f>
        <v>0</v>
      </c>
      <c r="AE116" s="83">
        <f t="shared" ref="AE116" si="1287">IFERROR(IF(AND(ISTEXT(AE115),$D115=$C$3),AE$3,
IF(AND(ISTEXT(AE115),$D115=$C$4),AE$4,
IF(AND($D115=$C$3,AE$3-AE115&gt;0),AE$3-AE115,
IF(AND(ISTEXT(AE115),$D115=$C$5),AE$5,
IF(AND($D115=$C$4,AE$4-AE115&gt;0),AE$4-AE115,
IF(AND($D115=$C$5,AE$5-AE115&gt;0),AE$5-AE115,0)))))),0)</f>
        <v>0</v>
      </c>
      <c r="AF116" s="83">
        <f t="shared" ref="AF116" si="1288">IFERROR(IF(AND(ISTEXT(AF115),$D115=$C$3),AF$3,
IF(AND(ISTEXT(AF115),$D115=$C$4),AF$4,
IF(AND($D115=$C$3,AF$3-AF115&gt;0),AF$3-AF115,
IF(AND(ISTEXT(AF115),$D115=$C$5),AF$5,
IF(AND($D115=$C$4,AF$4-AF115&gt;0),AF$4-AF115,
IF(AND($D115=$C$5,AF$5-AF115&gt;0),AF$5-AF115,0)))))),0)</f>
        <v>0</v>
      </c>
      <c r="AG116" s="83">
        <f t="shared" ref="AG116" si="1289">IFERROR(IF(AND(ISTEXT(AG115),$D115=$C$3),AG$3,
IF(AND(ISTEXT(AG115),$D115=$C$4),AG$4,
IF(AND($D115=$C$3,AG$3-AG115&gt;0),AG$3-AG115,
IF(AND(ISTEXT(AG115),$D115=$C$5),AG$5,
IF(AND($D115=$C$4,AG$4-AG115&gt;0),AG$4-AG115,
IF(AND($D115=$C$5,AG$5-AG115&gt;0),AG$5-AG115,0)))))),0)</f>
        <v>0</v>
      </c>
      <c r="AH116" s="83">
        <f t="shared" ref="AH116" si="1290">IFERROR(IF(AND(ISTEXT(AH115),$D115=$C$3),AH$3,
IF(AND(ISTEXT(AH115),$D115=$C$4),AH$4,
IF(AND($D115=$C$3,AH$3-AH115&gt;0),AH$3-AH115,
IF(AND(ISTEXT(AH115),$D115=$C$5),AH$5,
IF(AND($D115=$C$4,AH$4-AH115&gt;0),AH$4-AH115,
IF(AND($D115=$C$5,AH$5-AH115&gt;0),AH$5-AH115,0)))))),0)</f>
        <v>0</v>
      </c>
      <c r="AI116" s="83">
        <f t="shared" ref="AI116" si="1291">IFERROR(IF(AND(ISTEXT(AI115),$D115=$C$3),AI$3,
IF(AND(ISTEXT(AI115),$D115=$C$4),AI$4,
IF(AND($D115=$C$3,AI$3-AI115&gt;0),AI$3-AI115,
IF(AND(ISTEXT(AI115),$D115=$C$5),AI$5,
IF(AND($D115=$C$4,AI$4-AI115&gt;0),AI$4-AI115,
IF(AND($D115=$C$5,AI$5-AI115&gt;0),AI$5-AI115,0)))))),0)</f>
        <v>0</v>
      </c>
      <c r="AJ116" s="147"/>
      <c r="AK116" s="147"/>
      <c r="AL116" s="147"/>
      <c r="AM116" s="147"/>
      <c r="AN116" s="147"/>
      <c r="AO116" s="147"/>
      <c r="AP116" s="147"/>
    </row>
    <row r="117" spans="2:42" ht="15" customHeight="1" thickBot="1" x14ac:dyDescent="0.3">
      <c r="B117" s="155"/>
      <c r="C117" s="151" t="s">
        <v>127</v>
      </c>
      <c r="D117" s="152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84"/>
      <c r="AJ117" s="148"/>
      <c r="AK117" s="148"/>
      <c r="AL117" s="148"/>
      <c r="AM117" s="148"/>
      <c r="AN117" s="148"/>
      <c r="AO117" s="148"/>
      <c r="AP117" s="148"/>
    </row>
    <row r="118" spans="2:42" ht="15" customHeight="1" x14ac:dyDescent="0.25">
      <c r="B118" s="153">
        <f>A46</f>
        <v>0</v>
      </c>
      <c r="C118" s="81" t="str">
        <f>IFERROR(VLOOKUP(B118,Relevé[],2,FALSE),"")</f>
        <v/>
      </c>
      <c r="D118" s="81" t="str">
        <f>IFERROR(VLOOKUP(B118,Relevé[],3,FALSE),"")</f>
        <v/>
      </c>
      <c r="E118" s="82" t="str">
        <f>IFERROR(VLOOKUP(B118,Relevé[],4,FALSE),"")</f>
        <v/>
      </c>
      <c r="F118" s="82" t="str">
        <f>IFERROR(VLOOKUP(B118,Relevé[],5,FALSE),"")</f>
        <v/>
      </c>
      <c r="G118" s="82" t="str">
        <f>IFERROR(VLOOKUP(B118,Relevé[],6,FALSE),"")</f>
        <v/>
      </c>
      <c r="H118" s="82" t="str">
        <f>IFERROR(VLOOKUP(B118,Relevé[],7,FALSE),"")</f>
        <v/>
      </c>
      <c r="I118" s="82" t="str">
        <f>IFERROR(VLOOKUP(B118,Relevé[],8,FALSE),"")</f>
        <v/>
      </c>
      <c r="J118" s="82" t="str">
        <f>IFERROR(VLOOKUP(B118,Relevé[],9,FALSE),"")</f>
        <v/>
      </c>
      <c r="K118" s="82" t="str">
        <f>IFERROR(VLOOKUP(B118,Relevé[],10,FALSE),"")</f>
        <v/>
      </c>
      <c r="L118" s="82" t="str">
        <f>IFERROR(VLOOKUP(B118,Relevé[],11,FALSE),"")</f>
        <v/>
      </c>
      <c r="M118" s="82" t="str">
        <f>IFERROR(VLOOKUP(B118,Relevé[],12,FALSE),"")</f>
        <v/>
      </c>
      <c r="N118" s="82" t="str">
        <f>IFERROR(VLOOKUP(B118,Relevé[],13,FALSE),"")</f>
        <v/>
      </c>
      <c r="O118" s="82" t="str">
        <f>IFERROR(VLOOKUP(B118,Relevé[],14,FALSE),"")</f>
        <v/>
      </c>
      <c r="P118" s="82" t="str">
        <f>IFERROR(VLOOKUP(B118,Relevé[],15,FALSE),"")</f>
        <v/>
      </c>
      <c r="Q118" s="82" t="str">
        <f>IFERROR(VLOOKUP(B118,Relevé[],16,FALSE),"")</f>
        <v/>
      </c>
      <c r="R118" s="82" t="str">
        <f>IFERROR(VLOOKUP(B118,Relevé[],17,FALSE),"")</f>
        <v/>
      </c>
      <c r="S118" s="82" t="str">
        <f>IFERROR(VLOOKUP(B118,Relevé[],18,FALSE),"")</f>
        <v/>
      </c>
      <c r="T118" s="82" t="str">
        <f>IFERROR(VLOOKUP(B118,Relevé[],19,FALSE),"")</f>
        <v/>
      </c>
      <c r="U118" s="82" t="str">
        <f>IFERROR(VLOOKUP(B118,Relevé[],20,FALSE),"")</f>
        <v/>
      </c>
      <c r="V118" s="82" t="str">
        <f>IFERROR(VLOOKUP(B118,Relevé[],21,FALSE),"")</f>
        <v/>
      </c>
      <c r="W118" s="82" t="str">
        <f>IFERROR(VLOOKUP(B118,Relevé[],22,FALSE),"")</f>
        <v/>
      </c>
      <c r="X118" s="82" t="str">
        <f>IFERROR(VLOOKUP(B118,Relevé[],23,FALSE),"")</f>
        <v/>
      </c>
      <c r="Y118" s="82" t="str">
        <f>IFERROR(VLOOKUP(B118,Relevé[],24,FALSE),"")</f>
        <v/>
      </c>
      <c r="Z118" s="82" t="str">
        <f>IFERROR(VLOOKUP(B118,Relevé[],25,FALSE),"")</f>
        <v/>
      </c>
      <c r="AA118" s="82" t="str">
        <f>IFERROR(VLOOKUP(B118,Relevé[],26,FALSE),"")</f>
        <v/>
      </c>
      <c r="AB118" s="82" t="str">
        <f>IFERROR(VLOOKUP(B118,Relevé[],27,FALSE),"")</f>
        <v/>
      </c>
      <c r="AC118" s="82" t="str">
        <f>IFERROR(VLOOKUP(B118,Relevé[],28,FALSE),"")</f>
        <v/>
      </c>
      <c r="AD118" s="82" t="str">
        <f>IFERROR(VLOOKUP(B118,Relevé[],29,FALSE),"")</f>
        <v/>
      </c>
      <c r="AE118" s="82" t="str">
        <f>IFERROR(VLOOKUP(B118,Relevé[],30,FALSE),"")</f>
        <v/>
      </c>
      <c r="AF118" s="82" t="str">
        <f>IFERROR(VLOOKUP(B118,Relevé[],31,FALSE),"")</f>
        <v/>
      </c>
      <c r="AG118" s="82" t="str">
        <f>IFERROR(VLOOKUP(B118,Relevé[],32,FALSE),"")</f>
        <v/>
      </c>
      <c r="AH118" s="82" t="str">
        <f>IFERROR(VLOOKUP(B118,Relevé[],33,FALSE),"")</f>
        <v/>
      </c>
      <c r="AI118" s="82" t="str">
        <f>IFERROR(VLOOKUP(B118,Relevé[],34,FALSE),"")</f>
        <v/>
      </c>
      <c r="AJ118" s="146">
        <f t="shared" ref="AJ118" si="1292">SUM(E119:AI119)</f>
        <v>0</v>
      </c>
      <c r="AK118" s="146">
        <f t="shared" ref="AK118" si="1293">SUMIFS($E119:$AI119,$E120:$AI120,"C")</f>
        <v>0</v>
      </c>
      <c r="AL118" s="146">
        <f t="shared" ref="AL118" si="1294">SUMIFS($E119:$AI119,$E120:$AI120,"M")</f>
        <v>0</v>
      </c>
      <c r="AM118" s="146">
        <f t="shared" ref="AM118" si="1295">SUMIFS($E119:$AI119,$E120:$AI120,"A")</f>
        <v>0</v>
      </c>
      <c r="AN118" s="146">
        <f t="shared" ref="AN118" si="1296">SUMIFS($E119:$AI119,$E120:$AI120,"RC")</f>
        <v>0</v>
      </c>
      <c r="AO118" s="146">
        <f t="shared" ref="AO118" si="1297">SUMIFS($E119:$AI119,$E120:$AI120,"P")</f>
        <v>0</v>
      </c>
      <c r="AP118" s="146" t="b">
        <f t="shared" ref="AP118" si="1298">AJ118=SUM(AK118:AO120)</f>
        <v>1</v>
      </c>
    </row>
    <row r="119" spans="2:42" ht="15" customHeight="1" x14ac:dyDescent="0.25">
      <c r="B119" s="154"/>
      <c r="C119" s="149" t="s">
        <v>126</v>
      </c>
      <c r="D119" s="150"/>
      <c r="E119" s="83">
        <f>IFERROR(IF(AND(ISTEXT(E118),$D118=$C$3),E$3,
IF(AND(ISTEXT(E118),$D118=$C$4),E$4,
IF(AND($D118=$C$3,E$3-E118&gt;0),E$3-E118,
IF(AND(ISTEXT(E118),$D118=$C$5),E$5,
IF(AND($D118=$C$4,E$4-E118&gt;0),E$4-E118,
IF(AND($D118=$C$5,E$5-E118&gt;0),E$5-E118,0)))))),0)</f>
        <v>0</v>
      </c>
      <c r="F119" s="83">
        <f t="shared" ref="F119" si="1299">IFERROR(IF(AND(ISTEXT(F118),$D118=$C$3),F$3,
IF(AND(ISTEXT(F118),$D118=$C$4),F$4,
IF(AND($D118=$C$3,F$3-F118&gt;0),F$3-F118,
IF(AND(ISTEXT(F118),$D118=$C$5),F$5,
IF(AND($D118=$C$4,F$4-F118&gt;0),F$4-F118,
IF(AND($D118=$C$5,F$5-F118&gt;0),F$5-F118,0)))))),0)</f>
        <v>0</v>
      </c>
      <c r="G119" s="83">
        <f t="shared" ref="G119" si="1300">IFERROR(IF(AND(ISTEXT(G118),$D118=$C$3),G$3,
IF(AND(ISTEXT(G118),$D118=$C$4),G$4,
IF(AND($D118=$C$3,G$3-G118&gt;0),G$3-G118,
IF(AND(ISTEXT(G118),$D118=$C$5),G$5,
IF(AND($D118=$C$4,G$4-G118&gt;0),G$4-G118,
IF(AND($D118=$C$5,G$5-G118&gt;0),G$5-G118,0)))))),0)</f>
        <v>0</v>
      </c>
      <c r="H119" s="83">
        <f t="shared" ref="H119" si="1301">IFERROR(IF(AND(ISTEXT(H118),$D118=$C$3),H$3,
IF(AND(ISTEXT(H118),$D118=$C$4),H$4,
IF(AND($D118=$C$3,H$3-H118&gt;0),H$3-H118,
IF(AND(ISTEXT(H118),$D118=$C$5),H$5,
IF(AND($D118=$C$4,H$4-H118&gt;0),H$4-H118,
IF(AND($D118=$C$5,H$5-H118&gt;0),H$5-H118,0)))))),0)</f>
        <v>0</v>
      </c>
      <c r="I119" s="83">
        <f t="shared" ref="I119" si="1302">IFERROR(IF(AND(ISTEXT(I118),$D118=$C$3),I$3,
IF(AND(ISTEXT(I118),$D118=$C$4),I$4,
IF(AND($D118=$C$3,I$3-I118&gt;0),I$3-I118,
IF(AND(ISTEXT(I118),$D118=$C$5),I$5,
IF(AND($D118=$C$4,I$4-I118&gt;0),I$4-I118,
IF(AND($D118=$C$5,I$5-I118&gt;0),I$5-I118,0)))))),0)</f>
        <v>0</v>
      </c>
      <c r="J119" s="83">
        <f t="shared" ref="J119" si="1303">IFERROR(IF(AND(ISTEXT(J118),$D118=$C$3),J$3,
IF(AND(ISTEXT(J118),$D118=$C$4),J$4,
IF(AND($D118=$C$3,J$3-J118&gt;0),J$3-J118,
IF(AND(ISTEXT(J118),$D118=$C$5),J$5,
IF(AND($D118=$C$4,J$4-J118&gt;0),J$4-J118,
IF(AND($D118=$C$5,J$5-J118&gt;0),J$5-J118,0)))))),0)</f>
        <v>0</v>
      </c>
      <c r="K119" s="83">
        <f t="shared" ref="K119" si="1304">IFERROR(IF(AND(ISTEXT(K118),$D118=$C$3),K$3,
IF(AND(ISTEXT(K118),$D118=$C$4),K$4,
IF(AND($D118=$C$3,K$3-K118&gt;0),K$3-K118,
IF(AND(ISTEXT(K118),$D118=$C$5),K$5,
IF(AND($D118=$C$4,K$4-K118&gt;0),K$4-K118,
IF(AND($D118=$C$5,K$5-K118&gt;0),K$5-K118,0)))))),0)</f>
        <v>0</v>
      </c>
      <c r="L119" s="83">
        <f t="shared" ref="L119" si="1305">IFERROR(IF(AND(ISTEXT(L118),$D118=$C$3),L$3,
IF(AND(ISTEXT(L118),$D118=$C$4),L$4,
IF(AND($D118=$C$3,L$3-L118&gt;0),L$3-L118,
IF(AND(ISTEXT(L118),$D118=$C$5),L$5,
IF(AND($D118=$C$4,L$4-L118&gt;0),L$4-L118,
IF(AND($D118=$C$5,L$5-L118&gt;0),L$5-L118,0)))))),0)</f>
        <v>0</v>
      </c>
      <c r="M119" s="83">
        <f t="shared" ref="M119" si="1306">IFERROR(IF(AND(ISTEXT(M118),$D118=$C$3),M$3,
IF(AND(ISTEXT(M118),$D118=$C$4),M$4,
IF(AND($D118=$C$3,M$3-M118&gt;0),M$3-M118,
IF(AND(ISTEXT(M118),$D118=$C$5),M$5,
IF(AND($D118=$C$4,M$4-M118&gt;0),M$4-M118,
IF(AND($D118=$C$5,M$5-M118&gt;0),M$5-M118,0)))))),0)</f>
        <v>0</v>
      </c>
      <c r="N119" s="83">
        <f t="shared" ref="N119" si="1307">IFERROR(IF(AND(ISTEXT(N118),$D118=$C$3),N$3,
IF(AND(ISTEXT(N118),$D118=$C$4),N$4,
IF(AND($D118=$C$3,N$3-N118&gt;0),N$3-N118,
IF(AND(ISTEXT(N118),$D118=$C$5),N$5,
IF(AND($D118=$C$4,N$4-N118&gt;0),N$4-N118,
IF(AND($D118=$C$5,N$5-N118&gt;0),N$5-N118,0)))))),0)</f>
        <v>0</v>
      </c>
      <c r="O119" s="83">
        <f t="shared" ref="O119" si="1308">IFERROR(IF(AND(ISTEXT(O118),$D118=$C$3),O$3,
IF(AND(ISTEXT(O118),$D118=$C$4),O$4,
IF(AND($D118=$C$3,O$3-O118&gt;0),O$3-O118,
IF(AND(ISTEXT(O118),$D118=$C$5),O$5,
IF(AND($D118=$C$4,O$4-O118&gt;0),O$4-O118,
IF(AND($D118=$C$5,O$5-O118&gt;0),O$5-O118,0)))))),0)</f>
        <v>0</v>
      </c>
      <c r="P119" s="83">
        <f t="shared" ref="P119" si="1309">IFERROR(IF(AND(ISTEXT(P118),$D118=$C$3),P$3,
IF(AND(ISTEXT(P118),$D118=$C$4),P$4,
IF(AND($D118=$C$3,P$3-P118&gt;0),P$3-P118,
IF(AND(ISTEXT(P118),$D118=$C$5),P$5,
IF(AND($D118=$C$4,P$4-P118&gt;0),P$4-P118,
IF(AND($D118=$C$5,P$5-P118&gt;0),P$5-P118,0)))))),0)</f>
        <v>0</v>
      </c>
      <c r="Q119" s="83">
        <f t="shared" ref="Q119" si="1310">IFERROR(IF(AND(ISTEXT(Q118),$D118=$C$3),Q$3,
IF(AND(ISTEXT(Q118),$D118=$C$4),Q$4,
IF(AND($D118=$C$3,Q$3-Q118&gt;0),Q$3-Q118,
IF(AND(ISTEXT(Q118),$D118=$C$5),Q$5,
IF(AND($D118=$C$4,Q$4-Q118&gt;0),Q$4-Q118,
IF(AND($D118=$C$5,Q$5-Q118&gt;0),Q$5-Q118,0)))))),0)</f>
        <v>0</v>
      </c>
      <c r="R119" s="83">
        <f t="shared" ref="R119" si="1311">IFERROR(IF(AND(ISTEXT(R118),$D118=$C$3),R$3,
IF(AND(ISTEXT(R118),$D118=$C$4),R$4,
IF(AND($D118=$C$3,R$3-R118&gt;0),R$3-R118,
IF(AND(ISTEXT(R118),$D118=$C$5),R$5,
IF(AND($D118=$C$4,R$4-R118&gt;0),R$4-R118,
IF(AND($D118=$C$5,R$5-R118&gt;0),R$5-R118,0)))))),0)</f>
        <v>0</v>
      </c>
      <c r="S119" s="83">
        <f t="shared" ref="S119" si="1312">IFERROR(IF(AND(ISTEXT(S118),$D118=$C$3),S$3,
IF(AND(ISTEXT(S118),$D118=$C$4),S$4,
IF(AND($D118=$C$3,S$3-S118&gt;0),S$3-S118,
IF(AND(ISTEXT(S118),$D118=$C$5),S$5,
IF(AND($D118=$C$4,S$4-S118&gt;0),S$4-S118,
IF(AND($D118=$C$5,S$5-S118&gt;0),S$5-S118,0)))))),0)</f>
        <v>0</v>
      </c>
      <c r="T119" s="83">
        <f t="shared" ref="T119" si="1313">IFERROR(IF(AND(ISTEXT(T118),$D118=$C$3),T$3,
IF(AND(ISTEXT(T118),$D118=$C$4),T$4,
IF(AND($D118=$C$3,T$3-T118&gt;0),T$3-T118,
IF(AND(ISTEXT(T118),$D118=$C$5),T$5,
IF(AND($D118=$C$4,T$4-T118&gt;0),T$4-T118,
IF(AND($D118=$C$5,T$5-T118&gt;0),T$5-T118,0)))))),0)</f>
        <v>0</v>
      </c>
      <c r="U119" s="83">
        <f t="shared" ref="U119" si="1314">IFERROR(IF(AND(ISTEXT(U118),$D118=$C$3),U$3,
IF(AND(ISTEXT(U118),$D118=$C$4),U$4,
IF(AND($D118=$C$3,U$3-U118&gt;0),U$3-U118,
IF(AND(ISTEXT(U118),$D118=$C$5),U$5,
IF(AND($D118=$C$4,U$4-U118&gt;0),U$4-U118,
IF(AND($D118=$C$5,U$5-U118&gt;0),U$5-U118,0)))))),0)</f>
        <v>0</v>
      </c>
      <c r="V119" s="83">
        <f t="shared" ref="V119" si="1315">IFERROR(IF(AND(ISTEXT(V118),$D118=$C$3),V$3,
IF(AND(ISTEXT(V118),$D118=$C$4),V$4,
IF(AND($D118=$C$3,V$3-V118&gt;0),V$3-V118,
IF(AND(ISTEXT(V118),$D118=$C$5),V$5,
IF(AND($D118=$C$4,V$4-V118&gt;0),V$4-V118,
IF(AND($D118=$C$5,V$5-V118&gt;0),V$5-V118,0)))))),0)</f>
        <v>0</v>
      </c>
      <c r="W119" s="83">
        <f t="shared" ref="W119" si="1316">IFERROR(IF(AND(ISTEXT(W118),$D118=$C$3),W$3,
IF(AND(ISTEXT(W118),$D118=$C$4),W$4,
IF(AND($D118=$C$3,W$3-W118&gt;0),W$3-W118,
IF(AND(ISTEXT(W118),$D118=$C$5),W$5,
IF(AND($D118=$C$4,W$4-W118&gt;0),W$4-W118,
IF(AND($D118=$C$5,W$5-W118&gt;0),W$5-W118,0)))))),0)</f>
        <v>0</v>
      </c>
      <c r="X119" s="83">
        <f t="shared" ref="X119" si="1317">IFERROR(IF(AND(ISTEXT(X118),$D118=$C$3),X$3,
IF(AND(ISTEXT(X118),$D118=$C$4),X$4,
IF(AND($D118=$C$3,X$3-X118&gt;0),X$3-X118,
IF(AND(ISTEXT(X118),$D118=$C$5),X$5,
IF(AND($D118=$C$4,X$4-X118&gt;0),X$4-X118,
IF(AND($D118=$C$5,X$5-X118&gt;0),X$5-X118,0)))))),0)</f>
        <v>0</v>
      </c>
      <c r="Y119" s="83">
        <f t="shared" ref="Y119" si="1318">IFERROR(IF(AND(ISTEXT(Y118),$D118=$C$3),Y$3,
IF(AND(ISTEXT(Y118),$D118=$C$4),Y$4,
IF(AND($D118=$C$3,Y$3-Y118&gt;0),Y$3-Y118,
IF(AND(ISTEXT(Y118),$D118=$C$5),Y$5,
IF(AND($D118=$C$4,Y$4-Y118&gt;0),Y$4-Y118,
IF(AND($D118=$C$5,Y$5-Y118&gt;0),Y$5-Y118,0)))))),0)</f>
        <v>0</v>
      </c>
      <c r="Z119" s="83">
        <f t="shared" ref="Z119" si="1319">IFERROR(IF(AND(ISTEXT(Z118),$D118=$C$3),Z$3,
IF(AND(ISTEXT(Z118),$D118=$C$4),Z$4,
IF(AND($D118=$C$3,Z$3-Z118&gt;0),Z$3-Z118,
IF(AND(ISTEXT(Z118),$D118=$C$5),Z$5,
IF(AND($D118=$C$4,Z$4-Z118&gt;0),Z$4-Z118,
IF(AND($D118=$C$5,Z$5-Z118&gt;0),Z$5-Z118,0)))))),0)</f>
        <v>0</v>
      </c>
      <c r="AA119" s="83">
        <f t="shared" ref="AA119" si="1320">IFERROR(IF(AND(ISTEXT(AA118),$D118=$C$3),AA$3,
IF(AND(ISTEXT(AA118),$D118=$C$4),AA$4,
IF(AND($D118=$C$3,AA$3-AA118&gt;0),AA$3-AA118,
IF(AND(ISTEXT(AA118),$D118=$C$5),AA$5,
IF(AND($D118=$C$4,AA$4-AA118&gt;0),AA$4-AA118,
IF(AND($D118=$C$5,AA$5-AA118&gt;0),AA$5-AA118,0)))))),0)</f>
        <v>0</v>
      </c>
      <c r="AB119" s="83">
        <f t="shared" ref="AB119" si="1321">IFERROR(IF(AND(ISTEXT(AB118),$D118=$C$3),AB$3,
IF(AND(ISTEXT(AB118),$D118=$C$4),AB$4,
IF(AND($D118=$C$3,AB$3-AB118&gt;0),AB$3-AB118,
IF(AND(ISTEXT(AB118),$D118=$C$5),AB$5,
IF(AND($D118=$C$4,AB$4-AB118&gt;0),AB$4-AB118,
IF(AND($D118=$C$5,AB$5-AB118&gt;0),AB$5-AB118,0)))))),0)</f>
        <v>0</v>
      </c>
      <c r="AC119" s="83">
        <f t="shared" ref="AC119" si="1322">IFERROR(IF(AND(ISTEXT(AC118),$D118=$C$3),AC$3,
IF(AND(ISTEXT(AC118),$D118=$C$4),AC$4,
IF(AND($D118=$C$3,AC$3-AC118&gt;0),AC$3-AC118,
IF(AND(ISTEXT(AC118),$D118=$C$5),AC$5,
IF(AND($D118=$C$4,AC$4-AC118&gt;0),AC$4-AC118,
IF(AND($D118=$C$5,AC$5-AC118&gt;0),AC$5-AC118,0)))))),0)</f>
        <v>0</v>
      </c>
      <c r="AD119" s="83">
        <f t="shared" ref="AD119" si="1323">IFERROR(IF(AND(ISTEXT(AD118),$D118=$C$3),AD$3,
IF(AND(ISTEXT(AD118),$D118=$C$4),AD$4,
IF(AND($D118=$C$3,AD$3-AD118&gt;0),AD$3-AD118,
IF(AND(ISTEXT(AD118),$D118=$C$5),AD$5,
IF(AND($D118=$C$4,AD$4-AD118&gt;0),AD$4-AD118,
IF(AND($D118=$C$5,AD$5-AD118&gt;0),AD$5-AD118,0)))))),0)</f>
        <v>0</v>
      </c>
      <c r="AE119" s="83">
        <f t="shared" ref="AE119" si="1324">IFERROR(IF(AND(ISTEXT(AE118),$D118=$C$3),AE$3,
IF(AND(ISTEXT(AE118),$D118=$C$4),AE$4,
IF(AND($D118=$C$3,AE$3-AE118&gt;0),AE$3-AE118,
IF(AND(ISTEXT(AE118),$D118=$C$5),AE$5,
IF(AND($D118=$C$4,AE$4-AE118&gt;0),AE$4-AE118,
IF(AND($D118=$C$5,AE$5-AE118&gt;0),AE$5-AE118,0)))))),0)</f>
        <v>0</v>
      </c>
      <c r="AF119" s="83">
        <f t="shared" ref="AF119" si="1325">IFERROR(IF(AND(ISTEXT(AF118),$D118=$C$3),AF$3,
IF(AND(ISTEXT(AF118),$D118=$C$4),AF$4,
IF(AND($D118=$C$3,AF$3-AF118&gt;0),AF$3-AF118,
IF(AND(ISTEXT(AF118),$D118=$C$5),AF$5,
IF(AND($D118=$C$4,AF$4-AF118&gt;0),AF$4-AF118,
IF(AND($D118=$C$5,AF$5-AF118&gt;0),AF$5-AF118,0)))))),0)</f>
        <v>0</v>
      </c>
      <c r="AG119" s="83">
        <f t="shared" ref="AG119" si="1326">IFERROR(IF(AND(ISTEXT(AG118),$D118=$C$3),AG$3,
IF(AND(ISTEXT(AG118),$D118=$C$4),AG$4,
IF(AND($D118=$C$3,AG$3-AG118&gt;0),AG$3-AG118,
IF(AND(ISTEXT(AG118),$D118=$C$5),AG$5,
IF(AND($D118=$C$4,AG$4-AG118&gt;0),AG$4-AG118,
IF(AND($D118=$C$5,AG$5-AG118&gt;0),AG$5-AG118,0)))))),0)</f>
        <v>0</v>
      </c>
      <c r="AH119" s="83">
        <f t="shared" ref="AH119" si="1327">IFERROR(IF(AND(ISTEXT(AH118),$D118=$C$3),AH$3,
IF(AND(ISTEXT(AH118),$D118=$C$4),AH$4,
IF(AND($D118=$C$3,AH$3-AH118&gt;0),AH$3-AH118,
IF(AND(ISTEXT(AH118),$D118=$C$5),AH$5,
IF(AND($D118=$C$4,AH$4-AH118&gt;0),AH$4-AH118,
IF(AND($D118=$C$5,AH$5-AH118&gt;0),AH$5-AH118,0)))))),0)</f>
        <v>0</v>
      </c>
      <c r="AI119" s="83">
        <f t="shared" ref="AI119" si="1328">IFERROR(IF(AND(ISTEXT(AI118),$D118=$C$3),AI$3,
IF(AND(ISTEXT(AI118),$D118=$C$4),AI$4,
IF(AND($D118=$C$3,AI$3-AI118&gt;0),AI$3-AI118,
IF(AND(ISTEXT(AI118),$D118=$C$5),AI$5,
IF(AND($D118=$C$4,AI$4-AI118&gt;0),AI$4-AI118,
IF(AND($D118=$C$5,AI$5-AI118&gt;0),AI$5-AI118,0)))))),0)</f>
        <v>0</v>
      </c>
      <c r="AJ119" s="147"/>
      <c r="AK119" s="147"/>
      <c r="AL119" s="147"/>
      <c r="AM119" s="147"/>
      <c r="AN119" s="147"/>
      <c r="AO119" s="147"/>
      <c r="AP119" s="147"/>
    </row>
    <row r="120" spans="2:42" ht="15" customHeight="1" thickBot="1" x14ac:dyDescent="0.3">
      <c r="B120" s="155"/>
      <c r="C120" s="151" t="s">
        <v>127</v>
      </c>
      <c r="D120" s="152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148"/>
      <c r="AK120" s="148"/>
      <c r="AL120" s="148"/>
      <c r="AM120" s="148"/>
      <c r="AN120" s="148"/>
      <c r="AO120" s="148"/>
      <c r="AP120" s="148"/>
    </row>
    <row r="121" spans="2:42" ht="15" customHeight="1" x14ac:dyDescent="0.25">
      <c r="B121" s="153">
        <f>A47</f>
        <v>0</v>
      </c>
      <c r="C121" s="81" t="str">
        <f>IFERROR(VLOOKUP(B121,Relevé[],2,FALSE),"")</f>
        <v/>
      </c>
      <c r="D121" s="81" t="str">
        <f>IFERROR(VLOOKUP(B121,Relevé[],3,FALSE),"")</f>
        <v/>
      </c>
      <c r="E121" s="82" t="str">
        <f>IFERROR(VLOOKUP(B121,Relevé[],4,FALSE),"")</f>
        <v/>
      </c>
      <c r="F121" s="82" t="str">
        <f>IFERROR(VLOOKUP(B121,Relevé[],5,FALSE),"")</f>
        <v/>
      </c>
      <c r="G121" s="82" t="str">
        <f>IFERROR(VLOOKUP(B121,Relevé[],6,FALSE),"")</f>
        <v/>
      </c>
      <c r="H121" s="82" t="str">
        <f>IFERROR(VLOOKUP(B121,Relevé[],7,FALSE),"")</f>
        <v/>
      </c>
      <c r="I121" s="82" t="str">
        <f>IFERROR(VLOOKUP(B121,Relevé[],8,FALSE),"")</f>
        <v/>
      </c>
      <c r="J121" s="82" t="str">
        <f>IFERROR(VLOOKUP(B121,Relevé[],9,FALSE),"")</f>
        <v/>
      </c>
      <c r="K121" s="82" t="str">
        <f>IFERROR(VLOOKUP(B121,Relevé[],10,FALSE),"")</f>
        <v/>
      </c>
      <c r="L121" s="82" t="str">
        <f>IFERROR(VLOOKUP(B121,Relevé[],11,FALSE),"")</f>
        <v/>
      </c>
      <c r="M121" s="82" t="str">
        <f>IFERROR(VLOOKUP(B121,Relevé[],12,FALSE),"")</f>
        <v/>
      </c>
      <c r="N121" s="82" t="str">
        <f>IFERROR(VLOOKUP(B121,Relevé[],13,FALSE),"")</f>
        <v/>
      </c>
      <c r="O121" s="82" t="str">
        <f>IFERROR(VLOOKUP(B121,Relevé[],14,FALSE),"")</f>
        <v/>
      </c>
      <c r="P121" s="82" t="str">
        <f>IFERROR(VLOOKUP(B121,Relevé[],15,FALSE),"")</f>
        <v/>
      </c>
      <c r="Q121" s="82" t="str">
        <f>IFERROR(VLOOKUP(B121,Relevé[],16,FALSE),"")</f>
        <v/>
      </c>
      <c r="R121" s="82" t="str">
        <f>IFERROR(VLOOKUP(B121,Relevé[],17,FALSE),"")</f>
        <v/>
      </c>
      <c r="S121" s="82" t="str">
        <f>IFERROR(VLOOKUP(B121,Relevé[],18,FALSE),"")</f>
        <v/>
      </c>
      <c r="T121" s="82" t="str">
        <f>IFERROR(VLOOKUP(B121,Relevé[],19,FALSE),"")</f>
        <v/>
      </c>
      <c r="U121" s="82" t="str">
        <f>IFERROR(VLOOKUP(B121,Relevé[],20,FALSE),"")</f>
        <v/>
      </c>
      <c r="V121" s="82" t="str">
        <f>IFERROR(VLOOKUP(B121,Relevé[],21,FALSE),"")</f>
        <v/>
      </c>
      <c r="W121" s="82" t="str">
        <f>IFERROR(VLOOKUP(B121,Relevé[],22,FALSE),"")</f>
        <v/>
      </c>
      <c r="X121" s="82" t="str">
        <f>IFERROR(VLOOKUP(B121,Relevé[],23,FALSE),"")</f>
        <v/>
      </c>
      <c r="Y121" s="82" t="str">
        <f>IFERROR(VLOOKUP(B121,Relevé[],24,FALSE),"")</f>
        <v/>
      </c>
      <c r="Z121" s="82" t="str">
        <f>IFERROR(VLOOKUP(B121,Relevé[],25,FALSE),"")</f>
        <v/>
      </c>
      <c r="AA121" s="82" t="str">
        <f>IFERROR(VLOOKUP(B121,Relevé[],26,FALSE),"")</f>
        <v/>
      </c>
      <c r="AB121" s="82" t="str">
        <f>IFERROR(VLOOKUP(B121,Relevé[],27,FALSE),"")</f>
        <v/>
      </c>
      <c r="AC121" s="82" t="str">
        <f>IFERROR(VLOOKUP(B121,Relevé[],28,FALSE),"")</f>
        <v/>
      </c>
      <c r="AD121" s="82" t="str">
        <f>IFERROR(VLOOKUP(B121,Relevé[],29,FALSE),"")</f>
        <v/>
      </c>
      <c r="AE121" s="82" t="str">
        <f>IFERROR(VLOOKUP(B121,Relevé[],30,FALSE),"")</f>
        <v/>
      </c>
      <c r="AF121" s="82" t="str">
        <f>IFERROR(VLOOKUP(B121,Relevé[],31,FALSE),"")</f>
        <v/>
      </c>
      <c r="AG121" s="82" t="str">
        <f>IFERROR(VLOOKUP(B121,Relevé[],32,FALSE),"")</f>
        <v/>
      </c>
      <c r="AH121" s="82" t="str">
        <f>IFERROR(VLOOKUP(B121,Relevé[],33,FALSE),"")</f>
        <v/>
      </c>
      <c r="AI121" s="82" t="str">
        <f>IFERROR(VLOOKUP(B121,Relevé[],34,FALSE),"")</f>
        <v/>
      </c>
      <c r="AJ121" s="146">
        <f t="shared" ref="AJ121" si="1329">SUM(E122:AI122)</f>
        <v>0</v>
      </c>
      <c r="AK121" s="146">
        <f t="shared" ref="AK121" si="1330">SUMIFS($E122:$AI122,$E123:$AI123,"C")</f>
        <v>0</v>
      </c>
      <c r="AL121" s="146">
        <f t="shared" ref="AL121" si="1331">SUMIFS($E122:$AI122,$E123:$AI123,"M")</f>
        <v>0</v>
      </c>
      <c r="AM121" s="146">
        <f t="shared" ref="AM121" si="1332">SUMIFS($E122:$AI122,$E123:$AI123,"A")</f>
        <v>0</v>
      </c>
      <c r="AN121" s="146">
        <f t="shared" ref="AN121" si="1333">SUMIFS($E122:$AI122,$E123:$AI123,"RC")</f>
        <v>0</v>
      </c>
      <c r="AO121" s="146">
        <f t="shared" ref="AO121" si="1334">SUMIFS($E122:$AI122,$E123:$AI123,"P")</f>
        <v>0</v>
      </c>
      <c r="AP121" s="146" t="b">
        <f t="shared" ref="AP121" si="1335">AJ121=SUM(AK121:AO123)</f>
        <v>1</v>
      </c>
    </row>
    <row r="122" spans="2:42" ht="15" customHeight="1" x14ac:dyDescent="0.25">
      <c r="B122" s="154"/>
      <c r="C122" s="149" t="s">
        <v>126</v>
      </c>
      <c r="D122" s="150"/>
      <c r="E122" s="83">
        <f>IFERROR(IF(AND(ISTEXT(E121),$D121=$C$3),E$3,
IF(AND(ISTEXT(E121),$D121=$C$4),E$4,
IF(AND($D121=$C$3,E$3-E121&gt;0),E$3-E121,
IF(AND(ISTEXT(E121),$D121=$C$5),E$5,
IF(AND($D121=$C$4,E$4-E121&gt;0),E$4-E121,
IF(AND($D121=$C$5,E$5-E121&gt;0),E$5-E121,0)))))),0)</f>
        <v>0</v>
      </c>
      <c r="F122" s="83">
        <f t="shared" ref="F122" si="1336">IFERROR(IF(AND(ISTEXT(F121),$D121=$C$3),F$3,
IF(AND(ISTEXT(F121),$D121=$C$4),F$4,
IF(AND($D121=$C$3,F$3-F121&gt;0),F$3-F121,
IF(AND(ISTEXT(F121),$D121=$C$5),F$5,
IF(AND($D121=$C$4,F$4-F121&gt;0),F$4-F121,
IF(AND($D121=$C$5,F$5-F121&gt;0),F$5-F121,0)))))),0)</f>
        <v>0</v>
      </c>
      <c r="G122" s="83">
        <f t="shared" ref="G122" si="1337">IFERROR(IF(AND(ISTEXT(G121),$D121=$C$3),G$3,
IF(AND(ISTEXT(G121),$D121=$C$4),G$4,
IF(AND($D121=$C$3,G$3-G121&gt;0),G$3-G121,
IF(AND(ISTEXT(G121),$D121=$C$5),G$5,
IF(AND($D121=$C$4,G$4-G121&gt;0),G$4-G121,
IF(AND($D121=$C$5,G$5-G121&gt;0),G$5-G121,0)))))),0)</f>
        <v>0</v>
      </c>
      <c r="H122" s="83">
        <f t="shared" ref="H122" si="1338">IFERROR(IF(AND(ISTEXT(H121),$D121=$C$3),H$3,
IF(AND(ISTEXT(H121),$D121=$C$4),H$4,
IF(AND($D121=$C$3,H$3-H121&gt;0),H$3-H121,
IF(AND(ISTEXT(H121),$D121=$C$5),H$5,
IF(AND($D121=$C$4,H$4-H121&gt;0),H$4-H121,
IF(AND($D121=$C$5,H$5-H121&gt;0),H$5-H121,0)))))),0)</f>
        <v>0</v>
      </c>
      <c r="I122" s="83">
        <f t="shared" ref="I122" si="1339">IFERROR(IF(AND(ISTEXT(I121),$D121=$C$3),I$3,
IF(AND(ISTEXT(I121),$D121=$C$4),I$4,
IF(AND($D121=$C$3,I$3-I121&gt;0),I$3-I121,
IF(AND(ISTEXT(I121),$D121=$C$5),I$5,
IF(AND($D121=$C$4,I$4-I121&gt;0),I$4-I121,
IF(AND($D121=$C$5,I$5-I121&gt;0),I$5-I121,0)))))),0)</f>
        <v>0</v>
      </c>
      <c r="J122" s="83">
        <f t="shared" ref="J122" si="1340">IFERROR(IF(AND(ISTEXT(J121),$D121=$C$3),J$3,
IF(AND(ISTEXT(J121),$D121=$C$4),J$4,
IF(AND($D121=$C$3,J$3-J121&gt;0),J$3-J121,
IF(AND(ISTEXT(J121),$D121=$C$5),J$5,
IF(AND($D121=$C$4,J$4-J121&gt;0),J$4-J121,
IF(AND($D121=$C$5,J$5-J121&gt;0),J$5-J121,0)))))),0)</f>
        <v>0</v>
      </c>
      <c r="K122" s="83">
        <f t="shared" ref="K122" si="1341">IFERROR(IF(AND(ISTEXT(K121),$D121=$C$3),K$3,
IF(AND(ISTEXT(K121),$D121=$C$4),K$4,
IF(AND($D121=$C$3,K$3-K121&gt;0),K$3-K121,
IF(AND(ISTEXT(K121),$D121=$C$5),K$5,
IF(AND($D121=$C$4,K$4-K121&gt;0),K$4-K121,
IF(AND($D121=$C$5,K$5-K121&gt;0),K$5-K121,0)))))),0)</f>
        <v>0</v>
      </c>
      <c r="L122" s="83">
        <f t="shared" ref="L122" si="1342">IFERROR(IF(AND(ISTEXT(L121),$D121=$C$3),L$3,
IF(AND(ISTEXT(L121),$D121=$C$4),L$4,
IF(AND($D121=$C$3,L$3-L121&gt;0),L$3-L121,
IF(AND(ISTEXT(L121),$D121=$C$5),L$5,
IF(AND($D121=$C$4,L$4-L121&gt;0),L$4-L121,
IF(AND($D121=$C$5,L$5-L121&gt;0),L$5-L121,0)))))),0)</f>
        <v>0</v>
      </c>
      <c r="M122" s="83">
        <f t="shared" ref="M122" si="1343">IFERROR(IF(AND(ISTEXT(M121),$D121=$C$3),M$3,
IF(AND(ISTEXT(M121),$D121=$C$4),M$4,
IF(AND($D121=$C$3,M$3-M121&gt;0),M$3-M121,
IF(AND(ISTEXT(M121),$D121=$C$5),M$5,
IF(AND($D121=$C$4,M$4-M121&gt;0),M$4-M121,
IF(AND($D121=$C$5,M$5-M121&gt;0),M$5-M121,0)))))),0)</f>
        <v>0</v>
      </c>
      <c r="N122" s="83">
        <f t="shared" ref="N122" si="1344">IFERROR(IF(AND(ISTEXT(N121),$D121=$C$3),N$3,
IF(AND(ISTEXT(N121),$D121=$C$4),N$4,
IF(AND($D121=$C$3,N$3-N121&gt;0),N$3-N121,
IF(AND(ISTEXT(N121),$D121=$C$5),N$5,
IF(AND($D121=$C$4,N$4-N121&gt;0),N$4-N121,
IF(AND($D121=$C$5,N$5-N121&gt;0),N$5-N121,0)))))),0)</f>
        <v>0</v>
      </c>
      <c r="O122" s="83">
        <f t="shared" ref="O122" si="1345">IFERROR(IF(AND(ISTEXT(O121),$D121=$C$3),O$3,
IF(AND(ISTEXT(O121),$D121=$C$4),O$4,
IF(AND($D121=$C$3,O$3-O121&gt;0),O$3-O121,
IF(AND(ISTEXT(O121),$D121=$C$5),O$5,
IF(AND($D121=$C$4,O$4-O121&gt;0),O$4-O121,
IF(AND($D121=$C$5,O$5-O121&gt;0),O$5-O121,0)))))),0)</f>
        <v>0</v>
      </c>
      <c r="P122" s="83">
        <f t="shared" ref="P122" si="1346">IFERROR(IF(AND(ISTEXT(P121),$D121=$C$3),P$3,
IF(AND(ISTEXT(P121),$D121=$C$4),P$4,
IF(AND($D121=$C$3,P$3-P121&gt;0),P$3-P121,
IF(AND(ISTEXT(P121),$D121=$C$5),P$5,
IF(AND($D121=$C$4,P$4-P121&gt;0),P$4-P121,
IF(AND($D121=$C$5,P$5-P121&gt;0),P$5-P121,0)))))),0)</f>
        <v>0</v>
      </c>
      <c r="Q122" s="83">
        <f t="shared" ref="Q122" si="1347">IFERROR(IF(AND(ISTEXT(Q121),$D121=$C$3),Q$3,
IF(AND(ISTEXT(Q121),$D121=$C$4),Q$4,
IF(AND($D121=$C$3,Q$3-Q121&gt;0),Q$3-Q121,
IF(AND(ISTEXT(Q121),$D121=$C$5),Q$5,
IF(AND($D121=$C$4,Q$4-Q121&gt;0),Q$4-Q121,
IF(AND($D121=$C$5,Q$5-Q121&gt;0),Q$5-Q121,0)))))),0)</f>
        <v>0</v>
      </c>
      <c r="R122" s="83">
        <f t="shared" ref="R122" si="1348">IFERROR(IF(AND(ISTEXT(R121),$D121=$C$3),R$3,
IF(AND(ISTEXT(R121),$D121=$C$4),R$4,
IF(AND($D121=$C$3,R$3-R121&gt;0),R$3-R121,
IF(AND(ISTEXT(R121),$D121=$C$5),R$5,
IF(AND($D121=$C$4,R$4-R121&gt;0),R$4-R121,
IF(AND($D121=$C$5,R$5-R121&gt;0),R$5-R121,0)))))),0)</f>
        <v>0</v>
      </c>
      <c r="S122" s="83">
        <f t="shared" ref="S122" si="1349">IFERROR(IF(AND(ISTEXT(S121),$D121=$C$3),S$3,
IF(AND(ISTEXT(S121),$D121=$C$4),S$4,
IF(AND($D121=$C$3,S$3-S121&gt;0),S$3-S121,
IF(AND(ISTEXT(S121),$D121=$C$5),S$5,
IF(AND($D121=$C$4,S$4-S121&gt;0),S$4-S121,
IF(AND($D121=$C$5,S$5-S121&gt;0),S$5-S121,0)))))),0)</f>
        <v>0</v>
      </c>
      <c r="T122" s="83">
        <f t="shared" ref="T122" si="1350">IFERROR(IF(AND(ISTEXT(T121),$D121=$C$3),T$3,
IF(AND(ISTEXT(T121),$D121=$C$4),T$4,
IF(AND($D121=$C$3,T$3-T121&gt;0),T$3-T121,
IF(AND(ISTEXT(T121),$D121=$C$5),T$5,
IF(AND($D121=$C$4,T$4-T121&gt;0),T$4-T121,
IF(AND($D121=$C$5,T$5-T121&gt;0),T$5-T121,0)))))),0)</f>
        <v>0</v>
      </c>
      <c r="U122" s="83">
        <f t="shared" ref="U122" si="1351">IFERROR(IF(AND(ISTEXT(U121),$D121=$C$3),U$3,
IF(AND(ISTEXT(U121),$D121=$C$4),U$4,
IF(AND($D121=$C$3,U$3-U121&gt;0),U$3-U121,
IF(AND(ISTEXT(U121),$D121=$C$5),U$5,
IF(AND($D121=$C$4,U$4-U121&gt;0),U$4-U121,
IF(AND($D121=$C$5,U$5-U121&gt;0),U$5-U121,0)))))),0)</f>
        <v>0</v>
      </c>
      <c r="V122" s="83">
        <f t="shared" ref="V122" si="1352">IFERROR(IF(AND(ISTEXT(V121),$D121=$C$3),V$3,
IF(AND(ISTEXT(V121),$D121=$C$4),V$4,
IF(AND($D121=$C$3,V$3-V121&gt;0),V$3-V121,
IF(AND(ISTEXT(V121),$D121=$C$5),V$5,
IF(AND($D121=$C$4,V$4-V121&gt;0),V$4-V121,
IF(AND($D121=$C$5,V$5-V121&gt;0),V$5-V121,0)))))),0)</f>
        <v>0</v>
      </c>
      <c r="W122" s="83">
        <f t="shared" ref="W122" si="1353">IFERROR(IF(AND(ISTEXT(W121),$D121=$C$3),W$3,
IF(AND(ISTEXT(W121),$D121=$C$4),W$4,
IF(AND($D121=$C$3,W$3-W121&gt;0),W$3-W121,
IF(AND(ISTEXT(W121),$D121=$C$5),W$5,
IF(AND($D121=$C$4,W$4-W121&gt;0),W$4-W121,
IF(AND($D121=$C$5,W$5-W121&gt;0),W$5-W121,0)))))),0)</f>
        <v>0</v>
      </c>
      <c r="X122" s="83">
        <f t="shared" ref="X122" si="1354">IFERROR(IF(AND(ISTEXT(X121),$D121=$C$3),X$3,
IF(AND(ISTEXT(X121),$D121=$C$4),X$4,
IF(AND($D121=$C$3,X$3-X121&gt;0),X$3-X121,
IF(AND(ISTEXT(X121),$D121=$C$5),X$5,
IF(AND($D121=$C$4,X$4-X121&gt;0),X$4-X121,
IF(AND($D121=$C$5,X$5-X121&gt;0),X$5-X121,0)))))),0)</f>
        <v>0</v>
      </c>
      <c r="Y122" s="83">
        <f t="shared" ref="Y122" si="1355">IFERROR(IF(AND(ISTEXT(Y121),$D121=$C$3),Y$3,
IF(AND(ISTEXT(Y121),$D121=$C$4),Y$4,
IF(AND($D121=$C$3,Y$3-Y121&gt;0),Y$3-Y121,
IF(AND(ISTEXT(Y121),$D121=$C$5),Y$5,
IF(AND($D121=$C$4,Y$4-Y121&gt;0),Y$4-Y121,
IF(AND($D121=$C$5,Y$5-Y121&gt;0),Y$5-Y121,0)))))),0)</f>
        <v>0</v>
      </c>
      <c r="Z122" s="83">
        <f t="shared" ref="Z122" si="1356">IFERROR(IF(AND(ISTEXT(Z121),$D121=$C$3),Z$3,
IF(AND(ISTEXT(Z121),$D121=$C$4),Z$4,
IF(AND($D121=$C$3,Z$3-Z121&gt;0),Z$3-Z121,
IF(AND(ISTEXT(Z121),$D121=$C$5),Z$5,
IF(AND($D121=$C$4,Z$4-Z121&gt;0),Z$4-Z121,
IF(AND($D121=$C$5,Z$5-Z121&gt;0),Z$5-Z121,0)))))),0)</f>
        <v>0</v>
      </c>
      <c r="AA122" s="83">
        <f t="shared" ref="AA122" si="1357">IFERROR(IF(AND(ISTEXT(AA121),$D121=$C$3),AA$3,
IF(AND(ISTEXT(AA121),$D121=$C$4),AA$4,
IF(AND($D121=$C$3,AA$3-AA121&gt;0),AA$3-AA121,
IF(AND(ISTEXT(AA121),$D121=$C$5),AA$5,
IF(AND($D121=$C$4,AA$4-AA121&gt;0),AA$4-AA121,
IF(AND($D121=$C$5,AA$5-AA121&gt;0),AA$5-AA121,0)))))),0)</f>
        <v>0</v>
      </c>
      <c r="AB122" s="83">
        <f t="shared" ref="AB122" si="1358">IFERROR(IF(AND(ISTEXT(AB121),$D121=$C$3),AB$3,
IF(AND(ISTEXT(AB121),$D121=$C$4),AB$4,
IF(AND($D121=$C$3,AB$3-AB121&gt;0),AB$3-AB121,
IF(AND(ISTEXT(AB121),$D121=$C$5),AB$5,
IF(AND($D121=$C$4,AB$4-AB121&gt;0),AB$4-AB121,
IF(AND($D121=$C$5,AB$5-AB121&gt;0),AB$5-AB121,0)))))),0)</f>
        <v>0</v>
      </c>
      <c r="AC122" s="83">
        <f t="shared" ref="AC122" si="1359">IFERROR(IF(AND(ISTEXT(AC121),$D121=$C$3),AC$3,
IF(AND(ISTEXT(AC121),$D121=$C$4),AC$4,
IF(AND($D121=$C$3,AC$3-AC121&gt;0),AC$3-AC121,
IF(AND(ISTEXT(AC121),$D121=$C$5),AC$5,
IF(AND($D121=$C$4,AC$4-AC121&gt;0),AC$4-AC121,
IF(AND($D121=$C$5,AC$5-AC121&gt;0),AC$5-AC121,0)))))),0)</f>
        <v>0</v>
      </c>
      <c r="AD122" s="83">
        <f t="shared" ref="AD122" si="1360">IFERROR(IF(AND(ISTEXT(AD121),$D121=$C$3),AD$3,
IF(AND(ISTEXT(AD121),$D121=$C$4),AD$4,
IF(AND($D121=$C$3,AD$3-AD121&gt;0),AD$3-AD121,
IF(AND(ISTEXT(AD121),$D121=$C$5),AD$5,
IF(AND($D121=$C$4,AD$4-AD121&gt;0),AD$4-AD121,
IF(AND($D121=$C$5,AD$5-AD121&gt;0),AD$5-AD121,0)))))),0)</f>
        <v>0</v>
      </c>
      <c r="AE122" s="83">
        <f t="shared" ref="AE122" si="1361">IFERROR(IF(AND(ISTEXT(AE121),$D121=$C$3),AE$3,
IF(AND(ISTEXT(AE121),$D121=$C$4),AE$4,
IF(AND($D121=$C$3,AE$3-AE121&gt;0),AE$3-AE121,
IF(AND(ISTEXT(AE121),$D121=$C$5),AE$5,
IF(AND($D121=$C$4,AE$4-AE121&gt;0),AE$4-AE121,
IF(AND($D121=$C$5,AE$5-AE121&gt;0),AE$5-AE121,0)))))),0)</f>
        <v>0</v>
      </c>
      <c r="AF122" s="83">
        <f t="shared" ref="AF122" si="1362">IFERROR(IF(AND(ISTEXT(AF121),$D121=$C$3),AF$3,
IF(AND(ISTEXT(AF121),$D121=$C$4),AF$4,
IF(AND($D121=$C$3,AF$3-AF121&gt;0),AF$3-AF121,
IF(AND(ISTEXT(AF121),$D121=$C$5),AF$5,
IF(AND($D121=$C$4,AF$4-AF121&gt;0),AF$4-AF121,
IF(AND($D121=$C$5,AF$5-AF121&gt;0),AF$5-AF121,0)))))),0)</f>
        <v>0</v>
      </c>
      <c r="AG122" s="83">
        <f t="shared" ref="AG122" si="1363">IFERROR(IF(AND(ISTEXT(AG121),$D121=$C$3),AG$3,
IF(AND(ISTEXT(AG121),$D121=$C$4),AG$4,
IF(AND($D121=$C$3,AG$3-AG121&gt;0),AG$3-AG121,
IF(AND(ISTEXT(AG121),$D121=$C$5),AG$5,
IF(AND($D121=$C$4,AG$4-AG121&gt;0),AG$4-AG121,
IF(AND($D121=$C$5,AG$5-AG121&gt;0),AG$5-AG121,0)))))),0)</f>
        <v>0</v>
      </c>
      <c r="AH122" s="83">
        <f t="shared" ref="AH122" si="1364">IFERROR(IF(AND(ISTEXT(AH121),$D121=$C$3),AH$3,
IF(AND(ISTEXT(AH121),$D121=$C$4),AH$4,
IF(AND($D121=$C$3,AH$3-AH121&gt;0),AH$3-AH121,
IF(AND(ISTEXT(AH121),$D121=$C$5),AH$5,
IF(AND($D121=$C$4,AH$4-AH121&gt;0),AH$4-AH121,
IF(AND($D121=$C$5,AH$5-AH121&gt;0),AH$5-AH121,0)))))),0)</f>
        <v>0</v>
      </c>
      <c r="AI122" s="83">
        <f t="shared" ref="AI122" si="1365">IFERROR(IF(AND(ISTEXT(AI121),$D121=$C$3),AI$3,
IF(AND(ISTEXT(AI121),$D121=$C$4),AI$4,
IF(AND($D121=$C$3,AI$3-AI121&gt;0),AI$3-AI121,
IF(AND(ISTEXT(AI121),$D121=$C$5),AI$5,
IF(AND($D121=$C$4,AI$4-AI121&gt;0),AI$4-AI121,
IF(AND($D121=$C$5,AI$5-AI121&gt;0),AI$5-AI121,0)))))),0)</f>
        <v>0</v>
      </c>
      <c r="AJ122" s="147"/>
      <c r="AK122" s="147"/>
      <c r="AL122" s="147"/>
      <c r="AM122" s="147"/>
      <c r="AN122" s="147"/>
      <c r="AO122" s="147"/>
      <c r="AP122" s="147"/>
    </row>
    <row r="123" spans="2:42" ht="15" customHeight="1" thickBot="1" x14ac:dyDescent="0.3">
      <c r="B123" s="155"/>
      <c r="C123" s="151" t="s">
        <v>127</v>
      </c>
      <c r="D123" s="152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84"/>
      <c r="AJ123" s="148"/>
      <c r="AK123" s="148"/>
      <c r="AL123" s="148"/>
      <c r="AM123" s="148"/>
      <c r="AN123" s="148"/>
      <c r="AO123" s="148"/>
      <c r="AP123" s="148"/>
    </row>
    <row r="124" spans="2:42" ht="15" customHeight="1" x14ac:dyDescent="0.25">
      <c r="B124" s="153">
        <f>A48</f>
        <v>0</v>
      </c>
      <c r="C124" s="81" t="str">
        <f>IFERROR(VLOOKUP(B124,Relevé[],2,FALSE),"")</f>
        <v/>
      </c>
      <c r="D124" s="81" t="str">
        <f>IFERROR(VLOOKUP(B124,Relevé[],3,FALSE),"")</f>
        <v/>
      </c>
      <c r="E124" s="82" t="str">
        <f>IFERROR(VLOOKUP(B124,Relevé[],4,FALSE),"")</f>
        <v/>
      </c>
      <c r="F124" s="82" t="str">
        <f>IFERROR(VLOOKUP(B124,Relevé[],5,FALSE),"")</f>
        <v/>
      </c>
      <c r="G124" s="82" t="str">
        <f>IFERROR(VLOOKUP(B124,Relevé[],6,FALSE),"")</f>
        <v/>
      </c>
      <c r="H124" s="82" t="str">
        <f>IFERROR(VLOOKUP(B124,Relevé[],7,FALSE),"")</f>
        <v/>
      </c>
      <c r="I124" s="82" t="str">
        <f>IFERROR(VLOOKUP(B124,Relevé[],8,FALSE),"")</f>
        <v/>
      </c>
      <c r="J124" s="82" t="str">
        <f>IFERROR(VLOOKUP(B124,Relevé[],9,FALSE),"")</f>
        <v/>
      </c>
      <c r="K124" s="82" t="str">
        <f>IFERROR(VLOOKUP(B124,Relevé[],10,FALSE),"")</f>
        <v/>
      </c>
      <c r="L124" s="82" t="str">
        <f>IFERROR(VLOOKUP(B124,Relevé[],11,FALSE),"")</f>
        <v/>
      </c>
      <c r="M124" s="82" t="str">
        <f>IFERROR(VLOOKUP(B124,Relevé[],12,FALSE),"")</f>
        <v/>
      </c>
      <c r="N124" s="82" t="str">
        <f>IFERROR(VLOOKUP(B124,Relevé[],13,FALSE),"")</f>
        <v/>
      </c>
      <c r="O124" s="82" t="str">
        <f>IFERROR(VLOOKUP(B124,Relevé[],14,FALSE),"")</f>
        <v/>
      </c>
      <c r="P124" s="82" t="str">
        <f>IFERROR(VLOOKUP(B124,Relevé[],15,FALSE),"")</f>
        <v/>
      </c>
      <c r="Q124" s="82" t="str">
        <f>IFERROR(VLOOKUP(B124,Relevé[],16,FALSE),"")</f>
        <v/>
      </c>
      <c r="R124" s="82" t="str">
        <f>IFERROR(VLOOKUP(B124,Relevé[],17,FALSE),"")</f>
        <v/>
      </c>
      <c r="S124" s="82" t="str">
        <f>IFERROR(VLOOKUP(B124,Relevé[],18,FALSE),"")</f>
        <v/>
      </c>
      <c r="T124" s="82" t="str">
        <f>IFERROR(VLOOKUP(B124,Relevé[],19,FALSE),"")</f>
        <v/>
      </c>
      <c r="U124" s="82" t="str">
        <f>IFERROR(VLOOKUP(B124,Relevé[],20,FALSE),"")</f>
        <v/>
      </c>
      <c r="V124" s="82" t="str">
        <f>IFERROR(VLOOKUP(B124,Relevé[],21,FALSE),"")</f>
        <v/>
      </c>
      <c r="W124" s="82" t="str">
        <f>IFERROR(VLOOKUP(B124,Relevé[],22,FALSE),"")</f>
        <v/>
      </c>
      <c r="X124" s="82" t="str">
        <f>IFERROR(VLOOKUP(B124,Relevé[],23,FALSE),"")</f>
        <v/>
      </c>
      <c r="Y124" s="82" t="str">
        <f>IFERROR(VLOOKUP(B124,Relevé[],24,FALSE),"")</f>
        <v/>
      </c>
      <c r="Z124" s="82" t="str">
        <f>IFERROR(VLOOKUP(B124,Relevé[],25,FALSE),"")</f>
        <v/>
      </c>
      <c r="AA124" s="82" t="str">
        <f>IFERROR(VLOOKUP(B124,Relevé[],26,FALSE),"")</f>
        <v/>
      </c>
      <c r="AB124" s="82" t="str">
        <f>IFERROR(VLOOKUP(B124,Relevé[],27,FALSE),"")</f>
        <v/>
      </c>
      <c r="AC124" s="82" t="str">
        <f>IFERROR(VLOOKUP(B124,Relevé[],28,FALSE),"")</f>
        <v/>
      </c>
      <c r="AD124" s="82" t="str">
        <f>IFERROR(VLOOKUP(B124,Relevé[],29,FALSE),"")</f>
        <v/>
      </c>
      <c r="AE124" s="82" t="str">
        <f>IFERROR(VLOOKUP(B124,Relevé[],30,FALSE),"")</f>
        <v/>
      </c>
      <c r="AF124" s="82" t="str">
        <f>IFERROR(VLOOKUP(B124,Relevé[],31,FALSE),"")</f>
        <v/>
      </c>
      <c r="AG124" s="82" t="str">
        <f>IFERROR(VLOOKUP(B124,Relevé[],32,FALSE),"")</f>
        <v/>
      </c>
      <c r="AH124" s="82" t="str">
        <f>IFERROR(VLOOKUP(B124,Relevé[],33,FALSE),"")</f>
        <v/>
      </c>
      <c r="AI124" s="82" t="str">
        <f>IFERROR(VLOOKUP(B124,Relevé[],34,FALSE),"")</f>
        <v/>
      </c>
      <c r="AJ124" s="146">
        <f t="shared" ref="AJ124" si="1366">SUM(E125:AI125)</f>
        <v>0</v>
      </c>
      <c r="AK124" s="146">
        <f t="shared" ref="AK124" si="1367">SUMIFS($E125:$AI125,$E126:$AI126,"C")</f>
        <v>0</v>
      </c>
      <c r="AL124" s="146">
        <f t="shared" ref="AL124" si="1368">SUMIFS($E125:$AI125,$E126:$AI126,"M")</f>
        <v>0</v>
      </c>
      <c r="AM124" s="146">
        <f t="shared" ref="AM124" si="1369">SUMIFS($E125:$AI125,$E126:$AI126,"A")</f>
        <v>0</v>
      </c>
      <c r="AN124" s="146">
        <f t="shared" ref="AN124" si="1370">SUMIFS($E125:$AI125,$E126:$AI126,"RC")</f>
        <v>0</v>
      </c>
      <c r="AO124" s="146">
        <f t="shared" ref="AO124" si="1371">SUMIFS($E125:$AI125,$E126:$AI126,"P")</f>
        <v>0</v>
      </c>
      <c r="AP124" s="146" t="b">
        <f t="shared" ref="AP124" si="1372">AJ124=SUM(AK124:AO126)</f>
        <v>1</v>
      </c>
    </row>
    <row r="125" spans="2:42" ht="15" customHeight="1" x14ac:dyDescent="0.25">
      <c r="B125" s="154"/>
      <c r="C125" s="149" t="s">
        <v>126</v>
      </c>
      <c r="D125" s="150"/>
      <c r="E125" s="83">
        <f>IFERROR(IF(AND(ISTEXT(E124),$D124=$C$3),E$3,
IF(AND(ISTEXT(E124),$D124=$C$4),E$4,
IF(AND($D124=$C$3,E$3-E124&gt;0),E$3-E124,
IF(AND(ISTEXT(E124),$D124=$C$5),E$5,
IF(AND($D124=$C$4,E$4-E124&gt;0),E$4-E124,
IF(AND($D124=$C$5,E$5-E124&gt;0),E$5-E124,0)))))),0)</f>
        <v>0</v>
      </c>
      <c r="F125" s="83">
        <f t="shared" ref="F125" si="1373">IFERROR(IF(AND(ISTEXT(F124),$D124=$C$3),F$3,
IF(AND(ISTEXT(F124),$D124=$C$4),F$4,
IF(AND($D124=$C$3,F$3-F124&gt;0),F$3-F124,
IF(AND(ISTEXT(F124),$D124=$C$5),F$5,
IF(AND($D124=$C$4,F$4-F124&gt;0),F$4-F124,
IF(AND($D124=$C$5,F$5-F124&gt;0),F$5-F124,0)))))),0)</f>
        <v>0</v>
      </c>
      <c r="G125" s="83">
        <f t="shared" ref="G125" si="1374">IFERROR(IF(AND(ISTEXT(G124),$D124=$C$3),G$3,
IF(AND(ISTEXT(G124),$D124=$C$4),G$4,
IF(AND($D124=$C$3,G$3-G124&gt;0),G$3-G124,
IF(AND(ISTEXT(G124),$D124=$C$5),G$5,
IF(AND($D124=$C$4,G$4-G124&gt;0),G$4-G124,
IF(AND($D124=$C$5,G$5-G124&gt;0),G$5-G124,0)))))),0)</f>
        <v>0</v>
      </c>
      <c r="H125" s="83">
        <f t="shared" ref="H125" si="1375">IFERROR(IF(AND(ISTEXT(H124),$D124=$C$3),H$3,
IF(AND(ISTEXT(H124),$D124=$C$4),H$4,
IF(AND($D124=$C$3,H$3-H124&gt;0),H$3-H124,
IF(AND(ISTEXT(H124),$D124=$C$5),H$5,
IF(AND($D124=$C$4,H$4-H124&gt;0),H$4-H124,
IF(AND($D124=$C$5,H$5-H124&gt;0),H$5-H124,0)))))),0)</f>
        <v>0</v>
      </c>
      <c r="I125" s="83">
        <f t="shared" ref="I125" si="1376">IFERROR(IF(AND(ISTEXT(I124),$D124=$C$3),I$3,
IF(AND(ISTEXT(I124),$D124=$C$4),I$4,
IF(AND($D124=$C$3,I$3-I124&gt;0),I$3-I124,
IF(AND(ISTEXT(I124),$D124=$C$5),I$5,
IF(AND($D124=$C$4,I$4-I124&gt;0),I$4-I124,
IF(AND($D124=$C$5,I$5-I124&gt;0),I$5-I124,0)))))),0)</f>
        <v>0</v>
      </c>
      <c r="J125" s="83">
        <f t="shared" ref="J125" si="1377">IFERROR(IF(AND(ISTEXT(J124),$D124=$C$3),J$3,
IF(AND(ISTEXT(J124),$D124=$C$4),J$4,
IF(AND($D124=$C$3,J$3-J124&gt;0),J$3-J124,
IF(AND(ISTEXT(J124),$D124=$C$5),J$5,
IF(AND($D124=$C$4,J$4-J124&gt;0),J$4-J124,
IF(AND($D124=$C$5,J$5-J124&gt;0),J$5-J124,0)))))),0)</f>
        <v>0</v>
      </c>
      <c r="K125" s="83">
        <f t="shared" ref="K125" si="1378">IFERROR(IF(AND(ISTEXT(K124),$D124=$C$3),K$3,
IF(AND(ISTEXT(K124),$D124=$C$4),K$4,
IF(AND($D124=$C$3,K$3-K124&gt;0),K$3-K124,
IF(AND(ISTEXT(K124),$D124=$C$5),K$5,
IF(AND($D124=$C$4,K$4-K124&gt;0),K$4-K124,
IF(AND($D124=$C$5,K$5-K124&gt;0),K$5-K124,0)))))),0)</f>
        <v>0</v>
      </c>
      <c r="L125" s="83">
        <f t="shared" ref="L125" si="1379">IFERROR(IF(AND(ISTEXT(L124),$D124=$C$3),L$3,
IF(AND(ISTEXT(L124),$D124=$C$4),L$4,
IF(AND($D124=$C$3,L$3-L124&gt;0),L$3-L124,
IF(AND(ISTEXT(L124),$D124=$C$5),L$5,
IF(AND($D124=$C$4,L$4-L124&gt;0),L$4-L124,
IF(AND($D124=$C$5,L$5-L124&gt;0),L$5-L124,0)))))),0)</f>
        <v>0</v>
      </c>
      <c r="M125" s="83">
        <f t="shared" ref="M125" si="1380">IFERROR(IF(AND(ISTEXT(M124),$D124=$C$3),M$3,
IF(AND(ISTEXT(M124),$D124=$C$4),M$4,
IF(AND($D124=$C$3,M$3-M124&gt;0),M$3-M124,
IF(AND(ISTEXT(M124),$D124=$C$5),M$5,
IF(AND($D124=$C$4,M$4-M124&gt;0),M$4-M124,
IF(AND($D124=$C$5,M$5-M124&gt;0),M$5-M124,0)))))),0)</f>
        <v>0</v>
      </c>
      <c r="N125" s="83">
        <f t="shared" ref="N125" si="1381">IFERROR(IF(AND(ISTEXT(N124),$D124=$C$3),N$3,
IF(AND(ISTEXT(N124),$D124=$C$4),N$4,
IF(AND($D124=$C$3,N$3-N124&gt;0),N$3-N124,
IF(AND(ISTEXT(N124),$D124=$C$5),N$5,
IF(AND($D124=$C$4,N$4-N124&gt;0),N$4-N124,
IF(AND($D124=$C$5,N$5-N124&gt;0),N$5-N124,0)))))),0)</f>
        <v>0</v>
      </c>
      <c r="O125" s="83">
        <f t="shared" ref="O125" si="1382">IFERROR(IF(AND(ISTEXT(O124),$D124=$C$3),O$3,
IF(AND(ISTEXT(O124),$D124=$C$4),O$4,
IF(AND($D124=$C$3,O$3-O124&gt;0),O$3-O124,
IF(AND(ISTEXT(O124),$D124=$C$5),O$5,
IF(AND($D124=$C$4,O$4-O124&gt;0),O$4-O124,
IF(AND($D124=$C$5,O$5-O124&gt;0),O$5-O124,0)))))),0)</f>
        <v>0</v>
      </c>
      <c r="P125" s="83">
        <f t="shared" ref="P125" si="1383">IFERROR(IF(AND(ISTEXT(P124),$D124=$C$3),P$3,
IF(AND(ISTEXT(P124),$D124=$C$4),P$4,
IF(AND($D124=$C$3,P$3-P124&gt;0),P$3-P124,
IF(AND(ISTEXT(P124),$D124=$C$5),P$5,
IF(AND($D124=$C$4,P$4-P124&gt;0),P$4-P124,
IF(AND($D124=$C$5,P$5-P124&gt;0),P$5-P124,0)))))),0)</f>
        <v>0</v>
      </c>
      <c r="Q125" s="83">
        <f t="shared" ref="Q125" si="1384">IFERROR(IF(AND(ISTEXT(Q124),$D124=$C$3),Q$3,
IF(AND(ISTEXT(Q124),$D124=$C$4),Q$4,
IF(AND($D124=$C$3,Q$3-Q124&gt;0),Q$3-Q124,
IF(AND(ISTEXT(Q124),$D124=$C$5),Q$5,
IF(AND($D124=$C$4,Q$4-Q124&gt;0),Q$4-Q124,
IF(AND($D124=$C$5,Q$5-Q124&gt;0),Q$5-Q124,0)))))),0)</f>
        <v>0</v>
      </c>
      <c r="R125" s="83">
        <f t="shared" ref="R125" si="1385">IFERROR(IF(AND(ISTEXT(R124),$D124=$C$3),R$3,
IF(AND(ISTEXT(R124),$D124=$C$4),R$4,
IF(AND($D124=$C$3,R$3-R124&gt;0),R$3-R124,
IF(AND(ISTEXT(R124),$D124=$C$5),R$5,
IF(AND($D124=$C$4,R$4-R124&gt;0),R$4-R124,
IF(AND($D124=$C$5,R$5-R124&gt;0),R$5-R124,0)))))),0)</f>
        <v>0</v>
      </c>
      <c r="S125" s="83">
        <f t="shared" ref="S125" si="1386">IFERROR(IF(AND(ISTEXT(S124),$D124=$C$3),S$3,
IF(AND(ISTEXT(S124),$D124=$C$4),S$4,
IF(AND($D124=$C$3,S$3-S124&gt;0),S$3-S124,
IF(AND(ISTEXT(S124),$D124=$C$5),S$5,
IF(AND($D124=$C$4,S$4-S124&gt;0),S$4-S124,
IF(AND($D124=$C$5,S$5-S124&gt;0),S$5-S124,0)))))),0)</f>
        <v>0</v>
      </c>
      <c r="T125" s="83">
        <f t="shared" ref="T125" si="1387">IFERROR(IF(AND(ISTEXT(T124),$D124=$C$3),T$3,
IF(AND(ISTEXT(T124),$D124=$C$4),T$4,
IF(AND($D124=$C$3,T$3-T124&gt;0),T$3-T124,
IF(AND(ISTEXT(T124),$D124=$C$5),T$5,
IF(AND($D124=$C$4,T$4-T124&gt;0),T$4-T124,
IF(AND($D124=$C$5,T$5-T124&gt;0),T$5-T124,0)))))),0)</f>
        <v>0</v>
      </c>
      <c r="U125" s="83">
        <f t="shared" ref="U125" si="1388">IFERROR(IF(AND(ISTEXT(U124),$D124=$C$3),U$3,
IF(AND(ISTEXT(U124),$D124=$C$4),U$4,
IF(AND($D124=$C$3,U$3-U124&gt;0),U$3-U124,
IF(AND(ISTEXT(U124),$D124=$C$5),U$5,
IF(AND($D124=$C$4,U$4-U124&gt;0),U$4-U124,
IF(AND($D124=$C$5,U$5-U124&gt;0),U$5-U124,0)))))),0)</f>
        <v>0</v>
      </c>
      <c r="V125" s="83">
        <f t="shared" ref="V125" si="1389">IFERROR(IF(AND(ISTEXT(V124),$D124=$C$3),V$3,
IF(AND(ISTEXT(V124),$D124=$C$4),V$4,
IF(AND($D124=$C$3,V$3-V124&gt;0),V$3-V124,
IF(AND(ISTEXT(V124),$D124=$C$5),V$5,
IF(AND($D124=$C$4,V$4-V124&gt;0),V$4-V124,
IF(AND($D124=$C$5,V$5-V124&gt;0),V$5-V124,0)))))),0)</f>
        <v>0</v>
      </c>
      <c r="W125" s="83">
        <f t="shared" ref="W125" si="1390">IFERROR(IF(AND(ISTEXT(W124),$D124=$C$3),W$3,
IF(AND(ISTEXT(W124),$D124=$C$4),W$4,
IF(AND($D124=$C$3,W$3-W124&gt;0),W$3-W124,
IF(AND(ISTEXT(W124),$D124=$C$5),W$5,
IF(AND($D124=$C$4,W$4-W124&gt;0),W$4-W124,
IF(AND($D124=$C$5,W$5-W124&gt;0),W$5-W124,0)))))),0)</f>
        <v>0</v>
      </c>
      <c r="X125" s="83">
        <f t="shared" ref="X125" si="1391">IFERROR(IF(AND(ISTEXT(X124),$D124=$C$3),X$3,
IF(AND(ISTEXT(X124),$D124=$C$4),X$4,
IF(AND($D124=$C$3,X$3-X124&gt;0),X$3-X124,
IF(AND(ISTEXT(X124),$D124=$C$5),X$5,
IF(AND($D124=$C$4,X$4-X124&gt;0),X$4-X124,
IF(AND($D124=$C$5,X$5-X124&gt;0),X$5-X124,0)))))),0)</f>
        <v>0</v>
      </c>
      <c r="Y125" s="83">
        <f t="shared" ref="Y125" si="1392">IFERROR(IF(AND(ISTEXT(Y124),$D124=$C$3),Y$3,
IF(AND(ISTEXT(Y124),$D124=$C$4),Y$4,
IF(AND($D124=$C$3,Y$3-Y124&gt;0),Y$3-Y124,
IF(AND(ISTEXT(Y124),$D124=$C$5),Y$5,
IF(AND($D124=$C$4,Y$4-Y124&gt;0),Y$4-Y124,
IF(AND($D124=$C$5,Y$5-Y124&gt;0),Y$5-Y124,0)))))),0)</f>
        <v>0</v>
      </c>
      <c r="Z125" s="83">
        <f t="shared" ref="Z125" si="1393">IFERROR(IF(AND(ISTEXT(Z124),$D124=$C$3),Z$3,
IF(AND(ISTEXT(Z124),$D124=$C$4),Z$4,
IF(AND($D124=$C$3,Z$3-Z124&gt;0),Z$3-Z124,
IF(AND(ISTEXT(Z124),$D124=$C$5),Z$5,
IF(AND($D124=$C$4,Z$4-Z124&gt;0),Z$4-Z124,
IF(AND($D124=$C$5,Z$5-Z124&gt;0),Z$5-Z124,0)))))),0)</f>
        <v>0</v>
      </c>
      <c r="AA125" s="83">
        <f t="shared" ref="AA125" si="1394">IFERROR(IF(AND(ISTEXT(AA124),$D124=$C$3),AA$3,
IF(AND(ISTEXT(AA124),$D124=$C$4),AA$4,
IF(AND($D124=$C$3,AA$3-AA124&gt;0),AA$3-AA124,
IF(AND(ISTEXT(AA124),$D124=$C$5),AA$5,
IF(AND($D124=$C$4,AA$4-AA124&gt;0),AA$4-AA124,
IF(AND($D124=$C$5,AA$5-AA124&gt;0),AA$5-AA124,0)))))),0)</f>
        <v>0</v>
      </c>
      <c r="AB125" s="83">
        <f t="shared" ref="AB125" si="1395">IFERROR(IF(AND(ISTEXT(AB124),$D124=$C$3),AB$3,
IF(AND(ISTEXT(AB124),$D124=$C$4),AB$4,
IF(AND($D124=$C$3,AB$3-AB124&gt;0),AB$3-AB124,
IF(AND(ISTEXT(AB124),$D124=$C$5),AB$5,
IF(AND($D124=$C$4,AB$4-AB124&gt;0),AB$4-AB124,
IF(AND($D124=$C$5,AB$5-AB124&gt;0),AB$5-AB124,0)))))),0)</f>
        <v>0</v>
      </c>
      <c r="AC125" s="83">
        <f t="shared" ref="AC125" si="1396">IFERROR(IF(AND(ISTEXT(AC124),$D124=$C$3),AC$3,
IF(AND(ISTEXT(AC124),$D124=$C$4),AC$4,
IF(AND($D124=$C$3,AC$3-AC124&gt;0),AC$3-AC124,
IF(AND(ISTEXT(AC124),$D124=$C$5),AC$5,
IF(AND($D124=$C$4,AC$4-AC124&gt;0),AC$4-AC124,
IF(AND($D124=$C$5,AC$5-AC124&gt;0),AC$5-AC124,0)))))),0)</f>
        <v>0</v>
      </c>
      <c r="AD125" s="83">
        <f t="shared" ref="AD125" si="1397">IFERROR(IF(AND(ISTEXT(AD124),$D124=$C$3),AD$3,
IF(AND(ISTEXT(AD124),$D124=$C$4),AD$4,
IF(AND($D124=$C$3,AD$3-AD124&gt;0),AD$3-AD124,
IF(AND(ISTEXT(AD124),$D124=$C$5),AD$5,
IF(AND($D124=$C$4,AD$4-AD124&gt;0),AD$4-AD124,
IF(AND($D124=$C$5,AD$5-AD124&gt;0),AD$5-AD124,0)))))),0)</f>
        <v>0</v>
      </c>
      <c r="AE125" s="83">
        <f t="shared" ref="AE125" si="1398">IFERROR(IF(AND(ISTEXT(AE124),$D124=$C$3),AE$3,
IF(AND(ISTEXT(AE124),$D124=$C$4),AE$4,
IF(AND($D124=$C$3,AE$3-AE124&gt;0),AE$3-AE124,
IF(AND(ISTEXT(AE124),$D124=$C$5),AE$5,
IF(AND($D124=$C$4,AE$4-AE124&gt;0),AE$4-AE124,
IF(AND($D124=$C$5,AE$5-AE124&gt;0),AE$5-AE124,0)))))),0)</f>
        <v>0</v>
      </c>
      <c r="AF125" s="83">
        <f t="shared" ref="AF125" si="1399">IFERROR(IF(AND(ISTEXT(AF124),$D124=$C$3),AF$3,
IF(AND(ISTEXT(AF124),$D124=$C$4),AF$4,
IF(AND($D124=$C$3,AF$3-AF124&gt;0),AF$3-AF124,
IF(AND(ISTEXT(AF124),$D124=$C$5),AF$5,
IF(AND($D124=$C$4,AF$4-AF124&gt;0),AF$4-AF124,
IF(AND($D124=$C$5,AF$5-AF124&gt;0),AF$5-AF124,0)))))),0)</f>
        <v>0</v>
      </c>
      <c r="AG125" s="83">
        <f t="shared" ref="AG125" si="1400">IFERROR(IF(AND(ISTEXT(AG124),$D124=$C$3),AG$3,
IF(AND(ISTEXT(AG124),$D124=$C$4),AG$4,
IF(AND($D124=$C$3,AG$3-AG124&gt;0),AG$3-AG124,
IF(AND(ISTEXT(AG124),$D124=$C$5),AG$5,
IF(AND($D124=$C$4,AG$4-AG124&gt;0),AG$4-AG124,
IF(AND($D124=$C$5,AG$5-AG124&gt;0),AG$5-AG124,0)))))),0)</f>
        <v>0</v>
      </c>
      <c r="AH125" s="83">
        <f t="shared" ref="AH125" si="1401">IFERROR(IF(AND(ISTEXT(AH124),$D124=$C$3),AH$3,
IF(AND(ISTEXT(AH124),$D124=$C$4),AH$4,
IF(AND($D124=$C$3,AH$3-AH124&gt;0),AH$3-AH124,
IF(AND(ISTEXT(AH124),$D124=$C$5),AH$5,
IF(AND($D124=$C$4,AH$4-AH124&gt;0),AH$4-AH124,
IF(AND($D124=$C$5,AH$5-AH124&gt;0),AH$5-AH124,0)))))),0)</f>
        <v>0</v>
      </c>
      <c r="AI125" s="83">
        <f t="shared" ref="AI125" si="1402">IFERROR(IF(AND(ISTEXT(AI124),$D124=$C$3),AI$3,
IF(AND(ISTEXT(AI124),$D124=$C$4),AI$4,
IF(AND($D124=$C$3,AI$3-AI124&gt;0),AI$3-AI124,
IF(AND(ISTEXT(AI124),$D124=$C$5),AI$5,
IF(AND($D124=$C$4,AI$4-AI124&gt;0),AI$4-AI124,
IF(AND($D124=$C$5,AI$5-AI124&gt;0),AI$5-AI124,0)))))),0)</f>
        <v>0</v>
      </c>
      <c r="AJ125" s="147"/>
      <c r="AK125" s="147"/>
      <c r="AL125" s="147"/>
      <c r="AM125" s="147"/>
      <c r="AN125" s="147"/>
      <c r="AO125" s="147"/>
      <c r="AP125" s="147"/>
    </row>
    <row r="126" spans="2:42" ht="15" customHeight="1" thickBot="1" x14ac:dyDescent="0.3">
      <c r="B126" s="155"/>
      <c r="C126" s="151" t="s">
        <v>127</v>
      </c>
      <c r="D126" s="152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84"/>
      <c r="AJ126" s="148"/>
      <c r="AK126" s="148"/>
      <c r="AL126" s="148"/>
      <c r="AM126" s="148"/>
      <c r="AN126" s="148"/>
      <c r="AO126" s="148"/>
      <c r="AP126" s="148"/>
    </row>
    <row r="127" spans="2:42" ht="15" customHeight="1" x14ac:dyDescent="0.25">
      <c r="B127" s="153">
        <f>A49</f>
        <v>0</v>
      </c>
      <c r="C127" s="81" t="str">
        <f>IFERROR(VLOOKUP(B127,Relevé[],2,FALSE),"")</f>
        <v/>
      </c>
      <c r="D127" s="81" t="str">
        <f>IFERROR(VLOOKUP(B127,Relevé[],3,FALSE),"")</f>
        <v/>
      </c>
      <c r="E127" s="82" t="str">
        <f>IFERROR(VLOOKUP(B127,Relevé[],4,FALSE),"")</f>
        <v/>
      </c>
      <c r="F127" s="82" t="str">
        <f>IFERROR(VLOOKUP(B127,Relevé[],5,FALSE),"")</f>
        <v/>
      </c>
      <c r="G127" s="82" t="str">
        <f>IFERROR(VLOOKUP(B127,Relevé[],6,FALSE),"")</f>
        <v/>
      </c>
      <c r="H127" s="82" t="str">
        <f>IFERROR(VLOOKUP(B127,Relevé[],7,FALSE),"")</f>
        <v/>
      </c>
      <c r="I127" s="82" t="str">
        <f>IFERROR(VLOOKUP(B127,Relevé[],8,FALSE),"")</f>
        <v/>
      </c>
      <c r="J127" s="82" t="str">
        <f>IFERROR(VLOOKUP(B127,Relevé[],9,FALSE),"")</f>
        <v/>
      </c>
      <c r="K127" s="82" t="str">
        <f>IFERROR(VLOOKUP(B127,Relevé[],10,FALSE),"")</f>
        <v/>
      </c>
      <c r="L127" s="82" t="str">
        <f>IFERROR(VLOOKUP(B127,Relevé[],11,FALSE),"")</f>
        <v/>
      </c>
      <c r="M127" s="82" t="str">
        <f>IFERROR(VLOOKUP(B127,Relevé[],12,FALSE),"")</f>
        <v/>
      </c>
      <c r="N127" s="82" t="str">
        <f>IFERROR(VLOOKUP(B127,Relevé[],13,FALSE),"")</f>
        <v/>
      </c>
      <c r="O127" s="82" t="str">
        <f>IFERROR(VLOOKUP(B127,Relevé[],14,FALSE),"")</f>
        <v/>
      </c>
      <c r="P127" s="82" t="str">
        <f>IFERROR(VLOOKUP(B127,Relevé[],15,FALSE),"")</f>
        <v/>
      </c>
      <c r="Q127" s="82" t="str">
        <f>IFERROR(VLOOKUP(B127,Relevé[],16,FALSE),"")</f>
        <v/>
      </c>
      <c r="R127" s="82" t="str">
        <f>IFERROR(VLOOKUP(B127,Relevé[],17,FALSE),"")</f>
        <v/>
      </c>
      <c r="S127" s="82" t="str">
        <f>IFERROR(VLOOKUP(B127,Relevé[],18,FALSE),"")</f>
        <v/>
      </c>
      <c r="T127" s="82" t="str">
        <f>IFERROR(VLOOKUP(B127,Relevé[],19,FALSE),"")</f>
        <v/>
      </c>
      <c r="U127" s="82" t="str">
        <f>IFERROR(VLOOKUP(B127,Relevé[],20,FALSE),"")</f>
        <v/>
      </c>
      <c r="V127" s="82" t="str">
        <f>IFERROR(VLOOKUP(B127,Relevé[],21,FALSE),"")</f>
        <v/>
      </c>
      <c r="W127" s="82" t="str">
        <f>IFERROR(VLOOKUP(B127,Relevé[],22,FALSE),"")</f>
        <v/>
      </c>
      <c r="X127" s="82" t="str">
        <f>IFERROR(VLOOKUP(B127,Relevé[],23,FALSE),"")</f>
        <v/>
      </c>
      <c r="Y127" s="82" t="str">
        <f>IFERROR(VLOOKUP(B127,Relevé[],24,FALSE),"")</f>
        <v/>
      </c>
      <c r="Z127" s="82" t="str">
        <f>IFERROR(VLOOKUP(B127,Relevé[],25,FALSE),"")</f>
        <v/>
      </c>
      <c r="AA127" s="82" t="str">
        <f>IFERROR(VLOOKUP(B127,Relevé[],26,FALSE),"")</f>
        <v/>
      </c>
      <c r="AB127" s="82" t="str">
        <f>IFERROR(VLOOKUP(B127,Relevé[],27,FALSE),"")</f>
        <v/>
      </c>
      <c r="AC127" s="82" t="str">
        <f>IFERROR(VLOOKUP(B127,Relevé[],28,FALSE),"")</f>
        <v/>
      </c>
      <c r="AD127" s="82" t="str">
        <f>IFERROR(VLOOKUP(B127,Relevé[],29,FALSE),"")</f>
        <v/>
      </c>
      <c r="AE127" s="82" t="str">
        <f>IFERROR(VLOOKUP(B127,Relevé[],30,FALSE),"")</f>
        <v/>
      </c>
      <c r="AF127" s="82" t="str">
        <f>IFERROR(VLOOKUP(B127,Relevé[],31,FALSE),"")</f>
        <v/>
      </c>
      <c r="AG127" s="82" t="str">
        <f>IFERROR(VLOOKUP(B127,Relevé[],32,FALSE),"")</f>
        <v/>
      </c>
      <c r="AH127" s="82" t="str">
        <f>IFERROR(VLOOKUP(B127,Relevé[],33,FALSE),"")</f>
        <v/>
      </c>
      <c r="AI127" s="82" t="str">
        <f>IFERROR(VLOOKUP(B127,Relevé[],34,FALSE),"")</f>
        <v/>
      </c>
      <c r="AJ127" s="146">
        <f>SUM(E128:AI128)</f>
        <v>0</v>
      </c>
      <c r="AK127" s="146">
        <f t="shared" ref="AK127" si="1403">SUMIFS($E128:$AI128,$E129:$AI129,"C")</f>
        <v>0</v>
      </c>
      <c r="AL127" s="146">
        <f t="shared" ref="AL127" si="1404">SUMIFS($E128:$AI128,$E129:$AI129,"M")</f>
        <v>0</v>
      </c>
      <c r="AM127" s="146">
        <f t="shared" ref="AM127" si="1405">SUMIFS($E128:$AI128,$E129:$AI129,"A")</f>
        <v>0</v>
      </c>
      <c r="AN127" s="146">
        <f t="shared" ref="AN127" si="1406">SUMIFS($E128:$AI128,$E129:$AI129,"RC")</f>
        <v>0</v>
      </c>
      <c r="AO127" s="146">
        <f t="shared" ref="AO127" si="1407">SUMIFS($E128:$AI128,$E129:$AI129,"P")</f>
        <v>0</v>
      </c>
      <c r="AP127" s="146" t="b">
        <f t="shared" ref="AP127" si="1408">AJ127=SUM(AK127:AO129)</f>
        <v>1</v>
      </c>
    </row>
    <row r="128" spans="2:42" ht="15" customHeight="1" x14ac:dyDescent="0.25">
      <c r="B128" s="154"/>
      <c r="C128" s="149" t="s">
        <v>126</v>
      </c>
      <c r="D128" s="150"/>
      <c r="E128" s="83">
        <f>IFERROR(IF(AND(ISTEXT(E127),$D127=$C$3),E$3,
IF(AND(ISTEXT(E127),$D127=$C$4),E$4,
IF(AND($D127=$C$3,E$3-E127&gt;0),E$3-E127,
IF(AND(ISTEXT(E127),$D127=$C$5),E$5,
IF(AND($D127=$C$4,E$4-E127&gt;0),E$4-E127,
IF(AND($D127=$C$5,E$5-E127&gt;0),E$5-E127,0)))))),0)</f>
        <v>0</v>
      </c>
      <c r="F128" s="83">
        <f t="shared" ref="F128" si="1409">IFERROR(IF(AND(ISTEXT(F127),$D127=$C$3),F$3,
IF(AND(ISTEXT(F127),$D127=$C$4),F$4,
IF(AND($D127=$C$3,F$3-F127&gt;0),F$3-F127,
IF(AND(ISTEXT(F127),$D127=$C$5),F$5,
IF(AND($D127=$C$4,F$4-F127&gt;0),F$4-F127,
IF(AND($D127=$C$5,F$5-F127&gt;0),F$5-F127,0)))))),0)</f>
        <v>0</v>
      </c>
      <c r="G128" s="83">
        <f t="shared" ref="G128" si="1410">IFERROR(IF(AND(ISTEXT(G127),$D127=$C$3),G$3,
IF(AND(ISTEXT(G127),$D127=$C$4),G$4,
IF(AND($D127=$C$3,G$3-G127&gt;0),G$3-G127,
IF(AND(ISTEXT(G127),$D127=$C$5),G$5,
IF(AND($D127=$C$4,G$4-G127&gt;0),G$4-G127,
IF(AND($D127=$C$5,G$5-G127&gt;0),G$5-G127,0)))))),0)</f>
        <v>0</v>
      </c>
      <c r="H128" s="83">
        <f t="shared" ref="H128" si="1411">IFERROR(IF(AND(ISTEXT(H127),$D127=$C$3),H$3,
IF(AND(ISTEXT(H127),$D127=$C$4),H$4,
IF(AND($D127=$C$3,H$3-H127&gt;0),H$3-H127,
IF(AND(ISTEXT(H127),$D127=$C$5),H$5,
IF(AND($D127=$C$4,H$4-H127&gt;0),H$4-H127,
IF(AND($D127=$C$5,H$5-H127&gt;0),H$5-H127,0)))))),0)</f>
        <v>0</v>
      </c>
      <c r="I128" s="83">
        <f t="shared" ref="I128" si="1412">IFERROR(IF(AND(ISTEXT(I127),$D127=$C$3),I$3,
IF(AND(ISTEXT(I127),$D127=$C$4),I$4,
IF(AND($D127=$C$3,I$3-I127&gt;0),I$3-I127,
IF(AND(ISTEXT(I127),$D127=$C$5),I$5,
IF(AND($D127=$C$4,I$4-I127&gt;0),I$4-I127,
IF(AND($D127=$C$5,I$5-I127&gt;0),I$5-I127,0)))))),0)</f>
        <v>0</v>
      </c>
      <c r="J128" s="83">
        <f t="shared" ref="J128" si="1413">IFERROR(IF(AND(ISTEXT(J127),$D127=$C$3),J$3,
IF(AND(ISTEXT(J127),$D127=$C$4),J$4,
IF(AND($D127=$C$3,J$3-J127&gt;0),J$3-J127,
IF(AND(ISTEXT(J127),$D127=$C$5),J$5,
IF(AND($D127=$C$4,J$4-J127&gt;0),J$4-J127,
IF(AND($D127=$C$5,J$5-J127&gt;0),J$5-J127,0)))))),0)</f>
        <v>0</v>
      </c>
      <c r="K128" s="83">
        <f t="shared" ref="K128" si="1414">IFERROR(IF(AND(ISTEXT(K127),$D127=$C$3),K$3,
IF(AND(ISTEXT(K127),$D127=$C$4),K$4,
IF(AND($D127=$C$3,K$3-K127&gt;0),K$3-K127,
IF(AND(ISTEXT(K127),$D127=$C$5),K$5,
IF(AND($D127=$C$4,K$4-K127&gt;0),K$4-K127,
IF(AND($D127=$C$5,K$5-K127&gt;0),K$5-K127,0)))))),0)</f>
        <v>0</v>
      </c>
      <c r="L128" s="83">
        <f t="shared" ref="L128" si="1415">IFERROR(IF(AND(ISTEXT(L127),$D127=$C$3),L$3,
IF(AND(ISTEXT(L127),$D127=$C$4),L$4,
IF(AND($D127=$C$3,L$3-L127&gt;0),L$3-L127,
IF(AND(ISTEXT(L127),$D127=$C$5),L$5,
IF(AND($D127=$C$4,L$4-L127&gt;0),L$4-L127,
IF(AND($D127=$C$5,L$5-L127&gt;0),L$5-L127,0)))))),0)</f>
        <v>0</v>
      </c>
      <c r="M128" s="83">
        <f t="shared" ref="M128" si="1416">IFERROR(IF(AND(ISTEXT(M127),$D127=$C$3),M$3,
IF(AND(ISTEXT(M127),$D127=$C$4),M$4,
IF(AND($D127=$C$3,M$3-M127&gt;0),M$3-M127,
IF(AND(ISTEXT(M127),$D127=$C$5),M$5,
IF(AND($D127=$C$4,M$4-M127&gt;0),M$4-M127,
IF(AND($D127=$C$5,M$5-M127&gt;0),M$5-M127,0)))))),0)</f>
        <v>0</v>
      </c>
      <c r="N128" s="83">
        <f t="shared" ref="N128" si="1417">IFERROR(IF(AND(ISTEXT(N127),$D127=$C$3),N$3,
IF(AND(ISTEXT(N127),$D127=$C$4),N$4,
IF(AND($D127=$C$3,N$3-N127&gt;0),N$3-N127,
IF(AND(ISTEXT(N127),$D127=$C$5),N$5,
IF(AND($D127=$C$4,N$4-N127&gt;0),N$4-N127,
IF(AND($D127=$C$5,N$5-N127&gt;0),N$5-N127,0)))))),0)</f>
        <v>0</v>
      </c>
      <c r="O128" s="83">
        <f t="shared" ref="O128" si="1418">IFERROR(IF(AND(ISTEXT(O127),$D127=$C$3),O$3,
IF(AND(ISTEXT(O127),$D127=$C$4),O$4,
IF(AND($D127=$C$3,O$3-O127&gt;0),O$3-O127,
IF(AND(ISTEXT(O127),$D127=$C$5),O$5,
IF(AND($D127=$C$4,O$4-O127&gt;0),O$4-O127,
IF(AND($D127=$C$5,O$5-O127&gt;0),O$5-O127,0)))))),0)</f>
        <v>0</v>
      </c>
      <c r="P128" s="83">
        <f t="shared" ref="P128" si="1419">IFERROR(IF(AND(ISTEXT(P127),$D127=$C$3),P$3,
IF(AND(ISTEXT(P127),$D127=$C$4),P$4,
IF(AND($D127=$C$3,P$3-P127&gt;0),P$3-P127,
IF(AND(ISTEXT(P127),$D127=$C$5),P$5,
IF(AND($D127=$C$4,P$4-P127&gt;0),P$4-P127,
IF(AND($D127=$C$5,P$5-P127&gt;0),P$5-P127,0)))))),0)</f>
        <v>0</v>
      </c>
      <c r="Q128" s="83">
        <f t="shared" ref="Q128" si="1420">IFERROR(IF(AND(ISTEXT(Q127),$D127=$C$3),Q$3,
IF(AND(ISTEXT(Q127),$D127=$C$4),Q$4,
IF(AND($D127=$C$3,Q$3-Q127&gt;0),Q$3-Q127,
IF(AND(ISTEXT(Q127),$D127=$C$5),Q$5,
IF(AND($D127=$C$4,Q$4-Q127&gt;0),Q$4-Q127,
IF(AND($D127=$C$5,Q$5-Q127&gt;0),Q$5-Q127,0)))))),0)</f>
        <v>0</v>
      </c>
      <c r="R128" s="83">
        <f t="shared" ref="R128" si="1421">IFERROR(IF(AND(ISTEXT(R127),$D127=$C$3),R$3,
IF(AND(ISTEXT(R127),$D127=$C$4),R$4,
IF(AND($D127=$C$3,R$3-R127&gt;0),R$3-R127,
IF(AND(ISTEXT(R127),$D127=$C$5),R$5,
IF(AND($D127=$C$4,R$4-R127&gt;0),R$4-R127,
IF(AND($D127=$C$5,R$5-R127&gt;0),R$5-R127,0)))))),0)</f>
        <v>0</v>
      </c>
      <c r="S128" s="83">
        <f t="shared" ref="S128" si="1422">IFERROR(IF(AND(ISTEXT(S127),$D127=$C$3),S$3,
IF(AND(ISTEXT(S127),$D127=$C$4),S$4,
IF(AND($D127=$C$3,S$3-S127&gt;0),S$3-S127,
IF(AND(ISTEXT(S127),$D127=$C$5),S$5,
IF(AND($D127=$C$4,S$4-S127&gt;0),S$4-S127,
IF(AND($D127=$C$5,S$5-S127&gt;0),S$5-S127,0)))))),0)</f>
        <v>0</v>
      </c>
      <c r="T128" s="83">
        <f t="shared" ref="T128" si="1423">IFERROR(IF(AND(ISTEXT(T127),$D127=$C$3),T$3,
IF(AND(ISTEXT(T127),$D127=$C$4),T$4,
IF(AND($D127=$C$3,T$3-T127&gt;0),T$3-T127,
IF(AND(ISTEXT(T127),$D127=$C$5),T$5,
IF(AND($D127=$C$4,T$4-T127&gt;0),T$4-T127,
IF(AND($D127=$C$5,T$5-T127&gt;0),T$5-T127,0)))))),0)</f>
        <v>0</v>
      </c>
      <c r="U128" s="83">
        <f t="shared" ref="U128" si="1424">IFERROR(IF(AND(ISTEXT(U127),$D127=$C$3),U$3,
IF(AND(ISTEXT(U127),$D127=$C$4),U$4,
IF(AND($D127=$C$3,U$3-U127&gt;0),U$3-U127,
IF(AND(ISTEXT(U127),$D127=$C$5),U$5,
IF(AND($D127=$C$4,U$4-U127&gt;0),U$4-U127,
IF(AND($D127=$C$5,U$5-U127&gt;0),U$5-U127,0)))))),0)</f>
        <v>0</v>
      </c>
      <c r="V128" s="83">
        <f t="shared" ref="V128" si="1425">IFERROR(IF(AND(ISTEXT(V127),$D127=$C$3),V$3,
IF(AND(ISTEXT(V127),$D127=$C$4),V$4,
IF(AND($D127=$C$3,V$3-V127&gt;0),V$3-V127,
IF(AND(ISTEXT(V127),$D127=$C$5),V$5,
IF(AND($D127=$C$4,V$4-V127&gt;0),V$4-V127,
IF(AND($D127=$C$5,V$5-V127&gt;0),V$5-V127,0)))))),0)</f>
        <v>0</v>
      </c>
      <c r="W128" s="83">
        <f t="shared" ref="W128" si="1426">IFERROR(IF(AND(ISTEXT(W127),$D127=$C$3),W$3,
IF(AND(ISTEXT(W127),$D127=$C$4),W$4,
IF(AND($D127=$C$3,W$3-W127&gt;0),W$3-W127,
IF(AND(ISTEXT(W127),$D127=$C$5),W$5,
IF(AND($D127=$C$4,W$4-W127&gt;0),W$4-W127,
IF(AND($D127=$C$5,W$5-W127&gt;0),W$5-W127,0)))))),0)</f>
        <v>0</v>
      </c>
      <c r="X128" s="83">
        <f t="shared" ref="X128" si="1427">IFERROR(IF(AND(ISTEXT(X127),$D127=$C$3),X$3,
IF(AND(ISTEXT(X127),$D127=$C$4),X$4,
IF(AND($D127=$C$3,X$3-X127&gt;0),X$3-X127,
IF(AND(ISTEXT(X127),$D127=$C$5),X$5,
IF(AND($D127=$C$4,X$4-X127&gt;0),X$4-X127,
IF(AND($D127=$C$5,X$5-X127&gt;0),X$5-X127,0)))))),0)</f>
        <v>0</v>
      </c>
      <c r="Y128" s="83">
        <f t="shared" ref="Y128" si="1428">IFERROR(IF(AND(ISTEXT(Y127),$D127=$C$3),Y$3,
IF(AND(ISTEXT(Y127),$D127=$C$4),Y$4,
IF(AND($D127=$C$3,Y$3-Y127&gt;0),Y$3-Y127,
IF(AND(ISTEXT(Y127),$D127=$C$5),Y$5,
IF(AND($D127=$C$4,Y$4-Y127&gt;0),Y$4-Y127,
IF(AND($D127=$C$5,Y$5-Y127&gt;0),Y$5-Y127,0)))))),0)</f>
        <v>0</v>
      </c>
      <c r="Z128" s="83">
        <f t="shared" ref="Z128" si="1429">IFERROR(IF(AND(ISTEXT(Z127),$D127=$C$3),Z$3,
IF(AND(ISTEXT(Z127),$D127=$C$4),Z$4,
IF(AND($D127=$C$3,Z$3-Z127&gt;0),Z$3-Z127,
IF(AND(ISTEXT(Z127),$D127=$C$5),Z$5,
IF(AND($D127=$C$4,Z$4-Z127&gt;0),Z$4-Z127,
IF(AND($D127=$C$5,Z$5-Z127&gt;0),Z$5-Z127,0)))))),0)</f>
        <v>0</v>
      </c>
      <c r="AA128" s="83">
        <f t="shared" ref="AA128" si="1430">IFERROR(IF(AND(ISTEXT(AA127),$D127=$C$3),AA$3,
IF(AND(ISTEXT(AA127),$D127=$C$4),AA$4,
IF(AND($D127=$C$3,AA$3-AA127&gt;0),AA$3-AA127,
IF(AND(ISTEXT(AA127),$D127=$C$5),AA$5,
IF(AND($D127=$C$4,AA$4-AA127&gt;0),AA$4-AA127,
IF(AND($D127=$C$5,AA$5-AA127&gt;0),AA$5-AA127,0)))))),0)</f>
        <v>0</v>
      </c>
      <c r="AB128" s="83">
        <f t="shared" ref="AB128" si="1431">IFERROR(IF(AND(ISTEXT(AB127),$D127=$C$3),AB$3,
IF(AND(ISTEXT(AB127),$D127=$C$4),AB$4,
IF(AND($D127=$C$3,AB$3-AB127&gt;0),AB$3-AB127,
IF(AND(ISTEXT(AB127),$D127=$C$5),AB$5,
IF(AND($D127=$C$4,AB$4-AB127&gt;0),AB$4-AB127,
IF(AND($D127=$C$5,AB$5-AB127&gt;0),AB$5-AB127,0)))))),0)</f>
        <v>0</v>
      </c>
      <c r="AC128" s="83">
        <f t="shared" ref="AC128" si="1432">IFERROR(IF(AND(ISTEXT(AC127),$D127=$C$3),AC$3,
IF(AND(ISTEXT(AC127),$D127=$C$4),AC$4,
IF(AND($D127=$C$3,AC$3-AC127&gt;0),AC$3-AC127,
IF(AND(ISTEXT(AC127),$D127=$C$5),AC$5,
IF(AND($D127=$C$4,AC$4-AC127&gt;0),AC$4-AC127,
IF(AND($D127=$C$5,AC$5-AC127&gt;0),AC$5-AC127,0)))))),0)</f>
        <v>0</v>
      </c>
      <c r="AD128" s="83">
        <f t="shared" ref="AD128" si="1433">IFERROR(IF(AND(ISTEXT(AD127),$D127=$C$3),AD$3,
IF(AND(ISTEXT(AD127),$D127=$C$4),AD$4,
IF(AND($D127=$C$3,AD$3-AD127&gt;0),AD$3-AD127,
IF(AND(ISTEXT(AD127),$D127=$C$5),AD$5,
IF(AND($D127=$C$4,AD$4-AD127&gt;0),AD$4-AD127,
IF(AND($D127=$C$5,AD$5-AD127&gt;0),AD$5-AD127,0)))))),0)</f>
        <v>0</v>
      </c>
      <c r="AE128" s="83">
        <f t="shared" ref="AE128" si="1434">IFERROR(IF(AND(ISTEXT(AE127),$D127=$C$3),AE$3,
IF(AND(ISTEXT(AE127),$D127=$C$4),AE$4,
IF(AND($D127=$C$3,AE$3-AE127&gt;0),AE$3-AE127,
IF(AND(ISTEXT(AE127),$D127=$C$5),AE$5,
IF(AND($D127=$C$4,AE$4-AE127&gt;0),AE$4-AE127,
IF(AND($D127=$C$5,AE$5-AE127&gt;0),AE$5-AE127,0)))))),0)</f>
        <v>0</v>
      </c>
      <c r="AF128" s="83">
        <f t="shared" ref="AF128" si="1435">IFERROR(IF(AND(ISTEXT(AF127),$D127=$C$3),AF$3,
IF(AND(ISTEXT(AF127),$D127=$C$4),AF$4,
IF(AND($D127=$C$3,AF$3-AF127&gt;0),AF$3-AF127,
IF(AND(ISTEXT(AF127),$D127=$C$5),AF$5,
IF(AND($D127=$C$4,AF$4-AF127&gt;0),AF$4-AF127,
IF(AND($D127=$C$5,AF$5-AF127&gt;0),AF$5-AF127,0)))))),0)</f>
        <v>0</v>
      </c>
      <c r="AG128" s="83">
        <f t="shared" ref="AG128" si="1436">IFERROR(IF(AND(ISTEXT(AG127),$D127=$C$3),AG$3,
IF(AND(ISTEXT(AG127),$D127=$C$4),AG$4,
IF(AND($D127=$C$3,AG$3-AG127&gt;0),AG$3-AG127,
IF(AND(ISTEXT(AG127),$D127=$C$5),AG$5,
IF(AND($D127=$C$4,AG$4-AG127&gt;0),AG$4-AG127,
IF(AND($D127=$C$5,AG$5-AG127&gt;0),AG$5-AG127,0)))))),0)</f>
        <v>0</v>
      </c>
      <c r="AH128" s="83">
        <f t="shared" ref="AH128" si="1437">IFERROR(IF(AND(ISTEXT(AH127),$D127=$C$3),AH$3,
IF(AND(ISTEXT(AH127),$D127=$C$4),AH$4,
IF(AND($D127=$C$3,AH$3-AH127&gt;0),AH$3-AH127,
IF(AND(ISTEXT(AH127),$D127=$C$5),AH$5,
IF(AND($D127=$C$4,AH$4-AH127&gt;0),AH$4-AH127,
IF(AND($D127=$C$5,AH$5-AH127&gt;0),AH$5-AH127,0)))))),0)</f>
        <v>0</v>
      </c>
      <c r="AI128" s="83">
        <f t="shared" ref="AI128" si="1438">IFERROR(IF(AND(ISTEXT(AI127),$D127=$C$3),AI$3,
IF(AND(ISTEXT(AI127),$D127=$C$4),AI$4,
IF(AND($D127=$C$3,AI$3-AI127&gt;0),AI$3-AI127,
IF(AND(ISTEXT(AI127),$D127=$C$5),AI$5,
IF(AND($D127=$C$4,AI$4-AI127&gt;0),AI$4-AI127,
IF(AND($D127=$C$5,AI$5-AI127&gt;0),AI$5-AI127,0)))))),0)</f>
        <v>0</v>
      </c>
      <c r="AJ128" s="147"/>
      <c r="AK128" s="147"/>
      <c r="AL128" s="147"/>
      <c r="AM128" s="147"/>
      <c r="AN128" s="147"/>
      <c r="AO128" s="147"/>
      <c r="AP128" s="147"/>
    </row>
    <row r="129" spans="2:42" ht="15" customHeight="1" thickBot="1" x14ac:dyDescent="0.3">
      <c r="B129" s="155"/>
      <c r="C129" s="151" t="s">
        <v>127</v>
      </c>
      <c r="D129" s="152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84"/>
      <c r="AJ129" s="148"/>
      <c r="AK129" s="148"/>
      <c r="AL129" s="148"/>
      <c r="AM129" s="148"/>
      <c r="AN129" s="148"/>
      <c r="AO129" s="148"/>
      <c r="AP129" s="148"/>
    </row>
    <row r="130" spans="2:42" ht="15" customHeight="1" x14ac:dyDescent="0.25">
      <c r="B130" s="153">
        <f>A50</f>
        <v>0</v>
      </c>
      <c r="C130" s="81" t="str">
        <f>IFERROR(VLOOKUP(B130,Relevé[],2,FALSE),"")</f>
        <v/>
      </c>
      <c r="D130" s="81" t="str">
        <f>IFERROR(VLOOKUP(B130,Relevé[],3,FALSE),"")</f>
        <v/>
      </c>
      <c r="E130" s="82" t="str">
        <f>IFERROR(VLOOKUP(B130,Relevé[],4,FALSE),"")</f>
        <v/>
      </c>
      <c r="F130" s="82" t="str">
        <f>IFERROR(VLOOKUP(B130,Relevé[],5,FALSE),"")</f>
        <v/>
      </c>
      <c r="G130" s="82" t="str">
        <f>IFERROR(VLOOKUP(B130,Relevé[],6,FALSE),"")</f>
        <v/>
      </c>
      <c r="H130" s="82" t="str">
        <f>IFERROR(VLOOKUP(B130,Relevé[],7,FALSE),"")</f>
        <v/>
      </c>
      <c r="I130" s="82" t="str">
        <f>IFERROR(VLOOKUP(B130,Relevé[],8,FALSE),"")</f>
        <v/>
      </c>
      <c r="J130" s="82" t="str">
        <f>IFERROR(VLOOKUP(B130,Relevé[],9,FALSE),"")</f>
        <v/>
      </c>
      <c r="K130" s="82" t="str">
        <f>IFERROR(VLOOKUP(B130,Relevé[],10,FALSE),"")</f>
        <v/>
      </c>
      <c r="L130" s="82" t="str">
        <f>IFERROR(VLOOKUP(B130,Relevé[],11,FALSE),"")</f>
        <v/>
      </c>
      <c r="M130" s="82" t="str">
        <f>IFERROR(VLOOKUP(B130,Relevé[],12,FALSE),"")</f>
        <v/>
      </c>
      <c r="N130" s="82" t="str">
        <f>IFERROR(VLOOKUP(B130,Relevé[],13,FALSE),"")</f>
        <v/>
      </c>
      <c r="O130" s="82" t="str">
        <f>IFERROR(VLOOKUP(B130,Relevé[],14,FALSE),"")</f>
        <v/>
      </c>
      <c r="P130" s="82" t="str">
        <f>IFERROR(VLOOKUP(B130,Relevé[],15,FALSE),"")</f>
        <v/>
      </c>
      <c r="Q130" s="82" t="str">
        <f>IFERROR(VLOOKUP(B130,Relevé[],16,FALSE),"")</f>
        <v/>
      </c>
      <c r="R130" s="82" t="str">
        <f>IFERROR(VLOOKUP(B130,Relevé[],17,FALSE),"")</f>
        <v/>
      </c>
      <c r="S130" s="82" t="str">
        <f>IFERROR(VLOOKUP(B130,Relevé[],18,FALSE),"")</f>
        <v/>
      </c>
      <c r="T130" s="82" t="str">
        <f>IFERROR(VLOOKUP(B130,Relevé[],19,FALSE),"")</f>
        <v/>
      </c>
      <c r="U130" s="82" t="str">
        <f>IFERROR(VLOOKUP(B130,Relevé[],20,FALSE),"")</f>
        <v/>
      </c>
      <c r="V130" s="82" t="str">
        <f>IFERROR(VLOOKUP(B130,Relevé[],21,FALSE),"")</f>
        <v/>
      </c>
      <c r="W130" s="82" t="str">
        <f>IFERROR(VLOOKUP(B130,Relevé[],22,FALSE),"")</f>
        <v/>
      </c>
      <c r="X130" s="82" t="str">
        <f>IFERROR(VLOOKUP(B130,Relevé[],23,FALSE),"")</f>
        <v/>
      </c>
      <c r="Y130" s="82" t="str">
        <f>IFERROR(VLOOKUP(B130,Relevé[],24,FALSE),"")</f>
        <v/>
      </c>
      <c r="Z130" s="82" t="str">
        <f>IFERROR(VLOOKUP(B130,Relevé[],25,FALSE),"")</f>
        <v/>
      </c>
      <c r="AA130" s="82" t="str">
        <f>IFERROR(VLOOKUP(B130,Relevé[],26,FALSE),"")</f>
        <v/>
      </c>
      <c r="AB130" s="82" t="str">
        <f>IFERROR(VLOOKUP(B130,Relevé[],27,FALSE),"")</f>
        <v/>
      </c>
      <c r="AC130" s="82" t="str">
        <f>IFERROR(VLOOKUP(B130,Relevé[],28,FALSE),"")</f>
        <v/>
      </c>
      <c r="AD130" s="82" t="str">
        <f>IFERROR(VLOOKUP(B130,Relevé[],29,FALSE),"")</f>
        <v/>
      </c>
      <c r="AE130" s="82" t="str">
        <f>IFERROR(VLOOKUP(B130,Relevé[],30,FALSE),"")</f>
        <v/>
      </c>
      <c r="AF130" s="82" t="str">
        <f>IFERROR(VLOOKUP(B130,Relevé[],31,FALSE),"")</f>
        <v/>
      </c>
      <c r="AG130" s="82" t="str">
        <f>IFERROR(VLOOKUP(B130,Relevé[],32,FALSE),"")</f>
        <v/>
      </c>
      <c r="AH130" s="82" t="str">
        <f>IFERROR(VLOOKUP(B130,Relevé[],33,FALSE),"")</f>
        <v/>
      </c>
      <c r="AI130" s="82" t="str">
        <f>IFERROR(VLOOKUP(B130,Relevé[],34,FALSE),"")</f>
        <v/>
      </c>
      <c r="AJ130" s="146">
        <f t="shared" ref="AJ130" si="1439">SUM(E131:AI131)</f>
        <v>0</v>
      </c>
      <c r="AK130" s="146">
        <f t="shared" ref="AK130" si="1440">SUMIFS($E131:$AI131,$E132:$AI132,"C")</f>
        <v>0</v>
      </c>
      <c r="AL130" s="146">
        <f t="shared" ref="AL130" si="1441">SUMIFS($E131:$AI131,$E132:$AI132,"M")</f>
        <v>0</v>
      </c>
      <c r="AM130" s="146">
        <f t="shared" ref="AM130" si="1442">SUMIFS($E131:$AI131,$E132:$AI132,"A")</f>
        <v>0</v>
      </c>
      <c r="AN130" s="146">
        <f t="shared" ref="AN130" si="1443">SUMIFS($E131:$AI131,$E132:$AI132,"RC")</f>
        <v>0</v>
      </c>
      <c r="AO130" s="146">
        <f t="shared" ref="AO130" si="1444">SUMIFS($E131:$AI131,$E132:$AI132,"P")</f>
        <v>0</v>
      </c>
      <c r="AP130" s="146" t="b">
        <f t="shared" ref="AP130" si="1445">AJ130=SUM(AK130:AO132)</f>
        <v>1</v>
      </c>
    </row>
    <row r="131" spans="2:42" ht="15" customHeight="1" x14ac:dyDescent="0.25">
      <c r="B131" s="154"/>
      <c r="C131" s="149" t="s">
        <v>126</v>
      </c>
      <c r="D131" s="150"/>
      <c r="E131" s="83">
        <f>IFERROR(IF(AND(ISTEXT(E130),$D130=$C$3),E$3,
IF(AND(ISTEXT(E130),$D130=$C$4),E$4,
IF(AND($D130=$C$3,E$3-E130&gt;0),E$3-E130,
IF(AND(ISTEXT(E130),$D130=$C$5),E$5,
IF(AND($D130=$C$4,E$4-E130&gt;0),E$4-E130,
IF(AND($D130=$C$5,E$5-E130&gt;0),E$5-E130,0)))))),0)</f>
        <v>0</v>
      </c>
      <c r="F131" s="83">
        <f t="shared" ref="F131" si="1446">IFERROR(IF(AND(ISTEXT(F130),$D130=$C$3),F$3,
IF(AND(ISTEXT(F130),$D130=$C$4),F$4,
IF(AND($D130=$C$3,F$3-F130&gt;0),F$3-F130,
IF(AND(ISTEXT(F130),$D130=$C$5),F$5,
IF(AND($D130=$C$4,F$4-F130&gt;0),F$4-F130,
IF(AND($D130=$C$5,F$5-F130&gt;0),F$5-F130,0)))))),0)</f>
        <v>0</v>
      </c>
      <c r="G131" s="83">
        <f t="shared" ref="G131" si="1447">IFERROR(IF(AND(ISTEXT(G130),$D130=$C$3),G$3,
IF(AND(ISTEXT(G130),$D130=$C$4),G$4,
IF(AND($D130=$C$3,G$3-G130&gt;0),G$3-G130,
IF(AND(ISTEXT(G130),$D130=$C$5),G$5,
IF(AND($D130=$C$4,G$4-G130&gt;0),G$4-G130,
IF(AND($D130=$C$5,G$5-G130&gt;0),G$5-G130,0)))))),0)</f>
        <v>0</v>
      </c>
      <c r="H131" s="83">
        <f t="shared" ref="H131" si="1448">IFERROR(IF(AND(ISTEXT(H130),$D130=$C$3),H$3,
IF(AND(ISTEXT(H130),$D130=$C$4),H$4,
IF(AND($D130=$C$3,H$3-H130&gt;0),H$3-H130,
IF(AND(ISTEXT(H130),$D130=$C$5),H$5,
IF(AND($D130=$C$4,H$4-H130&gt;0),H$4-H130,
IF(AND($D130=$C$5,H$5-H130&gt;0),H$5-H130,0)))))),0)</f>
        <v>0</v>
      </c>
      <c r="I131" s="83">
        <f t="shared" ref="I131" si="1449">IFERROR(IF(AND(ISTEXT(I130),$D130=$C$3),I$3,
IF(AND(ISTEXT(I130),$D130=$C$4),I$4,
IF(AND($D130=$C$3,I$3-I130&gt;0),I$3-I130,
IF(AND(ISTEXT(I130),$D130=$C$5),I$5,
IF(AND($D130=$C$4,I$4-I130&gt;0),I$4-I130,
IF(AND($D130=$C$5,I$5-I130&gt;0),I$5-I130,0)))))),0)</f>
        <v>0</v>
      </c>
      <c r="J131" s="83">
        <f t="shared" ref="J131" si="1450">IFERROR(IF(AND(ISTEXT(J130),$D130=$C$3),J$3,
IF(AND(ISTEXT(J130),$D130=$C$4),J$4,
IF(AND($D130=$C$3,J$3-J130&gt;0),J$3-J130,
IF(AND(ISTEXT(J130),$D130=$C$5),J$5,
IF(AND($D130=$C$4,J$4-J130&gt;0),J$4-J130,
IF(AND($D130=$C$5,J$5-J130&gt;0),J$5-J130,0)))))),0)</f>
        <v>0</v>
      </c>
      <c r="K131" s="83">
        <f t="shared" ref="K131" si="1451">IFERROR(IF(AND(ISTEXT(K130),$D130=$C$3),K$3,
IF(AND(ISTEXT(K130),$D130=$C$4),K$4,
IF(AND($D130=$C$3,K$3-K130&gt;0),K$3-K130,
IF(AND(ISTEXT(K130),$D130=$C$5),K$5,
IF(AND($D130=$C$4,K$4-K130&gt;0),K$4-K130,
IF(AND($D130=$C$5,K$5-K130&gt;0),K$5-K130,0)))))),0)</f>
        <v>0</v>
      </c>
      <c r="L131" s="83">
        <f t="shared" ref="L131" si="1452">IFERROR(IF(AND(ISTEXT(L130),$D130=$C$3),L$3,
IF(AND(ISTEXT(L130),$D130=$C$4),L$4,
IF(AND($D130=$C$3,L$3-L130&gt;0),L$3-L130,
IF(AND(ISTEXT(L130),$D130=$C$5),L$5,
IF(AND($D130=$C$4,L$4-L130&gt;0),L$4-L130,
IF(AND($D130=$C$5,L$5-L130&gt;0),L$5-L130,0)))))),0)</f>
        <v>0</v>
      </c>
      <c r="M131" s="83">
        <f t="shared" ref="M131" si="1453">IFERROR(IF(AND(ISTEXT(M130),$D130=$C$3),M$3,
IF(AND(ISTEXT(M130),$D130=$C$4),M$4,
IF(AND($D130=$C$3,M$3-M130&gt;0),M$3-M130,
IF(AND(ISTEXT(M130),$D130=$C$5),M$5,
IF(AND($D130=$C$4,M$4-M130&gt;0),M$4-M130,
IF(AND($D130=$C$5,M$5-M130&gt;0),M$5-M130,0)))))),0)</f>
        <v>0</v>
      </c>
      <c r="N131" s="83">
        <f t="shared" ref="N131" si="1454">IFERROR(IF(AND(ISTEXT(N130),$D130=$C$3),N$3,
IF(AND(ISTEXT(N130),$D130=$C$4),N$4,
IF(AND($D130=$C$3,N$3-N130&gt;0),N$3-N130,
IF(AND(ISTEXT(N130),$D130=$C$5),N$5,
IF(AND($D130=$C$4,N$4-N130&gt;0),N$4-N130,
IF(AND($D130=$C$5,N$5-N130&gt;0),N$5-N130,0)))))),0)</f>
        <v>0</v>
      </c>
      <c r="O131" s="83">
        <f t="shared" ref="O131" si="1455">IFERROR(IF(AND(ISTEXT(O130),$D130=$C$3),O$3,
IF(AND(ISTEXT(O130),$D130=$C$4),O$4,
IF(AND($D130=$C$3,O$3-O130&gt;0),O$3-O130,
IF(AND(ISTEXT(O130),$D130=$C$5),O$5,
IF(AND($D130=$C$4,O$4-O130&gt;0),O$4-O130,
IF(AND($D130=$C$5,O$5-O130&gt;0),O$5-O130,0)))))),0)</f>
        <v>0</v>
      </c>
      <c r="P131" s="83">
        <f t="shared" ref="P131" si="1456">IFERROR(IF(AND(ISTEXT(P130),$D130=$C$3),P$3,
IF(AND(ISTEXT(P130),$D130=$C$4),P$4,
IF(AND($D130=$C$3,P$3-P130&gt;0),P$3-P130,
IF(AND(ISTEXT(P130),$D130=$C$5),P$5,
IF(AND($D130=$C$4,P$4-P130&gt;0),P$4-P130,
IF(AND($D130=$C$5,P$5-P130&gt;0),P$5-P130,0)))))),0)</f>
        <v>0</v>
      </c>
      <c r="Q131" s="83">
        <f t="shared" ref="Q131" si="1457">IFERROR(IF(AND(ISTEXT(Q130),$D130=$C$3),Q$3,
IF(AND(ISTEXT(Q130),$D130=$C$4),Q$4,
IF(AND($D130=$C$3,Q$3-Q130&gt;0),Q$3-Q130,
IF(AND(ISTEXT(Q130),$D130=$C$5),Q$5,
IF(AND($D130=$C$4,Q$4-Q130&gt;0),Q$4-Q130,
IF(AND($D130=$C$5,Q$5-Q130&gt;0),Q$5-Q130,0)))))),0)</f>
        <v>0</v>
      </c>
      <c r="R131" s="83">
        <f t="shared" ref="R131" si="1458">IFERROR(IF(AND(ISTEXT(R130),$D130=$C$3),R$3,
IF(AND(ISTEXT(R130),$D130=$C$4),R$4,
IF(AND($D130=$C$3,R$3-R130&gt;0),R$3-R130,
IF(AND(ISTEXT(R130),$D130=$C$5),R$5,
IF(AND($D130=$C$4,R$4-R130&gt;0),R$4-R130,
IF(AND($D130=$C$5,R$5-R130&gt;0),R$5-R130,0)))))),0)</f>
        <v>0</v>
      </c>
      <c r="S131" s="83">
        <f t="shared" ref="S131" si="1459">IFERROR(IF(AND(ISTEXT(S130),$D130=$C$3),S$3,
IF(AND(ISTEXT(S130),$D130=$C$4),S$4,
IF(AND($D130=$C$3,S$3-S130&gt;0),S$3-S130,
IF(AND(ISTEXT(S130),$D130=$C$5),S$5,
IF(AND($D130=$C$4,S$4-S130&gt;0),S$4-S130,
IF(AND($D130=$C$5,S$5-S130&gt;0),S$5-S130,0)))))),0)</f>
        <v>0</v>
      </c>
      <c r="T131" s="83">
        <f t="shared" ref="T131" si="1460">IFERROR(IF(AND(ISTEXT(T130),$D130=$C$3),T$3,
IF(AND(ISTEXT(T130),$D130=$C$4),T$4,
IF(AND($D130=$C$3,T$3-T130&gt;0),T$3-T130,
IF(AND(ISTEXT(T130),$D130=$C$5),T$5,
IF(AND($D130=$C$4,T$4-T130&gt;0),T$4-T130,
IF(AND($D130=$C$5,T$5-T130&gt;0),T$5-T130,0)))))),0)</f>
        <v>0</v>
      </c>
      <c r="U131" s="83">
        <f t="shared" ref="U131" si="1461">IFERROR(IF(AND(ISTEXT(U130),$D130=$C$3),U$3,
IF(AND(ISTEXT(U130),$D130=$C$4),U$4,
IF(AND($D130=$C$3,U$3-U130&gt;0),U$3-U130,
IF(AND(ISTEXT(U130),$D130=$C$5),U$5,
IF(AND($D130=$C$4,U$4-U130&gt;0),U$4-U130,
IF(AND($D130=$C$5,U$5-U130&gt;0),U$5-U130,0)))))),0)</f>
        <v>0</v>
      </c>
      <c r="V131" s="83">
        <f t="shared" ref="V131" si="1462">IFERROR(IF(AND(ISTEXT(V130),$D130=$C$3),V$3,
IF(AND(ISTEXT(V130),$D130=$C$4),V$4,
IF(AND($D130=$C$3,V$3-V130&gt;0),V$3-V130,
IF(AND(ISTEXT(V130),$D130=$C$5),V$5,
IF(AND($D130=$C$4,V$4-V130&gt;0),V$4-V130,
IF(AND($D130=$C$5,V$5-V130&gt;0),V$5-V130,0)))))),0)</f>
        <v>0</v>
      </c>
      <c r="W131" s="83">
        <f t="shared" ref="W131" si="1463">IFERROR(IF(AND(ISTEXT(W130),$D130=$C$3),W$3,
IF(AND(ISTEXT(W130),$D130=$C$4),W$4,
IF(AND($D130=$C$3,W$3-W130&gt;0),W$3-W130,
IF(AND(ISTEXT(W130),$D130=$C$5),W$5,
IF(AND($D130=$C$4,W$4-W130&gt;0),W$4-W130,
IF(AND($D130=$C$5,W$5-W130&gt;0),W$5-W130,0)))))),0)</f>
        <v>0</v>
      </c>
      <c r="X131" s="83">
        <f t="shared" ref="X131" si="1464">IFERROR(IF(AND(ISTEXT(X130),$D130=$C$3),X$3,
IF(AND(ISTEXT(X130),$D130=$C$4),X$4,
IF(AND($D130=$C$3,X$3-X130&gt;0),X$3-X130,
IF(AND(ISTEXT(X130),$D130=$C$5),X$5,
IF(AND($D130=$C$4,X$4-X130&gt;0),X$4-X130,
IF(AND($D130=$C$5,X$5-X130&gt;0),X$5-X130,0)))))),0)</f>
        <v>0</v>
      </c>
      <c r="Y131" s="83">
        <f t="shared" ref="Y131" si="1465">IFERROR(IF(AND(ISTEXT(Y130),$D130=$C$3),Y$3,
IF(AND(ISTEXT(Y130),$D130=$C$4),Y$4,
IF(AND($D130=$C$3,Y$3-Y130&gt;0),Y$3-Y130,
IF(AND(ISTEXT(Y130),$D130=$C$5),Y$5,
IF(AND($D130=$C$4,Y$4-Y130&gt;0),Y$4-Y130,
IF(AND($D130=$C$5,Y$5-Y130&gt;0),Y$5-Y130,0)))))),0)</f>
        <v>0</v>
      </c>
      <c r="Z131" s="83">
        <f t="shared" ref="Z131" si="1466">IFERROR(IF(AND(ISTEXT(Z130),$D130=$C$3),Z$3,
IF(AND(ISTEXT(Z130),$D130=$C$4),Z$4,
IF(AND($D130=$C$3,Z$3-Z130&gt;0),Z$3-Z130,
IF(AND(ISTEXT(Z130),$D130=$C$5),Z$5,
IF(AND($D130=$C$4,Z$4-Z130&gt;0),Z$4-Z130,
IF(AND($D130=$C$5,Z$5-Z130&gt;0),Z$5-Z130,0)))))),0)</f>
        <v>0</v>
      </c>
      <c r="AA131" s="83">
        <f t="shared" ref="AA131" si="1467">IFERROR(IF(AND(ISTEXT(AA130),$D130=$C$3),AA$3,
IF(AND(ISTEXT(AA130),$D130=$C$4),AA$4,
IF(AND($D130=$C$3,AA$3-AA130&gt;0),AA$3-AA130,
IF(AND(ISTEXT(AA130),$D130=$C$5),AA$5,
IF(AND($D130=$C$4,AA$4-AA130&gt;0),AA$4-AA130,
IF(AND($D130=$C$5,AA$5-AA130&gt;0),AA$5-AA130,0)))))),0)</f>
        <v>0</v>
      </c>
      <c r="AB131" s="83">
        <f t="shared" ref="AB131" si="1468">IFERROR(IF(AND(ISTEXT(AB130),$D130=$C$3),AB$3,
IF(AND(ISTEXT(AB130),$D130=$C$4),AB$4,
IF(AND($D130=$C$3,AB$3-AB130&gt;0),AB$3-AB130,
IF(AND(ISTEXT(AB130),$D130=$C$5),AB$5,
IF(AND($D130=$C$4,AB$4-AB130&gt;0),AB$4-AB130,
IF(AND($D130=$C$5,AB$5-AB130&gt;0),AB$5-AB130,0)))))),0)</f>
        <v>0</v>
      </c>
      <c r="AC131" s="83">
        <f t="shared" ref="AC131" si="1469">IFERROR(IF(AND(ISTEXT(AC130),$D130=$C$3),AC$3,
IF(AND(ISTEXT(AC130),$D130=$C$4),AC$4,
IF(AND($D130=$C$3,AC$3-AC130&gt;0),AC$3-AC130,
IF(AND(ISTEXT(AC130),$D130=$C$5),AC$5,
IF(AND($D130=$C$4,AC$4-AC130&gt;0),AC$4-AC130,
IF(AND($D130=$C$5,AC$5-AC130&gt;0),AC$5-AC130,0)))))),0)</f>
        <v>0</v>
      </c>
      <c r="AD131" s="83">
        <f t="shared" ref="AD131" si="1470">IFERROR(IF(AND(ISTEXT(AD130),$D130=$C$3),AD$3,
IF(AND(ISTEXT(AD130),$D130=$C$4),AD$4,
IF(AND($D130=$C$3,AD$3-AD130&gt;0),AD$3-AD130,
IF(AND(ISTEXT(AD130),$D130=$C$5),AD$5,
IF(AND($D130=$C$4,AD$4-AD130&gt;0),AD$4-AD130,
IF(AND($D130=$C$5,AD$5-AD130&gt;0),AD$5-AD130,0)))))),0)</f>
        <v>0</v>
      </c>
      <c r="AE131" s="83">
        <f t="shared" ref="AE131" si="1471">IFERROR(IF(AND(ISTEXT(AE130),$D130=$C$3),AE$3,
IF(AND(ISTEXT(AE130),$D130=$C$4),AE$4,
IF(AND($D130=$C$3,AE$3-AE130&gt;0),AE$3-AE130,
IF(AND(ISTEXT(AE130),$D130=$C$5),AE$5,
IF(AND($D130=$C$4,AE$4-AE130&gt;0),AE$4-AE130,
IF(AND($D130=$C$5,AE$5-AE130&gt;0),AE$5-AE130,0)))))),0)</f>
        <v>0</v>
      </c>
      <c r="AF131" s="83">
        <f t="shared" ref="AF131" si="1472">IFERROR(IF(AND(ISTEXT(AF130),$D130=$C$3),AF$3,
IF(AND(ISTEXT(AF130),$D130=$C$4),AF$4,
IF(AND($D130=$C$3,AF$3-AF130&gt;0),AF$3-AF130,
IF(AND(ISTEXT(AF130),$D130=$C$5),AF$5,
IF(AND($D130=$C$4,AF$4-AF130&gt;0),AF$4-AF130,
IF(AND($D130=$C$5,AF$5-AF130&gt;0),AF$5-AF130,0)))))),0)</f>
        <v>0</v>
      </c>
      <c r="AG131" s="83">
        <f t="shared" ref="AG131" si="1473">IFERROR(IF(AND(ISTEXT(AG130),$D130=$C$3),AG$3,
IF(AND(ISTEXT(AG130),$D130=$C$4),AG$4,
IF(AND($D130=$C$3,AG$3-AG130&gt;0),AG$3-AG130,
IF(AND(ISTEXT(AG130),$D130=$C$5),AG$5,
IF(AND($D130=$C$4,AG$4-AG130&gt;0),AG$4-AG130,
IF(AND($D130=$C$5,AG$5-AG130&gt;0),AG$5-AG130,0)))))),0)</f>
        <v>0</v>
      </c>
      <c r="AH131" s="83">
        <f t="shared" ref="AH131" si="1474">IFERROR(IF(AND(ISTEXT(AH130),$D130=$C$3),AH$3,
IF(AND(ISTEXT(AH130),$D130=$C$4),AH$4,
IF(AND($D130=$C$3,AH$3-AH130&gt;0),AH$3-AH130,
IF(AND(ISTEXT(AH130),$D130=$C$5),AH$5,
IF(AND($D130=$C$4,AH$4-AH130&gt;0),AH$4-AH130,
IF(AND($D130=$C$5,AH$5-AH130&gt;0),AH$5-AH130,0)))))),0)</f>
        <v>0</v>
      </c>
      <c r="AI131" s="83">
        <f t="shared" ref="AI131" si="1475">IFERROR(IF(AND(ISTEXT(AI130),$D130=$C$3),AI$3,
IF(AND(ISTEXT(AI130),$D130=$C$4),AI$4,
IF(AND($D130=$C$3,AI$3-AI130&gt;0),AI$3-AI130,
IF(AND(ISTEXT(AI130),$D130=$C$5),AI$5,
IF(AND($D130=$C$4,AI$4-AI130&gt;0),AI$4-AI130,
IF(AND($D130=$C$5,AI$5-AI130&gt;0),AI$5-AI130,0)))))),0)</f>
        <v>0</v>
      </c>
      <c r="AJ131" s="147"/>
      <c r="AK131" s="147"/>
      <c r="AL131" s="147"/>
      <c r="AM131" s="147"/>
      <c r="AN131" s="147"/>
      <c r="AO131" s="147"/>
      <c r="AP131" s="147"/>
    </row>
    <row r="132" spans="2:42" ht="15" customHeight="1" thickBot="1" x14ac:dyDescent="0.3">
      <c r="B132" s="155"/>
      <c r="C132" s="151" t="s">
        <v>127</v>
      </c>
      <c r="D132" s="152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148"/>
      <c r="AK132" s="148"/>
      <c r="AL132" s="148"/>
      <c r="AM132" s="148"/>
      <c r="AN132" s="148"/>
      <c r="AO132" s="148"/>
      <c r="AP132" s="148"/>
    </row>
    <row r="133" spans="2:42" ht="15" customHeight="1" x14ac:dyDescent="0.25">
      <c r="B133" s="153">
        <f>A51</f>
        <v>0</v>
      </c>
      <c r="C133" s="81" t="str">
        <f>IFERROR(VLOOKUP(B133,Relevé[],2,FALSE),"")</f>
        <v/>
      </c>
      <c r="D133" s="81" t="str">
        <f>IFERROR(VLOOKUP(B133,Relevé[],3,FALSE),"")</f>
        <v/>
      </c>
      <c r="E133" s="82" t="str">
        <f>IFERROR(VLOOKUP(B133,Relevé[],4,FALSE),"")</f>
        <v/>
      </c>
      <c r="F133" s="82" t="str">
        <f>IFERROR(VLOOKUP(B133,Relevé[],5,FALSE),"")</f>
        <v/>
      </c>
      <c r="G133" s="82" t="str">
        <f>IFERROR(VLOOKUP(B133,Relevé[],6,FALSE),"")</f>
        <v/>
      </c>
      <c r="H133" s="82" t="str">
        <f>IFERROR(VLOOKUP(B133,Relevé[],7,FALSE),"")</f>
        <v/>
      </c>
      <c r="I133" s="82" t="str">
        <f>IFERROR(VLOOKUP(B133,Relevé[],8,FALSE),"")</f>
        <v/>
      </c>
      <c r="J133" s="82" t="str">
        <f>IFERROR(VLOOKUP(B133,Relevé[],9,FALSE),"")</f>
        <v/>
      </c>
      <c r="K133" s="82" t="str">
        <f>IFERROR(VLOOKUP(B133,Relevé[],10,FALSE),"")</f>
        <v/>
      </c>
      <c r="L133" s="82" t="str">
        <f>IFERROR(VLOOKUP(B133,Relevé[],11,FALSE),"")</f>
        <v/>
      </c>
      <c r="M133" s="82" t="str">
        <f>IFERROR(VLOOKUP(B133,Relevé[],12,FALSE),"")</f>
        <v/>
      </c>
      <c r="N133" s="82" t="str">
        <f>IFERROR(VLOOKUP(B133,Relevé[],13,FALSE),"")</f>
        <v/>
      </c>
      <c r="O133" s="82" t="str">
        <f>IFERROR(VLOOKUP(B133,Relevé[],14,FALSE),"")</f>
        <v/>
      </c>
      <c r="P133" s="82" t="str">
        <f>IFERROR(VLOOKUP(B133,Relevé[],15,FALSE),"")</f>
        <v/>
      </c>
      <c r="Q133" s="82" t="str">
        <f>IFERROR(VLOOKUP(B133,Relevé[],16,FALSE),"")</f>
        <v/>
      </c>
      <c r="R133" s="82" t="str">
        <f>IFERROR(VLOOKUP(B133,Relevé[],17,FALSE),"")</f>
        <v/>
      </c>
      <c r="S133" s="82" t="str">
        <f>IFERROR(VLOOKUP(B133,Relevé[],18,FALSE),"")</f>
        <v/>
      </c>
      <c r="T133" s="82" t="str">
        <f>IFERROR(VLOOKUP(B133,Relevé[],19,FALSE),"")</f>
        <v/>
      </c>
      <c r="U133" s="82" t="str">
        <f>IFERROR(VLOOKUP(B133,Relevé[],20,FALSE),"")</f>
        <v/>
      </c>
      <c r="V133" s="82" t="str">
        <f>IFERROR(VLOOKUP(B133,Relevé[],21,FALSE),"")</f>
        <v/>
      </c>
      <c r="W133" s="82" t="str">
        <f>IFERROR(VLOOKUP(B133,Relevé[],22,FALSE),"")</f>
        <v/>
      </c>
      <c r="X133" s="82" t="str">
        <f>IFERROR(VLOOKUP(B133,Relevé[],23,FALSE),"")</f>
        <v/>
      </c>
      <c r="Y133" s="82" t="str">
        <f>IFERROR(VLOOKUP(B133,Relevé[],24,FALSE),"")</f>
        <v/>
      </c>
      <c r="Z133" s="82" t="str">
        <f>IFERROR(VLOOKUP(B133,Relevé[],25,FALSE),"")</f>
        <v/>
      </c>
      <c r="AA133" s="82" t="str">
        <f>IFERROR(VLOOKUP(B133,Relevé[],26,FALSE),"")</f>
        <v/>
      </c>
      <c r="AB133" s="82" t="str">
        <f>IFERROR(VLOOKUP(B133,Relevé[],27,FALSE),"")</f>
        <v/>
      </c>
      <c r="AC133" s="82" t="str">
        <f>IFERROR(VLOOKUP(B133,Relevé[],28,FALSE),"")</f>
        <v/>
      </c>
      <c r="AD133" s="82" t="str">
        <f>IFERROR(VLOOKUP(B133,Relevé[],29,FALSE),"")</f>
        <v/>
      </c>
      <c r="AE133" s="82" t="str">
        <f>IFERROR(VLOOKUP(B133,Relevé[],30,FALSE),"")</f>
        <v/>
      </c>
      <c r="AF133" s="82" t="str">
        <f>IFERROR(VLOOKUP(B133,Relevé[],31,FALSE),"")</f>
        <v/>
      </c>
      <c r="AG133" s="82" t="str">
        <f>IFERROR(VLOOKUP(B133,Relevé[],32,FALSE),"")</f>
        <v/>
      </c>
      <c r="AH133" s="82" t="str">
        <f>IFERROR(VLOOKUP(B133,Relevé[],33,FALSE),"")</f>
        <v/>
      </c>
      <c r="AI133" s="82" t="str">
        <f>IFERROR(VLOOKUP(B133,Relevé[],34,FALSE),"")</f>
        <v/>
      </c>
      <c r="AJ133" s="146">
        <f t="shared" ref="AJ133" si="1476">SUM(E134:AI134)</f>
        <v>0</v>
      </c>
      <c r="AK133" s="146">
        <f t="shared" ref="AK133" si="1477">SUMIFS($E134:$AI134,$E135:$AI135,"C")</f>
        <v>0</v>
      </c>
      <c r="AL133" s="146">
        <f t="shared" ref="AL133" si="1478">SUMIFS($E134:$AI134,$E135:$AI135,"M")</f>
        <v>0</v>
      </c>
      <c r="AM133" s="146">
        <f t="shared" ref="AM133" si="1479">SUMIFS($E134:$AI134,$E135:$AI135,"A")</f>
        <v>0</v>
      </c>
      <c r="AN133" s="146">
        <f t="shared" ref="AN133" si="1480">SUMIFS($E134:$AI134,$E135:$AI135,"RC")</f>
        <v>0</v>
      </c>
      <c r="AO133" s="146">
        <f t="shared" ref="AO133" si="1481">SUMIFS($E134:$AI134,$E135:$AI135,"P")</f>
        <v>0</v>
      </c>
      <c r="AP133" s="146" t="b">
        <f t="shared" ref="AP133" si="1482">AJ133=SUM(AK133:AO135)</f>
        <v>1</v>
      </c>
    </row>
    <row r="134" spans="2:42" ht="15" customHeight="1" x14ac:dyDescent="0.25">
      <c r="B134" s="154"/>
      <c r="C134" s="149" t="s">
        <v>126</v>
      </c>
      <c r="D134" s="150"/>
      <c r="E134" s="83">
        <f>IFERROR(IF(AND(ISTEXT(E133),$D133=$C$3),E$3,
IF(AND(ISTEXT(E133),$D133=$C$4),E$4,
IF(AND($D133=$C$3,E$3-E133&gt;0),E$3-E133,
IF(AND(ISTEXT(E133),$D133=$C$5),E$5,
IF(AND($D133=$C$4,E$4-E133&gt;0),E$4-E133,
IF(AND($D133=$C$5,E$5-E133&gt;0),E$5-E133,0)))))),0)</f>
        <v>0</v>
      </c>
      <c r="F134" s="83">
        <f t="shared" ref="F134" si="1483">IFERROR(IF(AND(ISTEXT(F133),$D133=$C$3),F$3,
IF(AND(ISTEXT(F133),$D133=$C$4),F$4,
IF(AND($D133=$C$3,F$3-F133&gt;0),F$3-F133,
IF(AND(ISTEXT(F133),$D133=$C$5),F$5,
IF(AND($D133=$C$4,F$4-F133&gt;0),F$4-F133,
IF(AND($D133=$C$5,F$5-F133&gt;0),F$5-F133,0)))))),0)</f>
        <v>0</v>
      </c>
      <c r="G134" s="83">
        <f t="shared" ref="G134" si="1484">IFERROR(IF(AND(ISTEXT(G133),$D133=$C$3),G$3,
IF(AND(ISTEXT(G133),$D133=$C$4),G$4,
IF(AND($D133=$C$3,G$3-G133&gt;0),G$3-G133,
IF(AND(ISTEXT(G133),$D133=$C$5),G$5,
IF(AND($D133=$C$4,G$4-G133&gt;0),G$4-G133,
IF(AND($D133=$C$5,G$5-G133&gt;0),G$5-G133,0)))))),0)</f>
        <v>0</v>
      </c>
      <c r="H134" s="83">
        <f t="shared" ref="H134" si="1485">IFERROR(IF(AND(ISTEXT(H133),$D133=$C$3),H$3,
IF(AND(ISTEXT(H133),$D133=$C$4),H$4,
IF(AND($D133=$C$3,H$3-H133&gt;0),H$3-H133,
IF(AND(ISTEXT(H133),$D133=$C$5),H$5,
IF(AND($D133=$C$4,H$4-H133&gt;0),H$4-H133,
IF(AND($D133=$C$5,H$5-H133&gt;0),H$5-H133,0)))))),0)</f>
        <v>0</v>
      </c>
      <c r="I134" s="83">
        <f t="shared" ref="I134" si="1486">IFERROR(IF(AND(ISTEXT(I133),$D133=$C$3),I$3,
IF(AND(ISTEXT(I133),$D133=$C$4),I$4,
IF(AND($D133=$C$3,I$3-I133&gt;0),I$3-I133,
IF(AND(ISTEXT(I133),$D133=$C$5),I$5,
IF(AND($D133=$C$4,I$4-I133&gt;0),I$4-I133,
IF(AND($D133=$C$5,I$5-I133&gt;0),I$5-I133,0)))))),0)</f>
        <v>0</v>
      </c>
      <c r="J134" s="83">
        <f t="shared" ref="J134" si="1487">IFERROR(IF(AND(ISTEXT(J133),$D133=$C$3),J$3,
IF(AND(ISTEXT(J133),$D133=$C$4),J$4,
IF(AND($D133=$C$3,J$3-J133&gt;0),J$3-J133,
IF(AND(ISTEXT(J133),$D133=$C$5),J$5,
IF(AND($D133=$C$4,J$4-J133&gt;0),J$4-J133,
IF(AND($D133=$C$5,J$5-J133&gt;0),J$5-J133,0)))))),0)</f>
        <v>0</v>
      </c>
      <c r="K134" s="83">
        <f t="shared" ref="K134" si="1488">IFERROR(IF(AND(ISTEXT(K133),$D133=$C$3),K$3,
IF(AND(ISTEXT(K133),$D133=$C$4),K$4,
IF(AND($D133=$C$3,K$3-K133&gt;0),K$3-K133,
IF(AND(ISTEXT(K133),$D133=$C$5),K$5,
IF(AND($D133=$C$4,K$4-K133&gt;0),K$4-K133,
IF(AND($D133=$C$5,K$5-K133&gt;0),K$5-K133,0)))))),0)</f>
        <v>0</v>
      </c>
      <c r="L134" s="83">
        <f t="shared" ref="L134" si="1489">IFERROR(IF(AND(ISTEXT(L133),$D133=$C$3),L$3,
IF(AND(ISTEXT(L133),$D133=$C$4),L$4,
IF(AND($D133=$C$3,L$3-L133&gt;0),L$3-L133,
IF(AND(ISTEXT(L133),$D133=$C$5),L$5,
IF(AND($D133=$C$4,L$4-L133&gt;0),L$4-L133,
IF(AND($D133=$C$5,L$5-L133&gt;0),L$5-L133,0)))))),0)</f>
        <v>0</v>
      </c>
      <c r="M134" s="83">
        <f t="shared" ref="M134" si="1490">IFERROR(IF(AND(ISTEXT(M133),$D133=$C$3),M$3,
IF(AND(ISTEXT(M133),$D133=$C$4),M$4,
IF(AND($D133=$C$3,M$3-M133&gt;0),M$3-M133,
IF(AND(ISTEXT(M133),$D133=$C$5),M$5,
IF(AND($D133=$C$4,M$4-M133&gt;0),M$4-M133,
IF(AND($D133=$C$5,M$5-M133&gt;0),M$5-M133,0)))))),0)</f>
        <v>0</v>
      </c>
      <c r="N134" s="83">
        <f t="shared" ref="N134" si="1491">IFERROR(IF(AND(ISTEXT(N133),$D133=$C$3),N$3,
IF(AND(ISTEXT(N133),$D133=$C$4),N$4,
IF(AND($D133=$C$3,N$3-N133&gt;0),N$3-N133,
IF(AND(ISTEXT(N133),$D133=$C$5),N$5,
IF(AND($D133=$C$4,N$4-N133&gt;0),N$4-N133,
IF(AND($D133=$C$5,N$5-N133&gt;0),N$5-N133,0)))))),0)</f>
        <v>0</v>
      </c>
      <c r="O134" s="83">
        <f t="shared" ref="O134" si="1492">IFERROR(IF(AND(ISTEXT(O133),$D133=$C$3),O$3,
IF(AND(ISTEXT(O133),$D133=$C$4),O$4,
IF(AND($D133=$C$3,O$3-O133&gt;0),O$3-O133,
IF(AND(ISTEXT(O133),$D133=$C$5),O$5,
IF(AND($D133=$C$4,O$4-O133&gt;0),O$4-O133,
IF(AND($D133=$C$5,O$5-O133&gt;0),O$5-O133,0)))))),0)</f>
        <v>0</v>
      </c>
      <c r="P134" s="83">
        <f t="shared" ref="P134" si="1493">IFERROR(IF(AND(ISTEXT(P133),$D133=$C$3),P$3,
IF(AND(ISTEXT(P133),$D133=$C$4),P$4,
IF(AND($D133=$C$3,P$3-P133&gt;0),P$3-P133,
IF(AND(ISTEXT(P133),$D133=$C$5),P$5,
IF(AND($D133=$C$4,P$4-P133&gt;0),P$4-P133,
IF(AND($D133=$C$5,P$5-P133&gt;0),P$5-P133,0)))))),0)</f>
        <v>0</v>
      </c>
      <c r="Q134" s="83">
        <f t="shared" ref="Q134" si="1494">IFERROR(IF(AND(ISTEXT(Q133),$D133=$C$3),Q$3,
IF(AND(ISTEXT(Q133),$D133=$C$4),Q$4,
IF(AND($D133=$C$3,Q$3-Q133&gt;0),Q$3-Q133,
IF(AND(ISTEXT(Q133),$D133=$C$5),Q$5,
IF(AND($D133=$C$4,Q$4-Q133&gt;0),Q$4-Q133,
IF(AND($D133=$C$5,Q$5-Q133&gt;0),Q$5-Q133,0)))))),0)</f>
        <v>0</v>
      </c>
      <c r="R134" s="83">
        <f t="shared" ref="R134" si="1495">IFERROR(IF(AND(ISTEXT(R133),$D133=$C$3),R$3,
IF(AND(ISTEXT(R133),$D133=$C$4),R$4,
IF(AND($D133=$C$3,R$3-R133&gt;0),R$3-R133,
IF(AND(ISTEXT(R133),$D133=$C$5),R$5,
IF(AND($D133=$C$4,R$4-R133&gt;0),R$4-R133,
IF(AND($D133=$C$5,R$5-R133&gt;0),R$5-R133,0)))))),0)</f>
        <v>0</v>
      </c>
      <c r="S134" s="83">
        <f t="shared" ref="S134" si="1496">IFERROR(IF(AND(ISTEXT(S133),$D133=$C$3),S$3,
IF(AND(ISTEXT(S133),$D133=$C$4),S$4,
IF(AND($D133=$C$3,S$3-S133&gt;0),S$3-S133,
IF(AND(ISTEXT(S133),$D133=$C$5),S$5,
IF(AND($D133=$C$4,S$4-S133&gt;0),S$4-S133,
IF(AND($D133=$C$5,S$5-S133&gt;0),S$5-S133,0)))))),0)</f>
        <v>0</v>
      </c>
      <c r="T134" s="83">
        <f t="shared" ref="T134" si="1497">IFERROR(IF(AND(ISTEXT(T133),$D133=$C$3),T$3,
IF(AND(ISTEXT(T133),$D133=$C$4),T$4,
IF(AND($D133=$C$3,T$3-T133&gt;0),T$3-T133,
IF(AND(ISTEXT(T133),$D133=$C$5),T$5,
IF(AND($D133=$C$4,T$4-T133&gt;0),T$4-T133,
IF(AND($D133=$C$5,T$5-T133&gt;0),T$5-T133,0)))))),0)</f>
        <v>0</v>
      </c>
      <c r="U134" s="83">
        <f t="shared" ref="U134" si="1498">IFERROR(IF(AND(ISTEXT(U133),$D133=$C$3),U$3,
IF(AND(ISTEXT(U133),$D133=$C$4),U$4,
IF(AND($D133=$C$3,U$3-U133&gt;0),U$3-U133,
IF(AND(ISTEXT(U133),$D133=$C$5),U$5,
IF(AND($D133=$C$4,U$4-U133&gt;0),U$4-U133,
IF(AND($D133=$C$5,U$5-U133&gt;0),U$5-U133,0)))))),0)</f>
        <v>0</v>
      </c>
      <c r="V134" s="83">
        <f t="shared" ref="V134" si="1499">IFERROR(IF(AND(ISTEXT(V133),$D133=$C$3),V$3,
IF(AND(ISTEXT(V133),$D133=$C$4),V$4,
IF(AND($D133=$C$3,V$3-V133&gt;0),V$3-V133,
IF(AND(ISTEXT(V133),$D133=$C$5),V$5,
IF(AND($D133=$C$4,V$4-V133&gt;0),V$4-V133,
IF(AND($D133=$C$5,V$5-V133&gt;0),V$5-V133,0)))))),0)</f>
        <v>0</v>
      </c>
      <c r="W134" s="83">
        <f t="shared" ref="W134" si="1500">IFERROR(IF(AND(ISTEXT(W133),$D133=$C$3),W$3,
IF(AND(ISTEXT(W133),$D133=$C$4),W$4,
IF(AND($D133=$C$3,W$3-W133&gt;0),W$3-W133,
IF(AND(ISTEXT(W133),$D133=$C$5),W$5,
IF(AND($D133=$C$4,W$4-W133&gt;0),W$4-W133,
IF(AND($D133=$C$5,W$5-W133&gt;0),W$5-W133,0)))))),0)</f>
        <v>0</v>
      </c>
      <c r="X134" s="83">
        <f t="shared" ref="X134" si="1501">IFERROR(IF(AND(ISTEXT(X133),$D133=$C$3),X$3,
IF(AND(ISTEXT(X133),$D133=$C$4),X$4,
IF(AND($D133=$C$3,X$3-X133&gt;0),X$3-X133,
IF(AND(ISTEXT(X133),$D133=$C$5),X$5,
IF(AND($D133=$C$4,X$4-X133&gt;0),X$4-X133,
IF(AND($D133=$C$5,X$5-X133&gt;0),X$5-X133,0)))))),0)</f>
        <v>0</v>
      </c>
      <c r="Y134" s="83">
        <f t="shared" ref="Y134" si="1502">IFERROR(IF(AND(ISTEXT(Y133),$D133=$C$3),Y$3,
IF(AND(ISTEXT(Y133),$D133=$C$4),Y$4,
IF(AND($D133=$C$3,Y$3-Y133&gt;0),Y$3-Y133,
IF(AND(ISTEXT(Y133),$D133=$C$5),Y$5,
IF(AND($D133=$C$4,Y$4-Y133&gt;0),Y$4-Y133,
IF(AND($D133=$C$5,Y$5-Y133&gt;0),Y$5-Y133,0)))))),0)</f>
        <v>0</v>
      </c>
      <c r="Z134" s="83">
        <f t="shared" ref="Z134" si="1503">IFERROR(IF(AND(ISTEXT(Z133),$D133=$C$3),Z$3,
IF(AND(ISTEXT(Z133),$D133=$C$4),Z$4,
IF(AND($D133=$C$3,Z$3-Z133&gt;0),Z$3-Z133,
IF(AND(ISTEXT(Z133),$D133=$C$5),Z$5,
IF(AND($D133=$C$4,Z$4-Z133&gt;0),Z$4-Z133,
IF(AND($D133=$C$5,Z$5-Z133&gt;0),Z$5-Z133,0)))))),0)</f>
        <v>0</v>
      </c>
      <c r="AA134" s="83">
        <f t="shared" ref="AA134" si="1504">IFERROR(IF(AND(ISTEXT(AA133),$D133=$C$3),AA$3,
IF(AND(ISTEXT(AA133),$D133=$C$4),AA$4,
IF(AND($D133=$C$3,AA$3-AA133&gt;0),AA$3-AA133,
IF(AND(ISTEXT(AA133),$D133=$C$5),AA$5,
IF(AND($D133=$C$4,AA$4-AA133&gt;0),AA$4-AA133,
IF(AND($D133=$C$5,AA$5-AA133&gt;0),AA$5-AA133,0)))))),0)</f>
        <v>0</v>
      </c>
      <c r="AB134" s="83">
        <f t="shared" ref="AB134" si="1505">IFERROR(IF(AND(ISTEXT(AB133),$D133=$C$3),AB$3,
IF(AND(ISTEXT(AB133),$D133=$C$4),AB$4,
IF(AND($D133=$C$3,AB$3-AB133&gt;0),AB$3-AB133,
IF(AND(ISTEXT(AB133),$D133=$C$5),AB$5,
IF(AND($D133=$C$4,AB$4-AB133&gt;0),AB$4-AB133,
IF(AND($D133=$C$5,AB$5-AB133&gt;0),AB$5-AB133,0)))))),0)</f>
        <v>0</v>
      </c>
      <c r="AC134" s="83">
        <f t="shared" ref="AC134" si="1506">IFERROR(IF(AND(ISTEXT(AC133),$D133=$C$3),AC$3,
IF(AND(ISTEXT(AC133),$D133=$C$4),AC$4,
IF(AND($D133=$C$3,AC$3-AC133&gt;0),AC$3-AC133,
IF(AND(ISTEXT(AC133),$D133=$C$5),AC$5,
IF(AND($D133=$C$4,AC$4-AC133&gt;0),AC$4-AC133,
IF(AND($D133=$C$5,AC$5-AC133&gt;0),AC$5-AC133,0)))))),0)</f>
        <v>0</v>
      </c>
      <c r="AD134" s="83">
        <f t="shared" ref="AD134" si="1507">IFERROR(IF(AND(ISTEXT(AD133),$D133=$C$3),AD$3,
IF(AND(ISTEXT(AD133),$D133=$C$4),AD$4,
IF(AND($D133=$C$3,AD$3-AD133&gt;0),AD$3-AD133,
IF(AND(ISTEXT(AD133),$D133=$C$5),AD$5,
IF(AND($D133=$C$4,AD$4-AD133&gt;0),AD$4-AD133,
IF(AND($D133=$C$5,AD$5-AD133&gt;0),AD$5-AD133,0)))))),0)</f>
        <v>0</v>
      </c>
      <c r="AE134" s="83">
        <f t="shared" ref="AE134" si="1508">IFERROR(IF(AND(ISTEXT(AE133),$D133=$C$3),AE$3,
IF(AND(ISTEXT(AE133),$D133=$C$4),AE$4,
IF(AND($D133=$C$3,AE$3-AE133&gt;0),AE$3-AE133,
IF(AND(ISTEXT(AE133),$D133=$C$5),AE$5,
IF(AND($D133=$C$4,AE$4-AE133&gt;0),AE$4-AE133,
IF(AND($D133=$C$5,AE$5-AE133&gt;0),AE$5-AE133,0)))))),0)</f>
        <v>0</v>
      </c>
      <c r="AF134" s="83">
        <f t="shared" ref="AF134" si="1509">IFERROR(IF(AND(ISTEXT(AF133),$D133=$C$3),AF$3,
IF(AND(ISTEXT(AF133),$D133=$C$4),AF$4,
IF(AND($D133=$C$3,AF$3-AF133&gt;0),AF$3-AF133,
IF(AND(ISTEXT(AF133),$D133=$C$5),AF$5,
IF(AND($D133=$C$4,AF$4-AF133&gt;0),AF$4-AF133,
IF(AND($D133=$C$5,AF$5-AF133&gt;0),AF$5-AF133,0)))))),0)</f>
        <v>0</v>
      </c>
      <c r="AG134" s="83">
        <f t="shared" ref="AG134" si="1510">IFERROR(IF(AND(ISTEXT(AG133),$D133=$C$3),AG$3,
IF(AND(ISTEXT(AG133),$D133=$C$4),AG$4,
IF(AND($D133=$C$3,AG$3-AG133&gt;0),AG$3-AG133,
IF(AND(ISTEXT(AG133),$D133=$C$5),AG$5,
IF(AND($D133=$C$4,AG$4-AG133&gt;0),AG$4-AG133,
IF(AND($D133=$C$5,AG$5-AG133&gt;0),AG$5-AG133,0)))))),0)</f>
        <v>0</v>
      </c>
      <c r="AH134" s="83">
        <f t="shared" ref="AH134" si="1511">IFERROR(IF(AND(ISTEXT(AH133),$D133=$C$3),AH$3,
IF(AND(ISTEXT(AH133),$D133=$C$4),AH$4,
IF(AND($D133=$C$3,AH$3-AH133&gt;0),AH$3-AH133,
IF(AND(ISTEXT(AH133),$D133=$C$5),AH$5,
IF(AND($D133=$C$4,AH$4-AH133&gt;0),AH$4-AH133,
IF(AND($D133=$C$5,AH$5-AH133&gt;0),AH$5-AH133,0)))))),0)</f>
        <v>0</v>
      </c>
      <c r="AI134" s="83">
        <f t="shared" ref="AI134" si="1512">IFERROR(IF(AND(ISTEXT(AI133),$D133=$C$3),AI$3,
IF(AND(ISTEXT(AI133),$D133=$C$4),AI$4,
IF(AND($D133=$C$3,AI$3-AI133&gt;0),AI$3-AI133,
IF(AND(ISTEXT(AI133),$D133=$C$5),AI$5,
IF(AND($D133=$C$4,AI$4-AI133&gt;0),AI$4-AI133,
IF(AND($D133=$C$5,AI$5-AI133&gt;0),AI$5-AI133,0)))))),0)</f>
        <v>0</v>
      </c>
      <c r="AJ134" s="147"/>
      <c r="AK134" s="147"/>
      <c r="AL134" s="147"/>
      <c r="AM134" s="147"/>
      <c r="AN134" s="147"/>
      <c r="AO134" s="147"/>
      <c r="AP134" s="147"/>
    </row>
    <row r="135" spans="2:42" ht="15" customHeight="1" thickBot="1" x14ac:dyDescent="0.3">
      <c r="B135" s="155"/>
      <c r="C135" s="151" t="s">
        <v>127</v>
      </c>
      <c r="D135" s="152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148"/>
      <c r="AK135" s="148"/>
      <c r="AL135" s="148"/>
      <c r="AM135" s="148"/>
      <c r="AN135" s="148"/>
      <c r="AO135" s="148"/>
      <c r="AP135" s="148"/>
    </row>
    <row r="136" spans="2:42" ht="15" customHeight="1" x14ac:dyDescent="0.25">
      <c r="B136" s="153">
        <f>A52</f>
        <v>0</v>
      </c>
      <c r="C136" s="81" t="str">
        <f>IFERROR(VLOOKUP(B136,Relevé[],2,FALSE),"")</f>
        <v/>
      </c>
      <c r="D136" s="81" t="str">
        <f>IFERROR(VLOOKUP(B136,Relevé[],3,FALSE),"")</f>
        <v/>
      </c>
      <c r="E136" s="82" t="str">
        <f>IFERROR(VLOOKUP(B136,Relevé[],4,FALSE),"")</f>
        <v/>
      </c>
      <c r="F136" s="82" t="str">
        <f>IFERROR(VLOOKUP(B136,Relevé[],5,FALSE),"")</f>
        <v/>
      </c>
      <c r="G136" s="82" t="str">
        <f>IFERROR(VLOOKUP(B136,Relevé[],6,FALSE),"")</f>
        <v/>
      </c>
      <c r="H136" s="82" t="str">
        <f>IFERROR(VLOOKUP(B136,Relevé[],7,FALSE),"")</f>
        <v/>
      </c>
      <c r="I136" s="82" t="str">
        <f>IFERROR(VLOOKUP(B136,Relevé[],8,FALSE),"")</f>
        <v/>
      </c>
      <c r="J136" s="82" t="str">
        <f>IFERROR(VLOOKUP(B136,Relevé[],9,FALSE),"")</f>
        <v/>
      </c>
      <c r="K136" s="82" t="str">
        <f>IFERROR(VLOOKUP(B136,Relevé[],10,FALSE),"")</f>
        <v/>
      </c>
      <c r="L136" s="82" t="str">
        <f>IFERROR(VLOOKUP(B136,Relevé[],11,FALSE),"")</f>
        <v/>
      </c>
      <c r="M136" s="82" t="str">
        <f>IFERROR(VLOOKUP(B136,Relevé[],12,FALSE),"")</f>
        <v/>
      </c>
      <c r="N136" s="82" t="str">
        <f>IFERROR(VLOOKUP(B136,Relevé[],13,FALSE),"")</f>
        <v/>
      </c>
      <c r="O136" s="82" t="str">
        <f>IFERROR(VLOOKUP(B136,Relevé[],14,FALSE),"")</f>
        <v/>
      </c>
      <c r="P136" s="82" t="str">
        <f>IFERROR(VLOOKUP(B136,Relevé[],15,FALSE),"")</f>
        <v/>
      </c>
      <c r="Q136" s="82" t="str">
        <f>IFERROR(VLOOKUP(B136,Relevé[],16,FALSE),"")</f>
        <v/>
      </c>
      <c r="R136" s="82" t="str">
        <f>IFERROR(VLOOKUP(B136,Relevé[],17,FALSE),"")</f>
        <v/>
      </c>
      <c r="S136" s="82" t="str">
        <f>IFERROR(VLOOKUP(B136,Relevé[],18,FALSE),"")</f>
        <v/>
      </c>
      <c r="T136" s="82" t="str">
        <f>IFERROR(VLOOKUP(B136,Relevé[],19,FALSE),"")</f>
        <v/>
      </c>
      <c r="U136" s="82" t="str">
        <f>IFERROR(VLOOKUP(B136,Relevé[],20,FALSE),"")</f>
        <v/>
      </c>
      <c r="V136" s="82" t="str">
        <f>IFERROR(VLOOKUP(B136,Relevé[],21,FALSE),"")</f>
        <v/>
      </c>
      <c r="W136" s="82" t="str">
        <f>IFERROR(VLOOKUP(B136,Relevé[],22,FALSE),"")</f>
        <v/>
      </c>
      <c r="X136" s="82" t="str">
        <f>IFERROR(VLOOKUP(B136,Relevé[],23,FALSE),"")</f>
        <v/>
      </c>
      <c r="Y136" s="82" t="str">
        <f>IFERROR(VLOOKUP(B136,Relevé[],24,FALSE),"")</f>
        <v/>
      </c>
      <c r="Z136" s="82" t="str">
        <f>IFERROR(VLOOKUP(B136,Relevé[],25,FALSE),"")</f>
        <v/>
      </c>
      <c r="AA136" s="82" t="str">
        <f>IFERROR(VLOOKUP(B136,Relevé[],26,FALSE),"")</f>
        <v/>
      </c>
      <c r="AB136" s="82" t="str">
        <f>IFERROR(VLOOKUP(B136,Relevé[],27,FALSE),"")</f>
        <v/>
      </c>
      <c r="AC136" s="82" t="str">
        <f>IFERROR(VLOOKUP(B136,Relevé[],28,FALSE),"")</f>
        <v/>
      </c>
      <c r="AD136" s="82" t="str">
        <f>IFERROR(VLOOKUP(B136,Relevé[],29,FALSE),"")</f>
        <v/>
      </c>
      <c r="AE136" s="82" t="str">
        <f>IFERROR(VLOOKUP(B136,Relevé[],30,FALSE),"")</f>
        <v/>
      </c>
      <c r="AF136" s="82" t="str">
        <f>IFERROR(VLOOKUP(B136,Relevé[],31,FALSE),"")</f>
        <v/>
      </c>
      <c r="AG136" s="82" t="str">
        <f>IFERROR(VLOOKUP(B136,Relevé[],32,FALSE),"")</f>
        <v/>
      </c>
      <c r="AH136" s="82" t="str">
        <f>IFERROR(VLOOKUP(B136,Relevé[],33,FALSE),"")</f>
        <v/>
      </c>
      <c r="AI136" s="82" t="str">
        <f>IFERROR(VLOOKUP(B136,Relevé[],34,FALSE),"")</f>
        <v/>
      </c>
      <c r="AJ136" s="146">
        <f t="shared" ref="AJ136" si="1513">SUM(E137:AI137)</f>
        <v>0</v>
      </c>
      <c r="AK136" s="146">
        <f t="shared" ref="AK136" si="1514">SUMIFS($E137:$AI137,$E138:$AI138,"C")</f>
        <v>0</v>
      </c>
      <c r="AL136" s="146">
        <f t="shared" ref="AL136" si="1515">SUMIFS($E137:$AI137,$E138:$AI138,"M")</f>
        <v>0</v>
      </c>
      <c r="AM136" s="146">
        <f t="shared" ref="AM136" si="1516">SUMIFS($E137:$AI137,$E138:$AI138,"A")</f>
        <v>0</v>
      </c>
      <c r="AN136" s="146">
        <f t="shared" ref="AN136" si="1517">SUMIFS($E137:$AI137,$E138:$AI138,"RC")</f>
        <v>0</v>
      </c>
      <c r="AO136" s="146">
        <f t="shared" ref="AO136" si="1518">SUMIFS($E137:$AI137,$E138:$AI138,"P")</f>
        <v>0</v>
      </c>
      <c r="AP136" s="146" t="b">
        <f t="shared" ref="AP136" si="1519">AJ136=SUM(AK136:AO138)</f>
        <v>1</v>
      </c>
    </row>
    <row r="137" spans="2:42" ht="15" customHeight="1" x14ac:dyDescent="0.25">
      <c r="B137" s="154"/>
      <c r="C137" s="149" t="s">
        <v>126</v>
      </c>
      <c r="D137" s="150"/>
      <c r="E137" s="83">
        <f>IFERROR(IF(AND(ISTEXT(E136),$D136=$C$3),E$3,
IF(AND(ISTEXT(E136),$D136=$C$4),E$4,
IF(AND($D136=$C$3,E$3-E136&gt;0),E$3-E136,
IF(AND(ISTEXT(E136),$D136=$C$5),E$5,
IF(AND($D136=$C$4,E$4-E136&gt;0),E$4-E136,
IF(AND($D136=$C$5,E$5-E136&gt;0),E$5-E136,0)))))),0)</f>
        <v>0</v>
      </c>
      <c r="F137" s="83">
        <f t="shared" ref="F137" si="1520">IFERROR(IF(AND(ISTEXT(F136),$D136=$C$3),F$3,
IF(AND(ISTEXT(F136),$D136=$C$4),F$4,
IF(AND($D136=$C$3,F$3-F136&gt;0),F$3-F136,
IF(AND(ISTEXT(F136),$D136=$C$5),F$5,
IF(AND($D136=$C$4,F$4-F136&gt;0),F$4-F136,
IF(AND($D136=$C$5,F$5-F136&gt;0),F$5-F136,0)))))),0)</f>
        <v>0</v>
      </c>
      <c r="G137" s="83">
        <f t="shared" ref="G137" si="1521">IFERROR(IF(AND(ISTEXT(G136),$D136=$C$3),G$3,
IF(AND(ISTEXT(G136),$D136=$C$4),G$4,
IF(AND($D136=$C$3,G$3-G136&gt;0),G$3-G136,
IF(AND(ISTEXT(G136),$D136=$C$5),G$5,
IF(AND($D136=$C$4,G$4-G136&gt;0),G$4-G136,
IF(AND($D136=$C$5,G$5-G136&gt;0),G$5-G136,0)))))),0)</f>
        <v>0</v>
      </c>
      <c r="H137" s="83">
        <f t="shared" ref="H137" si="1522">IFERROR(IF(AND(ISTEXT(H136),$D136=$C$3),H$3,
IF(AND(ISTEXT(H136),$D136=$C$4),H$4,
IF(AND($D136=$C$3,H$3-H136&gt;0),H$3-H136,
IF(AND(ISTEXT(H136),$D136=$C$5),H$5,
IF(AND($D136=$C$4,H$4-H136&gt;0),H$4-H136,
IF(AND($D136=$C$5,H$5-H136&gt;0),H$5-H136,0)))))),0)</f>
        <v>0</v>
      </c>
      <c r="I137" s="83">
        <f t="shared" ref="I137" si="1523">IFERROR(IF(AND(ISTEXT(I136),$D136=$C$3),I$3,
IF(AND(ISTEXT(I136),$D136=$C$4),I$4,
IF(AND($D136=$C$3,I$3-I136&gt;0),I$3-I136,
IF(AND(ISTEXT(I136),$D136=$C$5),I$5,
IF(AND($D136=$C$4,I$4-I136&gt;0),I$4-I136,
IF(AND($D136=$C$5,I$5-I136&gt;0),I$5-I136,0)))))),0)</f>
        <v>0</v>
      </c>
      <c r="J137" s="83">
        <f t="shared" ref="J137" si="1524">IFERROR(IF(AND(ISTEXT(J136),$D136=$C$3),J$3,
IF(AND(ISTEXT(J136),$D136=$C$4),J$4,
IF(AND($D136=$C$3,J$3-J136&gt;0),J$3-J136,
IF(AND(ISTEXT(J136),$D136=$C$5),J$5,
IF(AND($D136=$C$4,J$4-J136&gt;0),J$4-J136,
IF(AND($D136=$C$5,J$5-J136&gt;0),J$5-J136,0)))))),0)</f>
        <v>0</v>
      </c>
      <c r="K137" s="83">
        <f t="shared" ref="K137" si="1525">IFERROR(IF(AND(ISTEXT(K136),$D136=$C$3),K$3,
IF(AND(ISTEXT(K136),$D136=$C$4),K$4,
IF(AND($D136=$C$3,K$3-K136&gt;0),K$3-K136,
IF(AND(ISTEXT(K136),$D136=$C$5),K$5,
IF(AND($D136=$C$4,K$4-K136&gt;0),K$4-K136,
IF(AND($D136=$C$5,K$5-K136&gt;0),K$5-K136,0)))))),0)</f>
        <v>0</v>
      </c>
      <c r="L137" s="83">
        <f t="shared" ref="L137" si="1526">IFERROR(IF(AND(ISTEXT(L136),$D136=$C$3),L$3,
IF(AND(ISTEXT(L136),$D136=$C$4),L$4,
IF(AND($D136=$C$3,L$3-L136&gt;0),L$3-L136,
IF(AND(ISTEXT(L136),$D136=$C$5),L$5,
IF(AND($D136=$C$4,L$4-L136&gt;0),L$4-L136,
IF(AND($D136=$C$5,L$5-L136&gt;0),L$5-L136,0)))))),0)</f>
        <v>0</v>
      </c>
      <c r="M137" s="83">
        <f t="shared" ref="M137" si="1527">IFERROR(IF(AND(ISTEXT(M136),$D136=$C$3),M$3,
IF(AND(ISTEXT(M136),$D136=$C$4),M$4,
IF(AND($D136=$C$3,M$3-M136&gt;0),M$3-M136,
IF(AND(ISTEXT(M136),$D136=$C$5),M$5,
IF(AND($D136=$C$4,M$4-M136&gt;0),M$4-M136,
IF(AND($D136=$C$5,M$5-M136&gt;0),M$5-M136,0)))))),0)</f>
        <v>0</v>
      </c>
      <c r="N137" s="83">
        <f t="shared" ref="N137" si="1528">IFERROR(IF(AND(ISTEXT(N136),$D136=$C$3),N$3,
IF(AND(ISTEXT(N136),$D136=$C$4),N$4,
IF(AND($D136=$C$3,N$3-N136&gt;0),N$3-N136,
IF(AND(ISTEXT(N136),$D136=$C$5),N$5,
IF(AND($D136=$C$4,N$4-N136&gt;0),N$4-N136,
IF(AND($D136=$C$5,N$5-N136&gt;0),N$5-N136,0)))))),0)</f>
        <v>0</v>
      </c>
      <c r="O137" s="83">
        <f t="shared" ref="O137" si="1529">IFERROR(IF(AND(ISTEXT(O136),$D136=$C$3),O$3,
IF(AND(ISTEXT(O136),$D136=$C$4),O$4,
IF(AND($D136=$C$3,O$3-O136&gt;0),O$3-O136,
IF(AND(ISTEXT(O136),$D136=$C$5),O$5,
IF(AND($D136=$C$4,O$4-O136&gt;0),O$4-O136,
IF(AND($D136=$C$5,O$5-O136&gt;0),O$5-O136,0)))))),0)</f>
        <v>0</v>
      </c>
      <c r="P137" s="83">
        <f t="shared" ref="P137" si="1530">IFERROR(IF(AND(ISTEXT(P136),$D136=$C$3),P$3,
IF(AND(ISTEXT(P136),$D136=$C$4),P$4,
IF(AND($D136=$C$3,P$3-P136&gt;0),P$3-P136,
IF(AND(ISTEXT(P136),$D136=$C$5),P$5,
IF(AND($D136=$C$4,P$4-P136&gt;0),P$4-P136,
IF(AND($D136=$C$5,P$5-P136&gt;0),P$5-P136,0)))))),0)</f>
        <v>0</v>
      </c>
      <c r="Q137" s="83">
        <f t="shared" ref="Q137" si="1531">IFERROR(IF(AND(ISTEXT(Q136),$D136=$C$3),Q$3,
IF(AND(ISTEXT(Q136),$D136=$C$4),Q$4,
IF(AND($D136=$C$3,Q$3-Q136&gt;0),Q$3-Q136,
IF(AND(ISTEXT(Q136),$D136=$C$5),Q$5,
IF(AND($D136=$C$4,Q$4-Q136&gt;0),Q$4-Q136,
IF(AND($D136=$C$5,Q$5-Q136&gt;0),Q$5-Q136,0)))))),0)</f>
        <v>0</v>
      </c>
      <c r="R137" s="83">
        <f t="shared" ref="R137" si="1532">IFERROR(IF(AND(ISTEXT(R136),$D136=$C$3),R$3,
IF(AND(ISTEXT(R136),$D136=$C$4),R$4,
IF(AND($D136=$C$3,R$3-R136&gt;0),R$3-R136,
IF(AND(ISTEXT(R136),$D136=$C$5),R$5,
IF(AND($D136=$C$4,R$4-R136&gt;0),R$4-R136,
IF(AND($D136=$C$5,R$5-R136&gt;0),R$5-R136,0)))))),0)</f>
        <v>0</v>
      </c>
      <c r="S137" s="83">
        <f t="shared" ref="S137" si="1533">IFERROR(IF(AND(ISTEXT(S136),$D136=$C$3),S$3,
IF(AND(ISTEXT(S136),$D136=$C$4),S$4,
IF(AND($D136=$C$3,S$3-S136&gt;0),S$3-S136,
IF(AND(ISTEXT(S136),$D136=$C$5),S$5,
IF(AND($D136=$C$4,S$4-S136&gt;0),S$4-S136,
IF(AND($D136=$C$5,S$5-S136&gt;0),S$5-S136,0)))))),0)</f>
        <v>0</v>
      </c>
      <c r="T137" s="83">
        <f t="shared" ref="T137" si="1534">IFERROR(IF(AND(ISTEXT(T136),$D136=$C$3),T$3,
IF(AND(ISTEXT(T136),$D136=$C$4),T$4,
IF(AND($D136=$C$3,T$3-T136&gt;0),T$3-T136,
IF(AND(ISTEXT(T136),$D136=$C$5),T$5,
IF(AND($D136=$C$4,T$4-T136&gt;0),T$4-T136,
IF(AND($D136=$C$5,T$5-T136&gt;0),T$5-T136,0)))))),0)</f>
        <v>0</v>
      </c>
      <c r="U137" s="83">
        <f t="shared" ref="U137" si="1535">IFERROR(IF(AND(ISTEXT(U136),$D136=$C$3),U$3,
IF(AND(ISTEXT(U136),$D136=$C$4),U$4,
IF(AND($D136=$C$3,U$3-U136&gt;0),U$3-U136,
IF(AND(ISTEXT(U136),$D136=$C$5),U$5,
IF(AND($D136=$C$4,U$4-U136&gt;0),U$4-U136,
IF(AND($D136=$C$5,U$5-U136&gt;0),U$5-U136,0)))))),0)</f>
        <v>0</v>
      </c>
      <c r="V137" s="83">
        <f t="shared" ref="V137" si="1536">IFERROR(IF(AND(ISTEXT(V136),$D136=$C$3),V$3,
IF(AND(ISTEXT(V136),$D136=$C$4),V$4,
IF(AND($D136=$C$3,V$3-V136&gt;0),V$3-V136,
IF(AND(ISTEXT(V136),$D136=$C$5),V$5,
IF(AND($D136=$C$4,V$4-V136&gt;0),V$4-V136,
IF(AND($D136=$C$5,V$5-V136&gt;0),V$5-V136,0)))))),0)</f>
        <v>0</v>
      </c>
      <c r="W137" s="83">
        <f t="shared" ref="W137" si="1537">IFERROR(IF(AND(ISTEXT(W136),$D136=$C$3),W$3,
IF(AND(ISTEXT(W136),$D136=$C$4),W$4,
IF(AND($D136=$C$3,W$3-W136&gt;0),W$3-W136,
IF(AND(ISTEXT(W136),$D136=$C$5),W$5,
IF(AND($D136=$C$4,W$4-W136&gt;0),W$4-W136,
IF(AND($D136=$C$5,W$5-W136&gt;0),W$5-W136,0)))))),0)</f>
        <v>0</v>
      </c>
      <c r="X137" s="83">
        <f t="shared" ref="X137" si="1538">IFERROR(IF(AND(ISTEXT(X136),$D136=$C$3),X$3,
IF(AND(ISTEXT(X136),$D136=$C$4),X$4,
IF(AND($D136=$C$3,X$3-X136&gt;0),X$3-X136,
IF(AND(ISTEXT(X136),$D136=$C$5),X$5,
IF(AND($D136=$C$4,X$4-X136&gt;0),X$4-X136,
IF(AND($D136=$C$5,X$5-X136&gt;0),X$5-X136,0)))))),0)</f>
        <v>0</v>
      </c>
      <c r="Y137" s="83">
        <f t="shared" ref="Y137" si="1539">IFERROR(IF(AND(ISTEXT(Y136),$D136=$C$3),Y$3,
IF(AND(ISTEXT(Y136),$D136=$C$4),Y$4,
IF(AND($D136=$C$3,Y$3-Y136&gt;0),Y$3-Y136,
IF(AND(ISTEXT(Y136),$D136=$C$5),Y$5,
IF(AND($D136=$C$4,Y$4-Y136&gt;0),Y$4-Y136,
IF(AND($D136=$C$5,Y$5-Y136&gt;0),Y$5-Y136,0)))))),0)</f>
        <v>0</v>
      </c>
      <c r="Z137" s="83">
        <f t="shared" ref="Z137" si="1540">IFERROR(IF(AND(ISTEXT(Z136),$D136=$C$3),Z$3,
IF(AND(ISTEXT(Z136),$D136=$C$4),Z$4,
IF(AND($D136=$C$3,Z$3-Z136&gt;0),Z$3-Z136,
IF(AND(ISTEXT(Z136),$D136=$C$5),Z$5,
IF(AND($D136=$C$4,Z$4-Z136&gt;0),Z$4-Z136,
IF(AND($D136=$C$5,Z$5-Z136&gt;0),Z$5-Z136,0)))))),0)</f>
        <v>0</v>
      </c>
      <c r="AA137" s="83">
        <f t="shared" ref="AA137" si="1541">IFERROR(IF(AND(ISTEXT(AA136),$D136=$C$3),AA$3,
IF(AND(ISTEXT(AA136),$D136=$C$4),AA$4,
IF(AND($D136=$C$3,AA$3-AA136&gt;0),AA$3-AA136,
IF(AND(ISTEXT(AA136),$D136=$C$5),AA$5,
IF(AND($D136=$C$4,AA$4-AA136&gt;0),AA$4-AA136,
IF(AND($D136=$C$5,AA$5-AA136&gt;0),AA$5-AA136,0)))))),0)</f>
        <v>0</v>
      </c>
      <c r="AB137" s="83">
        <f t="shared" ref="AB137" si="1542">IFERROR(IF(AND(ISTEXT(AB136),$D136=$C$3),AB$3,
IF(AND(ISTEXT(AB136),$D136=$C$4),AB$4,
IF(AND($D136=$C$3,AB$3-AB136&gt;0),AB$3-AB136,
IF(AND(ISTEXT(AB136),$D136=$C$5),AB$5,
IF(AND($D136=$C$4,AB$4-AB136&gt;0),AB$4-AB136,
IF(AND($D136=$C$5,AB$5-AB136&gt;0),AB$5-AB136,0)))))),0)</f>
        <v>0</v>
      </c>
      <c r="AC137" s="83">
        <f t="shared" ref="AC137" si="1543">IFERROR(IF(AND(ISTEXT(AC136),$D136=$C$3),AC$3,
IF(AND(ISTEXT(AC136),$D136=$C$4),AC$4,
IF(AND($D136=$C$3,AC$3-AC136&gt;0),AC$3-AC136,
IF(AND(ISTEXT(AC136),$D136=$C$5),AC$5,
IF(AND($D136=$C$4,AC$4-AC136&gt;0),AC$4-AC136,
IF(AND($D136=$C$5,AC$5-AC136&gt;0),AC$5-AC136,0)))))),0)</f>
        <v>0</v>
      </c>
      <c r="AD137" s="83">
        <f t="shared" ref="AD137" si="1544">IFERROR(IF(AND(ISTEXT(AD136),$D136=$C$3),AD$3,
IF(AND(ISTEXT(AD136),$D136=$C$4),AD$4,
IF(AND($D136=$C$3,AD$3-AD136&gt;0),AD$3-AD136,
IF(AND(ISTEXT(AD136),$D136=$C$5),AD$5,
IF(AND($D136=$C$4,AD$4-AD136&gt;0),AD$4-AD136,
IF(AND($D136=$C$5,AD$5-AD136&gt;0),AD$5-AD136,0)))))),0)</f>
        <v>0</v>
      </c>
      <c r="AE137" s="83">
        <f t="shared" ref="AE137" si="1545">IFERROR(IF(AND(ISTEXT(AE136),$D136=$C$3),AE$3,
IF(AND(ISTEXT(AE136),$D136=$C$4),AE$4,
IF(AND($D136=$C$3,AE$3-AE136&gt;0),AE$3-AE136,
IF(AND(ISTEXT(AE136),$D136=$C$5),AE$5,
IF(AND($D136=$C$4,AE$4-AE136&gt;0),AE$4-AE136,
IF(AND($D136=$C$5,AE$5-AE136&gt;0),AE$5-AE136,0)))))),0)</f>
        <v>0</v>
      </c>
      <c r="AF137" s="83">
        <f t="shared" ref="AF137" si="1546">IFERROR(IF(AND(ISTEXT(AF136),$D136=$C$3),AF$3,
IF(AND(ISTEXT(AF136),$D136=$C$4),AF$4,
IF(AND($D136=$C$3,AF$3-AF136&gt;0),AF$3-AF136,
IF(AND(ISTEXT(AF136),$D136=$C$5),AF$5,
IF(AND($D136=$C$4,AF$4-AF136&gt;0),AF$4-AF136,
IF(AND($D136=$C$5,AF$5-AF136&gt;0),AF$5-AF136,0)))))),0)</f>
        <v>0</v>
      </c>
      <c r="AG137" s="83">
        <f t="shared" ref="AG137" si="1547">IFERROR(IF(AND(ISTEXT(AG136),$D136=$C$3),AG$3,
IF(AND(ISTEXT(AG136),$D136=$C$4),AG$4,
IF(AND($D136=$C$3,AG$3-AG136&gt;0),AG$3-AG136,
IF(AND(ISTEXT(AG136),$D136=$C$5),AG$5,
IF(AND($D136=$C$4,AG$4-AG136&gt;0),AG$4-AG136,
IF(AND($D136=$C$5,AG$5-AG136&gt;0),AG$5-AG136,0)))))),0)</f>
        <v>0</v>
      </c>
      <c r="AH137" s="83">
        <f t="shared" ref="AH137" si="1548">IFERROR(IF(AND(ISTEXT(AH136),$D136=$C$3),AH$3,
IF(AND(ISTEXT(AH136),$D136=$C$4),AH$4,
IF(AND($D136=$C$3,AH$3-AH136&gt;0),AH$3-AH136,
IF(AND(ISTEXT(AH136),$D136=$C$5),AH$5,
IF(AND($D136=$C$4,AH$4-AH136&gt;0),AH$4-AH136,
IF(AND($D136=$C$5,AH$5-AH136&gt;0),AH$5-AH136,0)))))),0)</f>
        <v>0</v>
      </c>
      <c r="AI137" s="83">
        <f t="shared" ref="AI137" si="1549">IFERROR(IF(AND(ISTEXT(AI136),$D136=$C$3),AI$3,
IF(AND(ISTEXT(AI136),$D136=$C$4),AI$4,
IF(AND($D136=$C$3,AI$3-AI136&gt;0),AI$3-AI136,
IF(AND(ISTEXT(AI136),$D136=$C$5),AI$5,
IF(AND($D136=$C$4,AI$4-AI136&gt;0),AI$4-AI136,
IF(AND($D136=$C$5,AI$5-AI136&gt;0),AI$5-AI136,0)))))),0)</f>
        <v>0</v>
      </c>
      <c r="AJ137" s="147"/>
      <c r="AK137" s="147"/>
      <c r="AL137" s="147"/>
      <c r="AM137" s="147"/>
      <c r="AN137" s="147"/>
      <c r="AO137" s="147"/>
      <c r="AP137" s="147"/>
    </row>
    <row r="138" spans="2:42" ht="15" customHeight="1" thickBot="1" x14ac:dyDescent="0.3">
      <c r="B138" s="155"/>
      <c r="C138" s="151" t="s">
        <v>127</v>
      </c>
      <c r="D138" s="152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148"/>
      <c r="AK138" s="148"/>
      <c r="AL138" s="148"/>
      <c r="AM138" s="148"/>
      <c r="AN138" s="148"/>
      <c r="AO138" s="148"/>
      <c r="AP138" s="148"/>
    </row>
    <row r="139" spans="2:42" ht="15" customHeight="1" x14ac:dyDescent="0.25">
      <c r="B139" s="153">
        <f>A53</f>
        <v>0</v>
      </c>
      <c r="C139" s="81" t="str">
        <f>IFERROR(VLOOKUP(B139,Relevé[],2,FALSE),"")</f>
        <v/>
      </c>
      <c r="D139" s="81" t="str">
        <f>IFERROR(VLOOKUP(B139,Relevé[],3,FALSE),"")</f>
        <v/>
      </c>
      <c r="E139" s="82" t="str">
        <f>IFERROR(VLOOKUP(B139,Relevé[],4,FALSE),"")</f>
        <v/>
      </c>
      <c r="F139" s="82" t="str">
        <f>IFERROR(VLOOKUP(B139,Relevé[],5,FALSE),"")</f>
        <v/>
      </c>
      <c r="G139" s="82" t="str">
        <f>IFERROR(VLOOKUP(B139,Relevé[],6,FALSE),"")</f>
        <v/>
      </c>
      <c r="H139" s="82" t="str">
        <f>IFERROR(VLOOKUP(B139,Relevé[],7,FALSE),"")</f>
        <v/>
      </c>
      <c r="I139" s="82" t="str">
        <f>IFERROR(VLOOKUP(B139,Relevé[],8,FALSE),"")</f>
        <v/>
      </c>
      <c r="J139" s="82" t="str">
        <f>IFERROR(VLOOKUP(B139,Relevé[],9,FALSE),"")</f>
        <v/>
      </c>
      <c r="K139" s="82" t="str">
        <f>IFERROR(VLOOKUP(B139,Relevé[],10,FALSE),"")</f>
        <v/>
      </c>
      <c r="L139" s="82" t="str">
        <f>IFERROR(VLOOKUP(B139,Relevé[],11,FALSE),"")</f>
        <v/>
      </c>
      <c r="M139" s="82" t="str">
        <f>IFERROR(VLOOKUP(B139,Relevé[],12,FALSE),"")</f>
        <v/>
      </c>
      <c r="N139" s="82" t="str">
        <f>IFERROR(VLOOKUP(B139,Relevé[],13,FALSE),"")</f>
        <v/>
      </c>
      <c r="O139" s="82" t="str">
        <f>IFERROR(VLOOKUP(B139,Relevé[],14,FALSE),"")</f>
        <v/>
      </c>
      <c r="P139" s="82" t="str">
        <f>IFERROR(VLOOKUP(B139,Relevé[],15,FALSE),"")</f>
        <v/>
      </c>
      <c r="Q139" s="82" t="str">
        <f>IFERROR(VLOOKUP(B139,Relevé[],16,FALSE),"")</f>
        <v/>
      </c>
      <c r="R139" s="82" t="str">
        <f>IFERROR(VLOOKUP(B139,Relevé[],17,FALSE),"")</f>
        <v/>
      </c>
      <c r="S139" s="82" t="str">
        <f>IFERROR(VLOOKUP(B139,Relevé[],18,FALSE),"")</f>
        <v/>
      </c>
      <c r="T139" s="82" t="str">
        <f>IFERROR(VLOOKUP(B139,Relevé[],19,FALSE),"")</f>
        <v/>
      </c>
      <c r="U139" s="82" t="str">
        <f>IFERROR(VLOOKUP(B139,Relevé[],20,FALSE),"")</f>
        <v/>
      </c>
      <c r="V139" s="82" t="str">
        <f>IFERROR(VLOOKUP(B139,Relevé[],21,FALSE),"")</f>
        <v/>
      </c>
      <c r="W139" s="82" t="str">
        <f>IFERROR(VLOOKUP(B139,Relevé[],22,FALSE),"")</f>
        <v/>
      </c>
      <c r="X139" s="82" t="str">
        <f>IFERROR(VLOOKUP(B139,Relevé[],23,FALSE),"")</f>
        <v/>
      </c>
      <c r="Y139" s="82" t="str">
        <f>IFERROR(VLOOKUP(B139,Relevé[],24,FALSE),"")</f>
        <v/>
      </c>
      <c r="Z139" s="82" t="str">
        <f>IFERROR(VLOOKUP(B139,Relevé[],25,FALSE),"")</f>
        <v/>
      </c>
      <c r="AA139" s="82" t="str">
        <f>IFERROR(VLOOKUP(B139,Relevé[],26,FALSE),"")</f>
        <v/>
      </c>
      <c r="AB139" s="82" t="str">
        <f>IFERROR(VLOOKUP(B139,Relevé[],27,FALSE),"")</f>
        <v/>
      </c>
      <c r="AC139" s="82" t="str">
        <f>IFERROR(VLOOKUP(B139,Relevé[],28,FALSE),"")</f>
        <v/>
      </c>
      <c r="AD139" s="82" t="str">
        <f>IFERROR(VLOOKUP(B139,Relevé[],29,FALSE),"")</f>
        <v/>
      </c>
      <c r="AE139" s="82" t="str">
        <f>IFERROR(VLOOKUP(B139,Relevé[],30,FALSE),"")</f>
        <v/>
      </c>
      <c r="AF139" s="82" t="str">
        <f>IFERROR(VLOOKUP(B139,Relevé[],31,FALSE),"")</f>
        <v/>
      </c>
      <c r="AG139" s="82" t="str">
        <f>IFERROR(VLOOKUP(B139,Relevé[],32,FALSE),"")</f>
        <v/>
      </c>
      <c r="AH139" s="82" t="str">
        <f>IFERROR(VLOOKUP(B139,Relevé[],33,FALSE),"")</f>
        <v/>
      </c>
      <c r="AI139" s="82" t="str">
        <f>IFERROR(VLOOKUP(B139,Relevé[],34,FALSE),"")</f>
        <v/>
      </c>
      <c r="AJ139" s="146">
        <f t="shared" ref="AJ139" si="1550">SUM(E140:AI140)</f>
        <v>0</v>
      </c>
      <c r="AK139" s="146">
        <f t="shared" ref="AK139" si="1551">SUMIFS($E140:$AI140,$E141:$AI141,"C")</f>
        <v>0</v>
      </c>
      <c r="AL139" s="146">
        <f t="shared" ref="AL139" si="1552">SUMIFS($E140:$AI140,$E141:$AI141,"M")</f>
        <v>0</v>
      </c>
      <c r="AM139" s="146">
        <f t="shared" ref="AM139" si="1553">SUMIFS($E140:$AI140,$E141:$AI141,"A")</f>
        <v>0</v>
      </c>
      <c r="AN139" s="146">
        <f t="shared" ref="AN139" si="1554">SUMIFS($E140:$AI140,$E141:$AI141,"RC")</f>
        <v>0</v>
      </c>
      <c r="AO139" s="146">
        <f t="shared" ref="AO139" si="1555">SUMIFS($E140:$AI140,$E141:$AI141,"P")</f>
        <v>0</v>
      </c>
      <c r="AP139" s="146" t="b">
        <f t="shared" ref="AP139" si="1556">AJ139=SUM(AK139:AO141)</f>
        <v>1</v>
      </c>
    </row>
    <row r="140" spans="2:42" ht="15" customHeight="1" x14ac:dyDescent="0.25">
      <c r="B140" s="154"/>
      <c r="C140" s="149" t="s">
        <v>126</v>
      </c>
      <c r="D140" s="150"/>
      <c r="E140" s="83">
        <f>IFERROR(IF(AND(ISTEXT(E139),$D139=$C$3),E$3,
IF(AND(ISTEXT(E139),$D139=$C$4),E$4,
IF(AND($D139=$C$3,E$3-E139&gt;0),E$3-E139,
IF(AND(ISTEXT(E139),$D139=$C$5),E$5,
IF(AND($D139=$C$4,E$4-E139&gt;0),E$4-E139,
IF(AND($D139=$C$5,E$5-E139&gt;0),E$5-E139,0)))))),0)</f>
        <v>0</v>
      </c>
      <c r="F140" s="83">
        <f t="shared" ref="F140" si="1557">IFERROR(IF(AND(ISTEXT(F139),$D139=$C$3),F$3,
IF(AND(ISTEXT(F139),$D139=$C$4),F$4,
IF(AND($D139=$C$3,F$3-F139&gt;0),F$3-F139,
IF(AND(ISTEXT(F139),$D139=$C$5),F$5,
IF(AND($D139=$C$4,F$4-F139&gt;0),F$4-F139,
IF(AND($D139=$C$5,F$5-F139&gt;0),F$5-F139,0)))))),0)</f>
        <v>0</v>
      </c>
      <c r="G140" s="83">
        <f t="shared" ref="G140" si="1558">IFERROR(IF(AND(ISTEXT(G139),$D139=$C$3),G$3,
IF(AND(ISTEXT(G139),$D139=$C$4),G$4,
IF(AND($D139=$C$3,G$3-G139&gt;0),G$3-G139,
IF(AND(ISTEXT(G139),$D139=$C$5),G$5,
IF(AND($D139=$C$4,G$4-G139&gt;0),G$4-G139,
IF(AND($D139=$C$5,G$5-G139&gt;0),G$5-G139,0)))))),0)</f>
        <v>0</v>
      </c>
      <c r="H140" s="83">
        <f t="shared" ref="H140" si="1559">IFERROR(IF(AND(ISTEXT(H139),$D139=$C$3),H$3,
IF(AND(ISTEXT(H139),$D139=$C$4),H$4,
IF(AND($D139=$C$3,H$3-H139&gt;0),H$3-H139,
IF(AND(ISTEXT(H139),$D139=$C$5),H$5,
IF(AND($D139=$C$4,H$4-H139&gt;0),H$4-H139,
IF(AND($D139=$C$5,H$5-H139&gt;0),H$5-H139,0)))))),0)</f>
        <v>0</v>
      </c>
      <c r="I140" s="83">
        <f t="shared" ref="I140" si="1560">IFERROR(IF(AND(ISTEXT(I139),$D139=$C$3),I$3,
IF(AND(ISTEXT(I139),$D139=$C$4),I$4,
IF(AND($D139=$C$3,I$3-I139&gt;0),I$3-I139,
IF(AND(ISTEXT(I139),$D139=$C$5),I$5,
IF(AND($D139=$C$4,I$4-I139&gt;0),I$4-I139,
IF(AND($D139=$C$5,I$5-I139&gt;0),I$5-I139,0)))))),0)</f>
        <v>0</v>
      </c>
      <c r="J140" s="83">
        <f t="shared" ref="J140" si="1561">IFERROR(IF(AND(ISTEXT(J139),$D139=$C$3),J$3,
IF(AND(ISTEXT(J139),$D139=$C$4),J$4,
IF(AND($D139=$C$3,J$3-J139&gt;0),J$3-J139,
IF(AND(ISTEXT(J139),$D139=$C$5),J$5,
IF(AND($D139=$C$4,J$4-J139&gt;0),J$4-J139,
IF(AND($D139=$C$5,J$5-J139&gt;0),J$5-J139,0)))))),0)</f>
        <v>0</v>
      </c>
      <c r="K140" s="83">
        <f t="shared" ref="K140" si="1562">IFERROR(IF(AND(ISTEXT(K139),$D139=$C$3),K$3,
IF(AND(ISTEXT(K139),$D139=$C$4),K$4,
IF(AND($D139=$C$3,K$3-K139&gt;0),K$3-K139,
IF(AND(ISTEXT(K139),$D139=$C$5),K$5,
IF(AND($D139=$C$4,K$4-K139&gt;0),K$4-K139,
IF(AND($D139=$C$5,K$5-K139&gt;0),K$5-K139,0)))))),0)</f>
        <v>0</v>
      </c>
      <c r="L140" s="83">
        <f t="shared" ref="L140" si="1563">IFERROR(IF(AND(ISTEXT(L139),$D139=$C$3),L$3,
IF(AND(ISTEXT(L139),$D139=$C$4),L$4,
IF(AND($D139=$C$3,L$3-L139&gt;0),L$3-L139,
IF(AND(ISTEXT(L139),$D139=$C$5),L$5,
IF(AND($D139=$C$4,L$4-L139&gt;0),L$4-L139,
IF(AND($D139=$C$5,L$5-L139&gt;0),L$5-L139,0)))))),0)</f>
        <v>0</v>
      </c>
      <c r="M140" s="83">
        <f t="shared" ref="M140" si="1564">IFERROR(IF(AND(ISTEXT(M139),$D139=$C$3),M$3,
IF(AND(ISTEXT(M139),$D139=$C$4),M$4,
IF(AND($D139=$C$3,M$3-M139&gt;0),M$3-M139,
IF(AND(ISTEXT(M139),$D139=$C$5),M$5,
IF(AND($D139=$C$4,M$4-M139&gt;0),M$4-M139,
IF(AND($D139=$C$5,M$5-M139&gt;0),M$5-M139,0)))))),0)</f>
        <v>0</v>
      </c>
      <c r="N140" s="83">
        <f t="shared" ref="N140" si="1565">IFERROR(IF(AND(ISTEXT(N139),$D139=$C$3),N$3,
IF(AND(ISTEXT(N139),$D139=$C$4),N$4,
IF(AND($D139=$C$3,N$3-N139&gt;0),N$3-N139,
IF(AND(ISTEXT(N139),$D139=$C$5),N$5,
IF(AND($D139=$C$4,N$4-N139&gt;0),N$4-N139,
IF(AND($D139=$C$5,N$5-N139&gt;0),N$5-N139,0)))))),0)</f>
        <v>0</v>
      </c>
      <c r="O140" s="83">
        <f t="shared" ref="O140" si="1566">IFERROR(IF(AND(ISTEXT(O139),$D139=$C$3),O$3,
IF(AND(ISTEXT(O139),$D139=$C$4),O$4,
IF(AND($D139=$C$3,O$3-O139&gt;0),O$3-O139,
IF(AND(ISTEXT(O139),$D139=$C$5),O$5,
IF(AND($D139=$C$4,O$4-O139&gt;0),O$4-O139,
IF(AND($D139=$C$5,O$5-O139&gt;0),O$5-O139,0)))))),0)</f>
        <v>0</v>
      </c>
      <c r="P140" s="83">
        <f t="shared" ref="P140" si="1567">IFERROR(IF(AND(ISTEXT(P139),$D139=$C$3),P$3,
IF(AND(ISTEXT(P139),$D139=$C$4),P$4,
IF(AND($D139=$C$3,P$3-P139&gt;0),P$3-P139,
IF(AND(ISTEXT(P139),$D139=$C$5),P$5,
IF(AND($D139=$C$4,P$4-P139&gt;0),P$4-P139,
IF(AND($D139=$C$5,P$5-P139&gt;0),P$5-P139,0)))))),0)</f>
        <v>0</v>
      </c>
      <c r="Q140" s="83">
        <f t="shared" ref="Q140" si="1568">IFERROR(IF(AND(ISTEXT(Q139),$D139=$C$3),Q$3,
IF(AND(ISTEXT(Q139),$D139=$C$4),Q$4,
IF(AND($D139=$C$3,Q$3-Q139&gt;0),Q$3-Q139,
IF(AND(ISTEXT(Q139),$D139=$C$5),Q$5,
IF(AND($D139=$C$4,Q$4-Q139&gt;0),Q$4-Q139,
IF(AND($D139=$C$5,Q$5-Q139&gt;0),Q$5-Q139,0)))))),0)</f>
        <v>0</v>
      </c>
      <c r="R140" s="83">
        <f t="shared" ref="R140" si="1569">IFERROR(IF(AND(ISTEXT(R139),$D139=$C$3),R$3,
IF(AND(ISTEXT(R139),$D139=$C$4),R$4,
IF(AND($D139=$C$3,R$3-R139&gt;0),R$3-R139,
IF(AND(ISTEXT(R139),$D139=$C$5),R$5,
IF(AND($D139=$C$4,R$4-R139&gt;0),R$4-R139,
IF(AND($D139=$C$5,R$5-R139&gt;0),R$5-R139,0)))))),0)</f>
        <v>0</v>
      </c>
      <c r="S140" s="83">
        <f t="shared" ref="S140" si="1570">IFERROR(IF(AND(ISTEXT(S139),$D139=$C$3),S$3,
IF(AND(ISTEXT(S139),$D139=$C$4),S$4,
IF(AND($D139=$C$3,S$3-S139&gt;0),S$3-S139,
IF(AND(ISTEXT(S139),$D139=$C$5),S$5,
IF(AND($D139=$C$4,S$4-S139&gt;0),S$4-S139,
IF(AND($D139=$C$5,S$5-S139&gt;0),S$5-S139,0)))))),0)</f>
        <v>0</v>
      </c>
      <c r="T140" s="83">
        <f t="shared" ref="T140" si="1571">IFERROR(IF(AND(ISTEXT(T139),$D139=$C$3),T$3,
IF(AND(ISTEXT(T139),$D139=$C$4),T$4,
IF(AND($D139=$C$3,T$3-T139&gt;0),T$3-T139,
IF(AND(ISTEXT(T139),$D139=$C$5),T$5,
IF(AND($D139=$C$4,T$4-T139&gt;0),T$4-T139,
IF(AND($D139=$C$5,T$5-T139&gt;0),T$5-T139,0)))))),0)</f>
        <v>0</v>
      </c>
      <c r="U140" s="83">
        <f t="shared" ref="U140" si="1572">IFERROR(IF(AND(ISTEXT(U139),$D139=$C$3),U$3,
IF(AND(ISTEXT(U139),$D139=$C$4),U$4,
IF(AND($D139=$C$3,U$3-U139&gt;0),U$3-U139,
IF(AND(ISTEXT(U139),$D139=$C$5),U$5,
IF(AND($D139=$C$4,U$4-U139&gt;0),U$4-U139,
IF(AND($D139=$C$5,U$5-U139&gt;0),U$5-U139,0)))))),0)</f>
        <v>0</v>
      </c>
      <c r="V140" s="83">
        <f t="shared" ref="V140" si="1573">IFERROR(IF(AND(ISTEXT(V139),$D139=$C$3),V$3,
IF(AND(ISTEXT(V139),$D139=$C$4),V$4,
IF(AND($D139=$C$3,V$3-V139&gt;0),V$3-V139,
IF(AND(ISTEXT(V139),$D139=$C$5),V$5,
IF(AND($D139=$C$4,V$4-V139&gt;0),V$4-V139,
IF(AND($D139=$C$5,V$5-V139&gt;0),V$5-V139,0)))))),0)</f>
        <v>0</v>
      </c>
      <c r="W140" s="83">
        <f t="shared" ref="W140" si="1574">IFERROR(IF(AND(ISTEXT(W139),$D139=$C$3),W$3,
IF(AND(ISTEXT(W139),$D139=$C$4),W$4,
IF(AND($D139=$C$3,W$3-W139&gt;0),W$3-W139,
IF(AND(ISTEXT(W139),$D139=$C$5),W$5,
IF(AND($D139=$C$4,W$4-W139&gt;0),W$4-W139,
IF(AND($D139=$C$5,W$5-W139&gt;0),W$5-W139,0)))))),0)</f>
        <v>0</v>
      </c>
      <c r="X140" s="83">
        <f t="shared" ref="X140" si="1575">IFERROR(IF(AND(ISTEXT(X139),$D139=$C$3),X$3,
IF(AND(ISTEXT(X139),$D139=$C$4),X$4,
IF(AND($D139=$C$3,X$3-X139&gt;0),X$3-X139,
IF(AND(ISTEXT(X139),$D139=$C$5),X$5,
IF(AND($D139=$C$4,X$4-X139&gt;0),X$4-X139,
IF(AND($D139=$C$5,X$5-X139&gt;0),X$5-X139,0)))))),0)</f>
        <v>0</v>
      </c>
      <c r="Y140" s="83">
        <f t="shared" ref="Y140" si="1576">IFERROR(IF(AND(ISTEXT(Y139),$D139=$C$3),Y$3,
IF(AND(ISTEXT(Y139),$D139=$C$4),Y$4,
IF(AND($D139=$C$3,Y$3-Y139&gt;0),Y$3-Y139,
IF(AND(ISTEXT(Y139),$D139=$C$5),Y$5,
IF(AND($D139=$C$4,Y$4-Y139&gt;0),Y$4-Y139,
IF(AND($D139=$C$5,Y$5-Y139&gt;0),Y$5-Y139,0)))))),0)</f>
        <v>0</v>
      </c>
      <c r="Z140" s="83">
        <f t="shared" ref="Z140" si="1577">IFERROR(IF(AND(ISTEXT(Z139),$D139=$C$3),Z$3,
IF(AND(ISTEXT(Z139),$D139=$C$4),Z$4,
IF(AND($D139=$C$3,Z$3-Z139&gt;0),Z$3-Z139,
IF(AND(ISTEXT(Z139),$D139=$C$5),Z$5,
IF(AND($D139=$C$4,Z$4-Z139&gt;0),Z$4-Z139,
IF(AND($D139=$C$5,Z$5-Z139&gt;0),Z$5-Z139,0)))))),0)</f>
        <v>0</v>
      </c>
      <c r="AA140" s="83">
        <f t="shared" ref="AA140" si="1578">IFERROR(IF(AND(ISTEXT(AA139),$D139=$C$3),AA$3,
IF(AND(ISTEXT(AA139),$D139=$C$4),AA$4,
IF(AND($D139=$C$3,AA$3-AA139&gt;0),AA$3-AA139,
IF(AND(ISTEXT(AA139),$D139=$C$5),AA$5,
IF(AND($D139=$C$4,AA$4-AA139&gt;0),AA$4-AA139,
IF(AND($D139=$C$5,AA$5-AA139&gt;0),AA$5-AA139,0)))))),0)</f>
        <v>0</v>
      </c>
      <c r="AB140" s="83">
        <f t="shared" ref="AB140" si="1579">IFERROR(IF(AND(ISTEXT(AB139),$D139=$C$3),AB$3,
IF(AND(ISTEXT(AB139),$D139=$C$4),AB$4,
IF(AND($D139=$C$3,AB$3-AB139&gt;0),AB$3-AB139,
IF(AND(ISTEXT(AB139),$D139=$C$5),AB$5,
IF(AND($D139=$C$4,AB$4-AB139&gt;0),AB$4-AB139,
IF(AND($D139=$C$5,AB$5-AB139&gt;0),AB$5-AB139,0)))))),0)</f>
        <v>0</v>
      </c>
      <c r="AC140" s="83">
        <f t="shared" ref="AC140" si="1580">IFERROR(IF(AND(ISTEXT(AC139),$D139=$C$3),AC$3,
IF(AND(ISTEXT(AC139),$D139=$C$4),AC$4,
IF(AND($D139=$C$3,AC$3-AC139&gt;0),AC$3-AC139,
IF(AND(ISTEXT(AC139),$D139=$C$5),AC$5,
IF(AND($D139=$C$4,AC$4-AC139&gt;0),AC$4-AC139,
IF(AND($D139=$C$5,AC$5-AC139&gt;0),AC$5-AC139,0)))))),0)</f>
        <v>0</v>
      </c>
      <c r="AD140" s="83">
        <f t="shared" ref="AD140" si="1581">IFERROR(IF(AND(ISTEXT(AD139),$D139=$C$3),AD$3,
IF(AND(ISTEXT(AD139),$D139=$C$4),AD$4,
IF(AND($D139=$C$3,AD$3-AD139&gt;0),AD$3-AD139,
IF(AND(ISTEXT(AD139),$D139=$C$5),AD$5,
IF(AND($D139=$C$4,AD$4-AD139&gt;0),AD$4-AD139,
IF(AND($D139=$C$5,AD$5-AD139&gt;0),AD$5-AD139,0)))))),0)</f>
        <v>0</v>
      </c>
      <c r="AE140" s="83">
        <f t="shared" ref="AE140" si="1582">IFERROR(IF(AND(ISTEXT(AE139),$D139=$C$3),AE$3,
IF(AND(ISTEXT(AE139),$D139=$C$4),AE$4,
IF(AND($D139=$C$3,AE$3-AE139&gt;0),AE$3-AE139,
IF(AND(ISTEXT(AE139),$D139=$C$5),AE$5,
IF(AND($D139=$C$4,AE$4-AE139&gt;0),AE$4-AE139,
IF(AND($D139=$C$5,AE$5-AE139&gt;0),AE$5-AE139,0)))))),0)</f>
        <v>0</v>
      </c>
      <c r="AF140" s="83">
        <f t="shared" ref="AF140" si="1583">IFERROR(IF(AND(ISTEXT(AF139),$D139=$C$3),AF$3,
IF(AND(ISTEXT(AF139),$D139=$C$4),AF$4,
IF(AND($D139=$C$3,AF$3-AF139&gt;0),AF$3-AF139,
IF(AND(ISTEXT(AF139),$D139=$C$5),AF$5,
IF(AND($D139=$C$4,AF$4-AF139&gt;0),AF$4-AF139,
IF(AND($D139=$C$5,AF$5-AF139&gt;0),AF$5-AF139,0)))))),0)</f>
        <v>0</v>
      </c>
      <c r="AG140" s="83">
        <f t="shared" ref="AG140" si="1584">IFERROR(IF(AND(ISTEXT(AG139),$D139=$C$3),AG$3,
IF(AND(ISTEXT(AG139),$D139=$C$4),AG$4,
IF(AND($D139=$C$3,AG$3-AG139&gt;0),AG$3-AG139,
IF(AND(ISTEXT(AG139),$D139=$C$5),AG$5,
IF(AND($D139=$C$4,AG$4-AG139&gt;0),AG$4-AG139,
IF(AND($D139=$C$5,AG$5-AG139&gt;0),AG$5-AG139,0)))))),0)</f>
        <v>0</v>
      </c>
      <c r="AH140" s="83">
        <f t="shared" ref="AH140" si="1585">IFERROR(IF(AND(ISTEXT(AH139),$D139=$C$3),AH$3,
IF(AND(ISTEXT(AH139),$D139=$C$4),AH$4,
IF(AND($D139=$C$3,AH$3-AH139&gt;0),AH$3-AH139,
IF(AND(ISTEXT(AH139),$D139=$C$5),AH$5,
IF(AND($D139=$C$4,AH$4-AH139&gt;0),AH$4-AH139,
IF(AND($D139=$C$5,AH$5-AH139&gt;0),AH$5-AH139,0)))))),0)</f>
        <v>0</v>
      </c>
      <c r="AI140" s="83">
        <f t="shared" ref="AI140" si="1586">IFERROR(IF(AND(ISTEXT(AI139),$D139=$C$3),AI$3,
IF(AND(ISTEXT(AI139),$D139=$C$4),AI$4,
IF(AND($D139=$C$3,AI$3-AI139&gt;0),AI$3-AI139,
IF(AND(ISTEXT(AI139),$D139=$C$5),AI$5,
IF(AND($D139=$C$4,AI$4-AI139&gt;0),AI$4-AI139,
IF(AND($D139=$C$5,AI$5-AI139&gt;0),AI$5-AI139,0)))))),0)</f>
        <v>0</v>
      </c>
      <c r="AJ140" s="147"/>
      <c r="AK140" s="147"/>
      <c r="AL140" s="147"/>
      <c r="AM140" s="147"/>
      <c r="AN140" s="147"/>
      <c r="AO140" s="147"/>
      <c r="AP140" s="147"/>
    </row>
    <row r="141" spans="2:42" ht="15" customHeight="1" thickBot="1" x14ac:dyDescent="0.3">
      <c r="B141" s="155"/>
      <c r="C141" s="151" t="s">
        <v>127</v>
      </c>
      <c r="D141" s="152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4"/>
      <c r="AD141" s="84"/>
      <c r="AE141" s="84"/>
      <c r="AF141" s="84"/>
      <c r="AG141" s="84"/>
      <c r="AH141" s="84"/>
      <c r="AI141" s="84"/>
      <c r="AJ141" s="148"/>
      <c r="AK141" s="148"/>
      <c r="AL141" s="148"/>
      <c r="AM141" s="148"/>
      <c r="AN141" s="148"/>
      <c r="AO141" s="148"/>
      <c r="AP141" s="148"/>
    </row>
    <row r="142" spans="2:42" ht="15" customHeight="1" x14ac:dyDescent="0.25">
      <c r="B142" s="153">
        <f>A54</f>
        <v>0</v>
      </c>
      <c r="C142" s="81" t="str">
        <f>IFERROR(VLOOKUP(B142,Relevé[],2,FALSE),"")</f>
        <v/>
      </c>
      <c r="D142" s="81" t="str">
        <f>IFERROR(VLOOKUP(B142,Relevé[],3,FALSE),"")</f>
        <v/>
      </c>
      <c r="E142" s="82" t="str">
        <f>IFERROR(VLOOKUP(B142,Relevé[],4,FALSE),"")</f>
        <v/>
      </c>
      <c r="F142" s="82" t="str">
        <f>IFERROR(VLOOKUP(B142,Relevé[],5,FALSE),"")</f>
        <v/>
      </c>
      <c r="G142" s="82" t="str">
        <f>IFERROR(VLOOKUP(B142,Relevé[],6,FALSE),"")</f>
        <v/>
      </c>
      <c r="H142" s="82" t="str">
        <f>IFERROR(VLOOKUP(B142,Relevé[],7,FALSE),"")</f>
        <v/>
      </c>
      <c r="I142" s="82" t="str">
        <f>IFERROR(VLOOKUP(B142,Relevé[],8,FALSE),"")</f>
        <v/>
      </c>
      <c r="J142" s="82" t="str">
        <f>IFERROR(VLOOKUP(B142,Relevé[],9,FALSE),"")</f>
        <v/>
      </c>
      <c r="K142" s="82" t="str">
        <f>IFERROR(VLOOKUP(B142,Relevé[],10,FALSE),"")</f>
        <v/>
      </c>
      <c r="L142" s="82" t="str">
        <f>IFERROR(VLOOKUP(B142,Relevé[],11,FALSE),"")</f>
        <v/>
      </c>
      <c r="M142" s="82" t="str">
        <f>IFERROR(VLOOKUP(B142,Relevé[],12,FALSE),"")</f>
        <v/>
      </c>
      <c r="N142" s="82" t="str">
        <f>IFERROR(VLOOKUP(B142,Relevé[],13,FALSE),"")</f>
        <v/>
      </c>
      <c r="O142" s="82" t="str">
        <f>IFERROR(VLOOKUP(B142,Relevé[],14,FALSE),"")</f>
        <v/>
      </c>
      <c r="P142" s="82" t="str">
        <f>IFERROR(VLOOKUP(B142,Relevé[],15,FALSE),"")</f>
        <v/>
      </c>
      <c r="Q142" s="82" t="str">
        <f>IFERROR(VLOOKUP(B142,Relevé[],16,FALSE),"")</f>
        <v/>
      </c>
      <c r="R142" s="82" t="str">
        <f>IFERROR(VLOOKUP(B142,Relevé[],17,FALSE),"")</f>
        <v/>
      </c>
      <c r="S142" s="82" t="str">
        <f>IFERROR(VLOOKUP(B142,Relevé[],18,FALSE),"")</f>
        <v/>
      </c>
      <c r="T142" s="82" t="str">
        <f>IFERROR(VLOOKUP(B142,Relevé[],19,FALSE),"")</f>
        <v/>
      </c>
      <c r="U142" s="82" t="str">
        <f>IFERROR(VLOOKUP(B142,Relevé[],20,FALSE),"")</f>
        <v/>
      </c>
      <c r="V142" s="82" t="str">
        <f>IFERROR(VLOOKUP(B142,Relevé[],21,FALSE),"")</f>
        <v/>
      </c>
      <c r="W142" s="82" t="str">
        <f>IFERROR(VLOOKUP(B142,Relevé[],22,FALSE),"")</f>
        <v/>
      </c>
      <c r="X142" s="82" t="str">
        <f>IFERROR(VLOOKUP(B142,Relevé[],23,FALSE),"")</f>
        <v/>
      </c>
      <c r="Y142" s="82" t="str">
        <f>IFERROR(VLOOKUP(B142,Relevé[],24,FALSE),"")</f>
        <v/>
      </c>
      <c r="Z142" s="82" t="str">
        <f>IFERROR(VLOOKUP(B142,Relevé[],25,FALSE),"")</f>
        <v/>
      </c>
      <c r="AA142" s="82" t="str">
        <f>IFERROR(VLOOKUP(B142,Relevé[],26,FALSE),"")</f>
        <v/>
      </c>
      <c r="AB142" s="82" t="str">
        <f>IFERROR(VLOOKUP(B142,Relevé[],27,FALSE),"")</f>
        <v/>
      </c>
      <c r="AC142" s="82" t="str">
        <f>IFERROR(VLOOKUP(B142,Relevé[],28,FALSE),"")</f>
        <v/>
      </c>
      <c r="AD142" s="82" t="str">
        <f>IFERROR(VLOOKUP(B142,Relevé[],29,FALSE),"")</f>
        <v/>
      </c>
      <c r="AE142" s="82" t="str">
        <f>IFERROR(VLOOKUP(B142,Relevé[],30,FALSE),"")</f>
        <v/>
      </c>
      <c r="AF142" s="82" t="str">
        <f>IFERROR(VLOOKUP(B142,Relevé[],31,FALSE),"")</f>
        <v/>
      </c>
      <c r="AG142" s="82" t="str">
        <f>IFERROR(VLOOKUP(B142,Relevé[],32,FALSE),"")</f>
        <v/>
      </c>
      <c r="AH142" s="82" t="str">
        <f>IFERROR(VLOOKUP(B142,Relevé[],33,FALSE),"")</f>
        <v/>
      </c>
      <c r="AI142" s="82" t="str">
        <f>IFERROR(VLOOKUP(B142,Relevé[],34,FALSE),"")</f>
        <v/>
      </c>
      <c r="AJ142" s="146">
        <f t="shared" ref="AJ142" si="1587">SUM(E143:AI143)</f>
        <v>0</v>
      </c>
      <c r="AK142" s="146">
        <f t="shared" ref="AK142" si="1588">SUMIFS($E143:$AI143,$E144:$AI144,"C")</f>
        <v>0</v>
      </c>
      <c r="AL142" s="146">
        <f t="shared" ref="AL142" si="1589">SUMIFS($E143:$AI143,$E144:$AI144,"M")</f>
        <v>0</v>
      </c>
      <c r="AM142" s="146">
        <f t="shared" ref="AM142" si="1590">SUMIFS($E143:$AI143,$E144:$AI144,"A")</f>
        <v>0</v>
      </c>
      <c r="AN142" s="146">
        <f t="shared" ref="AN142" si="1591">SUMIFS($E143:$AI143,$E144:$AI144,"RC")</f>
        <v>0</v>
      </c>
      <c r="AO142" s="146">
        <f t="shared" ref="AO142" si="1592">SUMIFS($E143:$AI143,$E144:$AI144,"P")</f>
        <v>0</v>
      </c>
      <c r="AP142" s="146" t="b">
        <f t="shared" ref="AP142" si="1593">AJ142=SUM(AK142:AO144)</f>
        <v>1</v>
      </c>
    </row>
    <row r="143" spans="2:42" ht="15" customHeight="1" x14ac:dyDescent="0.25">
      <c r="B143" s="154"/>
      <c r="C143" s="149" t="s">
        <v>126</v>
      </c>
      <c r="D143" s="150"/>
      <c r="E143" s="83">
        <f>IFERROR(IF(AND(ISTEXT(E142),$D142=$C$3),E$3,
IF(AND(ISTEXT(E142),$D142=$C$4),E$4,
IF(AND($D142=$C$3,E$3-E142&gt;0),E$3-E142,
IF(AND(ISTEXT(E142),$D142=$C$5),E$5,
IF(AND($D142=$C$4,E$4-E142&gt;0),E$4-E142,
IF(AND($D142=$C$5,E$5-E142&gt;0),E$5-E142,0)))))),0)</f>
        <v>0</v>
      </c>
      <c r="F143" s="83">
        <f t="shared" ref="F143" si="1594">IFERROR(IF(AND(ISTEXT(F142),$D142=$C$3),F$3,
IF(AND(ISTEXT(F142),$D142=$C$4),F$4,
IF(AND($D142=$C$3,F$3-F142&gt;0),F$3-F142,
IF(AND(ISTEXT(F142),$D142=$C$5),F$5,
IF(AND($D142=$C$4,F$4-F142&gt;0),F$4-F142,
IF(AND($D142=$C$5,F$5-F142&gt;0),F$5-F142,0)))))),0)</f>
        <v>0</v>
      </c>
      <c r="G143" s="83">
        <f t="shared" ref="G143" si="1595">IFERROR(IF(AND(ISTEXT(G142),$D142=$C$3),G$3,
IF(AND(ISTEXT(G142),$D142=$C$4),G$4,
IF(AND($D142=$C$3,G$3-G142&gt;0),G$3-G142,
IF(AND(ISTEXT(G142),$D142=$C$5),G$5,
IF(AND($D142=$C$4,G$4-G142&gt;0),G$4-G142,
IF(AND($D142=$C$5,G$5-G142&gt;0),G$5-G142,0)))))),0)</f>
        <v>0</v>
      </c>
      <c r="H143" s="83">
        <f t="shared" ref="H143" si="1596">IFERROR(IF(AND(ISTEXT(H142),$D142=$C$3),H$3,
IF(AND(ISTEXT(H142),$D142=$C$4),H$4,
IF(AND($D142=$C$3,H$3-H142&gt;0),H$3-H142,
IF(AND(ISTEXT(H142),$D142=$C$5),H$5,
IF(AND($D142=$C$4,H$4-H142&gt;0),H$4-H142,
IF(AND($D142=$C$5,H$5-H142&gt;0),H$5-H142,0)))))),0)</f>
        <v>0</v>
      </c>
      <c r="I143" s="83">
        <f t="shared" ref="I143" si="1597">IFERROR(IF(AND(ISTEXT(I142),$D142=$C$3),I$3,
IF(AND(ISTEXT(I142),$D142=$C$4),I$4,
IF(AND($D142=$C$3,I$3-I142&gt;0),I$3-I142,
IF(AND(ISTEXT(I142),$D142=$C$5),I$5,
IF(AND($D142=$C$4,I$4-I142&gt;0),I$4-I142,
IF(AND($D142=$C$5,I$5-I142&gt;0),I$5-I142,0)))))),0)</f>
        <v>0</v>
      </c>
      <c r="J143" s="83">
        <f t="shared" ref="J143" si="1598">IFERROR(IF(AND(ISTEXT(J142),$D142=$C$3),J$3,
IF(AND(ISTEXT(J142),$D142=$C$4),J$4,
IF(AND($D142=$C$3,J$3-J142&gt;0),J$3-J142,
IF(AND(ISTEXT(J142),$D142=$C$5),J$5,
IF(AND($D142=$C$4,J$4-J142&gt;0),J$4-J142,
IF(AND($D142=$C$5,J$5-J142&gt;0),J$5-J142,0)))))),0)</f>
        <v>0</v>
      </c>
      <c r="K143" s="83">
        <f t="shared" ref="K143" si="1599">IFERROR(IF(AND(ISTEXT(K142),$D142=$C$3),K$3,
IF(AND(ISTEXT(K142),$D142=$C$4),K$4,
IF(AND($D142=$C$3,K$3-K142&gt;0),K$3-K142,
IF(AND(ISTEXT(K142),$D142=$C$5),K$5,
IF(AND($D142=$C$4,K$4-K142&gt;0),K$4-K142,
IF(AND($D142=$C$5,K$5-K142&gt;0),K$5-K142,0)))))),0)</f>
        <v>0</v>
      </c>
      <c r="L143" s="83">
        <f t="shared" ref="L143" si="1600">IFERROR(IF(AND(ISTEXT(L142),$D142=$C$3),L$3,
IF(AND(ISTEXT(L142),$D142=$C$4),L$4,
IF(AND($D142=$C$3,L$3-L142&gt;0),L$3-L142,
IF(AND(ISTEXT(L142),$D142=$C$5),L$5,
IF(AND($D142=$C$4,L$4-L142&gt;0),L$4-L142,
IF(AND($D142=$C$5,L$5-L142&gt;0),L$5-L142,0)))))),0)</f>
        <v>0</v>
      </c>
      <c r="M143" s="83">
        <f t="shared" ref="M143" si="1601">IFERROR(IF(AND(ISTEXT(M142),$D142=$C$3),M$3,
IF(AND(ISTEXT(M142),$D142=$C$4),M$4,
IF(AND($D142=$C$3,M$3-M142&gt;0),M$3-M142,
IF(AND(ISTEXT(M142),$D142=$C$5),M$5,
IF(AND($D142=$C$4,M$4-M142&gt;0),M$4-M142,
IF(AND($D142=$C$5,M$5-M142&gt;0),M$5-M142,0)))))),0)</f>
        <v>0</v>
      </c>
      <c r="N143" s="83">
        <f t="shared" ref="N143" si="1602">IFERROR(IF(AND(ISTEXT(N142),$D142=$C$3),N$3,
IF(AND(ISTEXT(N142),$D142=$C$4),N$4,
IF(AND($D142=$C$3,N$3-N142&gt;0),N$3-N142,
IF(AND(ISTEXT(N142),$D142=$C$5),N$5,
IF(AND($D142=$C$4,N$4-N142&gt;0),N$4-N142,
IF(AND($D142=$C$5,N$5-N142&gt;0),N$5-N142,0)))))),0)</f>
        <v>0</v>
      </c>
      <c r="O143" s="83">
        <f t="shared" ref="O143" si="1603">IFERROR(IF(AND(ISTEXT(O142),$D142=$C$3),O$3,
IF(AND(ISTEXT(O142),$D142=$C$4),O$4,
IF(AND($D142=$C$3,O$3-O142&gt;0),O$3-O142,
IF(AND(ISTEXT(O142),$D142=$C$5),O$5,
IF(AND($D142=$C$4,O$4-O142&gt;0),O$4-O142,
IF(AND($D142=$C$5,O$5-O142&gt;0),O$5-O142,0)))))),0)</f>
        <v>0</v>
      </c>
      <c r="P143" s="83">
        <f t="shared" ref="P143" si="1604">IFERROR(IF(AND(ISTEXT(P142),$D142=$C$3),P$3,
IF(AND(ISTEXT(P142),$D142=$C$4),P$4,
IF(AND($D142=$C$3,P$3-P142&gt;0),P$3-P142,
IF(AND(ISTEXT(P142),$D142=$C$5),P$5,
IF(AND($D142=$C$4,P$4-P142&gt;0),P$4-P142,
IF(AND($D142=$C$5,P$5-P142&gt;0),P$5-P142,0)))))),0)</f>
        <v>0</v>
      </c>
      <c r="Q143" s="83">
        <f t="shared" ref="Q143" si="1605">IFERROR(IF(AND(ISTEXT(Q142),$D142=$C$3),Q$3,
IF(AND(ISTEXT(Q142),$D142=$C$4),Q$4,
IF(AND($D142=$C$3,Q$3-Q142&gt;0),Q$3-Q142,
IF(AND(ISTEXT(Q142),$D142=$C$5),Q$5,
IF(AND($D142=$C$4,Q$4-Q142&gt;0),Q$4-Q142,
IF(AND($D142=$C$5,Q$5-Q142&gt;0),Q$5-Q142,0)))))),0)</f>
        <v>0</v>
      </c>
      <c r="R143" s="83">
        <f t="shared" ref="R143" si="1606">IFERROR(IF(AND(ISTEXT(R142),$D142=$C$3),R$3,
IF(AND(ISTEXT(R142),$D142=$C$4),R$4,
IF(AND($D142=$C$3,R$3-R142&gt;0),R$3-R142,
IF(AND(ISTEXT(R142),$D142=$C$5),R$5,
IF(AND($D142=$C$4,R$4-R142&gt;0),R$4-R142,
IF(AND($D142=$C$5,R$5-R142&gt;0),R$5-R142,0)))))),0)</f>
        <v>0</v>
      </c>
      <c r="S143" s="83">
        <f t="shared" ref="S143" si="1607">IFERROR(IF(AND(ISTEXT(S142),$D142=$C$3),S$3,
IF(AND(ISTEXT(S142),$D142=$C$4),S$4,
IF(AND($D142=$C$3,S$3-S142&gt;0),S$3-S142,
IF(AND(ISTEXT(S142),$D142=$C$5),S$5,
IF(AND($D142=$C$4,S$4-S142&gt;0),S$4-S142,
IF(AND($D142=$C$5,S$5-S142&gt;0),S$5-S142,0)))))),0)</f>
        <v>0</v>
      </c>
      <c r="T143" s="83">
        <f t="shared" ref="T143" si="1608">IFERROR(IF(AND(ISTEXT(T142),$D142=$C$3),T$3,
IF(AND(ISTEXT(T142),$D142=$C$4),T$4,
IF(AND($D142=$C$3,T$3-T142&gt;0),T$3-T142,
IF(AND(ISTEXT(T142),$D142=$C$5),T$5,
IF(AND($D142=$C$4,T$4-T142&gt;0),T$4-T142,
IF(AND($D142=$C$5,T$5-T142&gt;0),T$5-T142,0)))))),0)</f>
        <v>0</v>
      </c>
      <c r="U143" s="83">
        <f t="shared" ref="U143" si="1609">IFERROR(IF(AND(ISTEXT(U142),$D142=$C$3),U$3,
IF(AND(ISTEXT(U142),$D142=$C$4),U$4,
IF(AND($D142=$C$3,U$3-U142&gt;0),U$3-U142,
IF(AND(ISTEXT(U142),$D142=$C$5),U$5,
IF(AND($D142=$C$4,U$4-U142&gt;0),U$4-U142,
IF(AND($D142=$C$5,U$5-U142&gt;0),U$5-U142,0)))))),0)</f>
        <v>0</v>
      </c>
      <c r="V143" s="83">
        <f t="shared" ref="V143" si="1610">IFERROR(IF(AND(ISTEXT(V142),$D142=$C$3),V$3,
IF(AND(ISTEXT(V142),$D142=$C$4),V$4,
IF(AND($D142=$C$3,V$3-V142&gt;0),V$3-V142,
IF(AND(ISTEXT(V142),$D142=$C$5),V$5,
IF(AND($D142=$C$4,V$4-V142&gt;0),V$4-V142,
IF(AND($D142=$C$5,V$5-V142&gt;0),V$5-V142,0)))))),0)</f>
        <v>0</v>
      </c>
      <c r="W143" s="83">
        <f t="shared" ref="W143" si="1611">IFERROR(IF(AND(ISTEXT(W142),$D142=$C$3),W$3,
IF(AND(ISTEXT(W142),$D142=$C$4),W$4,
IF(AND($D142=$C$3,W$3-W142&gt;0),W$3-W142,
IF(AND(ISTEXT(W142),$D142=$C$5),W$5,
IF(AND($D142=$C$4,W$4-W142&gt;0),W$4-W142,
IF(AND($D142=$C$5,W$5-W142&gt;0),W$5-W142,0)))))),0)</f>
        <v>0</v>
      </c>
      <c r="X143" s="83">
        <f t="shared" ref="X143" si="1612">IFERROR(IF(AND(ISTEXT(X142),$D142=$C$3),X$3,
IF(AND(ISTEXT(X142),$D142=$C$4),X$4,
IF(AND($D142=$C$3,X$3-X142&gt;0),X$3-X142,
IF(AND(ISTEXT(X142),$D142=$C$5),X$5,
IF(AND($D142=$C$4,X$4-X142&gt;0),X$4-X142,
IF(AND($D142=$C$5,X$5-X142&gt;0),X$5-X142,0)))))),0)</f>
        <v>0</v>
      </c>
      <c r="Y143" s="83">
        <f t="shared" ref="Y143" si="1613">IFERROR(IF(AND(ISTEXT(Y142),$D142=$C$3),Y$3,
IF(AND(ISTEXT(Y142),$D142=$C$4),Y$4,
IF(AND($D142=$C$3,Y$3-Y142&gt;0),Y$3-Y142,
IF(AND(ISTEXT(Y142),$D142=$C$5),Y$5,
IF(AND($D142=$C$4,Y$4-Y142&gt;0),Y$4-Y142,
IF(AND($D142=$C$5,Y$5-Y142&gt;0),Y$5-Y142,0)))))),0)</f>
        <v>0</v>
      </c>
      <c r="Z143" s="83">
        <f t="shared" ref="Z143" si="1614">IFERROR(IF(AND(ISTEXT(Z142),$D142=$C$3),Z$3,
IF(AND(ISTEXT(Z142),$D142=$C$4),Z$4,
IF(AND($D142=$C$3,Z$3-Z142&gt;0),Z$3-Z142,
IF(AND(ISTEXT(Z142),$D142=$C$5),Z$5,
IF(AND($D142=$C$4,Z$4-Z142&gt;0),Z$4-Z142,
IF(AND($D142=$C$5,Z$5-Z142&gt;0),Z$5-Z142,0)))))),0)</f>
        <v>0</v>
      </c>
      <c r="AA143" s="83">
        <f t="shared" ref="AA143" si="1615">IFERROR(IF(AND(ISTEXT(AA142),$D142=$C$3),AA$3,
IF(AND(ISTEXT(AA142),$D142=$C$4),AA$4,
IF(AND($D142=$C$3,AA$3-AA142&gt;0),AA$3-AA142,
IF(AND(ISTEXT(AA142),$D142=$C$5),AA$5,
IF(AND($D142=$C$4,AA$4-AA142&gt;0),AA$4-AA142,
IF(AND($D142=$C$5,AA$5-AA142&gt;0),AA$5-AA142,0)))))),0)</f>
        <v>0</v>
      </c>
      <c r="AB143" s="83">
        <f t="shared" ref="AB143" si="1616">IFERROR(IF(AND(ISTEXT(AB142),$D142=$C$3),AB$3,
IF(AND(ISTEXT(AB142),$D142=$C$4),AB$4,
IF(AND($D142=$C$3,AB$3-AB142&gt;0),AB$3-AB142,
IF(AND(ISTEXT(AB142),$D142=$C$5),AB$5,
IF(AND($D142=$C$4,AB$4-AB142&gt;0),AB$4-AB142,
IF(AND($D142=$C$5,AB$5-AB142&gt;0),AB$5-AB142,0)))))),0)</f>
        <v>0</v>
      </c>
      <c r="AC143" s="83">
        <f t="shared" ref="AC143" si="1617">IFERROR(IF(AND(ISTEXT(AC142),$D142=$C$3),AC$3,
IF(AND(ISTEXT(AC142),$D142=$C$4),AC$4,
IF(AND($D142=$C$3,AC$3-AC142&gt;0),AC$3-AC142,
IF(AND(ISTEXT(AC142),$D142=$C$5),AC$5,
IF(AND($D142=$C$4,AC$4-AC142&gt;0),AC$4-AC142,
IF(AND($D142=$C$5,AC$5-AC142&gt;0),AC$5-AC142,0)))))),0)</f>
        <v>0</v>
      </c>
      <c r="AD143" s="83">
        <f t="shared" ref="AD143" si="1618">IFERROR(IF(AND(ISTEXT(AD142),$D142=$C$3),AD$3,
IF(AND(ISTEXT(AD142),$D142=$C$4),AD$4,
IF(AND($D142=$C$3,AD$3-AD142&gt;0),AD$3-AD142,
IF(AND(ISTEXT(AD142),$D142=$C$5),AD$5,
IF(AND($D142=$C$4,AD$4-AD142&gt;0),AD$4-AD142,
IF(AND($D142=$C$5,AD$5-AD142&gt;0),AD$5-AD142,0)))))),0)</f>
        <v>0</v>
      </c>
      <c r="AE143" s="83">
        <f t="shared" ref="AE143" si="1619">IFERROR(IF(AND(ISTEXT(AE142),$D142=$C$3),AE$3,
IF(AND(ISTEXT(AE142),$D142=$C$4),AE$4,
IF(AND($D142=$C$3,AE$3-AE142&gt;0),AE$3-AE142,
IF(AND(ISTEXT(AE142),$D142=$C$5),AE$5,
IF(AND($D142=$C$4,AE$4-AE142&gt;0),AE$4-AE142,
IF(AND($D142=$C$5,AE$5-AE142&gt;0),AE$5-AE142,0)))))),0)</f>
        <v>0</v>
      </c>
      <c r="AF143" s="83">
        <f t="shared" ref="AF143" si="1620">IFERROR(IF(AND(ISTEXT(AF142),$D142=$C$3),AF$3,
IF(AND(ISTEXT(AF142),$D142=$C$4),AF$4,
IF(AND($D142=$C$3,AF$3-AF142&gt;0),AF$3-AF142,
IF(AND(ISTEXT(AF142),$D142=$C$5),AF$5,
IF(AND($D142=$C$4,AF$4-AF142&gt;0),AF$4-AF142,
IF(AND($D142=$C$5,AF$5-AF142&gt;0),AF$5-AF142,0)))))),0)</f>
        <v>0</v>
      </c>
      <c r="AG143" s="83">
        <f t="shared" ref="AG143" si="1621">IFERROR(IF(AND(ISTEXT(AG142),$D142=$C$3),AG$3,
IF(AND(ISTEXT(AG142),$D142=$C$4),AG$4,
IF(AND($D142=$C$3,AG$3-AG142&gt;0),AG$3-AG142,
IF(AND(ISTEXT(AG142),$D142=$C$5),AG$5,
IF(AND($D142=$C$4,AG$4-AG142&gt;0),AG$4-AG142,
IF(AND($D142=$C$5,AG$5-AG142&gt;0),AG$5-AG142,0)))))),0)</f>
        <v>0</v>
      </c>
      <c r="AH143" s="83">
        <f t="shared" ref="AH143" si="1622">IFERROR(IF(AND(ISTEXT(AH142),$D142=$C$3),AH$3,
IF(AND(ISTEXT(AH142),$D142=$C$4),AH$4,
IF(AND($D142=$C$3,AH$3-AH142&gt;0),AH$3-AH142,
IF(AND(ISTEXT(AH142),$D142=$C$5),AH$5,
IF(AND($D142=$C$4,AH$4-AH142&gt;0),AH$4-AH142,
IF(AND($D142=$C$5,AH$5-AH142&gt;0),AH$5-AH142,0)))))),0)</f>
        <v>0</v>
      </c>
      <c r="AI143" s="83">
        <f t="shared" ref="AI143" si="1623">IFERROR(IF(AND(ISTEXT(AI142),$D142=$C$3),AI$3,
IF(AND(ISTEXT(AI142),$D142=$C$4),AI$4,
IF(AND($D142=$C$3,AI$3-AI142&gt;0),AI$3-AI142,
IF(AND(ISTEXT(AI142),$D142=$C$5),AI$5,
IF(AND($D142=$C$4,AI$4-AI142&gt;0),AI$4-AI142,
IF(AND($D142=$C$5,AI$5-AI142&gt;0),AI$5-AI142,0)))))),0)</f>
        <v>0</v>
      </c>
      <c r="AJ143" s="147"/>
      <c r="AK143" s="147"/>
      <c r="AL143" s="147"/>
      <c r="AM143" s="147"/>
      <c r="AN143" s="147"/>
      <c r="AO143" s="147"/>
      <c r="AP143" s="147"/>
    </row>
    <row r="144" spans="2:42" ht="15" customHeight="1" thickBot="1" x14ac:dyDescent="0.3">
      <c r="B144" s="155"/>
      <c r="C144" s="151" t="s">
        <v>127</v>
      </c>
      <c r="D144" s="152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4"/>
      <c r="AD144" s="84"/>
      <c r="AE144" s="84"/>
      <c r="AF144" s="84"/>
      <c r="AG144" s="84"/>
      <c r="AH144" s="84"/>
      <c r="AI144" s="84"/>
      <c r="AJ144" s="148"/>
      <c r="AK144" s="148"/>
      <c r="AL144" s="148"/>
      <c r="AM144" s="148"/>
      <c r="AN144" s="148"/>
      <c r="AO144" s="148"/>
      <c r="AP144" s="148"/>
    </row>
    <row r="145" spans="2:42" ht="15" customHeight="1" x14ac:dyDescent="0.25">
      <c r="B145" s="153">
        <f>A55</f>
        <v>0</v>
      </c>
      <c r="C145" s="81" t="str">
        <f>IFERROR(VLOOKUP(B145,Relevé[],2,FALSE),"")</f>
        <v/>
      </c>
      <c r="D145" s="81" t="str">
        <f>IFERROR(VLOOKUP(B145,Relevé[],3,FALSE),"")</f>
        <v/>
      </c>
      <c r="E145" s="82" t="str">
        <f>IFERROR(VLOOKUP(B145,Relevé[],4,FALSE),"")</f>
        <v/>
      </c>
      <c r="F145" s="82" t="str">
        <f>IFERROR(VLOOKUP(B145,Relevé[],5,FALSE),"")</f>
        <v/>
      </c>
      <c r="G145" s="82" t="str">
        <f>IFERROR(VLOOKUP(B145,Relevé[],6,FALSE),"")</f>
        <v/>
      </c>
      <c r="H145" s="82" t="str">
        <f>IFERROR(VLOOKUP(B145,Relevé[],7,FALSE),"")</f>
        <v/>
      </c>
      <c r="I145" s="82" t="str">
        <f>IFERROR(VLOOKUP(B145,Relevé[],8,FALSE),"")</f>
        <v/>
      </c>
      <c r="J145" s="82" t="str">
        <f>IFERROR(VLOOKUP(B145,Relevé[],9,FALSE),"")</f>
        <v/>
      </c>
      <c r="K145" s="82" t="str">
        <f>IFERROR(VLOOKUP(B145,Relevé[],10,FALSE),"")</f>
        <v/>
      </c>
      <c r="L145" s="82" t="str">
        <f>IFERROR(VLOOKUP(B145,Relevé[],11,FALSE),"")</f>
        <v/>
      </c>
      <c r="M145" s="82" t="str">
        <f>IFERROR(VLOOKUP(B145,Relevé[],12,FALSE),"")</f>
        <v/>
      </c>
      <c r="N145" s="82" t="str">
        <f>IFERROR(VLOOKUP(B145,Relevé[],13,FALSE),"")</f>
        <v/>
      </c>
      <c r="O145" s="82" t="str">
        <f>IFERROR(VLOOKUP(B145,Relevé[],14,FALSE),"")</f>
        <v/>
      </c>
      <c r="P145" s="82" t="str">
        <f>IFERROR(VLOOKUP(B145,Relevé[],15,FALSE),"")</f>
        <v/>
      </c>
      <c r="Q145" s="82" t="str">
        <f>IFERROR(VLOOKUP(B145,Relevé[],16,FALSE),"")</f>
        <v/>
      </c>
      <c r="R145" s="82" t="str">
        <f>IFERROR(VLOOKUP(B145,Relevé[],17,FALSE),"")</f>
        <v/>
      </c>
      <c r="S145" s="82" t="str">
        <f>IFERROR(VLOOKUP(B145,Relevé[],18,FALSE),"")</f>
        <v/>
      </c>
      <c r="T145" s="82" t="str">
        <f>IFERROR(VLOOKUP(B145,Relevé[],19,FALSE),"")</f>
        <v/>
      </c>
      <c r="U145" s="82" t="str">
        <f>IFERROR(VLOOKUP(B145,Relevé[],20,FALSE),"")</f>
        <v/>
      </c>
      <c r="V145" s="82" t="str">
        <f>IFERROR(VLOOKUP(B145,Relevé[],21,FALSE),"")</f>
        <v/>
      </c>
      <c r="W145" s="82" t="str">
        <f>IFERROR(VLOOKUP(B145,Relevé[],22,FALSE),"")</f>
        <v/>
      </c>
      <c r="X145" s="82" t="str">
        <f>IFERROR(VLOOKUP(B145,Relevé[],23,FALSE),"")</f>
        <v/>
      </c>
      <c r="Y145" s="82" t="str">
        <f>IFERROR(VLOOKUP(B145,Relevé[],24,FALSE),"")</f>
        <v/>
      </c>
      <c r="Z145" s="82" t="str">
        <f>IFERROR(VLOOKUP(B145,Relevé[],25,FALSE),"")</f>
        <v/>
      </c>
      <c r="AA145" s="82" t="str">
        <f>IFERROR(VLOOKUP(B145,Relevé[],26,FALSE),"")</f>
        <v/>
      </c>
      <c r="AB145" s="82" t="str">
        <f>IFERROR(VLOOKUP(B145,Relevé[],27,FALSE),"")</f>
        <v/>
      </c>
      <c r="AC145" s="82" t="str">
        <f>IFERROR(VLOOKUP(B145,Relevé[],28,FALSE),"")</f>
        <v/>
      </c>
      <c r="AD145" s="82" t="str">
        <f>IFERROR(VLOOKUP(B145,Relevé[],29,FALSE),"")</f>
        <v/>
      </c>
      <c r="AE145" s="82" t="str">
        <f>IFERROR(VLOOKUP(B145,Relevé[],30,FALSE),"")</f>
        <v/>
      </c>
      <c r="AF145" s="82" t="str">
        <f>IFERROR(VLOOKUP(B145,Relevé[],31,FALSE),"")</f>
        <v/>
      </c>
      <c r="AG145" s="82" t="str">
        <f>IFERROR(VLOOKUP(B145,Relevé[],32,FALSE),"")</f>
        <v/>
      </c>
      <c r="AH145" s="82" t="str">
        <f>IFERROR(VLOOKUP(B145,Relevé[],33,FALSE),"")</f>
        <v/>
      </c>
      <c r="AI145" s="82" t="str">
        <f>IFERROR(VLOOKUP(B145,Relevé[],34,FALSE),"")</f>
        <v/>
      </c>
      <c r="AJ145" s="146">
        <f>SUM(E146:AI146)</f>
        <v>0</v>
      </c>
      <c r="AK145" s="146">
        <f t="shared" ref="AK145" si="1624">SUMIFS($E146:$AI146,$E147:$AI147,"C")</f>
        <v>0</v>
      </c>
      <c r="AL145" s="146">
        <f t="shared" ref="AL145" si="1625">SUMIFS($E146:$AI146,$E147:$AI147,"M")</f>
        <v>0</v>
      </c>
      <c r="AM145" s="146">
        <f t="shared" ref="AM145" si="1626">SUMIFS($E146:$AI146,$E147:$AI147,"A")</f>
        <v>0</v>
      </c>
      <c r="AN145" s="146">
        <f t="shared" ref="AN145" si="1627">SUMIFS($E146:$AI146,$E147:$AI147,"RC")</f>
        <v>0</v>
      </c>
      <c r="AO145" s="146">
        <f t="shared" ref="AO145" si="1628">SUMIFS($E146:$AI146,$E147:$AI147,"P")</f>
        <v>0</v>
      </c>
      <c r="AP145" s="146" t="b">
        <f t="shared" ref="AP145" si="1629">AJ145=SUM(AK145:AO147)</f>
        <v>1</v>
      </c>
    </row>
    <row r="146" spans="2:42" ht="15" customHeight="1" x14ac:dyDescent="0.25">
      <c r="B146" s="154"/>
      <c r="C146" s="149" t="s">
        <v>126</v>
      </c>
      <c r="D146" s="150"/>
      <c r="E146" s="83">
        <f>IFERROR(IF(AND(ISTEXT(E145),$D145=$C$3),E$3,
IF(AND(ISTEXT(E145),$D145=$C$4),E$4,
IF(AND($D145=$C$3,E$3-E145&gt;0),E$3-E145,
IF(AND(ISTEXT(E145),$D145=$C$5),E$5,
IF(AND($D145=$C$4,E$4-E145&gt;0),E$4-E145,
IF(AND($D145=$C$5,E$5-E145&gt;0),E$5-E145,0)))))),0)</f>
        <v>0</v>
      </c>
      <c r="F146" s="83">
        <f t="shared" ref="F146" si="1630">IFERROR(IF(AND(ISTEXT(F145),$D145=$C$3),F$3,
IF(AND(ISTEXT(F145),$D145=$C$4),F$4,
IF(AND($D145=$C$3,F$3-F145&gt;0),F$3-F145,
IF(AND(ISTEXT(F145),$D145=$C$5),F$5,
IF(AND($D145=$C$4,F$4-F145&gt;0),F$4-F145,
IF(AND($D145=$C$5,F$5-F145&gt;0),F$5-F145,0)))))),0)</f>
        <v>0</v>
      </c>
      <c r="G146" s="83">
        <f t="shared" ref="G146" si="1631">IFERROR(IF(AND(ISTEXT(G145),$D145=$C$3),G$3,
IF(AND(ISTEXT(G145),$D145=$C$4),G$4,
IF(AND($D145=$C$3,G$3-G145&gt;0),G$3-G145,
IF(AND(ISTEXT(G145),$D145=$C$5),G$5,
IF(AND($D145=$C$4,G$4-G145&gt;0),G$4-G145,
IF(AND($D145=$C$5,G$5-G145&gt;0),G$5-G145,0)))))),0)</f>
        <v>0</v>
      </c>
      <c r="H146" s="83">
        <f t="shared" ref="H146" si="1632">IFERROR(IF(AND(ISTEXT(H145),$D145=$C$3),H$3,
IF(AND(ISTEXT(H145),$D145=$C$4),H$4,
IF(AND($D145=$C$3,H$3-H145&gt;0),H$3-H145,
IF(AND(ISTEXT(H145),$D145=$C$5),H$5,
IF(AND($D145=$C$4,H$4-H145&gt;0),H$4-H145,
IF(AND($D145=$C$5,H$5-H145&gt;0),H$5-H145,0)))))),0)</f>
        <v>0</v>
      </c>
      <c r="I146" s="83">
        <f t="shared" ref="I146" si="1633">IFERROR(IF(AND(ISTEXT(I145),$D145=$C$3),I$3,
IF(AND(ISTEXT(I145),$D145=$C$4),I$4,
IF(AND($D145=$C$3,I$3-I145&gt;0),I$3-I145,
IF(AND(ISTEXT(I145),$D145=$C$5),I$5,
IF(AND($D145=$C$4,I$4-I145&gt;0),I$4-I145,
IF(AND($D145=$C$5,I$5-I145&gt;0),I$5-I145,0)))))),0)</f>
        <v>0</v>
      </c>
      <c r="J146" s="83">
        <f t="shared" ref="J146" si="1634">IFERROR(IF(AND(ISTEXT(J145),$D145=$C$3),J$3,
IF(AND(ISTEXT(J145),$D145=$C$4),J$4,
IF(AND($D145=$C$3,J$3-J145&gt;0),J$3-J145,
IF(AND(ISTEXT(J145),$D145=$C$5),J$5,
IF(AND($D145=$C$4,J$4-J145&gt;0),J$4-J145,
IF(AND($D145=$C$5,J$5-J145&gt;0),J$5-J145,0)))))),0)</f>
        <v>0</v>
      </c>
      <c r="K146" s="83">
        <f t="shared" ref="K146" si="1635">IFERROR(IF(AND(ISTEXT(K145),$D145=$C$3),K$3,
IF(AND(ISTEXT(K145),$D145=$C$4),K$4,
IF(AND($D145=$C$3,K$3-K145&gt;0),K$3-K145,
IF(AND(ISTEXT(K145),$D145=$C$5),K$5,
IF(AND($D145=$C$4,K$4-K145&gt;0),K$4-K145,
IF(AND($D145=$C$5,K$5-K145&gt;0),K$5-K145,0)))))),0)</f>
        <v>0</v>
      </c>
      <c r="L146" s="83">
        <f t="shared" ref="L146" si="1636">IFERROR(IF(AND(ISTEXT(L145),$D145=$C$3),L$3,
IF(AND(ISTEXT(L145),$D145=$C$4),L$4,
IF(AND($D145=$C$3,L$3-L145&gt;0),L$3-L145,
IF(AND(ISTEXT(L145),$D145=$C$5),L$5,
IF(AND($D145=$C$4,L$4-L145&gt;0),L$4-L145,
IF(AND($D145=$C$5,L$5-L145&gt;0),L$5-L145,0)))))),0)</f>
        <v>0</v>
      </c>
      <c r="M146" s="83">
        <f t="shared" ref="M146" si="1637">IFERROR(IF(AND(ISTEXT(M145),$D145=$C$3),M$3,
IF(AND(ISTEXT(M145),$D145=$C$4),M$4,
IF(AND($D145=$C$3,M$3-M145&gt;0),M$3-M145,
IF(AND(ISTEXT(M145),$D145=$C$5),M$5,
IF(AND($D145=$C$4,M$4-M145&gt;0),M$4-M145,
IF(AND($D145=$C$5,M$5-M145&gt;0),M$5-M145,0)))))),0)</f>
        <v>0</v>
      </c>
      <c r="N146" s="83">
        <f t="shared" ref="N146" si="1638">IFERROR(IF(AND(ISTEXT(N145),$D145=$C$3),N$3,
IF(AND(ISTEXT(N145),$D145=$C$4),N$4,
IF(AND($D145=$C$3,N$3-N145&gt;0),N$3-N145,
IF(AND(ISTEXT(N145),$D145=$C$5),N$5,
IF(AND($D145=$C$4,N$4-N145&gt;0),N$4-N145,
IF(AND($D145=$C$5,N$5-N145&gt;0),N$5-N145,0)))))),0)</f>
        <v>0</v>
      </c>
      <c r="O146" s="83">
        <f t="shared" ref="O146" si="1639">IFERROR(IF(AND(ISTEXT(O145),$D145=$C$3),O$3,
IF(AND(ISTEXT(O145),$D145=$C$4),O$4,
IF(AND($D145=$C$3,O$3-O145&gt;0),O$3-O145,
IF(AND(ISTEXT(O145),$D145=$C$5),O$5,
IF(AND($D145=$C$4,O$4-O145&gt;0),O$4-O145,
IF(AND($D145=$C$5,O$5-O145&gt;0),O$5-O145,0)))))),0)</f>
        <v>0</v>
      </c>
      <c r="P146" s="83">
        <f t="shared" ref="P146" si="1640">IFERROR(IF(AND(ISTEXT(P145),$D145=$C$3),P$3,
IF(AND(ISTEXT(P145),$D145=$C$4),P$4,
IF(AND($D145=$C$3,P$3-P145&gt;0),P$3-P145,
IF(AND(ISTEXT(P145),$D145=$C$5),P$5,
IF(AND($D145=$C$4,P$4-P145&gt;0),P$4-P145,
IF(AND($D145=$C$5,P$5-P145&gt;0),P$5-P145,0)))))),0)</f>
        <v>0</v>
      </c>
      <c r="Q146" s="83">
        <f t="shared" ref="Q146" si="1641">IFERROR(IF(AND(ISTEXT(Q145),$D145=$C$3),Q$3,
IF(AND(ISTEXT(Q145),$D145=$C$4),Q$4,
IF(AND($D145=$C$3,Q$3-Q145&gt;0),Q$3-Q145,
IF(AND(ISTEXT(Q145),$D145=$C$5),Q$5,
IF(AND($D145=$C$4,Q$4-Q145&gt;0),Q$4-Q145,
IF(AND($D145=$C$5,Q$5-Q145&gt;0),Q$5-Q145,0)))))),0)</f>
        <v>0</v>
      </c>
      <c r="R146" s="83">
        <f t="shared" ref="R146" si="1642">IFERROR(IF(AND(ISTEXT(R145),$D145=$C$3),R$3,
IF(AND(ISTEXT(R145),$D145=$C$4),R$4,
IF(AND($D145=$C$3,R$3-R145&gt;0),R$3-R145,
IF(AND(ISTEXT(R145),$D145=$C$5),R$5,
IF(AND($D145=$C$4,R$4-R145&gt;0),R$4-R145,
IF(AND($D145=$C$5,R$5-R145&gt;0),R$5-R145,0)))))),0)</f>
        <v>0</v>
      </c>
      <c r="S146" s="83">
        <f t="shared" ref="S146" si="1643">IFERROR(IF(AND(ISTEXT(S145),$D145=$C$3),S$3,
IF(AND(ISTEXT(S145),$D145=$C$4),S$4,
IF(AND($D145=$C$3,S$3-S145&gt;0),S$3-S145,
IF(AND(ISTEXT(S145),$D145=$C$5),S$5,
IF(AND($D145=$C$4,S$4-S145&gt;0),S$4-S145,
IF(AND($D145=$C$5,S$5-S145&gt;0),S$5-S145,0)))))),0)</f>
        <v>0</v>
      </c>
      <c r="T146" s="83">
        <f t="shared" ref="T146" si="1644">IFERROR(IF(AND(ISTEXT(T145),$D145=$C$3),T$3,
IF(AND(ISTEXT(T145),$D145=$C$4),T$4,
IF(AND($D145=$C$3,T$3-T145&gt;0),T$3-T145,
IF(AND(ISTEXT(T145),$D145=$C$5),T$5,
IF(AND($D145=$C$4,T$4-T145&gt;0),T$4-T145,
IF(AND($D145=$C$5,T$5-T145&gt;0),T$5-T145,0)))))),0)</f>
        <v>0</v>
      </c>
      <c r="U146" s="83">
        <f t="shared" ref="U146" si="1645">IFERROR(IF(AND(ISTEXT(U145),$D145=$C$3),U$3,
IF(AND(ISTEXT(U145),$D145=$C$4),U$4,
IF(AND($D145=$C$3,U$3-U145&gt;0),U$3-U145,
IF(AND(ISTEXT(U145),$D145=$C$5),U$5,
IF(AND($D145=$C$4,U$4-U145&gt;0),U$4-U145,
IF(AND($D145=$C$5,U$5-U145&gt;0),U$5-U145,0)))))),0)</f>
        <v>0</v>
      </c>
      <c r="V146" s="83">
        <f t="shared" ref="V146" si="1646">IFERROR(IF(AND(ISTEXT(V145),$D145=$C$3),V$3,
IF(AND(ISTEXT(V145),$D145=$C$4),V$4,
IF(AND($D145=$C$3,V$3-V145&gt;0),V$3-V145,
IF(AND(ISTEXT(V145),$D145=$C$5),V$5,
IF(AND($D145=$C$4,V$4-V145&gt;0),V$4-V145,
IF(AND($D145=$C$5,V$5-V145&gt;0),V$5-V145,0)))))),0)</f>
        <v>0</v>
      </c>
      <c r="W146" s="83">
        <f t="shared" ref="W146" si="1647">IFERROR(IF(AND(ISTEXT(W145),$D145=$C$3),W$3,
IF(AND(ISTEXT(W145),$D145=$C$4),W$4,
IF(AND($D145=$C$3,W$3-W145&gt;0),W$3-W145,
IF(AND(ISTEXT(W145),$D145=$C$5),W$5,
IF(AND($D145=$C$4,W$4-W145&gt;0),W$4-W145,
IF(AND($D145=$C$5,W$5-W145&gt;0),W$5-W145,0)))))),0)</f>
        <v>0</v>
      </c>
      <c r="X146" s="83">
        <f t="shared" ref="X146" si="1648">IFERROR(IF(AND(ISTEXT(X145),$D145=$C$3),X$3,
IF(AND(ISTEXT(X145),$D145=$C$4),X$4,
IF(AND($D145=$C$3,X$3-X145&gt;0),X$3-X145,
IF(AND(ISTEXT(X145),$D145=$C$5),X$5,
IF(AND($D145=$C$4,X$4-X145&gt;0),X$4-X145,
IF(AND($D145=$C$5,X$5-X145&gt;0),X$5-X145,0)))))),0)</f>
        <v>0</v>
      </c>
      <c r="Y146" s="83">
        <f t="shared" ref="Y146" si="1649">IFERROR(IF(AND(ISTEXT(Y145),$D145=$C$3),Y$3,
IF(AND(ISTEXT(Y145),$D145=$C$4),Y$4,
IF(AND($D145=$C$3,Y$3-Y145&gt;0),Y$3-Y145,
IF(AND(ISTEXT(Y145),$D145=$C$5),Y$5,
IF(AND($D145=$C$4,Y$4-Y145&gt;0),Y$4-Y145,
IF(AND($D145=$C$5,Y$5-Y145&gt;0),Y$5-Y145,0)))))),0)</f>
        <v>0</v>
      </c>
      <c r="Z146" s="83">
        <f t="shared" ref="Z146" si="1650">IFERROR(IF(AND(ISTEXT(Z145),$D145=$C$3),Z$3,
IF(AND(ISTEXT(Z145),$D145=$C$4),Z$4,
IF(AND($D145=$C$3,Z$3-Z145&gt;0),Z$3-Z145,
IF(AND(ISTEXT(Z145),$D145=$C$5),Z$5,
IF(AND($D145=$C$4,Z$4-Z145&gt;0),Z$4-Z145,
IF(AND($D145=$C$5,Z$5-Z145&gt;0),Z$5-Z145,0)))))),0)</f>
        <v>0</v>
      </c>
      <c r="AA146" s="83">
        <f t="shared" ref="AA146" si="1651">IFERROR(IF(AND(ISTEXT(AA145),$D145=$C$3),AA$3,
IF(AND(ISTEXT(AA145),$D145=$C$4),AA$4,
IF(AND($D145=$C$3,AA$3-AA145&gt;0),AA$3-AA145,
IF(AND(ISTEXT(AA145),$D145=$C$5),AA$5,
IF(AND($D145=$C$4,AA$4-AA145&gt;0),AA$4-AA145,
IF(AND($D145=$C$5,AA$5-AA145&gt;0),AA$5-AA145,0)))))),0)</f>
        <v>0</v>
      </c>
      <c r="AB146" s="83">
        <f t="shared" ref="AB146" si="1652">IFERROR(IF(AND(ISTEXT(AB145),$D145=$C$3),AB$3,
IF(AND(ISTEXT(AB145),$D145=$C$4),AB$4,
IF(AND($D145=$C$3,AB$3-AB145&gt;0),AB$3-AB145,
IF(AND(ISTEXT(AB145),$D145=$C$5),AB$5,
IF(AND($D145=$C$4,AB$4-AB145&gt;0),AB$4-AB145,
IF(AND($D145=$C$5,AB$5-AB145&gt;0),AB$5-AB145,0)))))),0)</f>
        <v>0</v>
      </c>
      <c r="AC146" s="83">
        <f t="shared" ref="AC146" si="1653">IFERROR(IF(AND(ISTEXT(AC145),$D145=$C$3),AC$3,
IF(AND(ISTEXT(AC145),$D145=$C$4),AC$4,
IF(AND($D145=$C$3,AC$3-AC145&gt;0),AC$3-AC145,
IF(AND(ISTEXT(AC145),$D145=$C$5),AC$5,
IF(AND($D145=$C$4,AC$4-AC145&gt;0),AC$4-AC145,
IF(AND($D145=$C$5,AC$5-AC145&gt;0),AC$5-AC145,0)))))),0)</f>
        <v>0</v>
      </c>
      <c r="AD146" s="83">
        <f t="shared" ref="AD146" si="1654">IFERROR(IF(AND(ISTEXT(AD145),$D145=$C$3),AD$3,
IF(AND(ISTEXT(AD145),$D145=$C$4),AD$4,
IF(AND($D145=$C$3,AD$3-AD145&gt;0),AD$3-AD145,
IF(AND(ISTEXT(AD145),$D145=$C$5),AD$5,
IF(AND($D145=$C$4,AD$4-AD145&gt;0),AD$4-AD145,
IF(AND($D145=$C$5,AD$5-AD145&gt;0),AD$5-AD145,0)))))),0)</f>
        <v>0</v>
      </c>
      <c r="AE146" s="83">
        <f t="shared" ref="AE146" si="1655">IFERROR(IF(AND(ISTEXT(AE145),$D145=$C$3),AE$3,
IF(AND(ISTEXT(AE145),$D145=$C$4),AE$4,
IF(AND($D145=$C$3,AE$3-AE145&gt;0),AE$3-AE145,
IF(AND(ISTEXT(AE145),$D145=$C$5),AE$5,
IF(AND($D145=$C$4,AE$4-AE145&gt;0),AE$4-AE145,
IF(AND($D145=$C$5,AE$5-AE145&gt;0),AE$5-AE145,0)))))),0)</f>
        <v>0</v>
      </c>
      <c r="AF146" s="83">
        <f t="shared" ref="AF146" si="1656">IFERROR(IF(AND(ISTEXT(AF145),$D145=$C$3),AF$3,
IF(AND(ISTEXT(AF145),$D145=$C$4),AF$4,
IF(AND($D145=$C$3,AF$3-AF145&gt;0),AF$3-AF145,
IF(AND(ISTEXT(AF145),$D145=$C$5),AF$5,
IF(AND($D145=$C$4,AF$4-AF145&gt;0),AF$4-AF145,
IF(AND($D145=$C$5,AF$5-AF145&gt;0),AF$5-AF145,0)))))),0)</f>
        <v>0</v>
      </c>
      <c r="AG146" s="83">
        <f t="shared" ref="AG146" si="1657">IFERROR(IF(AND(ISTEXT(AG145),$D145=$C$3),AG$3,
IF(AND(ISTEXT(AG145),$D145=$C$4),AG$4,
IF(AND($D145=$C$3,AG$3-AG145&gt;0),AG$3-AG145,
IF(AND(ISTEXT(AG145),$D145=$C$5),AG$5,
IF(AND($D145=$C$4,AG$4-AG145&gt;0),AG$4-AG145,
IF(AND($D145=$C$5,AG$5-AG145&gt;0),AG$5-AG145,0)))))),0)</f>
        <v>0</v>
      </c>
      <c r="AH146" s="83">
        <f t="shared" ref="AH146" si="1658">IFERROR(IF(AND(ISTEXT(AH145),$D145=$C$3),AH$3,
IF(AND(ISTEXT(AH145),$D145=$C$4),AH$4,
IF(AND($D145=$C$3,AH$3-AH145&gt;0),AH$3-AH145,
IF(AND(ISTEXT(AH145),$D145=$C$5),AH$5,
IF(AND($D145=$C$4,AH$4-AH145&gt;0),AH$4-AH145,
IF(AND($D145=$C$5,AH$5-AH145&gt;0),AH$5-AH145,0)))))),0)</f>
        <v>0</v>
      </c>
      <c r="AI146" s="83">
        <f t="shared" ref="AI146" si="1659">IFERROR(IF(AND(ISTEXT(AI145),$D145=$C$3),AI$3,
IF(AND(ISTEXT(AI145),$D145=$C$4),AI$4,
IF(AND($D145=$C$3,AI$3-AI145&gt;0),AI$3-AI145,
IF(AND(ISTEXT(AI145),$D145=$C$5),AI$5,
IF(AND($D145=$C$4,AI$4-AI145&gt;0),AI$4-AI145,
IF(AND($D145=$C$5,AI$5-AI145&gt;0),AI$5-AI145,0)))))),0)</f>
        <v>0</v>
      </c>
      <c r="AJ146" s="147"/>
      <c r="AK146" s="147"/>
      <c r="AL146" s="147"/>
      <c r="AM146" s="147"/>
      <c r="AN146" s="147"/>
      <c r="AO146" s="147"/>
      <c r="AP146" s="147"/>
    </row>
    <row r="147" spans="2:42" ht="15" customHeight="1" thickBot="1" x14ac:dyDescent="0.3">
      <c r="B147" s="155"/>
      <c r="C147" s="151" t="s">
        <v>127</v>
      </c>
      <c r="D147" s="152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84"/>
      <c r="AJ147" s="148"/>
      <c r="AK147" s="148"/>
      <c r="AL147" s="148"/>
      <c r="AM147" s="148"/>
      <c r="AN147" s="148"/>
      <c r="AO147" s="148"/>
      <c r="AP147" s="148"/>
    </row>
    <row r="148" spans="2:42" ht="15" customHeight="1" x14ac:dyDescent="0.25">
      <c r="B148" s="153">
        <f>A56</f>
        <v>0</v>
      </c>
      <c r="C148" s="81" t="str">
        <f>IFERROR(VLOOKUP(B148,Relevé[],2,FALSE),"")</f>
        <v/>
      </c>
      <c r="D148" s="81" t="str">
        <f>IFERROR(VLOOKUP(B148,Relevé[],3,FALSE),"")</f>
        <v/>
      </c>
      <c r="E148" s="82" t="str">
        <f>IFERROR(VLOOKUP(B148,Relevé[],4,FALSE),"")</f>
        <v/>
      </c>
      <c r="F148" s="82" t="str">
        <f>IFERROR(VLOOKUP(B148,Relevé[],5,FALSE),"")</f>
        <v/>
      </c>
      <c r="G148" s="82" t="str">
        <f>IFERROR(VLOOKUP(B148,Relevé[],6,FALSE),"")</f>
        <v/>
      </c>
      <c r="H148" s="82" t="str">
        <f>IFERROR(VLOOKUP(B148,Relevé[],7,FALSE),"")</f>
        <v/>
      </c>
      <c r="I148" s="82" t="str">
        <f>IFERROR(VLOOKUP(B148,Relevé[],8,FALSE),"")</f>
        <v/>
      </c>
      <c r="J148" s="82" t="str">
        <f>IFERROR(VLOOKUP(B148,Relevé[],9,FALSE),"")</f>
        <v/>
      </c>
      <c r="K148" s="82" t="str">
        <f>IFERROR(VLOOKUP(B148,Relevé[],10,FALSE),"")</f>
        <v/>
      </c>
      <c r="L148" s="82" t="str">
        <f>IFERROR(VLOOKUP(B148,Relevé[],11,FALSE),"")</f>
        <v/>
      </c>
      <c r="M148" s="82" t="str">
        <f>IFERROR(VLOOKUP(B148,Relevé[],12,FALSE),"")</f>
        <v/>
      </c>
      <c r="N148" s="82" t="str">
        <f>IFERROR(VLOOKUP(B148,Relevé[],13,FALSE),"")</f>
        <v/>
      </c>
      <c r="O148" s="82" t="str">
        <f>IFERROR(VLOOKUP(B148,Relevé[],14,FALSE),"")</f>
        <v/>
      </c>
      <c r="P148" s="82" t="str">
        <f>IFERROR(VLOOKUP(B148,Relevé[],15,FALSE),"")</f>
        <v/>
      </c>
      <c r="Q148" s="82" t="str">
        <f>IFERROR(VLOOKUP(B148,Relevé[],16,FALSE),"")</f>
        <v/>
      </c>
      <c r="R148" s="82" t="str">
        <f>IFERROR(VLOOKUP(B148,Relevé[],17,FALSE),"")</f>
        <v/>
      </c>
      <c r="S148" s="82" t="str">
        <f>IFERROR(VLOOKUP(B148,Relevé[],18,FALSE),"")</f>
        <v/>
      </c>
      <c r="T148" s="82" t="str">
        <f>IFERROR(VLOOKUP(B148,Relevé[],19,FALSE),"")</f>
        <v/>
      </c>
      <c r="U148" s="82" t="str">
        <f>IFERROR(VLOOKUP(B148,Relevé[],20,FALSE),"")</f>
        <v/>
      </c>
      <c r="V148" s="82" t="str">
        <f>IFERROR(VLOOKUP(B148,Relevé[],21,FALSE),"")</f>
        <v/>
      </c>
      <c r="W148" s="82" t="str">
        <f>IFERROR(VLOOKUP(B148,Relevé[],22,FALSE),"")</f>
        <v/>
      </c>
      <c r="X148" s="82" t="str">
        <f>IFERROR(VLOOKUP(B148,Relevé[],23,FALSE),"")</f>
        <v/>
      </c>
      <c r="Y148" s="82" t="str">
        <f>IFERROR(VLOOKUP(B148,Relevé[],24,FALSE),"")</f>
        <v/>
      </c>
      <c r="Z148" s="82" t="str">
        <f>IFERROR(VLOOKUP(B148,Relevé[],25,FALSE),"")</f>
        <v/>
      </c>
      <c r="AA148" s="82" t="str">
        <f>IFERROR(VLOOKUP(B148,Relevé[],26,FALSE),"")</f>
        <v/>
      </c>
      <c r="AB148" s="82" t="str">
        <f>IFERROR(VLOOKUP(B148,Relevé[],27,FALSE),"")</f>
        <v/>
      </c>
      <c r="AC148" s="82" t="str">
        <f>IFERROR(VLOOKUP(B148,Relevé[],28,FALSE),"")</f>
        <v/>
      </c>
      <c r="AD148" s="82" t="str">
        <f>IFERROR(VLOOKUP(B148,Relevé[],29,FALSE),"")</f>
        <v/>
      </c>
      <c r="AE148" s="82" t="str">
        <f>IFERROR(VLOOKUP(B148,Relevé[],30,FALSE),"")</f>
        <v/>
      </c>
      <c r="AF148" s="82" t="str">
        <f>IFERROR(VLOOKUP(B148,Relevé[],31,FALSE),"")</f>
        <v/>
      </c>
      <c r="AG148" s="82" t="str">
        <f>IFERROR(VLOOKUP(B148,Relevé[],32,FALSE),"")</f>
        <v/>
      </c>
      <c r="AH148" s="82" t="str">
        <f>IFERROR(VLOOKUP(B148,Relevé[],33,FALSE),"")</f>
        <v/>
      </c>
      <c r="AI148" s="82" t="str">
        <f>IFERROR(VLOOKUP(B148,Relevé[],34,FALSE),"")</f>
        <v/>
      </c>
      <c r="AJ148" s="146">
        <f t="shared" ref="AJ148" si="1660">SUM(E149:AI149)</f>
        <v>0</v>
      </c>
      <c r="AK148" s="146">
        <f t="shared" ref="AK148" si="1661">SUMIFS($E149:$AI149,$E150:$AI150,"C")</f>
        <v>0</v>
      </c>
      <c r="AL148" s="146">
        <f t="shared" ref="AL148" si="1662">SUMIFS($E149:$AI149,$E150:$AI150,"M")</f>
        <v>0</v>
      </c>
      <c r="AM148" s="146">
        <f t="shared" ref="AM148" si="1663">SUMIFS($E149:$AI149,$E150:$AI150,"A")</f>
        <v>0</v>
      </c>
      <c r="AN148" s="146">
        <f t="shared" ref="AN148" si="1664">SUMIFS($E149:$AI149,$E150:$AI150,"RC")</f>
        <v>0</v>
      </c>
      <c r="AO148" s="146">
        <f t="shared" ref="AO148" si="1665">SUMIFS($E149:$AI149,$E150:$AI150,"P")</f>
        <v>0</v>
      </c>
      <c r="AP148" s="146" t="b">
        <f t="shared" ref="AP148" si="1666">AJ148=SUM(AK148:AO150)</f>
        <v>1</v>
      </c>
    </row>
    <row r="149" spans="2:42" ht="15" customHeight="1" x14ac:dyDescent="0.25">
      <c r="B149" s="154"/>
      <c r="C149" s="149" t="s">
        <v>126</v>
      </c>
      <c r="D149" s="150"/>
      <c r="E149" s="83">
        <f>IFERROR(IF(AND(ISTEXT(E148),$D148=$C$3),E$3,
IF(AND(ISTEXT(E148),$D148=$C$4),E$4,
IF(AND($D148=$C$3,E$3-E148&gt;0),E$3-E148,
IF(AND(ISTEXT(E148),$D148=$C$5),E$5,
IF(AND($D148=$C$4,E$4-E148&gt;0),E$4-E148,
IF(AND($D148=$C$5,E$5-E148&gt;0),E$5-E148,0)))))),0)</f>
        <v>0</v>
      </c>
      <c r="F149" s="83">
        <f t="shared" ref="F149" si="1667">IFERROR(IF(AND(ISTEXT(F148),$D148=$C$3),F$3,
IF(AND(ISTEXT(F148),$D148=$C$4),F$4,
IF(AND($D148=$C$3,F$3-F148&gt;0),F$3-F148,
IF(AND(ISTEXT(F148),$D148=$C$5),F$5,
IF(AND($D148=$C$4,F$4-F148&gt;0),F$4-F148,
IF(AND($D148=$C$5,F$5-F148&gt;0),F$5-F148,0)))))),0)</f>
        <v>0</v>
      </c>
      <c r="G149" s="83">
        <f t="shared" ref="G149" si="1668">IFERROR(IF(AND(ISTEXT(G148),$D148=$C$3),G$3,
IF(AND(ISTEXT(G148),$D148=$C$4),G$4,
IF(AND($D148=$C$3,G$3-G148&gt;0),G$3-G148,
IF(AND(ISTEXT(G148),$D148=$C$5),G$5,
IF(AND($D148=$C$4,G$4-G148&gt;0),G$4-G148,
IF(AND($D148=$C$5,G$5-G148&gt;0),G$5-G148,0)))))),0)</f>
        <v>0</v>
      </c>
      <c r="H149" s="83">
        <f t="shared" ref="H149" si="1669">IFERROR(IF(AND(ISTEXT(H148),$D148=$C$3),H$3,
IF(AND(ISTEXT(H148),$D148=$C$4),H$4,
IF(AND($D148=$C$3,H$3-H148&gt;0),H$3-H148,
IF(AND(ISTEXT(H148),$D148=$C$5),H$5,
IF(AND($D148=$C$4,H$4-H148&gt;0),H$4-H148,
IF(AND($D148=$C$5,H$5-H148&gt;0),H$5-H148,0)))))),0)</f>
        <v>0</v>
      </c>
      <c r="I149" s="83">
        <f t="shared" ref="I149" si="1670">IFERROR(IF(AND(ISTEXT(I148),$D148=$C$3),I$3,
IF(AND(ISTEXT(I148),$D148=$C$4),I$4,
IF(AND($D148=$C$3,I$3-I148&gt;0),I$3-I148,
IF(AND(ISTEXT(I148),$D148=$C$5),I$5,
IF(AND($D148=$C$4,I$4-I148&gt;0),I$4-I148,
IF(AND($D148=$C$5,I$5-I148&gt;0),I$5-I148,0)))))),0)</f>
        <v>0</v>
      </c>
      <c r="J149" s="83">
        <f t="shared" ref="J149" si="1671">IFERROR(IF(AND(ISTEXT(J148),$D148=$C$3),J$3,
IF(AND(ISTEXT(J148),$D148=$C$4),J$4,
IF(AND($D148=$C$3,J$3-J148&gt;0),J$3-J148,
IF(AND(ISTEXT(J148),$D148=$C$5),J$5,
IF(AND($D148=$C$4,J$4-J148&gt;0),J$4-J148,
IF(AND($D148=$C$5,J$5-J148&gt;0),J$5-J148,0)))))),0)</f>
        <v>0</v>
      </c>
      <c r="K149" s="83">
        <f t="shared" ref="K149" si="1672">IFERROR(IF(AND(ISTEXT(K148),$D148=$C$3),K$3,
IF(AND(ISTEXT(K148),$D148=$C$4),K$4,
IF(AND($D148=$C$3,K$3-K148&gt;0),K$3-K148,
IF(AND(ISTEXT(K148),$D148=$C$5),K$5,
IF(AND($D148=$C$4,K$4-K148&gt;0),K$4-K148,
IF(AND($D148=$C$5,K$5-K148&gt;0),K$5-K148,0)))))),0)</f>
        <v>0</v>
      </c>
      <c r="L149" s="83">
        <f t="shared" ref="L149" si="1673">IFERROR(IF(AND(ISTEXT(L148),$D148=$C$3),L$3,
IF(AND(ISTEXT(L148),$D148=$C$4),L$4,
IF(AND($D148=$C$3,L$3-L148&gt;0),L$3-L148,
IF(AND(ISTEXT(L148),$D148=$C$5),L$5,
IF(AND($D148=$C$4,L$4-L148&gt;0),L$4-L148,
IF(AND($D148=$C$5,L$5-L148&gt;0),L$5-L148,0)))))),0)</f>
        <v>0</v>
      </c>
      <c r="M149" s="83">
        <f t="shared" ref="M149" si="1674">IFERROR(IF(AND(ISTEXT(M148),$D148=$C$3),M$3,
IF(AND(ISTEXT(M148),$D148=$C$4),M$4,
IF(AND($D148=$C$3,M$3-M148&gt;0),M$3-M148,
IF(AND(ISTEXT(M148),$D148=$C$5),M$5,
IF(AND($D148=$C$4,M$4-M148&gt;0),M$4-M148,
IF(AND($D148=$C$5,M$5-M148&gt;0),M$5-M148,0)))))),0)</f>
        <v>0</v>
      </c>
      <c r="N149" s="83">
        <f t="shared" ref="N149" si="1675">IFERROR(IF(AND(ISTEXT(N148),$D148=$C$3),N$3,
IF(AND(ISTEXT(N148),$D148=$C$4),N$4,
IF(AND($D148=$C$3,N$3-N148&gt;0),N$3-N148,
IF(AND(ISTEXT(N148),$D148=$C$5),N$5,
IF(AND($D148=$C$4,N$4-N148&gt;0),N$4-N148,
IF(AND($D148=$C$5,N$5-N148&gt;0),N$5-N148,0)))))),0)</f>
        <v>0</v>
      </c>
      <c r="O149" s="83">
        <f t="shared" ref="O149" si="1676">IFERROR(IF(AND(ISTEXT(O148),$D148=$C$3),O$3,
IF(AND(ISTEXT(O148),$D148=$C$4),O$4,
IF(AND($D148=$C$3,O$3-O148&gt;0),O$3-O148,
IF(AND(ISTEXT(O148),$D148=$C$5),O$5,
IF(AND($D148=$C$4,O$4-O148&gt;0),O$4-O148,
IF(AND($D148=$C$5,O$5-O148&gt;0),O$5-O148,0)))))),0)</f>
        <v>0</v>
      </c>
      <c r="P149" s="83">
        <f t="shared" ref="P149" si="1677">IFERROR(IF(AND(ISTEXT(P148),$D148=$C$3),P$3,
IF(AND(ISTEXT(P148),$D148=$C$4),P$4,
IF(AND($D148=$C$3,P$3-P148&gt;0),P$3-P148,
IF(AND(ISTEXT(P148),$D148=$C$5),P$5,
IF(AND($D148=$C$4,P$4-P148&gt;0),P$4-P148,
IF(AND($D148=$C$5,P$5-P148&gt;0),P$5-P148,0)))))),0)</f>
        <v>0</v>
      </c>
      <c r="Q149" s="83">
        <f t="shared" ref="Q149" si="1678">IFERROR(IF(AND(ISTEXT(Q148),$D148=$C$3),Q$3,
IF(AND(ISTEXT(Q148),$D148=$C$4),Q$4,
IF(AND($D148=$C$3,Q$3-Q148&gt;0),Q$3-Q148,
IF(AND(ISTEXT(Q148),$D148=$C$5),Q$5,
IF(AND($D148=$C$4,Q$4-Q148&gt;0),Q$4-Q148,
IF(AND($D148=$C$5,Q$5-Q148&gt;0),Q$5-Q148,0)))))),0)</f>
        <v>0</v>
      </c>
      <c r="R149" s="83">
        <f t="shared" ref="R149" si="1679">IFERROR(IF(AND(ISTEXT(R148),$D148=$C$3),R$3,
IF(AND(ISTEXT(R148),$D148=$C$4),R$4,
IF(AND($D148=$C$3,R$3-R148&gt;0),R$3-R148,
IF(AND(ISTEXT(R148),$D148=$C$5),R$5,
IF(AND($D148=$C$4,R$4-R148&gt;0),R$4-R148,
IF(AND($D148=$C$5,R$5-R148&gt;0),R$5-R148,0)))))),0)</f>
        <v>0</v>
      </c>
      <c r="S149" s="83">
        <f t="shared" ref="S149" si="1680">IFERROR(IF(AND(ISTEXT(S148),$D148=$C$3),S$3,
IF(AND(ISTEXT(S148),$D148=$C$4),S$4,
IF(AND($D148=$C$3,S$3-S148&gt;0),S$3-S148,
IF(AND(ISTEXT(S148),$D148=$C$5),S$5,
IF(AND($D148=$C$4,S$4-S148&gt;0),S$4-S148,
IF(AND($D148=$C$5,S$5-S148&gt;0),S$5-S148,0)))))),0)</f>
        <v>0</v>
      </c>
      <c r="T149" s="83">
        <f t="shared" ref="T149" si="1681">IFERROR(IF(AND(ISTEXT(T148),$D148=$C$3),T$3,
IF(AND(ISTEXT(T148),$D148=$C$4),T$4,
IF(AND($D148=$C$3,T$3-T148&gt;0),T$3-T148,
IF(AND(ISTEXT(T148),$D148=$C$5),T$5,
IF(AND($D148=$C$4,T$4-T148&gt;0),T$4-T148,
IF(AND($D148=$C$5,T$5-T148&gt;0),T$5-T148,0)))))),0)</f>
        <v>0</v>
      </c>
      <c r="U149" s="83">
        <f t="shared" ref="U149" si="1682">IFERROR(IF(AND(ISTEXT(U148),$D148=$C$3),U$3,
IF(AND(ISTEXT(U148),$D148=$C$4),U$4,
IF(AND($D148=$C$3,U$3-U148&gt;0),U$3-U148,
IF(AND(ISTEXT(U148),$D148=$C$5),U$5,
IF(AND($D148=$C$4,U$4-U148&gt;0),U$4-U148,
IF(AND($D148=$C$5,U$5-U148&gt;0),U$5-U148,0)))))),0)</f>
        <v>0</v>
      </c>
      <c r="V149" s="83">
        <f t="shared" ref="V149" si="1683">IFERROR(IF(AND(ISTEXT(V148),$D148=$C$3),V$3,
IF(AND(ISTEXT(V148),$D148=$C$4),V$4,
IF(AND($D148=$C$3,V$3-V148&gt;0),V$3-V148,
IF(AND(ISTEXT(V148),$D148=$C$5),V$5,
IF(AND($D148=$C$4,V$4-V148&gt;0),V$4-V148,
IF(AND($D148=$C$5,V$5-V148&gt;0),V$5-V148,0)))))),0)</f>
        <v>0</v>
      </c>
      <c r="W149" s="83">
        <f t="shared" ref="W149" si="1684">IFERROR(IF(AND(ISTEXT(W148),$D148=$C$3),W$3,
IF(AND(ISTEXT(W148),$D148=$C$4),W$4,
IF(AND($D148=$C$3,W$3-W148&gt;0),W$3-W148,
IF(AND(ISTEXT(W148),$D148=$C$5),W$5,
IF(AND($D148=$C$4,W$4-W148&gt;0),W$4-W148,
IF(AND($D148=$C$5,W$5-W148&gt;0),W$5-W148,0)))))),0)</f>
        <v>0</v>
      </c>
      <c r="X149" s="83">
        <f t="shared" ref="X149" si="1685">IFERROR(IF(AND(ISTEXT(X148),$D148=$C$3),X$3,
IF(AND(ISTEXT(X148),$D148=$C$4),X$4,
IF(AND($D148=$C$3,X$3-X148&gt;0),X$3-X148,
IF(AND(ISTEXT(X148),$D148=$C$5),X$5,
IF(AND($D148=$C$4,X$4-X148&gt;0),X$4-X148,
IF(AND($D148=$C$5,X$5-X148&gt;0),X$5-X148,0)))))),0)</f>
        <v>0</v>
      </c>
      <c r="Y149" s="83">
        <f t="shared" ref="Y149" si="1686">IFERROR(IF(AND(ISTEXT(Y148),$D148=$C$3),Y$3,
IF(AND(ISTEXT(Y148),$D148=$C$4),Y$4,
IF(AND($D148=$C$3,Y$3-Y148&gt;0),Y$3-Y148,
IF(AND(ISTEXT(Y148),$D148=$C$5),Y$5,
IF(AND($D148=$C$4,Y$4-Y148&gt;0),Y$4-Y148,
IF(AND($D148=$C$5,Y$5-Y148&gt;0),Y$5-Y148,0)))))),0)</f>
        <v>0</v>
      </c>
      <c r="Z149" s="83">
        <f t="shared" ref="Z149" si="1687">IFERROR(IF(AND(ISTEXT(Z148),$D148=$C$3),Z$3,
IF(AND(ISTEXT(Z148),$D148=$C$4),Z$4,
IF(AND($D148=$C$3,Z$3-Z148&gt;0),Z$3-Z148,
IF(AND(ISTEXT(Z148),$D148=$C$5),Z$5,
IF(AND($D148=$C$4,Z$4-Z148&gt;0),Z$4-Z148,
IF(AND($D148=$C$5,Z$5-Z148&gt;0),Z$5-Z148,0)))))),0)</f>
        <v>0</v>
      </c>
      <c r="AA149" s="83">
        <f t="shared" ref="AA149" si="1688">IFERROR(IF(AND(ISTEXT(AA148),$D148=$C$3),AA$3,
IF(AND(ISTEXT(AA148),$D148=$C$4),AA$4,
IF(AND($D148=$C$3,AA$3-AA148&gt;0),AA$3-AA148,
IF(AND(ISTEXT(AA148),$D148=$C$5),AA$5,
IF(AND($D148=$C$4,AA$4-AA148&gt;0),AA$4-AA148,
IF(AND($D148=$C$5,AA$5-AA148&gt;0),AA$5-AA148,0)))))),0)</f>
        <v>0</v>
      </c>
      <c r="AB149" s="83">
        <f t="shared" ref="AB149" si="1689">IFERROR(IF(AND(ISTEXT(AB148),$D148=$C$3),AB$3,
IF(AND(ISTEXT(AB148),$D148=$C$4),AB$4,
IF(AND($D148=$C$3,AB$3-AB148&gt;0),AB$3-AB148,
IF(AND(ISTEXT(AB148),$D148=$C$5),AB$5,
IF(AND($D148=$C$4,AB$4-AB148&gt;0),AB$4-AB148,
IF(AND($D148=$C$5,AB$5-AB148&gt;0),AB$5-AB148,0)))))),0)</f>
        <v>0</v>
      </c>
      <c r="AC149" s="83">
        <f t="shared" ref="AC149" si="1690">IFERROR(IF(AND(ISTEXT(AC148),$D148=$C$3),AC$3,
IF(AND(ISTEXT(AC148),$D148=$C$4),AC$4,
IF(AND($D148=$C$3,AC$3-AC148&gt;0),AC$3-AC148,
IF(AND(ISTEXT(AC148),$D148=$C$5),AC$5,
IF(AND($D148=$C$4,AC$4-AC148&gt;0),AC$4-AC148,
IF(AND($D148=$C$5,AC$5-AC148&gt;0),AC$5-AC148,0)))))),0)</f>
        <v>0</v>
      </c>
      <c r="AD149" s="83">
        <f t="shared" ref="AD149" si="1691">IFERROR(IF(AND(ISTEXT(AD148),$D148=$C$3),AD$3,
IF(AND(ISTEXT(AD148),$D148=$C$4),AD$4,
IF(AND($D148=$C$3,AD$3-AD148&gt;0),AD$3-AD148,
IF(AND(ISTEXT(AD148),$D148=$C$5),AD$5,
IF(AND($D148=$C$4,AD$4-AD148&gt;0),AD$4-AD148,
IF(AND($D148=$C$5,AD$5-AD148&gt;0),AD$5-AD148,0)))))),0)</f>
        <v>0</v>
      </c>
      <c r="AE149" s="83">
        <f t="shared" ref="AE149" si="1692">IFERROR(IF(AND(ISTEXT(AE148),$D148=$C$3),AE$3,
IF(AND(ISTEXT(AE148),$D148=$C$4),AE$4,
IF(AND($D148=$C$3,AE$3-AE148&gt;0),AE$3-AE148,
IF(AND(ISTEXT(AE148),$D148=$C$5),AE$5,
IF(AND($D148=$C$4,AE$4-AE148&gt;0),AE$4-AE148,
IF(AND($D148=$C$5,AE$5-AE148&gt;0),AE$5-AE148,0)))))),0)</f>
        <v>0</v>
      </c>
      <c r="AF149" s="83">
        <f t="shared" ref="AF149" si="1693">IFERROR(IF(AND(ISTEXT(AF148),$D148=$C$3),AF$3,
IF(AND(ISTEXT(AF148),$D148=$C$4),AF$4,
IF(AND($D148=$C$3,AF$3-AF148&gt;0),AF$3-AF148,
IF(AND(ISTEXT(AF148),$D148=$C$5),AF$5,
IF(AND($D148=$C$4,AF$4-AF148&gt;0),AF$4-AF148,
IF(AND($D148=$C$5,AF$5-AF148&gt;0),AF$5-AF148,0)))))),0)</f>
        <v>0</v>
      </c>
      <c r="AG149" s="83">
        <f t="shared" ref="AG149" si="1694">IFERROR(IF(AND(ISTEXT(AG148),$D148=$C$3),AG$3,
IF(AND(ISTEXT(AG148),$D148=$C$4),AG$4,
IF(AND($D148=$C$3,AG$3-AG148&gt;0),AG$3-AG148,
IF(AND(ISTEXT(AG148),$D148=$C$5),AG$5,
IF(AND($D148=$C$4,AG$4-AG148&gt;0),AG$4-AG148,
IF(AND($D148=$C$5,AG$5-AG148&gt;0),AG$5-AG148,0)))))),0)</f>
        <v>0</v>
      </c>
      <c r="AH149" s="83">
        <f t="shared" ref="AH149" si="1695">IFERROR(IF(AND(ISTEXT(AH148),$D148=$C$3),AH$3,
IF(AND(ISTEXT(AH148),$D148=$C$4),AH$4,
IF(AND($D148=$C$3,AH$3-AH148&gt;0),AH$3-AH148,
IF(AND(ISTEXT(AH148),$D148=$C$5),AH$5,
IF(AND($D148=$C$4,AH$4-AH148&gt;0),AH$4-AH148,
IF(AND($D148=$C$5,AH$5-AH148&gt;0),AH$5-AH148,0)))))),0)</f>
        <v>0</v>
      </c>
      <c r="AI149" s="83">
        <f t="shared" ref="AI149" si="1696">IFERROR(IF(AND(ISTEXT(AI148),$D148=$C$3),AI$3,
IF(AND(ISTEXT(AI148),$D148=$C$4),AI$4,
IF(AND($D148=$C$3,AI$3-AI148&gt;0),AI$3-AI148,
IF(AND(ISTEXT(AI148),$D148=$C$5),AI$5,
IF(AND($D148=$C$4,AI$4-AI148&gt;0),AI$4-AI148,
IF(AND($D148=$C$5,AI$5-AI148&gt;0),AI$5-AI148,0)))))),0)</f>
        <v>0</v>
      </c>
      <c r="AJ149" s="147"/>
      <c r="AK149" s="147"/>
      <c r="AL149" s="147"/>
      <c r="AM149" s="147"/>
      <c r="AN149" s="147"/>
      <c r="AO149" s="147"/>
      <c r="AP149" s="147"/>
    </row>
    <row r="150" spans="2:42" ht="15" customHeight="1" thickBot="1" x14ac:dyDescent="0.3">
      <c r="B150" s="155"/>
      <c r="C150" s="151" t="s">
        <v>127</v>
      </c>
      <c r="D150" s="152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84"/>
      <c r="AJ150" s="148"/>
      <c r="AK150" s="148"/>
      <c r="AL150" s="148"/>
      <c r="AM150" s="148"/>
      <c r="AN150" s="148"/>
      <c r="AO150" s="148"/>
      <c r="AP150" s="148"/>
    </row>
    <row r="151" spans="2:42" ht="15" customHeight="1" x14ac:dyDescent="0.25">
      <c r="B151" s="153">
        <f>A57</f>
        <v>0</v>
      </c>
      <c r="C151" s="81" t="str">
        <f>IFERROR(VLOOKUP(B151,Relevé[],2,FALSE),"")</f>
        <v/>
      </c>
      <c r="D151" s="81" t="str">
        <f>IFERROR(VLOOKUP(B151,Relevé[],3,FALSE),"")</f>
        <v/>
      </c>
      <c r="E151" s="82" t="str">
        <f>IFERROR(VLOOKUP(B151,Relevé[],4,FALSE),"")</f>
        <v/>
      </c>
      <c r="F151" s="82" t="str">
        <f>IFERROR(VLOOKUP(B151,Relevé[],5,FALSE),"")</f>
        <v/>
      </c>
      <c r="G151" s="82" t="str">
        <f>IFERROR(VLOOKUP(B151,Relevé[],6,FALSE),"")</f>
        <v/>
      </c>
      <c r="H151" s="82" t="str">
        <f>IFERROR(VLOOKUP(B151,Relevé[],7,FALSE),"")</f>
        <v/>
      </c>
      <c r="I151" s="82" t="str">
        <f>IFERROR(VLOOKUP(B151,Relevé[],8,FALSE),"")</f>
        <v/>
      </c>
      <c r="J151" s="82" t="str">
        <f>IFERROR(VLOOKUP(B151,Relevé[],9,FALSE),"")</f>
        <v/>
      </c>
      <c r="K151" s="82" t="str">
        <f>IFERROR(VLOOKUP(B151,Relevé[],10,FALSE),"")</f>
        <v/>
      </c>
      <c r="L151" s="82" t="str">
        <f>IFERROR(VLOOKUP(B151,Relevé[],11,FALSE),"")</f>
        <v/>
      </c>
      <c r="M151" s="82" t="str">
        <f>IFERROR(VLOOKUP(B151,Relevé[],12,FALSE),"")</f>
        <v/>
      </c>
      <c r="N151" s="82" t="str">
        <f>IFERROR(VLOOKUP(B151,Relevé[],13,FALSE),"")</f>
        <v/>
      </c>
      <c r="O151" s="82" t="str">
        <f>IFERROR(VLOOKUP(B151,Relevé[],14,FALSE),"")</f>
        <v/>
      </c>
      <c r="P151" s="82" t="str">
        <f>IFERROR(VLOOKUP(B151,Relevé[],15,FALSE),"")</f>
        <v/>
      </c>
      <c r="Q151" s="82" t="str">
        <f>IFERROR(VLOOKUP(B151,Relevé[],16,FALSE),"")</f>
        <v/>
      </c>
      <c r="R151" s="82" t="str">
        <f>IFERROR(VLOOKUP(B151,Relevé[],17,FALSE),"")</f>
        <v/>
      </c>
      <c r="S151" s="82" t="str">
        <f>IFERROR(VLOOKUP(B151,Relevé[],18,FALSE),"")</f>
        <v/>
      </c>
      <c r="T151" s="82" t="str">
        <f>IFERROR(VLOOKUP(B151,Relevé[],19,FALSE),"")</f>
        <v/>
      </c>
      <c r="U151" s="82" t="str">
        <f>IFERROR(VLOOKUP(B151,Relevé[],20,FALSE),"")</f>
        <v/>
      </c>
      <c r="V151" s="82" t="str">
        <f>IFERROR(VLOOKUP(B151,Relevé[],21,FALSE),"")</f>
        <v/>
      </c>
      <c r="W151" s="82" t="str">
        <f>IFERROR(VLOOKUP(B151,Relevé[],22,FALSE),"")</f>
        <v/>
      </c>
      <c r="X151" s="82" t="str">
        <f>IFERROR(VLOOKUP(B151,Relevé[],23,FALSE),"")</f>
        <v/>
      </c>
      <c r="Y151" s="82" t="str">
        <f>IFERROR(VLOOKUP(B151,Relevé[],24,FALSE),"")</f>
        <v/>
      </c>
      <c r="Z151" s="82" t="str">
        <f>IFERROR(VLOOKUP(B151,Relevé[],25,FALSE),"")</f>
        <v/>
      </c>
      <c r="AA151" s="82" t="str">
        <f>IFERROR(VLOOKUP(B151,Relevé[],26,FALSE),"")</f>
        <v/>
      </c>
      <c r="AB151" s="82" t="str">
        <f>IFERROR(VLOOKUP(B151,Relevé[],27,FALSE),"")</f>
        <v/>
      </c>
      <c r="AC151" s="82" t="str">
        <f>IFERROR(VLOOKUP(B151,Relevé[],28,FALSE),"")</f>
        <v/>
      </c>
      <c r="AD151" s="82" t="str">
        <f>IFERROR(VLOOKUP(B151,Relevé[],29,FALSE),"")</f>
        <v/>
      </c>
      <c r="AE151" s="82" t="str">
        <f>IFERROR(VLOOKUP(B151,Relevé[],30,FALSE),"")</f>
        <v/>
      </c>
      <c r="AF151" s="82" t="str">
        <f>IFERROR(VLOOKUP(B151,Relevé[],31,FALSE),"")</f>
        <v/>
      </c>
      <c r="AG151" s="82" t="str">
        <f>IFERROR(VLOOKUP(B151,Relevé[],32,FALSE),"")</f>
        <v/>
      </c>
      <c r="AH151" s="82" t="str">
        <f>IFERROR(VLOOKUP(B151,Relevé[],33,FALSE),"")</f>
        <v/>
      </c>
      <c r="AI151" s="82" t="str">
        <f>IFERROR(VLOOKUP(B151,Relevé[],34,FALSE),"")</f>
        <v/>
      </c>
      <c r="AJ151" s="146">
        <f t="shared" ref="AJ151" si="1697">SUM(E152:AI152)</f>
        <v>0</v>
      </c>
      <c r="AK151" s="146">
        <f t="shared" ref="AK151" si="1698">SUMIFS($E152:$AI152,$E153:$AI153,"C")</f>
        <v>0</v>
      </c>
      <c r="AL151" s="146">
        <f t="shared" ref="AL151" si="1699">SUMIFS($E152:$AI152,$E153:$AI153,"M")</f>
        <v>0</v>
      </c>
      <c r="AM151" s="146">
        <f t="shared" ref="AM151" si="1700">SUMIFS($E152:$AI152,$E153:$AI153,"A")</f>
        <v>0</v>
      </c>
      <c r="AN151" s="146">
        <f t="shared" ref="AN151" si="1701">SUMIFS($E152:$AI152,$E153:$AI153,"RC")</f>
        <v>0</v>
      </c>
      <c r="AO151" s="146">
        <f t="shared" ref="AO151" si="1702">SUMIFS($E152:$AI152,$E153:$AI153,"P")</f>
        <v>0</v>
      </c>
      <c r="AP151" s="146" t="b">
        <f t="shared" ref="AP151" si="1703">AJ151=SUM(AK151:AO153)</f>
        <v>1</v>
      </c>
    </row>
    <row r="152" spans="2:42" ht="15" customHeight="1" x14ac:dyDescent="0.25">
      <c r="B152" s="154"/>
      <c r="C152" s="149" t="s">
        <v>126</v>
      </c>
      <c r="D152" s="150"/>
      <c r="E152" s="83">
        <f>IFERROR(IF(AND(ISTEXT(E151),$D151=$C$3),E$3,
IF(AND(ISTEXT(E151),$D151=$C$4),E$4,
IF(AND($D151=$C$3,E$3-E151&gt;0),E$3-E151,
IF(AND(ISTEXT(E151),$D151=$C$5),E$5,
IF(AND($D151=$C$4,E$4-E151&gt;0),E$4-E151,
IF(AND($D151=$C$5,E$5-E151&gt;0),E$5-E151,0)))))),0)</f>
        <v>0</v>
      </c>
      <c r="F152" s="83">
        <f t="shared" ref="F152" si="1704">IFERROR(IF(AND(ISTEXT(F151),$D151=$C$3),F$3,
IF(AND(ISTEXT(F151),$D151=$C$4),F$4,
IF(AND($D151=$C$3,F$3-F151&gt;0),F$3-F151,
IF(AND(ISTEXT(F151),$D151=$C$5),F$5,
IF(AND($D151=$C$4,F$4-F151&gt;0),F$4-F151,
IF(AND($D151=$C$5,F$5-F151&gt;0),F$5-F151,0)))))),0)</f>
        <v>0</v>
      </c>
      <c r="G152" s="83">
        <f t="shared" ref="G152" si="1705">IFERROR(IF(AND(ISTEXT(G151),$D151=$C$3),G$3,
IF(AND(ISTEXT(G151),$D151=$C$4),G$4,
IF(AND($D151=$C$3,G$3-G151&gt;0),G$3-G151,
IF(AND(ISTEXT(G151),$D151=$C$5),G$5,
IF(AND($D151=$C$4,G$4-G151&gt;0),G$4-G151,
IF(AND($D151=$C$5,G$5-G151&gt;0),G$5-G151,0)))))),0)</f>
        <v>0</v>
      </c>
      <c r="H152" s="83">
        <f t="shared" ref="H152" si="1706">IFERROR(IF(AND(ISTEXT(H151),$D151=$C$3),H$3,
IF(AND(ISTEXT(H151),$D151=$C$4),H$4,
IF(AND($D151=$C$3,H$3-H151&gt;0),H$3-H151,
IF(AND(ISTEXT(H151),$D151=$C$5),H$5,
IF(AND($D151=$C$4,H$4-H151&gt;0),H$4-H151,
IF(AND($D151=$C$5,H$5-H151&gt;0),H$5-H151,0)))))),0)</f>
        <v>0</v>
      </c>
      <c r="I152" s="83">
        <f t="shared" ref="I152" si="1707">IFERROR(IF(AND(ISTEXT(I151),$D151=$C$3),I$3,
IF(AND(ISTEXT(I151),$D151=$C$4),I$4,
IF(AND($D151=$C$3,I$3-I151&gt;0),I$3-I151,
IF(AND(ISTEXT(I151),$D151=$C$5),I$5,
IF(AND($D151=$C$4,I$4-I151&gt;0),I$4-I151,
IF(AND($D151=$C$5,I$5-I151&gt;0),I$5-I151,0)))))),0)</f>
        <v>0</v>
      </c>
      <c r="J152" s="83">
        <f t="shared" ref="J152" si="1708">IFERROR(IF(AND(ISTEXT(J151),$D151=$C$3),J$3,
IF(AND(ISTEXT(J151),$D151=$C$4),J$4,
IF(AND($D151=$C$3,J$3-J151&gt;0),J$3-J151,
IF(AND(ISTEXT(J151),$D151=$C$5),J$5,
IF(AND($D151=$C$4,J$4-J151&gt;0),J$4-J151,
IF(AND($D151=$C$5,J$5-J151&gt;0),J$5-J151,0)))))),0)</f>
        <v>0</v>
      </c>
      <c r="K152" s="83">
        <f t="shared" ref="K152" si="1709">IFERROR(IF(AND(ISTEXT(K151),$D151=$C$3),K$3,
IF(AND(ISTEXT(K151),$D151=$C$4),K$4,
IF(AND($D151=$C$3,K$3-K151&gt;0),K$3-K151,
IF(AND(ISTEXT(K151),$D151=$C$5),K$5,
IF(AND($D151=$C$4,K$4-K151&gt;0),K$4-K151,
IF(AND($D151=$C$5,K$5-K151&gt;0),K$5-K151,0)))))),0)</f>
        <v>0</v>
      </c>
      <c r="L152" s="83">
        <f t="shared" ref="L152" si="1710">IFERROR(IF(AND(ISTEXT(L151),$D151=$C$3),L$3,
IF(AND(ISTEXT(L151),$D151=$C$4),L$4,
IF(AND($D151=$C$3,L$3-L151&gt;0),L$3-L151,
IF(AND(ISTEXT(L151),$D151=$C$5),L$5,
IF(AND($D151=$C$4,L$4-L151&gt;0),L$4-L151,
IF(AND($D151=$C$5,L$5-L151&gt;0),L$5-L151,0)))))),0)</f>
        <v>0</v>
      </c>
      <c r="M152" s="83">
        <f t="shared" ref="M152" si="1711">IFERROR(IF(AND(ISTEXT(M151),$D151=$C$3),M$3,
IF(AND(ISTEXT(M151),$D151=$C$4),M$4,
IF(AND($D151=$C$3,M$3-M151&gt;0),M$3-M151,
IF(AND(ISTEXT(M151),$D151=$C$5),M$5,
IF(AND($D151=$C$4,M$4-M151&gt;0),M$4-M151,
IF(AND($D151=$C$5,M$5-M151&gt;0),M$5-M151,0)))))),0)</f>
        <v>0</v>
      </c>
      <c r="N152" s="83">
        <f t="shared" ref="N152" si="1712">IFERROR(IF(AND(ISTEXT(N151),$D151=$C$3),N$3,
IF(AND(ISTEXT(N151),$D151=$C$4),N$4,
IF(AND($D151=$C$3,N$3-N151&gt;0),N$3-N151,
IF(AND(ISTEXT(N151),$D151=$C$5),N$5,
IF(AND($D151=$C$4,N$4-N151&gt;0),N$4-N151,
IF(AND($D151=$C$5,N$5-N151&gt;0),N$5-N151,0)))))),0)</f>
        <v>0</v>
      </c>
      <c r="O152" s="83">
        <f t="shared" ref="O152" si="1713">IFERROR(IF(AND(ISTEXT(O151),$D151=$C$3),O$3,
IF(AND(ISTEXT(O151),$D151=$C$4),O$4,
IF(AND($D151=$C$3,O$3-O151&gt;0),O$3-O151,
IF(AND(ISTEXT(O151),$D151=$C$5),O$5,
IF(AND($D151=$C$4,O$4-O151&gt;0),O$4-O151,
IF(AND($D151=$C$5,O$5-O151&gt;0),O$5-O151,0)))))),0)</f>
        <v>0</v>
      </c>
      <c r="P152" s="83">
        <f t="shared" ref="P152" si="1714">IFERROR(IF(AND(ISTEXT(P151),$D151=$C$3),P$3,
IF(AND(ISTEXT(P151),$D151=$C$4),P$4,
IF(AND($D151=$C$3,P$3-P151&gt;0),P$3-P151,
IF(AND(ISTEXT(P151),$D151=$C$5),P$5,
IF(AND($D151=$C$4,P$4-P151&gt;0),P$4-P151,
IF(AND($D151=$C$5,P$5-P151&gt;0),P$5-P151,0)))))),0)</f>
        <v>0</v>
      </c>
      <c r="Q152" s="83">
        <f t="shared" ref="Q152" si="1715">IFERROR(IF(AND(ISTEXT(Q151),$D151=$C$3),Q$3,
IF(AND(ISTEXT(Q151),$D151=$C$4),Q$4,
IF(AND($D151=$C$3,Q$3-Q151&gt;0),Q$3-Q151,
IF(AND(ISTEXT(Q151),$D151=$C$5),Q$5,
IF(AND($D151=$C$4,Q$4-Q151&gt;0),Q$4-Q151,
IF(AND($D151=$C$5,Q$5-Q151&gt;0),Q$5-Q151,0)))))),0)</f>
        <v>0</v>
      </c>
      <c r="R152" s="83">
        <f t="shared" ref="R152" si="1716">IFERROR(IF(AND(ISTEXT(R151),$D151=$C$3),R$3,
IF(AND(ISTEXT(R151),$D151=$C$4),R$4,
IF(AND($D151=$C$3,R$3-R151&gt;0),R$3-R151,
IF(AND(ISTEXT(R151),$D151=$C$5),R$5,
IF(AND($D151=$C$4,R$4-R151&gt;0),R$4-R151,
IF(AND($D151=$C$5,R$5-R151&gt;0),R$5-R151,0)))))),0)</f>
        <v>0</v>
      </c>
      <c r="S152" s="83">
        <f t="shared" ref="S152" si="1717">IFERROR(IF(AND(ISTEXT(S151),$D151=$C$3),S$3,
IF(AND(ISTEXT(S151),$D151=$C$4),S$4,
IF(AND($D151=$C$3,S$3-S151&gt;0),S$3-S151,
IF(AND(ISTEXT(S151),$D151=$C$5),S$5,
IF(AND($D151=$C$4,S$4-S151&gt;0),S$4-S151,
IF(AND($D151=$C$5,S$5-S151&gt;0),S$5-S151,0)))))),0)</f>
        <v>0</v>
      </c>
      <c r="T152" s="83">
        <f t="shared" ref="T152" si="1718">IFERROR(IF(AND(ISTEXT(T151),$D151=$C$3),T$3,
IF(AND(ISTEXT(T151),$D151=$C$4),T$4,
IF(AND($D151=$C$3,T$3-T151&gt;0),T$3-T151,
IF(AND(ISTEXT(T151),$D151=$C$5),T$5,
IF(AND($D151=$C$4,T$4-T151&gt;0),T$4-T151,
IF(AND($D151=$C$5,T$5-T151&gt;0),T$5-T151,0)))))),0)</f>
        <v>0</v>
      </c>
      <c r="U152" s="83">
        <f t="shared" ref="U152" si="1719">IFERROR(IF(AND(ISTEXT(U151),$D151=$C$3),U$3,
IF(AND(ISTEXT(U151),$D151=$C$4),U$4,
IF(AND($D151=$C$3,U$3-U151&gt;0),U$3-U151,
IF(AND(ISTEXT(U151),$D151=$C$5),U$5,
IF(AND($D151=$C$4,U$4-U151&gt;0),U$4-U151,
IF(AND($D151=$C$5,U$5-U151&gt;0),U$5-U151,0)))))),0)</f>
        <v>0</v>
      </c>
      <c r="V152" s="83">
        <f t="shared" ref="V152" si="1720">IFERROR(IF(AND(ISTEXT(V151),$D151=$C$3),V$3,
IF(AND(ISTEXT(V151),$D151=$C$4),V$4,
IF(AND($D151=$C$3,V$3-V151&gt;0),V$3-V151,
IF(AND(ISTEXT(V151),$D151=$C$5),V$5,
IF(AND($D151=$C$4,V$4-V151&gt;0),V$4-V151,
IF(AND($D151=$C$5,V$5-V151&gt;0),V$5-V151,0)))))),0)</f>
        <v>0</v>
      </c>
      <c r="W152" s="83">
        <f t="shared" ref="W152" si="1721">IFERROR(IF(AND(ISTEXT(W151),$D151=$C$3),W$3,
IF(AND(ISTEXT(W151),$D151=$C$4),W$4,
IF(AND($D151=$C$3,W$3-W151&gt;0),W$3-W151,
IF(AND(ISTEXT(W151),$D151=$C$5),W$5,
IF(AND($D151=$C$4,W$4-W151&gt;0),W$4-W151,
IF(AND($D151=$C$5,W$5-W151&gt;0),W$5-W151,0)))))),0)</f>
        <v>0</v>
      </c>
      <c r="X152" s="83">
        <f t="shared" ref="X152" si="1722">IFERROR(IF(AND(ISTEXT(X151),$D151=$C$3),X$3,
IF(AND(ISTEXT(X151),$D151=$C$4),X$4,
IF(AND($D151=$C$3,X$3-X151&gt;0),X$3-X151,
IF(AND(ISTEXT(X151),$D151=$C$5),X$5,
IF(AND($D151=$C$4,X$4-X151&gt;0),X$4-X151,
IF(AND($D151=$C$5,X$5-X151&gt;0),X$5-X151,0)))))),0)</f>
        <v>0</v>
      </c>
      <c r="Y152" s="83">
        <f t="shared" ref="Y152" si="1723">IFERROR(IF(AND(ISTEXT(Y151),$D151=$C$3),Y$3,
IF(AND(ISTEXT(Y151),$D151=$C$4),Y$4,
IF(AND($D151=$C$3,Y$3-Y151&gt;0),Y$3-Y151,
IF(AND(ISTEXT(Y151),$D151=$C$5),Y$5,
IF(AND($D151=$C$4,Y$4-Y151&gt;0),Y$4-Y151,
IF(AND($D151=$C$5,Y$5-Y151&gt;0),Y$5-Y151,0)))))),0)</f>
        <v>0</v>
      </c>
      <c r="Z152" s="83">
        <f t="shared" ref="Z152" si="1724">IFERROR(IF(AND(ISTEXT(Z151),$D151=$C$3),Z$3,
IF(AND(ISTEXT(Z151),$D151=$C$4),Z$4,
IF(AND($D151=$C$3,Z$3-Z151&gt;0),Z$3-Z151,
IF(AND(ISTEXT(Z151),$D151=$C$5),Z$5,
IF(AND($D151=$C$4,Z$4-Z151&gt;0),Z$4-Z151,
IF(AND($D151=$C$5,Z$5-Z151&gt;0),Z$5-Z151,0)))))),0)</f>
        <v>0</v>
      </c>
      <c r="AA152" s="83">
        <f t="shared" ref="AA152" si="1725">IFERROR(IF(AND(ISTEXT(AA151),$D151=$C$3),AA$3,
IF(AND(ISTEXT(AA151),$D151=$C$4),AA$4,
IF(AND($D151=$C$3,AA$3-AA151&gt;0),AA$3-AA151,
IF(AND(ISTEXT(AA151),$D151=$C$5),AA$5,
IF(AND($D151=$C$4,AA$4-AA151&gt;0),AA$4-AA151,
IF(AND($D151=$C$5,AA$5-AA151&gt;0),AA$5-AA151,0)))))),0)</f>
        <v>0</v>
      </c>
      <c r="AB152" s="83">
        <f t="shared" ref="AB152" si="1726">IFERROR(IF(AND(ISTEXT(AB151),$D151=$C$3),AB$3,
IF(AND(ISTEXT(AB151),$D151=$C$4),AB$4,
IF(AND($D151=$C$3,AB$3-AB151&gt;0),AB$3-AB151,
IF(AND(ISTEXT(AB151),$D151=$C$5),AB$5,
IF(AND($D151=$C$4,AB$4-AB151&gt;0),AB$4-AB151,
IF(AND($D151=$C$5,AB$5-AB151&gt;0),AB$5-AB151,0)))))),0)</f>
        <v>0</v>
      </c>
      <c r="AC152" s="83">
        <f t="shared" ref="AC152" si="1727">IFERROR(IF(AND(ISTEXT(AC151),$D151=$C$3),AC$3,
IF(AND(ISTEXT(AC151),$D151=$C$4),AC$4,
IF(AND($D151=$C$3,AC$3-AC151&gt;0),AC$3-AC151,
IF(AND(ISTEXT(AC151),$D151=$C$5),AC$5,
IF(AND($D151=$C$4,AC$4-AC151&gt;0),AC$4-AC151,
IF(AND($D151=$C$5,AC$5-AC151&gt;0),AC$5-AC151,0)))))),0)</f>
        <v>0</v>
      </c>
      <c r="AD152" s="83">
        <f t="shared" ref="AD152" si="1728">IFERROR(IF(AND(ISTEXT(AD151),$D151=$C$3),AD$3,
IF(AND(ISTEXT(AD151),$D151=$C$4),AD$4,
IF(AND($D151=$C$3,AD$3-AD151&gt;0),AD$3-AD151,
IF(AND(ISTEXT(AD151),$D151=$C$5),AD$5,
IF(AND($D151=$C$4,AD$4-AD151&gt;0),AD$4-AD151,
IF(AND($D151=$C$5,AD$5-AD151&gt;0),AD$5-AD151,0)))))),0)</f>
        <v>0</v>
      </c>
      <c r="AE152" s="83">
        <f t="shared" ref="AE152" si="1729">IFERROR(IF(AND(ISTEXT(AE151),$D151=$C$3),AE$3,
IF(AND(ISTEXT(AE151),$D151=$C$4),AE$4,
IF(AND($D151=$C$3,AE$3-AE151&gt;0),AE$3-AE151,
IF(AND(ISTEXT(AE151),$D151=$C$5),AE$5,
IF(AND($D151=$C$4,AE$4-AE151&gt;0),AE$4-AE151,
IF(AND($D151=$C$5,AE$5-AE151&gt;0),AE$5-AE151,0)))))),0)</f>
        <v>0</v>
      </c>
      <c r="AF152" s="83">
        <f t="shared" ref="AF152" si="1730">IFERROR(IF(AND(ISTEXT(AF151),$D151=$C$3),AF$3,
IF(AND(ISTEXT(AF151),$D151=$C$4),AF$4,
IF(AND($D151=$C$3,AF$3-AF151&gt;0),AF$3-AF151,
IF(AND(ISTEXT(AF151),$D151=$C$5),AF$5,
IF(AND($D151=$C$4,AF$4-AF151&gt;0),AF$4-AF151,
IF(AND($D151=$C$5,AF$5-AF151&gt;0),AF$5-AF151,0)))))),0)</f>
        <v>0</v>
      </c>
      <c r="AG152" s="83">
        <f t="shared" ref="AG152" si="1731">IFERROR(IF(AND(ISTEXT(AG151),$D151=$C$3),AG$3,
IF(AND(ISTEXT(AG151),$D151=$C$4),AG$4,
IF(AND($D151=$C$3,AG$3-AG151&gt;0),AG$3-AG151,
IF(AND(ISTEXT(AG151),$D151=$C$5),AG$5,
IF(AND($D151=$C$4,AG$4-AG151&gt;0),AG$4-AG151,
IF(AND($D151=$C$5,AG$5-AG151&gt;0),AG$5-AG151,0)))))),0)</f>
        <v>0</v>
      </c>
      <c r="AH152" s="83">
        <f t="shared" ref="AH152" si="1732">IFERROR(IF(AND(ISTEXT(AH151),$D151=$C$3),AH$3,
IF(AND(ISTEXT(AH151),$D151=$C$4),AH$4,
IF(AND($D151=$C$3,AH$3-AH151&gt;0),AH$3-AH151,
IF(AND(ISTEXT(AH151),$D151=$C$5),AH$5,
IF(AND($D151=$C$4,AH$4-AH151&gt;0),AH$4-AH151,
IF(AND($D151=$C$5,AH$5-AH151&gt;0),AH$5-AH151,0)))))),0)</f>
        <v>0</v>
      </c>
      <c r="AI152" s="83">
        <f t="shared" ref="AI152" si="1733">IFERROR(IF(AND(ISTEXT(AI151),$D151=$C$3),AI$3,
IF(AND(ISTEXT(AI151),$D151=$C$4),AI$4,
IF(AND($D151=$C$3,AI$3-AI151&gt;0),AI$3-AI151,
IF(AND(ISTEXT(AI151),$D151=$C$5),AI$5,
IF(AND($D151=$C$4,AI$4-AI151&gt;0),AI$4-AI151,
IF(AND($D151=$C$5,AI$5-AI151&gt;0),AI$5-AI151,0)))))),0)</f>
        <v>0</v>
      </c>
      <c r="AJ152" s="147"/>
      <c r="AK152" s="147"/>
      <c r="AL152" s="147"/>
      <c r="AM152" s="147"/>
      <c r="AN152" s="147"/>
      <c r="AO152" s="147"/>
      <c r="AP152" s="147"/>
    </row>
    <row r="153" spans="2:42" ht="15" customHeight="1" thickBot="1" x14ac:dyDescent="0.3">
      <c r="B153" s="155"/>
      <c r="C153" s="151" t="s">
        <v>127</v>
      </c>
      <c r="D153" s="152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4"/>
      <c r="AD153" s="84"/>
      <c r="AE153" s="84"/>
      <c r="AF153" s="84"/>
      <c r="AG153" s="84"/>
      <c r="AH153" s="84"/>
      <c r="AI153" s="84"/>
      <c r="AJ153" s="148"/>
      <c r="AK153" s="148"/>
      <c r="AL153" s="148"/>
      <c r="AM153" s="148"/>
      <c r="AN153" s="148"/>
      <c r="AO153" s="148"/>
      <c r="AP153" s="148"/>
    </row>
    <row r="154" spans="2:42" ht="15" customHeight="1" x14ac:dyDescent="0.25">
      <c r="B154" s="153">
        <f>A58</f>
        <v>0</v>
      </c>
      <c r="C154" s="81" t="str">
        <f>IFERROR(VLOOKUP(B154,Relevé[],2,FALSE),"")</f>
        <v/>
      </c>
      <c r="D154" s="81" t="str">
        <f>IFERROR(VLOOKUP(B154,Relevé[],3,FALSE),"")</f>
        <v/>
      </c>
      <c r="E154" s="82" t="str">
        <f>IFERROR(VLOOKUP(B154,Relevé[],4,FALSE),"")</f>
        <v/>
      </c>
      <c r="F154" s="82" t="str">
        <f>IFERROR(VLOOKUP(B154,Relevé[],5,FALSE),"")</f>
        <v/>
      </c>
      <c r="G154" s="82" t="str">
        <f>IFERROR(VLOOKUP(B154,Relevé[],6,FALSE),"")</f>
        <v/>
      </c>
      <c r="H154" s="82" t="str">
        <f>IFERROR(VLOOKUP(B154,Relevé[],7,FALSE),"")</f>
        <v/>
      </c>
      <c r="I154" s="82" t="str">
        <f>IFERROR(VLOOKUP(B154,Relevé[],8,FALSE),"")</f>
        <v/>
      </c>
      <c r="J154" s="82" t="str">
        <f>IFERROR(VLOOKUP(B154,Relevé[],9,FALSE),"")</f>
        <v/>
      </c>
      <c r="K154" s="82" t="str">
        <f>IFERROR(VLOOKUP(B154,Relevé[],10,FALSE),"")</f>
        <v/>
      </c>
      <c r="L154" s="82" t="str">
        <f>IFERROR(VLOOKUP(B154,Relevé[],11,FALSE),"")</f>
        <v/>
      </c>
      <c r="M154" s="82" t="str">
        <f>IFERROR(VLOOKUP(B154,Relevé[],12,FALSE),"")</f>
        <v/>
      </c>
      <c r="N154" s="82" t="str">
        <f>IFERROR(VLOOKUP(B154,Relevé[],13,FALSE),"")</f>
        <v/>
      </c>
      <c r="O154" s="82" t="str">
        <f>IFERROR(VLOOKUP(B154,Relevé[],14,FALSE),"")</f>
        <v/>
      </c>
      <c r="P154" s="82" t="str">
        <f>IFERROR(VLOOKUP(B154,Relevé[],15,FALSE),"")</f>
        <v/>
      </c>
      <c r="Q154" s="82" t="str">
        <f>IFERROR(VLOOKUP(B154,Relevé[],16,FALSE),"")</f>
        <v/>
      </c>
      <c r="R154" s="82" t="str">
        <f>IFERROR(VLOOKUP(B154,Relevé[],17,FALSE),"")</f>
        <v/>
      </c>
      <c r="S154" s="82" t="str">
        <f>IFERROR(VLOOKUP(B154,Relevé[],18,FALSE),"")</f>
        <v/>
      </c>
      <c r="T154" s="82" t="str">
        <f>IFERROR(VLOOKUP(B154,Relevé[],19,FALSE),"")</f>
        <v/>
      </c>
      <c r="U154" s="82" t="str">
        <f>IFERROR(VLOOKUP(B154,Relevé[],20,FALSE),"")</f>
        <v/>
      </c>
      <c r="V154" s="82" t="str">
        <f>IFERROR(VLOOKUP(B154,Relevé[],21,FALSE),"")</f>
        <v/>
      </c>
      <c r="W154" s="82" t="str">
        <f>IFERROR(VLOOKUP(B154,Relevé[],22,FALSE),"")</f>
        <v/>
      </c>
      <c r="X154" s="82" t="str">
        <f>IFERROR(VLOOKUP(B154,Relevé[],23,FALSE),"")</f>
        <v/>
      </c>
      <c r="Y154" s="82" t="str">
        <f>IFERROR(VLOOKUP(B154,Relevé[],24,FALSE),"")</f>
        <v/>
      </c>
      <c r="Z154" s="82" t="str">
        <f>IFERROR(VLOOKUP(B154,Relevé[],25,FALSE),"")</f>
        <v/>
      </c>
      <c r="AA154" s="82" t="str">
        <f>IFERROR(VLOOKUP(B154,Relevé[],26,FALSE),"")</f>
        <v/>
      </c>
      <c r="AB154" s="82" t="str">
        <f>IFERROR(VLOOKUP(B154,Relevé[],27,FALSE),"")</f>
        <v/>
      </c>
      <c r="AC154" s="82" t="str">
        <f>IFERROR(VLOOKUP(B154,Relevé[],28,FALSE),"")</f>
        <v/>
      </c>
      <c r="AD154" s="82" t="str">
        <f>IFERROR(VLOOKUP(B154,Relevé[],29,FALSE),"")</f>
        <v/>
      </c>
      <c r="AE154" s="82" t="str">
        <f>IFERROR(VLOOKUP(B154,Relevé[],30,FALSE),"")</f>
        <v/>
      </c>
      <c r="AF154" s="82" t="str">
        <f>IFERROR(VLOOKUP(B154,Relevé[],31,FALSE),"")</f>
        <v/>
      </c>
      <c r="AG154" s="82" t="str">
        <f>IFERROR(VLOOKUP(B154,Relevé[],32,FALSE),"")</f>
        <v/>
      </c>
      <c r="AH154" s="82" t="str">
        <f>IFERROR(VLOOKUP(B154,Relevé[],33,FALSE),"")</f>
        <v/>
      </c>
      <c r="AI154" s="82" t="str">
        <f>IFERROR(VLOOKUP(B154,Relevé[],34,FALSE),"")</f>
        <v/>
      </c>
      <c r="AJ154" s="146">
        <f t="shared" ref="AJ154" si="1734">SUM(E155:AI155)</f>
        <v>0</v>
      </c>
      <c r="AK154" s="146">
        <f t="shared" ref="AK154" si="1735">SUMIFS($E155:$AI155,$E156:$AI156,"C")</f>
        <v>0</v>
      </c>
      <c r="AL154" s="146">
        <f t="shared" ref="AL154" si="1736">SUMIFS($E155:$AI155,$E156:$AI156,"M")</f>
        <v>0</v>
      </c>
      <c r="AM154" s="146">
        <f t="shared" ref="AM154" si="1737">SUMIFS($E155:$AI155,$E156:$AI156,"A")</f>
        <v>0</v>
      </c>
      <c r="AN154" s="146">
        <f t="shared" ref="AN154" si="1738">SUMIFS($E155:$AI155,$E156:$AI156,"RC")</f>
        <v>0</v>
      </c>
      <c r="AO154" s="146">
        <f t="shared" ref="AO154" si="1739">SUMIFS($E155:$AI155,$E156:$AI156,"P")</f>
        <v>0</v>
      </c>
      <c r="AP154" s="146" t="b">
        <f t="shared" ref="AP154" si="1740">AJ154=SUM(AK154:AO156)</f>
        <v>1</v>
      </c>
    </row>
    <row r="155" spans="2:42" ht="15" customHeight="1" x14ac:dyDescent="0.25">
      <c r="B155" s="154"/>
      <c r="C155" s="149" t="s">
        <v>126</v>
      </c>
      <c r="D155" s="150"/>
      <c r="E155" s="83">
        <f>IFERROR(IF(AND(ISTEXT(E154),$D154=$C$3),E$3,
IF(AND(ISTEXT(E154),$D154=$C$4),E$4,
IF(AND($D154=$C$3,E$3-E154&gt;0),E$3-E154,
IF(AND(ISTEXT(E154),$D154=$C$5),E$5,
IF(AND($D154=$C$4,E$4-E154&gt;0),E$4-E154,
IF(AND($D154=$C$5,E$5-E154&gt;0),E$5-E154,0)))))),0)</f>
        <v>0</v>
      </c>
      <c r="F155" s="83">
        <f t="shared" ref="F155" si="1741">IFERROR(IF(AND(ISTEXT(F154),$D154=$C$3),F$3,
IF(AND(ISTEXT(F154),$D154=$C$4),F$4,
IF(AND($D154=$C$3,F$3-F154&gt;0),F$3-F154,
IF(AND(ISTEXT(F154),$D154=$C$5),F$5,
IF(AND($D154=$C$4,F$4-F154&gt;0),F$4-F154,
IF(AND($D154=$C$5,F$5-F154&gt;0),F$5-F154,0)))))),0)</f>
        <v>0</v>
      </c>
      <c r="G155" s="83">
        <f t="shared" ref="G155" si="1742">IFERROR(IF(AND(ISTEXT(G154),$D154=$C$3),G$3,
IF(AND(ISTEXT(G154),$D154=$C$4),G$4,
IF(AND($D154=$C$3,G$3-G154&gt;0),G$3-G154,
IF(AND(ISTEXT(G154),$D154=$C$5),G$5,
IF(AND($D154=$C$4,G$4-G154&gt;0),G$4-G154,
IF(AND($D154=$C$5,G$5-G154&gt;0),G$5-G154,0)))))),0)</f>
        <v>0</v>
      </c>
      <c r="H155" s="83">
        <f t="shared" ref="H155" si="1743">IFERROR(IF(AND(ISTEXT(H154),$D154=$C$3),H$3,
IF(AND(ISTEXT(H154),$D154=$C$4),H$4,
IF(AND($D154=$C$3,H$3-H154&gt;0),H$3-H154,
IF(AND(ISTEXT(H154),$D154=$C$5),H$5,
IF(AND($D154=$C$4,H$4-H154&gt;0),H$4-H154,
IF(AND($D154=$C$5,H$5-H154&gt;0),H$5-H154,0)))))),0)</f>
        <v>0</v>
      </c>
      <c r="I155" s="83">
        <f t="shared" ref="I155" si="1744">IFERROR(IF(AND(ISTEXT(I154),$D154=$C$3),I$3,
IF(AND(ISTEXT(I154),$D154=$C$4),I$4,
IF(AND($D154=$C$3,I$3-I154&gt;0),I$3-I154,
IF(AND(ISTEXT(I154),$D154=$C$5),I$5,
IF(AND($D154=$C$4,I$4-I154&gt;0),I$4-I154,
IF(AND($D154=$C$5,I$5-I154&gt;0),I$5-I154,0)))))),0)</f>
        <v>0</v>
      </c>
      <c r="J155" s="83">
        <f t="shared" ref="J155" si="1745">IFERROR(IF(AND(ISTEXT(J154),$D154=$C$3),J$3,
IF(AND(ISTEXT(J154),$D154=$C$4),J$4,
IF(AND($D154=$C$3,J$3-J154&gt;0),J$3-J154,
IF(AND(ISTEXT(J154),$D154=$C$5),J$5,
IF(AND($D154=$C$4,J$4-J154&gt;0),J$4-J154,
IF(AND($D154=$C$5,J$5-J154&gt;0),J$5-J154,0)))))),0)</f>
        <v>0</v>
      </c>
      <c r="K155" s="83">
        <f t="shared" ref="K155" si="1746">IFERROR(IF(AND(ISTEXT(K154),$D154=$C$3),K$3,
IF(AND(ISTEXT(K154),$D154=$C$4),K$4,
IF(AND($D154=$C$3,K$3-K154&gt;0),K$3-K154,
IF(AND(ISTEXT(K154),$D154=$C$5),K$5,
IF(AND($D154=$C$4,K$4-K154&gt;0),K$4-K154,
IF(AND($D154=$C$5,K$5-K154&gt;0),K$5-K154,0)))))),0)</f>
        <v>0</v>
      </c>
      <c r="L155" s="83">
        <f t="shared" ref="L155" si="1747">IFERROR(IF(AND(ISTEXT(L154),$D154=$C$3),L$3,
IF(AND(ISTEXT(L154),$D154=$C$4),L$4,
IF(AND($D154=$C$3,L$3-L154&gt;0),L$3-L154,
IF(AND(ISTEXT(L154),$D154=$C$5),L$5,
IF(AND($D154=$C$4,L$4-L154&gt;0),L$4-L154,
IF(AND($D154=$C$5,L$5-L154&gt;0),L$5-L154,0)))))),0)</f>
        <v>0</v>
      </c>
      <c r="M155" s="83">
        <f t="shared" ref="M155" si="1748">IFERROR(IF(AND(ISTEXT(M154),$D154=$C$3),M$3,
IF(AND(ISTEXT(M154),$D154=$C$4),M$4,
IF(AND($D154=$C$3,M$3-M154&gt;0),M$3-M154,
IF(AND(ISTEXT(M154),$D154=$C$5),M$5,
IF(AND($D154=$C$4,M$4-M154&gt;0),M$4-M154,
IF(AND($D154=$C$5,M$5-M154&gt;0),M$5-M154,0)))))),0)</f>
        <v>0</v>
      </c>
      <c r="N155" s="83">
        <f t="shared" ref="N155" si="1749">IFERROR(IF(AND(ISTEXT(N154),$D154=$C$3),N$3,
IF(AND(ISTEXT(N154),$D154=$C$4),N$4,
IF(AND($D154=$C$3,N$3-N154&gt;0),N$3-N154,
IF(AND(ISTEXT(N154),$D154=$C$5),N$5,
IF(AND($D154=$C$4,N$4-N154&gt;0),N$4-N154,
IF(AND($D154=$C$5,N$5-N154&gt;0),N$5-N154,0)))))),0)</f>
        <v>0</v>
      </c>
      <c r="O155" s="83">
        <f t="shared" ref="O155" si="1750">IFERROR(IF(AND(ISTEXT(O154),$D154=$C$3),O$3,
IF(AND(ISTEXT(O154),$D154=$C$4),O$4,
IF(AND($D154=$C$3,O$3-O154&gt;0),O$3-O154,
IF(AND(ISTEXT(O154),$D154=$C$5),O$5,
IF(AND($D154=$C$4,O$4-O154&gt;0),O$4-O154,
IF(AND($D154=$C$5,O$5-O154&gt;0),O$5-O154,0)))))),0)</f>
        <v>0</v>
      </c>
      <c r="P155" s="83">
        <f t="shared" ref="P155" si="1751">IFERROR(IF(AND(ISTEXT(P154),$D154=$C$3),P$3,
IF(AND(ISTEXT(P154),$D154=$C$4),P$4,
IF(AND($D154=$C$3,P$3-P154&gt;0),P$3-P154,
IF(AND(ISTEXT(P154),$D154=$C$5),P$5,
IF(AND($D154=$C$4,P$4-P154&gt;0),P$4-P154,
IF(AND($D154=$C$5,P$5-P154&gt;0),P$5-P154,0)))))),0)</f>
        <v>0</v>
      </c>
      <c r="Q155" s="83">
        <f t="shared" ref="Q155" si="1752">IFERROR(IF(AND(ISTEXT(Q154),$D154=$C$3),Q$3,
IF(AND(ISTEXT(Q154),$D154=$C$4),Q$4,
IF(AND($D154=$C$3,Q$3-Q154&gt;0),Q$3-Q154,
IF(AND(ISTEXT(Q154),$D154=$C$5),Q$5,
IF(AND($D154=$C$4,Q$4-Q154&gt;0),Q$4-Q154,
IF(AND($D154=$C$5,Q$5-Q154&gt;0),Q$5-Q154,0)))))),0)</f>
        <v>0</v>
      </c>
      <c r="R155" s="83">
        <f t="shared" ref="R155" si="1753">IFERROR(IF(AND(ISTEXT(R154),$D154=$C$3),R$3,
IF(AND(ISTEXT(R154),$D154=$C$4),R$4,
IF(AND($D154=$C$3,R$3-R154&gt;0),R$3-R154,
IF(AND(ISTEXT(R154),$D154=$C$5),R$5,
IF(AND($D154=$C$4,R$4-R154&gt;0),R$4-R154,
IF(AND($D154=$C$5,R$5-R154&gt;0),R$5-R154,0)))))),0)</f>
        <v>0</v>
      </c>
      <c r="S155" s="83">
        <f t="shared" ref="S155" si="1754">IFERROR(IF(AND(ISTEXT(S154),$D154=$C$3),S$3,
IF(AND(ISTEXT(S154),$D154=$C$4),S$4,
IF(AND($D154=$C$3,S$3-S154&gt;0),S$3-S154,
IF(AND(ISTEXT(S154),$D154=$C$5),S$5,
IF(AND($D154=$C$4,S$4-S154&gt;0),S$4-S154,
IF(AND($D154=$C$5,S$5-S154&gt;0),S$5-S154,0)))))),0)</f>
        <v>0</v>
      </c>
      <c r="T155" s="83">
        <f t="shared" ref="T155" si="1755">IFERROR(IF(AND(ISTEXT(T154),$D154=$C$3),T$3,
IF(AND(ISTEXT(T154),$D154=$C$4),T$4,
IF(AND($D154=$C$3,T$3-T154&gt;0),T$3-T154,
IF(AND(ISTEXT(T154),$D154=$C$5),T$5,
IF(AND($D154=$C$4,T$4-T154&gt;0),T$4-T154,
IF(AND($D154=$C$5,T$5-T154&gt;0),T$5-T154,0)))))),0)</f>
        <v>0</v>
      </c>
      <c r="U155" s="83">
        <f t="shared" ref="U155" si="1756">IFERROR(IF(AND(ISTEXT(U154),$D154=$C$3),U$3,
IF(AND(ISTEXT(U154),$D154=$C$4),U$4,
IF(AND($D154=$C$3,U$3-U154&gt;0),U$3-U154,
IF(AND(ISTEXT(U154),$D154=$C$5),U$5,
IF(AND($D154=$C$4,U$4-U154&gt;0),U$4-U154,
IF(AND($D154=$C$5,U$5-U154&gt;0),U$5-U154,0)))))),0)</f>
        <v>0</v>
      </c>
      <c r="V155" s="83">
        <f t="shared" ref="V155" si="1757">IFERROR(IF(AND(ISTEXT(V154),$D154=$C$3),V$3,
IF(AND(ISTEXT(V154),$D154=$C$4),V$4,
IF(AND($D154=$C$3,V$3-V154&gt;0),V$3-V154,
IF(AND(ISTEXT(V154),$D154=$C$5),V$5,
IF(AND($D154=$C$4,V$4-V154&gt;0),V$4-V154,
IF(AND($D154=$C$5,V$5-V154&gt;0),V$5-V154,0)))))),0)</f>
        <v>0</v>
      </c>
      <c r="W155" s="83">
        <f t="shared" ref="W155" si="1758">IFERROR(IF(AND(ISTEXT(W154),$D154=$C$3),W$3,
IF(AND(ISTEXT(W154),$D154=$C$4),W$4,
IF(AND($D154=$C$3,W$3-W154&gt;0),W$3-W154,
IF(AND(ISTEXT(W154),$D154=$C$5),W$5,
IF(AND($D154=$C$4,W$4-W154&gt;0),W$4-W154,
IF(AND($D154=$C$5,W$5-W154&gt;0),W$5-W154,0)))))),0)</f>
        <v>0</v>
      </c>
      <c r="X155" s="83">
        <f t="shared" ref="X155" si="1759">IFERROR(IF(AND(ISTEXT(X154),$D154=$C$3),X$3,
IF(AND(ISTEXT(X154),$D154=$C$4),X$4,
IF(AND($D154=$C$3,X$3-X154&gt;0),X$3-X154,
IF(AND(ISTEXT(X154),$D154=$C$5),X$5,
IF(AND($D154=$C$4,X$4-X154&gt;0),X$4-X154,
IF(AND($D154=$C$5,X$5-X154&gt;0),X$5-X154,0)))))),0)</f>
        <v>0</v>
      </c>
      <c r="Y155" s="83">
        <f t="shared" ref="Y155" si="1760">IFERROR(IF(AND(ISTEXT(Y154),$D154=$C$3),Y$3,
IF(AND(ISTEXT(Y154),$D154=$C$4),Y$4,
IF(AND($D154=$C$3,Y$3-Y154&gt;0),Y$3-Y154,
IF(AND(ISTEXT(Y154),$D154=$C$5),Y$5,
IF(AND($D154=$C$4,Y$4-Y154&gt;0),Y$4-Y154,
IF(AND($D154=$C$5,Y$5-Y154&gt;0),Y$5-Y154,0)))))),0)</f>
        <v>0</v>
      </c>
      <c r="Z155" s="83">
        <f t="shared" ref="Z155" si="1761">IFERROR(IF(AND(ISTEXT(Z154),$D154=$C$3),Z$3,
IF(AND(ISTEXT(Z154),$D154=$C$4),Z$4,
IF(AND($D154=$C$3,Z$3-Z154&gt;0),Z$3-Z154,
IF(AND(ISTEXT(Z154),$D154=$C$5),Z$5,
IF(AND($D154=$C$4,Z$4-Z154&gt;0),Z$4-Z154,
IF(AND($D154=$C$5,Z$5-Z154&gt;0),Z$5-Z154,0)))))),0)</f>
        <v>0</v>
      </c>
      <c r="AA155" s="83">
        <f t="shared" ref="AA155" si="1762">IFERROR(IF(AND(ISTEXT(AA154),$D154=$C$3),AA$3,
IF(AND(ISTEXT(AA154),$D154=$C$4),AA$4,
IF(AND($D154=$C$3,AA$3-AA154&gt;0),AA$3-AA154,
IF(AND(ISTEXT(AA154),$D154=$C$5),AA$5,
IF(AND($D154=$C$4,AA$4-AA154&gt;0),AA$4-AA154,
IF(AND($D154=$C$5,AA$5-AA154&gt;0),AA$5-AA154,0)))))),0)</f>
        <v>0</v>
      </c>
      <c r="AB155" s="83">
        <f t="shared" ref="AB155" si="1763">IFERROR(IF(AND(ISTEXT(AB154),$D154=$C$3),AB$3,
IF(AND(ISTEXT(AB154),$D154=$C$4),AB$4,
IF(AND($D154=$C$3,AB$3-AB154&gt;0),AB$3-AB154,
IF(AND(ISTEXT(AB154),$D154=$C$5),AB$5,
IF(AND($D154=$C$4,AB$4-AB154&gt;0),AB$4-AB154,
IF(AND($D154=$C$5,AB$5-AB154&gt;0),AB$5-AB154,0)))))),0)</f>
        <v>0</v>
      </c>
      <c r="AC155" s="83">
        <f t="shared" ref="AC155" si="1764">IFERROR(IF(AND(ISTEXT(AC154),$D154=$C$3),AC$3,
IF(AND(ISTEXT(AC154),$D154=$C$4),AC$4,
IF(AND($D154=$C$3,AC$3-AC154&gt;0),AC$3-AC154,
IF(AND(ISTEXT(AC154),$D154=$C$5),AC$5,
IF(AND($D154=$C$4,AC$4-AC154&gt;0),AC$4-AC154,
IF(AND($D154=$C$5,AC$5-AC154&gt;0),AC$5-AC154,0)))))),0)</f>
        <v>0</v>
      </c>
      <c r="AD155" s="83">
        <f t="shared" ref="AD155" si="1765">IFERROR(IF(AND(ISTEXT(AD154),$D154=$C$3),AD$3,
IF(AND(ISTEXT(AD154),$D154=$C$4),AD$4,
IF(AND($D154=$C$3,AD$3-AD154&gt;0),AD$3-AD154,
IF(AND(ISTEXT(AD154),$D154=$C$5),AD$5,
IF(AND($D154=$C$4,AD$4-AD154&gt;0),AD$4-AD154,
IF(AND($D154=$C$5,AD$5-AD154&gt;0),AD$5-AD154,0)))))),0)</f>
        <v>0</v>
      </c>
      <c r="AE155" s="83">
        <f t="shared" ref="AE155" si="1766">IFERROR(IF(AND(ISTEXT(AE154),$D154=$C$3),AE$3,
IF(AND(ISTEXT(AE154),$D154=$C$4),AE$4,
IF(AND($D154=$C$3,AE$3-AE154&gt;0),AE$3-AE154,
IF(AND(ISTEXT(AE154),$D154=$C$5),AE$5,
IF(AND($D154=$C$4,AE$4-AE154&gt;0),AE$4-AE154,
IF(AND($D154=$C$5,AE$5-AE154&gt;0),AE$5-AE154,0)))))),0)</f>
        <v>0</v>
      </c>
      <c r="AF155" s="83">
        <f t="shared" ref="AF155" si="1767">IFERROR(IF(AND(ISTEXT(AF154),$D154=$C$3),AF$3,
IF(AND(ISTEXT(AF154),$D154=$C$4),AF$4,
IF(AND($D154=$C$3,AF$3-AF154&gt;0),AF$3-AF154,
IF(AND(ISTEXT(AF154),$D154=$C$5),AF$5,
IF(AND($D154=$C$4,AF$4-AF154&gt;0),AF$4-AF154,
IF(AND($D154=$C$5,AF$5-AF154&gt;0),AF$5-AF154,0)))))),0)</f>
        <v>0</v>
      </c>
      <c r="AG155" s="83">
        <f t="shared" ref="AG155" si="1768">IFERROR(IF(AND(ISTEXT(AG154),$D154=$C$3),AG$3,
IF(AND(ISTEXT(AG154),$D154=$C$4),AG$4,
IF(AND($D154=$C$3,AG$3-AG154&gt;0),AG$3-AG154,
IF(AND(ISTEXT(AG154),$D154=$C$5),AG$5,
IF(AND($D154=$C$4,AG$4-AG154&gt;0),AG$4-AG154,
IF(AND($D154=$C$5,AG$5-AG154&gt;0),AG$5-AG154,0)))))),0)</f>
        <v>0</v>
      </c>
      <c r="AH155" s="83">
        <f t="shared" ref="AH155" si="1769">IFERROR(IF(AND(ISTEXT(AH154),$D154=$C$3),AH$3,
IF(AND(ISTEXT(AH154),$D154=$C$4),AH$4,
IF(AND($D154=$C$3,AH$3-AH154&gt;0),AH$3-AH154,
IF(AND(ISTEXT(AH154),$D154=$C$5),AH$5,
IF(AND($D154=$C$4,AH$4-AH154&gt;0),AH$4-AH154,
IF(AND($D154=$C$5,AH$5-AH154&gt;0),AH$5-AH154,0)))))),0)</f>
        <v>0</v>
      </c>
      <c r="AI155" s="83">
        <f t="shared" ref="AI155" si="1770">IFERROR(IF(AND(ISTEXT(AI154),$D154=$C$3),AI$3,
IF(AND(ISTEXT(AI154),$D154=$C$4),AI$4,
IF(AND($D154=$C$3,AI$3-AI154&gt;0),AI$3-AI154,
IF(AND(ISTEXT(AI154),$D154=$C$5),AI$5,
IF(AND($D154=$C$4,AI$4-AI154&gt;0),AI$4-AI154,
IF(AND($D154=$C$5,AI$5-AI154&gt;0),AI$5-AI154,0)))))),0)</f>
        <v>0</v>
      </c>
      <c r="AJ155" s="147"/>
      <c r="AK155" s="147"/>
      <c r="AL155" s="147"/>
      <c r="AM155" s="147"/>
      <c r="AN155" s="147"/>
      <c r="AO155" s="147"/>
      <c r="AP155" s="147"/>
    </row>
    <row r="156" spans="2:42" ht="15" customHeight="1" thickBot="1" x14ac:dyDescent="0.3">
      <c r="B156" s="155"/>
      <c r="C156" s="151" t="s">
        <v>127</v>
      </c>
      <c r="D156" s="152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4"/>
      <c r="AD156" s="84"/>
      <c r="AE156" s="84"/>
      <c r="AF156" s="84"/>
      <c r="AG156" s="84"/>
      <c r="AH156" s="84"/>
      <c r="AI156" s="84"/>
      <c r="AJ156" s="148"/>
      <c r="AK156" s="148"/>
      <c r="AL156" s="148"/>
      <c r="AM156" s="148"/>
      <c r="AN156" s="148"/>
      <c r="AO156" s="148"/>
      <c r="AP156" s="148"/>
    </row>
    <row r="157" spans="2:42" ht="15" customHeight="1" x14ac:dyDescent="0.25">
      <c r="B157" s="153">
        <f>A59</f>
        <v>0</v>
      </c>
      <c r="C157" s="81" t="str">
        <f>IFERROR(VLOOKUP(B157,Relevé[],2,FALSE),"")</f>
        <v/>
      </c>
      <c r="D157" s="81" t="str">
        <f>IFERROR(VLOOKUP(B157,Relevé[],3,FALSE),"")</f>
        <v/>
      </c>
      <c r="E157" s="82" t="str">
        <f>IFERROR(VLOOKUP(B157,Relevé[],4,FALSE),"")</f>
        <v/>
      </c>
      <c r="F157" s="82" t="str">
        <f>IFERROR(VLOOKUP(B157,Relevé[],5,FALSE),"")</f>
        <v/>
      </c>
      <c r="G157" s="82" t="str">
        <f>IFERROR(VLOOKUP(B157,Relevé[],6,FALSE),"")</f>
        <v/>
      </c>
      <c r="H157" s="82" t="str">
        <f>IFERROR(VLOOKUP(B157,Relevé[],7,FALSE),"")</f>
        <v/>
      </c>
      <c r="I157" s="82" t="str">
        <f>IFERROR(VLOOKUP(B157,Relevé[],8,FALSE),"")</f>
        <v/>
      </c>
      <c r="J157" s="82" t="str">
        <f>IFERROR(VLOOKUP(B157,Relevé[],9,FALSE),"")</f>
        <v/>
      </c>
      <c r="K157" s="82" t="str">
        <f>IFERROR(VLOOKUP(B157,Relevé[],10,FALSE),"")</f>
        <v/>
      </c>
      <c r="L157" s="82" t="str">
        <f>IFERROR(VLOOKUP(B157,Relevé[],11,FALSE),"")</f>
        <v/>
      </c>
      <c r="M157" s="82" t="str">
        <f>IFERROR(VLOOKUP(B157,Relevé[],12,FALSE),"")</f>
        <v/>
      </c>
      <c r="N157" s="82" t="str">
        <f>IFERROR(VLOOKUP(B157,Relevé[],13,FALSE),"")</f>
        <v/>
      </c>
      <c r="O157" s="82" t="str">
        <f>IFERROR(VLOOKUP(B157,Relevé[],14,FALSE),"")</f>
        <v/>
      </c>
      <c r="P157" s="82" t="str">
        <f>IFERROR(VLOOKUP(B157,Relevé[],15,FALSE),"")</f>
        <v/>
      </c>
      <c r="Q157" s="82" t="str">
        <f>IFERROR(VLOOKUP(B157,Relevé[],16,FALSE),"")</f>
        <v/>
      </c>
      <c r="R157" s="82" t="str">
        <f>IFERROR(VLOOKUP(B157,Relevé[],17,FALSE),"")</f>
        <v/>
      </c>
      <c r="S157" s="82" t="str">
        <f>IFERROR(VLOOKUP(B157,Relevé[],18,FALSE),"")</f>
        <v/>
      </c>
      <c r="T157" s="82" t="str">
        <f>IFERROR(VLOOKUP(B157,Relevé[],19,FALSE),"")</f>
        <v/>
      </c>
      <c r="U157" s="82" t="str">
        <f>IFERROR(VLOOKUP(B157,Relevé[],20,FALSE),"")</f>
        <v/>
      </c>
      <c r="V157" s="82" t="str">
        <f>IFERROR(VLOOKUP(B157,Relevé[],21,FALSE),"")</f>
        <v/>
      </c>
      <c r="W157" s="82" t="str">
        <f>IFERROR(VLOOKUP(B157,Relevé[],22,FALSE),"")</f>
        <v/>
      </c>
      <c r="X157" s="82" t="str">
        <f>IFERROR(VLOOKUP(B157,Relevé[],23,FALSE),"")</f>
        <v/>
      </c>
      <c r="Y157" s="82" t="str">
        <f>IFERROR(VLOOKUP(B157,Relevé[],24,FALSE),"")</f>
        <v/>
      </c>
      <c r="Z157" s="82" t="str">
        <f>IFERROR(VLOOKUP(B157,Relevé[],25,FALSE),"")</f>
        <v/>
      </c>
      <c r="AA157" s="82" t="str">
        <f>IFERROR(VLOOKUP(B157,Relevé[],26,FALSE),"")</f>
        <v/>
      </c>
      <c r="AB157" s="82" t="str">
        <f>IFERROR(VLOOKUP(B157,Relevé[],27,FALSE),"")</f>
        <v/>
      </c>
      <c r="AC157" s="82" t="str">
        <f>IFERROR(VLOOKUP(B157,Relevé[],28,FALSE),"")</f>
        <v/>
      </c>
      <c r="AD157" s="82" t="str">
        <f>IFERROR(VLOOKUP(B157,Relevé[],29,FALSE),"")</f>
        <v/>
      </c>
      <c r="AE157" s="82" t="str">
        <f>IFERROR(VLOOKUP(B157,Relevé[],30,FALSE),"")</f>
        <v/>
      </c>
      <c r="AF157" s="82" t="str">
        <f>IFERROR(VLOOKUP(B157,Relevé[],31,FALSE),"")</f>
        <v/>
      </c>
      <c r="AG157" s="82" t="str">
        <f>IFERROR(VLOOKUP(B157,Relevé[],32,FALSE),"")</f>
        <v/>
      </c>
      <c r="AH157" s="82" t="str">
        <f>IFERROR(VLOOKUP(B157,Relevé[],33,FALSE),"")</f>
        <v/>
      </c>
      <c r="AI157" s="82" t="str">
        <f>IFERROR(VLOOKUP(B157,Relevé[],34,FALSE),"")</f>
        <v/>
      </c>
      <c r="AJ157" s="146">
        <f t="shared" ref="AJ157" si="1771">SUM(E158:AI158)</f>
        <v>0</v>
      </c>
      <c r="AK157" s="146">
        <f t="shared" ref="AK157" si="1772">SUMIFS($E158:$AI158,$E159:$AI159,"C")</f>
        <v>0</v>
      </c>
      <c r="AL157" s="146">
        <f t="shared" ref="AL157" si="1773">SUMIFS($E158:$AI158,$E159:$AI159,"M")</f>
        <v>0</v>
      </c>
      <c r="AM157" s="146">
        <f t="shared" ref="AM157" si="1774">SUMIFS($E158:$AI158,$E159:$AI159,"A")</f>
        <v>0</v>
      </c>
      <c r="AN157" s="146">
        <f t="shared" ref="AN157" si="1775">SUMIFS($E158:$AI158,$E159:$AI159,"RC")</f>
        <v>0</v>
      </c>
      <c r="AO157" s="146">
        <f t="shared" ref="AO157" si="1776">SUMIFS($E158:$AI158,$E159:$AI159,"P")</f>
        <v>0</v>
      </c>
      <c r="AP157" s="146" t="b">
        <f t="shared" ref="AP157" si="1777">AJ157=SUM(AK157:AO159)</f>
        <v>1</v>
      </c>
    </row>
    <row r="158" spans="2:42" ht="15" customHeight="1" x14ac:dyDescent="0.25">
      <c r="B158" s="154"/>
      <c r="C158" s="149" t="s">
        <v>126</v>
      </c>
      <c r="D158" s="150"/>
      <c r="E158" s="83">
        <f>IFERROR(IF(AND(ISTEXT(E157),$D157=$C$3),E$3,
IF(AND(ISTEXT(E157),$D157=$C$4),E$4,
IF(AND($D157=$C$3,E$3-E157&gt;0),E$3-E157,
IF(AND(ISTEXT(E157),$D157=$C$5),E$5,
IF(AND($D157=$C$4,E$4-E157&gt;0),E$4-E157,
IF(AND($D157=$C$5,E$5-E157&gt;0),E$5-E157,0)))))),0)</f>
        <v>0</v>
      </c>
      <c r="F158" s="83">
        <f t="shared" ref="F158" si="1778">IFERROR(IF(AND(ISTEXT(F157),$D157=$C$3),F$3,
IF(AND(ISTEXT(F157),$D157=$C$4),F$4,
IF(AND($D157=$C$3,F$3-F157&gt;0),F$3-F157,
IF(AND(ISTEXT(F157),$D157=$C$5),F$5,
IF(AND($D157=$C$4,F$4-F157&gt;0),F$4-F157,
IF(AND($D157=$C$5,F$5-F157&gt;0),F$5-F157,0)))))),0)</f>
        <v>0</v>
      </c>
      <c r="G158" s="83">
        <f t="shared" ref="G158" si="1779">IFERROR(IF(AND(ISTEXT(G157),$D157=$C$3),G$3,
IF(AND(ISTEXT(G157),$D157=$C$4),G$4,
IF(AND($D157=$C$3,G$3-G157&gt;0),G$3-G157,
IF(AND(ISTEXT(G157),$D157=$C$5),G$5,
IF(AND($D157=$C$4,G$4-G157&gt;0),G$4-G157,
IF(AND($D157=$C$5,G$5-G157&gt;0),G$5-G157,0)))))),0)</f>
        <v>0</v>
      </c>
      <c r="H158" s="83">
        <f t="shared" ref="H158" si="1780">IFERROR(IF(AND(ISTEXT(H157),$D157=$C$3),H$3,
IF(AND(ISTEXT(H157),$D157=$C$4),H$4,
IF(AND($D157=$C$3,H$3-H157&gt;0),H$3-H157,
IF(AND(ISTEXT(H157),$D157=$C$5),H$5,
IF(AND($D157=$C$4,H$4-H157&gt;0),H$4-H157,
IF(AND($D157=$C$5,H$5-H157&gt;0),H$5-H157,0)))))),0)</f>
        <v>0</v>
      </c>
      <c r="I158" s="83">
        <f t="shared" ref="I158" si="1781">IFERROR(IF(AND(ISTEXT(I157),$D157=$C$3),I$3,
IF(AND(ISTEXT(I157),$D157=$C$4),I$4,
IF(AND($D157=$C$3,I$3-I157&gt;0),I$3-I157,
IF(AND(ISTEXT(I157),$D157=$C$5),I$5,
IF(AND($D157=$C$4,I$4-I157&gt;0),I$4-I157,
IF(AND($D157=$C$5,I$5-I157&gt;0),I$5-I157,0)))))),0)</f>
        <v>0</v>
      </c>
      <c r="J158" s="83">
        <f t="shared" ref="J158" si="1782">IFERROR(IF(AND(ISTEXT(J157),$D157=$C$3),J$3,
IF(AND(ISTEXT(J157),$D157=$C$4),J$4,
IF(AND($D157=$C$3,J$3-J157&gt;0),J$3-J157,
IF(AND(ISTEXT(J157),$D157=$C$5),J$5,
IF(AND($D157=$C$4,J$4-J157&gt;0),J$4-J157,
IF(AND($D157=$C$5,J$5-J157&gt;0),J$5-J157,0)))))),0)</f>
        <v>0</v>
      </c>
      <c r="K158" s="83">
        <f t="shared" ref="K158" si="1783">IFERROR(IF(AND(ISTEXT(K157),$D157=$C$3),K$3,
IF(AND(ISTEXT(K157),$D157=$C$4),K$4,
IF(AND($D157=$C$3,K$3-K157&gt;0),K$3-K157,
IF(AND(ISTEXT(K157),$D157=$C$5),K$5,
IF(AND($D157=$C$4,K$4-K157&gt;0),K$4-K157,
IF(AND($D157=$C$5,K$5-K157&gt;0),K$5-K157,0)))))),0)</f>
        <v>0</v>
      </c>
      <c r="L158" s="83">
        <f t="shared" ref="L158" si="1784">IFERROR(IF(AND(ISTEXT(L157),$D157=$C$3),L$3,
IF(AND(ISTEXT(L157),$D157=$C$4),L$4,
IF(AND($D157=$C$3,L$3-L157&gt;0),L$3-L157,
IF(AND(ISTEXT(L157),$D157=$C$5),L$5,
IF(AND($D157=$C$4,L$4-L157&gt;0),L$4-L157,
IF(AND($D157=$C$5,L$5-L157&gt;0),L$5-L157,0)))))),0)</f>
        <v>0</v>
      </c>
      <c r="M158" s="83">
        <f t="shared" ref="M158" si="1785">IFERROR(IF(AND(ISTEXT(M157),$D157=$C$3),M$3,
IF(AND(ISTEXT(M157),$D157=$C$4),M$4,
IF(AND($D157=$C$3,M$3-M157&gt;0),M$3-M157,
IF(AND(ISTEXT(M157),$D157=$C$5),M$5,
IF(AND($D157=$C$4,M$4-M157&gt;0),M$4-M157,
IF(AND($D157=$C$5,M$5-M157&gt;0),M$5-M157,0)))))),0)</f>
        <v>0</v>
      </c>
      <c r="N158" s="83">
        <f t="shared" ref="N158" si="1786">IFERROR(IF(AND(ISTEXT(N157),$D157=$C$3),N$3,
IF(AND(ISTEXT(N157),$D157=$C$4),N$4,
IF(AND($D157=$C$3,N$3-N157&gt;0),N$3-N157,
IF(AND(ISTEXT(N157),$D157=$C$5),N$5,
IF(AND($D157=$C$4,N$4-N157&gt;0),N$4-N157,
IF(AND($D157=$C$5,N$5-N157&gt;0),N$5-N157,0)))))),0)</f>
        <v>0</v>
      </c>
      <c r="O158" s="83">
        <f t="shared" ref="O158" si="1787">IFERROR(IF(AND(ISTEXT(O157),$D157=$C$3),O$3,
IF(AND(ISTEXT(O157),$D157=$C$4),O$4,
IF(AND($D157=$C$3,O$3-O157&gt;0),O$3-O157,
IF(AND(ISTEXT(O157),$D157=$C$5),O$5,
IF(AND($D157=$C$4,O$4-O157&gt;0),O$4-O157,
IF(AND($D157=$C$5,O$5-O157&gt;0),O$5-O157,0)))))),0)</f>
        <v>0</v>
      </c>
      <c r="P158" s="83">
        <f t="shared" ref="P158" si="1788">IFERROR(IF(AND(ISTEXT(P157),$D157=$C$3),P$3,
IF(AND(ISTEXT(P157),$D157=$C$4),P$4,
IF(AND($D157=$C$3,P$3-P157&gt;0),P$3-P157,
IF(AND(ISTEXT(P157),$D157=$C$5),P$5,
IF(AND($D157=$C$4,P$4-P157&gt;0),P$4-P157,
IF(AND($D157=$C$5,P$5-P157&gt;0),P$5-P157,0)))))),0)</f>
        <v>0</v>
      </c>
      <c r="Q158" s="83">
        <f t="shared" ref="Q158" si="1789">IFERROR(IF(AND(ISTEXT(Q157),$D157=$C$3),Q$3,
IF(AND(ISTEXT(Q157),$D157=$C$4),Q$4,
IF(AND($D157=$C$3,Q$3-Q157&gt;0),Q$3-Q157,
IF(AND(ISTEXT(Q157),$D157=$C$5),Q$5,
IF(AND($D157=$C$4,Q$4-Q157&gt;0),Q$4-Q157,
IF(AND($D157=$C$5,Q$5-Q157&gt;0),Q$5-Q157,0)))))),0)</f>
        <v>0</v>
      </c>
      <c r="R158" s="83">
        <f t="shared" ref="R158" si="1790">IFERROR(IF(AND(ISTEXT(R157),$D157=$C$3),R$3,
IF(AND(ISTEXT(R157),$D157=$C$4),R$4,
IF(AND($D157=$C$3,R$3-R157&gt;0),R$3-R157,
IF(AND(ISTEXT(R157),$D157=$C$5),R$5,
IF(AND($D157=$C$4,R$4-R157&gt;0),R$4-R157,
IF(AND($D157=$C$5,R$5-R157&gt;0),R$5-R157,0)))))),0)</f>
        <v>0</v>
      </c>
      <c r="S158" s="83">
        <f t="shared" ref="S158" si="1791">IFERROR(IF(AND(ISTEXT(S157),$D157=$C$3),S$3,
IF(AND(ISTEXT(S157),$D157=$C$4),S$4,
IF(AND($D157=$C$3,S$3-S157&gt;0),S$3-S157,
IF(AND(ISTEXT(S157),$D157=$C$5),S$5,
IF(AND($D157=$C$4,S$4-S157&gt;0),S$4-S157,
IF(AND($D157=$C$5,S$5-S157&gt;0),S$5-S157,0)))))),0)</f>
        <v>0</v>
      </c>
      <c r="T158" s="83">
        <f t="shared" ref="T158" si="1792">IFERROR(IF(AND(ISTEXT(T157),$D157=$C$3),T$3,
IF(AND(ISTEXT(T157),$D157=$C$4),T$4,
IF(AND($D157=$C$3,T$3-T157&gt;0),T$3-T157,
IF(AND(ISTEXT(T157),$D157=$C$5),T$5,
IF(AND($D157=$C$4,T$4-T157&gt;0),T$4-T157,
IF(AND($D157=$C$5,T$5-T157&gt;0),T$5-T157,0)))))),0)</f>
        <v>0</v>
      </c>
      <c r="U158" s="83">
        <f t="shared" ref="U158" si="1793">IFERROR(IF(AND(ISTEXT(U157),$D157=$C$3),U$3,
IF(AND(ISTEXT(U157),$D157=$C$4),U$4,
IF(AND($D157=$C$3,U$3-U157&gt;0),U$3-U157,
IF(AND(ISTEXT(U157),$D157=$C$5),U$5,
IF(AND($D157=$C$4,U$4-U157&gt;0),U$4-U157,
IF(AND($D157=$C$5,U$5-U157&gt;0),U$5-U157,0)))))),0)</f>
        <v>0</v>
      </c>
      <c r="V158" s="83">
        <f t="shared" ref="V158" si="1794">IFERROR(IF(AND(ISTEXT(V157),$D157=$C$3),V$3,
IF(AND(ISTEXT(V157),$D157=$C$4),V$4,
IF(AND($D157=$C$3,V$3-V157&gt;0),V$3-V157,
IF(AND(ISTEXT(V157),$D157=$C$5),V$5,
IF(AND($D157=$C$4,V$4-V157&gt;0),V$4-V157,
IF(AND($D157=$C$5,V$5-V157&gt;0),V$5-V157,0)))))),0)</f>
        <v>0</v>
      </c>
      <c r="W158" s="83">
        <f t="shared" ref="W158" si="1795">IFERROR(IF(AND(ISTEXT(W157),$D157=$C$3),W$3,
IF(AND(ISTEXT(W157),$D157=$C$4),W$4,
IF(AND($D157=$C$3,W$3-W157&gt;0),W$3-W157,
IF(AND(ISTEXT(W157),$D157=$C$5),W$5,
IF(AND($D157=$C$4,W$4-W157&gt;0),W$4-W157,
IF(AND($D157=$C$5,W$5-W157&gt;0),W$5-W157,0)))))),0)</f>
        <v>0</v>
      </c>
      <c r="X158" s="83">
        <f t="shared" ref="X158" si="1796">IFERROR(IF(AND(ISTEXT(X157),$D157=$C$3),X$3,
IF(AND(ISTEXT(X157),$D157=$C$4),X$4,
IF(AND($D157=$C$3,X$3-X157&gt;0),X$3-X157,
IF(AND(ISTEXT(X157),$D157=$C$5),X$5,
IF(AND($D157=$C$4,X$4-X157&gt;0),X$4-X157,
IF(AND($D157=$C$5,X$5-X157&gt;0),X$5-X157,0)))))),0)</f>
        <v>0</v>
      </c>
      <c r="Y158" s="83">
        <f t="shared" ref="Y158" si="1797">IFERROR(IF(AND(ISTEXT(Y157),$D157=$C$3),Y$3,
IF(AND(ISTEXT(Y157),$D157=$C$4),Y$4,
IF(AND($D157=$C$3,Y$3-Y157&gt;0),Y$3-Y157,
IF(AND(ISTEXT(Y157),$D157=$C$5),Y$5,
IF(AND($D157=$C$4,Y$4-Y157&gt;0),Y$4-Y157,
IF(AND($D157=$C$5,Y$5-Y157&gt;0),Y$5-Y157,0)))))),0)</f>
        <v>0</v>
      </c>
      <c r="Z158" s="83">
        <f t="shared" ref="Z158" si="1798">IFERROR(IF(AND(ISTEXT(Z157),$D157=$C$3),Z$3,
IF(AND(ISTEXT(Z157),$D157=$C$4),Z$4,
IF(AND($D157=$C$3,Z$3-Z157&gt;0),Z$3-Z157,
IF(AND(ISTEXT(Z157),$D157=$C$5),Z$5,
IF(AND($D157=$C$4,Z$4-Z157&gt;0),Z$4-Z157,
IF(AND($D157=$C$5,Z$5-Z157&gt;0),Z$5-Z157,0)))))),0)</f>
        <v>0</v>
      </c>
      <c r="AA158" s="83">
        <f t="shared" ref="AA158" si="1799">IFERROR(IF(AND(ISTEXT(AA157),$D157=$C$3),AA$3,
IF(AND(ISTEXT(AA157),$D157=$C$4),AA$4,
IF(AND($D157=$C$3,AA$3-AA157&gt;0),AA$3-AA157,
IF(AND(ISTEXT(AA157),$D157=$C$5),AA$5,
IF(AND($D157=$C$4,AA$4-AA157&gt;0),AA$4-AA157,
IF(AND($D157=$C$5,AA$5-AA157&gt;0),AA$5-AA157,0)))))),0)</f>
        <v>0</v>
      </c>
      <c r="AB158" s="83">
        <f t="shared" ref="AB158" si="1800">IFERROR(IF(AND(ISTEXT(AB157),$D157=$C$3),AB$3,
IF(AND(ISTEXT(AB157),$D157=$C$4),AB$4,
IF(AND($D157=$C$3,AB$3-AB157&gt;0),AB$3-AB157,
IF(AND(ISTEXT(AB157),$D157=$C$5),AB$5,
IF(AND($D157=$C$4,AB$4-AB157&gt;0),AB$4-AB157,
IF(AND($D157=$C$5,AB$5-AB157&gt;0),AB$5-AB157,0)))))),0)</f>
        <v>0</v>
      </c>
      <c r="AC158" s="83">
        <f t="shared" ref="AC158" si="1801">IFERROR(IF(AND(ISTEXT(AC157),$D157=$C$3),AC$3,
IF(AND(ISTEXT(AC157),$D157=$C$4),AC$4,
IF(AND($D157=$C$3,AC$3-AC157&gt;0),AC$3-AC157,
IF(AND(ISTEXT(AC157),$D157=$C$5),AC$5,
IF(AND($D157=$C$4,AC$4-AC157&gt;0),AC$4-AC157,
IF(AND($D157=$C$5,AC$5-AC157&gt;0),AC$5-AC157,0)))))),0)</f>
        <v>0</v>
      </c>
      <c r="AD158" s="83">
        <f t="shared" ref="AD158" si="1802">IFERROR(IF(AND(ISTEXT(AD157),$D157=$C$3),AD$3,
IF(AND(ISTEXT(AD157),$D157=$C$4),AD$4,
IF(AND($D157=$C$3,AD$3-AD157&gt;0),AD$3-AD157,
IF(AND(ISTEXT(AD157),$D157=$C$5),AD$5,
IF(AND($D157=$C$4,AD$4-AD157&gt;0),AD$4-AD157,
IF(AND($D157=$C$5,AD$5-AD157&gt;0),AD$5-AD157,0)))))),0)</f>
        <v>0</v>
      </c>
      <c r="AE158" s="83">
        <f t="shared" ref="AE158" si="1803">IFERROR(IF(AND(ISTEXT(AE157),$D157=$C$3),AE$3,
IF(AND(ISTEXT(AE157),$D157=$C$4),AE$4,
IF(AND($D157=$C$3,AE$3-AE157&gt;0),AE$3-AE157,
IF(AND(ISTEXT(AE157),$D157=$C$5),AE$5,
IF(AND($D157=$C$4,AE$4-AE157&gt;0),AE$4-AE157,
IF(AND($D157=$C$5,AE$5-AE157&gt;0),AE$5-AE157,0)))))),0)</f>
        <v>0</v>
      </c>
      <c r="AF158" s="83">
        <f t="shared" ref="AF158" si="1804">IFERROR(IF(AND(ISTEXT(AF157),$D157=$C$3),AF$3,
IF(AND(ISTEXT(AF157),$D157=$C$4),AF$4,
IF(AND($D157=$C$3,AF$3-AF157&gt;0),AF$3-AF157,
IF(AND(ISTEXT(AF157),$D157=$C$5),AF$5,
IF(AND($D157=$C$4,AF$4-AF157&gt;0),AF$4-AF157,
IF(AND($D157=$C$5,AF$5-AF157&gt;0),AF$5-AF157,0)))))),0)</f>
        <v>0</v>
      </c>
      <c r="AG158" s="83">
        <f t="shared" ref="AG158" si="1805">IFERROR(IF(AND(ISTEXT(AG157),$D157=$C$3),AG$3,
IF(AND(ISTEXT(AG157),$D157=$C$4),AG$4,
IF(AND($D157=$C$3,AG$3-AG157&gt;0),AG$3-AG157,
IF(AND(ISTEXT(AG157),$D157=$C$5),AG$5,
IF(AND($D157=$C$4,AG$4-AG157&gt;0),AG$4-AG157,
IF(AND($D157=$C$5,AG$5-AG157&gt;0),AG$5-AG157,0)))))),0)</f>
        <v>0</v>
      </c>
      <c r="AH158" s="83">
        <f t="shared" ref="AH158" si="1806">IFERROR(IF(AND(ISTEXT(AH157),$D157=$C$3),AH$3,
IF(AND(ISTEXT(AH157),$D157=$C$4),AH$4,
IF(AND($D157=$C$3,AH$3-AH157&gt;0),AH$3-AH157,
IF(AND(ISTEXT(AH157),$D157=$C$5),AH$5,
IF(AND($D157=$C$4,AH$4-AH157&gt;0),AH$4-AH157,
IF(AND($D157=$C$5,AH$5-AH157&gt;0),AH$5-AH157,0)))))),0)</f>
        <v>0</v>
      </c>
      <c r="AI158" s="83">
        <f t="shared" ref="AI158" si="1807">IFERROR(IF(AND(ISTEXT(AI157),$D157=$C$3),AI$3,
IF(AND(ISTEXT(AI157),$D157=$C$4),AI$4,
IF(AND($D157=$C$3,AI$3-AI157&gt;0),AI$3-AI157,
IF(AND(ISTEXT(AI157),$D157=$C$5),AI$5,
IF(AND($D157=$C$4,AI$4-AI157&gt;0),AI$4-AI157,
IF(AND($D157=$C$5,AI$5-AI157&gt;0),AI$5-AI157,0)))))),0)</f>
        <v>0</v>
      </c>
      <c r="AJ158" s="147"/>
      <c r="AK158" s="147"/>
      <c r="AL158" s="147"/>
      <c r="AM158" s="147"/>
      <c r="AN158" s="147"/>
      <c r="AO158" s="147"/>
      <c r="AP158" s="147"/>
    </row>
    <row r="159" spans="2:42" ht="15" customHeight="1" thickBot="1" x14ac:dyDescent="0.3">
      <c r="B159" s="155"/>
      <c r="C159" s="151" t="s">
        <v>127</v>
      </c>
      <c r="D159" s="152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4"/>
      <c r="AD159" s="84"/>
      <c r="AE159" s="84"/>
      <c r="AF159" s="84"/>
      <c r="AG159" s="84"/>
      <c r="AH159" s="84"/>
      <c r="AI159" s="84"/>
      <c r="AJ159" s="148"/>
      <c r="AK159" s="148"/>
      <c r="AL159" s="148"/>
      <c r="AM159" s="148"/>
      <c r="AN159" s="148"/>
      <c r="AO159" s="148"/>
      <c r="AP159" s="148"/>
    </row>
    <row r="160" spans="2:42" ht="15" customHeight="1" x14ac:dyDescent="0.25">
      <c r="B160" s="153">
        <f>A60</f>
        <v>0</v>
      </c>
      <c r="C160" s="81" t="str">
        <f>IFERROR(VLOOKUP(B160,Relevé[],2,FALSE),"")</f>
        <v/>
      </c>
      <c r="D160" s="81" t="str">
        <f>IFERROR(VLOOKUP(B160,Relevé[],3,FALSE),"")</f>
        <v/>
      </c>
      <c r="E160" s="82" t="str">
        <f>IFERROR(VLOOKUP(B160,Relevé[],4,FALSE),"")</f>
        <v/>
      </c>
      <c r="F160" s="82" t="str">
        <f>IFERROR(VLOOKUP(B160,Relevé[],5,FALSE),"")</f>
        <v/>
      </c>
      <c r="G160" s="82" t="str">
        <f>IFERROR(VLOOKUP(B160,Relevé[],6,FALSE),"")</f>
        <v/>
      </c>
      <c r="H160" s="82" t="str">
        <f>IFERROR(VLOOKUP(B160,Relevé[],7,FALSE),"")</f>
        <v/>
      </c>
      <c r="I160" s="82" t="str">
        <f>IFERROR(VLOOKUP(B160,Relevé[],8,FALSE),"")</f>
        <v/>
      </c>
      <c r="J160" s="82" t="str">
        <f>IFERROR(VLOOKUP(B160,Relevé[],9,FALSE),"")</f>
        <v/>
      </c>
      <c r="K160" s="82" t="str">
        <f>IFERROR(VLOOKUP(B160,Relevé[],10,FALSE),"")</f>
        <v/>
      </c>
      <c r="L160" s="82" t="str">
        <f>IFERROR(VLOOKUP(B160,Relevé[],11,FALSE),"")</f>
        <v/>
      </c>
      <c r="M160" s="82" t="str">
        <f>IFERROR(VLOOKUP(B160,Relevé[],12,FALSE),"")</f>
        <v/>
      </c>
      <c r="N160" s="82" t="str">
        <f>IFERROR(VLOOKUP(B160,Relevé[],13,FALSE),"")</f>
        <v/>
      </c>
      <c r="O160" s="82" t="str">
        <f>IFERROR(VLOOKUP(B160,Relevé[],14,FALSE),"")</f>
        <v/>
      </c>
      <c r="P160" s="82" t="str">
        <f>IFERROR(VLOOKUP(B160,Relevé[],15,FALSE),"")</f>
        <v/>
      </c>
      <c r="Q160" s="82" t="str">
        <f>IFERROR(VLOOKUP(B160,Relevé[],16,FALSE),"")</f>
        <v/>
      </c>
      <c r="R160" s="82" t="str">
        <f>IFERROR(VLOOKUP(B160,Relevé[],17,FALSE),"")</f>
        <v/>
      </c>
      <c r="S160" s="82" t="str">
        <f>IFERROR(VLOOKUP(B160,Relevé[],18,FALSE),"")</f>
        <v/>
      </c>
      <c r="T160" s="82" t="str">
        <f>IFERROR(VLOOKUP(B160,Relevé[],19,FALSE),"")</f>
        <v/>
      </c>
      <c r="U160" s="82" t="str">
        <f>IFERROR(VLOOKUP(B160,Relevé[],20,FALSE),"")</f>
        <v/>
      </c>
      <c r="V160" s="82" t="str">
        <f>IFERROR(VLOOKUP(B160,Relevé[],21,FALSE),"")</f>
        <v/>
      </c>
      <c r="W160" s="82" t="str">
        <f>IFERROR(VLOOKUP(B160,Relevé[],22,FALSE),"")</f>
        <v/>
      </c>
      <c r="X160" s="82" t="str">
        <f>IFERROR(VLOOKUP(B160,Relevé[],23,FALSE),"")</f>
        <v/>
      </c>
      <c r="Y160" s="82" t="str">
        <f>IFERROR(VLOOKUP(B160,Relevé[],24,FALSE),"")</f>
        <v/>
      </c>
      <c r="Z160" s="82" t="str">
        <f>IFERROR(VLOOKUP(B160,Relevé[],25,FALSE),"")</f>
        <v/>
      </c>
      <c r="AA160" s="82" t="str">
        <f>IFERROR(VLOOKUP(B160,Relevé[],26,FALSE),"")</f>
        <v/>
      </c>
      <c r="AB160" s="82" t="str">
        <f>IFERROR(VLOOKUP(B160,Relevé[],27,FALSE),"")</f>
        <v/>
      </c>
      <c r="AC160" s="82" t="str">
        <f>IFERROR(VLOOKUP(B160,Relevé[],28,FALSE),"")</f>
        <v/>
      </c>
      <c r="AD160" s="82" t="str">
        <f>IFERROR(VLOOKUP(B160,Relevé[],29,FALSE),"")</f>
        <v/>
      </c>
      <c r="AE160" s="82" t="str">
        <f>IFERROR(VLOOKUP(B160,Relevé[],30,FALSE),"")</f>
        <v/>
      </c>
      <c r="AF160" s="82" t="str">
        <f>IFERROR(VLOOKUP(B160,Relevé[],31,FALSE),"")</f>
        <v/>
      </c>
      <c r="AG160" s="82" t="str">
        <f>IFERROR(VLOOKUP(B160,Relevé[],32,FALSE),"")</f>
        <v/>
      </c>
      <c r="AH160" s="82" t="str">
        <f>IFERROR(VLOOKUP(B160,Relevé[],33,FALSE),"")</f>
        <v/>
      </c>
      <c r="AI160" s="82" t="str">
        <f>IFERROR(VLOOKUP(B160,Relevé[],34,FALSE),"")</f>
        <v/>
      </c>
      <c r="AJ160" s="146">
        <f t="shared" ref="AJ160" si="1808">SUM(E161:AI161)</f>
        <v>0</v>
      </c>
      <c r="AK160" s="146">
        <f t="shared" ref="AK160" si="1809">SUMIFS($E161:$AI161,$E162:$AI162,"C")</f>
        <v>0</v>
      </c>
      <c r="AL160" s="146">
        <f t="shared" ref="AL160" si="1810">SUMIFS($E161:$AI161,$E162:$AI162,"M")</f>
        <v>0</v>
      </c>
      <c r="AM160" s="146">
        <f t="shared" ref="AM160" si="1811">SUMIFS($E161:$AI161,$E162:$AI162,"A")</f>
        <v>0</v>
      </c>
      <c r="AN160" s="146">
        <f t="shared" ref="AN160" si="1812">SUMIFS($E161:$AI161,$E162:$AI162,"RC")</f>
        <v>0</v>
      </c>
      <c r="AO160" s="146">
        <f t="shared" ref="AO160" si="1813">SUMIFS($E161:$AI161,$E162:$AI162,"P")</f>
        <v>0</v>
      </c>
      <c r="AP160" s="146" t="b">
        <f t="shared" ref="AP160" si="1814">AJ160=SUM(AK160:AO162)</f>
        <v>1</v>
      </c>
    </row>
    <row r="161" spans="2:42" ht="15" customHeight="1" x14ac:dyDescent="0.25">
      <c r="B161" s="154"/>
      <c r="C161" s="149" t="s">
        <v>126</v>
      </c>
      <c r="D161" s="150"/>
      <c r="E161" s="83">
        <f>IFERROR(IF(AND(ISTEXT(E160),$D160=$C$3),E$3,
IF(AND(ISTEXT(E160),$D160=$C$4),E$4,
IF(AND($D160=$C$3,E$3-E160&gt;0),E$3-E160,
IF(AND(ISTEXT(E160),$D160=$C$5),E$5,
IF(AND($D160=$C$4,E$4-E160&gt;0),E$4-E160,
IF(AND($D160=$C$5,E$5-E160&gt;0),E$5-E160,0)))))),0)</f>
        <v>0</v>
      </c>
      <c r="F161" s="83">
        <f t="shared" ref="F161" si="1815">IFERROR(IF(AND(ISTEXT(F160),$D160=$C$3),F$3,
IF(AND(ISTEXT(F160),$D160=$C$4),F$4,
IF(AND($D160=$C$3,F$3-F160&gt;0),F$3-F160,
IF(AND(ISTEXT(F160),$D160=$C$5),F$5,
IF(AND($D160=$C$4,F$4-F160&gt;0),F$4-F160,
IF(AND($D160=$C$5,F$5-F160&gt;0),F$5-F160,0)))))),0)</f>
        <v>0</v>
      </c>
      <c r="G161" s="83">
        <f t="shared" ref="G161" si="1816">IFERROR(IF(AND(ISTEXT(G160),$D160=$C$3),G$3,
IF(AND(ISTEXT(G160),$D160=$C$4),G$4,
IF(AND($D160=$C$3,G$3-G160&gt;0),G$3-G160,
IF(AND(ISTEXT(G160),$D160=$C$5),G$5,
IF(AND($D160=$C$4,G$4-G160&gt;0),G$4-G160,
IF(AND($D160=$C$5,G$5-G160&gt;0),G$5-G160,0)))))),0)</f>
        <v>0</v>
      </c>
      <c r="H161" s="83">
        <f t="shared" ref="H161" si="1817">IFERROR(IF(AND(ISTEXT(H160),$D160=$C$3),H$3,
IF(AND(ISTEXT(H160),$D160=$C$4),H$4,
IF(AND($D160=$C$3,H$3-H160&gt;0),H$3-H160,
IF(AND(ISTEXT(H160),$D160=$C$5),H$5,
IF(AND($D160=$C$4,H$4-H160&gt;0),H$4-H160,
IF(AND($D160=$C$5,H$5-H160&gt;0),H$5-H160,0)))))),0)</f>
        <v>0</v>
      </c>
      <c r="I161" s="83">
        <f t="shared" ref="I161" si="1818">IFERROR(IF(AND(ISTEXT(I160),$D160=$C$3),I$3,
IF(AND(ISTEXT(I160),$D160=$C$4),I$4,
IF(AND($D160=$C$3,I$3-I160&gt;0),I$3-I160,
IF(AND(ISTEXT(I160),$D160=$C$5),I$5,
IF(AND($D160=$C$4,I$4-I160&gt;0),I$4-I160,
IF(AND($D160=$C$5,I$5-I160&gt;0),I$5-I160,0)))))),0)</f>
        <v>0</v>
      </c>
      <c r="J161" s="83">
        <f t="shared" ref="J161" si="1819">IFERROR(IF(AND(ISTEXT(J160),$D160=$C$3),J$3,
IF(AND(ISTEXT(J160),$D160=$C$4),J$4,
IF(AND($D160=$C$3,J$3-J160&gt;0),J$3-J160,
IF(AND(ISTEXT(J160),$D160=$C$5),J$5,
IF(AND($D160=$C$4,J$4-J160&gt;0),J$4-J160,
IF(AND($D160=$C$5,J$5-J160&gt;0),J$5-J160,0)))))),0)</f>
        <v>0</v>
      </c>
      <c r="K161" s="83">
        <f t="shared" ref="K161" si="1820">IFERROR(IF(AND(ISTEXT(K160),$D160=$C$3),K$3,
IF(AND(ISTEXT(K160),$D160=$C$4),K$4,
IF(AND($D160=$C$3,K$3-K160&gt;0),K$3-K160,
IF(AND(ISTEXT(K160),$D160=$C$5),K$5,
IF(AND($D160=$C$4,K$4-K160&gt;0),K$4-K160,
IF(AND($D160=$C$5,K$5-K160&gt;0),K$5-K160,0)))))),0)</f>
        <v>0</v>
      </c>
      <c r="L161" s="83">
        <f t="shared" ref="L161" si="1821">IFERROR(IF(AND(ISTEXT(L160),$D160=$C$3),L$3,
IF(AND(ISTEXT(L160),$D160=$C$4),L$4,
IF(AND($D160=$C$3,L$3-L160&gt;0),L$3-L160,
IF(AND(ISTEXT(L160),$D160=$C$5),L$5,
IF(AND($D160=$C$4,L$4-L160&gt;0),L$4-L160,
IF(AND($D160=$C$5,L$5-L160&gt;0),L$5-L160,0)))))),0)</f>
        <v>0</v>
      </c>
      <c r="M161" s="83">
        <f t="shared" ref="M161" si="1822">IFERROR(IF(AND(ISTEXT(M160),$D160=$C$3),M$3,
IF(AND(ISTEXT(M160),$D160=$C$4),M$4,
IF(AND($D160=$C$3,M$3-M160&gt;0),M$3-M160,
IF(AND(ISTEXT(M160),$D160=$C$5),M$5,
IF(AND($D160=$C$4,M$4-M160&gt;0),M$4-M160,
IF(AND($D160=$C$5,M$5-M160&gt;0),M$5-M160,0)))))),0)</f>
        <v>0</v>
      </c>
      <c r="N161" s="83">
        <f t="shared" ref="N161" si="1823">IFERROR(IF(AND(ISTEXT(N160),$D160=$C$3),N$3,
IF(AND(ISTEXT(N160),$D160=$C$4),N$4,
IF(AND($D160=$C$3,N$3-N160&gt;0),N$3-N160,
IF(AND(ISTEXT(N160),$D160=$C$5),N$5,
IF(AND($D160=$C$4,N$4-N160&gt;0),N$4-N160,
IF(AND($D160=$C$5,N$5-N160&gt;0),N$5-N160,0)))))),0)</f>
        <v>0</v>
      </c>
      <c r="O161" s="83">
        <f t="shared" ref="O161" si="1824">IFERROR(IF(AND(ISTEXT(O160),$D160=$C$3),O$3,
IF(AND(ISTEXT(O160),$D160=$C$4),O$4,
IF(AND($D160=$C$3,O$3-O160&gt;0),O$3-O160,
IF(AND(ISTEXT(O160),$D160=$C$5),O$5,
IF(AND($D160=$C$4,O$4-O160&gt;0),O$4-O160,
IF(AND($D160=$C$5,O$5-O160&gt;0),O$5-O160,0)))))),0)</f>
        <v>0</v>
      </c>
      <c r="P161" s="83">
        <f t="shared" ref="P161" si="1825">IFERROR(IF(AND(ISTEXT(P160),$D160=$C$3),P$3,
IF(AND(ISTEXT(P160),$D160=$C$4),P$4,
IF(AND($D160=$C$3,P$3-P160&gt;0),P$3-P160,
IF(AND(ISTEXT(P160),$D160=$C$5),P$5,
IF(AND($D160=$C$4,P$4-P160&gt;0),P$4-P160,
IF(AND($D160=$C$5,P$5-P160&gt;0),P$5-P160,0)))))),0)</f>
        <v>0</v>
      </c>
      <c r="Q161" s="83">
        <f t="shared" ref="Q161" si="1826">IFERROR(IF(AND(ISTEXT(Q160),$D160=$C$3),Q$3,
IF(AND(ISTEXT(Q160),$D160=$C$4),Q$4,
IF(AND($D160=$C$3,Q$3-Q160&gt;0),Q$3-Q160,
IF(AND(ISTEXT(Q160),$D160=$C$5),Q$5,
IF(AND($D160=$C$4,Q$4-Q160&gt;0),Q$4-Q160,
IF(AND($D160=$C$5,Q$5-Q160&gt;0),Q$5-Q160,0)))))),0)</f>
        <v>0</v>
      </c>
      <c r="R161" s="83">
        <f t="shared" ref="R161" si="1827">IFERROR(IF(AND(ISTEXT(R160),$D160=$C$3),R$3,
IF(AND(ISTEXT(R160),$D160=$C$4),R$4,
IF(AND($D160=$C$3,R$3-R160&gt;0),R$3-R160,
IF(AND(ISTEXT(R160),$D160=$C$5),R$5,
IF(AND($D160=$C$4,R$4-R160&gt;0),R$4-R160,
IF(AND($D160=$C$5,R$5-R160&gt;0),R$5-R160,0)))))),0)</f>
        <v>0</v>
      </c>
      <c r="S161" s="83">
        <f t="shared" ref="S161" si="1828">IFERROR(IF(AND(ISTEXT(S160),$D160=$C$3),S$3,
IF(AND(ISTEXT(S160),$D160=$C$4),S$4,
IF(AND($D160=$C$3,S$3-S160&gt;0),S$3-S160,
IF(AND(ISTEXT(S160),$D160=$C$5),S$5,
IF(AND($D160=$C$4,S$4-S160&gt;0),S$4-S160,
IF(AND($D160=$C$5,S$5-S160&gt;0),S$5-S160,0)))))),0)</f>
        <v>0</v>
      </c>
      <c r="T161" s="83">
        <f t="shared" ref="T161" si="1829">IFERROR(IF(AND(ISTEXT(T160),$D160=$C$3),T$3,
IF(AND(ISTEXT(T160),$D160=$C$4),T$4,
IF(AND($D160=$C$3,T$3-T160&gt;0),T$3-T160,
IF(AND(ISTEXT(T160),$D160=$C$5),T$5,
IF(AND($D160=$C$4,T$4-T160&gt;0),T$4-T160,
IF(AND($D160=$C$5,T$5-T160&gt;0),T$5-T160,0)))))),0)</f>
        <v>0</v>
      </c>
      <c r="U161" s="83">
        <f t="shared" ref="U161" si="1830">IFERROR(IF(AND(ISTEXT(U160),$D160=$C$3),U$3,
IF(AND(ISTEXT(U160),$D160=$C$4),U$4,
IF(AND($D160=$C$3,U$3-U160&gt;0),U$3-U160,
IF(AND(ISTEXT(U160),$D160=$C$5),U$5,
IF(AND($D160=$C$4,U$4-U160&gt;0),U$4-U160,
IF(AND($D160=$C$5,U$5-U160&gt;0),U$5-U160,0)))))),0)</f>
        <v>0</v>
      </c>
      <c r="V161" s="83">
        <f t="shared" ref="V161" si="1831">IFERROR(IF(AND(ISTEXT(V160),$D160=$C$3),V$3,
IF(AND(ISTEXT(V160),$D160=$C$4),V$4,
IF(AND($D160=$C$3,V$3-V160&gt;0),V$3-V160,
IF(AND(ISTEXT(V160),$D160=$C$5),V$5,
IF(AND($D160=$C$4,V$4-V160&gt;0),V$4-V160,
IF(AND($D160=$C$5,V$5-V160&gt;0),V$5-V160,0)))))),0)</f>
        <v>0</v>
      </c>
      <c r="W161" s="83">
        <f t="shared" ref="W161" si="1832">IFERROR(IF(AND(ISTEXT(W160),$D160=$C$3),W$3,
IF(AND(ISTEXT(W160),$D160=$C$4),W$4,
IF(AND($D160=$C$3,W$3-W160&gt;0),W$3-W160,
IF(AND(ISTEXT(W160),$D160=$C$5),W$5,
IF(AND($D160=$C$4,W$4-W160&gt;0),W$4-W160,
IF(AND($D160=$C$5,W$5-W160&gt;0),W$5-W160,0)))))),0)</f>
        <v>0</v>
      </c>
      <c r="X161" s="83">
        <f t="shared" ref="X161" si="1833">IFERROR(IF(AND(ISTEXT(X160),$D160=$C$3),X$3,
IF(AND(ISTEXT(X160),$D160=$C$4),X$4,
IF(AND($D160=$C$3,X$3-X160&gt;0),X$3-X160,
IF(AND(ISTEXT(X160),$D160=$C$5),X$5,
IF(AND($D160=$C$4,X$4-X160&gt;0),X$4-X160,
IF(AND($D160=$C$5,X$5-X160&gt;0),X$5-X160,0)))))),0)</f>
        <v>0</v>
      </c>
      <c r="Y161" s="83">
        <f t="shared" ref="Y161" si="1834">IFERROR(IF(AND(ISTEXT(Y160),$D160=$C$3),Y$3,
IF(AND(ISTEXT(Y160),$D160=$C$4),Y$4,
IF(AND($D160=$C$3,Y$3-Y160&gt;0),Y$3-Y160,
IF(AND(ISTEXT(Y160),$D160=$C$5),Y$5,
IF(AND($D160=$C$4,Y$4-Y160&gt;0),Y$4-Y160,
IF(AND($D160=$C$5,Y$5-Y160&gt;0),Y$5-Y160,0)))))),0)</f>
        <v>0</v>
      </c>
      <c r="Z161" s="83">
        <f t="shared" ref="Z161" si="1835">IFERROR(IF(AND(ISTEXT(Z160),$D160=$C$3),Z$3,
IF(AND(ISTEXT(Z160),$D160=$C$4),Z$4,
IF(AND($D160=$C$3,Z$3-Z160&gt;0),Z$3-Z160,
IF(AND(ISTEXT(Z160),$D160=$C$5),Z$5,
IF(AND($D160=$C$4,Z$4-Z160&gt;0),Z$4-Z160,
IF(AND($D160=$C$5,Z$5-Z160&gt;0),Z$5-Z160,0)))))),0)</f>
        <v>0</v>
      </c>
      <c r="AA161" s="83">
        <f t="shared" ref="AA161" si="1836">IFERROR(IF(AND(ISTEXT(AA160),$D160=$C$3),AA$3,
IF(AND(ISTEXT(AA160),$D160=$C$4),AA$4,
IF(AND($D160=$C$3,AA$3-AA160&gt;0),AA$3-AA160,
IF(AND(ISTEXT(AA160),$D160=$C$5),AA$5,
IF(AND($D160=$C$4,AA$4-AA160&gt;0),AA$4-AA160,
IF(AND($D160=$C$5,AA$5-AA160&gt;0),AA$5-AA160,0)))))),0)</f>
        <v>0</v>
      </c>
      <c r="AB161" s="83">
        <f t="shared" ref="AB161" si="1837">IFERROR(IF(AND(ISTEXT(AB160),$D160=$C$3),AB$3,
IF(AND(ISTEXT(AB160),$D160=$C$4),AB$4,
IF(AND($D160=$C$3,AB$3-AB160&gt;0),AB$3-AB160,
IF(AND(ISTEXT(AB160),$D160=$C$5),AB$5,
IF(AND($D160=$C$4,AB$4-AB160&gt;0),AB$4-AB160,
IF(AND($D160=$C$5,AB$5-AB160&gt;0),AB$5-AB160,0)))))),0)</f>
        <v>0</v>
      </c>
      <c r="AC161" s="83">
        <f t="shared" ref="AC161" si="1838">IFERROR(IF(AND(ISTEXT(AC160),$D160=$C$3),AC$3,
IF(AND(ISTEXT(AC160),$D160=$C$4),AC$4,
IF(AND($D160=$C$3,AC$3-AC160&gt;0),AC$3-AC160,
IF(AND(ISTEXT(AC160),$D160=$C$5),AC$5,
IF(AND($D160=$C$4,AC$4-AC160&gt;0),AC$4-AC160,
IF(AND($D160=$C$5,AC$5-AC160&gt;0),AC$5-AC160,0)))))),0)</f>
        <v>0</v>
      </c>
      <c r="AD161" s="83">
        <f t="shared" ref="AD161" si="1839">IFERROR(IF(AND(ISTEXT(AD160),$D160=$C$3),AD$3,
IF(AND(ISTEXT(AD160),$D160=$C$4),AD$4,
IF(AND($D160=$C$3,AD$3-AD160&gt;0),AD$3-AD160,
IF(AND(ISTEXT(AD160),$D160=$C$5),AD$5,
IF(AND($D160=$C$4,AD$4-AD160&gt;0),AD$4-AD160,
IF(AND($D160=$C$5,AD$5-AD160&gt;0),AD$5-AD160,0)))))),0)</f>
        <v>0</v>
      </c>
      <c r="AE161" s="83">
        <f t="shared" ref="AE161" si="1840">IFERROR(IF(AND(ISTEXT(AE160),$D160=$C$3),AE$3,
IF(AND(ISTEXT(AE160),$D160=$C$4),AE$4,
IF(AND($D160=$C$3,AE$3-AE160&gt;0),AE$3-AE160,
IF(AND(ISTEXT(AE160),$D160=$C$5),AE$5,
IF(AND($D160=$C$4,AE$4-AE160&gt;0),AE$4-AE160,
IF(AND($D160=$C$5,AE$5-AE160&gt;0),AE$5-AE160,0)))))),0)</f>
        <v>0</v>
      </c>
      <c r="AF161" s="83">
        <f t="shared" ref="AF161" si="1841">IFERROR(IF(AND(ISTEXT(AF160),$D160=$C$3),AF$3,
IF(AND(ISTEXT(AF160),$D160=$C$4),AF$4,
IF(AND($D160=$C$3,AF$3-AF160&gt;0),AF$3-AF160,
IF(AND(ISTEXT(AF160),$D160=$C$5),AF$5,
IF(AND($D160=$C$4,AF$4-AF160&gt;0),AF$4-AF160,
IF(AND($D160=$C$5,AF$5-AF160&gt;0),AF$5-AF160,0)))))),0)</f>
        <v>0</v>
      </c>
      <c r="AG161" s="83">
        <f t="shared" ref="AG161" si="1842">IFERROR(IF(AND(ISTEXT(AG160),$D160=$C$3),AG$3,
IF(AND(ISTEXT(AG160),$D160=$C$4),AG$4,
IF(AND($D160=$C$3,AG$3-AG160&gt;0),AG$3-AG160,
IF(AND(ISTEXT(AG160),$D160=$C$5),AG$5,
IF(AND($D160=$C$4,AG$4-AG160&gt;0),AG$4-AG160,
IF(AND($D160=$C$5,AG$5-AG160&gt;0),AG$5-AG160,0)))))),0)</f>
        <v>0</v>
      </c>
      <c r="AH161" s="83">
        <f t="shared" ref="AH161" si="1843">IFERROR(IF(AND(ISTEXT(AH160),$D160=$C$3),AH$3,
IF(AND(ISTEXT(AH160),$D160=$C$4),AH$4,
IF(AND($D160=$C$3,AH$3-AH160&gt;0),AH$3-AH160,
IF(AND(ISTEXT(AH160),$D160=$C$5),AH$5,
IF(AND($D160=$C$4,AH$4-AH160&gt;0),AH$4-AH160,
IF(AND($D160=$C$5,AH$5-AH160&gt;0),AH$5-AH160,0)))))),0)</f>
        <v>0</v>
      </c>
      <c r="AI161" s="83">
        <f t="shared" ref="AI161" si="1844">IFERROR(IF(AND(ISTEXT(AI160),$D160=$C$3),AI$3,
IF(AND(ISTEXT(AI160),$D160=$C$4),AI$4,
IF(AND($D160=$C$3,AI$3-AI160&gt;0),AI$3-AI160,
IF(AND(ISTEXT(AI160),$D160=$C$5),AI$5,
IF(AND($D160=$C$4,AI$4-AI160&gt;0),AI$4-AI160,
IF(AND($D160=$C$5,AI$5-AI160&gt;0),AI$5-AI160,0)))))),0)</f>
        <v>0</v>
      </c>
      <c r="AJ161" s="147"/>
      <c r="AK161" s="147"/>
      <c r="AL161" s="147"/>
      <c r="AM161" s="147"/>
      <c r="AN161" s="147"/>
      <c r="AO161" s="147"/>
      <c r="AP161" s="147"/>
    </row>
    <row r="162" spans="2:42" ht="15" customHeight="1" thickBot="1" x14ac:dyDescent="0.3">
      <c r="B162" s="155"/>
      <c r="C162" s="151" t="s">
        <v>127</v>
      </c>
      <c r="D162" s="152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  <c r="AJ162" s="148"/>
      <c r="AK162" s="148"/>
      <c r="AL162" s="148"/>
      <c r="AM162" s="148"/>
      <c r="AN162" s="148"/>
      <c r="AO162" s="148"/>
      <c r="AP162" s="148"/>
    </row>
    <row r="163" spans="2:42" ht="15" customHeight="1" x14ac:dyDescent="0.25">
      <c r="B163" s="153">
        <f>A61</f>
        <v>0</v>
      </c>
      <c r="C163" s="81" t="str">
        <f>IFERROR(VLOOKUP(B163,Relevé[],2,FALSE),"")</f>
        <v/>
      </c>
      <c r="D163" s="81" t="str">
        <f>IFERROR(VLOOKUP(B163,Relevé[],3,FALSE),"")</f>
        <v/>
      </c>
      <c r="E163" s="82" t="str">
        <f>IFERROR(VLOOKUP(B163,Relevé[],4,FALSE),"")</f>
        <v/>
      </c>
      <c r="F163" s="82" t="str">
        <f>IFERROR(VLOOKUP(B163,Relevé[],5,FALSE),"")</f>
        <v/>
      </c>
      <c r="G163" s="82" t="str">
        <f>IFERROR(VLOOKUP(B163,Relevé[],6,FALSE),"")</f>
        <v/>
      </c>
      <c r="H163" s="82" t="str">
        <f>IFERROR(VLOOKUP(B163,Relevé[],7,FALSE),"")</f>
        <v/>
      </c>
      <c r="I163" s="82" t="str">
        <f>IFERROR(VLOOKUP(B163,Relevé[],8,FALSE),"")</f>
        <v/>
      </c>
      <c r="J163" s="82" t="str">
        <f>IFERROR(VLOOKUP(B163,Relevé[],9,FALSE),"")</f>
        <v/>
      </c>
      <c r="K163" s="82" t="str">
        <f>IFERROR(VLOOKUP(B163,Relevé[],10,FALSE),"")</f>
        <v/>
      </c>
      <c r="L163" s="82" t="str">
        <f>IFERROR(VLOOKUP(B163,Relevé[],11,FALSE),"")</f>
        <v/>
      </c>
      <c r="M163" s="82" t="str">
        <f>IFERROR(VLOOKUP(B163,Relevé[],12,FALSE),"")</f>
        <v/>
      </c>
      <c r="N163" s="82" t="str">
        <f>IFERROR(VLOOKUP(B163,Relevé[],13,FALSE),"")</f>
        <v/>
      </c>
      <c r="O163" s="82" t="str">
        <f>IFERROR(VLOOKUP(B163,Relevé[],14,FALSE),"")</f>
        <v/>
      </c>
      <c r="P163" s="82" t="str">
        <f>IFERROR(VLOOKUP(B163,Relevé[],15,FALSE),"")</f>
        <v/>
      </c>
      <c r="Q163" s="82" t="str">
        <f>IFERROR(VLOOKUP(B163,Relevé[],16,FALSE),"")</f>
        <v/>
      </c>
      <c r="R163" s="82" t="str">
        <f>IFERROR(VLOOKUP(B163,Relevé[],17,FALSE),"")</f>
        <v/>
      </c>
      <c r="S163" s="82" t="str">
        <f>IFERROR(VLOOKUP(B163,Relevé[],18,FALSE),"")</f>
        <v/>
      </c>
      <c r="T163" s="82" t="str">
        <f>IFERROR(VLOOKUP(B163,Relevé[],19,FALSE),"")</f>
        <v/>
      </c>
      <c r="U163" s="82" t="str">
        <f>IFERROR(VLOOKUP(B163,Relevé[],20,FALSE),"")</f>
        <v/>
      </c>
      <c r="V163" s="82" t="str">
        <f>IFERROR(VLOOKUP(B163,Relevé[],21,FALSE),"")</f>
        <v/>
      </c>
      <c r="W163" s="82" t="str">
        <f>IFERROR(VLOOKUP(B163,Relevé[],22,FALSE),"")</f>
        <v/>
      </c>
      <c r="X163" s="82" t="str">
        <f>IFERROR(VLOOKUP(B163,Relevé[],23,FALSE),"")</f>
        <v/>
      </c>
      <c r="Y163" s="82" t="str">
        <f>IFERROR(VLOOKUP(B163,Relevé[],24,FALSE),"")</f>
        <v/>
      </c>
      <c r="Z163" s="82" t="str">
        <f>IFERROR(VLOOKUP(B163,Relevé[],25,FALSE),"")</f>
        <v/>
      </c>
      <c r="AA163" s="82" t="str">
        <f>IFERROR(VLOOKUP(B163,Relevé[],26,FALSE),"")</f>
        <v/>
      </c>
      <c r="AB163" s="82" t="str">
        <f>IFERROR(VLOOKUP(B163,Relevé[],27,FALSE),"")</f>
        <v/>
      </c>
      <c r="AC163" s="82" t="str">
        <f>IFERROR(VLOOKUP(B163,Relevé[],28,FALSE),"")</f>
        <v/>
      </c>
      <c r="AD163" s="82" t="str">
        <f>IFERROR(VLOOKUP(B163,Relevé[],29,FALSE),"")</f>
        <v/>
      </c>
      <c r="AE163" s="82" t="str">
        <f>IFERROR(VLOOKUP(B163,Relevé[],30,FALSE),"")</f>
        <v/>
      </c>
      <c r="AF163" s="82" t="str">
        <f>IFERROR(VLOOKUP(B163,Relevé[],31,FALSE),"")</f>
        <v/>
      </c>
      <c r="AG163" s="82" t="str">
        <f>IFERROR(VLOOKUP(B163,Relevé[],32,FALSE),"")</f>
        <v/>
      </c>
      <c r="AH163" s="82" t="str">
        <f>IFERROR(VLOOKUP(B163,Relevé[],33,FALSE),"")</f>
        <v/>
      </c>
      <c r="AI163" s="82" t="str">
        <f>IFERROR(VLOOKUP(B163,Relevé[],34,FALSE),"")</f>
        <v/>
      </c>
      <c r="AJ163" s="146">
        <f t="shared" ref="AJ163" si="1845">SUM(E164:AI164)</f>
        <v>0</v>
      </c>
      <c r="AK163" s="146">
        <f t="shared" ref="AK163" si="1846">SUMIFS($E164:$AI164,$E165:$AI165,"C")</f>
        <v>0</v>
      </c>
      <c r="AL163" s="146">
        <f t="shared" ref="AL163" si="1847">SUMIFS($E164:$AI164,$E165:$AI165,"M")</f>
        <v>0</v>
      </c>
      <c r="AM163" s="146">
        <f t="shared" ref="AM163" si="1848">SUMIFS($E164:$AI164,$E165:$AI165,"A")</f>
        <v>0</v>
      </c>
      <c r="AN163" s="146">
        <f t="shared" ref="AN163" si="1849">SUMIFS($E164:$AI164,$E165:$AI165,"RC")</f>
        <v>0</v>
      </c>
      <c r="AO163" s="146">
        <f t="shared" ref="AO163" si="1850">SUMIFS($E164:$AI164,$E165:$AI165,"P")</f>
        <v>0</v>
      </c>
      <c r="AP163" s="146" t="b">
        <f t="shared" ref="AP163" si="1851">AJ163=SUM(AK163:AO165)</f>
        <v>1</v>
      </c>
    </row>
    <row r="164" spans="2:42" ht="15" customHeight="1" x14ac:dyDescent="0.25">
      <c r="B164" s="154"/>
      <c r="C164" s="149" t="s">
        <v>126</v>
      </c>
      <c r="D164" s="150"/>
      <c r="E164" s="83">
        <f>IFERROR(IF(AND(ISTEXT(E163),$D163=$C$3),E$3,
IF(AND(ISTEXT(E163),$D163=$C$4),E$4,
IF(AND($D163=$C$3,E$3-E163&gt;0),E$3-E163,
IF(AND(ISTEXT(E163),$D163=$C$5),E$5,
IF(AND($D163=$C$4,E$4-E163&gt;0),E$4-E163,
IF(AND($D163=$C$5,E$5-E163&gt;0),E$5-E163,0)))))),0)</f>
        <v>0</v>
      </c>
      <c r="F164" s="83">
        <f t="shared" ref="F164" si="1852">IFERROR(IF(AND(ISTEXT(F163),$D163=$C$3),F$3,
IF(AND(ISTEXT(F163),$D163=$C$4),F$4,
IF(AND($D163=$C$3,F$3-F163&gt;0),F$3-F163,
IF(AND(ISTEXT(F163),$D163=$C$5),F$5,
IF(AND($D163=$C$4,F$4-F163&gt;0),F$4-F163,
IF(AND($D163=$C$5,F$5-F163&gt;0),F$5-F163,0)))))),0)</f>
        <v>0</v>
      </c>
      <c r="G164" s="83">
        <f t="shared" ref="G164" si="1853">IFERROR(IF(AND(ISTEXT(G163),$D163=$C$3),G$3,
IF(AND(ISTEXT(G163),$D163=$C$4),G$4,
IF(AND($D163=$C$3,G$3-G163&gt;0),G$3-G163,
IF(AND(ISTEXT(G163),$D163=$C$5),G$5,
IF(AND($D163=$C$4,G$4-G163&gt;0),G$4-G163,
IF(AND($D163=$C$5,G$5-G163&gt;0),G$5-G163,0)))))),0)</f>
        <v>0</v>
      </c>
      <c r="H164" s="83">
        <f t="shared" ref="H164" si="1854">IFERROR(IF(AND(ISTEXT(H163),$D163=$C$3),H$3,
IF(AND(ISTEXT(H163),$D163=$C$4),H$4,
IF(AND($D163=$C$3,H$3-H163&gt;0),H$3-H163,
IF(AND(ISTEXT(H163),$D163=$C$5),H$5,
IF(AND($D163=$C$4,H$4-H163&gt;0),H$4-H163,
IF(AND($D163=$C$5,H$5-H163&gt;0),H$5-H163,0)))))),0)</f>
        <v>0</v>
      </c>
      <c r="I164" s="83">
        <f t="shared" ref="I164" si="1855">IFERROR(IF(AND(ISTEXT(I163),$D163=$C$3),I$3,
IF(AND(ISTEXT(I163),$D163=$C$4),I$4,
IF(AND($D163=$C$3,I$3-I163&gt;0),I$3-I163,
IF(AND(ISTEXT(I163),$D163=$C$5),I$5,
IF(AND($D163=$C$4,I$4-I163&gt;0),I$4-I163,
IF(AND($D163=$C$5,I$5-I163&gt;0),I$5-I163,0)))))),0)</f>
        <v>0</v>
      </c>
      <c r="J164" s="83">
        <f t="shared" ref="J164" si="1856">IFERROR(IF(AND(ISTEXT(J163),$D163=$C$3),J$3,
IF(AND(ISTEXT(J163),$D163=$C$4),J$4,
IF(AND($D163=$C$3,J$3-J163&gt;0),J$3-J163,
IF(AND(ISTEXT(J163),$D163=$C$5),J$5,
IF(AND($D163=$C$4,J$4-J163&gt;0),J$4-J163,
IF(AND($D163=$C$5,J$5-J163&gt;0),J$5-J163,0)))))),0)</f>
        <v>0</v>
      </c>
      <c r="K164" s="83">
        <f t="shared" ref="K164" si="1857">IFERROR(IF(AND(ISTEXT(K163),$D163=$C$3),K$3,
IF(AND(ISTEXT(K163),$D163=$C$4),K$4,
IF(AND($D163=$C$3,K$3-K163&gt;0),K$3-K163,
IF(AND(ISTEXT(K163),$D163=$C$5),K$5,
IF(AND($D163=$C$4,K$4-K163&gt;0),K$4-K163,
IF(AND($D163=$C$5,K$5-K163&gt;0),K$5-K163,0)))))),0)</f>
        <v>0</v>
      </c>
      <c r="L164" s="83">
        <f t="shared" ref="L164" si="1858">IFERROR(IF(AND(ISTEXT(L163),$D163=$C$3),L$3,
IF(AND(ISTEXT(L163),$D163=$C$4),L$4,
IF(AND($D163=$C$3,L$3-L163&gt;0),L$3-L163,
IF(AND(ISTEXT(L163),$D163=$C$5),L$5,
IF(AND($D163=$C$4,L$4-L163&gt;0),L$4-L163,
IF(AND($D163=$C$5,L$5-L163&gt;0),L$5-L163,0)))))),0)</f>
        <v>0</v>
      </c>
      <c r="M164" s="83">
        <f t="shared" ref="M164" si="1859">IFERROR(IF(AND(ISTEXT(M163),$D163=$C$3),M$3,
IF(AND(ISTEXT(M163),$D163=$C$4),M$4,
IF(AND($D163=$C$3,M$3-M163&gt;0),M$3-M163,
IF(AND(ISTEXT(M163),$D163=$C$5),M$5,
IF(AND($D163=$C$4,M$4-M163&gt;0),M$4-M163,
IF(AND($D163=$C$5,M$5-M163&gt;0),M$5-M163,0)))))),0)</f>
        <v>0</v>
      </c>
      <c r="N164" s="83">
        <f t="shared" ref="N164" si="1860">IFERROR(IF(AND(ISTEXT(N163),$D163=$C$3),N$3,
IF(AND(ISTEXT(N163),$D163=$C$4),N$4,
IF(AND($D163=$C$3,N$3-N163&gt;0),N$3-N163,
IF(AND(ISTEXT(N163),$D163=$C$5),N$5,
IF(AND($D163=$C$4,N$4-N163&gt;0),N$4-N163,
IF(AND($D163=$C$5,N$5-N163&gt;0),N$5-N163,0)))))),0)</f>
        <v>0</v>
      </c>
      <c r="O164" s="83">
        <f t="shared" ref="O164" si="1861">IFERROR(IF(AND(ISTEXT(O163),$D163=$C$3),O$3,
IF(AND(ISTEXT(O163),$D163=$C$4),O$4,
IF(AND($D163=$C$3,O$3-O163&gt;0),O$3-O163,
IF(AND(ISTEXT(O163),$D163=$C$5),O$5,
IF(AND($D163=$C$4,O$4-O163&gt;0),O$4-O163,
IF(AND($D163=$C$5,O$5-O163&gt;0),O$5-O163,0)))))),0)</f>
        <v>0</v>
      </c>
      <c r="P164" s="83">
        <f t="shared" ref="P164" si="1862">IFERROR(IF(AND(ISTEXT(P163),$D163=$C$3),P$3,
IF(AND(ISTEXT(P163),$D163=$C$4),P$4,
IF(AND($D163=$C$3,P$3-P163&gt;0),P$3-P163,
IF(AND(ISTEXT(P163),$D163=$C$5),P$5,
IF(AND($D163=$C$4,P$4-P163&gt;0),P$4-P163,
IF(AND($D163=$C$5,P$5-P163&gt;0),P$5-P163,0)))))),0)</f>
        <v>0</v>
      </c>
      <c r="Q164" s="83">
        <f t="shared" ref="Q164" si="1863">IFERROR(IF(AND(ISTEXT(Q163),$D163=$C$3),Q$3,
IF(AND(ISTEXT(Q163),$D163=$C$4),Q$4,
IF(AND($D163=$C$3,Q$3-Q163&gt;0),Q$3-Q163,
IF(AND(ISTEXT(Q163),$D163=$C$5),Q$5,
IF(AND($D163=$C$4,Q$4-Q163&gt;0),Q$4-Q163,
IF(AND($D163=$C$5,Q$5-Q163&gt;0),Q$5-Q163,0)))))),0)</f>
        <v>0</v>
      </c>
      <c r="R164" s="83">
        <f t="shared" ref="R164" si="1864">IFERROR(IF(AND(ISTEXT(R163),$D163=$C$3),R$3,
IF(AND(ISTEXT(R163),$D163=$C$4),R$4,
IF(AND($D163=$C$3,R$3-R163&gt;0),R$3-R163,
IF(AND(ISTEXT(R163),$D163=$C$5),R$5,
IF(AND($D163=$C$4,R$4-R163&gt;0),R$4-R163,
IF(AND($D163=$C$5,R$5-R163&gt;0),R$5-R163,0)))))),0)</f>
        <v>0</v>
      </c>
      <c r="S164" s="83">
        <f t="shared" ref="S164" si="1865">IFERROR(IF(AND(ISTEXT(S163),$D163=$C$3),S$3,
IF(AND(ISTEXT(S163),$D163=$C$4),S$4,
IF(AND($D163=$C$3,S$3-S163&gt;0),S$3-S163,
IF(AND(ISTEXT(S163),$D163=$C$5),S$5,
IF(AND($D163=$C$4,S$4-S163&gt;0),S$4-S163,
IF(AND($D163=$C$5,S$5-S163&gt;0),S$5-S163,0)))))),0)</f>
        <v>0</v>
      </c>
      <c r="T164" s="83">
        <f t="shared" ref="T164" si="1866">IFERROR(IF(AND(ISTEXT(T163),$D163=$C$3),T$3,
IF(AND(ISTEXT(T163),$D163=$C$4),T$4,
IF(AND($D163=$C$3,T$3-T163&gt;0),T$3-T163,
IF(AND(ISTEXT(T163),$D163=$C$5),T$5,
IF(AND($D163=$C$4,T$4-T163&gt;0),T$4-T163,
IF(AND($D163=$C$5,T$5-T163&gt;0),T$5-T163,0)))))),0)</f>
        <v>0</v>
      </c>
      <c r="U164" s="83">
        <f t="shared" ref="U164" si="1867">IFERROR(IF(AND(ISTEXT(U163),$D163=$C$3),U$3,
IF(AND(ISTEXT(U163),$D163=$C$4),U$4,
IF(AND($D163=$C$3,U$3-U163&gt;0),U$3-U163,
IF(AND(ISTEXT(U163),$D163=$C$5),U$5,
IF(AND($D163=$C$4,U$4-U163&gt;0),U$4-U163,
IF(AND($D163=$C$5,U$5-U163&gt;0),U$5-U163,0)))))),0)</f>
        <v>0</v>
      </c>
      <c r="V164" s="83">
        <f t="shared" ref="V164" si="1868">IFERROR(IF(AND(ISTEXT(V163),$D163=$C$3),V$3,
IF(AND(ISTEXT(V163),$D163=$C$4),V$4,
IF(AND($D163=$C$3,V$3-V163&gt;0),V$3-V163,
IF(AND(ISTEXT(V163),$D163=$C$5),V$5,
IF(AND($D163=$C$4,V$4-V163&gt;0),V$4-V163,
IF(AND($D163=$C$5,V$5-V163&gt;0),V$5-V163,0)))))),0)</f>
        <v>0</v>
      </c>
      <c r="W164" s="83">
        <f t="shared" ref="W164" si="1869">IFERROR(IF(AND(ISTEXT(W163),$D163=$C$3),W$3,
IF(AND(ISTEXT(W163),$D163=$C$4),W$4,
IF(AND($D163=$C$3,W$3-W163&gt;0),W$3-W163,
IF(AND(ISTEXT(W163),$D163=$C$5),W$5,
IF(AND($D163=$C$4,W$4-W163&gt;0),W$4-W163,
IF(AND($D163=$C$5,W$5-W163&gt;0),W$5-W163,0)))))),0)</f>
        <v>0</v>
      </c>
      <c r="X164" s="83">
        <f t="shared" ref="X164" si="1870">IFERROR(IF(AND(ISTEXT(X163),$D163=$C$3),X$3,
IF(AND(ISTEXT(X163),$D163=$C$4),X$4,
IF(AND($D163=$C$3,X$3-X163&gt;0),X$3-X163,
IF(AND(ISTEXT(X163),$D163=$C$5),X$5,
IF(AND($D163=$C$4,X$4-X163&gt;0),X$4-X163,
IF(AND($D163=$C$5,X$5-X163&gt;0),X$5-X163,0)))))),0)</f>
        <v>0</v>
      </c>
      <c r="Y164" s="83">
        <f t="shared" ref="Y164" si="1871">IFERROR(IF(AND(ISTEXT(Y163),$D163=$C$3),Y$3,
IF(AND(ISTEXT(Y163),$D163=$C$4),Y$4,
IF(AND($D163=$C$3,Y$3-Y163&gt;0),Y$3-Y163,
IF(AND(ISTEXT(Y163),$D163=$C$5),Y$5,
IF(AND($D163=$C$4,Y$4-Y163&gt;0),Y$4-Y163,
IF(AND($D163=$C$5,Y$5-Y163&gt;0),Y$5-Y163,0)))))),0)</f>
        <v>0</v>
      </c>
      <c r="Z164" s="83">
        <f t="shared" ref="Z164" si="1872">IFERROR(IF(AND(ISTEXT(Z163),$D163=$C$3),Z$3,
IF(AND(ISTEXT(Z163),$D163=$C$4),Z$4,
IF(AND($D163=$C$3,Z$3-Z163&gt;0),Z$3-Z163,
IF(AND(ISTEXT(Z163),$D163=$C$5),Z$5,
IF(AND($D163=$C$4,Z$4-Z163&gt;0),Z$4-Z163,
IF(AND($D163=$C$5,Z$5-Z163&gt;0),Z$5-Z163,0)))))),0)</f>
        <v>0</v>
      </c>
      <c r="AA164" s="83">
        <f t="shared" ref="AA164" si="1873">IFERROR(IF(AND(ISTEXT(AA163),$D163=$C$3),AA$3,
IF(AND(ISTEXT(AA163),$D163=$C$4),AA$4,
IF(AND($D163=$C$3,AA$3-AA163&gt;0),AA$3-AA163,
IF(AND(ISTEXT(AA163),$D163=$C$5),AA$5,
IF(AND($D163=$C$4,AA$4-AA163&gt;0),AA$4-AA163,
IF(AND($D163=$C$5,AA$5-AA163&gt;0),AA$5-AA163,0)))))),0)</f>
        <v>0</v>
      </c>
      <c r="AB164" s="83">
        <f t="shared" ref="AB164" si="1874">IFERROR(IF(AND(ISTEXT(AB163),$D163=$C$3),AB$3,
IF(AND(ISTEXT(AB163),$D163=$C$4),AB$4,
IF(AND($D163=$C$3,AB$3-AB163&gt;0),AB$3-AB163,
IF(AND(ISTEXT(AB163),$D163=$C$5),AB$5,
IF(AND($D163=$C$4,AB$4-AB163&gt;0),AB$4-AB163,
IF(AND($D163=$C$5,AB$5-AB163&gt;0),AB$5-AB163,0)))))),0)</f>
        <v>0</v>
      </c>
      <c r="AC164" s="83">
        <f t="shared" ref="AC164" si="1875">IFERROR(IF(AND(ISTEXT(AC163),$D163=$C$3),AC$3,
IF(AND(ISTEXT(AC163),$D163=$C$4),AC$4,
IF(AND($D163=$C$3,AC$3-AC163&gt;0),AC$3-AC163,
IF(AND(ISTEXT(AC163),$D163=$C$5),AC$5,
IF(AND($D163=$C$4,AC$4-AC163&gt;0),AC$4-AC163,
IF(AND($D163=$C$5,AC$5-AC163&gt;0),AC$5-AC163,0)))))),0)</f>
        <v>0</v>
      </c>
      <c r="AD164" s="83">
        <f t="shared" ref="AD164" si="1876">IFERROR(IF(AND(ISTEXT(AD163),$D163=$C$3),AD$3,
IF(AND(ISTEXT(AD163),$D163=$C$4),AD$4,
IF(AND($D163=$C$3,AD$3-AD163&gt;0),AD$3-AD163,
IF(AND(ISTEXT(AD163),$D163=$C$5),AD$5,
IF(AND($D163=$C$4,AD$4-AD163&gt;0),AD$4-AD163,
IF(AND($D163=$C$5,AD$5-AD163&gt;0),AD$5-AD163,0)))))),0)</f>
        <v>0</v>
      </c>
      <c r="AE164" s="83">
        <f t="shared" ref="AE164" si="1877">IFERROR(IF(AND(ISTEXT(AE163),$D163=$C$3),AE$3,
IF(AND(ISTEXT(AE163),$D163=$C$4),AE$4,
IF(AND($D163=$C$3,AE$3-AE163&gt;0),AE$3-AE163,
IF(AND(ISTEXT(AE163),$D163=$C$5),AE$5,
IF(AND($D163=$C$4,AE$4-AE163&gt;0),AE$4-AE163,
IF(AND($D163=$C$5,AE$5-AE163&gt;0),AE$5-AE163,0)))))),0)</f>
        <v>0</v>
      </c>
      <c r="AF164" s="83">
        <f t="shared" ref="AF164" si="1878">IFERROR(IF(AND(ISTEXT(AF163),$D163=$C$3),AF$3,
IF(AND(ISTEXT(AF163),$D163=$C$4),AF$4,
IF(AND($D163=$C$3,AF$3-AF163&gt;0),AF$3-AF163,
IF(AND(ISTEXT(AF163),$D163=$C$5),AF$5,
IF(AND($D163=$C$4,AF$4-AF163&gt;0),AF$4-AF163,
IF(AND($D163=$C$5,AF$5-AF163&gt;0),AF$5-AF163,0)))))),0)</f>
        <v>0</v>
      </c>
      <c r="AG164" s="83">
        <f t="shared" ref="AG164" si="1879">IFERROR(IF(AND(ISTEXT(AG163),$D163=$C$3),AG$3,
IF(AND(ISTEXT(AG163),$D163=$C$4),AG$4,
IF(AND($D163=$C$3,AG$3-AG163&gt;0),AG$3-AG163,
IF(AND(ISTEXT(AG163),$D163=$C$5),AG$5,
IF(AND($D163=$C$4,AG$4-AG163&gt;0),AG$4-AG163,
IF(AND($D163=$C$5,AG$5-AG163&gt;0),AG$5-AG163,0)))))),0)</f>
        <v>0</v>
      </c>
      <c r="AH164" s="83">
        <f t="shared" ref="AH164" si="1880">IFERROR(IF(AND(ISTEXT(AH163),$D163=$C$3),AH$3,
IF(AND(ISTEXT(AH163),$D163=$C$4),AH$4,
IF(AND($D163=$C$3,AH$3-AH163&gt;0),AH$3-AH163,
IF(AND(ISTEXT(AH163),$D163=$C$5),AH$5,
IF(AND($D163=$C$4,AH$4-AH163&gt;0),AH$4-AH163,
IF(AND($D163=$C$5,AH$5-AH163&gt;0),AH$5-AH163,0)))))),0)</f>
        <v>0</v>
      </c>
      <c r="AI164" s="83">
        <f t="shared" ref="AI164" si="1881">IFERROR(IF(AND(ISTEXT(AI163),$D163=$C$3),AI$3,
IF(AND(ISTEXT(AI163),$D163=$C$4),AI$4,
IF(AND($D163=$C$3,AI$3-AI163&gt;0),AI$3-AI163,
IF(AND(ISTEXT(AI163),$D163=$C$5),AI$5,
IF(AND($D163=$C$4,AI$4-AI163&gt;0),AI$4-AI163,
IF(AND($D163=$C$5,AI$5-AI163&gt;0),AI$5-AI163,0)))))),0)</f>
        <v>0</v>
      </c>
      <c r="AJ164" s="147"/>
      <c r="AK164" s="147"/>
      <c r="AL164" s="147"/>
      <c r="AM164" s="147"/>
      <c r="AN164" s="147"/>
      <c r="AO164" s="147"/>
      <c r="AP164" s="147"/>
    </row>
    <row r="165" spans="2:42" ht="15" customHeight="1" thickBot="1" x14ac:dyDescent="0.3">
      <c r="B165" s="155"/>
      <c r="C165" s="151" t="s">
        <v>127</v>
      </c>
      <c r="D165" s="152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  <c r="AJ165" s="148"/>
      <c r="AK165" s="148"/>
      <c r="AL165" s="148"/>
      <c r="AM165" s="148"/>
      <c r="AN165" s="148"/>
      <c r="AO165" s="148"/>
      <c r="AP165" s="148"/>
    </row>
    <row r="166" spans="2:42" ht="15" customHeight="1" x14ac:dyDescent="0.25">
      <c r="B166" s="153">
        <f>A62</f>
        <v>0</v>
      </c>
      <c r="C166" s="81" t="str">
        <f>IFERROR(VLOOKUP(B166,Relevé[],2,FALSE),"")</f>
        <v/>
      </c>
      <c r="D166" s="81" t="str">
        <f>IFERROR(VLOOKUP(B166,Relevé[],3,FALSE),"")</f>
        <v/>
      </c>
      <c r="E166" s="82" t="str">
        <f>IFERROR(VLOOKUP(B166,Relevé[],4,FALSE),"")</f>
        <v/>
      </c>
      <c r="F166" s="82" t="str">
        <f>IFERROR(VLOOKUP(B166,Relevé[],5,FALSE),"")</f>
        <v/>
      </c>
      <c r="G166" s="82" t="str">
        <f>IFERROR(VLOOKUP(B166,Relevé[],6,FALSE),"")</f>
        <v/>
      </c>
      <c r="H166" s="82" t="str">
        <f>IFERROR(VLOOKUP(B166,Relevé[],7,FALSE),"")</f>
        <v/>
      </c>
      <c r="I166" s="82" t="str">
        <f>IFERROR(VLOOKUP(B166,Relevé[],8,FALSE),"")</f>
        <v/>
      </c>
      <c r="J166" s="82" t="str">
        <f>IFERROR(VLOOKUP(B166,Relevé[],9,FALSE),"")</f>
        <v/>
      </c>
      <c r="K166" s="82" t="str">
        <f>IFERROR(VLOOKUP(B166,Relevé[],10,FALSE),"")</f>
        <v/>
      </c>
      <c r="L166" s="82" t="str">
        <f>IFERROR(VLOOKUP(B166,Relevé[],11,FALSE),"")</f>
        <v/>
      </c>
      <c r="M166" s="82" t="str">
        <f>IFERROR(VLOOKUP(B166,Relevé[],12,FALSE),"")</f>
        <v/>
      </c>
      <c r="N166" s="82" t="str">
        <f>IFERROR(VLOOKUP(B166,Relevé[],13,FALSE),"")</f>
        <v/>
      </c>
      <c r="O166" s="82" t="str">
        <f>IFERROR(VLOOKUP(B166,Relevé[],14,FALSE),"")</f>
        <v/>
      </c>
      <c r="P166" s="82" t="str">
        <f>IFERROR(VLOOKUP(B166,Relevé[],15,FALSE),"")</f>
        <v/>
      </c>
      <c r="Q166" s="82" t="str">
        <f>IFERROR(VLOOKUP(B166,Relevé[],16,FALSE),"")</f>
        <v/>
      </c>
      <c r="R166" s="82" t="str">
        <f>IFERROR(VLOOKUP(B166,Relevé[],17,FALSE),"")</f>
        <v/>
      </c>
      <c r="S166" s="82" t="str">
        <f>IFERROR(VLOOKUP(B166,Relevé[],18,FALSE),"")</f>
        <v/>
      </c>
      <c r="T166" s="82" t="str">
        <f>IFERROR(VLOOKUP(B166,Relevé[],19,FALSE),"")</f>
        <v/>
      </c>
      <c r="U166" s="82" t="str">
        <f>IFERROR(VLOOKUP(B166,Relevé[],20,FALSE),"")</f>
        <v/>
      </c>
      <c r="V166" s="82" t="str">
        <f>IFERROR(VLOOKUP(B166,Relevé[],21,FALSE),"")</f>
        <v/>
      </c>
      <c r="W166" s="82" t="str">
        <f>IFERROR(VLOOKUP(B166,Relevé[],22,FALSE),"")</f>
        <v/>
      </c>
      <c r="X166" s="82" t="str">
        <f>IFERROR(VLOOKUP(B166,Relevé[],23,FALSE),"")</f>
        <v/>
      </c>
      <c r="Y166" s="82" t="str">
        <f>IFERROR(VLOOKUP(B166,Relevé[],24,FALSE),"")</f>
        <v/>
      </c>
      <c r="Z166" s="82" t="str">
        <f>IFERROR(VLOOKUP(B166,Relevé[],25,FALSE),"")</f>
        <v/>
      </c>
      <c r="AA166" s="82" t="str">
        <f>IFERROR(VLOOKUP(B166,Relevé[],26,FALSE),"")</f>
        <v/>
      </c>
      <c r="AB166" s="82" t="str">
        <f>IFERROR(VLOOKUP(B166,Relevé[],27,FALSE),"")</f>
        <v/>
      </c>
      <c r="AC166" s="82" t="str">
        <f>IFERROR(VLOOKUP(B166,Relevé[],28,FALSE),"")</f>
        <v/>
      </c>
      <c r="AD166" s="82" t="str">
        <f>IFERROR(VLOOKUP(B166,Relevé[],29,FALSE),"")</f>
        <v/>
      </c>
      <c r="AE166" s="82" t="str">
        <f>IFERROR(VLOOKUP(B166,Relevé[],30,FALSE),"")</f>
        <v/>
      </c>
      <c r="AF166" s="82" t="str">
        <f>IFERROR(VLOOKUP(B166,Relevé[],31,FALSE),"")</f>
        <v/>
      </c>
      <c r="AG166" s="82" t="str">
        <f>IFERROR(VLOOKUP(B166,Relevé[],32,FALSE),"")</f>
        <v/>
      </c>
      <c r="AH166" s="82" t="str">
        <f>IFERROR(VLOOKUP(B166,Relevé[],33,FALSE),"")</f>
        <v/>
      </c>
      <c r="AI166" s="82" t="str">
        <f>IFERROR(VLOOKUP(B166,Relevé[],34,FALSE),"")</f>
        <v/>
      </c>
      <c r="AJ166" s="146">
        <f t="shared" ref="AJ166" si="1882">SUM(E167:AI167)</f>
        <v>0</v>
      </c>
      <c r="AK166" s="146">
        <f t="shared" ref="AK166" si="1883">SUMIFS($E167:$AI167,$E168:$AI168,"C")</f>
        <v>0</v>
      </c>
      <c r="AL166" s="146">
        <f t="shared" ref="AL166" si="1884">SUMIFS($E167:$AI167,$E168:$AI168,"M")</f>
        <v>0</v>
      </c>
      <c r="AM166" s="146">
        <f t="shared" ref="AM166" si="1885">SUMIFS($E167:$AI167,$E168:$AI168,"A")</f>
        <v>0</v>
      </c>
      <c r="AN166" s="146">
        <f t="shared" ref="AN166" si="1886">SUMIFS($E167:$AI167,$E168:$AI168,"RC")</f>
        <v>0</v>
      </c>
      <c r="AO166" s="146">
        <f t="shared" ref="AO166" si="1887">SUMIFS($E167:$AI167,$E168:$AI168,"P")</f>
        <v>0</v>
      </c>
      <c r="AP166" s="146" t="b">
        <f t="shared" ref="AP166" si="1888">AJ166=SUM(AK166:AO168)</f>
        <v>1</v>
      </c>
    </row>
    <row r="167" spans="2:42" ht="15" customHeight="1" x14ac:dyDescent="0.25">
      <c r="B167" s="154"/>
      <c r="C167" s="149" t="s">
        <v>126</v>
      </c>
      <c r="D167" s="150"/>
      <c r="E167" s="83">
        <f>IFERROR(IF(AND(ISTEXT(E166),$D166=$C$3),E$3,
IF(AND(ISTEXT(E166),$D166=$C$4),E$4,
IF(AND($D166=$C$3,E$3-E166&gt;0),E$3-E166,
IF(AND(ISTEXT(E166),$D166=$C$5),E$5,
IF(AND($D166=$C$4,E$4-E166&gt;0),E$4-E166,
IF(AND($D166=$C$5,E$5-E166&gt;0),E$5-E166,0)))))),0)</f>
        <v>0</v>
      </c>
      <c r="F167" s="83">
        <f t="shared" ref="F167" si="1889">IFERROR(IF(AND(ISTEXT(F166),$D166=$C$3),F$3,
IF(AND(ISTEXT(F166),$D166=$C$4),F$4,
IF(AND($D166=$C$3,F$3-F166&gt;0),F$3-F166,
IF(AND(ISTEXT(F166),$D166=$C$5),F$5,
IF(AND($D166=$C$4,F$4-F166&gt;0),F$4-F166,
IF(AND($D166=$C$5,F$5-F166&gt;0),F$5-F166,0)))))),0)</f>
        <v>0</v>
      </c>
      <c r="G167" s="83">
        <f t="shared" ref="G167" si="1890">IFERROR(IF(AND(ISTEXT(G166),$D166=$C$3),G$3,
IF(AND(ISTEXT(G166),$D166=$C$4),G$4,
IF(AND($D166=$C$3,G$3-G166&gt;0),G$3-G166,
IF(AND(ISTEXT(G166),$D166=$C$5),G$5,
IF(AND($D166=$C$4,G$4-G166&gt;0),G$4-G166,
IF(AND($D166=$C$5,G$5-G166&gt;0),G$5-G166,0)))))),0)</f>
        <v>0</v>
      </c>
      <c r="H167" s="83">
        <f t="shared" ref="H167" si="1891">IFERROR(IF(AND(ISTEXT(H166),$D166=$C$3),H$3,
IF(AND(ISTEXT(H166),$D166=$C$4),H$4,
IF(AND($D166=$C$3,H$3-H166&gt;0),H$3-H166,
IF(AND(ISTEXT(H166),$D166=$C$5),H$5,
IF(AND($D166=$C$4,H$4-H166&gt;0),H$4-H166,
IF(AND($D166=$C$5,H$5-H166&gt;0),H$5-H166,0)))))),0)</f>
        <v>0</v>
      </c>
      <c r="I167" s="83">
        <f t="shared" ref="I167" si="1892">IFERROR(IF(AND(ISTEXT(I166),$D166=$C$3),I$3,
IF(AND(ISTEXT(I166),$D166=$C$4),I$4,
IF(AND($D166=$C$3,I$3-I166&gt;0),I$3-I166,
IF(AND(ISTEXT(I166),$D166=$C$5),I$5,
IF(AND($D166=$C$4,I$4-I166&gt;0),I$4-I166,
IF(AND($D166=$C$5,I$5-I166&gt;0),I$5-I166,0)))))),0)</f>
        <v>0</v>
      </c>
      <c r="J167" s="83">
        <f t="shared" ref="J167" si="1893">IFERROR(IF(AND(ISTEXT(J166),$D166=$C$3),J$3,
IF(AND(ISTEXT(J166),$D166=$C$4),J$4,
IF(AND($D166=$C$3,J$3-J166&gt;0),J$3-J166,
IF(AND(ISTEXT(J166),$D166=$C$5),J$5,
IF(AND($D166=$C$4,J$4-J166&gt;0),J$4-J166,
IF(AND($D166=$C$5,J$5-J166&gt;0),J$5-J166,0)))))),0)</f>
        <v>0</v>
      </c>
      <c r="K167" s="83">
        <f t="shared" ref="K167" si="1894">IFERROR(IF(AND(ISTEXT(K166),$D166=$C$3),K$3,
IF(AND(ISTEXT(K166),$D166=$C$4),K$4,
IF(AND($D166=$C$3,K$3-K166&gt;0),K$3-K166,
IF(AND(ISTEXT(K166),$D166=$C$5),K$5,
IF(AND($D166=$C$4,K$4-K166&gt;0),K$4-K166,
IF(AND($D166=$C$5,K$5-K166&gt;0),K$5-K166,0)))))),0)</f>
        <v>0</v>
      </c>
      <c r="L167" s="83">
        <f t="shared" ref="L167" si="1895">IFERROR(IF(AND(ISTEXT(L166),$D166=$C$3),L$3,
IF(AND(ISTEXT(L166),$D166=$C$4),L$4,
IF(AND($D166=$C$3,L$3-L166&gt;0),L$3-L166,
IF(AND(ISTEXT(L166),$D166=$C$5),L$5,
IF(AND($D166=$C$4,L$4-L166&gt;0),L$4-L166,
IF(AND($D166=$C$5,L$5-L166&gt;0),L$5-L166,0)))))),0)</f>
        <v>0</v>
      </c>
      <c r="M167" s="83">
        <f t="shared" ref="M167" si="1896">IFERROR(IF(AND(ISTEXT(M166),$D166=$C$3),M$3,
IF(AND(ISTEXT(M166),$D166=$C$4),M$4,
IF(AND($D166=$C$3,M$3-M166&gt;0),M$3-M166,
IF(AND(ISTEXT(M166),$D166=$C$5),M$5,
IF(AND($D166=$C$4,M$4-M166&gt;0),M$4-M166,
IF(AND($D166=$C$5,M$5-M166&gt;0),M$5-M166,0)))))),0)</f>
        <v>0</v>
      </c>
      <c r="N167" s="83">
        <f t="shared" ref="N167" si="1897">IFERROR(IF(AND(ISTEXT(N166),$D166=$C$3),N$3,
IF(AND(ISTEXT(N166),$D166=$C$4),N$4,
IF(AND($D166=$C$3,N$3-N166&gt;0),N$3-N166,
IF(AND(ISTEXT(N166),$D166=$C$5),N$5,
IF(AND($D166=$C$4,N$4-N166&gt;0),N$4-N166,
IF(AND($D166=$C$5,N$5-N166&gt;0),N$5-N166,0)))))),0)</f>
        <v>0</v>
      </c>
      <c r="O167" s="83">
        <f t="shared" ref="O167" si="1898">IFERROR(IF(AND(ISTEXT(O166),$D166=$C$3),O$3,
IF(AND(ISTEXT(O166),$D166=$C$4),O$4,
IF(AND($D166=$C$3,O$3-O166&gt;0),O$3-O166,
IF(AND(ISTEXT(O166),$D166=$C$5),O$5,
IF(AND($D166=$C$4,O$4-O166&gt;0),O$4-O166,
IF(AND($D166=$C$5,O$5-O166&gt;0),O$5-O166,0)))))),0)</f>
        <v>0</v>
      </c>
      <c r="P167" s="83">
        <f t="shared" ref="P167" si="1899">IFERROR(IF(AND(ISTEXT(P166),$D166=$C$3),P$3,
IF(AND(ISTEXT(P166),$D166=$C$4),P$4,
IF(AND($D166=$C$3,P$3-P166&gt;0),P$3-P166,
IF(AND(ISTEXT(P166),$D166=$C$5),P$5,
IF(AND($D166=$C$4,P$4-P166&gt;0),P$4-P166,
IF(AND($D166=$C$5,P$5-P166&gt;0),P$5-P166,0)))))),0)</f>
        <v>0</v>
      </c>
      <c r="Q167" s="83">
        <f t="shared" ref="Q167" si="1900">IFERROR(IF(AND(ISTEXT(Q166),$D166=$C$3),Q$3,
IF(AND(ISTEXT(Q166),$D166=$C$4),Q$4,
IF(AND($D166=$C$3,Q$3-Q166&gt;0),Q$3-Q166,
IF(AND(ISTEXT(Q166),$D166=$C$5),Q$5,
IF(AND($D166=$C$4,Q$4-Q166&gt;0),Q$4-Q166,
IF(AND($D166=$C$5,Q$5-Q166&gt;0),Q$5-Q166,0)))))),0)</f>
        <v>0</v>
      </c>
      <c r="R167" s="83">
        <f t="shared" ref="R167" si="1901">IFERROR(IF(AND(ISTEXT(R166),$D166=$C$3),R$3,
IF(AND(ISTEXT(R166),$D166=$C$4),R$4,
IF(AND($D166=$C$3,R$3-R166&gt;0),R$3-R166,
IF(AND(ISTEXT(R166),$D166=$C$5),R$5,
IF(AND($D166=$C$4,R$4-R166&gt;0),R$4-R166,
IF(AND($D166=$C$5,R$5-R166&gt;0),R$5-R166,0)))))),0)</f>
        <v>0</v>
      </c>
      <c r="S167" s="83">
        <f t="shared" ref="S167" si="1902">IFERROR(IF(AND(ISTEXT(S166),$D166=$C$3),S$3,
IF(AND(ISTEXT(S166),$D166=$C$4),S$4,
IF(AND($D166=$C$3,S$3-S166&gt;0),S$3-S166,
IF(AND(ISTEXT(S166),$D166=$C$5),S$5,
IF(AND($D166=$C$4,S$4-S166&gt;0),S$4-S166,
IF(AND($D166=$C$5,S$5-S166&gt;0),S$5-S166,0)))))),0)</f>
        <v>0</v>
      </c>
      <c r="T167" s="83">
        <f t="shared" ref="T167" si="1903">IFERROR(IF(AND(ISTEXT(T166),$D166=$C$3),T$3,
IF(AND(ISTEXT(T166),$D166=$C$4),T$4,
IF(AND($D166=$C$3,T$3-T166&gt;0),T$3-T166,
IF(AND(ISTEXT(T166),$D166=$C$5),T$5,
IF(AND($D166=$C$4,T$4-T166&gt;0),T$4-T166,
IF(AND($D166=$C$5,T$5-T166&gt;0),T$5-T166,0)))))),0)</f>
        <v>0</v>
      </c>
      <c r="U167" s="83">
        <f t="shared" ref="U167" si="1904">IFERROR(IF(AND(ISTEXT(U166),$D166=$C$3),U$3,
IF(AND(ISTEXT(U166),$D166=$C$4),U$4,
IF(AND($D166=$C$3,U$3-U166&gt;0),U$3-U166,
IF(AND(ISTEXT(U166),$D166=$C$5),U$5,
IF(AND($D166=$C$4,U$4-U166&gt;0),U$4-U166,
IF(AND($D166=$C$5,U$5-U166&gt;0),U$5-U166,0)))))),0)</f>
        <v>0</v>
      </c>
      <c r="V167" s="83">
        <f t="shared" ref="V167" si="1905">IFERROR(IF(AND(ISTEXT(V166),$D166=$C$3),V$3,
IF(AND(ISTEXT(V166),$D166=$C$4),V$4,
IF(AND($D166=$C$3,V$3-V166&gt;0),V$3-V166,
IF(AND(ISTEXT(V166),$D166=$C$5),V$5,
IF(AND($D166=$C$4,V$4-V166&gt;0),V$4-V166,
IF(AND($D166=$C$5,V$5-V166&gt;0),V$5-V166,0)))))),0)</f>
        <v>0</v>
      </c>
      <c r="W167" s="83">
        <f t="shared" ref="W167" si="1906">IFERROR(IF(AND(ISTEXT(W166),$D166=$C$3),W$3,
IF(AND(ISTEXT(W166),$D166=$C$4),W$4,
IF(AND($D166=$C$3,W$3-W166&gt;0),W$3-W166,
IF(AND(ISTEXT(W166),$D166=$C$5),W$5,
IF(AND($D166=$C$4,W$4-W166&gt;0),W$4-W166,
IF(AND($D166=$C$5,W$5-W166&gt;0),W$5-W166,0)))))),0)</f>
        <v>0</v>
      </c>
      <c r="X167" s="83">
        <f t="shared" ref="X167" si="1907">IFERROR(IF(AND(ISTEXT(X166),$D166=$C$3),X$3,
IF(AND(ISTEXT(X166),$D166=$C$4),X$4,
IF(AND($D166=$C$3,X$3-X166&gt;0),X$3-X166,
IF(AND(ISTEXT(X166),$D166=$C$5),X$5,
IF(AND($D166=$C$4,X$4-X166&gt;0),X$4-X166,
IF(AND($D166=$C$5,X$5-X166&gt;0),X$5-X166,0)))))),0)</f>
        <v>0</v>
      </c>
      <c r="Y167" s="83">
        <f t="shared" ref="Y167" si="1908">IFERROR(IF(AND(ISTEXT(Y166),$D166=$C$3),Y$3,
IF(AND(ISTEXT(Y166),$D166=$C$4),Y$4,
IF(AND($D166=$C$3,Y$3-Y166&gt;0),Y$3-Y166,
IF(AND(ISTEXT(Y166),$D166=$C$5),Y$5,
IF(AND($D166=$C$4,Y$4-Y166&gt;0),Y$4-Y166,
IF(AND($D166=$C$5,Y$5-Y166&gt;0),Y$5-Y166,0)))))),0)</f>
        <v>0</v>
      </c>
      <c r="Z167" s="83">
        <f t="shared" ref="Z167" si="1909">IFERROR(IF(AND(ISTEXT(Z166),$D166=$C$3),Z$3,
IF(AND(ISTEXT(Z166),$D166=$C$4),Z$4,
IF(AND($D166=$C$3,Z$3-Z166&gt;0),Z$3-Z166,
IF(AND(ISTEXT(Z166),$D166=$C$5),Z$5,
IF(AND($D166=$C$4,Z$4-Z166&gt;0),Z$4-Z166,
IF(AND($D166=$C$5,Z$5-Z166&gt;0),Z$5-Z166,0)))))),0)</f>
        <v>0</v>
      </c>
      <c r="AA167" s="83">
        <f t="shared" ref="AA167" si="1910">IFERROR(IF(AND(ISTEXT(AA166),$D166=$C$3),AA$3,
IF(AND(ISTEXT(AA166),$D166=$C$4),AA$4,
IF(AND($D166=$C$3,AA$3-AA166&gt;0),AA$3-AA166,
IF(AND(ISTEXT(AA166),$D166=$C$5),AA$5,
IF(AND($D166=$C$4,AA$4-AA166&gt;0),AA$4-AA166,
IF(AND($D166=$C$5,AA$5-AA166&gt;0),AA$5-AA166,0)))))),0)</f>
        <v>0</v>
      </c>
      <c r="AB167" s="83">
        <f t="shared" ref="AB167" si="1911">IFERROR(IF(AND(ISTEXT(AB166),$D166=$C$3),AB$3,
IF(AND(ISTEXT(AB166),$D166=$C$4),AB$4,
IF(AND($D166=$C$3,AB$3-AB166&gt;0),AB$3-AB166,
IF(AND(ISTEXT(AB166),$D166=$C$5),AB$5,
IF(AND($D166=$C$4,AB$4-AB166&gt;0),AB$4-AB166,
IF(AND($D166=$C$5,AB$5-AB166&gt;0),AB$5-AB166,0)))))),0)</f>
        <v>0</v>
      </c>
      <c r="AC167" s="83">
        <f t="shared" ref="AC167" si="1912">IFERROR(IF(AND(ISTEXT(AC166),$D166=$C$3),AC$3,
IF(AND(ISTEXT(AC166),$D166=$C$4),AC$4,
IF(AND($D166=$C$3,AC$3-AC166&gt;0),AC$3-AC166,
IF(AND(ISTEXT(AC166),$D166=$C$5),AC$5,
IF(AND($D166=$C$4,AC$4-AC166&gt;0),AC$4-AC166,
IF(AND($D166=$C$5,AC$5-AC166&gt;0),AC$5-AC166,0)))))),0)</f>
        <v>0</v>
      </c>
      <c r="AD167" s="83">
        <f t="shared" ref="AD167" si="1913">IFERROR(IF(AND(ISTEXT(AD166),$D166=$C$3),AD$3,
IF(AND(ISTEXT(AD166),$D166=$C$4),AD$4,
IF(AND($D166=$C$3,AD$3-AD166&gt;0),AD$3-AD166,
IF(AND(ISTEXT(AD166),$D166=$C$5),AD$5,
IF(AND($D166=$C$4,AD$4-AD166&gt;0),AD$4-AD166,
IF(AND($D166=$C$5,AD$5-AD166&gt;0),AD$5-AD166,0)))))),0)</f>
        <v>0</v>
      </c>
      <c r="AE167" s="83">
        <f t="shared" ref="AE167" si="1914">IFERROR(IF(AND(ISTEXT(AE166),$D166=$C$3),AE$3,
IF(AND(ISTEXT(AE166),$D166=$C$4),AE$4,
IF(AND($D166=$C$3,AE$3-AE166&gt;0),AE$3-AE166,
IF(AND(ISTEXT(AE166),$D166=$C$5),AE$5,
IF(AND($D166=$C$4,AE$4-AE166&gt;0),AE$4-AE166,
IF(AND($D166=$C$5,AE$5-AE166&gt;0),AE$5-AE166,0)))))),0)</f>
        <v>0</v>
      </c>
      <c r="AF167" s="83">
        <f t="shared" ref="AF167" si="1915">IFERROR(IF(AND(ISTEXT(AF166),$D166=$C$3),AF$3,
IF(AND(ISTEXT(AF166),$D166=$C$4),AF$4,
IF(AND($D166=$C$3,AF$3-AF166&gt;0),AF$3-AF166,
IF(AND(ISTEXT(AF166),$D166=$C$5),AF$5,
IF(AND($D166=$C$4,AF$4-AF166&gt;0),AF$4-AF166,
IF(AND($D166=$C$5,AF$5-AF166&gt;0),AF$5-AF166,0)))))),0)</f>
        <v>0</v>
      </c>
      <c r="AG167" s="83">
        <f t="shared" ref="AG167" si="1916">IFERROR(IF(AND(ISTEXT(AG166),$D166=$C$3),AG$3,
IF(AND(ISTEXT(AG166),$D166=$C$4),AG$4,
IF(AND($D166=$C$3,AG$3-AG166&gt;0),AG$3-AG166,
IF(AND(ISTEXT(AG166),$D166=$C$5),AG$5,
IF(AND($D166=$C$4,AG$4-AG166&gt;0),AG$4-AG166,
IF(AND($D166=$C$5,AG$5-AG166&gt;0),AG$5-AG166,0)))))),0)</f>
        <v>0</v>
      </c>
      <c r="AH167" s="83">
        <f t="shared" ref="AH167" si="1917">IFERROR(IF(AND(ISTEXT(AH166),$D166=$C$3),AH$3,
IF(AND(ISTEXT(AH166),$D166=$C$4),AH$4,
IF(AND($D166=$C$3,AH$3-AH166&gt;0),AH$3-AH166,
IF(AND(ISTEXT(AH166),$D166=$C$5),AH$5,
IF(AND($D166=$C$4,AH$4-AH166&gt;0),AH$4-AH166,
IF(AND($D166=$C$5,AH$5-AH166&gt;0),AH$5-AH166,0)))))),0)</f>
        <v>0</v>
      </c>
      <c r="AI167" s="83">
        <f t="shared" ref="AI167" si="1918">IFERROR(IF(AND(ISTEXT(AI166),$D166=$C$3),AI$3,
IF(AND(ISTEXT(AI166),$D166=$C$4),AI$4,
IF(AND($D166=$C$3,AI$3-AI166&gt;0),AI$3-AI166,
IF(AND(ISTEXT(AI166),$D166=$C$5),AI$5,
IF(AND($D166=$C$4,AI$4-AI166&gt;0),AI$4-AI166,
IF(AND($D166=$C$5,AI$5-AI166&gt;0),AI$5-AI166,0)))))),0)</f>
        <v>0</v>
      </c>
      <c r="AJ167" s="147"/>
      <c r="AK167" s="147"/>
      <c r="AL167" s="147"/>
      <c r="AM167" s="147"/>
      <c r="AN167" s="147"/>
      <c r="AO167" s="147"/>
      <c r="AP167" s="147"/>
    </row>
    <row r="168" spans="2:42" ht="15" customHeight="1" thickBot="1" x14ac:dyDescent="0.3">
      <c r="B168" s="155"/>
      <c r="C168" s="151" t="s">
        <v>127</v>
      </c>
      <c r="D168" s="152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148"/>
      <c r="AK168" s="148"/>
      <c r="AL168" s="148"/>
      <c r="AM168" s="148"/>
      <c r="AN168" s="148"/>
      <c r="AO168" s="148"/>
      <c r="AP168" s="148"/>
    </row>
    <row r="169" spans="2:42" ht="15" customHeight="1" x14ac:dyDescent="0.25">
      <c r="B169" s="153">
        <f>A63</f>
        <v>0</v>
      </c>
      <c r="C169" s="81" t="str">
        <f>IFERROR(VLOOKUP(B169,Relevé[],2,FALSE),"")</f>
        <v/>
      </c>
      <c r="D169" s="81" t="str">
        <f>IFERROR(VLOOKUP(B169,Relevé[],3,FALSE),"")</f>
        <v/>
      </c>
      <c r="E169" s="82" t="str">
        <f>IFERROR(VLOOKUP(B169,Relevé[],4,FALSE),"")</f>
        <v/>
      </c>
      <c r="F169" s="82" t="str">
        <f>IFERROR(VLOOKUP(B169,Relevé[],5,FALSE),"")</f>
        <v/>
      </c>
      <c r="G169" s="82" t="str">
        <f>IFERROR(VLOOKUP(B169,Relevé[],6,FALSE),"")</f>
        <v/>
      </c>
      <c r="H169" s="82" t="str">
        <f>IFERROR(VLOOKUP(B169,Relevé[],7,FALSE),"")</f>
        <v/>
      </c>
      <c r="I169" s="82" t="str">
        <f>IFERROR(VLOOKUP(B169,Relevé[],8,FALSE),"")</f>
        <v/>
      </c>
      <c r="J169" s="82" t="str">
        <f>IFERROR(VLOOKUP(B169,Relevé[],9,FALSE),"")</f>
        <v/>
      </c>
      <c r="K169" s="82" t="str">
        <f>IFERROR(VLOOKUP(B169,Relevé[],10,FALSE),"")</f>
        <v/>
      </c>
      <c r="L169" s="82" t="str">
        <f>IFERROR(VLOOKUP(B169,Relevé[],11,FALSE),"")</f>
        <v/>
      </c>
      <c r="M169" s="82" t="str">
        <f>IFERROR(VLOOKUP(B169,Relevé[],12,FALSE),"")</f>
        <v/>
      </c>
      <c r="N169" s="82" t="str">
        <f>IFERROR(VLOOKUP(B169,Relevé[],13,FALSE),"")</f>
        <v/>
      </c>
      <c r="O169" s="82" t="str">
        <f>IFERROR(VLOOKUP(B169,Relevé[],14,FALSE),"")</f>
        <v/>
      </c>
      <c r="P169" s="82" t="str">
        <f>IFERROR(VLOOKUP(B169,Relevé[],15,FALSE),"")</f>
        <v/>
      </c>
      <c r="Q169" s="82" t="str">
        <f>IFERROR(VLOOKUP(B169,Relevé[],16,FALSE),"")</f>
        <v/>
      </c>
      <c r="R169" s="82" t="str">
        <f>IFERROR(VLOOKUP(B169,Relevé[],17,FALSE),"")</f>
        <v/>
      </c>
      <c r="S169" s="82" t="str">
        <f>IFERROR(VLOOKUP(B169,Relevé[],18,FALSE),"")</f>
        <v/>
      </c>
      <c r="T169" s="82" t="str">
        <f>IFERROR(VLOOKUP(B169,Relevé[],19,FALSE),"")</f>
        <v/>
      </c>
      <c r="U169" s="82" t="str">
        <f>IFERROR(VLOOKUP(B169,Relevé[],20,FALSE),"")</f>
        <v/>
      </c>
      <c r="V169" s="82" t="str">
        <f>IFERROR(VLOOKUP(B169,Relevé[],21,FALSE),"")</f>
        <v/>
      </c>
      <c r="W169" s="82" t="str">
        <f>IFERROR(VLOOKUP(B169,Relevé[],22,FALSE),"")</f>
        <v/>
      </c>
      <c r="X169" s="82" t="str">
        <f>IFERROR(VLOOKUP(B169,Relevé[],23,FALSE),"")</f>
        <v/>
      </c>
      <c r="Y169" s="82" t="str">
        <f>IFERROR(VLOOKUP(B169,Relevé[],24,FALSE),"")</f>
        <v/>
      </c>
      <c r="Z169" s="82" t="str">
        <f>IFERROR(VLOOKUP(B169,Relevé[],25,FALSE),"")</f>
        <v/>
      </c>
      <c r="AA169" s="82" t="str">
        <f>IFERROR(VLOOKUP(B169,Relevé[],26,FALSE),"")</f>
        <v/>
      </c>
      <c r="AB169" s="82" t="str">
        <f>IFERROR(VLOOKUP(B169,Relevé[],27,FALSE),"")</f>
        <v/>
      </c>
      <c r="AC169" s="82" t="str">
        <f>IFERROR(VLOOKUP(B169,Relevé[],28,FALSE),"")</f>
        <v/>
      </c>
      <c r="AD169" s="82" t="str">
        <f>IFERROR(VLOOKUP(B169,Relevé[],29,FALSE),"")</f>
        <v/>
      </c>
      <c r="AE169" s="82" t="str">
        <f>IFERROR(VLOOKUP(B169,Relevé[],30,FALSE),"")</f>
        <v/>
      </c>
      <c r="AF169" s="82" t="str">
        <f>IFERROR(VLOOKUP(B169,Relevé[],31,FALSE),"")</f>
        <v/>
      </c>
      <c r="AG169" s="82" t="str">
        <f>IFERROR(VLOOKUP(B169,Relevé[],32,FALSE),"")</f>
        <v/>
      </c>
      <c r="AH169" s="82" t="str">
        <f>IFERROR(VLOOKUP(B169,Relevé[],33,FALSE),"")</f>
        <v/>
      </c>
      <c r="AI169" s="82" t="str">
        <f>IFERROR(VLOOKUP(B169,Relevé[],34,FALSE),"")</f>
        <v/>
      </c>
      <c r="AJ169" s="146">
        <f t="shared" ref="AJ169" si="1919">SUM(E170:AI170)</f>
        <v>0</v>
      </c>
      <c r="AK169" s="146">
        <f t="shared" ref="AK169" si="1920">SUMIFS($E170:$AI170,$E171:$AI171,"C")</f>
        <v>0</v>
      </c>
      <c r="AL169" s="146">
        <f t="shared" ref="AL169" si="1921">SUMIFS($E170:$AI170,$E171:$AI171,"M")</f>
        <v>0</v>
      </c>
      <c r="AM169" s="146">
        <f t="shared" ref="AM169" si="1922">SUMIFS($E170:$AI170,$E171:$AI171,"A")</f>
        <v>0</v>
      </c>
      <c r="AN169" s="146">
        <f t="shared" ref="AN169" si="1923">SUMIFS($E170:$AI170,$E171:$AI171,"RC")</f>
        <v>0</v>
      </c>
      <c r="AO169" s="146">
        <f t="shared" ref="AO169" si="1924">SUMIFS($E170:$AI170,$E171:$AI171,"P")</f>
        <v>0</v>
      </c>
      <c r="AP169" s="146" t="b">
        <f t="shared" ref="AP169" si="1925">AJ169=SUM(AK169:AO171)</f>
        <v>1</v>
      </c>
    </row>
    <row r="170" spans="2:42" ht="15" customHeight="1" x14ac:dyDescent="0.25">
      <c r="B170" s="154"/>
      <c r="C170" s="149" t="s">
        <v>126</v>
      </c>
      <c r="D170" s="150"/>
      <c r="E170" s="83">
        <f>IFERROR(IF(AND(ISTEXT(E169),$D169=$C$3),E$3,
IF(AND(ISTEXT(E169),$D169=$C$4),E$4,
IF(AND($D169=$C$3,E$3-E169&gt;0),E$3-E169,
IF(AND(ISTEXT(E169),$D169=$C$5),E$5,
IF(AND($D169=$C$4,E$4-E169&gt;0),E$4-E169,
IF(AND($D169=$C$5,E$5-E169&gt;0),E$5-E169,0)))))),0)</f>
        <v>0</v>
      </c>
      <c r="F170" s="83">
        <f t="shared" ref="F170" si="1926">IFERROR(IF(AND(ISTEXT(F169),$D169=$C$3),F$3,
IF(AND(ISTEXT(F169),$D169=$C$4),F$4,
IF(AND($D169=$C$3,F$3-F169&gt;0),F$3-F169,
IF(AND(ISTEXT(F169),$D169=$C$5),F$5,
IF(AND($D169=$C$4,F$4-F169&gt;0),F$4-F169,
IF(AND($D169=$C$5,F$5-F169&gt;0),F$5-F169,0)))))),0)</f>
        <v>0</v>
      </c>
      <c r="G170" s="83">
        <f t="shared" ref="G170" si="1927">IFERROR(IF(AND(ISTEXT(G169),$D169=$C$3),G$3,
IF(AND(ISTEXT(G169),$D169=$C$4),G$4,
IF(AND($D169=$C$3,G$3-G169&gt;0),G$3-G169,
IF(AND(ISTEXT(G169),$D169=$C$5),G$5,
IF(AND($D169=$C$4,G$4-G169&gt;0),G$4-G169,
IF(AND($D169=$C$5,G$5-G169&gt;0),G$5-G169,0)))))),0)</f>
        <v>0</v>
      </c>
      <c r="H170" s="83">
        <f t="shared" ref="H170" si="1928">IFERROR(IF(AND(ISTEXT(H169),$D169=$C$3),H$3,
IF(AND(ISTEXT(H169),$D169=$C$4),H$4,
IF(AND($D169=$C$3,H$3-H169&gt;0),H$3-H169,
IF(AND(ISTEXT(H169),$D169=$C$5),H$5,
IF(AND($D169=$C$4,H$4-H169&gt;0),H$4-H169,
IF(AND($D169=$C$5,H$5-H169&gt;0),H$5-H169,0)))))),0)</f>
        <v>0</v>
      </c>
      <c r="I170" s="83">
        <f t="shared" ref="I170" si="1929">IFERROR(IF(AND(ISTEXT(I169),$D169=$C$3),I$3,
IF(AND(ISTEXT(I169),$D169=$C$4),I$4,
IF(AND($D169=$C$3,I$3-I169&gt;0),I$3-I169,
IF(AND(ISTEXT(I169),$D169=$C$5),I$5,
IF(AND($D169=$C$4,I$4-I169&gt;0),I$4-I169,
IF(AND($D169=$C$5,I$5-I169&gt;0),I$5-I169,0)))))),0)</f>
        <v>0</v>
      </c>
      <c r="J170" s="83">
        <f t="shared" ref="J170" si="1930">IFERROR(IF(AND(ISTEXT(J169),$D169=$C$3),J$3,
IF(AND(ISTEXT(J169),$D169=$C$4),J$4,
IF(AND($D169=$C$3,J$3-J169&gt;0),J$3-J169,
IF(AND(ISTEXT(J169),$D169=$C$5),J$5,
IF(AND($D169=$C$4,J$4-J169&gt;0),J$4-J169,
IF(AND($D169=$C$5,J$5-J169&gt;0),J$5-J169,0)))))),0)</f>
        <v>0</v>
      </c>
      <c r="K170" s="83">
        <f t="shared" ref="K170" si="1931">IFERROR(IF(AND(ISTEXT(K169),$D169=$C$3),K$3,
IF(AND(ISTEXT(K169),$D169=$C$4),K$4,
IF(AND($D169=$C$3,K$3-K169&gt;0),K$3-K169,
IF(AND(ISTEXT(K169),$D169=$C$5),K$5,
IF(AND($D169=$C$4,K$4-K169&gt;0),K$4-K169,
IF(AND($D169=$C$5,K$5-K169&gt;0),K$5-K169,0)))))),0)</f>
        <v>0</v>
      </c>
      <c r="L170" s="83">
        <f t="shared" ref="L170" si="1932">IFERROR(IF(AND(ISTEXT(L169),$D169=$C$3),L$3,
IF(AND(ISTEXT(L169),$D169=$C$4),L$4,
IF(AND($D169=$C$3,L$3-L169&gt;0),L$3-L169,
IF(AND(ISTEXT(L169),$D169=$C$5),L$5,
IF(AND($D169=$C$4,L$4-L169&gt;0),L$4-L169,
IF(AND($D169=$C$5,L$5-L169&gt;0),L$5-L169,0)))))),0)</f>
        <v>0</v>
      </c>
      <c r="M170" s="83">
        <f t="shared" ref="M170" si="1933">IFERROR(IF(AND(ISTEXT(M169),$D169=$C$3),M$3,
IF(AND(ISTEXT(M169),$D169=$C$4),M$4,
IF(AND($D169=$C$3,M$3-M169&gt;0),M$3-M169,
IF(AND(ISTEXT(M169),$D169=$C$5),M$5,
IF(AND($D169=$C$4,M$4-M169&gt;0),M$4-M169,
IF(AND($D169=$C$5,M$5-M169&gt;0),M$5-M169,0)))))),0)</f>
        <v>0</v>
      </c>
      <c r="N170" s="83">
        <f t="shared" ref="N170" si="1934">IFERROR(IF(AND(ISTEXT(N169),$D169=$C$3),N$3,
IF(AND(ISTEXT(N169),$D169=$C$4),N$4,
IF(AND($D169=$C$3,N$3-N169&gt;0),N$3-N169,
IF(AND(ISTEXT(N169),$D169=$C$5),N$5,
IF(AND($D169=$C$4,N$4-N169&gt;0),N$4-N169,
IF(AND($D169=$C$5,N$5-N169&gt;0),N$5-N169,0)))))),0)</f>
        <v>0</v>
      </c>
      <c r="O170" s="83">
        <f t="shared" ref="O170" si="1935">IFERROR(IF(AND(ISTEXT(O169),$D169=$C$3),O$3,
IF(AND(ISTEXT(O169),$D169=$C$4),O$4,
IF(AND($D169=$C$3,O$3-O169&gt;0),O$3-O169,
IF(AND(ISTEXT(O169),$D169=$C$5),O$5,
IF(AND($D169=$C$4,O$4-O169&gt;0),O$4-O169,
IF(AND($D169=$C$5,O$5-O169&gt;0),O$5-O169,0)))))),0)</f>
        <v>0</v>
      </c>
      <c r="P170" s="83">
        <f t="shared" ref="P170" si="1936">IFERROR(IF(AND(ISTEXT(P169),$D169=$C$3),P$3,
IF(AND(ISTEXT(P169),$D169=$C$4),P$4,
IF(AND($D169=$C$3,P$3-P169&gt;0),P$3-P169,
IF(AND(ISTEXT(P169),$D169=$C$5),P$5,
IF(AND($D169=$C$4,P$4-P169&gt;0),P$4-P169,
IF(AND($D169=$C$5,P$5-P169&gt;0),P$5-P169,0)))))),0)</f>
        <v>0</v>
      </c>
      <c r="Q170" s="83">
        <f t="shared" ref="Q170" si="1937">IFERROR(IF(AND(ISTEXT(Q169),$D169=$C$3),Q$3,
IF(AND(ISTEXT(Q169),$D169=$C$4),Q$4,
IF(AND($D169=$C$3,Q$3-Q169&gt;0),Q$3-Q169,
IF(AND(ISTEXT(Q169),$D169=$C$5),Q$5,
IF(AND($D169=$C$4,Q$4-Q169&gt;0),Q$4-Q169,
IF(AND($D169=$C$5,Q$5-Q169&gt;0),Q$5-Q169,0)))))),0)</f>
        <v>0</v>
      </c>
      <c r="R170" s="83">
        <f t="shared" ref="R170" si="1938">IFERROR(IF(AND(ISTEXT(R169),$D169=$C$3),R$3,
IF(AND(ISTEXT(R169),$D169=$C$4),R$4,
IF(AND($D169=$C$3,R$3-R169&gt;0),R$3-R169,
IF(AND(ISTEXT(R169),$D169=$C$5),R$5,
IF(AND($D169=$C$4,R$4-R169&gt;0),R$4-R169,
IF(AND($D169=$C$5,R$5-R169&gt;0),R$5-R169,0)))))),0)</f>
        <v>0</v>
      </c>
      <c r="S170" s="83">
        <f t="shared" ref="S170" si="1939">IFERROR(IF(AND(ISTEXT(S169),$D169=$C$3),S$3,
IF(AND(ISTEXT(S169),$D169=$C$4),S$4,
IF(AND($D169=$C$3,S$3-S169&gt;0),S$3-S169,
IF(AND(ISTEXT(S169),$D169=$C$5),S$5,
IF(AND($D169=$C$4,S$4-S169&gt;0),S$4-S169,
IF(AND($D169=$C$5,S$5-S169&gt;0),S$5-S169,0)))))),0)</f>
        <v>0</v>
      </c>
      <c r="T170" s="83">
        <f t="shared" ref="T170" si="1940">IFERROR(IF(AND(ISTEXT(T169),$D169=$C$3),T$3,
IF(AND(ISTEXT(T169),$D169=$C$4),T$4,
IF(AND($D169=$C$3,T$3-T169&gt;0),T$3-T169,
IF(AND(ISTEXT(T169),$D169=$C$5),T$5,
IF(AND($D169=$C$4,T$4-T169&gt;0),T$4-T169,
IF(AND($D169=$C$5,T$5-T169&gt;0),T$5-T169,0)))))),0)</f>
        <v>0</v>
      </c>
      <c r="U170" s="83">
        <f t="shared" ref="U170" si="1941">IFERROR(IF(AND(ISTEXT(U169),$D169=$C$3),U$3,
IF(AND(ISTEXT(U169),$D169=$C$4),U$4,
IF(AND($D169=$C$3,U$3-U169&gt;0),U$3-U169,
IF(AND(ISTEXT(U169),$D169=$C$5),U$5,
IF(AND($D169=$C$4,U$4-U169&gt;0),U$4-U169,
IF(AND($D169=$C$5,U$5-U169&gt;0),U$5-U169,0)))))),0)</f>
        <v>0</v>
      </c>
      <c r="V170" s="83">
        <f t="shared" ref="V170" si="1942">IFERROR(IF(AND(ISTEXT(V169),$D169=$C$3),V$3,
IF(AND(ISTEXT(V169),$D169=$C$4),V$4,
IF(AND($D169=$C$3,V$3-V169&gt;0),V$3-V169,
IF(AND(ISTEXT(V169),$D169=$C$5),V$5,
IF(AND($D169=$C$4,V$4-V169&gt;0),V$4-V169,
IF(AND($D169=$C$5,V$5-V169&gt;0),V$5-V169,0)))))),0)</f>
        <v>0</v>
      </c>
      <c r="W170" s="83">
        <f t="shared" ref="W170" si="1943">IFERROR(IF(AND(ISTEXT(W169),$D169=$C$3),W$3,
IF(AND(ISTEXT(W169),$D169=$C$4),W$4,
IF(AND($D169=$C$3,W$3-W169&gt;0),W$3-W169,
IF(AND(ISTEXT(W169),$D169=$C$5),W$5,
IF(AND($D169=$C$4,W$4-W169&gt;0),W$4-W169,
IF(AND($D169=$C$5,W$5-W169&gt;0),W$5-W169,0)))))),0)</f>
        <v>0</v>
      </c>
      <c r="X170" s="83">
        <f t="shared" ref="X170" si="1944">IFERROR(IF(AND(ISTEXT(X169),$D169=$C$3),X$3,
IF(AND(ISTEXT(X169),$D169=$C$4),X$4,
IF(AND($D169=$C$3,X$3-X169&gt;0),X$3-X169,
IF(AND(ISTEXT(X169),$D169=$C$5),X$5,
IF(AND($D169=$C$4,X$4-X169&gt;0),X$4-X169,
IF(AND($D169=$C$5,X$5-X169&gt;0),X$5-X169,0)))))),0)</f>
        <v>0</v>
      </c>
      <c r="Y170" s="83">
        <f t="shared" ref="Y170" si="1945">IFERROR(IF(AND(ISTEXT(Y169),$D169=$C$3),Y$3,
IF(AND(ISTEXT(Y169),$D169=$C$4),Y$4,
IF(AND($D169=$C$3,Y$3-Y169&gt;0),Y$3-Y169,
IF(AND(ISTEXT(Y169),$D169=$C$5),Y$5,
IF(AND($D169=$C$4,Y$4-Y169&gt;0),Y$4-Y169,
IF(AND($D169=$C$5,Y$5-Y169&gt;0),Y$5-Y169,0)))))),0)</f>
        <v>0</v>
      </c>
      <c r="Z170" s="83">
        <f t="shared" ref="Z170" si="1946">IFERROR(IF(AND(ISTEXT(Z169),$D169=$C$3),Z$3,
IF(AND(ISTEXT(Z169),$D169=$C$4),Z$4,
IF(AND($D169=$C$3,Z$3-Z169&gt;0),Z$3-Z169,
IF(AND(ISTEXT(Z169),$D169=$C$5),Z$5,
IF(AND($D169=$C$4,Z$4-Z169&gt;0),Z$4-Z169,
IF(AND($D169=$C$5,Z$5-Z169&gt;0),Z$5-Z169,0)))))),0)</f>
        <v>0</v>
      </c>
      <c r="AA170" s="83">
        <f t="shared" ref="AA170" si="1947">IFERROR(IF(AND(ISTEXT(AA169),$D169=$C$3),AA$3,
IF(AND(ISTEXT(AA169),$D169=$C$4),AA$4,
IF(AND($D169=$C$3,AA$3-AA169&gt;0),AA$3-AA169,
IF(AND(ISTEXT(AA169),$D169=$C$5),AA$5,
IF(AND($D169=$C$4,AA$4-AA169&gt;0),AA$4-AA169,
IF(AND($D169=$C$5,AA$5-AA169&gt;0),AA$5-AA169,0)))))),0)</f>
        <v>0</v>
      </c>
      <c r="AB170" s="83">
        <f t="shared" ref="AB170" si="1948">IFERROR(IF(AND(ISTEXT(AB169),$D169=$C$3),AB$3,
IF(AND(ISTEXT(AB169),$D169=$C$4),AB$4,
IF(AND($D169=$C$3,AB$3-AB169&gt;0),AB$3-AB169,
IF(AND(ISTEXT(AB169),$D169=$C$5),AB$5,
IF(AND($D169=$C$4,AB$4-AB169&gt;0),AB$4-AB169,
IF(AND($D169=$C$5,AB$5-AB169&gt;0),AB$5-AB169,0)))))),0)</f>
        <v>0</v>
      </c>
      <c r="AC170" s="83">
        <f t="shared" ref="AC170" si="1949">IFERROR(IF(AND(ISTEXT(AC169),$D169=$C$3),AC$3,
IF(AND(ISTEXT(AC169),$D169=$C$4),AC$4,
IF(AND($D169=$C$3,AC$3-AC169&gt;0),AC$3-AC169,
IF(AND(ISTEXT(AC169),$D169=$C$5),AC$5,
IF(AND($D169=$C$4,AC$4-AC169&gt;0),AC$4-AC169,
IF(AND($D169=$C$5,AC$5-AC169&gt;0),AC$5-AC169,0)))))),0)</f>
        <v>0</v>
      </c>
      <c r="AD170" s="83">
        <f t="shared" ref="AD170" si="1950">IFERROR(IF(AND(ISTEXT(AD169),$D169=$C$3),AD$3,
IF(AND(ISTEXT(AD169),$D169=$C$4),AD$4,
IF(AND($D169=$C$3,AD$3-AD169&gt;0),AD$3-AD169,
IF(AND(ISTEXT(AD169),$D169=$C$5),AD$5,
IF(AND($D169=$C$4,AD$4-AD169&gt;0),AD$4-AD169,
IF(AND($D169=$C$5,AD$5-AD169&gt;0),AD$5-AD169,0)))))),0)</f>
        <v>0</v>
      </c>
      <c r="AE170" s="83">
        <f t="shared" ref="AE170" si="1951">IFERROR(IF(AND(ISTEXT(AE169),$D169=$C$3),AE$3,
IF(AND(ISTEXT(AE169),$D169=$C$4),AE$4,
IF(AND($D169=$C$3,AE$3-AE169&gt;0),AE$3-AE169,
IF(AND(ISTEXT(AE169),$D169=$C$5),AE$5,
IF(AND($D169=$C$4,AE$4-AE169&gt;0),AE$4-AE169,
IF(AND($D169=$C$5,AE$5-AE169&gt;0),AE$5-AE169,0)))))),0)</f>
        <v>0</v>
      </c>
      <c r="AF170" s="83">
        <f t="shared" ref="AF170" si="1952">IFERROR(IF(AND(ISTEXT(AF169),$D169=$C$3),AF$3,
IF(AND(ISTEXT(AF169),$D169=$C$4),AF$4,
IF(AND($D169=$C$3,AF$3-AF169&gt;0),AF$3-AF169,
IF(AND(ISTEXT(AF169),$D169=$C$5),AF$5,
IF(AND($D169=$C$4,AF$4-AF169&gt;0),AF$4-AF169,
IF(AND($D169=$C$5,AF$5-AF169&gt;0),AF$5-AF169,0)))))),0)</f>
        <v>0</v>
      </c>
      <c r="AG170" s="83">
        <f t="shared" ref="AG170" si="1953">IFERROR(IF(AND(ISTEXT(AG169),$D169=$C$3),AG$3,
IF(AND(ISTEXT(AG169),$D169=$C$4),AG$4,
IF(AND($D169=$C$3,AG$3-AG169&gt;0),AG$3-AG169,
IF(AND(ISTEXT(AG169),$D169=$C$5),AG$5,
IF(AND($D169=$C$4,AG$4-AG169&gt;0),AG$4-AG169,
IF(AND($D169=$C$5,AG$5-AG169&gt;0),AG$5-AG169,0)))))),0)</f>
        <v>0</v>
      </c>
      <c r="AH170" s="83">
        <f t="shared" ref="AH170" si="1954">IFERROR(IF(AND(ISTEXT(AH169),$D169=$C$3),AH$3,
IF(AND(ISTEXT(AH169),$D169=$C$4),AH$4,
IF(AND($D169=$C$3,AH$3-AH169&gt;0),AH$3-AH169,
IF(AND(ISTEXT(AH169),$D169=$C$5),AH$5,
IF(AND($D169=$C$4,AH$4-AH169&gt;0),AH$4-AH169,
IF(AND($D169=$C$5,AH$5-AH169&gt;0),AH$5-AH169,0)))))),0)</f>
        <v>0</v>
      </c>
      <c r="AI170" s="83">
        <f t="shared" ref="AI170" si="1955">IFERROR(IF(AND(ISTEXT(AI169),$D169=$C$3),AI$3,
IF(AND(ISTEXT(AI169),$D169=$C$4),AI$4,
IF(AND($D169=$C$3,AI$3-AI169&gt;0),AI$3-AI169,
IF(AND(ISTEXT(AI169),$D169=$C$5),AI$5,
IF(AND($D169=$C$4,AI$4-AI169&gt;0),AI$4-AI169,
IF(AND($D169=$C$5,AI$5-AI169&gt;0),AI$5-AI169,0)))))),0)</f>
        <v>0</v>
      </c>
      <c r="AJ170" s="147"/>
      <c r="AK170" s="147"/>
      <c r="AL170" s="147"/>
      <c r="AM170" s="147"/>
      <c r="AN170" s="147"/>
      <c r="AO170" s="147"/>
      <c r="AP170" s="147"/>
    </row>
    <row r="171" spans="2:42" ht="15" customHeight="1" thickBot="1" x14ac:dyDescent="0.3">
      <c r="B171" s="155"/>
      <c r="C171" s="151" t="s">
        <v>127</v>
      </c>
      <c r="D171" s="152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148"/>
      <c r="AK171" s="148"/>
      <c r="AL171" s="148"/>
      <c r="AM171" s="148"/>
      <c r="AN171" s="148"/>
      <c r="AO171" s="148"/>
      <c r="AP171" s="148"/>
    </row>
    <row r="172" spans="2:42" ht="15" customHeight="1" x14ac:dyDescent="0.25">
      <c r="B172" s="153">
        <f>A64</f>
        <v>0</v>
      </c>
      <c r="C172" s="81" t="str">
        <f>IFERROR(VLOOKUP(B172,Relevé[],2,FALSE),"")</f>
        <v/>
      </c>
      <c r="D172" s="81" t="str">
        <f>IFERROR(VLOOKUP(B172,Relevé[],3,FALSE),"")</f>
        <v/>
      </c>
      <c r="E172" s="82" t="str">
        <f>IFERROR(VLOOKUP(B172,Relevé[],4,FALSE),"")</f>
        <v/>
      </c>
      <c r="F172" s="82" t="str">
        <f>IFERROR(VLOOKUP(B172,Relevé[],5,FALSE),"")</f>
        <v/>
      </c>
      <c r="G172" s="82" t="str">
        <f>IFERROR(VLOOKUP(B172,Relevé[],6,FALSE),"")</f>
        <v/>
      </c>
      <c r="H172" s="82" t="str">
        <f>IFERROR(VLOOKUP(B172,Relevé[],7,FALSE),"")</f>
        <v/>
      </c>
      <c r="I172" s="82" t="str">
        <f>IFERROR(VLOOKUP(B172,Relevé[],8,FALSE),"")</f>
        <v/>
      </c>
      <c r="J172" s="82" t="str">
        <f>IFERROR(VLOOKUP(B172,Relevé[],9,FALSE),"")</f>
        <v/>
      </c>
      <c r="K172" s="82" t="str">
        <f>IFERROR(VLOOKUP(B172,Relevé[],10,FALSE),"")</f>
        <v/>
      </c>
      <c r="L172" s="82" t="str">
        <f>IFERROR(VLOOKUP(B172,Relevé[],11,FALSE),"")</f>
        <v/>
      </c>
      <c r="M172" s="82" t="str">
        <f>IFERROR(VLOOKUP(B172,Relevé[],12,FALSE),"")</f>
        <v/>
      </c>
      <c r="N172" s="82" t="str">
        <f>IFERROR(VLOOKUP(B172,Relevé[],13,FALSE),"")</f>
        <v/>
      </c>
      <c r="O172" s="82" t="str">
        <f>IFERROR(VLOOKUP(B172,Relevé[],14,FALSE),"")</f>
        <v/>
      </c>
      <c r="P172" s="82" t="str">
        <f>IFERROR(VLOOKUP(B172,Relevé[],15,FALSE),"")</f>
        <v/>
      </c>
      <c r="Q172" s="82" t="str">
        <f>IFERROR(VLOOKUP(B172,Relevé[],16,FALSE),"")</f>
        <v/>
      </c>
      <c r="R172" s="82" t="str">
        <f>IFERROR(VLOOKUP(B172,Relevé[],17,FALSE),"")</f>
        <v/>
      </c>
      <c r="S172" s="82" t="str">
        <f>IFERROR(VLOOKUP(B172,Relevé[],18,FALSE),"")</f>
        <v/>
      </c>
      <c r="T172" s="82" t="str">
        <f>IFERROR(VLOOKUP(B172,Relevé[],19,FALSE),"")</f>
        <v/>
      </c>
      <c r="U172" s="82" t="str">
        <f>IFERROR(VLOOKUP(B172,Relevé[],20,FALSE),"")</f>
        <v/>
      </c>
      <c r="V172" s="82" t="str">
        <f>IFERROR(VLOOKUP(B172,Relevé[],21,FALSE),"")</f>
        <v/>
      </c>
      <c r="W172" s="82" t="str">
        <f>IFERROR(VLOOKUP(B172,Relevé[],22,FALSE),"")</f>
        <v/>
      </c>
      <c r="X172" s="82" t="str">
        <f>IFERROR(VLOOKUP(B172,Relevé[],23,FALSE),"")</f>
        <v/>
      </c>
      <c r="Y172" s="82" t="str">
        <f>IFERROR(VLOOKUP(B172,Relevé[],24,FALSE),"")</f>
        <v/>
      </c>
      <c r="Z172" s="82" t="str">
        <f>IFERROR(VLOOKUP(B172,Relevé[],25,FALSE),"")</f>
        <v/>
      </c>
      <c r="AA172" s="82" t="str">
        <f>IFERROR(VLOOKUP(B172,Relevé[],26,FALSE),"")</f>
        <v/>
      </c>
      <c r="AB172" s="82" t="str">
        <f>IFERROR(VLOOKUP(B172,Relevé[],27,FALSE),"")</f>
        <v/>
      </c>
      <c r="AC172" s="82" t="str">
        <f>IFERROR(VLOOKUP(B172,Relevé[],28,FALSE),"")</f>
        <v/>
      </c>
      <c r="AD172" s="82" t="str">
        <f>IFERROR(VLOOKUP(B172,Relevé[],29,FALSE),"")</f>
        <v/>
      </c>
      <c r="AE172" s="82" t="str">
        <f>IFERROR(VLOOKUP(B172,Relevé[],30,FALSE),"")</f>
        <v/>
      </c>
      <c r="AF172" s="82" t="str">
        <f>IFERROR(VLOOKUP(B172,Relevé[],31,FALSE),"")</f>
        <v/>
      </c>
      <c r="AG172" s="82" t="str">
        <f>IFERROR(VLOOKUP(B172,Relevé[],32,FALSE),"")</f>
        <v/>
      </c>
      <c r="AH172" s="82" t="str">
        <f>IFERROR(VLOOKUP(B172,Relevé[],33,FALSE),"")</f>
        <v/>
      </c>
      <c r="AI172" s="82" t="str">
        <f>IFERROR(VLOOKUP(B172,Relevé[],34,FALSE),"")</f>
        <v/>
      </c>
      <c r="AJ172" s="146">
        <f>SUM(E173:AI173)</f>
        <v>0</v>
      </c>
      <c r="AK172" s="146">
        <f t="shared" ref="AK172" si="1956">SUMIFS($E173:$AI173,$E174:$AI174,"C")</f>
        <v>0</v>
      </c>
      <c r="AL172" s="146">
        <f t="shared" ref="AL172" si="1957">SUMIFS($E173:$AI173,$E174:$AI174,"M")</f>
        <v>0</v>
      </c>
      <c r="AM172" s="146">
        <f t="shared" ref="AM172" si="1958">SUMIFS($E173:$AI173,$E174:$AI174,"A")</f>
        <v>0</v>
      </c>
      <c r="AN172" s="146">
        <f t="shared" ref="AN172" si="1959">SUMIFS($E173:$AI173,$E174:$AI174,"RC")</f>
        <v>0</v>
      </c>
      <c r="AO172" s="146">
        <f t="shared" ref="AO172" si="1960">SUMIFS($E173:$AI173,$E174:$AI174,"P")</f>
        <v>0</v>
      </c>
      <c r="AP172" s="146" t="b">
        <f t="shared" ref="AP172" si="1961">AJ172=SUM(AK172:AO174)</f>
        <v>1</v>
      </c>
    </row>
    <row r="173" spans="2:42" ht="15" customHeight="1" x14ac:dyDescent="0.25">
      <c r="B173" s="154"/>
      <c r="C173" s="149" t="s">
        <v>126</v>
      </c>
      <c r="D173" s="150"/>
      <c r="E173" s="83">
        <f>IFERROR(IF(AND(ISTEXT(E172),$D172=$C$3),E$3,
IF(AND(ISTEXT(E172),$D172=$C$4),E$4,
IF(AND($D172=$C$3,E$3-E172&gt;0),E$3-E172,
IF(AND(ISTEXT(E172),$D172=$C$5),E$5,
IF(AND($D172=$C$4,E$4-E172&gt;0),E$4-E172,
IF(AND($D172=$C$5,E$5-E172&gt;0),E$5-E172,0)))))),0)</f>
        <v>0</v>
      </c>
      <c r="F173" s="83">
        <f t="shared" ref="F173" si="1962">IFERROR(IF(AND(ISTEXT(F172),$D172=$C$3),F$3,
IF(AND(ISTEXT(F172),$D172=$C$4),F$4,
IF(AND($D172=$C$3,F$3-F172&gt;0),F$3-F172,
IF(AND(ISTEXT(F172),$D172=$C$5),F$5,
IF(AND($D172=$C$4,F$4-F172&gt;0),F$4-F172,
IF(AND($D172=$C$5,F$5-F172&gt;0),F$5-F172,0)))))),0)</f>
        <v>0</v>
      </c>
      <c r="G173" s="83">
        <f t="shared" ref="G173" si="1963">IFERROR(IF(AND(ISTEXT(G172),$D172=$C$3),G$3,
IF(AND(ISTEXT(G172),$D172=$C$4),G$4,
IF(AND($D172=$C$3,G$3-G172&gt;0),G$3-G172,
IF(AND(ISTEXT(G172),$D172=$C$5),G$5,
IF(AND($D172=$C$4,G$4-G172&gt;0),G$4-G172,
IF(AND($D172=$C$5,G$5-G172&gt;0),G$5-G172,0)))))),0)</f>
        <v>0</v>
      </c>
      <c r="H173" s="83">
        <f t="shared" ref="H173" si="1964">IFERROR(IF(AND(ISTEXT(H172),$D172=$C$3),H$3,
IF(AND(ISTEXT(H172),$D172=$C$4),H$4,
IF(AND($D172=$C$3,H$3-H172&gt;0),H$3-H172,
IF(AND(ISTEXT(H172),$D172=$C$5),H$5,
IF(AND($D172=$C$4,H$4-H172&gt;0),H$4-H172,
IF(AND($D172=$C$5,H$5-H172&gt;0),H$5-H172,0)))))),0)</f>
        <v>0</v>
      </c>
      <c r="I173" s="83">
        <f t="shared" ref="I173" si="1965">IFERROR(IF(AND(ISTEXT(I172),$D172=$C$3),I$3,
IF(AND(ISTEXT(I172),$D172=$C$4),I$4,
IF(AND($D172=$C$3,I$3-I172&gt;0),I$3-I172,
IF(AND(ISTEXT(I172),$D172=$C$5),I$5,
IF(AND($D172=$C$4,I$4-I172&gt;0),I$4-I172,
IF(AND($D172=$C$5,I$5-I172&gt;0),I$5-I172,0)))))),0)</f>
        <v>0</v>
      </c>
      <c r="J173" s="83">
        <f t="shared" ref="J173" si="1966">IFERROR(IF(AND(ISTEXT(J172),$D172=$C$3),J$3,
IF(AND(ISTEXT(J172),$D172=$C$4),J$4,
IF(AND($D172=$C$3,J$3-J172&gt;0),J$3-J172,
IF(AND(ISTEXT(J172),$D172=$C$5),J$5,
IF(AND($D172=$C$4,J$4-J172&gt;0),J$4-J172,
IF(AND($D172=$C$5,J$5-J172&gt;0),J$5-J172,0)))))),0)</f>
        <v>0</v>
      </c>
      <c r="K173" s="83">
        <f t="shared" ref="K173" si="1967">IFERROR(IF(AND(ISTEXT(K172),$D172=$C$3),K$3,
IF(AND(ISTEXT(K172),$D172=$C$4),K$4,
IF(AND($D172=$C$3,K$3-K172&gt;0),K$3-K172,
IF(AND(ISTEXT(K172),$D172=$C$5),K$5,
IF(AND($D172=$C$4,K$4-K172&gt;0),K$4-K172,
IF(AND($D172=$C$5,K$5-K172&gt;0),K$5-K172,0)))))),0)</f>
        <v>0</v>
      </c>
      <c r="L173" s="83">
        <f t="shared" ref="L173" si="1968">IFERROR(IF(AND(ISTEXT(L172),$D172=$C$3),L$3,
IF(AND(ISTEXT(L172),$D172=$C$4),L$4,
IF(AND($D172=$C$3,L$3-L172&gt;0),L$3-L172,
IF(AND(ISTEXT(L172),$D172=$C$5),L$5,
IF(AND($D172=$C$4,L$4-L172&gt;0),L$4-L172,
IF(AND($D172=$C$5,L$5-L172&gt;0),L$5-L172,0)))))),0)</f>
        <v>0</v>
      </c>
      <c r="M173" s="83">
        <f t="shared" ref="M173" si="1969">IFERROR(IF(AND(ISTEXT(M172),$D172=$C$3),M$3,
IF(AND(ISTEXT(M172),$D172=$C$4),M$4,
IF(AND($D172=$C$3,M$3-M172&gt;0),M$3-M172,
IF(AND(ISTEXT(M172),$D172=$C$5),M$5,
IF(AND($D172=$C$4,M$4-M172&gt;0),M$4-M172,
IF(AND($D172=$C$5,M$5-M172&gt;0),M$5-M172,0)))))),0)</f>
        <v>0</v>
      </c>
      <c r="N173" s="83">
        <f t="shared" ref="N173" si="1970">IFERROR(IF(AND(ISTEXT(N172),$D172=$C$3),N$3,
IF(AND(ISTEXT(N172),$D172=$C$4),N$4,
IF(AND($D172=$C$3,N$3-N172&gt;0),N$3-N172,
IF(AND(ISTEXT(N172),$D172=$C$5),N$5,
IF(AND($D172=$C$4,N$4-N172&gt;0),N$4-N172,
IF(AND($D172=$C$5,N$5-N172&gt;0),N$5-N172,0)))))),0)</f>
        <v>0</v>
      </c>
      <c r="O173" s="83">
        <f t="shared" ref="O173" si="1971">IFERROR(IF(AND(ISTEXT(O172),$D172=$C$3),O$3,
IF(AND(ISTEXT(O172),$D172=$C$4),O$4,
IF(AND($D172=$C$3,O$3-O172&gt;0),O$3-O172,
IF(AND(ISTEXT(O172),$D172=$C$5),O$5,
IF(AND($D172=$C$4,O$4-O172&gt;0),O$4-O172,
IF(AND($D172=$C$5,O$5-O172&gt;0),O$5-O172,0)))))),0)</f>
        <v>0</v>
      </c>
      <c r="P173" s="83">
        <f t="shared" ref="P173" si="1972">IFERROR(IF(AND(ISTEXT(P172),$D172=$C$3),P$3,
IF(AND(ISTEXT(P172),$D172=$C$4),P$4,
IF(AND($D172=$C$3,P$3-P172&gt;0),P$3-P172,
IF(AND(ISTEXT(P172),$D172=$C$5),P$5,
IF(AND($D172=$C$4,P$4-P172&gt;0),P$4-P172,
IF(AND($D172=$C$5,P$5-P172&gt;0),P$5-P172,0)))))),0)</f>
        <v>0</v>
      </c>
      <c r="Q173" s="83">
        <f t="shared" ref="Q173" si="1973">IFERROR(IF(AND(ISTEXT(Q172),$D172=$C$3),Q$3,
IF(AND(ISTEXT(Q172),$D172=$C$4),Q$4,
IF(AND($D172=$C$3,Q$3-Q172&gt;0),Q$3-Q172,
IF(AND(ISTEXT(Q172),$D172=$C$5),Q$5,
IF(AND($D172=$C$4,Q$4-Q172&gt;0),Q$4-Q172,
IF(AND($D172=$C$5,Q$5-Q172&gt;0),Q$5-Q172,0)))))),0)</f>
        <v>0</v>
      </c>
      <c r="R173" s="83">
        <f t="shared" ref="R173" si="1974">IFERROR(IF(AND(ISTEXT(R172),$D172=$C$3),R$3,
IF(AND(ISTEXT(R172),$D172=$C$4),R$4,
IF(AND($D172=$C$3,R$3-R172&gt;0),R$3-R172,
IF(AND(ISTEXT(R172),$D172=$C$5),R$5,
IF(AND($D172=$C$4,R$4-R172&gt;0),R$4-R172,
IF(AND($D172=$C$5,R$5-R172&gt;0),R$5-R172,0)))))),0)</f>
        <v>0</v>
      </c>
      <c r="S173" s="83">
        <f t="shared" ref="S173" si="1975">IFERROR(IF(AND(ISTEXT(S172),$D172=$C$3),S$3,
IF(AND(ISTEXT(S172),$D172=$C$4),S$4,
IF(AND($D172=$C$3,S$3-S172&gt;0),S$3-S172,
IF(AND(ISTEXT(S172),$D172=$C$5),S$5,
IF(AND($D172=$C$4,S$4-S172&gt;0),S$4-S172,
IF(AND($D172=$C$5,S$5-S172&gt;0),S$5-S172,0)))))),0)</f>
        <v>0</v>
      </c>
      <c r="T173" s="83">
        <f t="shared" ref="T173" si="1976">IFERROR(IF(AND(ISTEXT(T172),$D172=$C$3),T$3,
IF(AND(ISTEXT(T172),$D172=$C$4),T$4,
IF(AND($D172=$C$3,T$3-T172&gt;0),T$3-T172,
IF(AND(ISTEXT(T172),$D172=$C$5),T$5,
IF(AND($D172=$C$4,T$4-T172&gt;0),T$4-T172,
IF(AND($D172=$C$5,T$5-T172&gt;0),T$5-T172,0)))))),0)</f>
        <v>0</v>
      </c>
      <c r="U173" s="83">
        <f t="shared" ref="U173" si="1977">IFERROR(IF(AND(ISTEXT(U172),$D172=$C$3),U$3,
IF(AND(ISTEXT(U172),$D172=$C$4),U$4,
IF(AND($D172=$C$3,U$3-U172&gt;0),U$3-U172,
IF(AND(ISTEXT(U172),$D172=$C$5),U$5,
IF(AND($D172=$C$4,U$4-U172&gt;0),U$4-U172,
IF(AND($D172=$C$5,U$5-U172&gt;0),U$5-U172,0)))))),0)</f>
        <v>0</v>
      </c>
      <c r="V173" s="83">
        <f t="shared" ref="V173" si="1978">IFERROR(IF(AND(ISTEXT(V172),$D172=$C$3),V$3,
IF(AND(ISTEXT(V172),$D172=$C$4),V$4,
IF(AND($D172=$C$3,V$3-V172&gt;0),V$3-V172,
IF(AND(ISTEXT(V172),$D172=$C$5),V$5,
IF(AND($D172=$C$4,V$4-V172&gt;0),V$4-V172,
IF(AND($D172=$C$5,V$5-V172&gt;0),V$5-V172,0)))))),0)</f>
        <v>0</v>
      </c>
      <c r="W173" s="83">
        <f t="shared" ref="W173" si="1979">IFERROR(IF(AND(ISTEXT(W172),$D172=$C$3),W$3,
IF(AND(ISTEXT(W172),$D172=$C$4),W$4,
IF(AND($D172=$C$3,W$3-W172&gt;0),W$3-W172,
IF(AND(ISTEXT(W172),$D172=$C$5),W$5,
IF(AND($D172=$C$4,W$4-W172&gt;0),W$4-W172,
IF(AND($D172=$C$5,W$5-W172&gt;0),W$5-W172,0)))))),0)</f>
        <v>0</v>
      </c>
      <c r="X173" s="83">
        <f t="shared" ref="X173" si="1980">IFERROR(IF(AND(ISTEXT(X172),$D172=$C$3),X$3,
IF(AND(ISTEXT(X172),$D172=$C$4),X$4,
IF(AND($D172=$C$3,X$3-X172&gt;0),X$3-X172,
IF(AND(ISTEXT(X172),$D172=$C$5),X$5,
IF(AND($D172=$C$4,X$4-X172&gt;0),X$4-X172,
IF(AND($D172=$C$5,X$5-X172&gt;0),X$5-X172,0)))))),0)</f>
        <v>0</v>
      </c>
      <c r="Y173" s="83">
        <f t="shared" ref="Y173" si="1981">IFERROR(IF(AND(ISTEXT(Y172),$D172=$C$3),Y$3,
IF(AND(ISTEXT(Y172),$D172=$C$4),Y$4,
IF(AND($D172=$C$3,Y$3-Y172&gt;0),Y$3-Y172,
IF(AND(ISTEXT(Y172),$D172=$C$5),Y$5,
IF(AND($D172=$C$4,Y$4-Y172&gt;0),Y$4-Y172,
IF(AND($D172=$C$5,Y$5-Y172&gt;0),Y$5-Y172,0)))))),0)</f>
        <v>0</v>
      </c>
      <c r="Z173" s="83">
        <f t="shared" ref="Z173" si="1982">IFERROR(IF(AND(ISTEXT(Z172),$D172=$C$3),Z$3,
IF(AND(ISTEXT(Z172),$D172=$C$4),Z$4,
IF(AND($D172=$C$3,Z$3-Z172&gt;0),Z$3-Z172,
IF(AND(ISTEXT(Z172),$D172=$C$5),Z$5,
IF(AND($D172=$C$4,Z$4-Z172&gt;0),Z$4-Z172,
IF(AND($D172=$C$5,Z$5-Z172&gt;0),Z$5-Z172,0)))))),0)</f>
        <v>0</v>
      </c>
      <c r="AA173" s="83">
        <f t="shared" ref="AA173" si="1983">IFERROR(IF(AND(ISTEXT(AA172),$D172=$C$3),AA$3,
IF(AND(ISTEXT(AA172),$D172=$C$4),AA$4,
IF(AND($D172=$C$3,AA$3-AA172&gt;0),AA$3-AA172,
IF(AND(ISTEXT(AA172),$D172=$C$5),AA$5,
IF(AND($D172=$C$4,AA$4-AA172&gt;0),AA$4-AA172,
IF(AND($D172=$C$5,AA$5-AA172&gt;0),AA$5-AA172,0)))))),0)</f>
        <v>0</v>
      </c>
      <c r="AB173" s="83">
        <f t="shared" ref="AB173" si="1984">IFERROR(IF(AND(ISTEXT(AB172),$D172=$C$3),AB$3,
IF(AND(ISTEXT(AB172),$D172=$C$4),AB$4,
IF(AND($D172=$C$3,AB$3-AB172&gt;0),AB$3-AB172,
IF(AND(ISTEXT(AB172),$D172=$C$5),AB$5,
IF(AND($D172=$C$4,AB$4-AB172&gt;0),AB$4-AB172,
IF(AND($D172=$C$5,AB$5-AB172&gt;0),AB$5-AB172,0)))))),0)</f>
        <v>0</v>
      </c>
      <c r="AC173" s="83">
        <f t="shared" ref="AC173" si="1985">IFERROR(IF(AND(ISTEXT(AC172),$D172=$C$3),AC$3,
IF(AND(ISTEXT(AC172),$D172=$C$4),AC$4,
IF(AND($D172=$C$3,AC$3-AC172&gt;0),AC$3-AC172,
IF(AND(ISTEXT(AC172),$D172=$C$5),AC$5,
IF(AND($D172=$C$4,AC$4-AC172&gt;0),AC$4-AC172,
IF(AND($D172=$C$5,AC$5-AC172&gt;0),AC$5-AC172,0)))))),0)</f>
        <v>0</v>
      </c>
      <c r="AD173" s="83">
        <f t="shared" ref="AD173" si="1986">IFERROR(IF(AND(ISTEXT(AD172),$D172=$C$3),AD$3,
IF(AND(ISTEXT(AD172),$D172=$C$4),AD$4,
IF(AND($D172=$C$3,AD$3-AD172&gt;0),AD$3-AD172,
IF(AND(ISTEXT(AD172),$D172=$C$5),AD$5,
IF(AND($D172=$C$4,AD$4-AD172&gt;0),AD$4-AD172,
IF(AND($D172=$C$5,AD$5-AD172&gt;0),AD$5-AD172,0)))))),0)</f>
        <v>0</v>
      </c>
      <c r="AE173" s="83">
        <f t="shared" ref="AE173" si="1987">IFERROR(IF(AND(ISTEXT(AE172),$D172=$C$3),AE$3,
IF(AND(ISTEXT(AE172),$D172=$C$4),AE$4,
IF(AND($D172=$C$3,AE$3-AE172&gt;0),AE$3-AE172,
IF(AND(ISTEXT(AE172),$D172=$C$5),AE$5,
IF(AND($D172=$C$4,AE$4-AE172&gt;0),AE$4-AE172,
IF(AND($D172=$C$5,AE$5-AE172&gt;0),AE$5-AE172,0)))))),0)</f>
        <v>0</v>
      </c>
      <c r="AF173" s="83">
        <f t="shared" ref="AF173" si="1988">IFERROR(IF(AND(ISTEXT(AF172),$D172=$C$3),AF$3,
IF(AND(ISTEXT(AF172),$D172=$C$4),AF$4,
IF(AND($D172=$C$3,AF$3-AF172&gt;0),AF$3-AF172,
IF(AND(ISTEXT(AF172),$D172=$C$5),AF$5,
IF(AND($D172=$C$4,AF$4-AF172&gt;0),AF$4-AF172,
IF(AND($D172=$C$5,AF$5-AF172&gt;0),AF$5-AF172,0)))))),0)</f>
        <v>0</v>
      </c>
      <c r="AG173" s="83">
        <f t="shared" ref="AG173" si="1989">IFERROR(IF(AND(ISTEXT(AG172),$D172=$C$3),AG$3,
IF(AND(ISTEXT(AG172),$D172=$C$4),AG$4,
IF(AND($D172=$C$3,AG$3-AG172&gt;0),AG$3-AG172,
IF(AND(ISTEXT(AG172),$D172=$C$5),AG$5,
IF(AND($D172=$C$4,AG$4-AG172&gt;0),AG$4-AG172,
IF(AND($D172=$C$5,AG$5-AG172&gt;0),AG$5-AG172,0)))))),0)</f>
        <v>0</v>
      </c>
      <c r="AH173" s="83">
        <f t="shared" ref="AH173" si="1990">IFERROR(IF(AND(ISTEXT(AH172),$D172=$C$3),AH$3,
IF(AND(ISTEXT(AH172),$D172=$C$4),AH$4,
IF(AND($D172=$C$3,AH$3-AH172&gt;0),AH$3-AH172,
IF(AND(ISTEXT(AH172),$D172=$C$5),AH$5,
IF(AND($D172=$C$4,AH$4-AH172&gt;0),AH$4-AH172,
IF(AND($D172=$C$5,AH$5-AH172&gt;0),AH$5-AH172,0)))))),0)</f>
        <v>0</v>
      </c>
      <c r="AI173" s="83">
        <f t="shared" ref="AI173" si="1991">IFERROR(IF(AND(ISTEXT(AI172),$D172=$C$3),AI$3,
IF(AND(ISTEXT(AI172),$D172=$C$4),AI$4,
IF(AND($D172=$C$3,AI$3-AI172&gt;0),AI$3-AI172,
IF(AND(ISTEXT(AI172),$D172=$C$5),AI$5,
IF(AND($D172=$C$4,AI$4-AI172&gt;0),AI$4-AI172,
IF(AND($D172=$C$5,AI$5-AI172&gt;0),AI$5-AI172,0)))))),0)</f>
        <v>0</v>
      </c>
      <c r="AJ173" s="147"/>
      <c r="AK173" s="147"/>
      <c r="AL173" s="147"/>
      <c r="AM173" s="147"/>
      <c r="AN173" s="147"/>
      <c r="AO173" s="147"/>
      <c r="AP173" s="147"/>
    </row>
    <row r="174" spans="2:42" ht="15" customHeight="1" thickBot="1" x14ac:dyDescent="0.3">
      <c r="B174" s="155"/>
      <c r="C174" s="151" t="s">
        <v>127</v>
      </c>
      <c r="D174" s="152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148"/>
      <c r="AK174" s="148"/>
      <c r="AL174" s="148"/>
      <c r="AM174" s="148"/>
      <c r="AN174" s="148"/>
      <c r="AO174" s="148"/>
      <c r="AP174" s="148"/>
    </row>
    <row r="175" spans="2:42" ht="15" customHeight="1" x14ac:dyDescent="0.25">
      <c r="B175" s="153">
        <f>A65</f>
        <v>0</v>
      </c>
      <c r="C175" s="81" t="str">
        <f>IFERROR(VLOOKUP(B175,Relevé[],2,FALSE),"")</f>
        <v/>
      </c>
      <c r="D175" s="81" t="str">
        <f>IFERROR(VLOOKUP(B175,Relevé[],3,FALSE),"")</f>
        <v/>
      </c>
      <c r="E175" s="82" t="str">
        <f>IFERROR(VLOOKUP(B175,Relevé[],4,FALSE),"")</f>
        <v/>
      </c>
      <c r="F175" s="82" t="str">
        <f>IFERROR(VLOOKUP(B175,Relevé[],5,FALSE),"")</f>
        <v/>
      </c>
      <c r="G175" s="82" t="str">
        <f>IFERROR(VLOOKUP(B175,Relevé[],6,FALSE),"")</f>
        <v/>
      </c>
      <c r="H175" s="82" t="str">
        <f>IFERROR(VLOOKUP(B175,Relevé[],7,FALSE),"")</f>
        <v/>
      </c>
      <c r="I175" s="82" t="str">
        <f>IFERROR(VLOOKUP(B175,Relevé[],8,FALSE),"")</f>
        <v/>
      </c>
      <c r="J175" s="82" t="str">
        <f>IFERROR(VLOOKUP(B175,Relevé[],9,FALSE),"")</f>
        <v/>
      </c>
      <c r="K175" s="82" t="str">
        <f>IFERROR(VLOOKUP(B175,Relevé[],10,FALSE),"")</f>
        <v/>
      </c>
      <c r="L175" s="82" t="str">
        <f>IFERROR(VLOOKUP(B175,Relevé[],11,FALSE),"")</f>
        <v/>
      </c>
      <c r="M175" s="82" t="str">
        <f>IFERROR(VLOOKUP(B175,Relevé[],12,FALSE),"")</f>
        <v/>
      </c>
      <c r="N175" s="82" t="str">
        <f>IFERROR(VLOOKUP(B175,Relevé[],13,FALSE),"")</f>
        <v/>
      </c>
      <c r="O175" s="82" t="str">
        <f>IFERROR(VLOOKUP(B175,Relevé[],14,FALSE),"")</f>
        <v/>
      </c>
      <c r="P175" s="82" t="str">
        <f>IFERROR(VLOOKUP(B175,Relevé[],15,FALSE),"")</f>
        <v/>
      </c>
      <c r="Q175" s="82" t="str">
        <f>IFERROR(VLOOKUP(B175,Relevé[],16,FALSE),"")</f>
        <v/>
      </c>
      <c r="R175" s="82" t="str">
        <f>IFERROR(VLOOKUP(B175,Relevé[],17,FALSE),"")</f>
        <v/>
      </c>
      <c r="S175" s="82" t="str">
        <f>IFERROR(VLOOKUP(B175,Relevé[],18,FALSE),"")</f>
        <v/>
      </c>
      <c r="T175" s="82" t="str">
        <f>IFERROR(VLOOKUP(B175,Relevé[],19,FALSE),"")</f>
        <v/>
      </c>
      <c r="U175" s="82" t="str">
        <f>IFERROR(VLOOKUP(B175,Relevé[],20,FALSE),"")</f>
        <v/>
      </c>
      <c r="V175" s="82" t="str">
        <f>IFERROR(VLOOKUP(B175,Relevé[],21,FALSE),"")</f>
        <v/>
      </c>
      <c r="W175" s="82" t="str">
        <f>IFERROR(VLOOKUP(B175,Relevé[],22,FALSE),"")</f>
        <v/>
      </c>
      <c r="X175" s="82" t="str">
        <f>IFERROR(VLOOKUP(B175,Relevé[],23,FALSE),"")</f>
        <v/>
      </c>
      <c r="Y175" s="82" t="str">
        <f>IFERROR(VLOOKUP(B175,Relevé[],24,FALSE),"")</f>
        <v/>
      </c>
      <c r="Z175" s="82" t="str">
        <f>IFERROR(VLOOKUP(B175,Relevé[],25,FALSE),"")</f>
        <v/>
      </c>
      <c r="AA175" s="82" t="str">
        <f>IFERROR(VLOOKUP(B175,Relevé[],26,FALSE),"")</f>
        <v/>
      </c>
      <c r="AB175" s="82" t="str">
        <f>IFERROR(VLOOKUP(B175,Relevé[],27,FALSE),"")</f>
        <v/>
      </c>
      <c r="AC175" s="82" t="str">
        <f>IFERROR(VLOOKUP(B175,Relevé[],28,FALSE),"")</f>
        <v/>
      </c>
      <c r="AD175" s="82" t="str">
        <f>IFERROR(VLOOKUP(B175,Relevé[],29,FALSE),"")</f>
        <v/>
      </c>
      <c r="AE175" s="82" t="str">
        <f>IFERROR(VLOOKUP(B175,Relevé[],30,FALSE),"")</f>
        <v/>
      </c>
      <c r="AF175" s="82" t="str">
        <f>IFERROR(VLOOKUP(B175,Relevé[],31,FALSE),"")</f>
        <v/>
      </c>
      <c r="AG175" s="82" t="str">
        <f>IFERROR(VLOOKUP(B175,Relevé[],32,FALSE),"")</f>
        <v/>
      </c>
      <c r="AH175" s="82" t="str">
        <f>IFERROR(VLOOKUP(B175,Relevé[],33,FALSE),"")</f>
        <v/>
      </c>
      <c r="AI175" s="82" t="str">
        <f>IFERROR(VLOOKUP(B175,Relevé[],34,FALSE),"")</f>
        <v/>
      </c>
      <c r="AJ175" s="146">
        <f t="shared" ref="AJ175" si="1992">SUM(E176:AI176)</f>
        <v>0</v>
      </c>
      <c r="AK175" s="146">
        <f t="shared" ref="AK175" si="1993">SUMIFS($E176:$AI176,$E177:$AI177,"C")</f>
        <v>0</v>
      </c>
      <c r="AL175" s="146">
        <f t="shared" ref="AL175" si="1994">SUMIFS($E176:$AI176,$E177:$AI177,"M")</f>
        <v>0</v>
      </c>
      <c r="AM175" s="146">
        <f t="shared" ref="AM175" si="1995">SUMIFS($E176:$AI176,$E177:$AI177,"A")</f>
        <v>0</v>
      </c>
      <c r="AN175" s="146">
        <f t="shared" ref="AN175" si="1996">SUMIFS($E176:$AI176,$E177:$AI177,"RC")</f>
        <v>0</v>
      </c>
      <c r="AO175" s="146">
        <f t="shared" ref="AO175" si="1997">SUMIFS($E176:$AI176,$E177:$AI177,"P")</f>
        <v>0</v>
      </c>
      <c r="AP175" s="146" t="b">
        <f t="shared" ref="AP175" si="1998">AJ175=SUM(AK175:AO177)</f>
        <v>1</v>
      </c>
    </row>
    <row r="176" spans="2:42" ht="15" customHeight="1" x14ac:dyDescent="0.25">
      <c r="B176" s="154"/>
      <c r="C176" s="149" t="s">
        <v>126</v>
      </c>
      <c r="D176" s="150"/>
      <c r="E176" s="83">
        <f>IFERROR(IF(AND(ISTEXT(E175),$D175=$C$3),E$3,
IF(AND(ISTEXT(E175),$D175=$C$4),E$4,
IF(AND($D175=$C$3,E$3-E175&gt;0),E$3-E175,
IF(AND(ISTEXT(E175),$D175=$C$5),E$5,
IF(AND($D175=$C$4,E$4-E175&gt;0),E$4-E175,
IF(AND($D175=$C$5,E$5-E175&gt;0),E$5-E175,0)))))),0)</f>
        <v>0</v>
      </c>
      <c r="F176" s="83">
        <f t="shared" ref="F176" si="1999">IFERROR(IF(AND(ISTEXT(F175),$D175=$C$3),F$3,
IF(AND(ISTEXT(F175),$D175=$C$4),F$4,
IF(AND($D175=$C$3,F$3-F175&gt;0),F$3-F175,
IF(AND(ISTEXT(F175),$D175=$C$5),F$5,
IF(AND($D175=$C$4,F$4-F175&gt;0),F$4-F175,
IF(AND($D175=$C$5,F$5-F175&gt;0),F$5-F175,0)))))),0)</f>
        <v>0</v>
      </c>
      <c r="G176" s="83">
        <f t="shared" ref="G176" si="2000">IFERROR(IF(AND(ISTEXT(G175),$D175=$C$3),G$3,
IF(AND(ISTEXT(G175),$D175=$C$4),G$4,
IF(AND($D175=$C$3,G$3-G175&gt;0),G$3-G175,
IF(AND(ISTEXT(G175),$D175=$C$5),G$5,
IF(AND($D175=$C$4,G$4-G175&gt;0),G$4-G175,
IF(AND($D175=$C$5,G$5-G175&gt;0),G$5-G175,0)))))),0)</f>
        <v>0</v>
      </c>
      <c r="H176" s="83">
        <f t="shared" ref="H176" si="2001">IFERROR(IF(AND(ISTEXT(H175),$D175=$C$3),H$3,
IF(AND(ISTEXT(H175),$D175=$C$4),H$4,
IF(AND($D175=$C$3,H$3-H175&gt;0),H$3-H175,
IF(AND(ISTEXT(H175),$D175=$C$5),H$5,
IF(AND($D175=$C$4,H$4-H175&gt;0),H$4-H175,
IF(AND($D175=$C$5,H$5-H175&gt;0),H$5-H175,0)))))),0)</f>
        <v>0</v>
      </c>
      <c r="I176" s="83">
        <f t="shared" ref="I176" si="2002">IFERROR(IF(AND(ISTEXT(I175),$D175=$C$3),I$3,
IF(AND(ISTEXT(I175),$D175=$C$4),I$4,
IF(AND($D175=$C$3,I$3-I175&gt;0),I$3-I175,
IF(AND(ISTEXT(I175),$D175=$C$5),I$5,
IF(AND($D175=$C$4,I$4-I175&gt;0),I$4-I175,
IF(AND($D175=$C$5,I$5-I175&gt;0),I$5-I175,0)))))),0)</f>
        <v>0</v>
      </c>
      <c r="J176" s="83">
        <f t="shared" ref="J176" si="2003">IFERROR(IF(AND(ISTEXT(J175),$D175=$C$3),J$3,
IF(AND(ISTEXT(J175),$D175=$C$4),J$4,
IF(AND($D175=$C$3,J$3-J175&gt;0),J$3-J175,
IF(AND(ISTEXT(J175),$D175=$C$5),J$5,
IF(AND($D175=$C$4,J$4-J175&gt;0),J$4-J175,
IF(AND($D175=$C$5,J$5-J175&gt;0),J$5-J175,0)))))),0)</f>
        <v>0</v>
      </c>
      <c r="K176" s="83">
        <f t="shared" ref="K176" si="2004">IFERROR(IF(AND(ISTEXT(K175),$D175=$C$3),K$3,
IF(AND(ISTEXT(K175),$D175=$C$4),K$4,
IF(AND($D175=$C$3,K$3-K175&gt;0),K$3-K175,
IF(AND(ISTEXT(K175),$D175=$C$5),K$5,
IF(AND($D175=$C$4,K$4-K175&gt;0),K$4-K175,
IF(AND($D175=$C$5,K$5-K175&gt;0),K$5-K175,0)))))),0)</f>
        <v>0</v>
      </c>
      <c r="L176" s="83">
        <f t="shared" ref="L176" si="2005">IFERROR(IF(AND(ISTEXT(L175),$D175=$C$3),L$3,
IF(AND(ISTEXT(L175),$D175=$C$4),L$4,
IF(AND($D175=$C$3,L$3-L175&gt;0),L$3-L175,
IF(AND(ISTEXT(L175),$D175=$C$5),L$5,
IF(AND($D175=$C$4,L$4-L175&gt;0),L$4-L175,
IF(AND($D175=$C$5,L$5-L175&gt;0),L$5-L175,0)))))),0)</f>
        <v>0</v>
      </c>
      <c r="M176" s="83">
        <f t="shared" ref="M176" si="2006">IFERROR(IF(AND(ISTEXT(M175),$D175=$C$3),M$3,
IF(AND(ISTEXT(M175),$D175=$C$4),M$4,
IF(AND($D175=$C$3,M$3-M175&gt;0),M$3-M175,
IF(AND(ISTEXT(M175),$D175=$C$5),M$5,
IF(AND($D175=$C$4,M$4-M175&gt;0),M$4-M175,
IF(AND($D175=$C$5,M$5-M175&gt;0),M$5-M175,0)))))),0)</f>
        <v>0</v>
      </c>
      <c r="N176" s="83">
        <f t="shared" ref="N176" si="2007">IFERROR(IF(AND(ISTEXT(N175),$D175=$C$3),N$3,
IF(AND(ISTEXT(N175),$D175=$C$4),N$4,
IF(AND($D175=$C$3,N$3-N175&gt;0),N$3-N175,
IF(AND(ISTEXT(N175),$D175=$C$5),N$5,
IF(AND($D175=$C$4,N$4-N175&gt;0),N$4-N175,
IF(AND($D175=$C$5,N$5-N175&gt;0),N$5-N175,0)))))),0)</f>
        <v>0</v>
      </c>
      <c r="O176" s="83">
        <f t="shared" ref="O176" si="2008">IFERROR(IF(AND(ISTEXT(O175),$D175=$C$3),O$3,
IF(AND(ISTEXT(O175),$D175=$C$4),O$4,
IF(AND($D175=$C$3,O$3-O175&gt;0),O$3-O175,
IF(AND(ISTEXT(O175),$D175=$C$5),O$5,
IF(AND($D175=$C$4,O$4-O175&gt;0),O$4-O175,
IF(AND($D175=$C$5,O$5-O175&gt;0),O$5-O175,0)))))),0)</f>
        <v>0</v>
      </c>
      <c r="P176" s="83">
        <f t="shared" ref="P176" si="2009">IFERROR(IF(AND(ISTEXT(P175),$D175=$C$3),P$3,
IF(AND(ISTEXT(P175),$D175=$C$4),P$4,
IF(AND($D175=$C$3,P$3-P175&gt;0),P$3-P175,
IF(AND(ISTEXT(P175),$D175=$C$5),P$5,
IF(AND($D175=$C$4,P$4-P175&gt;0),P$4-P175,
IF(AND($D175=$C$5,P$5-P175&gt;0),P$5-P175,0)))))),0)</f>
        <v>0</v>
      </c>
      <c r="Q176" s="83">
        <f t="shared" ref="Q176" si="2010">IFERROR(IF(AND(ISTEXT(Q175),$D175=$C$3),Q$3,
IF(AND(ISTEXT(Q175),$D175=$C$4),Q$4,
IF(AND($D175=$C$3,Q$3-Q175&gt;0),Q$3-Q175,
IF(AND(ISTEXT(Q175),$D175=$C$5),Q$5,
IF(AND($D175=$C$4,Q$4-Q175&gt;0),Q$4-Q175,
IF(AND($D175=$C$5,Q$5-Q175&gt;0),Q$5-Q175,0)))))),0)</f>
        <v>0</v>
      </c>
      <c r="R176" s="83">
        <f t="shared" ref="R176" si="2011">IFERROR(IF(AND(ISTEXT(R175),$D175=$C$3),R$3,
IF(AND(ISTEXT(R175),$D175=$C$4),R$4,
IF(AND($D175=$C$3,R$3-R175&gt;0),R$3-R175,
IF(AND(ISTEXT(R175),$D175=$C$5),R$5,
IF(AND($D175=$C$4,R$4-R175&gt;0),R$4-R175,
IF(AND($D175=$C$5,R$5-R175&gt;0),R$5-R175,0)))))),0)</f>
        <v>0</v>
      </c>
      <c r="S176" s="83">
        <f t="shared" ref="S176" si="2012">IFERROR(IF(AND(ISTEXT(S175),$D175=$C$3),S$3,
IF(AND(ISTEXT(S175),$D175=$C$4),S$4,
IF(AND($D175=$C$3,S$3-S175&gt;0),S$3-S175,
IF(AND(ISTEXT(S175),$D175=$C$5),S$5,
IF(AND($D175=$C$4,S$4-S175&gt;0),S$4-S175,
IF(AND($D175=$C$5,S$5-S175&gt;0),S$5-S175,0)))))),0)</f>
        <v>0</v>
      </c>
      <c r="T176" s="83">
        <f t="shared" ref="T176" si="2013">IFERROR(IF(AND(ISTEXT(T175),$D175=$C$3),T$3,
IF(AND(ISTEXT(T175),$D175=$C$4),T$4,
IF(AND($D175=$C$3,T$3-T175&gt;0),T$3-T175,
IF(AND(ISTEXT(T175),$D175=$C$5),T$5,
IF(AND($D175=$C$4,T$4-T175&gt;0),T$4-T175,
IF(AND($D175=$C$5,T$5-T175&gt;0),T$5-T175,0)))))),0)</f>
        <v>0</v>
      </c>
      <c r="U176" s="83">
        <f t="shared" ref="U176" si="2014">IFERROR(IF(AND(ISTEXT(U175),$D175=$C$3),U$3,
IF(AND(ISTEXT(U175),$D175=$C$4),U$4,
IF(AND($D175=$C$3,U$3-U175&gt;0),U$3-U175,
IF(AND(ISTEXT(U175),$D175=$C$5),U$5,
IF(AND($D175=$C$4,U$4-U175&gt;0),U$4-U175,
IF(AND($D175=$C$5,U$5-U175&gt;0),U$5-U175,0)))))),0)</f>
        <v>0</v>
      </c>
      <c r="V176" s="83">
        <f t="shared" ref="V176" si="2015">IFERROR(IF(AND(ISTEXT(V175),$D175=$C$3),V$3,
IF(AND(ISTEXT(V175),$D175=$C$4),V$4,
IF(AND($D175=$C$3,V$3-V175&gt;0),V$3-V175,
IF(AND(ISTEXT(V175),$D175=$C$5),V$5,
IF(AND($D175=$C$4,V$4-V175&gt;0),V$4-V175,
IF(AND($D175=$C$5,V$5-V175&gt;0),V$5-V175,0)))))),0)</f>
        <v>0</v>
      </c>
      <c r="W176" s="83">
        <f t="shared" ref="W176" si="2016">IFERROR(IF(AND(ISTEXT(W175),$D175=$C$3),W$3,
IF(AND(ISTEXT(W175),$D175=$C$4),W$4,
IF(AND($D175=$C$3,W$3-W175&gt;0),W$3-W175,
IF(AND(ISTEXT(W175),$D175=$C$5),W$5,
IF(AND($D175=$C$4,W$4-W175&gt;0),W$4-W175,
IF(AND($D175=$C$5,W$5-W175&gt;0),W$5-W175,0)))))),0)</f>
        <v>0</v>
      </c>
      <c r="X176" s="83">
        <f t="shared" ref="X176" si="2017">IFERROR(IF(AND(ISTEXT(X175),$D175=$C$3),X$3,
IF(AND(ISTEXT(X175),$D175=$C$4),X$4,
IF(AND($D175=$C$3,X$3-X175&gt;0),X$3-X175,
IF(AND(ISTEXT(X175),$D175=$C$5),X$5,
IF(AND($D175=$C$4,X$4-X175&gt;0),X$4-X175,
IF(AND($D175=$C$5,X$5-X175&gt;0),X$5-X175,0)))))),0)</f>
        <v>0</v>
      </c>
      <c r="Y176" s="83">
        <f t="shared" ref="Y176" si="2018">IFERROR(IF(AND(ISTEXT(Y175),$D175=$C$3),Y$3,
IF(AND(ISTEXT(Y175),$D175=$C$4),Y$4,
IF(AND($D175=$C$3,Y$3-Y175&gt;0),Y$3-Y175,
IF(AND(ISTEXT(Y175),$D175=$C$5),Y$5,
IF(AND($D175=$C$4,Y$4-Y175&gt;0),Y$4-Y175,
IF(AND($D175=$C$5,Y$5-Y175&gt;0),Y$5-Y175,0)))))),0)</f>
        <v>0</v>
      </c>
      <c r="Z176" s="83">
        <f t="shared" ref="Z176" si="2019">IFERROR(IF(AND(ISTEXT(Z175),$D175=$C$3),Z$3,
IF(AND(ISTEXT(Z175),$D175=$C$4),Z$4,
IF(AND($D175=$C$3,Z$3-Z175&gt;0),Z$3-Z175,
IF(AND(ISTEXT(Z175),$D175=$C$5),Z$5,
IF(AND($D175=$C$4,Z$4-Z175&gt;0),Z$4-Z175,
IF(AND($D175=$C$5,Z$5-Z175&gt;0),Z$5-Z175,0)))))),0)</f>
        <v>0</v>
      </c>
      <c r="AA176" s="83">
        <f t="shared" ref="AA176" si="2020">IFERROR(IF(AND(ISTEXT(AA175),$D175=$C$3),AA$3,
IF(AND(ISTEXT(AA175),$D175=$C$4),AA$4,
IF(AND($D175=$C$3,AA$3-AA175&gt;0),AA$3-AA175,
IF(AND(ISTEXT(AA175),$D175=$C$5),AA$5,
IF(AND($D175=$C$4,AA$4-AA175&gt;0),AA$4-AA175,
IF(AND($D175=$C$5,AA$5-AA175&gt;0),AA$5-AA175,0)))))),0)</f>
        <v>0</v>
      </c>
      <c r="AB176" s="83">
        <f t="shared" ref="AB176" si="2021">IFERROR(IF(AND(ISTEXT(AB175),$D175=$C$3),AB$3,
IF(AND(ISTEXT(AB175),$D175=$C$4),AB$4,
IF(AND($D175=$C$3,AB$3-AB175&gt;0),AB$3-AB175,
IF(AND(ISTEXT(AB175),$D175=$C$5),AB$5,
IF(AND($D175=$C$4,AB$4-AB175&gt;0),AB$4-AB175,
IF(AND($D175=$C$5,AB$5-AB175&gt;0),AB$5-AB175,0)))))),0)</f>
        <v>0</v>
      </c>
      <c r="AC176" s="83">
        <f t="shared" ref="AC176" si="2022">IFERROR(IF(AND(ISTEXT(AC175),$D175=$C$3),AC$3,
IF(AND(ISTEXT(AC175),$D175=$C$4),AC$4,
IF(AND($D175=$C$3,AC$3-AC175&gt;0),AC$3-AC175,
IF(AND(ISTEXT(AC175),$D175=$C$5),AC$5,
IF(AND($D175=$C$4,AC$4-AC175&gt;0),AC$4-AC175,
IF(AND($D175=$C$5,AC$5-AC175&gt;0),AC$5-AC175,0)))))),0)</f>
        <v>0</v>
      </c>
      <c r="AD176" s="83">
        <f t="shared" ref="AD176" si="2023">IFERROR(IF(AND(ISTEXT(AD175),$D175=$C$3),AD$3,
IF(AND(ISTEXT(AD175),$D175=$C$4),AD$4,
IF(AND($D175=$C$3,AD$3-AD175&gt;0),AD$3-AD175,
IF(AND(ISTEXT(AD175),$D175=$C$5),AD$5,
IF(AND($D175=$C$4,AD$4-AD175&gt;0),AD$4-AD175,
IF(AND($D175=$C$5,AD$5-AD175&gt;0),AD$5-AD175,0)))))),0)</f>
        <v>0</v>
      </c>
      <c r="AE176" s="83">
        <f t="shared" ref="AE176" si="2024">IFERROR(IF(AND(ISTEXT(AE175),$D175=$C$3),AE$3,
IF(AND(ISTEXT(AE175),$D175=$C$4),AE$4,
IF(AND($D175=$C$3,AE$3-AE175&gt;0),AE$3-AE175,
IF(AND(ISTEXT(AE175),$D175=$C$5),AE$5,
IF(AND($D175=$C$4,AE$4-AE175&gt;0),AE$4-AE175,
IF(AND($D175=$C$5,AE$5-AE175&gt;0),AE$5-AE175,0)))))),0)</f>
        <v>0</v>
      </c>
      <c r="AF176" s="83">
        <f t="shared" ref="AF176" si="2025">IFERROR(IF(AND(ISTEXT(AF175),$D175=$C$3),AF$3,
IF(AND(ISTEXT(AF175),$D175=$C$4),AF$4,
IF(AND($D175=$C$3,AF$3-AF175&gt;0),AF$3-AF175,
IF(AND(ISTEXT(AF175),$D175=$C$5),AF$5,
IF(AND($D175=$C$4,AF$4-AF175&gt;0),AF$4-AF175,
IF(AND($D175=$C$5,AF$5-AF175&gt;0),AF$5-AF175,0)))))),0)</f>
        <v>0</v>
      </c>
      <c r="AG176" s="83">
        <f t="shared" ref="AG176" si="2026">IFERROR(IF(AND(ISTEXT(AG175),$D175=$C$3),AG$3,
IF(AND(ISTEXT(AG175),$D175=$C$4),AG$4,
IF(AND($D175=$C$3,AG$3-AG175&gt;0),AG$3-AG175,
IF(AND(ISTEXT(AG175),$D175=$C$5),AG$5,
IF(AND($D175=$C$4,AG$4-AG175&gt;0),AG$4-AG175,
IF(AND($D175=$C$5,AG$5-AG175&gt;0),AG$5-AG175,0)))))),0)</f>
        <v>0</v>
      </c>
      <c r="AH176" s="83">
        <f t="shared" ref="AH176" si="2027">IFERROR(IF(AND(ISTEXT(AH175),$D175=$C$3),AH$3,
IF(AND(ISTEXT(AH175),$D175=$C$4),AH$4,
IF(AND($D175=$C$3,AH$3-AH175&gt;0),AH$3-AH175,
IF(AND(ISTEXT(AH175),$D175=$C$5),AH$5,
IF(AND($D175=$C$4,AH$4-AH175&gt;0),AH$4-AH175,
IF(AND($D175=$C$5,AH$5-AH175&gt;0),AH$5-AH175,0)))))),0)</f>
        <v>0</v>
      </c>
      <c r="AI176" s="83">
        <f t="shared" ref="AI176" si="2028">IFERROR(IF(AND(ISTEXT(AI175),$D175=$C$3),AI$3,
IF(AND(ISTEXT(AI175),$D175=$C$4),AI$4,
IF(AND($D175=$C$3,AI$3-AI175&gt;0),AI$3-AI175,
IF(AND(ISTEXT(AI175),$D175=$C$5),AI$5,
IF(AND($D175=$C$4,AI$4-AI175&gt;0),AI$4-AI175,
IF(AND($D175=$C$5,AI$5-AI175&gt;0),AI$5-AI175,0)))))),0)</f>
        <v>0</v>
      </c>
      <c r="AJ176" s="147"/>
      <c r="AK176" s="147"/>
      <c r="AL176" s="147"/>
      <c r="AM176" s="147"/>
      <c r="AN176" s="147"/>
      <c r="AO176" s="147"/>
      <c r="AP176" s="147"/>
    </row>
    <row r="177" spans="2:42" ht="15" customHeight="1" thickBot="1" x14ac:dyDescent="0.3">
      <c r="B177" s="155"/>
      <c r="C177" s="151" t="s">
        <v>127</v>
      </c>
      <c r="D177" s="152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148"/>
      <c r="AK177" s="148"/>
      <c r="AL177" s="148"/>
      <c r="AM177" s="148"/>
      <c r="AN177" s="148"/>
      <c r="AO177" s="148"/>
      <c r="AP177" s="148"/>
    </row>
    <row r="178" spans="2:42" ht="15" customHeight="1" x14ac:dyDescent="0.25">
      <c r="B178" s="153">
        <f>A66</f>
        <v>0</v>
      </c>
      <c r="C178" s="81" t="str">
        <f>IFERROR(VLOOKUP(B178,Relevé[],2,FALSE),"")</f>
        <v/>
      </c>
      <c r="D178" s="81" t="str">
        <f>IFERROR(VLOOKUP(B178,Relevé[],3,FALSE),"")</f>
        <v/>
      </c>
      <c r="E178" s="82" t="str">
        <f>IFERROR(VLOOKUP(B178,Relevé[],4,FALSE),"")</f>
        <v/>
      </c>
      <c r="F178" s="82" t="str">
        <f>IFERROR(VLOOKUP(B178,Relevé[],5,FALSE),"")</f>
        <v/>
      </c>
      <c r="G178" s="82" t="str">
        <f>IFERROR(VLOOKUP(B178,Relevé[],6,FALSE),"")</f>
        <v/>
      </c>
      <c r="H178" s="82" t="str">
        <f>IFERROR(VLOOKUP(B178,Relevé[],7,FALSE),"")</f>
        <v/>
      </c>
      <c r="I178" s="82" t="str">
        <f>IFERROR(VLOOKUP(B178,Relevé[],8,FALSE),"")</f>
        <v/>
      </c>
      <c r="J178" s="82" t="str">
        <f>IFERROR(VLOOKUP(B178,Relevé[],9,FALSE),"")</f>
        <v/>
      </c>
      <c r="K178" s="82" t="str">
        <f>IFERROR(VLOOKUP(B178,Relevé[],10,FALSE),"")</f>
        <v/>
      </c>
      <c r="L178" s="82" t="str">
        <f>IFERROR(VLOOKUP(B178,Relevé[],11,FALSE),"")</f>
        <v/>
      </c>
      <c r="M178" s="82" t="str">
        <f>IFERROR(VLOOKUP(B178,Relevé[],12,FALSE),"")</f>
        <v/>
      </c>
      <c r="N178" s="82" t="str">
        <f>IFERROR(VLOOKUP(B178,Relevé[],13,FALSE),"")</f>
        <v/>
      </c>
      <c r="O178" s="82" t="str">
        <f>IFERROR(VLOOKUP(B178,Relevé[],14,FALSE),"")</f>
        <v/>
      </c>
      <c r="P178" s="82" t="str">
        <f>IFERROR(VLOOKUP(B178,Relevé[],15,FALSE),"")</f>
        <v/>
      </c>
      <c r="Q178" s="82" t="str">
        <f>IFERROR(VLOOKUP(B178,Relevé[],16,FALSE),"")</f>
        <v/>
      </c>
      <c r="R178" s="82" t="str">
        <f>IFERROR(VLOOKUP(B178,Relevé[],17,FALSE),"")</f>
        <v/>
      </c>
      <c r="S178" s="82" t="str">
        <f>IFERROR(VLOOKUP(B178,Relevé[],18,FALSE),"")</f>
        <v/>
      </c>
      <c r="T178" s="82" t="str">
        <f>IFERROR(VLOOKUP(B178,Relevé[],19,FALSE),"")</f>
        <v/>
      </c>
      <c r="U178" s="82" t="str">
        <f>IFERROR(VLOOKUP(B178,Relevé[],20,FALSE),"")</f>
        <v/>
      </c>
      <c r="V178" s="82" t="str">
        <f>IFERROR(VLOOKUP(B178,Relevé[],21,FALSE),"")</f>
        <v/>
      </c>
      <c r="W178" s="82" t="str">
        <f>IFERROR(VLOOKUP(B178,Relevé[],22,FALSE),"")</f>
        <v/>
      </c>
      <c r="X178" s="82" t="str">
        <f>IFERROR(VLOOKUP(B178,Relevé[],23,FALSE),"")</f>
        <v/>
      </c>
      <c r="Y178" s="82" t="str">
        <f>IFERROR(VLOOKUP(B178,Relevé[],24,FALSE),"")</f>
        <v/>
      </c>
      <c r="Z178" s="82" t="str">
        <f>IFERROR(VLOOKUP(B178,Relevé[],25,FALSE),"")</f>
        <v/>
      </c>
      <c r="AA178" s="82" t="str">
        <f>IFERROR(VLOOKUP(B178,Relevé[],26,FALSE),"")</f>
        <v/>
      </c>
      <c r="AB178" s="82" t="str">
        <f>IFERROR(VLOOKUP(B178,Relevé[],27,FALSE),"")</f>
        <v/>
      </c>
      <c r="AC178" s="82" t="str">
        <f>IFERROR(VLOOKUP(B178,Relevé[],28,FALSE),"")</f>
        <v/>
      </c>
      <c r="AD178" s="82" t="str">
        <f>IFERROR(VLOOKUP(B178,Relevé[],29,FALSE),"")</f>
        <v/>
      </c>
      <c r="AE178" s="82" t="str">
        <f>IFERROR(VLOOKUP(B178,Relevé[],30,FALSE),"")</f>
        <v/>
      </c>
      <c r="AF178" s="82" t="str">
        <f>IFERROR(VLOOKUP(B178,Relevé[],31,FALSE),"")</f>
        <v/>
      </c>
      <c r="AG178" s="82" t="str">
        <f>IFERROR(VLOOKUP(B178,Relevé[],32,FALSE),"")</f>
        <v/>
      </c>
      <c r="AH178" s="82" t="str">
        <f>IFERROR(VLOOKUP(B178,Relevé[],33,FALSE),"")</f>
        <v/>
      </c>
      <c r="AI178" s="82" t="str">
        <f>IFERROR(VLOOKUP(B178,Relevé[],34,FALSE),"")</f>
        <v/>
      </c>
      <c r="AJ178" s="146">
        <f t="shared" ref="AJ178" si="2029">SUM(E179:AI179)</f>
        <v>0</v>
      </c>
      <c r="AK178" s="146">
        <f t="shared" ref="AK178" si="2030">SUMIFS($E179:$AI179,$E180:$AI180,"C")</f>
        <v>0</v>
      </c>
      <c r="AL178" s="146">
        <f t="shared" ref="AL178" si="2031">SUMIFS($E179:$AI179,$E180:$AI180,"M")</f>
        <v>0</v>
      </c>
      <c r="AM178" s="146">
        <f t="shared" ref="AM178" si="2032">SUMIFS($E179:$AI179,$E180:$AI180,"A")</f>
        <v>0</v>
      </c>
      <c r="AN178" s="146">
        <f t="shared" ref="AN178" si="2033">SUMIFS($E179:$AI179,$E180:$AI180,"RC")</f>
        <v>0</v>
      </c>
      <c r="AO178" s="146">
        <f t="shared" ref="AO178" si="2034">SUMIFS($E179:$AI179,$E180:$AI180,"P")</f>
        <v>0</v>
      </c>
      <c r="AP178" s="146" t="b">
        <f t="shared" ref="AP178" si="2035">AJ178=SUM(AK178:AO180)</f>
        <v>1</v>
      </c>
    </row>
    <row r="179" spans="2:42" ht="15" customHeight="1" x14ac:dyDescent="0.25">
      <c r="B179" s="154"/>
      <c r="C179" s="149" t="s">
        <v>126</v>
      </c>
      <c r="D179" s="150"/>
      <c r="E179" s="83">
        <f>IFERROR(IF(AND(ISTEXT(E178),$D178=$C$3),E$3,
IF(AND(ISTEXT(E178),$D178=$C$4),E$4,
IF(AND($D178=$C$3,E$3-E178&gt;0),E$3-E178,
IF(AND(ISTEXT(E178),$D178=$C$5),E$5,
IF(AND($D178=$C$4,E$4-E178&gt;0),E$4-E178,
IF(AND($D178=$C$5,E$5-E178&gt;0),E$5-E178,0)))))),0)</f>
        <v>0</v>
      </c>
      <c r="F179" s="83">
        <f t="shared" ref="F179" si="2036">IFERROR(IF(AND(ISTEXT(F178),$D178=$C$3),F$3,
IF(AND(ISTEXT(F178),$D178=$C$4),F$4,
IF(AND($D178=$C$3,F$3-F178&gt;0),F$3-F178,
IF(AND(ISTEXT(F178),$D178=$C$5),F$5,
IF(AND($D178=$C$4,F$4-F178&gt;0),F$4-F178,
IF(AND($D178=$C$5,F$5-F178&gt;0),F$5-F178,0)))))),0)</f>
        <v>0</v>
      </c>
      <c r="G179" s="83">
        <f t="shared" ref="G179" si="2037">IFERROR(IF(AND(ISTEXT(G178),$D178=$C$3),G$3,
IF(AND(ISTEXT(G178),$D178=$C$4),G$4,
IF(AND($D178=$C$3,G$3-G178&gt;0),G$3-G178,
IF(AND(ISTEXT(G178),$D178=$C$5),G$5,
IF(AND($D178=$C$4,G$4-G178&gt;0),G$4-G178,
IF(AND($D178=$C$5,G$5-G178&gt;0),G$5-G178,0)))))),0)</f>
        <v>0</v>
      </c>
      <c r="H179" s="83">
        <f t="shared" ref="H179" si="2038">IFERROR(IF(AND(ISTEXT(H178),$D178=$C$3),H$3,
IF(AND(ISTEXT(H178),$D178=$C$4),H$4,
IF(AND($D178=$C$3,H$3-H178&gt;0),H$3-H178,
IF(AND(ISTEXT(H178),$D178=$C$5),H$5,
IF(AND($D178=$C$4,H$4-H178&gt;0),H$4-H178,
IF(AND($D178=$C$5,H$5-H178&gt;0),H$5-H178,0)))))),0)</f>
        <v>0</v>
      </c>
      <c r="I179" s="83">
        <f t="shared" ref="I179" si="2039">IFERROR(IF(AND(ISTEXT(I178),$D178=$C$3),I$3,
IF(AND(ISTEXT(I178),$D178=$C$4),I$4,
IF(AND($D178=$C$3,I$3-I178&gt;0),I$3-I178,
IF(AND(ISTEXT(I178),$D178=$C$5),I$5,
IF(AND($D178=$C$4,I$4-I178&gt;0),I$4-I178,
IF(AND($D178=$C$5,I$5-I178&gt;0),I$5-I178,0)))))),0)</f>
        <v>0</v>
      </c>
      <c r="J179" s="83">
        <f t="shared" ref="J179" si="2040">IFERROR(IF(AND(ISTEXT(J178),$D178=$C$3),J$3,
IF(AND(ISTEXT(J178),$D178=$C$4),J$4,
IF(AND($D178=$C$3,J$3-J178&gt;0),J$3-J178,
IF(AND(ISTEXT(J178),$D178=$C$5),J$5,
IF(AND($D178=$C$4,J$4-J178&gt;0),J$4-J178,
IF(AND($D178=$C$5,J$5-J178&gt;0),J$5-J178,0)))))),0)</f>
        <v>0</v>
      </c>
      <c r="K179" s="83">
        <f t="shared" ref="K179" si="2041">IFERROR(IF(AND(ISTEXT(K178),$D178=$C$3),K$3,
IF(AND(ISTEXT(K178),$D178=$C$4),K$4,
IF(AND($D178=$C$3,K$3-K178&gt;0),K$3-K178,
IF(AND(ISTEXT(K178),$D178=$C$5),K$5,
IF(AND($D178=$C$4,K$4-K178&gt;0),K$4-K178,
IF(AND($D178=$C$5,K$5-K178&gt;0),K$5-K178,0)))))),0)</f>
        <v>0</v>
      </c>
      <c r="L179" s="83">
        <f t="shared" ref="L179" si="2042">IFERROR(IF(AND(ISTEXT(L178),$D178=$C$3),L$3,
IF(AND(ISTEXT(L178),$D178=$C$4),L$4,
IF(AND($D178=$C$3,L$3-L178&gt;0),L$3-L178,
IF(AND(ISTEXT(L178),$D178=$C$5),L$5,
IF(AND($D178=$C$4,L$4-L178&gt;0),L$4-L178,
IF(AND($D178=$C$5,L$5-L178&gt;0),L$5-L178,0)))))),0)</f>
        <v>0</v>
      </c>
      <c r="M179" s="83">
        <f t="shared" ref="M179" si="2043">IFERROR(IF(AND(ISTEXT(M178),$D178=$C$3),M$3,
IF(AND(ISTEXT(M178),$D178=$C$4),M$4,
IF(AND($D178=$C$3,M$3-M178&gt;0),M$3-M178,
IF(AND(ISTEXT(M178),$D178=$C$5),M$5,
IF(AND($D178=$C$4,M$4-M178&gt;0),M$4-M178,
IF(AND($D178=$C$5,M$5-M178&gt;0),M$5-M178,0)))))),0)</f>
        <v>0</v>
      </c>
      <c r="N179" s="83">
        <f t="shared" ref="N179" si="2044">IFERROR(IF(AND(ISTEXT(N178),$D178=$C$3),N$3,
IF(AND(ISTEXT(N178),$D178=$C$4),N$4,
IF(AND($D178=$C$3,N$3-N178&gt;0),N$3-N178,
IF(AND(ISTEXT(N178),$D178=$C$5),N$5,
IF(AND($D178=$C$4,N$4-N178&gt;0),N$4-N178,
IF(AND($D178=$C$5,N$5-N178&gt;0),N$5-N178,0)))))),0)</f>
        <v>0</v>
      </c>
      <c r="O179" s="83">
        <f t="shared" ref="O179" si="2045">IFERROR(IF(AND(ISTEXT(O178),$D178=$C$3),O$3,
IF(AND(ISTEXT(O178),$D178=$C$4),O$4,
IF(AND($D178=$C$3,O$3-O178&gt;0),O$3-O178,
IF(AND(ISTEXT(O178),$D178=$C$5),O$5,
IF(AND($D178=$C$4,O$4-O178&gt;0),O$4-O178,
IF(AND($D178=$C$5,O$5-O178&gt;0),O$5-O178,0)))))),0)</f>
        <v>0</v>
      </c>
      <c r="P179" s="83">
        <f t="shared" ref="P179" si="2046">IFERROR(IF(AND(ISTEXT(P178),$D178=$C$3),P$3,
IF(AND(ISTEXT(P178),$D178=$C$4),P$4,
IF(AND($D178=$C$3,P$3-P178&gt;0),P$3-P178,
IF(AND(ISTEXT(P178),$D178=$C$5),P$5,
IF(AND($D178=$C$4,P$4-P178&gt;0),P$4-P178,
IF(AND($D178=$C$5,P$5-P178&gt;0),P$5-P178,0)))))),0)</f>
        <v>0</v>
      </c>
      <c r="Q179" s="83">
        <f t="shared" ref="Q179" si="2047">IFERROR(IF(AND(ISTEXT(Q178),$D178=$C$3),Q$3,
IF(AND(ISTEXT(Q178),$D178=$C$4),Q$4,
IF(AND($D178=$C$3,Q$3-Q178&gt;0),Q$3-Q178,
IF(AND(ISTEXT(Q178),$D178=$C$5),Q$5,
IF(AND($D178=$C$4,Q$4-Q178&gt;0),Q$4-Q178,
IF(AND($D178=$C$5,Q$5-Q178&gt;0),Q$5-Q178,0)))))),0)</f>
        <v>0</v>
      </c>
      <c r="R179" s="83">
        <f t="shared" ref="R179" si="2048">IFERROR(IF(AND(ISTEXT(R178),$D178=$C$3),R$3,
IF(AND(ISTEXT(R178),$D178=$C$4),R$4,
IF(AND($D178=$C$3,R$3-R178&gt;0),R$3-R178,
IF(AND(ISTEXT(R178),$D178=$C$5),R$5,
IF(AND($D178=$C$4,R$4-R178&gt;0),R$4-R178,
IF(AND($D178=$C$5,R$5-R178&gt;0),R$5-R178,0)))))),0)</f>
        <v>0</v>
      </c>
      <c r="S179" s="83">
        <f t="shared" ref="S179" si="2049">IFERROR(IF(AND(ISTEXT(S178),$D178=$C$3),S$3,
IF(AND(ISTEXT(S178),$D178=$C$4),S$4,
IF(AND($D178=$C$3,S$3-S178&gt;0),S$3-S178,
IF(AND(ISTEXT(S178),$D178=$C$5),S$5,
IF(AND($D178=$C$4,S$4-S178&gt;0),S$4-S178,
IF(AND($D178=$C$5,S$5-S178&gt;0),S$5-S178,0)))))),0)</f>
        <v>0</v>
      </c>
      <c r="T179" s="83">
        <f t="shared" ref="T179" si="2050">IFERROR(IF(AND(ISTEXT(T178),$D178=$C$3),T$3,
IF(AND(ISTEXT(T178),$D178=$C$4),T$4,
IF(AND($D178=$C$3,T$3-T178&gt;0),T$3-T178,
IF(AND(ISTEXT(T178),$D178=$C$5),T$5,
IF(AND($D178=$C$4,T$4-T178&gt;0),T$4-T178,
IF(AND($D178=$C$5,T$5-T178&gt;0),T$5-T178,0)))))),0)</f>
        <v>0</v>
      </c>
      <c r="U179" s="83">
        <f t="shared" ref="U179" si="2051">IFERROR(IF(AND(ISTEXT(U178),$D178=$C$3),U$3,
IF(AND(ISTEXT(U178),$D178=$C$4),U$4,
IF(AND($D178=$C$3,U$3-U178&gt;0),U$3-U178,
IF(AND(ISTEXT(U178),$D178=$C$5),U$5,
IF(AND($D178=$C$4,U$4-U178&gt;0),U$4-U178,
IF(AND($D178=$C$5,U$5-U178&gt;0),U$5-U178,0)))))),0)</f>
        <v>0</v>
      </c>
      <c r="V179" s="83">
        <f t="shared" ref="V179" si="2052">IFERROR(IF(AND(ISTEXT(V178),$D178=$C$3),V$3,
IF(AND(ISTEXT(V178),$D178=$C$4),V$4,
IF(AND($D178=$C$3,V$3-V178&gt;0),V$3-V178,
IF(AND(ISTEXT(V178),$D178=$C$5),V$5,
IF(AND($D178=$C$4,V$4-V178&gt;0),V$4-V178,
IF(AND($D178=$C$5,V$5-V178&gt;0),V$5-V178,0)))))),0)</f>
        <v>0</v>
      </c>
      <c r="W179" s="83">
        <f t="shared" ref="W179" si="2053">IFERROR(IF(AND(ISTEXT(W178),$D178=$C$3),W$3,
IF(AND(ISTEXT(W178),$D178=$C$4),W$4,
IF(AND($D178=$C$3,W$3-W178&gt;0),W$3-W178,
IF(AND(ISTEXT(W178),$D178=$C$5),W$5,
IF(AND($D178=$C$4,W$4-W178&gt;0),W$4-W178,
IF(AND($D178=$C$5,W$5-W178&gt;0),W$5-W178,0)))))),0)</f>
        <v>0</v>
      </c>
      <c r="X179" s="83">
        <f t="shared" ref="X179" si="2054">IFERROR(IF(AND(ISTEXT(X178),$D178=$C$3),X$3,
IF(AND(ISTEXT(X178),$D178=$C$4),X$4,
IF(AND($D178=$C$3,X$3-X178&gt;0),X$3-X178,
IF(AND(ISTEXT(X178),$D178=$C$5),X$5,
IF(AND($D178=$C$4,X$4-X178&gt;0),X$4-X178,
IF(AND($D178=$C$5,X$5-X178&gt;0),X$5-X178,0)))))),0)</f>
        <v>0</v>
      </c>
      <c r="Y179" s="83">
        <f t="shared" ref="Y179" si="2055">IFERROR(IF(AND(ISTEXT(Y178),$D178=$C$3),Y$3,
IF(AND(ISTEXT(Y178),$D178=$C$4),Y$4,
IF(AND($D178=$C$3,Y$3-Y178&gt;0),Y$3-Y178,
IF(AND(ISTEXT(Y178),$D178=$C$5),Y$5,
IF(AND($D178=$C$4,Y$4-Y178&gt;0),Y$4-Y178,
IF(AND($D178=$C$5,Y$5-Y178&gt;0),Y$5-Y178,0)))))),0)</f>
        <v>0</v>
      </c>
      <c r="Z179" s="83">
        <f t="shared" ref="Z179" si="2056">IFERROR(IF(AND(ISTEXT(Z178),$D178=$C$3),Z$3,
IF(AND(ISTEXT(Z178),$D178=$C$4),Z$4,
IF(AND($D178=$C$3,Z$3-Z178&gt;0),Z$3-Z178,
IF(AND(ISTEXT(Z178),$D178=$C$5),Z$5,
IF(AND($D178=$C$4,Z$4-Z178&gt;0),Z$4-Z178,
IF(AND($D178=$C$5,Z$5-Z178&gt;0),Z$5-Z178,0)))))),0)</f>
        <v>0</v>
      </c>
      <c r="AA179" s="83">
        <f t="shared" ref="AA179" si="2057">IFERROR(IF(AND(ISTEXT(AA178),$D178=$C$3),AA$3,
IF(AND(ISTEXT(AA178),$D178=$C$4),AA$4,
IF(AND($D178=$C$3,AA$3-AA178&gt;0),AA$3-AA178,
IF(AND(ISTEXT(AA178),$D178=$C$5),AA$5,
IF(AND($D178=$C$4,AA$4-AA178&gt;0),AA$4-AA178,
IF(AND($D178=$C$5,AA$5-AA178&gt;0),AA$5-AA178,0)))))),0)</f>
        <v>0</v>
      </c>
      <c r="AB179" s="83">
        <f t="shared" ref="AB179" si="2058">IFERROR(IF(AND(ISTEXT(AB178),$D178=$C$3),AB$3,
IF(AND(ISTEXT(AB178),$D178=$C$4),AB$4,
IF(AND($D178=$C$3,AB$3-AB178&gt;0),AB$3-AB178,
IF(AND(ISTEXT(AB178),$D178=$C$5),AB$5,
IF(AND($D178=$C$4,AB$4-AB178&gt;0),AB$4-AB178,
IF(AND($D178=$C$5,AB$5-AB178&gt;0),AB$5-AB178,0)))))),0)</f>
        <v>0</v>
      </c>
      <c r="AC179" s="83">
        <f t="shared" ref="AC179" si="2059">IFERROR(IF(AND(ISTEXT(AC178),$D178=$C$3),AC$3,
IF(AND(ISTEXT(AC178),$D178=$C$4),AC$4,
IF(AND($D178=$C$3,AC$3-AC178&gt;0),AC$3-AC178,
IF(AND(ISTEXT(AC178),$D178=$C$5),AC$5,
IF(AND($D178=$C$4,AC$4-AC178&gt;0),AC$4-AC178,
IF(AND($D178=$C$5,AC$5-AC178&gt;0),AC$5-AC178,0)))))),0)</f>
        <v>0</v>
      </c>
      <c r="AD179" s="83">
        <f t="shared" ref="AD179" si="2060">IFERROR(IF(AND(ISTEXT(AD178),$D178=$C$3),AD$3,
IF(AND(ISTEXT(AD178),$D178=$C$4),AD$4,
IF(AND($D178=$C$3,AD$3-AD178&gt;0),AD$3-AD178,
IF(AND(ISTEXT(AD178),$D178=$C$5),AD$5,
IF(AND($D178=$C$4,AD$4-AD178&gt;0),AD$4-AD178,
IF(AND($D178=$C$5,AD$5-AD178&gt;0),AD$5-AD178,0)))))),0)</f>
        <v>0</v>
      </c>
      <c r="AE179" s="83">
        <f t="shared" ref="AE179" si="2061">IFERROR(IF(AND(ISTEXT(AE178),$D178=$C$3),AE$3,
IF(AND(ISTEXT(AE178),$D178=$C$4),AE$4,
IF(AND($D178=$C$3,AE$3-AE178&gt;0),AE$3-AE178,
IF(AND(ISTEXT(AE178),$D178=$C$5),AE$5,
IF(AND($D178=$C$4,AE$4-AE178&gt;0),AE$4-AE178,
IF(AND($D178=$C$5,AE$5-AE178&gt;0),AE$5-AE178,0)))))),0)</f>
        <v>0</v>
      </c>
      <c r="AF179" s="83">
        <f t="shared" ref="AF179" si="2062">IFERROR(IF(AND(ISTEXT(AF178),$D178=$C$3),AF$3,
IF(AND(ISTEXT(AF178),$D178=$C$4),AF$4,
IF(AND($D178=$C$3,AF$3-AF178&gt;0),AF$3-AF178,
IF(AND(ISTEXT(AF178),$D178=$C$5),AF$5,
IF(AND($D178=$C$4,AF$4-AF178&gt;0),AF$4-AF178,
IF(AND($D178=$C$5,AF$5-AF178&gt;0),AF$5-AF178,0)))))),0)</f>
        <v>0</v>
      </c>
      <c r="AG179" s="83">
        <f t="shared" ref="AG179" si="2063">IFERROR(IF(AND(ISTEXT(AG178),$D178=$C$3),AG$3,
IF(AND(ISTEXT(AG178),$D178=$C$4),AG$4,
IF(AND($D178=$C$3,AG$3-AG178&gt;0),AG$3-AG178,
IF(AND(ISTEXT(AG178),$D178=$C$5),AG$5,
IF(AND($D178=$C$4,AG$4-AG178&gt;0),AG$4-AG178,
IF(AND($D178=$C$5,AG$5-AG178&gt;0),AG$5-AG178,0)))))),0)</f>
        <v>0</v>
      </c>
      <c r="AH179" s="83">
        <f t="shared" ref="AH179" si="2064">IFERROR(IF(AND(ISTEXT(AH178),$D178=$C$3),AH$3,
IF(AND(ISTEXT(AH178),$D178=$C$4),AH$4,
IF(AND($D178=$C$3,AH$3-AH178&gt;0),AH$3-AH178,
IF(AND(ISTEXT(AH178),$D178=$C$5),AH$5,
IF(AND($D178=$C$4,AH$4-AH178&gt;0),AH$4-AH178,
IF(AND($D178=$C$5,AH$5-AH178&gt;0),AH$5-AH178,0)))))),0)</f>
        <v>0</v>
      </c>
      <c r="AI179" s="83">
        <f t="shared" ref="AI179" si="2065">IFERROR(IF(AND(ISTEXT(AI178),$D178=$C$3),AI$3,
IF(AND(ISTEXT(AI178),$D178=$C$4),AI$4,
IF(AND($D178=$C$3,AI$3-AI178&gt;0),AI$3-AI178,
IF(AND(ISTEXT(AI178),$D178=$C$5),AI$5,
IF(AND($D178=$C$4,AI$4-AI178&gt;0),AI$4-AI178,
IF(AND($D178=$C$5,AI$5-AI178&gt;0),AI$5-AI178,0)))))),0)</f>
        <v>0</v>
      </c>
      <c r="AJ179" s="147"/>
      <c r="AK179" s="147"/>
      <c r="AL179" s="147"/>
      <c r="AM179" s="147"/>
      <c r="AN179" s="147"/>
      <c r="AO179" s="147"/>
      <c r="AP179" s="147"/>
    </row>
    <row r="180" spans="2:42" ht="15" customHeight="1" thickBot="1" x14ac:dyDescent="0.3">
      <c r="B180" s="155"/>
      <c r="C180" s="151" t="s">
        <v>127</v>
      </c>
      <c r="D180" s="152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  <c r="AJ180" s="148"/>
      <c r="AK180" s="148"/>
      <c r="AL180" s="148"/>
      <c r="AM180" s="148"/>
      <c r="AN180" s="148"/>
      <c r="AO180" s="148"/>
      <c r="AP180" s="148"/>
    </row>
    <row r="181" spans="2:42" ht="15" customHeight="1" x14ac:dyDescent="0.25">
      <c r="B181" s="153">
        <f>A67</f>
        <v>0</v>
      </c>
      <c r="C181" s="81" t="str">
        <f>IFERROR(VLOOKUP(B181,Relevé[],2,FALSE),"")</f>
        <v/>
      </c>
      <c r="D181" s="81" t="str">
        <f>IFERROR(VLOOKUP(B181,Relevé[],3,FALSE),"")</f>
        <v/>
      </c>
      <c r="E181" s="82" t="str">
        <f>IFERROR(VLOOKUP(B181,Relevé[],4,FALSE),"")</f>
        <v/>
      </c>
      <c r="F181" s="82" t="str">
        <f>IFERROR(VLOOKUP(B181,Relevé[],5,FALSE),"")</f>
        <v/>
      </c>
      <c r="G181" s="82" t="str">
        <f>IFERROR(VLOOKUP(B181,Relevé[],6,FALSE),"")</f>
        <v/>
      </c>
      <c r="H181" s="82" t="str">
        <f>IFERROR(VLOOKUP(B181,Relevé[],7,FALSE),"")</f>
        <v/>
      </c>
      <c r="I181" s="82" t="str">
        <f>IFERROR(VLOOKUP(B181,Relevé[],8,FALSE),"")</f>
        <v/>
      </c>
      <c r="J181" s="82" t="str">
        <f>IFERROR(VLOOKUP(B181,Relevé[],9,FALSE),"")</f>
        <v/>
      </c>
      <c r="K181" s="82" t="str">
        <f>IFERROR(VLOOKUP(B181,Relevé[],10,FALSE),"")</f>
        <v/>
      </c>
      <c r="L181" s="82" t="str">
        <f>IFERROR(VLOOKUP(B181,Relevé[],11,FALSE),"")</f>
        <v/>
      </c>
      <c r="M181" s="82" t="str">
        <f>IFERROR(VLOOKUP(B181,Relevé[],12,FALSE),"")</f>
        <v/>
      </c>
      <c r="N181" s="82" t="str">
        <f>IFERROR(VLOOKUP(B181,Relevé[],13,FALSE),"")</f>
        <v/>
      </c>
      <c r="O181" s="82" t="str">
        <f>IFERROR(VLOOKUP(B181,Relevé[],14,FALSE),"")</f>
        <v/>
      </c>
      <c r="P181" s="82" t="str">
        <f>IFERROR(VLOOKUP(B181,Relevé[],15,FALSE),"")</f>
        <v/>
      </c>
      <c r="Q181" s="82" t="str">
        <f>IFERROR(VLOOKUP(B181,Relevé[],16,FALSE),"")</f>
        <v/>
      </c>
      <c r="R181" s="82" t="str">
        <f>IFERROR(VLOOKUP(B181,Relevé[],17,FALSE),"")</f>
        <v/>
      </c>
      <c r="S181" s="82" t="str">
        <f>IFERROR(VLOOKUP(B181,Relevé[],18,FALSE),"")</f>
        <v/>
      </c>
      <c r="T181" s="82" t="str">
        <f>IFERROR(VLOOKUP(B181,Relevé[],19,FALSE),"")</f>
        <v/>
      </c>
      <c r="U181" s="82" t="str">
        <f>IFERROR(VLOOKUP(B181,Relevé[],20,FALSE),"")</f>
        <v/>
      </c>
      <c r="V181" s="82" t="str">
        <f>IFERROR(VLOOKUP(B181,Relevé[],21,FALSE),"")</f>
        <v/>
      </c>
      <c r="W181" s="82" t="str">
        <f>IFERROR(VLOOKUP(B181,Relevé[],22,FALSE),"")</f>
        <v/>
      </c>
      <c r="X181" s="82" t="str">
        <f>IFERROR(VLOOKUP(B181,Relevé[],23,FALSE),"")</f>
        <v/>
      </c>
      <c r="Y181" s="82" t="str">
        <f>IFERROR(VLOOKUP(B181,Relevé[],24,FALSE),"")</f>
        <v/>
      </c>
      <c r="Z181" s="82" t="str">
        <f>IFERROR(VLOOKUP(B181,Relevé[],25,FALSE),"")</f>
        <v/>
      </c>
      <c r="AA181" s="82" t="str">
        <f>IFERROR(VLOOKUP(B181,Relevé[],26,FALSE),"")</f>
        <v/>
      </c>
      <c r="AB181" s="82" t="str">
        <f>IFERROR(VLOOKUP(B181,Relevé[],27,FALSE),"")</f>
        <v/>
      </c>
      <c r="AC181" s="82" t="str">
        <f>IFERROR(VLOOKUP(B181,Relevé[],28,FALSE),"")</f>
        <v/>
      </c>
      <c r="AD181" s="82" t="str">
        <f>IFERROR(VLOOKUP(B181,Relevé[],29,FALSE),"")</f>
        <v/>
      </c>
      <c r="AE181" s="82" t="str">
        <f>IFERROR(VLOOKUP(B181,Relevé[],30,FALSE),"")</f>
        <v/>
      </c>
      <c r="AF181" s="82" t="str">
        <f>IFERROR(VLOOKUP(B181,Relevé[],31,FALSE),"")</f>
        <v/>
      </c>
      <c r="AG181" s="82" t="str">
        <f>IFERROR(VLOOKUP(B181,Relevé[],32,FALSE),"")</f>
        <v/>
      </c>
      <c r="AH181" s="82" t="str">
        <f>IFERROR(VLOOKUP(B181,Relevé[],33,FALSE),"")</f>
        <v/>
      </c>
      <c r="AI181" s="82" t="str">
        <f>IFERROR(VLOOKUP(B181,Relevé[],34,FALSE),"")</f>
        <v/>
      </c>
      <c r="AJ181" s="146">
        <f t="shared" ref="AJ181" si="2066">SUM(E182:AI182)</f>
        <v>0</v>
      </c>
      <c r="AK181" s="146">
        <f t="shared" ref="AK181" si="2067">SUMIFS($E182:$AI182,$E183:$AI183,"C")</f>
        <v>0</v>
      </c>
      <c r="AL181" s="146">
        <f t="shared" ref="AL181" si="2068">SUMIFS($E182:$AI182,$E183:$AI183,"M")</f>
        <v>0</v>
      </c>
      <c r="AM181" s="146">
        <f t="shared" ref="AM181" si="2069">SUMIFS($E182:$AI182,$E183:$AI183,"A")</f>
        <v>0</v>
      </c>
      <c r="AN181" s="146">
        <f t="shared" ref="AN181" si="2070">SUMIFS($E182:$AI182,$E183:$AI183,"RC")</f>
        <v>0</v>
      </c>
      <c r="AO181" s="146">
        <f t="shared" ref="AO181" si="2071">SUMIFS($E182:$AI182,$E183:$AI183,"P")</f>
        <v>0</v>
      </c>
      <c r="AP181" s="146" t="b">
        <f t="shared" ref="AP181" si="2072">AJ181=SUM(AK181:AO183)</f>
        <v>1</v>
      </c>
    </row>
    <row r="182" spans="2:42" ht="15" customHeight="1" x14ac:dyDescent="0.25">
      <c r="B182" s="154"/>
      <c r="C182" s="149" t="s">
        <v>126</v>
      </c>
      <c r="D182" s="150"/>
      <c r="E182" s="83">
        <f>IFERROR(IF(AND(ISTEXT(E181),$D181=$C$3),E$3,
IF(AND(ISTEXT(E181),$D181=$C$4),E$4,
IF(AND($D181=$C$3,E$3-E181&gt;0),E$3-E181,
IF(AND(ISTEXT(E181),$D181=$C$5),E$5,
IF(AND($D181=$C$4,E$4-E181&gt;0),E$4-E181,
IF(AND($D181=$C$5,E$5-E181&gt;0),E$5-E181,0)))))),0)</f>
        <v>0</v>
      </c>
      <c r="F182" s="83">
        <f t="shared" ref="F182" si="2073">IFERROR(IF(AND(ISTEXT(F181),$D181=$C$3),F$3,
IF(AND(ISTEXT(F181),$D181=$C$4),F$4,
IF(AND($D181=$C$3,F$3-F181&gt;0),F$3-F181,
IF(AND(ISTEXT(F181),$D181=$C$5),F$5,
IF(AND($D181=$C$4,F$4-F181&gt;0),F$4-F181,
IF(AND($D181=$C$5,F$5-F181&gt;0),F$5-F181,0)))))),0)</f>
        <v>0</v>
      </c>
      <c r="G182" s="83">
        <f t="shared" ref="G182" si="2074">IFERROR(IF(AND(ISTEXT(G181),$D181=$C$3),G$3,
IF(AND(ISTEXT(G181),$D181=$C$4),G$4,
IF(AND($D181=$C$3,G$3-G181&gt;0),G$3-G181,
IF(AND(ISTEXT(G181),$D181=$C$5),G$5,
IF(AND($D181=$C$4,G$4-G181&gt;0),G$4-G181,
IF(AND($D181=$C$5,G$5-G181&gt;0),G$5-G181,0)))))),0)</f>
        <v>0</v>
      </c>
      <c r="H182" s="83">
        <f t="shared" ref="H182" si="2075">IFERROR(IF(AND(ISTEXT(H181),$D181=$C$3),H$3,
IF(AND(ISTEXT(H181),$D181=$C$4),H$4,
IF(AND($D181=$C$3,H$3-H181&gt;0),H$3-H181,
IF(AND(ISTEXT(H181),$D181=$C$5),H$5,
IF(AND($D181=$C$4,H$4-H181&gt;0),H$4-H181,
IF(AND($D181=$C$5,H$5-H181&gt;0),H$5-H181,0)))))),0)</f>
        <v>0</v>
      </c>
      <c r="I182" s="83">
        <f t="shared" ref="I182" si="2076">IFERROR(IF(AND(ISTEXT(I181),$D181=$C$3),I$3,
IF(AND(ISTEXT(I181),$D181=$C$4),I$4,
IF(AND($D181=$C$3,I$3-I181&gt;0),I$3-I181,
IF(AND(ISTEXT(I181),$D181=$C$5),I$5,
IF(AND($D181=$C$4,I$4-I181&gt;0),I$4-I181,
IF(AND($D181=$C$5,I$5-I181&gt;0),I$5-I181,0)))))),0)</f>
        <v>0</v>
      </c>
      <c r="J182" s="83">
        <f t="shared" ref="J182" si="2077">IFERROR(IF(AND(ISTEXT(J181),$D181=$C$3),J$3,
IF(AND(ISTEXT(J181),$D181=$C$4),J$4,
IF(AND($D181=$C$3,J$3-J181&gt;0),J$3-J181,
IF(AND(ISTEXT(J181),$D181=$C$5),J$5,
IF(AND($D181=$C$4,J$4-J181&gt;0),J$4-J181,
IF(AND($D181=$C$5,J$5-J181&gt;0),J$5-J181,0)))))),0)</f>
        <v>0</v>
      </c>
      <c r="K182" s="83">
        <f t="shared" ref="K182" si="2078">IFERROR(IF(AND(ISTEXT(K181),$D181=$C$3),K$3,
IF(AND(ISTEXT(K181),$D181=$C$4),K$4,
IF(AND($D181=$C$3,K$3-K181&gt;0),K$3-K181,
IF(AND(ISTEXT(K181),$D181=$C$5),K$5,
IF(AND($D181=$C$4,K$4-K181&gt;0),K$4-K181,
IF(AND($D181=$C$5,K$5-K181&gt;0),K$5-K181,0)))))),0)</f>
        <v>0</v>
      </c>
      <c r="L182" s="83">
        <f t="shared" ref="L182" si="2079">IFERROR(IF(AND(ISTEXT(L181),$D181=$C$3),L$3,
IF(AND(ISTEXT(L181),$D181=$C$4),L$4,
IF(AND($D181=$C$3,L$3-L181&gt;0),L$3-L181,
IF(AND(ISTEXT(L181),$D181=$C$5),L$5,
IF(AND($D181=$C$4,L$4-L181&gt;0),L$4-L181,
IF(AND($D181=$C$5,L$5-L181&gt;0),L$5-L181,0)))))),0)</f>
        <v>0</v>
      </c>
      <c r="M182" s="83">
        <f t="shared" ref="M182" si="2080">IFERROR(IF(AND(ISTEXT(M181),$D181=$C$3),M$3,
IF(AND(ISTEXT(M181),$D181=$C$4),M$4,
IF(AND($D181=$C$3,M$3-M181&gt;0),M$3-M181,
IF(AND(ISTEXT(M181),$D181=$C$5),M$5,
IF(AND($D181=$C$4,M$4-M181&gt;0),M$4-M181,
IF(AND($D181=$C$5,M$5-M181&gt;0),M$5-M181,0)))))),0)</f>
        <v>0</v>
      </c>
      <c r="N182" s="83">
        <f t="shared" ref="N182" si="2081">IFERROR(IF(AND(ISTEXT(N181),$D181=$C$3),N$3,
IF(AND(ISTEXT(N181),$D181=$C$4),N$4,
IF(AND($D181=$C$3,N$3-N181&gt;0),N$3-N181,
IF(AND(ISTEXT(N181),$D181=$C$5),N$5,
IF(AND($D181=$C$4,N$4-N181&gt;0),N$4-N181,
IF(AND($D181=$C$5,N$5-N181&gt;0),N$5-N181,0)))))),0)</f>
        <v>0</v>
      </c>
      <c r="O182" s="83">
        <f t="shared" ref="O182" si="2082">IFERROR(IF(AND(ISTEXT(O181),$D181=$C$3),O$3,
IF(AND(ISTEXT(O181),$D181=$C$4),O$4,
IF(AND($D181=$C$3,O$3-O181&gt;0),O$3-O181,
IF(AND(ISTEXT(O181),$D181=$C$5),O$5,
IF(AND($D181=$C$4,O$4-O181&gt;0),O$4-O181,
IF(AND($D181=$C$5,O$5-O181&gt;0),O$5-O181,0)))))),0)</f>
        <v>0</v>
      </c>
      <c r="P182" s="83">
        <f t="shared" ref="P182" si="2083">IFERROR(IF(AND(ISTEXT(P181),$D181=$C$3),P$3,
IF(AND(ISTEXT(P181),$D181=$C$4),P$4,
IF(AND($D181=$C$3,P$3-P181&gt;0),P$3-P181,
IF(AND(ISTEXT(P181),$D181=$C$5),P$5,
IF(AND($D181=$C$4,P$4-P181&gt;0),P$4-P181,
IF(AND($D181=$C$5,P$5-P181&gt;0),P$5-P181,0)))))),0)</f>
        <v>0</v>
      </c>
      <c r="Q182" s="83">
        <f t="shared" ref="Q182" si="2084">IFERROR(IF(AND(ISTEXT(Q181),$D181=$C$3),Q$3,
IF(AND(ISTEXT(Q181),$D181=$C$4),Q$4,
IF(AND($D181=$C$3,Q$3-Q181&gt;0),Q$3-Q181,
IF(AND(ISTEXT(Q181),$D181=$C$5),Q$5,
IF(AND($D181=$C$4,Q$4-Q181&gt;0),Q$4-Q181,
IF(AND($D181=$C$5,Q$5-Q181&gt;0),Q$5-Q181,0)))))),0)</f>
        <v>0</v>
      </c>
      <c r="R182" s="83">
        <f t="shared" ref="R182" si="2085">IFERROR(IF(AND(ISTEXT(R181),$D181=$C$3),R$3,
IF(AND(ISTEXT(R181),$D181=$C$4),R$4,
IF(AND($D181=$C$3,R$3-R181&gt;0),R$3-R181,
IF(AND(ISTEXT(R181),$D181=$C$5),R$5,
IF(AND($D181=$C$4,R$4-R181&gt;0),R$4-R181,
IF(AND($D181=$C$5,R$5-R181&gt;0),R$5-R181,0)))))),0)</f>
        <v>0</v>
      </c>
      <c r="S182" s="83">
        <f t="shared" ref="S182" si="2086">IFERROR(IF(AND(ISTEXT(S181),$D181=$C$3),S$3,
IF(AND(ISTEXT(S181),$D181=$C$4),S$4,
IF(AND($D181=$C$3,S$3-S181&gt;0),S$3-S181,
IF(AND(ISTEXT(S181),$D181=$C$5),S$5,
IF(AND($D181=$C$4,S$4-S181&gt;0),S$4-S181,
IF(AND($D181=$C$5,S$5-S181&gt;0),S$5-S181,0)))))),0)</f>
        <v>0</v>
      </c>
      <c r="T182" s="83">
        <f t="shared" ref="T182" si="2087">IFERROR(IF(AND(ISTEXT(T181),$D181=$C$3),T$3,
IF(AND(ISTEXT(T181),$D181=$C$4),T$4,
IF(AND($D181=$C$3,T$3-T181&gt;0),T$3-T181,
IF(AND(ISTEXT(T181),$D181=$C$5),T$5,
IF(AND($D181=$C$4,T$4-T181&gt;0),T$4-T181,
IF(AND($D181=$C$5,T$5-T181&gt;0),T$5-T181,0)))))),0)</f>
        <v>0</v>
      </c>
      <c r="U182" s="83">
        <f t="shared" ref="U182" si="2088">IFERROR(IF(AND(ISTEXT(U181),$D181=$C$3),U$3,
IF(AND(ISTEXT(U181),$D181=$C$4),U$4,
IF(AND($D181=$C$3,U$3-U181&gt;0),U$3-U181,
IF(AND(ISTEXT(U181),$D181=$C$5),U$5,
IF(AND($D181=$C$4,U$4-U181&gt;0),U$4-U181,
IF(AND($D181=$C$5,U$5-U181&gt;0),U$5-U181,0)))))),0)</f>
        <v>0</v>
      </c>
      <c r="V182" s="83">
        <f t="shared" ref="V182" si="2089">IFERROR(IF(AND(ISTEXT(V181),$D181=$C$3),V$3,
IF(AND(ISTEXT(V181),$D181=$C$4),V$4,
IF(AND($D181=$C$3,V$3-V181&gt;0),V$3-V181,
IF(AND(ISTEXT(V181),$D181=$C$5),V$5,
IF(AND($D181=$C$4,V$4-V181&gt;0),V$4-V181,
IF(AND($D181=$C$5,V$5-V181&gt;0),V$5-V181,0)))))),0)</f>
        <v>0</v>
      </c>
      <c r="W182" s="83">
        <f t="shared" ref="W182" si="2090">IFERROR(IF(AND(ISTEXT(W181),$D181=$C$3),W$3,
IF(AND(ISTEXT(W181),$D181=$C$4),W$4,
IF(AND($D181=$C$3,W$3-W181&gt;0),W$3-W181,
IF(AND(ISTEXT(W181),$D181=$C$5),W$5,
IF(AND($D181=$C$4,W$4-W181&gt;0),W$4-W181,
IF(AND($D181=$C$5,W$5-W181&gt;0),W$5-W181,0)))))),0)</f>
        <v>0</v>
      </c>
      <c r="X182" s="83">
        <f t="shared" ref="X182" si="2091">IFERROR(IF(AND(ISTEXT(X181),$D181=$C$3),X$3,
IF(AND(ISTEXT(X181),$D181=$C$4),X$4,
IF(AND($D181=$C$3,X$3-X181&gt;0),X$3-X181,
IF(AND(ISTEXT(X181),$D181=$C$5),X$5,
IF(AND($D181=$C$4,X$4-X181&gt;0),X$4-X181,
IF(AND($D181=$C$5,X$5-X181&gt;0),X$5-X181,0)))))),0)</f>
        <v>0</v>
      </c>
      <c r="Y182" s="83">
        <f t="shared" ref="Y182" si="2092">IFERROR(IF(AND(ISTEXT(Y181),$D181=$C$3),Y$3,
IF(AND(ISTEXT(Y181),$D181=$C$4),Y$4,
IF(AND($D181=$C$3,Y$3-Y181&gt;0),Y$3-Y181,
IF(AND(ISTEXT(Y181),$D181=$C$5),Y$5,
IF(AND($D181=$C$4,Y$4-Y181&gt;0),Y$4-Y181,
IF(AND($D181=$C$5,Y$5-Y181&gt;0),Y$5-Y181,0)))))),0)</f>
        <v>0</v>
      </c>
      <c r="Z182" s="83">
        <f t="shared" ref="Z182" si="2093">IFERROR(IF(AND(ISTEXT(Z181),$D181=$C$3),Z$3,
IF(AND(ISTEXT(Z181),$D181=$C$4),Z$4,
IF(AND($D181=$C$3,Z$3-Z181&gt;0),Z$3-Z181,
IF(AND(ISTEXT(Z181),$D181=$C$5),Z$5,
IF(AND($D181=$C$4,Z$4-Z181&gt;0),Z$4-Z181,
IF(AND($D181=$C$5,Z$5-Z181&gt;0),Z$5-Z181,0)))))),0)</f>
        <v>0</v>
      </c>
      <c r="AA182" s="83">
        <f t="shared" ref="AA182" si="2094">IFERROR(IF(AND(ISTEXT(AA181),$D181=$C$3),AA$3,
IF(AND(ISTEXT(AA181),$D181=$C$4),AA$4,
IF(AND($D181=$C$3,AA$3-AA181&gt;0),AA$3-AA181,
IF(AND(ISTEXT(AA181),$D181=$C$5),AA$5,
IF(AND($D181=$C$4,AA$4-AA181&gt;0),AA$4-AA181,
IF(AND($D181=$C$5,AA$5-AA181&gt;0),AA$5-AA181,0)))))),0)</f>
        <v>0</v>
      </c>
      <c r="AB182" s="83">
        <f t="shared" ref="AB182" si="2095">IFERROR(IF(AND(ISTEXT(AB181),$D181=$C$3),AB$3,
IF(AND(ISTEXT(AB181),$D181=$C$4),AB$4,
IF(AND($D181=$C$3,AB$3-AB181&gt;0),AB$3-AB181,
IF(AND(ISTEXT(AB181),$D181=$C$5),AB$5,
IF(AND($D181=$C$4,AB$4-AB181&gt;0),AB$4-AB181,
IF(AND($D181=$C$5,AB$5-AB181&gt;0),AB$5-AB181,0)))))),0)</f>
        <v>0</v>
      </c>
      <c r="AC182" s="83">
        <f t="shared" ref="AC182" si="2096">IFERROR(IF(AND(ISTEXT(AC181),$D181=$C$3),AC$3,
IF(AND(ISTEXT(AC181),$D181=$C$4),AC$4,
IF(AND($D181=$C$3,AC$3-AC181&gt;0),AC$3-AC181,
IF(AND(ISTEXT(AC181),$D181=$C$5),AC$5,
IF(AND($D181=$C$4,AC$4-AC181&gt;0),AC$4-AC181,
IF(AND($D181=$C$5,AC$5-AC181&gt;0),AC$5-AC181,0)))))),0)</f>
        <v>0</v>
      </c>
      <c r="AD182" s="83">
        <f t="shared" ref="AD182" si="2097">IFERROR(IF(AND(ISTEXT(AD181),$D181=$C$3),AD$3,
IF(AND(ISTEXT(AD181),$D181=$C$4),AD$4,
IF(AND($D181=$C$3,AD$3-AD181&gt;0),AD$3-AD181,
IF(AND(ISTEXT(AD181),$D181=$C$5),AD$5,
IF(AND($D181=$C$4,AD$4-AD181&gt;0),AD$4-AD181,
IF(AND($D181=$C$5,AD$5-AD181&gt;0),AD$5-AD181,0)))))),0)</f>
        <v>0</v>
      </c>
      <c r="AE182" s="83">
        <f t="shared" ref="AE182" si="2098">IFERROR(IF(AND(ISTEXT(AE181),$D181=$C$3),AE$3,
IF(AND(ISTEXT(AE181),$D181=$C$4),AE$4,
IF(AND($D181=$C$3,AE$3-AE181&gt;0),AE$3-AE181,
IF(AND(ISTEXT(AE181),$D181=$C$5),AE$5,
IF(AND($D181=$C$4,AE$4-AE181&gt;0),AE$4-AE181,
IF(AND($D181=$C$5,AE$5-AE181&gt;0),AE$5-AE181,0)))))),0)</f>
        <v>0</v>
      </c>
      <c r="AF182" s="83">
        <f t="shared" ref="AF182" si="2099">IFERROR(IF(AND(ISTEXT(AF181),$D181=$C$3),AF$3,
IF(AND(ISTEXT(AF181),$D181=$C$4),AF$4,
IF(AND($D181=$C$3,AF$3-AF181&gt;0),AF$3-AF181,
IF(AND(ISTEXT(AF181),$D181=$C$5),AF$5,
IF(AND($D181=$C$4,AF$4-AF181&gt;0),AF$4-AF181,
IF(AND($D181=$C$5,AF$5-AF181&gt;0),AF$5-AF181,0)))))),0)</f>
        <v>0</v>
      </c>
      <c r="AG182" s="83">
        <f t="shared" ref="AG182" si="2100">IFERROR(IF(AND(ISTEXT(AG181),$D181=$C$3),AG$3,
IF(AND(ISTEXT(AG181),$D181=$C$4),AG$4,
IF(AND($D181=$C$3,AG$3-AG181&gt;0),AG$3-AG181,
IF(AND(ISTEXT(AG181),$D181=$C$5),AG$5,
IF(AND($D181=$C$4,AG$4-AG181&gt;0),AG$4-AG181,
IF(AND($D181=$C$5,AG$5-AG181&gt;0),AG$5-AG181,0)))))),0)</f>
        <v>0</v>
      </c>
      <c r="AH182" s="83">
        <f t="shared" ref="AH182" si="2101">IFERROR(IF(AND(ISTEXT(AH181),$D181=$C$3),AH$3,
IF(AND(ISTEXT(AH181),$D181=$C$4),AH$4,
IF(AND($D181=$C$3,AH$3-AH181&gt;0),AH$3-AH181,
IF(AND(ISTEXT(AH181),$D181=$C$5),AH$5,
IF(AND($D181=$C$4,AH$4-AH181&gt;0),AH$4-AH181,
IF(AND($D181=$C$5,AH$5-AH181&gt;0),AH$5-AH181,0)))))),0)</f>
        <v>0</v>
      </c>
      <c r="AI182" s="83">
        <f t="shared" ref="AI182" si="2102">IFERROR(IF(AND(ISTEXT(AI181),$D181=$C$3),AI$3,
IF(AND(ISTEXT(AI181),$D181=$C$4),AI$4,
IF(AND($D181=$C$3,AI$3-AI181&gt;0),AI$3-AI181,
IF(AND(ISTEXT(AI181),$D181=$C$5),AI$5,
IF(AND($D181=$C$4,AI$4-AI181&gt;0),AI$4-AI181,
IF(AND($D181=$C$5,AI$5-AI181&gt;0),AI$5-AI181,0)))))),0)</f>
        <v>0</v>
      </c>
      <c r="AJ182" s="147"/>
      <c r="AK182" s="147"/>
      <c r="AL182" s="147"/>
      <c r="AM182" s="147"/>
      <c r="AN182" s="147"/>
      <c r="AO182" s="147"/>
      <c r="AP182" s="147"/>
    </row>
    <row r="183" spans="2:42" ht="15" customHeight="1" thickBot="1" x14ac:dyDescent="0.3">
      <c r="B183" s="155"/>
      <c r="C183" s="151" t="s">
        <v>127</v>
      </c>
      <c r="D183" s="152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148"/>
      <c r="AK183" s="148"/>
      <c r="AL183" s="148"/>
      <c r="AM183" s="148"/>
      <c r="AN183" s="148"/>
      <c r="AO183" s="148"/>
      <c r="AP183" s="148"/>
    </row>
    <row r="184" spans="2:42" ht="15" customHeight="1" x14ac:dyDescent="0.25">
      <c r="B184" s="153">
        <f>A68</f>
        <v>0</v>
      </c>
      <c r="C184" s="81" t="str">
        <f>IFERROR(VLOOKUP(B184,Relevé[],2,FALSE),"")</f>
        <v/>
      </c>
      <c r="D184" s="81" t="str">
        <f>IFERROR(VLOOKUP(B184,Relevé[],3,FALSE),"")</f>
        <v/>
      </c>
      <c r="E184" s="82" t="str">
        <f>IFERROR(VLOOKUP(B184,Relevé[],4,FALSE),"")</f>
        <v/>
      </c>
      <c r="F184" s="82" t="str">
        <f>IFERROR(VLOOKUP(B184,Relevé[],5,FALSE),"")</f>
        <v/>
      </c>
      <c r="G184" s="82" t="str">
        <f>IFERROR(VLOOKUP(B184,Relevé[],6,FALSE),"")</f>
        <v/>
      </c>
      <c r="H184" s="82" t="str">
        <f>IFERROR(VLOOKUP(B184,Relevé[],7,FALSE),"")</f>
        <v/>
      </c>
      <c r="I184" s="82" t="str">
        <f>IFERROR(VLOOKUP(B184,Relevé[],8,FALSE),"")</f>
        <v/>
      </c>
      <c r="J184" s="82" t="str">
        <f>IFERROR(VLOOKUP(B184,Relevé[],9,FALSE),"")</f>
        <v/>
      </c>
      <c r="K184" s="82" t="str">
        <f>IFERROR(VLOOKUP(B184,Relevé[],10,FALSE),"")</f>
        <v/>
      </c>
      <c r="L184" s="82" t="str">
        <f>IFERROR(VLOOKUP(B184,Relevé[],11,FALSE),"")</f>
        <v/>
      </c>
      <c r="M184" s="82" t="str">
        <f>IFERROR(VLOOKUP(B184,Relevé[],12,FALSE),"")</f>
        <v/>
      </c>
      <c r="N184" s="82" t="str">
        <f>IFERROR(VLOOKUP(B184,Relevé[],13,FALSE),"")</f>
        <v/>
      </c>
      <c r="O184" s="82" t="str">
        <f>IFERROR(VLOOKUP(B184,Relevé[],14,FALSE),"")</f>
        <v/>
      </c>
      <c r="P184" s="82" t="str">
        <f>IFERROR(VLOOKUP(B184,Relevé[],15,FALSE),"")</f>
        <v/>
      </c>
      <c r="Q184" s="82" t="str">
        <f>IFERROR(VLOOKUP(B184,Relevé[],16,FALSE),"")</f>
        <v/>
      </c>
      <c r="R184" s="82" t="str">
        <f>IFERROR(VLOOKUP(B184,Relevé[],17,FALSE),"")</f>
        <v/>
      </c>
      <c r="S184" s="82" t="str">
        <f>IFERROR(VLOOKUP(B184,Relevé[],18,FALSE),"")</f>
        <v/>
      </c>
      <c r="T184" s="82" t="str">
        <f>IFERROR(VLOOKUP(B184,Relevé[],19,FALSE),"")</f>
        <v/>
      </c>
      <c r="U184" s="82" t="str">
        <f>IFERROR(VLOOKUP(B184,Relevé[],20,FALSE),"")</f>
        <v/>
      </c>
      <c r="V184" s="82" t="str">
        <f>IFERROR(VLOOKUP(B184,Relevé[],21,FALSE),"")</f>
        <v/>
      </c>
      <c r="W184" s="82" t="str">
        <f>IFERROR(VLOOKUP(B184,Relevé[],22,FALSE),"")</f>
        <v/>
      </c>
      <c r="X184" s="82" t="str">
        <f>IFERROR(VLOOKUP(B184,Relevé[],23,FALSE),"")</f>
        <v/>
      </c>
      <c r="Y184" s="82" t="str">
        <f>IFERROR(VLOOKUP(B184,Relevé[],24,FALSE),"")</f>
        <v/>
      </c>
      <c r="Z184" s="82" t="str">
        <f>IFERROR(VLOOKUP(B184,Relevé[],25,FALSE),"")</f>
        <v/>
      </c>
      <c r="AA184" s="82" t="str">
        <f>IFERROR(VLOOKUP(B184,Relevé[],26,FALSE),"")</f>
        <v/>
      </c>
      <c r="AB184" s="82" t="str">
        <f>IFERROR(VLOOKUP(B184,Relevé[],27,FALSE),"")</f>
        <v/>
      </c>
      <c r="AC184" s="82" t="str">
        <f>IFERROR(VLOOKUP(B184,Relevé[],28,FALSE),"")</f>
        <v/>
      </c>
      <c r="AD184" s="82" t="str">
        <f>IFERROR(VLOOKUP(B184,Relevé[],29,FALSE),"")</f>
        <v/>
      </c>
      <c r="AE184" s="82" t="str">
        <f>IFERROR(VLOOKUP(B184,Relevé[],30,FALSE),"")</f>
        <v/>
      </c>
      <c r="AF184" s="82" t="str">
        <f>IFERROR(VLOOKUP(B184,Relevé[],31,FALSE),"")</f>
        <v/>
      </c>
      <c r="AG184" s="82" t="str">
        <f>IFERROR(VLOOKUP(B184,Relevé[],32,FALSE),"")</f>
        <v/>
      </c>
      <c r="AH184" s="82" t="str">
        <f>IFERROR(VLOOKUP(B184,Relevé[],33,FALSE),"")</f>
        <v/>
      </c>
      <c r="AI184" s="82" t="str">
        <f>IFERROR(VLOOKUP(B184,Relevé[],34,FALSE),"")</f>
        <v/>
      </c>
      <c r="AJ184" s="146">
        <f t="shared" ref="AJ184" si="2103">SUM(E185:AI185)</f>
        <v>0</v>
      </c>
      <c r="AK184" s="146">
        <f t="shared" ref="AK184" si="2104">SUMIFS($E185:$AI185,$E186:$AI186,"C")</f>
        <v>0</v>
      </c>
      <c r="AL184" s="146">
        <f t="shared" ref="AL184" si="2105">SUMIFS($E185:$AI185,$E186:$AI186,"M")</f>
        <v>0</v>
      </c>
      <c r="AM184" s="146">
        <f t="shared" ref="AM184" si="2106">SUMIFS($E185:$AI185,$E186:$AI186,"A")</f>
        <v>0</v>
      </c>
      <c r="AN184" s="146">
        <f t="shared" ref="AN184" si="2107">SUMIFS($E185:$AI185,$E186:$AI186,"RC")</f>
        <v>0</v>
      </c>
      <c r="AO184" s="146">
        <f t="shared" ref="AO184" si="2108">SUMIFS($E185:$AI185,$E186:$AI186,"P")</f>
        <v>0</v>
      </c>
      <c r="AP184" s="146" t="b">
        <f t="shared" ref="AP184" si="2109">AJ184=SUM(AK184:AO186)</f>
        <v>1</v>
      </c>
    </row>
    <row r="185" spans="2:42" ht="15" customHeight="1" x14ac:dyDescent="0.25">
      <c r="B185" s="154"/>
      <c r="C185" s="149" t="s">
        <v>126</v>
      </c>
      <c r="D185" s="150"/>
      <c r="E185" s="83">
        <f>IFERROR(IF(AND(ISTEXT(E184),$D184=$C$3),E$3,
IF(AND(ISTEXT(E184),$D184=$C$4),E$4,
IF(AND($D184=$C$3,E$3-E184&gt;0),E$3-E184,
IF(AND(ISTEXT(E184),$D184=$C$5),E$5,
IF(AND($D184=$C$4,E$4-E184&gt;0),E$4-E184,
IF(AND($D184=$C$5,E$5-E184&gt;0),E$5-E184,0)))))),0)</f>
        <v>0</v>
      </c>
      <c r="F185" s="83">
        <f t="shared" ref="F185" si="2110">IFERROR(IF(AND(ISTEXT(F184),$D184=$C$3),F$3,
IF(AND(ISTEXT(F184),$D184=$C$4),F$4,
IF(AND($D184=$C$3,F$3-F184&gt;0),F$3-F184,
IF(AND(ISTEXT(F184),$D184=$C$5),F$5,
IF(AND($D184=$C$4,F$4-F184&gt;0),F$4-F184,
IF(AND($D184=$C$5,F$5-F184&gt;0),F$5-F184,0)))))),0)</f>
        <v>0</v>
      </c>
      <c r="G185" s="83">
        <f t="shared" ref="G185" si="2111">IFERROR(IF(AND(ISTEXT(G184),$D184=$C$3),G$3,
IF(AND(ISTEXT(G184),$D184=$C$4),G$4,
IF(AND($D184=$C$3,G$3-G184&gt;0),G$3-G184,
IF(AND(ISTEXT(G184),$D184=$C$5),G$5,
IF(AND($D184=$C$4,G$4-G184&gt;0),G$4-G184,
IF(AND($D184=$C$5,G$5-G184&gt;0),G$5-G184,0)))))),0)</f>
        <v>0</v>
      </c>
      <c r="H185" s="83">
        <f t="shared" ref="H185" si="2112">IFERROR(IF(AND(ISTEXT(H184),$D184=$C$3),H$3,
IF(AND(ISTEXT(H184),$D184=$C$4),H$4,
IF(AND($D184=$C$3,H$3-H184&gt;0),H$3-H184,
IF(AND(ISTEXT(H184),$D184=$C$5),H$5,
IF(AND($D184=$C$4,H$4-H184&gt;0),H$4-H184,
IF(AND($D184=$C$5,H$5-H184&gt;0),H$5-H184,0)))))),0)</f>
        <v>0</v>
      </c>
      <c r="I185" s="83">
        <f t="shared" ref="I185" si="2113">IFERROR(IF(AND(ISTEXT(I184),$D184=$C$3),I$3,
IF(AND(ISTEXT(I184),$D184=$C$4),I$4,
IF(AND($D184=$C$3,I$3-I184&gt;0),I$3-I184,
IF(AND(ISTEXT(I184),$D184=$C$5),I$5,
IF(AND($D184=$C$4,I$4-I184&gt;0),I$4-I184,
IF(AND($D184=$C$5,I$5-I184&gt;0),I$5-I184,0)))))),0)</f>
        <v>0</v>
      </c>
      <c r="J185" s="83">
        <f t="shared" ref="J185" si="2114">IFERROR(IF(AND(ISTEXT(J184),$D184=$C$3),J$3,
IF(AND(ISTEXT(J184),$D184=$C$4),J$4,
IF(AND($D184=$C$3,J$3-J184&gt;0),J$3-J184,
IF(AND(ISTEXT(J184),$D184=$C$5),J$5,
IF(AND($D184=$C$4,J$4-J184&gt;0),J$4-J184,
IF(AND($D184=$C$5,J$5-J184&gt;0),J$5-J184,0)))))),0)</f>
        <v>0</v>
      </c>
      <c r="K185" s="83">
        <f t="shared" ref="K185" si="2115">IFERROR(IF(AND(ISTEXT(K184),$D184=$C$3),K$3,
IF(AND(ISTEXT(K184),$D184=$C$4),K$4,
IF(AND($D184=$C$3,K$3-K184&gt;0),K$3-K184,
IF(AND(ISTEXT(K184),$D184=$C$5),K$5,
IF(AND($D184=$C$4,K$4-K184&gt;0),K$4-K184,
IF(AND($D184=$C$5,K$5-K184&gt;0),K$5-K184,0)))))),0)</f>
        <v>0</v>
      </c>
      <c r="L185" s="83">
        <f t="shared" ref="L185" si="2116">IFERROR(IF(AND(ISTEXT(L184),$D184=$C$3),L$3,
IF(AND(ISTEXT(L184),$D184=$C$4),L$4,
IF(AND($D184=$C$3,L$3-L184&gt;0),L$3-L184,
IF(AND(ISTEXT(L184),$D184=$C$5),L$5,
IF(AND($D184=$C$4,L$4-L184&gt;0),L$4-L184,
IF(AND($D184=$C$5,L$5-L184&gt;0),L$5-L184,0)))))),0)</f>
        <v>0</v>
      </c>
      <c r="M185" s="83">
        <f t="shared" ref="M185" si="2117">IFERROR(IF(AND(ISTEXT(M184),$D184=$C$3),M$3,
IF(AND(ISTEXT(M184),$D184=$C$4),M$4,
IF(AND($D184=$C$3,M$3-M184&gt;0),M$3-M184,
IF(AND(ISTEXT(M184),$D184=$C$5),M$5,
IF(AND($D184=$C$4,M$4-M184&gt;0),M$4-M184,
IF(AND($D184=$C$5,M$5-M184&gt;0),M$5-M184,0)))))),0)</f>
        <v>0</v>
      </c>
      <c r="N185" s="83">
        <f t="shared" ref="N185" si="2118">IFERROR(IF(AND(ISTEXT(N184),$D184=$C$3),N$3,
IF(AND(ISTEXT(N184),$D184=$C$4),N$4,
IF(AND($D184=$C$3,N$3-N184&gt;0),N$3-N184,
IF(AND(ISTEXT(N184),$D184=$C$5),N$5,
IF(AND($D184=$C$4,N$4-N184&gt;0),N$4-N184,
IF(AND($D184=$C$5,N$5-N184&gt;0),N$5-N184,0)))))),0)</f>
        <v>0</v>
      </c>
      <c r="O185" s="83">
        <f t="shared" ref="O185" si="2119">IFERROR(IF(AND(ISTEXT(O184),$D184=$C$3),O$3,
IF(AND(ISTEXT(O184),$D184=$C$4),O$4,
IF(AND($D184=$C$3,O$3-O184&gt;0),O$3-O184,
IF(AND(ISTEXT(O184),$D184=$C$5),O$5,
IF(AND($D184=$C$4,O$4-O184&gt;0),O$4-O184,
IF(AND($D184=$C$5,O$5-O184&gt;0),O$5-O184,0)))))),0)</f>
        <v>0</v>
      </c>
      <c r="P185" s="83">
        <f t="shared" ref="P185" si="2120">IFERROR(IF(AND(ISTEXT(P184),$D184=$C$3),P$3,
IF(AND(ISTEXT(P184),$D184=$C$4),P$4,
IF(AND($D184=$C$3,P$3-P184&gt;0),P$3-P184,
IF(AND(ISTEXT(P184),$D184=$C$5),P$5,
IF(AND($D184=$C$4,P$4-P184&gt;0),P$4-P184,
IF(AND($D184=$C$5,P$5-P184&gt;0),P$5-P184,0)))))),0)</f>
        <v>0</v>
      </c>
      <c r="Q185" s="83">
        <f t="shared" ref="Q185" si="2121">IFERROR(IF(AND(ISTEXT(Q184),$D184=$C$3),Q$3,
IF(AND(ISTEXT(Q184),$D184=$C$4),Q$4,
IF(AND($D184=$C$3,Q$3-Q184&gt;0),Q$3-Q184,
IF(AND(ISTEXT(Q184),$D184=$C$5),Q$5,
IF(AND($D184=$C$4,Q$4-Q184&gt;0),Q$4-Q184,
IF(AND($D184=$C$5,Q$5-Q184&gt;0),Q$5-Q184,0)))))),0)</f>
        <v>0</v>
      </c>
      <c r="R185" s="83">
        <f t="shared" ref="R185" si="2122">IFERROR(IF(AND(ISTEXT(R184),$D184=$C$3),R$3,
IF(AND(ISTEXT(R184),$D184=$C$4),R$4,
IF(AND($D184=$C$3,R$3-R184&gt;0),R$3-R184,
IF(AND(ISTEXT(R184),$D184=$C$5),R$5,
IF(AND($D184=$C$4,R$4-R184&gt;0),R$4-R184,
IF(AND($D184=$C$5,R$5-R184&gt;0),R$5-R184,0)))))),0)</f>
        <v>0</v>
      </c>
      <c r="S185" s="83">
        <f t="shared" ref="S185" si="2123">IFERROR(IF(AND(ISTEXT(S184),$D184=$C$3),S$3,
IF(AND(ISTEXT(S184),$D184=$C$4),S$4,
IF(AND($D184=$C$3,S$3-S184&gt;0),S$3-S184,
IF(AND(ISTEXT(S184),$D184=$C$5),S$5,
IF(AND($D184=$C$4,S$4-S184&gt;0),S$4-S184,
IF(AND($D184=$C$5,S$5-S184&gt;0),S$5-S184,0)))))),0)</f>
        <v>0</v>
      </c>
      <c r="T185" s="83">
        <f t="shared" ref="T185" si="2124">IFERROR(IF(AND(ISTEXT(T184),$D184=$C$3),T$3,
IF(AND(ISTEXT(T184),$D184=$C$4),T$4,
IF(AND($D184=$C$3,T$3-T184&gt;0),T$3-T184,
IF(AND(ISTEXT(T184),$D184=$C$5),T$5,
IF(AND($D184=$C$4,T$4-T184&gt;0),T$4-T184,
IF(AND($D184=$C$5,T$5-T184&gt;0),T$5-T184,0)))))),0)</f>
        <v>0</v>
      </c>
      <c r="U185" s="83">
        <f t="shared" ref="U185" si="2125">IFERROR(IF(AND(ISTEXT(U184),$D184=$C$3),U$3,
IF(AND(ISTEXT(U184),$D184=$C$4),U$4,
IF(AND($D184=$C$3,U$3-U184&gt;0),U$3-U184,
IF(AND(ISTEXT(U184),$D184=$C$5),U$5,
IF(AND($D184=$C$4,U$4-U184&gt;0),U$4-U184,
IF(AND($D184=$C$5,U$5-U184&gt;0),U$5-U184,0)))))),0)</f>
        <v>0</v>
      </c>
      <c r="V185" s="83">
        <f t="shared" ref="V185" si="2126">IFERROR(IF(AND(ISTEXT(V184),$D184=$C$3),V$3,
IF(AND(ISTEXT(V184),$D184=$C$4),V$4,
IF(AND($D184=$C$3,V$3-V184&gt;0),V$3-V184,
IF(AND(ISTEXT(V184),$D184=$C$5),V$5,
IF(AND($D184=$C$4,V$4-V184&gt;0),V$4-V184,
IF(AND($D184=$C$5,V$5-V184&gt;0),V$5-V184,0)))))),0)</f>
        <v>0</v>
      </c>
      <c r="W185" s="83">
        <f t="shared" ref="W185" si="2127">IFERROR(IF(AND(ISTEXT(W184),$D184=$C$3),W$3,
IF(AND(ISTEXT(W184),$D184=$C$4),W$4,
IF(AND($D184=$C$3,W$3-W184&gt;0),W$3-W184,
IF(AND(ISTEXT(W184),$D184=$C$5),W$5,
IF(AND($D184=$C$4,W$4-W184&gt;0),W$4-W184,
IF(AND($D184=$C$5,W$5-W184&gt;0),W$5-W184,0)))))),0)</f>
        <v>0</v>
      </c>
      <c r="X185" s="83">
        <f t="shared" ref="X185" si="2128">IFERROR(IF(AND(ISTEXT(X184),$D184=$C$3),X$3,
IF(AND(ISTEXT(X184),$D184=$C$4),X$4,
IF(AND($D184=$C$3,X$3-X184&gt;0),X$3-X184,
IF(AND(ISTEXT(X184),$D184=$C$5),X$5,
IF(AND($D184=$C$4,X$4-X184&gt;0),X$4-X184,
IF(AND($D184=$C$5,X$5-X184&gt;0),X$5-X184,0)))))),0)</f>
        <v>0</v>
      </c>
      <c r="Y185" s="83">
        <f t="shared" ref="Y185" si="2129">IFERROR(IF(AND(ISTEXT(Y184),$D184=$C$3),Y$3,
IF(AND(ISTEXT(Y184),$D184=$C$4),Y$4,
IF(AND($D184=$C$3,Y$3-Y184&gt;0),Y$3-Y184,
IF(AND(ISTEXT(Y184),$D184=$C$5),Y$5,
IF(AND($D184=$C$4,Y$4-Y184&gt;0),Y$4-Y184,
IF(AND($D184=$C$5,Y$5-Y184&gt;0),Y$5-Y184,0)))))),0)</f>
        <v>0</v>
      </c>
      <c r="Z185" s="83">
        <f t="shared" ref="Z185" si="2130">IFERROR(IF(AND(ISTEXT(Z184),$D184=$C$3),Z$3,
IF(AND(ISTEXT(Z184),$D184=$C$4),Z$4,
IF(AND($D184=$C$3,Z$3-Z184&gt;0),Z$3-Z184,
IF(AND(ISTEXT(Z184),$D184=$C$5),Z$5,
IF(AND($D184=$C$4,Z$4-Z184&gt;0),Z$4-Z184,
IF(AND($D184=$C$5,Z$5-Z184&gt;0),Z$5-Z184,0)))))),0)</f>
        <v>0</v>
      </c>
      <c r="AA185" s="83">
        <f t="shared" ref="AA185" si="2131">IFERROR(IF(AND(ISTEXT(AA184),$D184=$C$3),AA$3,
IF(AND(ISTEXT(AA184),$D184=$C$4),AA$4,
IF(AND($D184=$C$3,AA$3-AA184&gt;0),AA$3-AA184,
IF(AND(ISTEXT(AA184),$D184=$C$5),AA$5,
IF(AND($D184=$C$4,AA$4-AA184&gt;0),AA$4-AA184,
IF(AND($D184=$C$5,AA$5-AA184&gt;0),AA$5-AA184,0)))))),0)</f>
        <v>0</v>
      </c>
      <c r="AB185" s="83">
        <f t="shared" ref="AB185" si="2132">IFERROR(IF(AND(ISTEXT(AB184),$D184=$C$3),AB$3,
IF(AND(ISTEXT(AB184),$D184=$C$4),AB$4,
IF(AND($D184=$C$3,AB$3-AB184&gt;0),AB$3-AB184,
IF(AND(ISTEXT(AB184),$D184=$C$5),AB$5,
IF(AND($D184=$C$4,AB$4-AB184&gt;0),AB$4-AB184,
IF(AND($D184=$C$5,AB$5-AB184&gt;0),AB$5-AB184,0)))))),0)</f>
        <v>0</v>
      </c>
      <c r="AC185" s="83">
        <f t="shared" ref="AC185" si="2133">IFERROR(IF(AND(ISTEXT(AC184),$D184=$C$3),AC$3,
IF(AND(ISTEXT(AC184),$D184=$C$4),AC$4,
IF(AND($D184=$C$3,AC$3-AC184&gt;0),AC$3-AC184,
IF(AND(ISTEXT(AC184),$D184=$C$5),AC$5,
IF(AND($D184=$C$4,AC$4-AC184&gt;0),AC$4-AC184,
IF(AND($D184=$C$5,AC$5-AC184&gt;0),AC$5-AC184,0)))))),0)</f>
        <v>0</v>
      </c>
      <c r="AD185" s="83">
        <f t="shared" ref="AD185" si="2134">IFERROR(IF(AND(ISTEXT(AD184),$D184=$C$3),AD$3,
IF(AND(ISTEXT(AD184),$D184=$C$4),AD$4,
IF(AND($D184=$C$3,AD$3-AD184&gt;0),AD$3-AD184,
IF(AND(ISTEXT(AD184),$D184=$C$5),AD$5,
IF(AND($D184=$C$4,AD$4-AD184&gt;0),AD$4-AD184,
IF(AND($D184=$C$5,AD$5-AD184&gt;0),AD$5-AD184,0)))))),0)</f>
        <v>0</v>
      </c>
      <c r="AE185" s="83">
        <f t="shared" ref="AE185" si="2135">IFERROR(IF(AND(ISTEXT(AE184),$D184=$C$3),AE$3,
IF(AND(ISTEXT(AE184),$D184=$C$4),AE$4,
IF(AND($D184=$C$3,AE$3-AE184&gt;0),AE$3-AE184,
IF(AND(ISTEXT(AE184),$D184=$C$5),AE$5,
IF(AND($D184=$C$4,AE$4-AE184&gt;0),AE$4-AE184,
IF(AND($D184=$C$5,AE$5-AE184&gt;0),AE$5-AE184,0)))))),0)</f>
        <v>0</v>
      </c>
      <c r="AF185" s="83">
        <f t="shared" ref="AF185" si="2136">IFERROR(IF(AND(ISTEXT(AF184),$D184=$C$3),AF$3,
IF(AND(ISTEXT(AF184),$D184=$C$4),AF$4,
IF(AND($D184=$C$3,AF$3-AF184&gt;0),AF$3-AF184,
IF(AND(ISTEXT(AF184),$D184=$C$5),AF$5,
IF(AND($D184=$C$4,AF$4-AF184&gt;0),AF$4-AF184,
IF(AND($D184=$C$5,AF$5-AF184&gt;0),AF$5-AF184,0)))))),0)</f>
        <v>0</v>
      </c>
      <c r="AG185" s="83">
        <f t="shared" ref="AG185" si="2137">IFERROR(IF(AND(ISTEXT(AG184),$D184=$C$3),AG$3,
IF(AND(ISTEXT(AG184),$D184=$C$4),AG$4,
IF(AND($D184=$C$3,AG$3-AG184&gt;0),AG$3-AG184,
IF(AND(ISTEXT(AG184),$D184=$C$5),AG$5,
IF(AND($D184=$C$4,AG$4-AG184&gt;0),AG$4-AG184,
IF(AND($D184=$C$5,AG$5-AG184&gt;0),AG$5-AG184,0)))))),0)</f>
        <v>0</v>
      </c>
      <c r="AH185" s="83">
        <f t="shared" ref="AH185" si="2138">IFERROR(IF(AND(ISTEXT(AH184),$D184=$C$3),AH$3,
IF(AND(ISTEXT(AH184),$D184=$C$4),AH$4,
IF(AND($D184=$C$3,AH$3-AH184&gt;0),AH$3-AH184,
IF(AND(ISTEXT(AH184),$D184=$C$5),AH$5,
IF(AND($D184=$C$4,AH$4-AH184&gt;0),AH$4-AH184,
IF(AND($D184=$C$5,AH$5-AH184&gt;0),AH$5-AH184,0)))))),0)</f>
        <v>0</v>
      </c>
      <c r="AI185" s="83">
        <f t="shared" ref="AI185" si="2139">IFERROR(IF(AND(ISTEXT(AI184),$D184=$C$3),AI$3,
IF(AND(ISTEXT(AI184),$D184=$C$4),AI$4,
IF(AND($D184=$C$3,AI$3-AI184&gt;0),AI$3-AI184,
IF(AND(ISTEXT(AI184),$D184=$C$5),AI$5,
IF(AND($D184=$C$4,AI$4-AI184&gt;0),AI$4-AI184,
IF(AND($D184=$C$5,AI$5-AI184&gt;0),AI$5-AI184,0)))))),0)</f>
        <v>0</v>
      </c>
      <c r="AJ185" s="147"/>
      <c r="AK185" s="147"/>
      <c r="AL185" s="147"/>
      <c r="AM185" s="147"/>
      <c r="AN185" s="147"/>
      <c r="AO185" s="147"/>
      <c r="AP185" s="147"/>
    </row>
    <row r="186" spans="2:42" ht="15" customHeight="1" thickBot="1" x14ac:dyDescent="0.3">
      <c r="B186" s="155"/>
      <c r="C186" s="151" t="s">
        <v>127</v>
      </c>
      <c r="D186" s="152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  <c r="AJ186" s="148"/>
      <c r="AK186" s="148"/>
      <c r="AL186" s="148"/>
      <c r="AM186" s="148"/>
      <c r="AN186" s="148"/>
      <c r="AO186" s="148"/>
      <c r="AP186" s="148"/>
    </row>
    <row r="187" spans="2:42" ht="15" customHeight="1" x14ac:dyDescent="0.25">
      <c r="B187" s="153">
        <f>A69</f>
        <v>0</v>
      </c>
      <c r="C187" s="81" t="str">
        <f>IFERROR(VLOOKUP(B187,Relevé[],2,FALSE),"")</f>
        <v/>
      </c>
      <c r="D187" s="81" t="str">
        <f>IFERROR(VLOOKUP(B187,Relevé[],3,FALSE),"")</f>
        <v/>
      </c>
      <c r="E187" s="82" t="str">
        <f>IFERROR(VLOOKUP(B187,Relevé[],4,FALSE),"")</f>
        <v/>
      </c>
      <c r="F187" s="82" t="str">
        <f>IFERROR(VLOOKUP(B187,Relevé[],5,FALSE),"")</f>
        <v/>
      </c>
      <c r="G187" s="82" t="str">
        <f>IFERROR(VLOOKUP(B187,Relevé[],6,FALSE),"")</f>
        <v/>
      </c>
      <c r="H187" s="82" t="str">
        <f>IFERROR(VLOOKUP(B187,Relevé[],7,FALSE),"")</f>
        <v/>
      </c>
      <c r="I187" s="82" t="str">
        <f>IFERROR(VLOOKUP(B187,Relevé[],8,FALSE),"")</f>
        <v/>
      </c>
      <c r="J187" s="82" t="str">
        <f>IFERROR(VLOOKUP(B187,Relevé[],9,FALSE),"")</f>
        <v/>
      </c>
      <c r="K187" s="82" t="str">
        <f>IFERROR(VLOOKUP(B187,Relevé[],10,FALSE),"")</f>
        <v/>
      </c>
      <c r="L187" s="82" t="str">
        <f>IFERROR(VLOOKUP(B187,Relevé[],11,FALSE),"")</f>
        <v/>
      </c>
      <c r="M187" s="82" t="str">
        <f>IFERROR(VLOOKUP(B187,Relevé[],12,FALSE),"")</f>
        <v/>
      </c>
      <c r="N187" s="82" t="str">
        <f>IFERROR(VLOOKUP(B187,Relevé[],13,FALSE),"")</f>
        <v/>
      </c>
      <c r="O187" s="82" t="str">
        <f>IFERROR(VLOOKUP(B187,Relevé[],14,FALSE),"")</f>
        <v/>
      </c>
      <c r="P187" s="82" t="str">
        <f>IFERROR(VLOOKUP(B187,Relevé[],15,FALSE),"")</f>
        <v/>
      </c>
      <c r="Q187" s="82" t="str">
        <f>IFERROR(VLOOKUP(B187,Relevé[],16,FALSE),"")</f>
        <v/>
      </c>
      <c r="R187" s="82" t="str">
        <f>IFERROR(VLOOKUP(B187,Relevé[],17,FALSE),"")</f>
        <v/>
      </c>
      <c r="S187" s="82" t="str">
        <f>IFERROR(VLOOKUP(B187,Relevé[],18,FALSE),"")</f>
        <v/>
      </c>
      <c r="T187" s="82" t="str">
        <f>IFERROR(VLOOKUP(B187,Relevé[],19,FALSE),"")</f>
        <v/>
      </c>
      <c r="U187" s="82" t="str">
        <f>IFERROR(VLOOKUP(B187,Relevé[],20,FALSE),"")</f>
        <v/>
      </c>
      <c r="V187" s="82" t="str">
        <f>IFERROR(VLOOKUP(B187,Relevé[],21,FALSE),"")</f>
        <v/>
      </c>
      <c r="W187" s="82" t="str">
        <f>IFERROR(VLOOKUP(B187,Relevé[],22,FALSE),"")</f>
        <v/>
      </c>
      <c r="X187" s="82" t="str">
        <f>IFERROR(VLOOKUP(B187,Relevé[],23,FALSE),"")</f>
        <v/>
      </c>
      <c r="Y187" s="82" t="str">
        <f>IFERROR(VLOOKUP(B187,Relevé[],24,FALSE),"")</f>
        <v/>
      </c>
      <c r="Z187" s="82" t="str">
        <f>IFERROR(VLOOKUP(B187,Relevé[],25,FALSE),"")</f>
        <v/>
      </c>
      <c r="AA187" s="82" t="str">
        <f>IFERROR(VLOOKUP(B187,Relevé[],26,FALSE),"")</f>
        <v/>
      </c>
      <c r="AB187" s="82" t="str">
        <f>IFERROR(VLOOKUP(B187,Relevé[],27,FALSE),"")</f>
        <v/>
      </c>
      <c r="AC187" s="82" t="str">
        <f>IFERROR(VLOOKUP(B187,Relevé[],28,FALSE),"")</f>
        <v/>
      </c>
      <c r="AD187" s="82" t="str">
        <f>IFERROR(VLOOKUP(B187,Relevé[],29,FALSE),"")</f>
        <v/>
      </c>
      <c r="AE187" s="82" t="str">
        <f>IFERROR(VLOOKUP(B187,Relevé[],30,FALSE),"")</f>
        <v/>
      </c>
      <c r="AF187" s="82" t="str">
        <f>IFERROR(VLOOKUP(B187,Relevé[],31,FALSE),"")</f>
        <v/>
      </c>
      <c r="AG187" s="82" t="str">
        <f>IFERROR(VLOOKUP(B187,Relevé[],32,FALSE),"")</f>
        <v/>
      </c>
      <c r="AH187" s="82" t="str">
        <f>IFERROR(VLOOKUP(B187,Relevé[],33,FALSE),"")</f>
        <v/>
      </c>
      <c r="AI187" s="82" t="str">
        <f>IFERROR(VLOOKUP(B187,Relevé[],34,FALSE),"")</f>
        <v/>
      </c>
      <c r="AJ187" s="146">
        <f t="shared" ref="AJ187" si="2140">SUM(E188:AI188)</f>
        <v>0</v>
      </c>
      <c r="AK187" s="146">
        <f t="shared" ref="AK187" si="2141">SUMIFS($E188:$AI188,$E189:$AI189,"C")</f>
        <v>0</v>
      </c>
      <c r="AL187" s="146">
        <f t="shared" ref="AL187" si="2142">SUMIFS($E188:$AI188,$E189:$AI189,"M")</f>
        <v>0</v>
      </c>
      <c r="AM187" s="146">
        <f t="shared" ref="AM187" si="2143">SUMIFS($E188:$AI188,$E189:$AI189,"A")</f>
        <v>0</v>
      </c>
      <c r="AN187" s="146">
        <f t="shared" ref="AN187" si="2144">SUMIFS($E188:$AI188,$E189:$AI189,"RC")</f>
        <v>0</v>
      </c>
      <c r="AO187" s="146">
        <f t="shared" ref="AO187" si="2145">SUMIFS($E188:$AI188,$E189:$AI189,"P")</f>
        <v>0</v>
      </c>
      <c r="AP187" s="146" t="b">
        <f t="shared" ref="AP187" si="2146">AJ187=SUM(AK187:AO189)</f>
        <v>1</v>
      </c>
    </row>
    <row r="188" spans="2:42" ht="15" customHeight="1" x14ac:dyDescent="0.25">
      <c r="B188" s="154"/>
      <c r="C188" s="149" t="s">
        <v>126</v>
      </c>
      <c r="D188" s="150"/>
      <c r="E188" s="83">
        <f>IFERROR(IF(AND(ISTEXT(E187),$D187=$C$3),E$3,
IF(AND(ISTEXT(E187),$D187=$C$4),E$4,
IF(AND($D187=$C$3,E$3-E187&gt;0),E$3-E187,
IF(AND(ISTEXT(E187),$D187=$C$5),E$5,
IF(AND($D187=$C$4,E$4-E187&gt;0),E$4-E187,
IF(AND($D187=$C$5,E$5-E187&gt;0),E$5-E187,0)))))),0)</f>
        <v>0</v>
      </c>
      <c r="F188" s="83">
        <f t="shared" ref="F188" si="2147">IFERROR(IF(AND(ISTEXT(F187),$D187=$C$3),F$3,
IF(AND(ISTEXT(F187),$D187=$C$4),F$4,
IF(AND($D187=$C$3,F$3-F187&gt;0),F$3-F187,
IF(AND(ISTEXT(F187),$D187=$C$5),F$5,
IF(AND($D187=$C$4,F$4-F187&gt;0),F$4-F187,
IF(AND($D187=$C$5,F$5-F187&gt;0),F$5-F187,0)))))),0)</f>
        <v>0</v>
      </c>
      <c r="G188" s="83">
        <f t="shared" ref="G188" si="2148">IFERROR(IF(AND(ISTEXT(G187),$D187=$C$3),G$3,
IF(AND(ISTEXT(G187),$D187=$C$4),G$4,
IF(AND($D187=$C$3,G$3-G187&gt;0),G$3-G187,
IF(AND(ISTEXT(G187),$D187=$C$5),G$5,
IF(AND($D187=$C$4,G$4-G187&gt;0),G$4-G187,
IF(AND($D187=$C$5,G$5-G187&gt;0),G$5-G187,0)))))),0)</f>
        <v>0</v>
      </c>
      <c r="H188" s="83">
        <f t="shared" ref="H188" si="2149">IFERROR(IF(AND(ISTEXT(H187),$D187=$C$3),H$3,
IF(AND(ISTEXT(H187),$D187=$C$4),H$4,
IF(AND($D187=$C$3,H$3-H187&gt;0),H$3-H187,
IF(AND(ISTEXT(H187),$D187=$C$5),H$5,
IF(AND($D187=$C$4,H$4-H187&gt;0),H$4-H187,
IF(AND($D187=$C$5,H$5-H187&gt;0),H$5-H187,0)))))),0)</f>
        <v>0</v>
      </c>
      <c r="I188" s="83">
        <f t="shared" ref="I188" si="2150">IFERROR(IF(AND(ISTEXT(I187),$D187=$C$3),I$3,
IF(AND(ISTEXT(I187),$D187=$C$4),I$4,
IF(AND($D187=$C$3,I$3-I187&gt;0),I$3-I187,
IF(AND(ISTEXT(I187),$D187=$C$5),I$5,
IF(AND($D187=$C$4,I$4-I187&gt;0),I$4-I187,
IF(AND($D187=$C$5,I$5-I187&gt;0),I$5-I187,0)))))),0)</f>
        <v>0</v>
      </c>
      <c r="J188" s="83">
        <f t="shared" ref="J188" si="2151">IFERROR(IF(AND(ISTEXT(J187),$D187=$C$3),J$3,
IF(AND(ISTEXT(J187),$D187=$C$4),J$4,
IF(AND($D187=$C$3,J$3-J187&gt;0),J$3-J187,
IF(AND(ISTEXT(J187),$D187=$C$5),J$5,
IF(AND($D187=$C$4,J$4-J187&gt;0),J$4-J187,
IF(AND($D187=$C$5,J$5-J187&gt;0),J$5-J187,0)))))),0)</f>
        <v>0</v>
      </c>
      <c r="K188" s="83">
        <f t="shared" ref="K188" si="2152">IFERROR(IF(AND(ISTEXT(K187),$D187=$C$3),K$3,
IF(AND(ISTEXT(K187),$D187=$C$4),K$4,
IF(AND($D187=$C$3,K$3-K187&gt;0),K$3-K187,
IF(AND(ISTEXT(K187),$D187=$C$5),K$5,
IF(AND($D187=$C$4,K$4-K187&gt;0),K$4-K187,
IF(AND($D187=$C$5,K$5-K187&gt;0),K$5-K187,0)))))),0)</f>
        <v>0</v>
      </c>
      <c r="L188" s="83">
        <f t="shared" ref="L188" si="2153">IFERROR(IF(AND(ISTEXT(L187),$D187=$C$3),L$3,
IF(AND(ISTEXT(L187),$D187=$C$4),L$4,
IF(AND($D187=$C$3,L$3-L187&gt;0),L$3-L187,
IF(AND(ISTEXT(L187),$D187=$C$5),L$5,
IF(AND($D187=$C$4,L$4-L187&gt;0),L$4-L187,
IF(AND($D187=$C$5,L$5-L187&gt;0),L$5-L187,0)))))),0)</f>
        <v>0</v>
      </c>
      <c r="M188" s="83">
        <f t="shared" ref="M188" si="2154">IFERROR(IF(AND(ISTEXT(M187),$D187=$C$3),M$3,
IF(AND(ISTEXT(M187),$D187=$C$4),M$4,
IF(AND($D187=$C$3,M$3-M187&gt;0),M$3-M187,
IF(AND(ISTEXT(M187),$D187=$C$5),M$5,
IF(AND($D187=$C$4,M$4-M187&gt;0),M$4-M187,
IF(AND($D187=$C$5,M$5-M187&gt;0),M$5-M187,0)))))),0)</f>
        <v>0</v>
      </c>
      <c r="N188" s="83">
        <f t="shared" ref="N188" si="2155">IFERROR(IF(AND(ISTEXT(N187),$D187=$C$3),N$3,
IF(AND(ISTEXT(N187),$D187=$C$4),N$4,
IF(AND($D187=$C$3,N$3-N187&gt;0),N$3-N187,
IF(AND(ISTEXT(N187),$D187=$C$5),N$5,
IF(AND($D187=$C$4,N$4-N187&gt;0),N$4-N187,
IF(AND($D187=$C$5,N$5-N187&gt;0),N$5-N187,0)))))),0)</f>
        <v>0</v>
      </c>
      <c r="O188" s="83">
        <f t="shared" ref="O188" si="2156">IFERROR(IF(AND(ISTEXT(O187),$D187=$C$3),O$3,
IF(AND(ISTEXT(O187),$D187=$C$4),O$4,
IF(AND($D187=$C$3,O$3-O187&gt;0),O$3-O187,
IF(AND(ISTEXT(O187),$D187=$C$5),O$5,
IF(AND($D187=$C$4,O$4-O187&gt;0),O$4-O187,
IF(AND($D187=$C$5,O$5-O187&gt;0),O$5-O187,0)))))),0)</f>
        <v>0</v>
      </c>
      <c r="P188" s="83">
        <f t="shared" ref="P188" si="2157">IFERROR(IF(AND(ISTEXT(P187),$D187=$C$3),P$3,
IF(AND(ISTEXT(P187),$D187=$C$4),P$4,
IF(AND($D187=$C$3,P$3-P187&gt;0),P$3-P187,
IF(AND(ISTEXT(P187),$D187=$C$5),P$5,
IF(AND($D187=$C$4,P$4-P187&gt;0),P$4-P187,
IF(AND($D187=$C$5,P$5-P187&gt;0),P$5-P187,0)))))),0)</f>
        <v>0</v>
      </c>
      <c r="Q188" s="83">
        <f t="shared" ref="Q188" si="2158">IFERROR(IF(AND(ISTEXT(Q187),$D187=$C$3),Q$3,
IF(AND(ISTEXT(Q187),$D187=$C$4),Q$4,
IF(AND($D187=$C$3,Q$3-Q187&gt;0),Q$3-Q187,
IF(AND(ISTEXT(Q187),$D187=$C$5),Q$5,
IF(AND($D187=$C$4,Q$4-Q187&gt;0),Q$4-Q187,
IF(AND($D187=$C$5,Q$5-Q187&gt;0),Q$5-Q187,0)))))),0)</f>
        <v>0</v>
      </c>
      <c r="R188" s="83">
        <f t="shared" ref="R188" si="2159">IFERROR(IF(AND(ISTEXT(R187),$D187=$C$3),R$3,
IF(AND(ISTEXT(R187),$D187=$C$4),R$4,
IF(AND($D187=$C$3,R$3-R187&gt;0),R$3-R187,
IF(AND(ISTEXT(R187),$D187=$C$5),R$5,
IF(AND($D187=$C$4,R$4-R187&gt;0),R$4-R187,
IF(AND($D187=$C$5,R$5-R187&gt;0),R$5-R187,0)))))),0)</f>
        <v>0</v>
      </c>
      <c r="S188" s="83">
        <f t="shared" ref="S188" si="2160">IFERROR(IF(AND(ISTEXT(S187),$D187=$C$3),S$3,
IF(AND(ISTEXT(S187),$D187=$C$4),S$4,
IF(AND($D187=$C$3,S$3-S187&gt;0),S$3-S187,
IF(AND(ISTEXT(S187),$D187=$C$5),S$5,
IF(AND($D187=$C$4,S$4-S187&gt;0),S$4-S187,
IF(AND($D187=$C$5,S$5-S187&gt;0),S$5-S187,0)))))),0)</f>
        <v>0</v>
      </c>
      <c r="T188" s="83">
        <f t="shared" ref="T188" si="2161">IFERROR(IF(AND(ISTEXT(T187),$D187=$C$3),T$3,
IF(AND(ISTEXT(T187),$D187=$C$4),T$4,
IF(AND($D187=$C$3,T$3-T187&gt;0),T$3-T187,
IF(AND(ISTEXT(T187),$D187=$C$5),T$5,
IF(AND($D187=$C$4,T$4-T187&gt;0),T$4-T187,
IF(AND($D187=$C$5,T$5-T187&gt;0),T$5-T187,0)))))),0)</f>
        <v>0</v>
      </c>
      <c r="U188" s="83">
        <f t="shared" ref="U188" si="2162">IFERROR(IF(AND(ISTEXT(U187),$D187=$C$3),U$3,
IF(AND(ISTEXT(U187),$D187=$C$4),U$4,
IF(AND($D187=$C$3,U$3-U187&gt;0),U$3-U187,
IF(AND(ISTEXT(U187),$D187=$C$5),U$5,
IF(AND($D187=$C$4,U$4-U187&gt;0),U$4-U187,
IF(AND($D187=$C$5,U$5-U187&gt;0),U$5-U187,0)))))),0)</f>
        <v>0</v>
      </c>
      <c r="V188" s="83">
        <f t="shared" ref="V188" si="2163">IFERROR(IF(AND(ISTEXT(V187),$D187=$C$3),V$3,
IF(AND(ISTEXT(V187),$D187=$C$4),V$4,
IF(AND($D187=$C$3,V$3-V187&gt;0),V$3-V187,
IF(AND(ISTEXT(V187),$D187=$C$5),V$5,
IF(AND($D187=$C$4,V$4-V187&gt;0),V$4-V187,
IF(AND($D187=$C$5,V$5-V187&gt;0),V$5-V187,0)))))),0)</f>
        <v>0</v>
      </c>
      <c r="W188" s="83">
        <f t="shared" ref="W188" si="2164">IFERROR(IF(AND(ISTEXT(W187),$D187=$C$3),W$3,
IF(AND(ISTEXT(W187),$D187=$C$4),W$4,
IF(AND($D187=$C$3,W$3-W187&gt;0),W$3-W187,
IF(AND(ISTEXT(W187),$D187=$C$5),W$5,
IF(AND($D187=$C$4,W$4-W187&gt;0),W$4-W187,
IF(AND($D187=$C$5,W$5-W187&gt;0),W$5-W187,0)))))),0)</f>
        <v>0</v>
      </c>
      <c r="X188" s="83">
        <f t="shared" ref="X188" si="2165">IFERROR(IF(AND(ISTEXT(X187),$D187=$C$3),X$3,
IF(AND(ISTEXT(X187),$D187=$C$4),X$4,
IF(AND($D187=$C$3,X$3-X187&gt;0),X$3-X187,
IF(AND(ISTEXT(X187),$D187=$C$5),X$5,
IF(AND($D187=$C$4,X$4-X187&gt;0),X$4-X187,
IF(AND($D187=$C$5,X$5-X187&gt;0),X$5-X187,0)))))),0)</f>
        <v>0</v>
      </c>
      <c r="Y188" s="83">
        <f t="shared" ref="Y188" si="2166">IFERROR(IF(AND(ISTEXT(Y187),$D187=$C$3),Y$3,
IF(AND(ISTEXT(Y187),$D187=$C$4),Y$4,
IF(AND($D187=$C$3,Y$3-Y187&gt;0),Y$3-Y187,
IF(AND(ISTEXT(Y187),$D187=$C$5),Y$5,
IF(AND($D187=$C$4,Y$4-Y187&gt;0),Y$4-Y187,
IF(AND($D187=$C$5,Y$5-Y187&gt;0),Y$5-Y187,0)))))),0)</f>
        <v>0</v>
      </c>
      <c r="Z188" s="83">
        <f t="shared" ref="Z188" si="2167">IFERROR(IF(AND(ISTEXT(Z187),$D187=$C$3),Z$3,
IF(AND(ISTEXT(Z187),$D187=$C$4),Z$4,
IF(AND($D187=$C$3,Z$3-Z187&gt;0),Z$3-Z187,
IF(AND(ISTEXT(Z187),$D187=$C$5),Z$5,
IF(AND($D187=$C$4,Z$4-Z187&gt;0),Z$4-Z187,
IF(AND($D187=$C$5,Z$5-Z187&gt;0),Z$5-Z187,0)))))),0)</f>
        <v>0</v>
      </c>
      <c r="AA188" s="83">
        <f t="shared" ref="AA188" si="2168">IFERROR(IF(AND(ISTEXT(AA187),$D187=$C$3),AA$3,
IF(AND(ISTEXT(AA187),$D187=$C$4),AA$4,
IF(AND($D187=$C$3,AA$3-AA187&gt;0),AA$3-AA187,
IF(AND(ISTEXT(AA187),$D187=$C$5),AA$5,
IF(AND($D187=$C$4,AA$4-AA187&gt;0),AA$4-AA187,
IF(AND($D187=$C$5,AA$5-AA187&gt;0),AA$5-AA187,0)))))),0)</f>
        <v>0</v>
      </c>
      <c r="AB188" s="83">
        <f t="shared" ref="AB188" si="2169">IFERROR(IF(AND(ISTEXT(AB187),$D187=$C$3),AB$3,
IF(AND(ISTEXT(AB187),$D187=$C$4),AB$4,
IF(AND($D187=$C$3,AB$3-AB187&gt;0),AB$3-AB187,
IF(AND(ISTEXT(AB187),$D187=$C$5),AB$5,
IF(AND($D187=$C$4,AB$4-AB187&gt;0),AB$4-AB187,
IF(AND($D187=$C$5,AB$5-AB187&gt;0),AB$5-AB187,0)))))),0)</f>
        <v>0</v>
      </c>
      <c r="AC188" s="83">
        <f t="shared" ref="AC188" si="2170">IFERROR(IF(AND(ISTEXT(AC187),$D187=$C$3),AC$3,
IF(AND(ISTEXT(AC187),$D187=$C$4),AC$4,
IF(AND($D187=$C$3,AC$3-AC187&gt;0),AC$3-AC187,
IF(AND(ISTEXT(AC187),$D187=$C$5),AC$5,
IF(AND($D187=$C$4,AC$4-AC187&gt;0),AC$4-AC187,
IF(AND($D187=$C$5,AC$5-AC187&gt;0),AC$5-AC187,0)))))),0)</f>
        <v>0</v>
      </c>
      <c r="AD188" s="83">
        <f t="shared" ref="AD188" si="2171">IFERROR(IF(AND(ISTEXT(AD187),$D187=$C$3),AD$3,
IF(AND(ISTEXT(AD187),$D187=$C$4),AD$4,
IF(AND($D187=$C$3,AD$3-AD187&gt;0),AD$3-AD187,
IF(AND(ISTEXT(AD187),$D187=$C$5),AD$5,
IF(AND($D187=$C$4,AD$4-AD187&gt;0),AD$4-AD187,
IF(AND($D187=$C$5,AD$5-AD187&gt;0),AD$5-AD187,0)))))),0)</f>
        <v>0</v>
      </c>
      <c r="AE188" s="83">
        <f t="shared" ref="AE188" si="2172">IFERROR(IF(AND(ISTEXT(AE187),$D187=$C$3),AE$3,
IF(AND(ISTEXT(AE187),$D187=$C$4),AE$4,
IF(AND($D187=$C$3,AE$3-AE187&gt;0),AE$3-AE187,
IF(AND(ISTEXT(AE187),$D187=$C$5),AE$5,
IF(AND($D187=$C$4,AE$4-AE187&gt;0),AE$4-AE187,
IF(AND($D187=$C$5,AE$5-AE187&gt;0),AE$5-AE187,0)))))),0)</f>
        <v>0</v>
      </c>
      <c r="AF188" s="83">
        <f t="shared" ref="AF188" si="2173">IFERROR(IF(AND(ISTEXT(AF187),$D187=$C$3),AF$3,
IF(AND(ISTEXT(AF187),$D187=$C$4),AF$4,
IF(AND($D187=$C$3,AF$3-AF187&gt;0),AF$3-AF187,
IF(AND(ISTEXT(AF187),$D187=$C$5),AF$5,
IF(AND($D187=$C$4,AF$4-AF187&gt;0),AF$4-AF187,
IF(AND($D187=$C$5,AF$5-AF187&gt;0),AF$5-AF187,0)))))),0)</f>
        <v>0</v>
      </c>
      <c r="AG188" s="83">
        <f t="shared" ref="AG188" si="2174">IFERROR(IF(AND(ISTEXT(AG187),$D187=$C$3),AG$3,
IF(AND(ISTEXT(AG187),$D187=$C$4),AG$4,
IF(AND($D187=$C$3,AG$3-AG187&gt;0),AG$3-AG187,
IF(AND(ISTEXT(AG187),$D187=$C$5),AG$5,
IF(AND($D187=$C$4,AG$4-AG187&gt;0),AG$4-AG187,
IF(AND($D187=$C$5,AG$5-AG187&gt;0),AG$5-AG187,0)))))),0)</f>
        <v>0</v>
      </c>
      <c r="AH188" s="83">
        <f t="shared" ref="AH188" si="2175">IFERROR(IF(AND(ISTEXT(AH187),$D187=$C$3),AH$3,
IF(AND(ISTEXT(AH187),$D187=$C$4),AH$4,
IF(AND($D187=$C$3,AH$3-AH187&gt;0),AH$3-AH187,
IF(AND(ISTEXT(AH187),$D187=$C$5),AH$5,
IF(AND($D187=$C$4,AH$4-AH187&gt;0),AH$4-AH187,
IF(AND($D187=$C$5,AH$5-AH187&gt;0),AH$5-AH187,0)))))),0)</f>
        <v>0</v>
      </c>
      <c r="AI188" s="83">
        <f t="shared" ref="AI188" si="2176">IFERROR(IF(AND(ISTEXT(AI187),$D187=$C$3),AI$3,
IF(AND(ISTEXT(AI187),$D187=$C$4),AI$4,
IF(AND($D187=$C$3,AI$3-AI187&gt;0),AI$3-AI187,
IF(AND(ISTEXT(AI187),$D187=$C$5),AI$5,
IF(AND($D187=$C$4,AI$4-AI187&gt;0),AI$4-AI187,
IF(AND($D187=$C$5,AI$5-AI187&gt;0),AI$5-AI187,0)))))),0)</f>
        <v>0</v>
      </c>
      <c r="AJ188" s="147"/>
      <c r="AK188" s="147"/>
      <c r="AL188" s="147"/>
      <c r="AM188" s="147"/>
      <c r="AN188" s="147"/>
      <c r="AO188" s="147"/>
      <c r="AP188" s="147"/>
    </row>
    <row r="189" spans="2:42" ht="15" customHeight="1" thickBot="1" x14ac:dyDescent="0.3">
      <c r="B189" s="155"/>
      <c r="C189" s="151" t="s">
        <v>127</v>
      </c>
      <c r="D189" s="152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148"/>
      <c r="AK189" s="148"/>
      <c r="AL189" s="148"/>
      <c r="AM189" s="148"/>
      <c r="AN189" s="148"/>
      <c r="AO189" s="148"/>
      <c r="AP189" s="148"/>
    </row>
    <row r="190" spans="2:42" ht="15" customHeight="1" x14ac:dyDescent="0.25">
      <c r="B190" s="153">
        <f>A70</f>
        <v>0</v>
      </c>
      <c r="C190" s="81" t="str">
        <f>IFERROR(VLOOKUP(B190,Relevé[],2,FALSE),"")</f>
        <v/>
      </c>
      <c r="D190" s="81" t="str">
        <f>IFERROR(VLOOKUP(B190,Relevé[],3,FALSE),"")</f>
        <v/>
      </c>
      <c r="E190" s="82" t="str">
        <f>IFERROR(VLOOKUP(B190,Relevé[],4,FALSE),"")</f>
        <v/>
      </c>
      <c r="F190" s="82" t="str">
        <f>IFERROR(VLOOKUP(B190,Relevé[],5,FALSE),"")</f>
        <v/>
      </c>
      <c r="G190" s="82" t="str">
        <f>IFERROR(VLOOKUP(B190,Relevé[],6,FALSE),"")</f>
        <v/>
      </c>
      <c r="H190" s="82" t="str">
        <f>IFERROR(VLOOKUP(B190,Relevé[],7,FALSE),"")</f>
        <v/>
      </c>
      <c r="I190" s="82" t="str">
        <f>IFERROR(VLOOKUP(B190,Relevé[],8,FALSE),"")</f>
        <v/>
      </c>
      <c r="J190" s="82" t="str">
        <f>IFERROR(VLOOKUP(B190,Relevé[],9,FALSE),"")</f>
        <v/>
      </c>
      <c r="K190" s="82" t="str">
        <f>IFERROR(VLOOKUP(B190,Relevé[],10,FALSE),"")</f>
        <v/>
      </c>
      <c r="L190" s="82" t="str">
        <f>IFERROR(VLOOKUP(B190,Relevé[],11,FALSE),"")</f>
        <v/>
      </c>
      <c r="M190" s="82" t="str">
        <f>IFERROR(VLOOKUP(B190,Relevé[],12,FALSE),"")</f>
        <v/>
      </c>
      <c r="N190" s="82" t="str">
        <f>IFERROR(VLOOKUP(B190,Relevé[],13,FALSE),"")</f>
        <v/>
      </c>
      <c r="O190" s="82" t="str">
        <f>IFERROR(VLOOKUP(B190,Relevé[],14,FALSE),"")</f>
        <v/>
      </c>
      <c r="P190" s="82" t="str">
        <f>IFERROR(VLOOKUP(B190,Relevé[],15,FALSE),"")</f>
        <v/>
      </c>
      <c r="Q190" s="82" t="str">
        <f>IFERROR(VLOOKUP(B190,Relevé[],16,FALSE),"")</f>
        <v/>
      </c>
      <c r="R190" s="82" t="str">
        <f>IFERROR(VLOOKUP(B190,Relevé[],17,FALSE),"")</f>
        <v/>
      </c>
      <c r="S190" s="82" t="str">
        <f>IFERROR(VLOOKUP(B190,Relevé[],18,FALSE),"")</f>
        <v/>
      </c>
      <c r="T190" s="82" t="str">
        <f>IFERROR(VLOOKUP(B190,Relevé[],19,FALSE),"")</f>
        <v/>
      </c>
      <c r="U190" s="82" t="str">
        <f>IFERROR(VLOOKUP(B190,Relevé[],20,FALSE),"")</f>
        <v/>
      </c>
      <c r="V190" s="82" t="str">
        <f>IFERROR(VLOOKUP(B190,Relevé[],21,FALSE),"")</f>
        <v/>
      </c>
      <c r="W190" s="82" t="str">
        <f>IFERROR(VLOOKUP(B190,Relevé[],22,FALSE),"")</f>
        <v/>
      </c>
      <c r="X190" s="82" t="str">
        <f>IFERROR(VLOOKUP(B190,Relevé[],23,FALSE),"")</f>
        <v/>
      </c>
      <c r="Y190" s="82" t="str">
        <f>IFERROR(VLOOKUP(B190,Relevé[],24,FALSE),"")</f>
        <v/>
      </c>
      <c r="Z190" s="82" t="str">
        <f>IFERROR(VLOOKUP(B190,Relevé[],25,FALSE),"")</f>
        <v/>
      </c>
      <c r="AA190" s="82" t="str">
        <f>IFERROR(VLOOKUP(B190,Relevé[],26,FALSE),"")</f>
        <v/>
      </c>
      <c r="AB190" s="82" t="str">
        <f>IFERROR(VLOOKUP(B190,Relevé[],27,FALSE),"")</f>
        <v/>
      </c>
      <c r="AC190" s="82" t="str">
        <f>IFERROR(VLOOKUP(B190,Relevé[],28,FALSE),"")</f>
        <v/>
      </c>
      <c r="AD190" s="82" t="str">
        <f>IFERROR(VLOOKUP(B190,Relevé[],29,FALSE),"")</f>
        <v/>
      </c>
      <c r="AE190" s="82" t="str">
        <f>IFERROR(VLOOKUP(B190,Relevé[],30,FALSE),"")</f>
        <v/>
      </c>
      <c r="AF190" s="82" t="str">
        <f>IFERROR(VLOOKUP(B190,Relevé[],31,FALSE),"")</f>
        <v/>
      </c>
      <c r="AG190" s="82" t="str">
        <f>IFERROR(VLOOKUP(B190,Relevé[],32,FALSE),"")</f>
        <v/>
      </c>
      <c r="AH190" s="82" t="str">
        <f>IFERROR(VLOOKUP(B190,Relevé[],33,FALSE),"")</f>
        <v/>
      </c>
      <c r="AI190" s="82" t="str">
        <f>IFERROR(VLOOKUP(B190,Relevé[],34,FALSE),"")</f>
        <v/>
      </c>
      <c r="AJ190" s="146">
        <f t="shared" ref="AJ190" si="2177">SUM(E191:AI191)</f>
        <v>0</v>
      </c>
      <c r="AK190" s="146">
        <f t="shared" ref="AK190" si="2178">SUMIFS($E191:$AI191,$E192:$AI192,"C")</f>
        <v>0</v>
      </c>
      <c r="AL190" s="146">
        <f t="shared" ref="AL190" si="2179">SUMIFS($E191:$AI191,$E192:$AI192,"M")</f>
        <v>0</v>
      </c>
      <c r="AM190" s="146">
        <f t="shared" ref="AM190" si="2180">SUMIFS($E191:$AI191,$E192:$AI192,"A")</f>
        <v>0</v>
      </c>
      <c r="AN190" s="146">
        <f t="shared" ref="AN190" si="2181">SUMIFS($E191:$AI191,$E192:$AI192,"RC")</f>
        <v>0</v>
      </c>
      <c r="AO190" s="146">
        <f t="shared" ref="AO190" si="2182">SUMIFS($E191:$AI191,$E192:$AI192,"P")</f>
        <v>0</v>
      </c>
      <c r="AP190" s="146" t="b">
        <f t="shared" ref="AP190" si="2183">AJ190=SUM(AK190:AO192)</f>
        <v>1</v>
      </c>
    </row>
    <row r="191" spans="2:42" ht="15" customHeight="1" x14ac:dyDescent="0.25">
      <c r="B191" s="154"/>
      <c r="C191" s="149" t="s">
        <v>126</v>
      </c>
      <c r="D191" s="150"/>
      <c r="E191" s="83">
        <f>IFERROR(IF(AND(ISTEXT(E190),$D190=$C$3),E$3,
IF(AND(ISTEXT(E190),$D190=$C$4),E$4,
IF(AND($D190=$C$3,E$3-E190&gt;0),E$3-E190,
IF(AND(ISTEXT(E190),$D190=$C$5),E$5,
IF(AND($D190=$C$4,E$4-E190&gt;0),E$4-E190,
IF(AND($D190=$C$5,E$5-E190&gt;0),E$5-E190,0)))))),0)</f>
        <v>0</v>
      </c>
      <c r="F191" s="83">
        <f t="shared" ref="F191" si="2184">IFERROR(IF(AND(ISTEXT(F190),$D190=$C$3),F$3,
IF(AND(ISTEXT(F190),$D190=$C$4),F$4,
IF(AND($D190=$C$3,F$3-F190&gt;0),F$3-F190,
IF(AND(ISTEXT(F190),$D190=$C$5),F$5,
IF(AND($D190=$C$4,F$4-F190&gt;0),F$4-F190,
IF(AND($D190=$C$5,F$5-F190&gt;0),F$5-F190,0)))))),0)</f>
        <v>0</v>
      </c>
      <c r="G191" s="83">
        <f t="shared" ref="G191" si="2185">IFERROR(IF(AND(ISTEXT(G190),$D190=$C$3),G$3,
IF(AND(ISTEXT(G190),$D190=$C$4),G$4,
IF(AND($D190=$C$3,G$3-G190&gt;0),G$3-G190,
IF(AND(ISTEXT(G190),$D190=$C$5),G$5,
IF(AND($D190=$C$4,G$4-G190&gt;0),G$4-G190,
IF(AND($D190=$C$5,G$5-G190&gt;0),G$5-G190,0)))))),0)</f>
        <v>0</v>
      </c>
      <c r="H191" s="83">
        <f t="shared" ref="H191" si="2186">IFERROR(IF(AND(ISTEXT(H190),$D190=$C$3),H$3,
IF(AND(ISTEXT(H190),$D190=$C$4),H$4,
IF(AND($D190=$C$3,H$3-H190&gt;0),H$3-H190,
IF(AND(ISTEXT(H190),$D190=$C$5),H$5,
IF(AND($D190=$C$4,H$4-H190&gt;0),H$4-H190,
IF(AND($D190=$C$5,H$5-H190&gt;0),H$5-H190,0)))))),0)</f>
        <v>0</v>
      </c>
      <c r="I191" s="83">
        <f t="shared" ref="I191" si="2187">IFERROR(IF(AND(ISTEXT(I190),$D190=$C$3),I$3,
IF(AND(ISTEXT(I190),$D190=$C$4),I$4,
IF(AND($D190=$C$3,I$3-I190&gt;0),I$3-I190,
IF(AND(ISTEXT(I190),$D190=$C$5),I$5,
IF(AND($D190=$C$4,I$4-I190&gt;0),I$4-I190,
IF(AND($D190=$C$5,I$5-I190&gt;0),I$5-I190,0)))))),0)</f>
        <v>0</v>
      </c>
      <c r="J191" s="83">
        <f t="shared" ref="J191" si="2188">IFERROR(IF(AND(ISTEXT(J190),$D190=$C$3),J$3,
IF(AND(ISTEXT(J190),$D190=$C$4),J$4,
IF(AND($D190=$C$3,J$3-J190&gt;0),J$3-J190,
IF(AND(ISTEXT(J190),$D190=$C$5),J$5,
IF(AND($D190=$C$4,J$4-J190&gt;0),J$4-J190,
IF(AND($D190=$C$5,J$5-J190&gt;0),J$5-J190,0)))))),0)</f>
        <v>0</v>
      </c>
      <c r="K191" s="83">
        <f t="shared" ref="K191" si="2189">IFERROR(IF(AND(ISTEXT(K190),$D190=$C$3),K$3,
IF(AND(ISTEXT(K190),$D190=$C$4),K$4,
IF(AND($D190=$C$3,K$3-K190&gt;0),K$3-K190,
IF(AND(ISTEXT(K190),$D190=$C$5),K$5,
IF(AND($D190=$C$4,K$4-K190&gt;0),K$4-K190,
IF(AND($D190=$C$5,K$5-K190&gt;0),K$5-K190,0)))))),0)</f>
        <v>0</v>
      </c>
      <c r="L191" s="83">
        <f t="shared" ref="L191" si="2190">IFERROR(IF(AND(ISTEXT(L190),$D190=$C$3),L$3,
IF(AND(ISTEXT(L190),$D190=$C$4),L$4,
IF(AND($D190=$C$3,L$3-L190&gt;0),L$3-L190,
IF(AND(ISTEXT(L190),$D190=$C$5),L$5,
IF(AND($D190=$C$4,L$4-L190&gt;0),L$4-L190,
IF(AND($D190=$C$5,L$5-L190&gt;0),L$5-L190,0)))))),0)</f>
        <v>0</v>
      </c>
      <c r="M191" s="83">
        <f t="shared" ref="M191" si="2191">IFERROR(IF(AND(ISTEXT(M190),$D190=$C$3),M$3,
IF(AND(ISTEXT(M190),$D190=$C$4),M$4,
IF(AND($D190=$C$3,M$3-M190&gt;0),M$3-M190,
IF(AND(ISTEXT(M190),$D190=$C$5),M$5,
IF(AND($D190=$C$4,M$4-M190&gt;0),M$4-M190,
IF(AND($D190=$C$5,M$5-M190&gt;0),M$5-M190,0)))))),0)</f>
        <v>0</v>
      </c>
      <c r="N191" s="83">
        <f t="shared" ref="N191" si="2192">IFERROR(IF(AND(ISTEXT(N190),$D190=$C$3),N$3,
IF(AND(ISTEXT(N190),$D190=$C$4),N$4,
IF(AND($D190=$C$3,N$3-N190&gt;0),N$3-N190,
IF(AND(ISTEXT(N190),$D190=$C$5),N$5,
IF(AND($D190=$C$4,N$4-N190&gt;0),N$4-N190,
IF(AND($D190=$C$5,N$5-N190&gt;0),N$5-N190,0)))))),0)</f>
        <v>0</v>
      </c>
      <c r="O191" s="83">
        <f t="shared" ref="O191" si="2193">IFERROR(IF(AND(ISTEXT(O190),$D190=$C$3),O$3,
IF(AND(ISTEXT(O190),$D190=$C$4),O$4,
IF(AND($D190=$C$3,O$3-O190&gt;0),O$3-O190,
IF(AND(ISTEXT(O190),$D190=$C$5),O$5,
IF(AND($D190=$C$4,O$4-O190&gt;0),O$4-O190,
IF(AND($D190=$C$5,O$5-O190&gt;0),O$5-O190,0)))))),0)</f>
        <v>0</v>
      </c>
      <c r="P191" s="83">
        <f t="shared" ref="P191" si="2194">IFERROR(IF(AND(ISTEXT(P190),$D190=$C$3),P$3,
IF(AND(ISTEXT(P190),$D190=$C$4),P$4,
IF(AND($D190=$C$3,P$3-P190&gt;0),P$3-P190,
IF(AND(ISTEXT(P190),$D190=$C$5),P$5,
IF(AND($D190=$C$4,P$4-P190&gt;0),P$4-P190,
IF(AND($D190=$C$5,P$5-P190&gt;0),P$5-P190,0)))))),0)</f>
        <v>0</v>
      </c>
      <c r="Q191" s="83">
        <f t="shared" ref="Q191" si="2195">IFERROR(IF(AND(ISTEXT(Q190),$D190=$C$3),Q$3,
IF(AND(ISTEXT(Q190),$D190=$C$4),Q$4,
IF(AND($D190=$C$3,Q$3-Q190&gt;0),Q$3-Q190,
IF(AND(ISTEXT(Q190),$D190=$C$5),Q$5,
IF(AND($D190=$C$4,Q$4-Q190&gt;0),Q$4-Q190,
IF(AND($D190=$C$5,Q$5-Q190&gt;0),Q$5-Q190,0)))))),0)</f>
        <v>0</v>
      </c>
      <c r="R191" s="83">
        <f t="shared" ref="R191" si="2196">IFERROR(IF(AND(ISTEXT(R190),$D190=$C$3),R$3,
IF(AND(ISTEXT(R190),$D190=$C$4),R$4,
IF(AND($D190=$C$3,R$3-R190&gt;0),R$3-R190,
IF(AND(ISTEXT(R190),$D190=$C$5),R$5,
IF(AND($D190=$C$4,R$4-R190&gt;0),R$4-R190,
IF(AND($D190=$C$5,R$5-R190&gt;0),R$5-R190,0)))))),0)</f>
        <v>0</v>
      </c>
      <c r="S191" s="83">
        <f t="shared" ref="S191" si="2197">IFERROR(IF(AND(ISTEXT(S190),$D190=$C$3),S$3,
IF(AND(ISTEXT(S190),$D190=$C$4),S$4,
IF(AND($D190=$C$3,S$3-S190&gt;0),S$3-S190,
IF(AND(ISTEXT(S190),$D190=$C$5),S$5,
IF(AND($D190=$C$4,S$4-S190&gt;0),S$4-S190,
IF(AND($D190=$C$5,S$5-S190&gt;0),S$5-S190,0)))))),0)</f>
        <v>0</v>
      </c>
      <c r="T191" s="83">
        <f t="shared" ref="T191" si="2198">IFERROR(IF(AND(ISTEXT(T190),$D190=$C$3),T$3,
IF(AND(ISTEXT(T190),$D190=$C$4),T$4,
IF(AND($D190=$C$3,T$3-T190&gt;0),T$3-T190,
IF(AND(ISTEXT(T190),$D190=$C$5),T$5,
IF(AND($D190=$C$4,T$4-T190&gt;0),T$4-T190,
IF(AND($D190=$C$5,T$5-T190&gt;0),T$5-T190,0)))))),0)</f>
        <v>0</v>
      </c>
      <c r="U191" s="83">
        <f t="shared" ref="U191" si="2199">IFERROR(IF(AND(ISTEXT(U190),$D190=$C$3),U$3,
IF(AND(ISTEXT(U190),$D190=$C$4),U$4,
IF(AND($D190=$C$3,U$3-U190&gt;0),U$3-U190,
IF(AND(ISTEXT(U190),$D190=$C$5),U$5,
IF(AND($D190=$C$4,U$4-U190&gt;0),U$4-U190,
IF(AND($D190=$C$5,U$5-U190&gt;0),U$5-U190,0)))))),0)</f>
        <v>0</v>
      </c>
      <c r="V191" s="83">
        <f t="shared" ref="V191" si="2200">IFERROR(IF(AND(ISTEXT(V190),$D190=$C$3),V$3,
IF(AND(ISTEXT(V190),$D190=$C$4),V$4,
IF(AND($D190=$C$3,V$3-V190&gt;0),V$3-V190,
IF(AND(ISTEXT(V190),$D190=$C$5),V$5,
IF(AND($D190=$C$4,V$4-V190&gt;0),V$4-V190,
IF(AND($D190=$C$5,V$5-V190&gt;0),V$5-V190,0)))))),0)</f>
        <v>0</v>
      </c>
      <c r="W191" s="83">
        <f t="shared" ref="W191" si="2201">IFERROR(IF(AND(ISTEXT(W190),$D190=$C$3),W$3,
IF(AND(ISTEXT(W190),$D190=$C$4),W$4,
IF(AND($D190=$C$3,W$3-W190&gt;0),W$3-W190,
IF(AND(ISTEXT(W190),$D190=$C$5),W$5,
IF(AND($D190=$C$4,W$4-W190&gt;0),W$4-W190,
IF(AND($D190=$C$5,W$5-W190&gt;0),W$5-W190,0)))))),0)</f>
        <v>0</v>
      </c>
      <c r="X191" s="83">
        <f t="shared" ref="X191" si="2202">IFERROR(IF(AND(ISTEXT(X190),$D190=$C$3),X$3,
IF(AND(ISTEXT(X190),$D190=$C$4),X$4,
IF(AND($D190=$C$3,X$3-X190&gt;0),X$3-X190,
IF(AND(ISTEXT(X190),$D190=$C$5),X$5,
IF(AND($D190=$C$4,X$4-X190&gt;0),X$4-X190,
IF(AND($D190=$C$5,X$5-X190&gt;0),X$5-X190,0)))))),0)</f>
        <v>0</v>
      </c>
      <c r="Y191" s="83">
        <f t="shared" ref="Y191" si="2203">IFERROR(IF(AND(ISTEXT(Y190),$D190=$C$3),Y$3,
IF(AND(ISTEXT(Y190),$D190=$C$4),Y$4,
IF(AND($D190=$C$3,Y$3-Y190&gt;0),Y$3-Y190,
IF(AND(ISTEXT(Y190),$D190=$C$5),Y$5,
IF(AND($D190=$C$4,Y$4-Y190&gt;0),Y$4-Y190,
IF(AND($D190=$C$5,Y$5-Y190&gt;0),Y$5-Y190,0)))))),0)</f>
        <v>0</v>
      </c>
      <c r="Z191" s="83">
        <f t="shared" ref="Z191" si="2204">IFERROR(IF(AND(ISTEXT(Z190),$D190=$C$3),Z$3,
IF(AND(ISTEXT(Z190),$D190=$C$4),Z$4,
IF(AND($D190=$C$3,Z$3-Z190&gt;0),Z$3-Z190,
IF(AND(ISTEXT(Z190),$D190=$C$5),Z$5,
IF(AND($D190=$C$4,Z$4-Z190&gt;0),Z$4-Z190,
IF(AND($D190=$C$5,Z$5-Z190&gt;0),Z$5-Z190,0)))))),0)</f>
        <v>0</v>
      </c>
      <c r="AA191" s="83">
        <f t="shared" ref="AA191" si="2205">IFERROR(IF(AND(ISTEXT(AA190),$D190=$C$3),AA$3,
IF(AND(ISTEXT(AA190),$D190=$C$4),AA$4,
IF(AND($D190=$C$3,AA$3-AA190&gt;0),AA$3-AA190,
IF(AND(ISTEXT(AA190),$D190=$C$5),AA$5,
IF(AND($D190=$C$4,AA$4-AA190&gt;0),AA$4-AA190,
IF(AND($D190=$C$5,AA$5-AA190&gt;0),AA$5-AA190,0)))))),0)</f>
        <v>0</v>
      </c>
      <c r="AB191" s="83">
        <f t="shared" ref="AB191" si="2206">IFERROR(IF(AND(ISTEXT(AB190),$D190=$C$3),AB$3,
IF(AND(ISTEXT(AB190),$D190=$C$4),AB$4,
IF(AND($D190=$C$3,AB$3-AB190&gt;0),AB$3-AB190,
IF(AND(ISTEXT(AB190),$D190=$C$5),AB$5,
IF(AND($D190=$C$4,AB$4-AB190&gt;0),AB$4-AB190,
IF(AND($D190=$C$5,AB$5-AB190&gt;0),AB$5-AB190,0)))))),0)</f>
        <v>0</v>
      </c>
      <c r="AC191" s="83">
        <f t="shared" ref="AC191" si="2207">IFERROR(IF(AND(ISTEXT(AC190),$D190=$C$3),AC$3,
IF(AND(ISTEXT(AC190),$D190=$C$4),AC$4,
IF(AND($D190=$C$3,AC$3-AC190&gt;0),AC$3-AC190,
IF(AND(ISTEXT(AC190),$D190=$C$5),AC$5,
IF(AND($D190=$C$4,AC$4-AC190&gt;0),AC$4-AC190,
IF(AND($D190=$C$5,AC$5-AC190&gt;0),AC$5-AC190,0)))))),0)</f>
        <v>0</v>
      </c>
      <c r="AD191" s="83">
        <f t="shared" ref="AD191" si="2208">IFERROR(IF(AND(ISTEXT(AD190),$D190=$C$3),AD$3,
IF(AND(ISTEXT(AD190),$D190=$C$4),AD$4,
IF(AND($D190=$C$3,AD$3-AD190&gt;0),AD$3-AD190,
IF(AND(ISTEXT(AD190),$D190=$C$5),AD$5,
IF(AND($D190=$C$4,AD$4-AD190&gt;0),AD$4-AD190,
IF(AND($D190=$C$5,AD$5-AD190&gt;0),AD$5-AD190,0)))))),0)</f>
        <v>0</v>
      </c>
      <c r="AE191" s="83">
        <f t="shared" ref="AE191" si="2209">IFERROR(IF(AND(ISTEXT(AE190),$D190=$C$3),AE$3,
IF(AND(ISTEXT(AE190),$D190=$C$4),AE$4,
IF(AND($D190=$C$3,AE$3-AE190&gt;0),AE$3-AE190,
IF(AND(ISTEXT(AE190),$D190=$C$5),AE$5,
IF(AND($D190=$C$4,AE$4-AE190&gt;0),AE$4-AE190,
IF(AND($D190=$C$5,AE$5-AE190&gt;0),AE$5-AE190,0)))))),0)</f>
        <v>0</v>
      </c>
      <c r="AF191" s="83">
        <f t="shared" ref="AF191" si="2210">IFERROR(IF(AND(ISTEXT(AF190),$D190=$C$3),AF$3,
IF(AND(ISTEXT(AF190),$D190=$C$4),AF$4,
IF(AND($D190=$C$3,AF$3-AF190&gt;0),AF$3-AF190,
IF(AND(ISTEXT(AF190),$D190=$C$5),AF$5,
IF(AND($D190=$C$4,AF$4-AF190&gt;0),AF$4-AF190,
IF(AND($D190=$C$5,AF$5-AF190&gt;0),AF$5-AF190,0)))))),0)</f>
        <v>0</v>
      </c>
      <c r="AG191" s="83">
        <f t="shared" ref="AG191" si="2211">IFERROR(IF(AND(ISTEXT(AG190),$D190=$C$3),AG$3,
IF(AND(ISTEXT(AG190),$D190=$C$4),AG$4,
IF(AND($D190=$C$3,AG$3-AG190&gt;0),AG$3-AG190,
IF(AND(ISTEXT(AG190),$D190=$C$5),AG$5,
IF(AND($D190=$C$4,AG$4-AG190&gt;0),AG$4-AG190,
IF(AND($D190=$C$5,AG$5-AG190&gt;0),AG$5-AG190,0)))))),0)</f>
        <v>0</v>
      </c>
      <c r="AH191" s="83">
        <f t="shared" ref="AH191" si="2212">IFERROR(IF(AND(ISTEXT(AH190),$D190=$C$3),AH$3,
IF(AND(ISTEXT(AH190),$D190=$C$4),AH$4,
IF(AND($D190=$C$3,AH$3-AH190&gt;0),AH$3-AH190,
IF(AND(ISTEXT(AH190),$D190=$C$5),AH$5,
IF(AND($D190=$C$4,AH$4-AH190&gt;0),AH$4-AH190,
IF(AND($D190=$C$5,AH$5-AH190&gt;0),AH$5-AH190,0)))))),0)</f>
        <v>0</v>
      </c>
      <c r="AI191" s="83">
        <f t="shared" ref="AI191" si="2213">IFERROR(IF(AND(ISTEXT(AI190),$D190=$C$3),AI$3,
IF(AND(ISTEXT(AI190),$D190=$C$4),AI$4,
IF(AND($D190=$C$3,AI$3-AI190&gt;0),AI$3-AI190,
IF(AND(ISTEXT(AI190),$D190=$C$5),AI$5,
IF(AND($D190=$C$4,AI$4-AI190&gt;0),AI$4-AI190,
IF(AND($D190=$C$5,AI$5-AI190&gt;0),AI$5-AI190,0)))))),0)</f>
        <v>0</v>
      </c>
      <c r="AJ191" s="147"/>
      <c r="AK191" s="147"/>
      <c r="AL191" s="147"/>
      <c r="AM191" s="147"/>
      <c r="AN191" s="147"/>
      <c r="AO191" s="147"/>
      <c r="AP191" s="147"/>
    </row>
    <row r="192" spans="2:42" ht="15" customHeight="1" thickBot="1" x14ac:dyDescent="0.3">
      <c r="B192" s="155"/>
      <c r="C192" s="151" t="s">
        <v>127</v>
      </c>
      <c r="D192" s="152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148"/>
      <c r="AK192" s="148"/>
      <c r="AL192" s="148"/>
      <c r="AM192" s="148"/>
      <c r="AN192" s="148"/>
      <c r="AO192" s="148"/>
      <c r="AP192" s="148"/>
    </row>
    <row r="193" spans="2:42" ht="15" customHeight="1" x14ac:dyDescent="0.25">
      <c r="B193" s="153">
        <f>A71</f>
        <v>0</v>
      </c>
      <c r="C193" s="81" t="str">
        <f>IFERROR(VLOOKUP(B193,Relevé[],2,FALSE),"")</f>
        <v/>
      </c>
      <c r="D193" s="81" t="str">
        <f>IFERROR(VLOOKUP(B193,Relevé[],3,FALSE),"")</f>
        <v/>
      </c>
      <c r="E193" s="82" t="str">
        <f>IFERROR(VLOOKUP(B193,Relevé[],4,FALSE),"")</f>
        <v/>
      </c>
      <c r="F193" s="82" t="str">
        <f>IFERROR(VLOOKUP(B193,Relevé[],5,FALSE),"")</f>
        <v/>
      </c>
      <c r="G193" s="82" t="str">
        <f>IFERROR(VLOOKUP(B193,Relevé[],6,FALSE),"")</f>
        <v/>
      </c>
      <c r="H193" s="82" t="str">
        <f>IFERROR(VLOOKUP(B193,Relevé[],7,FALSE),"")</f>
        <v/>
      </c>
      <c r="I193" s="82" t="str">
        <f>IFERROR(VLOOKUP(B193,Relevé[],8,FALSE),"")</f>
        <v/>
      </c>
      <c r="J193" s="82" t="str">
        <f>IFERROR(VLOOKUP(B193,Relevé[],9,FALSE),"")</f>
        <v/>
      </c>
      <c r="K193" s="82" t="str">
        <f>IFERROR(VLOOKUP(B193,Relevé[],10,FALSE),"")</f>
        <v/>
      </c>
      <c r="L193" s="82" t="str">
        <f>IFERROR(VLOOKUP(B193,Relevé[],11,FALSE),"")</f>
        <v/>
      </c>
      <c r="M193" s="82" t="str">
        <f>IFERROR(VLOOKUP(B193,Relevé[],12,FALSE),"")</f>
        <v/>
      </c>
      <c r="N193" s="82" t="str">
        <f>IFERROR(VLOOKUP(B193,Relevé[],13,FALSE),"")</f>
        <v/>
      </c>
      <c r="O193" s="82" t="str">
        <f>IFERROR(VLOOKUP(B193,Relevé[],14,FALSE),"")</f>
        <v/>
      </c>
      <c r="P193" s="82" t="str">
        <f>IFERROR(VLOOKUP(B193,Relevé[],15,FALSE),"")</f>
        <v/>
      </c>
      <c r="Q193" s="82" t="str">
        <f>IFERROR(VLOOKUP(B193,Relevé[],16,FALSE),"")</f>
        <v/>
      </c>
      <c r="R193" s="82" t="str">
        <f>IFERROR(VLOOKUP(B193,Relevé[],17,FALSE),"")</f>
        <v/>
      </c>
      <c r="S193" s="82" t="str">
        <f>IFERROR(VLOOKUP(B193,Relevé[],18,FALSE),"")</f>
        <v/>
      </c>
      <c r="T193" s="82" t="str">
        <f>IFERROR(VLOOKUP(B193,Relevé[],19,FALSE),"")</f>
        <v/>
      </c>
      <c r="U193" s="82" t="str">
        <f>IFERROR(VLOOKUP(B193,Relevé[],20,FALSE),"")</f>
        <v/>
      </c>
      <c r="V193" s="82" t="str">
        <f>IFERROR(VLOOKUP(B193,Relevé[],21,FALSE),"")</f>
        <v/>
      </c>
      <c r="W193" s="82" t="str">
        <f>IFERROR(VLOOKUP(B193,Relevé[],22,FALSE),"")</f>
        <v/>
      </c>
      <c r="X193" s="82" t="str">
        <f>IFERROR(VLOOKUP(B193,Relevé[],23,FALSE),"")</f>
        <v/>
      </c>
      <c r="Y193" s="82" t="str">
        <f>IFERROR(VLOOKUP(B193,Relevé[],24,FALSE),"")</f>
        <v/>
      </c>
      <c r="Z193" s="82" t="str">
        <f>IFERROR(VLOOKUP(B193,Relevé[],25,FALSE),"")</f>
        <v/>
      </c>
      <c r="AA193" s="82" t="str">
        <f>IFERROR(VLOOKUP(B193,Relevé[],26,FALSE),"")</f>
        <v/>
      </c>
      <c r="AB193" s="82" t="str">
        <f>IFERROR(VLOOKUP(B193,Relevé[],27,FALSE),"")</f>
        <v/>
      </c>
      <c r="AC193" s="82" t="str">
        <f>IFERROR(VLOOKUP(B193,Relevé[],28,FALSE),"")</f>
        <v/>
      </c>
      <c r="AD193" s="82" t="str">
        <f>IFERROR(VLOOKUP(B193,Relevé[],29,FALSE),"")</f>
        <v/>
      </c>
      <c r="AE193" s="82" t="str">
        <f>IFERROR(VLOOKUP(B193,Relevé[],30,FALSE),"")</f>
        <v/>
      </c>
      <c r="AF193" s="82" t="str">
        <f>IFERROR(VLOOKUP(B193,Relevé[],31,FALSE),"")</f>
        <v/>
      </c>
      <c r="AG193" s="82" t="str">
        <f>IFERROR(VLOOKUP(B193,Relevé[],32,FALSE),"")</f>
        <v/>
      </c>
      <c r="AH193" s="82" t="str">
        <f>IFERROR(VLOOKUP(B193,Relevé[],33,FALSE),"")</f>
        <v/>
      </c>
      <c r="AI193" s="82" t="str">
        <f>IFERROR(VLOOKUP(B193,Relevé[],34,FALSE),"")</f>
        <v/>
      </c>
      <c r="AJ193" s="146">
        <f t="shared" ref="AJ193" si="2214">SUM(E194:AI194)</f>
        <v>0</v>
      </c>
      <c r="AK193" s="146">
        <f t="shared" ref="AK193" si="2215">SUMIFS($E194:$AI194,$E195:$AI195,"C")</f>
        <v>0</v>
      </c>
      <c r="AL193" s="146">
        <f t="shared" ref="AL193" si="2216">SUMIFS($E194:$AI194,$E195:$AI195,"M")</f>
        <v>0</v>
      </c>
      <c r="AM193" s="146">
        <f t="shared" ref="AM193" si="2217">SUMIFS($E194:$AI194,$E195:$AI195,"A")</f>
        <v>0</v>
      </c>
      <c r="AN193" s="146">
        <f t="shared" ref="AN193" si="2218">SUMIFS($E194:$AI194,$E195:$AI195,"RC")</f>
        <v>0</v>
      </c>
      <c r="AO193" s="146">
        <f t="shared" ref="AO193" si="2219">SUMIFS($E194:$AI194,$E195:$AI195,"P")</f>
        <v>0</v>
      </c>
      <c r="AP193" s="146" t="b">
        <f t="shared" ref="AP193" si="2220">AJ193=SUM(AK193:AO195)</f>
        <v>1</v>
      </c>
    </row>
    <row r="194" spans="2:42" ht="15" customHeight="1" x14ac:dyDescent="0.25">
      <c r="B194" s="154"/>
      <c r="C194" s="149" t="s">
        <v>126</v>
      </c>
      <c r="D194" s="150"/>
      <c r="E194" s="83">
        <f>IFERROR(IF(AND(ISTEXT(E193),$D193=$C$3),E$3,
IF(AND(ISTEXT(E193),$D193=$C$4),E$4,
IF(AND($D193=$C$3,E$3-E193&gt;0),E$3-E193,
IF(AND(ISTEXT(E193),$D193=$C$5),E$5,
IF(AND($D193=$C$4,E$4-E193&gt;0),E$4-E193,
IF(AND($D193=$C$5,E$5-E193&gt;0),E$5-E193,0)))))),0)</f>
        <v>0</v>
      </c>
      <c r="F194" s="83">
        <f t="shared" ref="F194" si="2221">IFERROR(IF(AND(ISTEXT(F193),$D193=$C$3),F$3,
IF(AND(ISTEXT(F193),$D193=$C$4),F$4,
IF(AND($D193=$C$3,F$3-F193&gt;0),F$3-F193,
IF(AND(ISTEXT(F193),$D193=$C$5),F$5,
IF(AND($D193=$C$4,F$4-F193&gt;0),F$4-F193,
IF(AND($D193=$C$5,F$5-F193&gt;0),F$5-F193,0)))))),0)</f>
        <v>0</v>
      </c>
      <c r="G194" s="83">
        <f t="shared" ref="G194" si="2222">IFERROR(IF(AND(ISTEXT(G193),$D193=$C$3),G$3,
IF(AND(ISTEXT(G193),$D193=$C$4),G$4,
IF(AND($D193=$C$3,G$3-G193&gt;0),G$3-G193,
IF(AND(ISTEXT(G193),$D193=$C$5),G$5,
IF(AND($D193=$C$4,G$4-G193&gt;0),G$4-G193,
IF(AND($D193=$C$5,G$5-G193&gt;0),G$5-G193,0)))))),0)</f>
        <v>0</v>
      </c>
      <c r="H194" s="83">
        <f t="shared" ref="H194" si="2223">IFERROR(IF(AND(ISTEXT(H193),$D193=$C$3),H$3,
IF(AND(ISTEXT(H193),$D193=$C$4),H$4,
IF(AND($D193=$C$3,H$3-H193&gt;0),H$3-H193,
IF(AND(ISTEXT(H193),$D193=$C$5),H$5,
IF(AND($D193=$C$4,H$4-H193&gt;0),H$4-H193,
IF(AND($D193=$C$5,H$5-H193&gt;0),H$5-H193,0)))))),0)</f>
        <v>0</v>
      </c>
      <c r="I194" s="83">
        <f t="shared" ref="I194" si="2224">IFERROR(IF(AND(ISTEXT(I193),$D193=$C$3),I$3,
IF(AND(ISTEXT(I193),$D193=$C$4),I$4,
IF(AND($D193=$C$3,I$3-I193&gt;0),I$3-I193,
IF(AND(ISTEXT(I193),$D193=$C$5),I$5,
IF(AND($D193=$C$4,I$4-I193&gt;0),I$4-I193,
IF(AND($D193=$C$5,I$5-I193&gt;0),I$5-I193,0)))))),0)</f>
        <v>0</v>
      </c>
      <c r="J194" s="83">
        <f t="shared" ref="J194" si="2225">IFERROR(IF(AND(ISTEXT(J193),$D193=$C$3),J$3,
IF(AND(ISTEXT(J193),$D193=$C$4),J$4,
IF(AND($D193=$C$3,J$3-J193&gt;0),J$3-J193,
IF(AND(ISTEXT(J193),$D193=$C$5),J$5,
IF(AND($D193=$C$4,J$4-J193&gt;0),J$4-J193,
IF(AND($D193=$C$5,J$5-J193&gt;0),J$5-J193,0)))))),0)</f>
        <v>0</v>
      </c>
      <c r="K194" s="83">
        <f t="shared" ref="K194" si="2226">IFERROR(IF(AND(ISTEXT(K193),$D193=$C$3),K$3,
IF(AND(ISTEXT(K193),$D193=$C$4),K$4,
IF(AND($D193=$C$3,K$3-K193&gt;0),K$3-K193,
IF(AND(ISTEXT(K193),$D193=$C$5),K$5,
IF(AND($D193=$C$4,K$4-K193&gt;0),K$4-K193,
IF(AND($D193=$C$5,K$5-K193&gt;0),K$5-K193,0)))))),0)</f>
        <v>0</v>
      </c>
      <c r="L194" s="83">
        <f t="shared" ref="L194" si="2227">IFERROR(IF(AND(ISTEXT(L193),$D193=$C$3),L$3,
IF(AND(ISTEXT(L193),$D193=$C$4),L$4,
IF(AND($D193=$C$3,L$3-L193&gt;0),L$3-L193,
IF(AND(ISTEXT(L193),$D193=$C$5),L$5,
IF(AND($D193=$C$4,L$4-L193&gt;0),L$4-L193,
IF(AND($D193=$C$5,L$5-L193&gt;0),L$5-L193,0)))))),0)</f>
        <v>0</v>
      </c>
      <c r="M194" s="83">
        <f t="shared" ref="M194" si="2228">IFERROR(IF(AND(ISTEXT(M193),$D193=$C$3),M$3,
IF(AND(ISTEXT(M193),$D193=$C$4),M$4,
IF(AND($D193=$C$3,M$3-M193&gt;0),M$3-M193,
IF(AND(ISTEXT(M193),$D193=$C$5),M$5,
IF(AND($D193=$C$4,M$4-M193&gt;0),M$4-M193,
IF(AND($D193=$C$5,M$5-M193&gt;0),M$5-M193,0)))))),0)</f>
        <v>0</v>
      </c>
      <c r="N194" s="83">
        <f t="shared" ref="N194" si="2229">IFERROR(IF(AND(ISTEXT(N193),$D193=$C$3),N$3,
IF(AND(ISTEXT(N193),$D193=$C$4),N$4,
IF(AND($D193=$C$3,N$3-N193&gt;0),N$3-N193,
IF(AND(ISTEXT(N193),$D193=$C$5),N$5,
IF(AND($D193=$C$4,N$4-N193&gt;0),N$4-N193,
IF(AND($D193=$C$5,N$5-N193&gt;0),N$5-N193,0)))))),0)</f>
        <v>0</v>
      </c>
      <c r="O194" s="83">
        <f t="shared" ref="O194" si="2230">IFERROR(IF(AND(ISTEXT(O193),$D193=$C$3),O$3,
IF(AND(ISTEXT(O193),$D193=$C$4),O$4,
IF(AND($D193=$C$3,O$3-O193&gt;0),O$3-O193,
IF(AND(ISTEXT(O193),$D193=$C$5),O$5,
IF(AND($D193=$C$4,O$4-O193&gt;0),O$4-O193,
IF(AND($D193=$C$5,O$5-O193&gt;0),O$5-O193,0)))))),0)</f>
        <v>0</v>
      </c>
      <c r="P194" s="83">
        <f t="shared" ref="P194" si="2231">IFERROR(IF(AND(ISTEXT(P193),$D193=$C$3),P$3,
IF(AND(ISTEXT(P193),$D193=$C$4),P$4,
IF(AND($D193=$C$3,P$3-P193&gt;0),P$3-P193,
IF(AND(ISTEXT(P193),$D193=$C$5),P$5,
IF(AND($D193=$C$4,P$4-P193&gt;0),P$4-P193,
IF(AND($D193=$C$5,P$5-P193&gt;0),P$5-P193,0)))))),0)</f>
        <v>0</v>
      </c>
      <c r="Q194" s="83">
        <f t="shared" ref="Q194" si="2232">IFERROR(IF(AND(ISTEXT(Q193),$D193=$C$3),Q$3,
IF(AND(ISTEXT(Q193),$D193=$C$4),Q$4,
IF(AND($D193=$C$3,Q$3-Q193&gt;0),Q$3-Q193,
IF(AND(ISTEXT(Q193),$D193=$C$5),Q$5,
IF(AND($D193=$C$4,Q$4-Q193&gt;0),Q$4-Q193,
IF(AND($D193=$C$5,Q$5-Q193&gt;0),Q$5-Q193,0)))))),0)</f>
        <v>0</v>
      </c>
      <c r="R194" s="83">
        <f t="shared" ref="R194" si="2233">IFERROR(IF(AND(ISTEXT(R193),$D193=$C$3),R$3,
IF(AND(ISTEXT(R193),$D193=$C$4),R$4,
IF(AND($D193=$C$3,R$3-R193&gt;0),R$3-R193,
IF(AND(ISTEXT(R193),$D193=$C$5),R$5,
IF(AND($D193=$C$4,R$4-R193&gt;0),R$4-R193,
IF(AND($D193=$C$5,R$5-R193&gt;0),R$5-R193,0)))))),0)</f>
        <v>0</v>
      </c>
      <c r="S194" s="83">
        <f t="shared" ref="S194" si="2234">IFERROR(IF(AND(ISTEXT(S193),$D193=$C$3),S$3,
IF(AND(ISTEXT(S193),$D193=$C$4),S$4,
IF(AND($D193=$C$3,S$3-S193&gt;0),S$3-S193,
IF(AND(ISTEXT(S193),$D193=$C$5),S$5,
IF(AND($D193=$C$4,S$4-S193&gt;0),S$4-S193,
IF(AND($D193=$C$5,S$5-S193&gt;0),S$5-S193,0)))))),0)</f>
        <v>0</v>
      </c>
      <c r="T194" s="83">
        <f t="shared" ref="T194" si="2235">IFERROR(IF(AND(ISTEXT(T193),$D193=$C$3),T$3,
IF(AND(ISTEXT(T193),$D193=$C$4),T$4,
IF(AND($D193=$C$3,T$3-T193&gt;0),T$3-T193,
IF(AND(ISTEXT(T193),$D193=$C$5),T$5,
IF(AND($D193=$C$4,T$4-T193&gt;0),T$4-T193,
IF(AND($D193=$C$5,T$5-T193&gt;0),T$5-T193,0)))))),0)</f>
        <v>0</v>
      </c>
      <c r="U194" s="83">
        <f t="shared" ref="U194" si="2236">IFERROR(IF(AND(ISTEXT(U193),$D193=$C$3),U$3,
IF(AND(ISTEXT(U193),$D193=$C$4),U$4,
IF(AND($D193=$C$3,U$3-U193&gt;0),U$3-U193,
IF(AND(ISTEXT(U193),$D193=$C$5),U$5,
IF(AND($D193=$C$4,U$4-U193&gt;0),U$4-U193,
IF(AND($D193=$C$5,U$5-U193&gt;0),U$5-U193,0)))))),0)</f>
        <v>0</v>
      </c>
      <c r="V194" s="83">
        <f t="shared" ref="V194" si="2237">IFERROR(IF(AND(ISTEXT(V193),$D193=$C$3),V$3,
IF(AND(ISTEXT(V193),$D193=$C$4),V$4,
IF(AND($D193=$C$3,V$3-V193&gt;0),V$3-V193,
IF(AND(ISTEXT(V193),$D193=$C$5),V$5,
IF(AND($D193=$C$4,V$4-V193&gt;0),V$4-V193,
IF(AND($D193=$C$5,V$5-V193&gt;0),V$5-V193,0)))))),0)</f>
        <v>0</v>
      </c>
      <c r="W194" s="83">
        <f t="shared" ref="W194" si="2238">IFERROR(IF(AND(ISTEXT(W193),$D193=$C$3),W$3,
IF(AND(ISTEXT(W193),$D193=$C$4),W$4,
IF(AND($D193=$C$3,W$3-W193&gt;0),W$3-W193,
IF(AND(ISTEXT(W193),$D193=$C$5),W$5,
IF(AND($D193=$C$4,W$4-W193&gt;0),W$4-W193,
IF(AND($D193=$C$5,W$5-W193&gt;0),W$5-W193,0)))))),0)</f>
        <v>0</v>
      </c>
      <c r="X194" s="83">
        <f t="shared" ref="X194" si="2239">IFERROR(IF(AND(ISTEXT(X193),$D193=$C$3),X$3,
IF(AND(ISTEXT(X193),$D193=$C$4),X$4,
IF(AND($D193=$C$3,X$3-X193&gt;0),X$3-X193,
IF(AND(ISTEXT(X193),$D193=$C$5),X$5,
IF(AND($D193=$C$4,X$4-X193&gt;0),X$4-X193,
IF(AND($D193=$C$5,X$5-X193&gt;0),X$5-X193,0)))))),0)</f>
        <v>0</v>
      </c>
      <c r="Y194" s="83">
        <f t="shared" ref="Y194" si="2240">IFERROR(IF(AND(ISTEXT(Y193),$D193=$C$3),Y$3,
IF(AND(ISTEXT(Y193),$D193=$C$4),Y$4,
IF(AND($D193=$C$3,Y$3-Y193&gt;0),Y$3-Y193,
IF(AND(ISTEXT(Y193),$D193=$C$5),Y$5,
IF(AND($D193=$C$4,Y$4-Y193&gt;0),Y$4-Y193,
IF(AND($D193=$C$5,Y$5-Y193&gt;0),Y$5-Y193,0)))))),0)</f>
        <v>0</v>
      </c>
      <c r="Z194" s="83">
        <f t="shared" ref="Z194" si="2241">IFERROR(IF(AND(ISTEXT(Z193),$D193=$C$3),Z$3,
IF(AND(ISTEXT(Z193),$D193=$C$4),Z$4,
IF(AND($D193=$C$3,Z$3-Z193&gt;0),Z$3-Z193,
IF(AND(ISTEXT(Z193),$D193=$C$5),Z$5,
IF(AND($D193=$C$4,Z$4-Z193&gt;0),Z$4-Z193,
IF(AND($D193=$C$5,Z$5-Z193&gt;0),Z$5-Z193,0)))))),0)</f>
        <v>0</v>
      </c>
      <c r="AA194" s="83">
        <f t="shared" ref="AA194" si="2242">IFERROR(IF(AND(ISTEXT(AA193),$D193=$C$3),AA$3,
IF(AND(ISTEXT(AA193),$D193=$C$4),AA$4,
IF(AND($D193=$C$3,AA$3-AA193&gt;0),AA$3-AA193,
IF(AND(ISTEXT(AA193),$D193=$C$5),AA$5,
IF(AND($D193=$C$4,AA$4-AA193&gt;0),AA$4-AA193,
IF(AND($D193=$C$5,AA$5-AA193&gt;0),AA$5-AA193,0)))))),0)</f>
        <v>0</v>
      </c>
      <c r="AB194" s="83">
        <f t="shared" ref="AB194" si="2243">IFERROR(IF(AND(ISTEXT(AB193),$D193=$C$3),AB$3,
IF(AND(ISTEXT(AB193),$D193=$C$4),AB$4,
IF(AND($D193=$C$3,AB$3-AB193&gt;0),AB$3-AB193,
IF(AND(ISTEXT(AB193),$D193=$C$5),AB$5,
IF(AND($D193=$C$4,AB$4-AB193&gt;0),AB$4-AB193,
IF(AND($D193=$C$5,AB$5-AB193&gt;0),AB$5-AB193,0)))))),0)</f>
        <v>0</v>
      </c>
      <c r="AC194" s="83">
        <f t="shared" ref="AC194" si="2244">IFERROR(IF(AND(ISTEXT(AC193),$D193=$C$3),AC$3,
IF(AND(ISTEXT(AC193),$D193=$C$4),AC$4,
IF(AND($D193=$C$3,AC$3-AC193&gt;0),AC$3-AC193,
IF(AND(ISTEXT(AC193),$D193=$C$5),AC$5,
IF(AND($D193=$C$4,AC$4-AC193&gt;0),AC$4-AC193,
IF(AND($D193=$C$5,AC$5-AC193&gt;0),AC$5-AC193,0)))))),0)</f>
        <v>0</v>
      </c>
      <c r="AD194" s="83">
        <f t="shared" ref="AD194" si="2245">IFERROR(IF(AND(ISTEXT(AD193),$D193=$C$3),AD$3,
IF(AND(ISTEXT(AD193),$D193=$C$4),AD$4,
IF(AND($D193=$C$3,AD$3-AD193&gt;0),AD$3-AD193,
IF(AND(ISTEXT(AD193),$D193=$C$5),AD$5,
IF(AND($D193=$C$4,AD$4-AD193&gt;0),AD$4-AD193,
IF(AND($D193=$C$5,AD$5-AD193&gt;0),AD$5-AD193,0)))))),0)</f>
        <v>0</v>
      </c>
      <c r="AE194" s="83">
        <f t="shared" ref="AE194" si="2246">IFERROR(IF(AND(ISTEXT(AE193),$D193=$C$3),AE$3,
IF(AND(ISTEXT(AE193),$D193=$C$4),AE$4,
IF(AND($D193=$C$3,AE$3-AE193&gt;0),AE$3-AE193,
IF(AND(ISTEXT(AE193),$D193=$C$5),AE$5,
IF(AND($D193=$C$4,AE$4-AE193&gt;0),AE$4-AE193,
IF(AND($D193=$C$5,AE$5-AE193&gt;0),AE$5-AE193,0)))))),0)</f>
        <v>0</v>
      </c>
      <c r="AF194" s="83">
        <f t="shared" ref="AF194" si="2247">IFERROR(IF(AND(ISTEXT(AF193),$D193=$C$3),AF$3,
IF(AND(ISTEXT(AF193),$D193=$C$4),AF$4,
IF(AND($D193=$C$3,AF$3-AF193&gt;0),AF$3-AF193,
IF(AND(ISTEXT(AF193),$D193=$C$5),AF$5,
IF(AND($D193=$C$4,AF$4-AF193&gt;0),AF$4-AF193,
IF(AND($D193=$C$5,AF$5-AF193&gt;0),AF$5-AF193,0)))))),0)</f>
        <v>0</v>
      </c>
      <c r="AG194" s="83">
        <f t="shared" ref="AG194" si="2248">IFERROR(IF(AND(ISTEXT(AG193),$D193=$C$3),AG$3,
IF(AND(ISTEXT(AG193),$D193=$C$4),AG$4,
IF(AND($D193=$C$3,AG$3-AG193&gt;0),AG$3-AG193,
IF(AND(ISTEXT(AG193),$D193=$C$5),AG$5,
IF(AND($D193=$C$4,AG$4-AG193&gt;0),AG$4-AG193,
IF(AND($D193=$C$5,AG$5-AG193&gt;0),AG$5-AG193,0)))))),0)</f>
        <v>0</v>
      </c>
      <c r="AH194" s="83">
        <f t="shared" ref="AH194" si="2249">IFERROR(IF(AND(ISTEXT(AH193),$D193=$C$3),AH$3,
IF(AND(ISTEXT(AH193),$D193=$C$4),AH$4,
IF(AND($D193=$C$3,AH$3-AH193&gt;0),AH$3-AH193,
IF(AND(ISTEXT(AH193),$D193=$C$5),AH$5,
IF(AND($D193=$C$4,AH$4-AH193&gt;0),AH$4-AH193,
IF(AND($D193=$C$5,AH$5-AH193&gt;0),AH$5-AH193,0)))))),0)</f>
        <v>0</v>
      </c>
      <c r="AI194" s="83">
        <f t="shared" ref="AI194" si="2250">IFERROR(IF(AND(ISTEXT(AI193),$D193=$C$3),AI$3,
IF(AND(ISTEXT(AI193),$D193=$C$4),AI$4,
IF(AND($D193=$C$3,AI$3-AI193&gt;0),AI$3-AI193,
IF(AND(ISTEXT(AI193),$D193=$C$5),AI$5,
IF(AND($D193=$C$4,AI$4-AI193&gt;0),AI$4-AI193,
IF(AND($D193=$C$5,AI$5-AI193&gt;0),AI$5-AI193,0)))))),0)</f>
        <v>0</v>
      </c>
      <c r="AJ194" s="147"/>
      <c r="AK194" s="147"/>
      <c r="AL194" s="147"/>
      <c r="AM194" s="147"/>
      <c r="AN194" s="147"/>
      <c r="AO194" s="147"/>
      <c r="AP194" s="147"/>
    </row>
    <row r="195" spans="2:42" ht="15" customHeight="1" thickBot="1" x14ac:dyDescent="0.3">
      <c r="B195" s="155"/>
      <c r="C195" s="151" t="s">
        <v>127</v>
      </c>
      <c r="D195" s="152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148"/>
      <c r="AK195" s="148"/>
      <c r="AL195" s="148"/>
      <c r="AM195" s="148"/>
      <c r="AN195" s="148"/>
      <c r="AO195" s="148"/>
      <c r="AP195" s="148"/>
    </row>
  </sheetData>
  <mergeCells count="633">
    <mergeCell ref="B16:B18"/>
    <mergeCell ref="B19:B21"/>
    <mergeCell ref="C5:D5"/>
    <mergeCell ref="X1:AD1"/>
    <mergeCell ref="AF1:AK1"/>
    <mergeCell ref="E2:F2"/>
    <mergeCell ref="G2:AI2"/>
    <mergeCell ref="C3:D3"/>
    <mergeCell ref="C4:D4"/>
    <mergeCell ref="B1:C1"/>
    <mergeCell ref="F1:G1"/>
    <mergeCell ref="I1:K1"/>
    <mergeCell ref="M1:N1"/>
    <mergeCell ref="P1:Q1"/>
    <mergeCell ref="S1:V1"/>
    <mergeCell ref="B10:B12"/>
    <mergeCell ref="B13:B15"/>
    <mergeCell ref="AJ13:AJ15"/>
    <mergeCell ref="AK13:AK15"/>
    <mergeCell ref="AJ19:AJ21"/>
    <mergeCell ref="AK19:AK21"/>
    <mergeCell ref="C11:D11"/>
    <mergeCell ref="C12:D12"/>
    <mergeCell ref="C14:D14"/>
    <mergeCell ref="B61:B63"/>
    <mergeCell ref="B64:B66"/>
    <mergeCell ref="C62:D62"/>
    <mergeCell ref="C63:D63"/>
    <mergeCell ref="C65:D65"/>
    <mergeCell ref="C66:D66"/>
    <mergeCell ref="B55:B57"/>
    <mergeCell ref="B58:B60"/>
    <mergeCell ref="C59:D59"/>
    <mergeCell ref="C60:D60"/>
    <mergeCell ref="B49:B51"/>
    <mergeCell ref="B52:B54"/>
    <mergeCell ref="C50:D50"/>
    <mergeCell ref="C51:D51"/>
    <mergeCell ref="C53:D53"/>
    <mergeCell ref="C54:D54"/>
    <mergeCell ref="B43:B45"/>
    <mergeCell ref="B46:B48"/>
    <mergeCell ref="C44:D44"/>
    <mergeCell ref="C45:D45"/>
    <mergeCell ref="C47:D47"/>
    <mergeCell ref="C48:D48"/>
    <mergeCell ref="B70:B72"/>
    <mergeCell ref="C56:D56"/>
    <mergeCell ref="C57:D57"/>
    <mergeCell ref="C38:D38"/>
    <mergeCell ref="C39:D39"/>
    <mergeCell ref="C41:D41"/>
    <mergeCell ref="C42:D42"/>
    <mergeCell ref="C21:D21"/>
    <mergeCell ref="C23:D23"/>
    <mergeCell ref="C24:D24"/>
    <mergeCell ref="C26:D26"/>
    <mergeCell ref="B67:B69"/>
    <mergeCell ref="B37:B39"/>
    <mergeCell ref="B40:B42"/>
    <mergeCell ref="B31:B33"/>
    <mergeCell ref="B34:B36"/>
    <mergeCell ref="C32:D32"/>
    <mergeCell ref="C33:D33"/>
    <mergeCell ref="B28:B30"/>
    <mergeCell ref="C29:D29"/>
    <mergeCell ref="C30:D30"/>
    <mergeCell ref="B22:B24"/>
    <mergeCell ref="B25:B27"/>
    <mergeCell ref="C27:D27"/>
    <mergeCell ref="B79:B81"/>
    <mergeCell ref="B82:B84"/>
    <mergeCell ref="C80:D80"/>
    <mergeCell ref="C81:D81"/>
    <mergeCell ref="C83:D83"/>
    <mergeCell ref="C84:D84"/>
    <mergeCell ref="B73:B75"/>
    <mergeCell ref="B76:B78"/>
    <mergeCell ref="C77:D77"/>
    <mergeCell ref="C78:D78"/>
    <mergeCell ref="AL13:AL15"/>
    <mergeCell ref="AM13:AM15"/>
    <mergeCell ref="AN13:AN15"/>
    <mergeCell ref="AO13:AO15"/>
    <mergeCell ref="AJ10:AJ12"/>
    <mergeCell ref="AK10:AK12"/>
    <mergeCell ref="AL10:AL12"/>
    <mergeCell ref="AM10:AM12"/>
    <mergeCell ref="AN10:AN12"/>
    <mergeCell ref="AO10:AO12"/>
    <mergeCell ref="AL19:AL21"/>
    <mergeCell ref="AM19:AM21"/>
    <mergeCell ref="AN19:AN21"/>
    <mergeCell ref="AO19:AO21"/>
    <mergeCell ref="AJ16:AJ18"/>
    <mergeCell ref="AK16:AK18"/>
    <mergeCell ref="AL16:AL18"/>
    <mergeCell ref="AM16:AM18"/>
    <mergeCell ref="AN16:AN18"/>
    <mergeCell ref="AO16:AO18"/>
    <mergeCell ref="AJ25:AJ27"/>
    <mergeCell ref="AK25:AK27"/>
    <mergeCell ref="AL25:AL27"/>
    <mergeCell ref="AM25:AM27"/>
    <mergeCell ref="AN25:AN27"/>
    <mergeCell ref="AO25:AO27"/>
    <mergeCell ref="AJ22:AJ24"/>
    <mergeCell ref="AK22:AK24"/>
    <mergeCell ref="AL22:AL24"/>
    <mergeCell ref="AM22:AM24"/>
    <mergeCell ref="AN22:AN24"/>
    <mergeCell ref="AO22:AO24"/>
    <mergeCell ref="C36:D36"/>
    <mergeCell ref="AJ31:AJ33"/>
    <mergeCell ref="AK31:AK33"/>
    <mergeCell ref="AL31:AL33"/>
    <mergeCell ref="AM31:AM33"/>
    <mergeCell ref="AN31:AN33"/>
    <mergeCell ref="AO31:AO33"/>
    <mergeCell ref="AJ28:AJ30"/>
    <mergeCell ref="AK28:AK30"/>
    <mergeCell ref="AL28:AL30"/>
    <mergeCell ref="AM28:AM30"/>
    <mergeCell ref="AN28:AN30"/>
    <mergeCell ref="AO28:AO30"/>
    <mergeCell ref="AK40:AK42"/>
    <mergeCell ref="AL40:AL42"/>
    <mergeCell ref="AM40:AM42"/>
    <mergeCell ref="AN40:AN42"/>
    <mergeCell ref="AO40:AO42"/>
    <mergeCell ref="AO34:AO36"/>
    <mergeCell ref="AJ37:AJ39"/>
    <mergeCell ref="AK37:AK39"/>
    <mergeCell ref="AL37:AL39"/>
    <mergeCell ref="AM37:AM39"/>
    <mergeCell ref="AN37:AN39"/>
    <mergeCell ref="AO37:AO39"/>
    <mergeCell ref="AJ34:AJ36"/>
    <mergeCell ref="AK34:AK36"/>
    <mergeCell ref="AL34:AL36"/>
    <mergeCell ref="AM34:AM36"/>
    <mergeCell ref="AN34:AN36"/>
    <mergeCell ref="AK46:AK48"/>
    <mergeCell ref="AL46:AL48"/>
    <mergeCell ref="AM46:AM48"/>
    <mergeCell ref="AN46:AN48"/>
    <mergeCell ref="AO46:AO48"/>
    <mergeCell ref="AJ43:AJ45"/>
    <mergeCell ref="AK43:AK45"/>
    <mergeCell ref="AL43:AL45"/>
    <mergeCell ref="AM43:AM45"/>
    <mergeCell ref="AN43:AN45"/>
    <mergeCell ref="AO43:AO45"/>
    <mergeCell ref="AK52:AK54"/>
    <mergeCell ref="AL52:AL54"/>
    <mergeCell ref="AM52:AM54"/>
    <mergeCell ref="AN52:AN54"/>
    <mergeCell ref="AO52:AO54"/>
    <mergeCell ref="AJ49:AJ51"/>
    <mergeCell ref="AK49:AK51"/>
    <mergeCell ref="AL49:AL51"/>
    <mergeCell ref="AM49:AM51"/>
    <mergeCell ref="AN49:AN51"/>
    <mergeCell ref="AO49:AO51"/>
    <mergeCell ref="AK58:AK60"/>
    <mergeCell ref="AL58:AL60"/>
    <mergeCell ref="AM58:AM60"/>
    <mergeCell ref="AN58:AN60"/>
    <mergeCell ref="AO58:AO60"/>
    <mergeCell ref="AJ55:AJ57"/>
    <mergeCell ref="AK55:AK57"/>
    <mergeCell ref="AL55:AL57"/>
    <mergeCell ref="AM55:AM57"/>
    <mergeCell ref="AN55:AN57"/>
    <mergeCell ref="AO55:AO57"/>
    <mergeCell ref="AK64:AK66"/>
    <mergeCell ref="AL64:AL66"/>
    <mergeCell ref="AM64:AM66"/>
    <mergeCell ref="AN64:AN66"/>
    <mergeCell ref="AO64:AO66"/>
    <mergeCell ref="AJ61:AJ63"/>
    <mergeCell ref="AK61:AK63"/>
    <mergeCell ref="AL61:AL63"/>
    <mergeCell ref="AM61:AM63"/>
    <mergeCell ref="AN61:AN63"/>
    <mergeCell ref="AO61:AO63"/>
    <mergeCell ref="AK70:AK72"/>
    <mergeCell ref="AL70:AL72"/>
    <mergeCell ref="AM70:AM72"/>
    <mergeCell ref="AN70:AN72"/>
    <mergeCell ref="AO70:AO72"/>
    <mergeCell ref="AJ67:AJ69"/>
    <mergeCell ref="AK67:AK69"/>
    <mergeCell ref="AL67:AL69"/>
    <mergeCell ref="AM67:AM69"/>
    <mergeCell ref="AN67:AN69"/>
    <mergeCell ref="AO67:AO69"/>
    <mergeCell ref="AK76:AK78"/>
    <mergeCell ref="AL76:AL78"/>
    <mergeCell ref="AM76:AM78"/>
    <mergeCell ref="AN76:AN78"/>
    <mergeCell ref="AO76:AO78"/>
    <mergeCell ref="AJ73:AJ75"/>
    <mergeCell ref="AK73:AK75"/>
    <mergeCell ref="AL73:AL75"/>
    <mergeCell ref="AM73:AM75"/>
    <mergeCell ref="AN73:AN75"/>
    <mergeCell ref="AO73:AO75"/>
    <mergeCell ref="AK82:AK84"/>
    <mergeCell ref="AL82:AL84"/>
    <mergeCell ref="AM82:AM84"/>
    <mergeCell ref="AN82:AN84"/>
    <mergeCell ref="AO82:AO84"/>
    <mergeCell ref="AJ79:AJ81"/>
    <mergeCell ref="AK79:AK81"/>
    <mergeCell ref="AL79:AL81"/>
    <mergeCell ref="AM79:AM81"/>
    <mergeCell ref="AN79:AN81"/>
    <mergeCell ref="AO79:AO81"/>
    <mergeCell ref="AM85:AM87"/>
    <mergeCell ref="AN85:AN87"/>
    <mergeCell ref="AO85:AO87"/>
    <mergeCell ref="B88:B90"/>
    <mergeCell ref="AJ88:AJ90"/>
    <mergeCell ref="AK88:AK90"/>
    <mergeCell ref="AL88:AL90"/>
    <mergeCell ref="AM88:AM90"/>
    <mergeCell ref="B85:B87"/>
    <mergeCell ref="AJ85:AJ87"/>
    <mergeCell ref="AK85:AK87"/>
    <mergeCell ref="AL85:AL87"/>
    <mergeCell ref="C86:D86"/>
    <mergeCell ref="C87:D87"/>
    <mergeCell ref="AO91:AO93"/>
    <mergeCell ref="B94:B96"/>
    <mergeCell ref="AJ94:AJ96"/>
    <mergeCell ref="AK94:AK96"/>
    <mergeCell ref="AL94:AL96"/>
    <mergeCell ref="AM94:AM96"/>
    <mergeCell ref="AN94:AN96"/>
    <mergeCell ref="AO94:AO96"/>
    <mergeCell ref="AN88:AN90"/>
    <mergeCell ref="AO88:AO90"/>
    <mergeCell ref="B91:B93"/>
    <mergeCell ref="AJ91:AJ93"/>
    <mergeCell ref="AK91:AK93"/>
    <mergeCell ref="AL91:AL93"/>
    <mergeCell ref="AM91:AM93"/>
    <mergeCell ref="AN91:AN93"/>
    <mergeCell ref="C89:D89"/>
    <mergeCell ref="C90:D90"/>
    <mergeCell ref="C92:D92"/>
    <mergeCell ref="C93:D93"/>
    <mergeCell ref="C95:D95"/>
    <mergeCell ref="C96:D96"/>
    <mergeCell ref="AM97:AM99"/>
    <mergeCell ref="AN97:AN99"/>
    <mergeCell ref="AO97:AO99"/>
    <mergeCell ref="B100:B102"/>
    <mergeCell ref="AJ100:AJ102"/>
    <mergeCell ref="AK100:AK102"/>
    <mergeCell ref="AL100:AL102"/>
    <mergeCell ref="AM100:AM102"/>
    <mergeCell ref="B97:B99"/>
    <mergeCell ref="AJ97:AJ99"/>
    <mergeCell ref="AK97:AK99"/>
    <mergeCell ref="AL97:AL99"/>
    <mergeCell ref="C98:D98"/>
    <mergeCell ref="C99:D99"/>
    <mergeCell ref="AO103:AO105"/>
    <mergeCell ref="B106:B108"/>
    <mergeCell ref="AJ106:AJ108"/>
    <mergeCell ref="AK106:AK108"/>
    <mergeCell ref="AL106:AL108"/>
    <mergeCell ref="AM106:AM108"/>
    <mergeCell ref="AN106:AN108"/>
    <mergeCell ref="AO106:AO108"/>
    <mergeCell ref="AN100:AN102"/>
    <mergeCell ref="AO100:AO102"/>
    <mergeCell ref="B103:B105"/>
    <mergeCell ref="AJ103:AJ105"/>
    <mergeCell ref="AK103:AK105"/>
    <mergeCell ref="AL103:AL105"/>
    <mergeCell ref="AM103:AM105"/>
    <mergeCell ref="AN103:AN105"/>
    <mergeCell ref="C105:D105"/>
    <mergeCell ref="C107:D107"/>
    <mergeCell ref="C108:D108"/>
    <mergeCell ref="AM109:AM111"/>
    <mergeCell ref="AN109:AN111"/>
    <mergeCell ref="AO109:AO111"/>
    <mergeCell ref="B112:B114"/>
    <mergeCell ref="AJ112:AJ114"/>
    <mergeCell ref="AK112:AK114"/>
    <mergeCell ref="AL112:AL114"/>
    <mergeCell ref="AM112:AM114"/>
    <mergeCell ref="B109:B111"/>
    <mergeCell ref="AJ109:AJ111"/>
    <mergeCell ref="AK109:AK111"/>
    <mergeCell ref="AL109:AL111"/>
    <mergeCell ref="C110:D110"/>
    <mergeCell ref="C111:D111"/>
    <mergeCell ref="AO115:AO117"/>
    <mergeCell ref="B118:B120"/>
    <mergeCell ref="AJ118:AJ120"/>
    <mergeCell ref="AK118:AK120"/>
    <mergeCell ref="AL118:AL120"/>
    <mergeCell ref="AM118:AM120"/>
    <mergeCell ref="AN118:AN120"/>
    <mergeCell ref="AO118:AO120"/>
    <mergeCell ref="AN112:AN114"/>
    <mergeCell ref="AO112:AO114"/>
    <mergeCell ref="B115:B117"/>
    <mergeCell ref="AJ115:AJ117"/>
    <mergeCell ref="AK115:AK117"/>
    <mergeCell ref="AL115:AL117"/>
    <mergeCell ref="AM115:AM117"/>
    <mergeCell ref="AN115:AN117"/>
    <mergeCell ref="C113:D113"/>
    <mergeCell ref="C114:D114"/>
    <mergeCell ref="C116:D116"/>
    <mergeCell ref="C117:D117"/>
    <mergeCell ref="C119:D119"/>
    <mergeCell ref="C120:D120"/>
    <mergeCell ref="AM121:AM123"/>
    <mergeCell ref="AN121:AN123"/>
    <mergeCell ref="AO121:AO123"/>
    <mergeCell ref="B124:B126"/>
    <mergeCell ref="AJ124:AJ126"/>
    <mergeCell ref="AK124:AK126"/>
    <mergeCell ref="AL124:AL126"/>
    <mergeCell ref="AM124:AM126"/>
    <mergeCell ref="B121:B123"/>
    <mergeCell ref="AJ121:AJ123"/>
    <mergeCell ref="AK121:AK123"/>
    <mergeCell ref="AL121:AL123"/>
    <mergeCell ref="C122:D122"/>
    <mergeCell ref="C123:D123"/>
    <mergeCell ref="AO127:AO129"/>
    <mergeCell ref="B130:B132"/>
    <mergeCell ref="AJ130:AJ132"/>
    <mergeCell ref="AK130:AK132"/>
    <mergeCell ref="AL130:AL132"/>
    <mergeCell ref="AM130:AM132"/>
    <mergeCell ref="AN130:AN132"/>
    <mergeCell ref="AO130:AO132"/>
    <mergeCell ref="AN124:AN126"/>
    <mergeCell ref="AO124:AO126"/>
    <mergeCell ref="B127:B129"/>
    <mergeCell ref="AJ127:AJ129"/>
    <mergeCell ref="AK127:AK129"/>
    <mergeCell ref="AL127:AL129"/>
    <mergeCell ref="AM127:AM129"/>
    <mergeCell ref="AN127:AN129"/>
    <mergeCell ref="C129:D129"/>
    <mergeCell ref="C131:D131"/>
    <mergeCell ref="C132:D132"/>
    <mergeCell ref="AM133:AM135"/>
    <mergeCell ref="AN133:AN135"/>
    <mergeCell ref="AO133:AO135"/>
    <mergeCell ref="B136:B138"/>
    <mergeCell ref="AJ136:AJ138"/>
    <mergeCell ref="AK136:AK138"/>
    <mergeCell ref="AL136:AL138"/>
    <mergeCell ref="AM136:AM138"/>
    <mergeCell ref="B133:B135"/>
    <mergeCell ref="AJ133:AJ135"/>
    <mergeCell ref="AK133:AK135"/>
    <mergeCell ref="AL133:AL135"/>
    <mergeCell ref="C134:D134"/>
    <mergeCell ref="C135:D135"/>
    <mergeCell ref="AO139:AO141"/>
    <mergeCell ref="B142:B144"/>
    <mergeCell ref="AJ142:AJ144"/>
    <mergeCell ref="AK142:AK144"/>
    <mergeCell ref="AL142:AL144"/>
    <mergeCell ref="AM142:AM144"/>
    <mergeCell ref="AN142:AN144"/>
    <mergeCell ref="AO142:AO144"/>
    <mergeCell ref="AN136:AN138"/>
    <mergeCell ref="AO136:AO138"/>
    <mergeCell ref="B139:B141"/>
    <mergeCell ref="AJ139:AJ141"/>
    <mergeCell ref="AK139:AK141"/>
    <mergeCell ref="AL139:AL141"/>
    <mergeCell ref="AM139:AM141"/>
    <mergeCell ref="AN139:AN141"/>
    <mergeCell ref="AM145:AM147"/>
    <mergeCell ref="AN145:AN147"/>
    <mergeCell ref="AO145:AO147"/>
    <mergeCell ref="B148:B150"/>
    <mergeCell ref="AJ148:AJ150"/>
    <mergeCell ref="AK148:AK150"/>
    <mergeCell ref="AL148:AL150"/>
    <mergeCell ref="AM148:AM150"/>
    <mergeCell ref="B145:B147"/>
    <mergeCell ref="AJ145:AJ147"/>
    <mergeCell ref="AK145:AK147"/>
    <mergeCell ref="AL145:AL147"/>
    <mergeCell ref="C146:D146"/>
    <mergeCell ref="C147:D147"/>
    <mergeCell ref="AO151:AO153"/>
    <mergeCell ref="B154:B156"/>
    <mergeCell ref="AJ154:AJ156"/>
    <mergeCell ref="AK154:AK156"/>
    <mergeCell ref="AL154:AL156"/>
    <mergeCell ref="AM154:AM156"/>
    <mergeCell ref="AN154:AN156"/>
    <mergeCell ref="AO154:AO156"/>
    <mergeCell ref="AN148:AN150"/>
    <mergeCell ref="AO148:AO150"/>
    <mergeCell ref="B151:B153"/>
    <mergeCell ref="AJ151:AJ153"/>
    <mergeCell ref="AK151:AK153"/>
    <mergeCell ref="AL151:AL153"/>
    <mergeCell ref="AM151:AM153"/>
    <mergeCell ref="AN151:AN153"/>
    <mergeCell ref="AM157:AM159"/>
    <mergeCell ref="AN157:AN159"/>
    <mergeCell ref="AO157:AO159"/>
    <mergeCell ref="B160:B162"/>
    <mergeCell ref="AJ160:AJ162"/>
    <mergeCell ref="AK160:AK162"/>
    <mergeCell ref="AL160:AL162"/>
    <mergeCell ref="AM160:AM162"/>
    <mergeCell ref="B157:B159"/>
    <mergeCell ref="AJ157:AJ159"/>
    <mergeCell ref="AK157:AK159"/>
    <mergeCell ref="AL157:AL159"/>
    <mergeCell ref="C158:D158"/>
    <mergeCell ref="C159:D159"/>
    <mergeCell ref="AO163:AO165"/>
    <mergeCell ref="B166:B168"/>
    <mergeCell ref="AJ166:AJ168"/>
    <mergeCell ref="AK166:AK168"/>
    <mergeCell ref="AL166:AL168"/>
    <mergeCell ref="AM166:AM168"/>
    <mergeCell ref="AN166:AN168"/>
    <mergeCell ref="AO166:AO168"/>
    <mergeCell ref="AN160:AN162"/>
    <mergeCell ref="AO160:AO162"/>
    <mergeCell ref="B163:B165"/>
    <mergeCell ref="AJ163:AJ165"/>
    <mergeCell ref="AK163:AK165"/>
    <mergeCell ref="AL163:AL165"/>
    <mergeCell ref="AM163:AM165"/>
    <mergeCell ref="AN163:AN165"/>
    <mergeCell ref="AM169:AM171"/>
    <mergeCell ref="AN169:AN171"/>
    <mergeCell ref="AO169:AO171"/>
    <mergeCell ref="B172:B174"/>
    <mergeCell ref="AJ172:AJ174"/>
    <mergeCell ref="AK172:AK174"/>
    <mergeCell ref="AL172:AL174"/>
    <mergeCell ref="AM172:AM174"/>
    <mergeCell ref="B169:B171"/>
    <mergeCell ref="AJ169:AJ171"/>
    <mergeCell ref="AK169:AK171"/>
    <mergeCell ref="AL169:AL171"/>
    <mergeCell ref="C170:D170"/>
    <mergeCell ref="C171:D171"/>
    <mergeCell ref="AO175:AO177"/>
    <mergeCell ref="B178:B180"/>
    <mergeCell ref="AJ178:AJ180"/>
    <mergeCell ref="AK178:AK180"/>
    <mergeCell ref="AL178:AL180"/>
    <mergeCell ref="AM178:AM180"/>
    <mergeCell ref="AN178:AN180"/>
    <mergeCell ref="AO178:AO180"/>
    <mergeCell ref="AN172:AN174"/>
    <mergeCell ref="AO172:AO174"/>
    <mergeCell ref="B175:B177"/>
    <mergeCell ref="AJ175:AJ177"/>
    <mergeCell ref="AK175:AK177"/>
    <mergeCell ref="AL175:AL177"/>
    <mergeCell ref="AM175:AM177"/>
    <mergeCell ref="AN175:AN177"/>
    <mergeCell ref="AN181:AN183"/>
    <mergeCell ref="AO181:AO183"/>
    <mergeCell ref="B184:B186"/>
    <mergeCell ref="AJ184:AJ186"/>
    <mergeCell ref="AK184:AK186"/>
    <mergeCell ref="AL184:AL186"/>
    <mergeCell ref="AM184:AM186"/>
    <mergeCell ref="B181:B183"/>
    <mergeCell ref="AJ181:AJ183"/>
    <mergeCell ref="AK181:AK183"/>
    <mergeCell ref="AL181:AL183"/>
    <mergeCell ref="C182:D182"/>
    <mergeCell ref="C183:D183"/>
    <mergeCell ref="C15:D15"/>
    <mergeCell ref="C17:D17"/>
    <mergeCell ref="C18:D18"/>
    <mergeCell ref="C20:D20"/>
    <mergeCell ref="B193:B195"/>
    <mergeCell ref="AJ193:AJ195"/>
    <mergeCell ref="C194:D194"/>
    <mergeCell ref="C195:D195"/>
    <mergeCell ref="B190:B192"/>
    <mergeCell ref="AJ190:AJ192"/>
    <mergeCell ref="B187:B189"/>
    <mergeCell ref="AJ187:AJ189"/>
    <mergeCell ref="AJ82:AJ84"/>
    <mergeCell ref="AJ76:AJ78"/>
    <mergeCell ref="AJ70:AJ72"/>
    <mergeCell ref="AJ64:AJ66"/>
    <mergeCell ref="AJ58:AJ60"/>
    <mergeCell ref="AJ52:AJ54"/>
    <mergeCell ref="AJ46:AJ48"/>
    <mergeCell ref="AJ40:AJ42"/>
    <mergeCell ref="C35:D35"/>
    <mergeCell ref="C68:D68"/>
    <mergeCell ref="C69:D69"/>
    <mergeCell ref="C71:D71"/>
    <mergeCell ref="C72:D72"/>
    <mergeCell ref="C74:D74"/>
    <mergeCell ref="C75:D75"/>
    <mergeCell ref="AM193:AM195"/>
    <mergeCell ref="AN193:AN195"/>
    <mergeCell ref="AO193:AO195"/>
    <mergeCell ref="AK193:AK195"/>
    <mergeCell ref="AL193:AL195"/>
    <mergeCell ref="AO187:AO189"/>
    <mergeCell ref="AK190:AK192"/>
    <mergeCell ref="AL190:AL192"/>
    <mergeCell ref="AM190:AM192"/>
    <mergeCell ref="AN190:AN192"/>
    <mergeCell ref="AO190:AO192"/>
    <mergeCell ref="AN184:AN186"/>
    <mergeCell ref="AO184:AO186"/>
    <mergeCell ref="AK187:AK189"/>
    <mergeCell ref="AL187:AL189"/>
    <mergeCell ref="AM187:AM189"/>
    <mergeCell ref="AN187:AN189"/>
    <mergeCell ref="AM181:AM183"/>
    <mergeCell ref="C101:D101"/>
    <mergeCell ref="C102:D102"/>
    <mergeCell ref="C104:D104"/>
    <mergeCell ref="C191:D191"/>
    <mergeCell ref="C192:D192"/>
    <mergeCell ref="C173:D173"/>
    <mergeCell ref="C174:D174"/>
    <mergeCell ref="C176:D176"/>
    <mergeCell ref="C177:D177"/>
    <mergeCell ref="C179:D179"/>
    <mergeCell ref="C180:D180"/>
    <mergeCell ref="C161:D161"/>
    <mergeCell ref="C162:D162"/>
    <mergeCell ref="C164:D164"/>
    <mergeCell ref="C165:D165"/>
    <mergeCell ref="C167:D167"/>
    <mergeCell ref="C168:D168"/>
    <mergeCell ref="AP10:AP12"/>
    <mergeCell ref="AP13:AP15"/>
    <mergeCell ref="AP16:AP18"/>
    <mergeCell ref="AP19:AP21"/>
    <mergeCell ref="AP22:AP24"/>
    <mergeCell ref="C185:D185"/>
    <mergeCell ref="C186:D186"/>
    <mergeCell ref="C188:D188"/>
    <mergeCell ref="C189:D189"/>
    <mergeCell ref="C149:D149"/>
    <mergeCell ref="C150:D150"/>
    <mergeCell ref="C152:D152"/>
    <mergeCell ref="C153:D153"/>
    <mergeCell ref="C155:D155"/>
    <mergeCell ref="C156:D156"/>
    <mergeCell ref="C137:D137"/>
    <mergeCell ref="C138:D138"/>
    <mergeCell ref="C140:D140"/>
    <mergeCell ref="C141:D141"/>
    <mergeCell ref="C143:D143"/>
    <mergeCell ref="C144:D144"/>
    <mergeCell ref="C125:D125"/>
    <mergeCell ref="C126:D126"/>
    <mergeCell ref="C128:D128"/>
    <mergeCell ref="AP43:AP45"/>
    <mergeCell ref="AP46:AP48"/>
    <mergeCell ref="AP49:AP51"/>
    <mergeCell ref="AP52:AP54"/>
    <mergeCell ref="AP55:AP57"/>
    <mergeCell ref="AP58:AP60"/>
    <mergeCell ref="AP25:AP27"/>
    <mergeCell ref="AP28:AP30"/>
    <mergeCell ref="AP31:AP33"/>
    <mergeCell ref="AP34:AP36"/>
    <mergeCell ref="AP37:AP39"/>
    <mergeCell ref="AP40:AP42"/>
    <mergeCell ref="AP79:AP81"/>
    <mergeCell ref="AP82:AP84"/>
    <mergeCell ref="AP85:AP87"/>
    <mergeCell ref="AP88:AP90"/>
    <mergeCell ref="AP91:AP93"/>
    <mergeCell ref="AP94:AP96"/>
    <mergeCell ref="AP61:AP63"/>
    <mergeCell ref="AP64:AP66"/>
    <mergeCell ref="AP67:AP69"/>
    <mergeCell ref="AP70:AP72"/>
    <mergeCell ref="AP73:AP75"/>
    <mergeCell ref="AP76:AP78"/>
    <mergeCell ref="AP115:AP117"/>
    <mergeCell ref="AP118:AP120"/>
    <mergeCell ref="AP121:AP123"/>
    <mergeCell ref="AP124:AP126"/>
    <mergeCell ref="AP127:AP129"/>
    <mergeCell ref="AP130:AP132"/>
    <mergeCell ref="AP97:AP99"/>
    <mergeCell ref="AP100:AP102"/>
    <mergeCell ref="AP103:AP105"/>
    <mergeCell ref="AP106:AP108"/>
    <mergeCell ref="AP109:AP111"/>
    <mergeCell ref="AP112:AP114"/>
    <mergeCell ref="AP151:AP153"/>
    <mergeCell ref="AP154:AP156"/>
    <mergeCell ref="AP157:AP159"/>
    <mergeCell ref="AP160:AP162"/>
    <mergeCell ref="AP163:AP165"/>
    <mergeCell ref="AP166:AP168"/>
    <mergeCell ref="AP133:AP135"/>
    <mergeCell ref="AP136:AP138"/>
    <mergeCell ref="AP139:AP141"/>
    <mergeCell ref="AP142:AP144"/>
    <mergeCell ref="AP145:AP147"/>
    <mergeCell ref="AP148:AP150"/>
    <mergeCell ref="AP187:AP189"/>
    <mergeCell ref="AP190:AP192"/>
    <mergeCell ref="AP193:AP195"/>
    <mergeCell ref="AP169:AP171"/>
    <mergeCell ref="AP172:AP174"/>
    <mergeCell ref="AP175:AP177"/>
    <mergeCell ref="AP178:AP180"/>
    <mergeCell ref="AP181:AP183"/>
    <mergeCell ref="AP184:AP186"/>
  </mergeCells>
  <conditionalFormatting sqref="E10:AI195">
    <cfRule type="expression" dxfId="14" priority="137">
      <formula>OR(AND($D10=$C$3,E10&lt;E$3,E10&lt;&gt;""),AND($D10=$C$4,E10&lt;E$4,E10&lt;&gt;""),AND($D10=$C$5,E10&lt;E$5,E10&lt;&gt;""))</formula>
    </cfRule>
    <cfRule type="cellIs" dxfId="13" priority="142" operator="equal">
      <formula>"RC"</formula>
    </cfRule>
    <cfRule type="cellIs" dxfId="12" priority="143" operator="equal">
      <formula>"A"</formula>
    </cfRule>
    <cfRule type="cellIs" dxfId="11" priority="144" operator="equal">
      <formula>"M"</formula>
    </cfRule>
    <cfRule type="cellIs" dxfId="10" priority="145" operator="equal">
      <formula>"P"</formula>
    </cfRule>
    <cfRule type="cellIs" dxfId="9" priority="146" operator="equal">
      <formula>"C"</formula>
    </cfRule>
    <cfRule type="expression" dxfId="8" priority="147">
      <formula>AND($D10=$C$4,WEEKDAY(E$7)=6)</formula>
    </cfRule>
  </conditionalFormatting>
  <conditionalFormatting sqref="E3:AI195">
    <cfRule type="expression" dxfId="7" priority="139">
      <formula>E$6="F"</formula>
    </cfRule>
    <cfRule type="expression" dxfId="6" priority="140">
      <formula>OR(WEEKDAY(E$7)=1,WEEKDAY(E$7)=7)</formula>
    </cfRule>
    <cfRule type="expression" dxfId="5" priority="141">
      <formula>E$7=""</formula>
    </cfRule>
  </conditionalFormatting>
  <conditionalFormatting sqref="E11:AI11 E14:AI14 E17:AI17 E20:AI20 E23:AI23 E26:AI26 E29:AI29 E32:AI32 E35:AI35 E38:AI38 E41:AI41 E44:AI44 E47:AI47 E50:AI50 E53:AI53 E56:AI56 E59:AI59 E62:AI62 E65:AI65 E68:AI68 E71:AI71 E74:AI74 E77:AI77 E80:AI80 E83:AI83 E86:AI86 E89:AI89 E92:AI92 E95:AI95 E98:AI98 E101:AI101 E104:AI104 E107:AI107 E110:AI110 E113:AI113 E116:AI116 E119:AI119 E122:AI122 E125:AI125 E128:AI128 E131:AI131 E134:AI134 E137:AI137 E140:AI140 E143:AI143 E146:AI146 E149:AI149 E152:AI152 E155:AI155 E158:AI158 E161:AI161 E164:AI164 E167:AI167 E170:AI170 E173:AI173 E176:AI176 E179:AI179 E182:AI182 E185:AI185 E188:AI188 E191:AI191 E194:AI194">
    <cfRule type="expression" dxfId="4" priority="65">
      <formula>E11=0</formula>
    </cfRule>
  </conditionalFormatting>
  <conditionalFormatting sqref="E12:AI12 E15:AI15 E18:AI18 E21:AI21 E24:AI24 E27:AI27 E30:AI30 E33:AI33 E36:AI36 E39:AI39 E42:AI42 E45:AI45 E48:AI48 E51:AI51 E54:AI54 E57:AI57 E60:AI60 E63:AI63 E66:AI66 E69:AI69 E72:AI72 E75:AI75 E78:AI78 E81:AI81 E84:AI84 E87:AI87 E90:AI90 E93:AI93 E96:AI96 E99:AI99 E102:AI102 E105:AI105 E108:AI108 E111:AI111 E114:AI114 E117:AI117 E120:AI120 E123:AI123 E126:AI126 E129:AI129 E132:AI132 E135:AI135 E138:AI138 E141:AI141 E144:AI144 E147:AI147 E150:AI150 E153:AI153 E156:AI156 E159:AI159 E162:AI162 E165:AI165 E168:AI168 E171:AI171 E174:AI174 E177:AI177 E180:AI180 E183:AI183 E186:AI186 E189:AI189 E195:AI195 E192:AI192">
    <cfRule type="expression" dxfId="3" priority="3">
      <formula>E11=0</formula>
    </cfRule>
  </conditionalFormatting>
  <dataValidations count="7">
    <dataValidation allowBlank="1" showInputMessage="1" showErrorMessage="1" prompt="Année mise à jour automatiquement en fonction de l’année entrée dans la feuille de calcul Janvier" sqref="AJ3:AJ6" xr:uid="{F91339BC-F217-49F4-9306-CB08A416A40E}"/>
    <dataValidation allowBlank="1" showInputMessage="1" showErrorMessage="1" prompt="Entrez une étiquette pour décrire la clé personnalisée à gauche" sqref="P1 S1" xr:uid="{C47F8ACA-1901-47D2-B0BC-950E918D0351}"/>
    <dataValidation allowBlank="1" showInputMessage="1" showErrorMessage="1" prompt="Entrez une lettre et personnalisez l’étiquette à droite pour ajouter un élément de clé" sqref="O1 R1" xr:uid="{7D409EB3-54ED-4732-9872-CFB8786F7991}"/>
    <dataValidation allowBlank="1" showInputMessage="1" showErrorMessage="1" prompt="La lettre « M » indique une absence pour cause de maladie" sqref="L1" xr:uid="{E4AE39D4-26AC-43CA-B1FA-C6B41A2384AC}"/>
    <dataValidation allowBlank="1" showInputMessage="1" showErrorMessage="1" prompt="La lettre « P » indique une absence pour motifs personnels" sqref="H1" xr:uid="{21DB8759-9D96-4002-9D12-C49F8C884FB3}"/>
    <dataValidation allowBlank="1" showInputMessage="1" showErrorMessage="1" prompt="La lettre « C » indique une absence pour cause de congé" sqref="E1" xr:uid="{BE9B8EEB-610E-47AF-9D1D-8E10D848BFFA}"/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du Noms des employés, puis sélectionnez l’un des noms de la liste figurant dans cette colonne. Appuyez sur ALT+FLÈCHE BAS, puis sur ENTRÉE pour sélectionner un nom" sqref="B8" xr:uid="{3841F510-6A1D-441D-84FF-8E306C2797D1}"/>
  </dataValidations>
  <pageMargins left="0.25" right="0.25" top="0.75" bottom="0.75" header="0.3" footer="0.3"/>
  <pageSetup paperSize="9" scale="60" fitToHeight="0" orientation="landscape" r:id="rId1"/>
  <ignoredErrors>
    <ignoredError sqref="E9:AI9" numberStoredAsText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6565BCD-A8EF-419E-A5BB-D166191C2A45}">
            <xm:f>NOT(ISERROR(SEARCH("VRAI",AP10)))</xm:f>
            <xm:f>"VRAI"</xm:f>
            <x14:dxf>
              <font>
                <b/>
                <i val="0"/>
                <color rgb="FF00B050"/>
              </font>
            </x14:dxf>
          </x14:cfRule>
          <x14:cfRule type="containsText" priority="2" operator="containsText" id="{E3427416-9685-43D7-9BA4-DBCF3579707B}">
            <xm:f>NOT(ISERROR(SEARCH("FAUX",AP10)))</xm:f>
            <xm:f>"FAUX"</xm:f>
            <x14:dxf>
              <font>
                <b/>
                <i val="0"/>
                <color rgb="FFFF0000"/>
              </font>
            </x14:dxf>
          </x14:cfRule>
          <xm:sqref>AP10:AP195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B1:M20"/>
  <sheetViews>
    <sheetView workbookViewId="0">
      <selection activeCell="C9" sqref="C9"/>
    </sheetView>
  </sheetViews>
  <sheetFormatPr baseColWidth="10" defaultColWidth="12.5703125" defaultRowHeight="15.75" x14ac:dyDescent="0.25"/>
  <cols>
    <col min="1" max="1" width="2.42578125" style="1" customWidth="1"/>
    <col min="2" max="2" width="32.85546875" style="3" customWidth="1"/>
    <col min="3" max="3" width="26.42578125" style="1" customWidth="1"/>
    <col min="4" max="4" width="3.28515625" style="1" customWidth="1"/>
    <col min="5" max="5" width="12.5703125" style="1"/>
    <col min="6" max="6" width="12.85546875" style="1" hidden="1" customWidth="1"/>
    <col min="7" max="11" width="12.5703125" style="1"/>
    <col min="12" max="12" width="14.140625" style="1" customWidth="1"/>
    <col min="13" max="16384" width="12.5703125" style="1"/>
  </cols>
  <sheetData>
    <row r="1" spans="2:13" ht="47.25" x14ac:dyDescent="0.25">
      <c r="B1" s="159">
        <f>Relevé!D2</f>
        <v>2021</v>
      </c>
      <c r="C1" s="159"/>
      <c r="D1" s="159"/>
      <c r="F1" s="2">
        <v>2000</v>
      </c>
      <c r="H1" s="157" t="s">
        <v>54</v>
      </c>
      <c r="I1" s="158"/>
      <c r="K1" s="28" t="s">
        <v>55</v>
      </c>
      <c r="L1" s="28" t="s">
        <v>51</v>
      </c>
      <c r="M1" s="28" t="s">
        <v>53</v>
      </c>
    </row>
    <row r="2" spans="2:13" x14ac:dyDescent="0.25">
      <c r="F2" s="2">
        <v>2001</v>
      </c>
      <c r="H2" s="9">
        <v>1</v>
      </c>
      <c r="I2" s="8" t="s">
        <v>17</v>
      </c>
      <c r="K2" s="29" t="s">
        <v>46</v>
      </c>
      <c r="L2" s="29" t="s">
        <v>52</v>
      </c>
      <c r="M2" s="29" t="s">
        <v>73</v>
      </c>
    </row>
    <row r="3" spans="2:13" x14ac:dyDescent="0.25">
      <c r="B3" s="4">
        <f>DATE(B1,1,1)</f>
        <v>44197</v>
      </c>
      <c r="C3" s="4" t="s">
        <v>0</v>
      </c>
      <c r="D3" s="4" t="s">
        <v>1</v>
      </c>
      <c r="F3" s="2">
        <v>2003</v>
      </c>
      <c r="H3" s="9">
        <v>2</v>
      </c>
      <c r="I3" s="8" t="s">
        <v>18</v>
      </c>
      <c r="K3" s="29" t="s">
        <v>56</v>
      </c>
      <c r="L3" s="29" t="s">
        <v>57</v>
      </c>
      <c r="M3" s="29" t="s">
        <v>74</v>
      </c>
    </row>
    <row r="4" spans="2:13" x14ac:dyDescent="0.25">
      <c r="B4" s="4">
        <f>FLOOR(DATE(B1,5,DAY(MINUTE(B1/38)/2+56)),7)-34+7*(B1=2079)</f>
        <v>44290</v>
      </c>
      <c r="C4" s="4" t="s">
        <v>2</v>
      </c>
      <c r="D4" s="4" t="s">
        <v>3</v>
      </c>
      <c r="F4" s="2">
        <v>2004</v>
      </c>
      <c r="H4" s="9">
        <v>3</v>
      </c>
      <c r="I4" s="8" t="s">
        <v>19</v>
      </c>
      <c r="K4" s="29" t="s">
        <v>44</v>
      </c>
      <c r="L4" s="29" t="s">
        <v>58</v>
      </c>
      <c r="M4" s="29" t="s">
        <v>74</v>
      </c>
    </row>
    <row r="5" spans="2:13" x14ac:dyDescent="0.25">
      <c r="B5" s="4">
        <f>B4+1</f>
        <v>44291</v>
      </c>
      <c r="C5" s="4" t="s">
        <v>4</v>
      </c>
      <c r="D5" s="4" t="s">
        <v>1</v>
      </c>
      <c r="F5" s="2">
        <v>2005</v>
      </c>
      <c r="H5" s="9">
        <v>4</v>
      </c>
      <c r="I5" s="8" t="s">
        <v>20</v>
      </c>
      <c r="K5" s="29" t="s">
        <v>59</v>
      </c>
      <c r="L5" s="29" t="s">
        <v>60</v>
      </c>
      <c r="M5" s="29" t="s">
        <v>73</v>
      </c>
    </row>
    <row r="6" spans="2:13" x14ac:dyDescent="0.25">
      <c r="B6" s="4">
        <f>DATE(B1,5,1)</f>
        <v>44317</v>
      </c>
      <c r="C6" s="4" t="s">
        <v>5</v>
      </c>
      <c r="D6" s="4" t="s">
        <v>1</v>
      </c>
      <c r="F6" s="2">
        <v>2006</v>
      </c>
      <c r="H6" s="9">
        <v>5</v>
      </c>
      <c r="I6" s="8" t="s">
        <v>21</v>
      </c>
      <c r="K6" s="29" t="s">
        <v>45</v>
      </c>
      <c r="L6" s="29" t="s">
        <v>61</v>
      </c>
      <c r="M6" s="29" t="s">
        <v>73</v>
      </c>
    </row>
    <row r="7" spans="2:13" x14ac:dyDescent="0.25">
      <c r="B7" s="4">
        <f>DATE(B1,5,8)</f>
        <v>44324</v>
      </c>
      <c r="C7" s="4" t="s">
        <v>6</v>
      </c>
      <c r="D7" s="4" t="s">
        <v>1</v>
      </c>
      <c r="F7" s="2">
        <v>2007</v>
      </c>
      <c r="H7" s="9">
        <v>6</v>
      </c>
      <c r="I7" s="8" t="s">
        <v>22</v>
      </c>
      <c r="K7" s="29" t="s">
        <v>47</v>
      </c>
      <c r="L7" s="29" t="s">
        <v>63</v>
      </c>
      <c r="M7" s="29" t="s">
        <v>73</v>
      </c>
    </row>
    <row r="8" spans="2:13" x14ac:dyDescent="0.25">
      <c r="B8" s="4">
        <f>B4+39</f>
        <v>44329</v>
      </c>
      <c r="C8" s="4" t="s">
        <v>7</v>
      </c>
      <c r="D8" s="4" t="s">
        <v>1</v>
      </c>
      <c r="F8" s="2">
        <v>2008</v>
      </c>
      <c r="H8" s="9">
        <v>7</v>
      </c>
      <c r="I8" s="8" t="s">
        <v>23</v>
      </c>
      <c r="K8" s="29" t="s">
        <v>62</v>
      </c>
      <c r="L8" s="29" t="s">
        <v>64</v>
      </c>
      <c r="M8" s="29" t="s">
        <v>73</v>
      </c>
    </row>
    <row r="9" spans="2:13" x14ac:dyDescent="0.25">
      <c r="B9" s="4">
        <f>B4+49</f>
        <v>44339</v>
      </c>
      <c r="C9" s="4" t="s">
        <v>8</v>
      </c>
      <c r="D9" s="4" t="s">
        <v>3</v>
      </c>
      <c r="F9" s="2">
        <v>2009</v>
      </c>
      <c r="H9" s="9">
        <v>8</v>
      </c>
      <c r="I9" s="8" t="s">
        <v>24</v>
      </c>
      <c r="K9" s="29" t="s">
        <v>43</v>
      </c>
      <c r="L9" s="29" t="s">
        <v>65</v>
      </c>
      <c r="M9" s="29" t="s">
        <v>74</v>
      </c>
    </row>
    <row r="10" spans="2:13" x14ac:dyDescent="0.25">
      <c r="B10" s="4">
        <f>B9+1</f>
        <v>44340</v>
      </c>
      <c r="C10" s="4" t="s">
        <v>9</v>
      </c>
      <c r="D10" s="4" t="s">
        <v>16</v>
      </c>
      <c r="F10" s="2">
        <v>2010</v>
      </c>
      <c r="H10" s="9">
        <v>9</v>
      </c>
      <c r="I10" s="8" t="s">
        <v>25</v>
      </c>
      <c r="K10" s="29" t="s">
        <v>66</v>
      </c>
      <c r="L10" s="29" t="s">
        <v>67</v>
      </c>
      <c r="M10" s="29" t="s">
        <v>73</v>
      </c>
    </row>
    <row r="11" spans="2:13" x14ac:dyDescent="0.25">
      <c r="B11" s="4">
        <f>DATE(B1,7,14)</f>
        <v>44391</v>
      </c>
      <c r="C11" s="4" t="s">
        <v>10</v>
      </c>
      <c r="D11" s="4" t="s">
        <v>1</v>
      </c>
      <c r="F11" s="2">
        <v>2011</v>
      </c>
      <c r="H11" s="9">
        <v>10</v>
      </c>
      <c r="I11" s="8" t="s">
        <v>26</v>
      </c>
      <c r="K11" s="29" t="s">
        <v>68</v>
      </c>
      <c r="L11" s="29" t="s">
        <v>69</v>
      </c>
      <c r="M11" s="29" t="s">
        <v>73</v>
      </c>
    </row>
    <row r="12" spans="2:13" x14ac:dyDescent="0.25">
      <c r="B12" s="4">
        <f>DATE(B1,8,15)</f>
        <v>44423</v>
      </c>
      <c r="C12" s="4" t="s">
        <v>11</v>
      </c>
      <c r="D12" s="4" t="s">
        <v>1</v>
      </c>
      <c r="F12" s="2">
        <v>2012</v>
      </c>
      <c r="H12" s="9">
        <v>11</v>
      </c>
      <c r="I12" s="8" t="s">
        <v>27</v>
      </c>
    </row>
    <row r="13" spans="2:13" x14ac:dyDescent="0.25">
      <c r="B13" s="4">
        <f>DATE(B1,11,1)</f>
        <v>44501</v>
      </c>
      <c r="C13" s="4" t="s">
        <v>12</v>
      </c>
      <c r="D13" s="4" t="s">
        <v>1</v>
      </c>
      <c r="F13" s="2">
        <v>2013</v>
      </c>
      <c r="H13" s="9">
        <v>12</v>
      </c>
      <c r="I13" s="8" t="s">
        <v>28</v>
      </c>
    </row>
    <row r="14" spans="2:13" x14ac:dyDescent="0.25">
      <c r="B14" s="4">
        <f>DATE(B1,11,11)</f>
        <v>44511</v>
      </c>
      <c r="C14" s="4" t="s">
        <v>13</v>
      </c>
      <c r="D14" s="4" t="s">
        <v>1</v>
      </c>
      <c r="F14" s="2">
        <v>2014</v>
      </c>
    </row>
    <row r="15" spans="2:13" x14ac:dyDescent="0.25">
      <c r="B15" s="4">
        <f>DATE(B1,12,25)</f>
        <v>44555</v>
      </c>
      <c r="C15" s="4" t="s">
        <v>14</v>
      </c>
      <c r="D15" s="4" t="s">
        <v>1</v>
      </c>
      <c r="F15" s="2">
        <v>2015</v>
      </c>
    </row>
    <row r="16" spans="2:13" x14ac:dyDescent="0.25">
      <c r="B16" s="5"/>
      <c r="C16" s="6"/>
    </row>
    <row r="17" spans="2:4" ht="63" customHeight="1" x14ac:dyDescent="0.25">
      <c r="B17" s="156" t="s">
        <v>15</v>
      </c>
      <c r="C17" s="156"/>
      <c r="D17" s="156"/>
    </row>
    <row r="18" spans="2:4" x14ac:dyDescent="0.25">
      <c r="B18" s="5"/>
      <c r="C18" s="6"/>
    </row>
    <row r="19" spans="2:4" x14ac:dyDescent="0.25">
      <c r="B19" s="5"/>
      <c r="C19" s="6"/>
    </row>
    <row r="20" spans="2:4" x14ac:dyDescent="0.25">
      <c r="B20" s="5"/>
      <c r="C20" s="6"/>
    </row>
  </sheetData>
  <mergeCells count="3">
    <mergeCell ref="B17:D17"/>
    <mergeCell ref="H1:I1"/>
    <mergeCell ref="B1:D1"/>
  </mergeCells>
  <phoneticPr fontId="9" type="noConversion"/>
  <conditionalFormatting sqref="B3:D15">
    <cfRule type="expression" dxfId="0" priority="2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salariés</vt:lpstr>
      <vt:lpstr>Relevé</vt:lpstr>
      <vt:lpstr>HS</vt:lpstr>
      <vt:lpstr>Abs</vt:lpstr>
      <vt:lpstr>Base</vt:lpstr>
      <vt:lpstr>Abs</vt:lpstr>
      <vt:lpstr>Base!An</vt:lpstr>
      <vt:lpstr>Fériés</vt:lpstr>
      <vt:lpstr>Horaires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2021-03-04T12:09:07Z</cp:lastPrinted>
  <dcterms:created xsi:type="dcterms:W3CDTF">2017-02-22T15:11:04Z</dcterms:created>
  <dcterms:modified xsi:type="dcterms:W3CDTF">2021-03-08T14:16:07Z</dcterms:modified>
</cp:coreProperties>
</file>