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10212"/>
  <workbookPr codeName="ThisWorkbook" defaultThemeVersion="124226"/>
  <mc:AlternateContent xmlns:mc="http://schemas.openxmlformats.org/markup-compatibility/2006">
    <mc:Choice Requires="x15">
      <x15ac:absPath xmlns:x15ac="http://schemas.microsoft.com/office/spreadsheetml/2010/11/ac" url="/Users/laurianefrancois/Desktop/"/>
    </mc:Choice>
  </mc:AlternateContent>
  <xr:revisionPtr revIDLastSave="0" documentId="8_{04763877-039E-664E-A9A8-5CF8EAB5A8C4}" xr6:coauthVersionLast="46" xr6:coauthVersionMax="46" xr10:uidLastSave="{00000000-0000-0000-0000-000000000000}"/>
  <bookViews>
    <workbookView xWindow="0" yWindow="0" windowWidth="28800" windowHeight="18000" activeTab="1" xr2:uid="{00000000-000D-0000-FFFF-FFFF00000000}"/>
  </bookViews>
  <sheets>
    <sheet name="Sheet1" sheetId="1" r:id="rId1"/>
    <sheet name="Sheet2" sheetId="2" r:id="rId2"/>
    <sheet name="Sheet3" sheetId="3" r:id="rId3"/>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40" i="2" l="1"/>
  <c r="E40" i="2"/>
  <c r="X42" i="2"/>
  <c r="A1" i="3" s="1"/>
  <c r="X40" i="2"/>
  <c r="X39" i="2"/>
  <c r="T17" i="2" a="1"/>
  <c r="T17" i="2" s="1"/>
  <c r="G17" i="2" a="1"/>
  <c r="G17" i="2" s="1"/>
  <c r="Q11" i="2"/>
  <c r="Q10" i="2"/>
  <c r="Q9" i="2"/>
  <c r="F11" i="2"/>
  <c r="F12" i="2" s="1"/>
  <c r="A3" i="3" l="1"/>
  <c r="A12" i="3" s="1"/>
  <c r="A7" i="3" s="1"/>
  <c r="A43" i="3" s="1"/>
  <c r="A37" i="3"/>
  <c r="A13" i="3"/>
  <c r="A23" i="3"/>
  <c r="A42" i="3"/>
  <c r="A24" i="3"/>
  <c r="A27" i="3" l="1"/>
  <c r="A4" i="3"/>
  <c r="A93" i="3"/>
  <c r="A89" i="3"/>
  <c r="A85" i="3" s="1"/>
  <c r="A80" i="3" s="1"/>
  <c r="A72" i="3" s="1"/>
  <c r="A64" i="3" s="1"/>
  <c r="A56" i="3" s="1"/>
  <c r="A44" i="3" s="1"/>
  <c r="A14" i="3"/>
  <c r="A73" i="3" s="1"/>
  <c r="A15" i="3" l="1"/>
  <c r="A32" i="3"/>
  <c r="A5" i="3"/>
  <c r="A18" i="3" s="1"/>
  <c r="A6" i="3"/>
  <c r="A25" i="3"/>
  <c r="A65" i="3"/>
  <c r="A57" i="3" s="1"/>
  <c r="A45" i="3" s="1"/>
  <c r="A26" i="3" s="1"/>
  <c r="A10" i="3"/>
  <c r="A50" i="3"/>
  <c r="A33" i="3"/>
  <c r="A19" i="3"/>
  <c r="A38" i="3" l="1"/>
  <c r="A21" i="3"/>
  <c r="A22" i="3" s="1"/>
  <c r="A11" i="3"/>
  <c r="A41" i="3"/>
  <c r="A16" i="3"/>
  <c r="A17" i="3" s="1"/>
  <c r="A82" i="3" s="1"/>
  <c r="A46" i="3"/>
  <c r="A9" i="3"/>
  <c r="A28" i="3"/>
  <c r="A29" i="3"/>
  <c r="A51" i="3"/>
  <c r="A34" i="3" s="1"/>
  <c r="A95" i="3"/>
  <c r="A91" i="3"/>
  <c r="A35" i="3" s="1"/>
  <c r="A20" i="3"/>
  <c r="A77" i="3" s="1"/>
  <c r="A47" i="3" l="1"/>
  <c r="A75" i="3"/>
  <c r="A67" i="3" s="1"/>
  <c r="A59" i="3" s="1"/>
  <c r="A49" i="3" s="1"/>
  <c r="A31" i="3" s="1"/>
  <c r="A94" i="3"/>
  <c r="A90" i="3" s="1"/>
  <c r="A79" i="3"/>
  <c r="A71" i="3"/>
  <c r="A63" i="3" s="1"/>
  <c r="A55" i="3" s="1"/>
  <c r="A40" i="3" s="1"/>
  <c r="A92" i="3"/>
  <c r="A88" i="3" s="1"/>
  <c r="A84" i="3" s="1"/>
  <c r="A78" i="3" s="1"/>
  <c r="A70" i="3" s="1"/>
  <c r="A62" i="3" s="1"/>
  <c r="A54" i="3" s="1"/>
  <c r="A96" i="3"/>
  <c r="A69" i="3"/>
  <c r="A61" i="3" s="1"/>
  <c r="A53" i="3" s="1"/>
  <c r="A36" i="3" s="1"/>
  <c r="A87" i="3"/>
  <c r="A83" i="3" s="1"/>
  <c r="A76" i="3" s="1"/>
  <c r="A68" i="3" s="1"/>
  <c r="A60" i="3" s="1"/>
  <c r="A52" i="3" s="1"/>
  <c r="A30" i="3" l="1"/>
  <c r="A98" i="3" s="1"/>
  <c r="A2" i="3" s="1"/>
  <c r="A43" i="2" s="1"/>
  <c r="A86" i="3"/>
  <c r="A81" i="3" s="1"/>
  <c r="A74" i="3" s="1"/>
  <c r="A66" i="3" s="1"/>
  <c r="A58" i="3" s="1"/>
  <c r="A48" i="3" s="1"/>
  <c r="A39" i="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<sst xmlns="http://schemas.openxmlformats.org/spreadsheetml/2006/main" count="140" uniqueCount="121">
  <si>
    <t>N° AFAQ 82652.2</t>
  </si>
  <si>
    <t>Devis</t>
  </si>
  <si>
    <t>Le 20/02/2021</t>
  </si>
  <si>
    <t>M. ou Mme MIRETE Jean Paul</t>
  </si>
  <si>
    <t>N° de devis</t>
  </si>
  <si>
    <t>DE2102-00954</t>
  </si>
  <si>
    <t>1 impasse du caroux</t>
  </si>
  <si>
    <t>Suivi par</t>
  </si>
  <si>
    <t>LAURENT BRUNIE</t>
  </si>
  <si>
    <t>PEZENAS</t>
  </si>
  <si>
    <t>20/05/2021</t>
  </si>
  <si>
    <t>1/2</t>
  </si>
  <si>
    <t>U.</t>
  </si>
  <si>
    <t>P.U. HT</t>
  </si>
  <si>
    <t>TVA</t>
  </si>
  <si>
    <t>Total HT</t>
  </si>
  <si>
    <t>PART_MONO</t>
  </si>
  <si>
    <t>U</t>
  </si>
  <si>
    <t>5,50</t>
  </si>
  <si>
    <t>3908-tptsi</t>
  </si>
  <si>
    <t>- Tableau 8 modules etanche avec porte</t>
  </si>
  <si>
    <t>U</t>
  </si>
  <si>
    <t>- Disjoncteur mono 40A C 10kA</t>
  </si>
  <si>
    <t>U</t>
  </si>
  <si>
    <t>- Bloc diff. 2*40A 30mA HI</t>
  </si>
  <si>
    <t>U</t>
  </si>
  <si>
    <t>RNF3G10T500</t>
  </si>
  <si>
    <t>- C‚ble HO7RNF 3G10mm²</t>
  </si>
  <si>
    <t>9,0</t>
  </si>
  <si>
    <t>Ml</t>
  </si>
  <si>
    <t>U</t>
  </si>
  <si>
    <t>PERC</t>
  </si>
  <si>
    <t>- Percement de mur</t>
  </si>
  <si>
    <t>U</t>
  </si>
  <si>
    <t>DIV_ACC</t>
  </si>
  <si>
    <t>- Divers accessoires pose (colliers, embouts, embases,...)</t>
  </si>
  <si>
    <t>1,0</t>
  </si>
  <si>
    <t>F</t>
  </si>
  <si>
    <t>MO_PO</t>
  </si>
  <si>
    <t>- Main d'oeuvre de pose (Nombre de techniciens)</t>
  </si>
  <si>
    <t>1,0</t>
  </si>
  <si>
    <t>T</t>
  </si>
  <si>
    <t>ELVI</t>
  </si>
  <si>
    <t>Borne EVBox ELVI 3.7/22 kW</t>
  </si>
  <si>
    <t>U</t>
  </si>
  <si>
    <t>5,50</t>
  </si>
  <si>
    <t>E3321-A4502-11.2</t>
  </si>
  <si>
    <t>- Borne EVBOX ELVI simple Blanche</t>
  </si>
  <si>
    <t>U</t>
  </si>
  <si>
    <t>SMAPPEE</t>
  </si>
  <si>
    <t>Gestion dynamique de charge EVBOX Smappee</t>
  </si>
  <si>
    <t>U</t>
  </si>
  <si>
    <t>5,50</t>
  </si>
  <si>
    <t>DIJ_2A</t>
  </si>
  <si>
    <t>U</t>
  </si>
  <si>
    <t>PO113</t>
  </si>
  <si>
    <t>- Porte tab 113</t>
  </si>
  <si>
    <t>U</t>
  </si>
  <si>
    <t>TAB113</t>
  </si>
  <si>
    <t>- Tableau 13 modules</t>
  </si>
  <si>
    <t>U</t>
  </si>
  <si>
    <t>SMARTC-1P50A</t>
  </si>
  <si>
    <t>U</t>
  </si>
  <si>
    <t>4PCAT6SFTP</t>
  </si>
  <si>
    <t>- C‚ble 4 paires cat.6 SFTP</t>
  </si>
  <si>
    <t>9,0</t>
  </si>
  <si>
    <t>Ml</t>
  </si>
  <si>
    <t>N° de devis : DE2102-00954</t>
  </si>
  <si>
    <t>2/2</t>
  </si>
  <si>
    <t>Conditions de validation de la commande :</t>
  </si>
  <si>
    <t>Base</t>
  </si>
  <si>
    <t>Total</t>
  </si>
  <si>
    <t>TVA 5.5 %</t>
  </si>
  <si>
    <t>Total HT :</t>
  </si>
  <si>
    <t>Total TVA :</t>
  </si>
  <si>
    <t>Total TTC :</t>
  </si>
  <si>
    <t>MILLE TROIS CENT QUATRE-VINGT TREIZE EUROS ET DIX CENTIMES</t>
  </si>
  <si>
    <t>Le :</t>
  </si>
  <si>
    <t>/</t>
  </si>
  <si>
    <t>/</t>
  </si>
  <si>
    <t>Pour l'Entreprise</t>
  </si>
  <si>
    <t>Le client</t>
  </si>
  <si>
    <t>07 71 65 40 03 (disponible entre 9h30 et 18h30)</t>
  </si>
  <si>
    <t>bornes@beev.co</t>
  </si>
  <si>
    <t>Devis n° :</t>
  </si>
  <si>
    <t xml:space="preserve">Date du devis : </t>
  </si>
  <si>
    <t>Échéance du devis :</t>
  </si>
  <si>
    <t>N° AFAQ Installateur 82652.2</t>
  </si>
  <si>
    <t>Beev - CODE NAF (APE) 6201Z - 792 514 176 R.C.S. Bobigny - SIRET: 85168280700017</t>
  </si>
  <si>
    <t xml:space="preserve">Date : </t>
  </si>
  <si>
    <t xml:space="preserve">Mode de paiement : </t>
  </si>
  <si>
    <t xml:space="preserve">Signature (ajouter le cachet pour les entreprises) : </t>
  </si>
  <si>
    <t>Dater et faire précèder la signature de la mention  "Bon pour exécution des travaux".  Pour les professionnels, ajouter le cachet de l'entreprise.</t>
  </si>
  <si>
    <t>Tous travaux supplémentaires feront l'objet d'un devis additionnel accepté et signé par le client. Les taux de TVA sont les taux en vigueur au moment de la rédaction du présent devis. Tout changement législatif au niveau des taux de TVA sera répercuté au moment de la facturation s'il y a lieu.Installateur disposant d'une assurance Professionnelle Obligatoire souscrite auprès de GENERALI, Contrat N°AP861749, valable en France Métropolitaine.</t>
  </si>
  <si>
    <t>Mode de paiement :</t>
  </si>
  <si>
    <t>100% à la commande</t>
  </si>
  <si>
    <t>Arrétè le présent devis à la somme de : </t>
  </si>
  <si>
    <t>Date de validité</t>
  </si>
  <si>
    <t>Référence</t>
  </si>
  <si>
    <t>Désignation</t>
  </si>
  <si>
    <t>Qté.</t>
  </si>
  <si>
    <t>Installation Particulier en intérieur ou extérieur monophasé</t>
  </si>
  <si>
    <t>- Tube IRO 3321 diamËtre 32 tulipé - longueur 2ml</t>
  </si>
  <si>
    <t>- Disjoncteur 2A magnéto-thermique + diff</t>
  </si>
  <si>
    <t>- Module de gestion dynamique de charge monophasé SMAPPEE</t>
  </si>
  <si>
    <t>Tous travaux supplémentaires feront l'objet d'un devis additionnel accepté et signé par le client. Les taux de TVA sont les taux en vigueur au moment de la rédaction du</t>
  </si>
  <si>
    <t>présent devis. Tout changement législatif au niveau des taux de TVA sera répercuté au moment de la facturation s'il y a lieu.</t>
  </si>
  <si>
    <t>Assurance Professionnelle Obligatoire souscrite auprËs de GENERALI, Contrat N° AP861749, valable en France Métropolitaine.</t>
  </si>
  <si>
    <t>ISIOHM est une marque commerciale de la société LS SERVICES, la facture sera éditée au nom de LS SERVICES.</t>
  </si>
  <si>
    <t>ArrÍté le présent devis ‡ la somme de :</t>
  </si>
  <si>
    <t>(Dater et faire précéder la signature (et cachet pour les professionnels) de la</t>
  </si>
  <si>
    <t>mention "Bon pour exécution des travaux")</t>
  </si>
  <si>
    <t>510,22 €</t>
  </si>
  <si>
    <t>540,00 €</t>
  </si>
  <si>
    <t>270,25 €</t>
  </si>
  <si>
    <t>RCS :402 525 000 RCS LYON - Code APE :8299 Z - N° TVA :FR 904 0252 5000 - SAS au capital de 147616€</t>
  </si>
  <si>
    <t>30% du devis ‡ la signature du devis, soit : 417,93 € - Solde ‡ la fin des travaux</t>
  </si>
  <si>
    <t>1†320,47 €</t>
  </si>
  <si>
    <t>72,63 €</t>
  </si>
  <si>
    <t>1 320,47 €</t>
  </si>
  <si>
    <t>1†393,10 €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</si>
</sst>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23">
    <font>
      <sz val="10"/>
      <name val="Arial"/>
      <family val="2"/>
    </font>
    <font>
      <sz val="14"/>
      <name val="Arial Bold"/>
      <family val="2"/>
    </font>
    <font>
      <sz val="18"/>
      <name val="Arial Bold"/>
      <family val="2"/>
    </font>
    <font>
      <sz val="8"/>
      <name val="Trebuchet MS Bold Italic"/>
      <family val="2"/>
    </font>
    <font>
      <sz val="12"/>
      <name val="Trebuchet MS Bold"/>
      <family val="2"/>
    </font>
    <font>
      <sz val="9"/>
      <name val="Arial Bold"/>
      <family val="2"/>
    </font>
    <font>
      <sz val="9"/>
      <name val="Arial"/>
      <family val="2"/>
    </font>
    <font>
      <sz val="9"/>
      <name val="Trebuchet MS Bold"/>
      <family val="2"/>
    </font>
    <font>
      <sz val="8"/>
      <name val="Arial Bold"/>
      <family val="2"/>
    </font>
    <font>
      <sz val="8"/>
      <name val="Trebuchet MS Bold"/>
      <family val="2"/>
    </font>
    <font>
      <sz val="8"/>
      <name val="Trebuchet MS"/>
      <family val="2"/>
    </font>
    <font>
      <sz val="9"/>
      <name val="Trebuchet MS"/>
      <family val="2"/>
    </font>
    <font>
      <sz val="8"/>
      <color rgb="FF808080"/>
      <name val="Trebuchet MS Italic"/>
      <family val="2"/>
    </font>
    <font>
      <sz val="8"/>
      <color rgb="FF808080"/>
      <name val="Calibri Italic"/>
      <family val="2"/>
    </font>
    <font>
      <sz val="8"/>
      <name val="Arial"/>
      <family val="2"/>
    </font>
    <font>
      <sz val="8"/>
      <color rgb="FF2C2C2C"/>
      <name val="Calibri"/>
      <family val="2"/>
    </font>
    <font>
      <sz val="10"/>
      <name val="Calibri"/>
      <family val="2"/>
    </font>
    <font>
      <sz val="11"/>
      <name val="Calibri"/>
      <family val="2"/>
    </font>
    <font>
      <b/>
      <sz val="10"/>
      <name val="Calibri"/>
      <family val="2"/>
    </font>
    <font>
      <i/>
      <sz val="8"/>
      <color theme="1" tint="0.499984740745262"/>
      <name val="Calibri"/>
      <family val="2"/>
    </font>
    <font>
      <sz val="9"/>
      <name val="Calibri"/>
      <family val="2"/>
    </font>
    <font>
      <sz val="8"/>
      <name val="Calibri"/>
      <family val="2"/>
    </font>
    <font>
      <sz val="10"/>
      <color theme="1" tint="0.499984740745262"/>
      <name val="Calibri"/>
      <family val="2"/>
    </font>
  </fonts>
  <fills count="5">
    <fill>
      <patternFill patternType="none"/>
    </fill>
    <fill>
      <patternFill patternType="gray125"/>
    </fill>
    <fill>
      <patternFill patternType="solid">
        <fgColor rgb="FFF4FDFA"/>
        <bgColor indexed="64"/>
      </patternFill>
    </fill>
    <fill>
      <patternFill patternType="solid">
        <fgColor rgb="FF136064"/>
        <bgColor indexed="64"/>
      </patternFill>
    </fill>
    <fill>
      <patternFill patternType="solid">
        <fgColor rgb="FFF5FEFA"/>
        <bgColor indexed="64"/>
      </patternFill>
    </fill>
  </fills>
  <borders count="12">
    <border>
      <left/>
      <right/>
      <top/>
      <bottom/>
      <diagonal/>
    </border>
    <border>
      <left style="thin">
        <color indexed="64"/>
      </left>
      <right/>
      <top/>
      <bottom/>
      <diagonal/>
    </border>
    <border>
      <left style="thin">
        <color indexed="64"/>
      </left>
      <right/>
      <top style="thin">
        <color indexed="64"/>
      </top>
      <bottom/>
      <diagonal/>
    </border>
    <border>
      <left/>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s>
  <cellStyleXfs count="1">
    <xf numFmtId="0" fontId="0" fillId="0" borderId="0"/>
  </cellStyleXfs>
  <cellXfs count="88">
    <xf numFmtId="0" fontId="0" fillId="0" borderId="0" xfId="0"/>
    <xf numFmtId="0" fontId="1" fillId="0" borderId="0" xfId="0" applyNumberFormat="1" applyFont="1"/>
    <xf numFmtId="0" fontId="2" fillId="0" borderId="0" xfId="0" applyNumberFormat="1" applyFont="1"/>
    <xf numFmtId="0" fontId="3" fillId="0" borderId="0" xfId="0" applyNumberFormat="1" applyFont="1"/>
    <xf numFmtId="0" fontId="4" fillId="0" borderId="0" xfId="0" applyNumberFormat="1" applyFont="1"/>
    <xf numFmtId="0" fontId="5" fillId="0" borderId="0" xfId="0" applyNumberFormat="1" applyFont="1"/>
    <xf numFmtId="0" fontId="6" fillId="0" borderId="0" xfId="0" applyNumberFormat="1" applyFont="1"/>
    <xf numFmtId="0" fontId="7" fillId="0" borderId="0" xfId="0" applyNumberFormat="1" applyFont="1"/>
    <xf numFmtId="1" fontId="7" fillId="0" borderId="0" xfId="0" applyNumberFormat="1" applyFont="1"/>
    <xf numFmtId="0" fontId="8" fillId="0" borderId="0" xfId="0" applyNumberFormat="1" applyFont="1"/>
    <xf numFmtId="0" fontId="9" fillId="0" borderId="0" xfId="0" applyNumberFormat="1" applyFont="1"/>
    <xf numFmtId="0" fontId="10" fillId="0" borderId="0" xfId="0" applyNumberFormat="1" applyFont="1"/>
    <xf numFmtId="0" fontId="11" fillId="0" borderId="0" xfId="0" applyNumberFormat="1" applyFont="1"/>
    <xf numFmtId="1" fontId="10" fillId="0" borderId="0" xfId="0" applyNumberFormat="1" applyFont="1"/>
    <xf numFmtId="0" fontId="12" fillId="0" borderId="0" xfId="0" applyNumberFormat="1" applyFont="1"/>
    <xf numFmtId="0" fontId="13" fillId="0" borderId="0" xfId="0" applyNumberFormat="1" applyFont="1"/>
    <xf numFmtId="1" fontId="12" fillId="0" borderId="0" xfId="0" applyNumberFormat="1" applyFont="1"/>
    <xf numFmtId="0" fontId="14" fillId="0" borderId="0" xfId="0" applyNumberFormat="1" applyFont="1"/>
    <xf numFmtId="0" fontId="15" fillId="0" borderId="0" xfId="0" applyNumberFormat="1" applyFont="1"/>
    <xf numFmtId="0" fontId="16" fillId="0" borderId="0" xfId="0" applyFont="1" applyFill="1" applyBorder="1"/>
    <xf numFmtId="0" fontId="18" fillId="0" borderId="0" xfId="0" applyFont="1" applyFill="1" applyBorder="1"/>
    <xf numFmtId="0" fontId="21" fillId="0" borderId="0" xfId="0" applyFont="1" applyFill="1" applyBorder="1"/>
    <xf numFmtId="0" fontId="16" fillId="2" borderId="0" xfId="0" applyFont="1" applyFill="1" applyBorder="1"/>
    <xf numFmtId="0" fontId="17" fillId="2" borderId="0" xfId="0" applyFont="1" applyFill="1" applyBorder="1"/>
    <xf numFmtId="14" fontId="16" fillId="0" borderId="0" xfId="0" applyNumberFormat="1" applyFont="1" applyFill="1" applyBorder="1" applyAlignment="1">
      <alignment horizontal="left"/>
    </xf>
    <xf numFmtId="0" fontId="16" fillId="0" borderId="0" xfId="0" applyFont="1" applyFill="1" applyBorder="1" applyAlignment="1">
      <alignment horizontal="left"/>
    </xf>
    <xf numFmtId="0" fontId="22" fillId="0" borderId="0" xfId="0" applyFont="1" applyFill="1" applyBorder="1" applyAlignment="1">
      <alignment horizontal="center" wrapText="1"/>
    </xf>
    <xf numFmtId="0" fontId="19" fillId="0" borderId="0" xfId="0" applyFont="1" applyFill="1" applyBorder="1" applyAlignment="1">
      <alignment wrapText="1"/>
    </xf>
    <xf numFmtId="0" fontId="16" fillId="0" borderId="1" xfId="0" applyFont="1" applyFill="1" applyBorder="1"/>
    <xf numFmtId="0" fontId="16" fillId="0" borderId="2" xfId="0" applyFont="1" applyFill="1" applyBorder="1"/>
    <xf numFmtId="0" fontId="16" fillId="0" borderId="3" xfId="0" applyFont="1" applyFill="1" applyBorder="1"/>
    <xf numFmtId="0" fontId="19" fillId="0" borderId="4" xfId="0" applyFont="1" applyFill="1" applyBorder="1" applyAlignment="1">
      <alignment wrapText="1"/>
    </xf>
    <xf numFmtId="0" fontId="19" fillId="0" borderId="5" xfId="0" applyFont="1" applyFill="1" applyBorder="1" applyAlignment="1">
      <alignment wrapText="1"/>
    </xf>
    <xf numFmtId="0" fontId="16" fillId="0" borderId="6" xfId="0" applyFont="1" applyFill="1" applyBorder="1"/>
    <xf numFmtId="0" fontId="16" fillId="0" borderId="7" xfId="0" applyFont="1" applyFill="1" applyBorder="1"/>
    <xf numFmtId="0" fontId="19" fillId="0" borderId="8" xfId="0" applyFont="1" applyFill="1" applyBorder="1" applyAlignment="1">
      <alignment wrapText="1"/>
    </xf>
    <xf numFmtId="0" fontId="18" fillId="0" borderId="0" xfId="0" applyFont="1" applyFill="1" applyBorder="1" applyAlignment="1">
      <alignment vertical="center"/>
    </xf>
    <xf numFmtId="0" fontId="16" fillId="3" borderId="0" xfId="0" applyFont="1" applyFill="1" applyBorder="1"/>
    <xf numFmtId="0" fontId="21" fillId="0" borderId="0" xfId="0" applyFont="1" applyFill="1" applyBorder="1" applyAlignment="1">
      <alignment vertical="top" wrapText="1"/>
    </xf>
    <xf numFmtId="0" fontId="16" fillId="3" borderId="3" xfId="0" applyFont="1" applyFill="1" applyBorder="1"/>
    <xf numFmtId="0" fontId="16" fillId="3" borderId="6" xfId="0" applyFont="1" applyFill="1" applyBorder="1"/>
    <xf numFmtId="0" fontId="16" fillId="0" borderId="4" xfId="0" applyFont="1" applyFill="1" applyBorder="1" applyAlignment="1">
      <alignment horizontal="center"/>
    </xf>
    <xf numFmtId="0" fontId="16" fillId="0" borderId="5" xfId="0" applyFont="1" applyFill="1" applyBorder="1" applyAlignment="1">
      <alignment horizontal="center"/>
    </xf>
    <xf numFmtId="0" fontId="16" fillId="0" borderId="8" xfId="0" applyFont="1" applyFill="1" applyBorder="1" applyAlignment="1">
      <alignment horizontal="center"/>
    </xf>
    <xf numFmtId="0" fontId="16" fillId="3" borderId="2" xfId="0" applyFont="1" applyFill="1" applyBorder="1" applyAlignment="1">
      <alignment horizontal="center"/>
    </xf>
    <xf numFmtId="0" fontId="16" fillId="3" borderId="3" xfId="0" applyFont="1" applyFill="1" applyBorder="1" applyAlignment="1">
      <alignment horizontal="center"/>
    </xf>
    <xf numFmtId="0" fontId="16" fillId="3" borderId="6" xfId="0" applyFont="1" applyFill="1" applyBorder="1" applyAlignment="1">
      <alignment horizontal="center"/>
    </xf>
    <xf numFmtId="0" fontId="16" fillId="4" borderId="0" xfId="0" applyFont="1" applyFill="1" applyBorder="1"/>
    <xf numFmtId="0" fontId="20" fillId="0" borderId="0" xfId="0" applyFont="1" applyFill="1" applyBorder="1" applyAlignment="1">
      <alignment horizontal="left"/>
    </xf>
    <xf numFmtId="0" fontId="10" fillId="0" borderId="0" xfId="0" applyNumberFormat="1" applyFont="1" applyBorder="1" applyAlignment="1">
      <alignment horizontal="left"/>
    </xf>
    <xf numFmtId="0" fontId="12" fillId="0" borderId="0" xfId="0" applyNumberFormat="1" applyFont="1" applyBorder="1" applyAlignment="1">
      <alignment horizontal="left"/>
    </xf>
    <xf numFmtId="1" fontId="12" fillId="0" borderId="0" xfId="0" applyNumberFormat="1" applyFont="1" applyBorder="1" applyAlignment="1">
      <alignment horizontal="left"/>
    </xf>
    <xf numFmtId="0" fontId="10" fillId="0" borderId="1" xfId="0" applyNumberFormat="1" applyFont="1" applyBorder="1" applyAlignment="1">
      <alignment horizontal="left"/>
    </xf>
    <xf numFmtId="0" fontId="12" fillId="0" borderId="1" xfId="0" applyNumberFormat="1" applyFont="1" applyBorder="1" applyAlignment="1">
      <alignment horizontal="left"/>
    </xf>
    <xf numFmtId="1" fontId="12" fillId="0" borderId="1" xfId="0" applyNumberFormat="1" applyFont="1" applyBorder="1" applyAlignment="1">
      <alignment horizontal="left"/>
    </xf>
    <xf numFmtId="0" fontId="20" fillId="0" borderId="1" xfId="0" applyFont="1" applyFill="1" applyBorder="1" applyAlignment="1">
      <alignment horizontal="left"/>
    </xf>
    <xf numFmtId="0" fontId="20" fillId="0" borderId="4" xfId="0" applyFont="1" applyFill="1" applyBorder="1" applyAlignment="1">
      <alignment horizontal="left"/>
    </xf>
    <xf numFmtId="0" fontId="20" fillId="0" borderId="5" xfId="0" applyFont="1" applyFill="1" applyBorder="1" applyAlignment="1">
      <alignment horizontal="left"/>
    </xf>
    <xf numFmtId="0" fontId="16" fillId="0" borderId="2" xfId="0" applyFont="1" applyFill="1" applyBorder="1" applyAlignment="1">
      <alignment horizontal="left"/>
    </xf>
    <xf numFmtId="0" fontId="16" fillId="0" borderId="3" xfId="0" applyFont="1" applyFill="1" applyBorder="1" applyAlignment="1">
      <alignment horizontal="left"/>
    </xf>
    <xf numFmtId="0" fontId="16" fillId="0" borderId="2" xfId="0" applyFont="1" applyFill="1" applyBorder="1" applyAlignment="1">
      <alignment horizontal="left" indent="1"/>
    </xf>
    <xf numFmtId="0" fontId="16" fillId="0" borderId="3" xfId="0" applyFont="1" applyFill="1" applyBorder="1" applyAlignment="1">
      <alignment horizontal="left" indent="1"/>
    </xf>
    <xf numFmtId="0" fontId="10" fillId="0" borderId="1" xfId="0" applyNumberFormat="1" applyFont="1" applyBorder="1" applyAlignment="1">
      <alignment horizontal="left" indent="1"/>
    </xf>
    <xf numFmtId="0" fontId="16" fillId="0" borderId="0" xfId="0" applyFont="1" applyFill="1" applyBorder="1" applyAlignment="1">
      <alignment horizontal="left" indent="1"/>
    </xf>
    <xf numFmtId="0" fontId="12" fillId="0" borderId="1" xfId="0" applyNumberFormat="1" applyFont="1" applyBorder="1" applyAlignment="1">
      <alignment horizontal="left" indent="1"/>
    </xf>
    <xf numFmtId="1" fontId="12" fillId="0" borderId="1" xfId="0" applyNumberFormat="1" applyFont="1" applyBorder="1" applyAlignment="1">
      <alignment horizontal="left" indent="1"/>
    </xf>
    <xf numFmtId="0" fontId="16" fillId="0" borderId="1" xfId="0" applyFont="1" applyFill="1" applyBorder="1" applyAlignment="1">
      <alignment horizontal="left" indent="1"/>
    </xf>
    <xf numFmtId="0" fontId="16" fillId="0" borderId="4" xfId="0" applyFont="1" applyFill="1" applyBorder="1" applyAlignment="1">
      <alignment horizontal="left" indent="1"/>
    </xf>
    <xf numFmtId="0" fontId="16" fillId="0" borderId="5" xfId="0" applyFont="1" applyFill="1" applyBorder="1" applyAlignment="1">
      <alignment horizontal="left" indent="1"/>
    </xf>
    <xf numFmtId="0" fontId="16" fillId="3" borderId="2" xfId="0" applyFont="1" applyFill="1" applyBorder="1" applyAlignment="1">
      <alignment horizontal="right"/>
    </xf>
    <xf numFmtId="0" fontId="16" fillId="3" borderId="3" xfId="0" applyFont="1" applyFill="1" applyBorder="1" applyAlignment="1">
      <alignment horizontal="right"/>
    </xf>
    <xf numFmtId="164" fontId="16" fillId="0" borderId="11" xfId="0" applyNumberFormat="1" applyFont="1" applyFill="1" applyBorder="1" applyAlignment="1">
      <alignment horizontal="center"/>
    </xf>
    <xf numFmtId="164" fontId="16" fillId="0" borderId="0" xfId="0" applyNumberFormat="1" applyFont="1" applyFill="1" applyBorder="1" applyAlignment="1">
      <alignment horizontal="center"/>
    </xf>
    <xf numFmtId="164" fontId="16" fillId="0" borderId="11" xfId="0" applyNumberFormat="1" applyFont="1" applyFill="1" applyBorder="1" applyAlignment="1">
      <alignment horizontal="right"/>
    </xf>
    <xf numFmtId="164" fontId="10" fillId="0" borderId="9" xfId="0" applyNumberFormat="1" applyFont="1" applyBorder="1" applyAlignment="1">
      <alignment horizontal="center"/>
    </xf>
    <xf numFmtId="164" fontId="10" fillId="0" borderId="0" xfId="0" applyNumberFormat="1" applyFont="1" applyBorder="1" applyAlignment="1">
      <alignment horizontal="center"/>
    </xf>
    <xf numFmtId="164" fontId="10" fillId="0" borderId="9" xfId="0" applyNumberFormat="1" applyFont="1" applyBorder="1" applyAlignment="1">
      <alignment horizontal="right"/>
    </xf>
    <xf numFmtId="164" fontId="12" fillId="0" borderId="9" xfId="0" applyNumberFormat="1" applyFont="1" applyBorder="1" applyAlignment="1">
      <alignment horizontal="center"/>
    </xf>
    <xf numFmtId="164" fontId="12" fillId="0" borderId="0" xfId="0" applyNumberFormat="1" applyFont="1" applyBorder="1" applyAlignment="1">
      <alignment horizontal="center"/>
    </xf>
    <xf numFmtId="164" fontId="12" fillId="0" borderId="9" xfId="0" applyNumberFormat="1" applyFont="1" applyBorder="1" applyAlignment="1">
      <alignment horizontal="right"/>
    </xf>
    <xf numFmtId="164" fontId="16" fillId="0" borderId="9" xfId="0" applyNumberFormat="1" applyFont="1" applyFill="1" applyBorder="1" applyAlignment="1">
      <alignment horizontal="center"/>
    </xf>
    <xf numFmtId="164" fontId="16" fillId="0" borderId="9" xfId="0" applyNumberFormat="1" applyFont="1" applyFill="1" applyBorder="1" applyAlignment="1">
      <alignment horizontal="right"/>
    </xf>
    <xf numFmtId="164" fontId="16" fillId="0" borderId="10" xfId="0" applyNumberFormat="1" applyFont="1" applyFill="1" applyBorder="1" applyAlignment="1">
      <alignment horizontal="center"/>
    </xf>
    <xf numFmtId="164" fontId="16" fillId="0" borderId="5" xfId="0" applyNumberFormat="1" applyFont="1" applyFill="1" applyBorder="1" applyAlignment="1">
      <alignment horizontal="center"/>
    </xf>
    <xf numFmtId="164" fontId="16" fillId="0" borderId="10" xfId="0" applyNumberFormat="1" applyFont="1" applyFill="1" applyBorder="1" applyAlignment="1">
      <alignment horizontal="right"/>
    </xf>
    <xf numFmtId="164" fontId="16" fillId="3" borderId="0" xfId="0" applyNumberFormat="1" applyFont="1" applyFill="1" applyBorder="1"/>
    <xf numFmtId="164" fontId="16" fillId="4" borderId="0" xfId="0" applyNumberFormat="1" applyFont="1" applyFill="1" applyBorder="1"/>
    <xf numFmtId="164" fontId="16" fillId="0" borderId="4" xfId="0" applyNumberFormat="1" applyFont="1" applyFill="1" applyBorder="1" applyAlignment="1">
      <alignment horizont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file:////Users/laurianefrancois/Downloads/Vert%20clair.png" TargetMode="External"/><Relationship Id="rId1" Type="http://schemas.openxmlformats.org/officeDocument/2006/relationships/image" Target="file:////Users/laurianefrancois/Downloads/AFAQ.png" TargetMode="External"/></Relationships>
</file>

<file path=xl/drawings/drawing1.xml><?xml version="1.0" encoding="utf-8"?>
<xdr:wsDr xmlns:xdr="http://schemas.openxmlformats.org/drawingml/2006/spreadsheetDrawing" xmlns:a="http://schemas.openxmlformats.org/drawingml/2006/main">
  <xdr:twoCellAnchor editAs="oneCell">
    <xdr:from>
      <xdr:col>22</xdr:col>
      <xdr:colOff>152400</xdr:colOff>
      <xdr:row>2</xdr:row>
      <xdr:rowOff>101600</xdr:rowOff>
    </xdr:from>
    <xdr:to>
      <xdr:col>24</xdr:col>
      <xdr:colOff>76200</xdr:colOff>
      <xdr:row>6</xdr:row>
      <xdr:rowOff>25400</xdr:rowOff>
    </xdr:to>
    <xdr:pic>
      <xdr:nvPicPr>
        <xdr:cNvPr id="3" name="Image 2">
          <a:extLst>
            <a:ext uri="{FF2B5EF4-FFF2-40B4-BE49-F238E27FC236}">
              <a16:creationId xmlns:a16="http://schemas.microsoft.com/office/drawing/2014/main" id="{391E2666-0FD2-1C42-BADF-91B9AA3070D4}"/>
            </a:ext>
          </a:extLst>
        </xdr:cNvPr>
        <xdr:cNvPicPr>
          <a:picLocks noChangeAspect="1"/>
        </xdr:cNvPicPr>
      </xdr:nvPicPr>
      <xdr:blipFill>
        <a:blip xmlns:r="http://schemas.openxmlformats.org/officeDocument/2006/relationships" r:link="rId1"/>
        <a:stretch>
          <a:fillRect/>
        </a:stretch>
      </xdr:blipFill>
      <xdr:spPr>
        <a:xfrm>
          <a:off x="5727700" y="431800"/>
          <a:ext cx="800100" cy="584200"/>
        </a:xfrm>
        <a:prstGeom prst="rect">
          <a:avLst/>
        </a:prstGeom>
      </xdr:spPr>
    </xdr:pic>
    <xdr:clientData/>
  </xdr:twoCellAnchor>
  <xdr:twoCellAnchor editAs="oneCell">
    <xdr:from>
      <xdr:col>0</xdr:col>
      <xdr:colOff>0</xdr:colOff>
      <xdr:row>2</xdr:row>
      <xdr:rowOff>50801</xdr:rowOff>
    </xdr:from>
    <xdr:to>
      <xdr:col>6</xdr:col>
      <xdr:colOff>207134</xdr:colOff>
      <xdr:row>5</xdr:row>
      <xdr:rowOff>2382</xdr:rowOff>
    </xdr:to>
    <xdr:pic>
      <xdr:nvPicPr>
        <xdr:cNvPr id="5" name="Image 4">
          <a:extLst>
            <a:ext uri="{FF2B5EF4-FFF2-40B4-BE49-F238E27FC236}">
              <a16:creationId xmlns:a16="http://schemas.microsoft.com/office/drawing/2014/main" id="{B5FE1FB0-5FBB-FC49-B519-4EDEEC1001F1}"/>
            </a:ext>
          </a:extLst>
        </xdr:cNvPr>
        <xdr:cNvPicPr>
          <a:picLocks noChangeAspect="1"/>
        </xdr:cNvPicPr>
      </xdr:nvPicPr>
      <xdr:blipFill>
        <a:blip xmlns:r="http://schemas.openxmlformats.org/officeDocument/2006/relationships" r:link="rId2"/>
        <a:stretch>
          <a:fillRect/>
        </a:stretch>
      </xdr:blipFill>
      <xdr:spPr>
        <a:xfrm>
          <a:off x="0" y="381001"/>
          <a:ext cx="1578734" cy="446881"/>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3:I52"/>
  <sheetViews>
    <sheetView workbookViewId="0">
      <selection activeCell="A13" sqref="A13:A29"/>
    </sheetView>
  </sheetViews>
  <sheetFormatPr baseColWidth="10" defaultColWidth="8.83203125" defaultRowHeight="13"/>
  <cols>
    <col min="1" max="1" width="32"/>
    <col min="2" max="2" width="27"/>
    <col min="3" max="3" width="24"/>
    <col min="4" max="4" width="18"/>
    <col min="5" max="5" width="10"/>
    <col min="6" max="6" width="14"/>
    <col min="7" max="9" width="8"/>
  </cols>
  <sheetData>
    <row r="3" spans="1:9" ht="18">
      <c r="A3" s="1" t="s">
        <v>0</v>
      </c>
    </row>
    <row r="5" spans="1:9" ht="23">
      <c r="A5" s="2" t="s">
        <v>1</v>
      </c>
    </row>
    <row r="6" spans="1:9">
      <c r="A6" s="3" t="s">
        <v>2</v>
      </c>
    </row>
    <row r="7" spans="1:9" ht="16">
      <c r="A7" s="4" t="s">
        <v>3</v>
      </c>
    </row>
    <row r="8" spans="1:9">
      <c r="A8" s="5" t="s">
        <v>4</v>
      </c>
      <c r="B8" s="6" t="s">
        <v>5</v>
      </c>
      <c r="C8" s="7" t="s">
        <v>6</v>
      </c>
    </row>
    <row r="9" spans="1:9">
      <c r="A9" s="5" t="s">
        <v>7</v>
      </c>
      <c r="B9" s="6" t="s">
        <v>8</v>
      </c>
      <c r="C9" s="8">
        <v>34120</v>
      </c>
      <c r="D9" s="7" t="s">
        <v>9</v>
      </c>
    </row>
    <row r="10" spans="1:9">
      <c r="A10" s="5" t="s">
        <v>97</v>
      </c>
      <c r="B10" s="6" t="s">
        <v>10</v>
      </c>
    </row>
    <row r="11" spans="1:9">
      <c r="I11" s="9" t="s">
        <v>11</v>
      </c>
    </row>
    <row r="12" spans="1:9">
      <c r="A12" s="10" t="s">
        <v>98</v>
      </c>
      <c r="B12" s="10" t="s">
        <v>99</v>
      </c>
      <c r="E12" s="10" t="s">
        <v>100</v>
      </c>
      <c r="F12" s="10" t="s">
        <v>12</v>
      </c>
      <c r="G12" s="10" t="s">
        <v>13</v>
      </c>
      <c r="H12" s="10" t="s">
        <v>14</v>
      </c>
      <c r="I12" s="10" t="s">
        <v>15</v>
      </c>
    </row>
    <row r="13" spans="1:9">
      <c r="A13" s="11" t="s">
        <v>16</v>
      </c>
      <c r="B13" s="12" t="s">
        <v>101</v>
      </c>
      <c r="E13" s="13">
        <v>1</v>
      </c>
      <c r="F13" s="11" t="s">
        <v>17</v>
      </c>
      <c r="G13" s="11" t="s">
        <v>112</v>
      </c>
      <c r="H13" s="11" t="s">
        <v>18</v>
      </c>
      <c r="I13" s="11" t="s">
        <v>112</v>
      </c>
    </row>
    <row r="14" spans="1:9">
      <c r="A14" s="14" t="s">
        <v>19</v>
      </c>
      <c r="B14" s="15" t="s">
        <v>20</v>
      </c>
      <c r="E14" s="16">
        <v>1</v>
      </c>
      <c r="F14" s="14" t="s">
        <v>21</v>
      </c>
    </row>
    <row r="15" spans="1:9">
      <c r="A15" s="16">
        <v>350242</v>
      </c>
      <c r="B15" s="15" t="s">
        <v>22</v>
      </c>
      <c r="E15" s="16">
        <v>1</v>
      </c>
      <c r="F15" s="14" t="s">
        <v>23</v>
      </c>
    </row>
    <row r="16" spans="1:9">
      <c r="A16" s="16">
        <v>450551</v>
      </c>
      <c r="B16" s="15" t="s">
        <v>24</v>
      </c>
      <c r="E16" s="16">
        <v>1</v>
      </c>
      <c r="F16" s="14" t="s">
        <v>25</v>
      </c>
    </row>
    <row r="17" spans="1:9">
      <c r="A17" s="14" t="s">
        <v>26</v>
      </c>
      <c r="B17" s="15" t="s">
        <v>27</v>
      </c>
      <c r="E17" s="14" t="s">
        <v>28</v>
      </c>
      <c r="F17" s="14" t="s">
        <v>29</v>
      </c>
    </row>
    <row r="18" spans="1:9">
      <c r="A18" s="16">
        <v>10116</v>
      </c>
      <c r="B18" s="15" t="s">
        <v>102</v>
      </c>
      <c r="E18" s="16">
        <v>4</v>
      </c>
      <c r="F18" s="14" t="s">
        <v>30</v>
      </c>
    </row>
    <row r="19" spans="1:9">
      <c r="A19" s="14" t="s">
        <v>31</v>
      </c>
      <c r="B19" s="15" t="s">
        <v>32</v>
      </c>
      <c r="E19" s="16">
        <v>1</v>
      </c>
      <c r="F19" s="14" t="s">
        <v>33</v>
      </c>
    </row>
    <row r="20" spans="1:9">
      <c r="A20" s="14" t="s">
        <v>34</v>
      </c>
      <c r="B20" s="15" t="s">
        <v>35</v>
      </c>
      <c r="E20" s="14" t="s">
        <v>36</v>
      </c>
      <c r="F20" s="14" t="s">
        <v>37</v>
      </c>
    </row>
    <row r="21" spans="1:9">
      <c r="A21" s="14" t="s">
        <v>38</v>
      </c>
      <c r="B21" s="15" t="s">
        <v>39</v>
      </c>
      <c r="E21" s="14" t="s">
        <v>40</v>
      </c>
      <c r="F21" s="14" t="s">
        <v>41</v>
      </c>
    </row>
    <row r="22" spans="1:9">
      <c r="A22" s="11" t="s">
        <v>42</v>
      </c>
      <c r="B22" s="12" t="s">
        <v>43</v>
      </c>
      <c r="E22" s="13">
        <v>1</v>
      </c>
      <c r="F22" s="11" t="s">
        <v>44</v>
      </c>
      <c r="G22" s="11" t="s">
        <v>113</v>
      </c>
      <c r="H22" s="11" t="s">
        <v>45</v>
      </c>
      <c r="I22" s="11" t="s">
        <v>113</v>
      </c>
    </row>
    <row r="23" spans="1:9">
      <c r="A23" s="14" t="s">
        <v>46</v>
      </c>
      <c r="B23" s="15" t="s">
        <v>47</v>
      </c>
      <c r="E23" s="16">
        <v>1</v>
      </c>
      <c r="F23" s="14" t="s">
        <v>48</v>
      </c>
    </row>
    <row r="24" spans="1:9">
      <c r="A24" s="11" t="s">
        <v>49</v>
      </c>
      <c r="B24" s="11" t="s">
        <v>50</v>
      </c>
      <c r="E24" s="13">
        <v>1</v>
      </c>
      <c r="F24" s="11" t="s">
        <v>51</v>
      </c>
      <c r="G24" s="11" t="s">
        <v>114</v>
      </c>
      <c r="H24" s="11" t="s">
        <v>52</v>
      </c>
      <c r="I24" s="11" t="s">
        <v>114</v>
      </c>
    </row>
    <row r="25" spans="1:9">
      <c r="A25" s="14" t="s">
        <v>53</v>
      </c>
      <c r="B25" s="15" t="s">
        <v>103</v>
      </c>
      <c r="E25" s="16">
        <v>1</v>
      </c>
      <c r="F25" s="14" t="s">
        <v>54</v>
      </c>
    </row>
    <row r="26" spans="1:9">
      <c r="A26" s="14" t="s">
        <v>55</v>
      </c>
      <c r="B26" s="15" t="s">
        <v>56</v>
      </c>
      <c r="E26" s="16">
        <v>1</v>
      </c>
      <c r="F26" s="14" t="s">
        <v>57</v>
      </c>
    </row>
    <row r="27" spans="1:9">
      <c r="A27" s="14" t="s">
        <v>58</v>
      </c>
      <c r="B27" s="15" t="s">
        <v>59</v>
      </c>
      <c r="E27" s="16">
        <v>1</v>
      </c>
      <c r="F27" s="14" t="s">
        <v>60</v>
      </c>
    </row>
    <row r="28" spans="1:9">
      <c r="A28" s="14" t="s">
        <v>61</v>
      </c>
      <c r="B28" s="15" t="s">
        <v>104</v>
      </c>
      <c r="E28" s="16">
        <v>1</v>
      </c>
      <c r="F28" s="14" t="s">
        <v>62</v>
      </c>
    </row>
    <row r="29" spans="1:9">
      <c r="A29" s="14" t="s">
        <v>63</v>
      </c>
      <c r="B29" s="15" t="s">
        <v>64</v>
      </c>
      <c r="E29" s="14" t="s">
        <v>65</v>
      </c>
      <c r="F29" s="14" t="s">
        <v>66</v>
      </c>
    </row>
    <row r="31" spans="1:9">
      <c r="A31" s="17" t="s">
        <v>115</v>
      </c>
    </row>
    <row r="33" spans="1:6">
      <c r="A33" s="11" t="s">
        <v>67</v>
      </c>
      <c r="B33" s="9" t="s">
        <v>68</v>
      </c>
    </row>
    <row r="35" spans="1:6">
      <c r="A35" s="18" t="s">
        <v>69</v>
      </c>
    </row>
    <row r="36" spans="1:6">
      <c r="A36" s="18" t="s">
        <v>116</v>
      </c>
    </row>
    <row r="38" spans="1:6">
      <c r="A38" s="18" t="s">
        <v>105</v>
      </c>
    </row>
    <row r="39" spans="1:6">
      <c r="A39" s="18" t="s">
        <v>106</v>
      </c>
    </row>
    <row r="40" spans="1:6">
      <c r="A40" s="18" t="s">
        <v>107</v>
      </c>
    </row>
    <row r="41" spans="1:6">
      <c r="A41" s="18" t="s">
        <v>108</v>
      </c>
    </row>
    <row r="43" spans="1:6">
      <c r="C43" s="7" t="s">
        <v>70</v>
      </c>
      <c r="D43" s="7" t="s">
        <v>71</v>
      </c>
    </row>
    <row r="44" spans="1:6">
      <c r="B44" s="7" t="s">
        <v>72</v>
      </c>
      <c r="C44" s="7" t="s">
        <v>117</v>
      </c>
      <c r="D44" s="7" t="s">
        <v>118</v>
      </c>
      <c r="E44" s="7" t="s">
        <v>73</v>
      </c>
      <c r="F44" s="7" t="s">
        <v>119</v>
      </c>
    </row>
    <row r="45" spans="1:6">
      <c r="E45" s="7" t="s">
        <v>74</v>
      </c>
      <c r="F45" s="7" t="s">
        <v>118</v>
      </c>
    </row>
    <row r="46" spans="1:6">
      <c r="E46" s="7" t="s">
        <v>75</v>
      </c>
      <c r="F46" s="7" t="s">
        <v>120</v>
      </c>
    </row>
    <row r="47" spans="1:6">
      <c r="C47" s="9" t="s">
        <v>109</v>
      </c>
    </row>
    <row r="48" spans="1:6">
      <c r="C48" s="17" t="s">
        <v>76</v>
      </c>
    </row>
    <row r="49" spans="1:6">
      <c r="A49" s="9" t="s">
        <v>77</v>
      </c>
      <c r="B49" s="9" t="s">
        <v>78</v>
      </c>
      <c r="C49" s="9" t="s">
        <v>79</v>
      </c>
      <c r="D49" s="17" t="s">
        <v>110</v>
      </c>
      <c r="F49" s="9" t="s">
        <v>80</v>
      </c>
    </row>
    <row r="50" spans="1:6">
      <c r="A50" s="9" t="s">
        <v>81</v>
      </c>
      <c r="C50" s="17" t="s">
        <v>111</v>
      </c>
    </row>
    <row r="52" spans="1:6">
      <c r="A52" s="17" t="s">
        <v>115</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5:AB64"/>
  <sheetViews>
    <sheetView showGridLines="0" tabSelected="1" view="pageLayout" topLeftCell="A2" zoomScaleNormal="100" workbookViewId="0">
      <selection activeCell="A56" sqref="A56"/>
    </sheetView>
  </sheetViews>
  <sheetFormatPr baseColWidth="10" defaultColWidth="3" defaultRowHeight="13" customHeight="1"/>
  <cols>
    <col min="1" max="12" width="3" style="19"/>
    <col min="13" max="13" width="3.1640625" style="19" customWidth="1"/>
    <col min="14" max="19" width="3" style="19"/>
    <col min="20" max="21" width="4.5" style="19" customWidth="1"/>
    <col min="22" max="22" width="7" style="19" customWidth="1"/>
    <col min="23" max="23" width="4.5" style="19" customWidth="1"/>
    <col min="24" max="24" width="7" style="19" customWidth="1"/>
    <col min="25" max="27" width="3" style="19"/>
    <col min="28" max="28" width="3" style="19" customWidth="1"/>
    <col min="29" max="16384" width="3" style="19"/>
  </cols>
  <sheetData>
    <row r="5" spans="1:24" ht="13" customHeight="1">
      <c r="P5" s="19" t="s">
        <v>87</v>
      </c>
    </row>
    <row r="7" spans="1:24" ht="13" customHeight="1">
      <c r="A7" s="19" t="s">
        <v>82</v>
      </c>
    </row>
    <row r="8" spans="1:24" ht="13" customHeight="1">
      <c r="A8" s="19" t="s">
        <v>83</v>
      </c>
      <c r="P8" s="22"/>
      <c r="Q8" s="22"/>
      <c r="R8" s="22"/>
      <c r="S8" s="22"/>
      <c r="T8" s="22"/>
      <c r="U8" s="22"/>
      <c r="V8" s="22"/>
      <c r="W8" s="22"/>
      <c r="X8" s="22"/>
    </row>
    <row r="9" spans="1:24" ht="13" customHeight="1">
      <c r="P9" s="22"/>
      <c r="Q9" s="22" t="str">
        <f>Sheet1!A7</f>
        <v>M. ou Mme MIRETE Jean Paul</v>
      </c>
      <c r="R9" s="22"/>
      <c r="S9" s="22"/>
      <c r="T9" s="22"/>
      <c r="U9" s="22"/>
      <c r="V9" s="22"/>
      <c r="W9" s="22"/>
      <c r="X9" s="22"/>
    </row>
    <row r="10" spans="1:24" ht="13" customHeight="1">
      <c r="A10" s="20" t="s">
        <v>84</v>
      </c>
      <c r="B10" s="20"/>
      <c r="C10" s="20"/>
      <c r="D10" s="20"/>
      <c r="E10" s="20"/>
      <c r="F10" s="24"/>
      <c r="G10" s="24"/>
      <c r="H10" s="24"/>
      <c r="I10" s="24"/>
      <c r="J10" s="24"/>
      <c r="K10" s="24"/>
      <c r="L10" s="20"/>
      <c r="M10" s="20"/>
      <c r="P10" s="22"/>
      <c r="Q10" s="22" t="str">
        <f>Sheet1!C8</f>
        <v>1 impasse du caroux</v>
      </c>
      <c r="R10" s="22"/>
      <c r="S10" s="22"/>
      <c r="T10" s="22"/>
      <c r="U10" s="22"/>
      <c r="V10" s="22"/>
      <c r="W10" s="22"/>
      <c r="X10" s="22"/>
    </row>
    <row r="11" spans="1:24" ht="13" customHeight="1">
      <c r="A11" s="20" t="s">
        <v>85</v>
      </c>
      <c r="B11" s="20"/>
      <c r="C11" s="20"/>
      <c r="D11" s="20"/>
      <c r="E11" s="20"/>
      <c r="F11" s="24">
        <f ca="1">TODAY()</f>
        <v>44263</v>
      </c>
      <c r="G11" s="25"/>
      <c r="H11" s="25"/>
      <c r="I11" s="25"/>
      <c r="J11" s="25"/>
      <c r="K11" s="25"/>
      <c r="L11" s="20"/>
      <c r="M11" s="20"/>
      <c r="P11" s="22"/>
      <c r="Q11" s="22" t="str">
        <f>Sheet1!D9 &amp; ", " &amp; Sheet1!C9 &amp; ", France"</f>
        <v>PEZENAS, 34120, France</v>
      </c>
      <c r="R11" s="22"/>
      <c r="S11" s="22"/>
      <c r="T11" s="22"/>
      <c r="U11" s="22"/>
      <c r="V11" s="22"/>
      <c r="W11" s="22"/>
      <c r="X11" s="22"/>
    </row>
    <row r="12" spans="1:24" ht="13" customHeight="1">
      <c r="A12" s="20" t="s">
        <v>86</v>
      </c>
      <c r="B12" s="20"/>
      <c r="C12" s="20"/>
      <c r="D12" s="20"/>
      <c r="E12" s="20"/>
      <c r="F12" s="24">
        <f ca="1">EDATE(F11,1)</f>
        <v>44294</v>
      </c>
      <c r="G12" s="24"/>
      <c r="H12" s="24"/>
      <c r="I12" s="24"/>
      <c r="J12" s="24"/>
      <c r="K12" s="24"/>
      <c r="L12" s="20"/>
      <c r="M12" s="20"/>
      <c r="P12" s="22"/>
      <c r="Q12" s="23"/>
      <c r="R12" s="22"/>
      <c r="S12" s="22"/>
      <c r="T12" s="22"/>
      <c r="U12" s="22"/>
      <c r="V12" s="22"/>
      <c r="W12" s="22"/>
      <c r="X12" s="22"/>
    </row>
    <row r="13" spans="1:24" ht="13" customHeight="1">
      <c r="P13" s="22"/>
      <c r="Q13" s="22"/>
      <c r="R13" s="22"/>
      <c r="S13" s="22"/>
      <c r="T13" s="22"/>
      <c r="U13" s="22"/>
      <c r="V13" s="22"/>
      <c r="W13" s="22"/>
      <c r="X13" s="22"/>
    </row>
    <row r="15" spans="1:24" ht="13" customHeight="1">
      <c r="A15" s="69"/>
      <c r="B15" s="70"/>
      <c r="C15" s="70"/>
      <c r="D15" s="70"/>
      <c r="E15" s="70"/>
      <c r="F15" s="70"/>
      <c r="G15" s="39"/>
      <c r="H15" s="39"/>
      <c r="I15" s="39"/>
      <c r="J15" s="39"/>
      <c r="K15" s="39"/>
      <c r="L15" s="39"/>
      <c r="M15" s="39"/>
      <c r="N15" s="39"/>
      <c r="O15" s="39"/>
      <c r="P15" s="39"/>
      <c r="Q15" s="39"/>
      <c r="R15" s="39"/>
      <c r="S15" s="39"/>
      <c r="T15" s="39"/>
      <c r="U15" s="39"/>
      <c r="V15" s="39"/>
      <c r="W15" s="39"/>
      <c r="X15" s="40"/>
    </row>
    <row r="16" spans="1:24" ht="13" customHeight="1">
      <c r="A16" s="58"/>
      <c r="B16" s="59"/>
      <c r="C16" s="59"/>
      <c r="D16" s="59"/>
      <c r="E16" s="59"/>
      <c r="F16" s="59"/>
      <c r="G16" s="60"/>
      <c r="H16" s="61"/>
      <c r="I16" s="61"/>
      <c r="J16" s="61"/>
      <c r="K16" s="61"/>
      <c r="L16" s="61"/>
      <c r="M16" s="61"/>
      <c r="N16" s="61"/>
      <c r="O16" s="61"/>
      <c r="P16" s="61"/>
      <c r="Q16" s="61"/>
      <c r="R16" s="61"/>
      <c r="S16" s="61"/>
      <c r="T16" s="71"/>
      <c r="U16" s="72"/>
      <c r="V16" s="73"/>
      <c r="W16" s="72"/>
      <c r="X16" s="73"/>
    </row>
    <row r="17" spans="1:24" ht="13" customHeight="1">
      <c r="A17" s="52" t="s">
        <v>16</v>
      </c>
      <c r="B17" s="49"/>
      <c r="C17" s="49"/>
      <c r="D17" s="49"/>
      <c r="E17" s="49"/>
      <c r="F17" s="49"/>
      <c r="G17" s="62" t="str" cm="1">
        <f t="array" ref="G17:G33">Sheet1!B13:B29</f>
        <v>Installation Particulier en intérieur ou extérieur monophasé</v>
      </c>
      <c r="H17" s="63"/>
      <c r="I17" s="63"/>
      <c r="J17" s="63"/>
      <c r="K17" s="63"/>
      <c r="L17" s="63"/>
      <c r="M17" s="63"/>
      <c r="N17" s="63"/>
      <c r="O17" s="63"/>
      <c r="P17" s="63"/>
      <c r="Q17" s="63"/>
      <c r="R17" s="63"/>
      <c r="S17" s="63"/>
      <c r="T17" s="74" cm="1">
        <f t="array" ref="T17:X33">Sheet1!E13:I29</f>
        <v>1</v>
      </c>
      <c r="U17" s="75" t="str">
        <v>U</v>
      </c>
      <c r="V17" s="76" t="str">
        <v>510,22 €</v>
      </c>
      <c r="W17" s="75" t="str">
        <v>5,50</v>
      </c>
      <c r="X17" s="76" t="str">
        <v>510,22 €</v>
      </c>
    </row>
    <row r="18" spans="1:24" ht="13" customHeight="1">
      <c r="A18" s="53" t="s">
        <v>19</v>
      </c>
      <c r="B18" s="50"/>
      <c r="C18" s="50"/>
      <c r="D18" s="50"/>
      <c r="E18" s="50"/>
      <c r="F18" s="50"/>
      <c r="G18" s="64" t="str">
        <v>- Tableau 8 modules etanche avec porte</v>
      </c>
      <c r="H18" s="63"/>
      <c r="I18" s="63"/>
      <c r="J18" s="63"/>
      <c r="K18" s="63"/>
      <c r="L18" s="63"/>
      <c r="M18" s="63"/>
      <c r="N18" s="63"/>
      <c r="O18" s="63"/>
      <c r="P18" s="63"/>
      <c r="Q18" s="63"/>
      <c r="R18" s="63"/>
      <c r="S18" s="63"/>
      <c r="T18" s="77">
        <v>1</v>
      </c>
      <c r="U18" s="78" t="str">
        <v>U</v>
      </c>
      <c r="V18" s="79">
        <v>0</v>
      </c>
      <c r="W18" s="78">
        <v>0</v>
      </c>
      <c r="X18" s="79">
        <v>0</v>
      </c>
    </row>
    <row r="19" spans="1:24" ht="13" customHeight="1">
      <c r="A19" s="54">
        <v>350242</v>
      </c>
      <c r="B19" s="51"/>
      <c r="C19" s="51"/>
      <c r="D19" s="51"/>
      <c r="E19" s="51"/>
      <c r="F19" s="51"/>
      <c r="G19" s="65" t="str">
        <v>- Disjoncteur mono 40A C 10kA</v>
      </c>
      <c r="H19" s="63"/>
      <c r="I19" s="63"/>
      <c r="J19" s="63"/>
      <c r="K19" s="63"/>
      <c r="L19" s="63"/>
      <c r="M19" s="63"/>
      <c r="N19" s="63"/>
      <c r="O19" s="63"/>
      <c r="P19" s="63"/>
      <c r="Q19" s="63"/>
      <c r="R19" s="63"/>
      <c r="S19" s="63"/>
      <c r="T19" s="77">
        <v>1</v>
      </c>
      <c r="U19" s="78" t="str">
        <v>U</v>
      </c>
      <c r="V19" s="79">
        <v>0</v>
      </c>
      <c r="W19" s="78">
        <v>0</v>
      </c>
      <c r="X19" s="79">
        <v>0</v>
      </c>
    </row>
    <row r="20" spans="1:24" ht="13" customHeight="1">
      <c r="A20" s="54">
        <v>450551</v>
      </c>
      <c r="B20" s="51"/>
      <c r="C20" s="51"/>
      <c r="D20" s="51"/>
      <c r="E20" s="51"/>
      <c r="F20" s="51"/>
      <c r="G20" s="65" t="str">
        <v>- Bloc diff. 2*40A 30mA HI</v>
      </c>
      <c r="H20" s="63"/>
      <c r="I20" s="63"/>
      <c r="J20" s="63"/>
      <c r="K20" s="63"/>
      <c r="L20" s="63"/>
      <c r="M20" s="63"/>
      <c r="N20" s="63"/>
      <c r="O20" s="63"/>
      <c r="P20" s="63"/>
      <c r="Q20" s="63"/>
      <c r="R20" s="63"/>
      <c r="S20" s="63"/>
      <c r="T20" s="77">
        <v>1</v>
      </c>
      <c r="U20" s="78" t="str">
        <v>U</v>
      </c>
      <c r="V20" s="79">
        <v>0</v>
      </c>
      <c r="W20" s="78">
        <v>0</v>
      </c>
      <c r="X20" s="79">
        <v>0</v>
      </c>
    </row>
    <row r="21" spans="1:24" ht="13" customHeight="1">
      <c r="A21" s="53" t="s">
        <v>26</v>
      </c>
      <c r="B21" s="50"/>
      <c r="C21" s="50"/>
      <c r="D21" s="50"/>
      <c r="E21" s="50"/>
      <c r="F21" s="50"/>
      <c r="G21" s="64" t="str">
        <v>- C‚ble HO7RNF 3G10mm²</v>
      </c>
      <c r="H21" s="63"/>
      <c r="I21" s="63"/>
      <c r="J21" s="63"/>
      <c r="K21" s="63"/>
      <c r="L21" s="63"/>
      <c r="M21" s="63"/>
      <c r="N21" s="63"/>
      <c r="O21" s="63"/>
      <c r="P21" s="63"/>
      <c r="Q21" s="63"/>
      <c r="R21" s="63"/>
      <c r="S21" s="63"/>
      <c r="T21" s="77" t="str">
        <v>9,0</v>
      </c>
      <c r="U21" s="78" t="str">
        <v>Ml</v>
      </c>
      <c r="V21" s="79">
        <v>0</v>
      </c>
      <c r="W21" s="78">
        <v>0</v>
      </c>
      <c r="X21" s="79">
        <v>0</v>
      </c>
    </row>
    <row r="22" spans="1:24" ht="13" customHeight="1">
      <c r="A22" s="54">
        <v>10116</v>
      </c>
      <c r="B22" s="51"/>
      <c r="C22" s="51"/>
      <c r="D22" s="51"/>
      <c r="E22" s="51"/>
      <c r="F22" s="51"/>
      <c r="G22" s="65" t="str">
        <v>- Tube IRO 3321 diamËtre 32 tulipé - longueur 2ml</v>
      </c>
      <c r="H22" s="63"/>
      <c r="I22" s="63"/>
      <c r="J22" s="63"/>
      <c r="K22" s="63"/>
      <c r="L22" s="63"/>
      <c r="M22" s="63"/>
      <c r="N22" s="63"/>
      <c r="O22" s="63"/>
      <c r="P22" s="63"/>
      <c r="Q22" s="63"/>
      <c r="R22" s="63"/>
      <c r="S22" s="63"/>
      <c r="T22" s="77">
        <v>4</v>
      </c>
      <c r="U22" s="78" t="str">
        <v>U</v>
      </c>
      <c r="V22" s="79">
        <v>0</v>
      </c>
      <c r="W22" s="78">
        <v>0</v>
      </c>
      <c r="X22" s="79">
        <v>0</v>
      </c>
    </row>
    <row r="23" spans="1:24" ht="13" customHeight="1">
      <c r="A23" s="53" t="s">
        <v>31</v>
      </c>
      <c r="B23" s="50"/>
      <c r="C23" s="50"/>
      <c r="D23" s="50"/>
      <c r="E23" s="50"/>
      <c r="F23" s="50"/>
      <c r="G23" s="64" t="str">
        <v>- Percement de mur</v>
      </c>
      <c r="H23" s="63"/>
      <c r="I23" s="63"/>
      <c r="J23" s="63"/>
      <c r="K23" s="63"/>
      <c r="L23" s="63"/>
      <c r="M23" s="63"/>
      <c r="N23" s="63"/>
      <c r="O23" s="63"/>
      <c r="P23" s="63"/>
      <c r="Q23" s="63"/>
      <c r="R23" s="63"/>
      <c r="S23" s="63"/>
      <c r="T23" s="77">
        <v>1</v>
      </c>
      <c r="U23" s="78" t="str">
        <v>U</v>
      </c>
      <c r="V23" s="79">
        <v>0</v>
      </c>
      <c r="W23" s="78">
        <v>0</v>
      </c>
      <c r="X23" s="79">
        <v>0</v>
      </c>
    </row>
    <row r="24" spans="1:24" ht="13" customHeight="1">
      <c r="A24" s="53" t="s">
        <v>34</v>
      </c>
      <c r="B24" s="50"/>
      <c r="C24" s="50"/>
      <c r="D24" s="50"/>
      <c r="E24" s="50"/>
      <c r="F24" s="50"/>
      <c r="G24" s="64" t="str">
        <v>- Divers accessoires pose (colliers, embouts, embases,...)</v>
      </c>
      <c r="H24" s="63"/>
      <c r="I24" s="63"/>
      <c r="J24" s="63"/>
      <c r="K24" s="63"/>
      <c r="L24" s="63"/>
      <c r="M24" s="63"/>
      <c r="N24" s="63"/>
      <c r="O24" s="63"/>
      <c r="P24" s="63"/>
      <c r="Q24" s="63"/>
      <c r="R24" s="63"/>
      <c r="S24" s="63"/>
      <c r="T24" s="77" t="str">
        <v>1,0</v>
      </c>
      <c r="U24" s="78" t="str">
        <v>F</v>
      </c>
      <c r="V24" s="79">
        <v>0</v>
      </c>
      <c r="W24" s="78">
        <v>0</v>
      </c>
      <c r="X24" s="79">
        <v>0</v>
      </c>
    </row>
    <row r="25" spans="1:24" ht="13" customHeight="1">
      <c r="A25" s="53" t="s">
        <v>38</v>
      </c>
      <c r="B25" s="50"/>
      <c r="C25" s="50"/>
      <c r="D25" s="50"/>
      <c r="E25" s="50"/>
      <c r="F25" s="50"/>
      <c r="G25" s="64" t="str">
        <v>- Main d'oeuvre de pose (Nombre de techniciens)</v>
      </c>
      <c r="H25" s="63"/>
      <c r="I25" s="63"/>
      <c r="J25" s="63"/>
      <c r="K25" s="63"/>
      <c r="L25" s="63"/>
      <c r="M25" s="63"/>
      <c r="N25" s="63"/>
      <c r="O25" s="63"/>
      <c r="P25" s="63"/>
      <c r="Q25" s="63"/>
      <c r="R25" s="63"/>
      <c r="S25" s="63"/>
      <c r="T25" s="77" t="str">
        <v>1,0</v>
      </c>
      <c r="U25" s="78" t="str">
        <v>T</v>
      </c>
      <c r="V25" s="79">
        <v>0</v>
      </c>
      <c r="W25" s="78">
        <v>0</v>
      </c>
      <c r="X25" s="79">
        <v>0</v>
      </c>
    </row>
    <row r="26" spans="1:24" ht="13" customHeight="1">
      <c r="A26" s="52" t="s">
        <v>42</v>
      </c>
      <c r="B26" s="49"/>
      <c r="C26" s="49"/>
      <c r="D26" s="49"/>
      <c r="E26" s="49"/>
      <c r="F26" s="49"/>
      <c r="G26" s="62" t="str">
        <v>Borne EVBox ELVI 3.7/22 kW</v>
      </c>
      <c r="H26" s="63"/>
      <c r="I26" s="63"/>
      <c r="J26" s="63"/>
      <c r="K26" s="63"/>
      <c r="L26" s="63"/>
      <c r="M26" s="63"/>
      <c r="N26" s="63"/>
      <c r="O26" s="63"/>
      <c r="P26" s="63"/>
      <c r="Q26" s="63"/>
      <c r="R26" s="63"/>
      <c r="S26" s="63"/>
      <c r="T26" s="74">
        <v>1</v>
      </c>
      <c r="U26" s="75" t="str">
        <v>U</v>
      </c>
      <c r="V26" s="76" t="str">
        <v>540,00 €</v>
      </c>
      <c r="W26" s="75" t="str">
        <v>5,50</v>
      </c>
      <c r="X26" s="76" t="str">
        <v>540,00 €</v>
      </c>
    </row>
    <row r="27" spans="1:24" ht="13" customHeight="1">
      <c r="A27" s="53" t="s">
        <v>46</v>
      </c>
      <c r="B27" s="50"/>
      <c r="C27" s="50"/>
      <c r="D27" s="50"/>
      <c r="E27" s="50"/>
      <c r="F27" s="50"/>
      <c r="G27" s="64" t="str">
        <v>- Borne EVBOX ELVI simple Blanche</v>
      </c>
      <c r="H27" s="63"/>
      <c r="I27" s="63"/>
      <c r="J27" s="63"/>
      <c r="K27" s="63"/>
      <c r="L27" s="63"/>
      <c r="M27" s="63"/>
      <c r="N27" s="63"/>
      <c r="O27" s="63"/>
      <c r="P27" s="63"/>
      <c r="Q27" s="63"/>
      <c r="R27" s="63"/>
      <c r="S27" s="63"/>
      <c r="T27" s="77">
        <v>1</v>
      </c>
      <c r="U27" s="78" t="str">
        <v>U</v>
      </c>
      <c r="V27" s="79">
        <v>0</v>
      </c>
      <c r="W27" s="78">
        <v>0</v>
      </c>
      <c r="X27" s="79">
        <v>0</v>
      </c>
    </row>
    <row r="28" spans="1:24" ht="13" customHeight="1">
      <c r="A28" s="52" t="s">
        <v>49</v>
      </c>
      <c r="B28" s="49"/>
      <c r="C28" s="49"/>
      <c r="D28" s="49"/>
      <c r="E28" s="49"/>
      <c r="F28" s="49"/>
      <c r="G28" s="62" t="str">
        <v>Gestion dynamique de charge EVBOX Smappee</v>
      </c>
      <c r="H28" s="63"/>
      <c r="I28" s="63"/>
      <c r="J28" s="63"/>
      <c r="K28" s="63"/>
      <c r="L28" s="63"/>
      <c r="M28" s="63"/>
      <c r="N28" s="63"/>
      <c r="O28" s="63"/>
      <c r="P28" s="63"/>
      <c r="Q28" s="63"/>
      <c r="R28" s="63"/>
      <c r="S28" s="63"/>
      <c r="T28" s="74">
        <v>1</v>
      </c>
      <c r="U28" s="75" t="str">
        <v>U</v>
      </c>
      <c r="V28" s="76" t="str">
        <v>270,25 €</v>
      </c>
      <c r="W28" s="75" t="str">
        <v>5,50</v>
      </c>
      <c r="X28" s="76" t="str">
        <v>270,25 €</v>
      </c>
    </row>
    <row r="29" spans="1:24" ht="13" customHeight="1">
      <c r="A29" s="53" t="s">
        <v>53</v>
      </c>
      <c r="B29" s="50"/>
      <c r="C29" s="50"/>
      <c r="D29" s="50"/>
      <c r="E29" s="50"/>
      <c r="F29" s="50"/>
      <c r="G29" s="64" t="str">
        <v>- Disjoncteur 2A magnéto-thermique + diff</v>
      </c>
      <c r="H29" s="63"/>
      <c r="I29" s="63"/>
      <c r="J29" s="63"/>
      <c r="K29" s="63"/>
      <c r="L29" s="63"/>
      <c r="M29" s="63"/>
      <c r="N29" s="63"/>
      <c r="O29" s="63"/>
      <c r="P29" s="63"/>
      <c r="Q29" s="63"/>
      <c r="R29" s="63"/>
      <c r="S29" s="63"/>
      <c r="T29" s="77">
        <v>1</v>
      </c>
      <c r="U29" s="78" t="str">
        <v>U</v>
      </c>
      <c r="V29" s="79">
        <v>0</v>
      </c>
      <c r="W29" s="78">
        <v>0</v>
      </c>
      <c r="X29" s="79">
        <v>0</v>
      </c>
    </row>
    <row r="30" spans="1:24" ht="13" customHeight="1">
      <c r="A30" s="53" t="s">
        <v>55</v>
      </c>
      <c r="B30" s="50"/>
      <c r="C30" s="50"/>
      <c r="D30" s="50"/>
      <c r="E30" s="50"/>
      <c r="F30" s="50"/>
      <c r="G30" s="64" t="str">
        <v>- Porte tab 113</v>
      </c>
      <c r="H30" s="63"/>
      <c r="I30" s="63"/>
      <c r="J30" s="63"/>
      <c r="K30" s="63"/>
      <c r="L30" s="63"/>
      <c r="M30" s="63"/>
      <c r="N30" s="63"/>
      <c r="O30" s="63"/>
      <c r="P30" s="63"/>
      <c r="Q30" s="63"/>
      <c r="R30" s="63"/>
      <c r="S30" s="63"/>
      <c r="T30" s="77">
        <v>1</v>
      </c>
      <c r="U30" s="78" t="str">
        <v>U</v>
      </c>
      <c r="V30" s="79">
        <v>0</v>
      </c>
      <c r="W30" s="78">
        <v>0</v>
      </c>
      <c r="X30" s="79">
        <v>0</v>
      </c>
    </row>
    <row r="31" spans="1:24" ht="13" customHeight="1">
      <c r="A31" s="53" t="s">
        <v>58</v>
      </c>
      <c r="B31" s="50"/>
      <c r="C31" s="50"/>
      <c r="D31" s="50"/>
      <c r="E31" s="50"/>
      <c r="F31" s="50"/>
      <c r="G31" s="64" t="str">
        <v>- Tableau 13 modules</v>
      </c>
      <c r="H31" s="63"/>
      <c r="I31" s="63"/>
      <c r="J31" s="63"/>
      <c r="K31" s="63"/>
      <c r="L31" s="63"/>
      <c r="M31" s="63"/>
      <c r="N31" s="63"/>
      <c r="O31" s="63"/>
      <c r="P31" s="63"/>
      <c r="Q31" s="63"/>
      <c r="R31" s="63"/>
      <c r="S31" s="63"/>
      <c r="T31" s="77">
        <v>1</v>
      </c>
      <c r="U31" s="78" t="str">
        <v>U</v>
      </c>
      <c r="V31" s="79">
        <v>0</v>
      </c>
      <c r="W31" s="78">
        <v>0</v>
      </c>
      <c r="X31" s="79">
        <v>0</v>
      </c>
    </row>
    <row r="32" spans="1:24" ht="13" customHeight="1">
      <c r="A32" s="53" t="s">
        <v>61</v>
      </c>
      <c r="B32" s="50"/>
      <c r="C32" s="50"/>
      <c r="D32" s="50"/>
      <c r="E32" s="50"/>
      <c r="F32" s="50"/>
      <c r="G32" s="64" t="str">
        <v>- Module de gestion dynamique de charge monophasé SMAPPEE</v>
      </c>
      <c r="H32" s="63"/>
      <c r="I32" s="63"/>
      <c r="J32" s="63"/>
      <c r="K32" s="63"/>
      <c r="L32" s="63"/>
      <c r="M32" s="63"/>
      <c r="N32" s="63"/>
      <c r="O32" s="63"/>
      <c r="P32" s="63"/>
      <c r="Q32" s="63"/>
      <c r="R32" s="63"/>
      <c r="S32" s="63"/>
      <c r="T32" s="77">
        <v>1</v>
      </c>
      <c r="U32" s="78" t="str">
        <v>U</v>
      </c>
      <c r="V32" s="79">
        <v>0</v>
      </c>
      <c r="W32" s="78">
        <v>0</v>
      </c>
      <c r="X32" s="79">
        <v>0</v>
      </c>
    </row>
    <row r="33" spans="1:24" ht="13" customHeight="1">
      <c r="A33" s="53" t="s">
        <v>63</v>
      </c>
      <c r="B33" s="50"/>
      <c r="C33" s="50"/>
      <c r="D33" s="50"/>
      <c r="E33" s="50"/>
      <c r="F33" s="50"/>
      <c r="G33" s="64" t="str">
        <v>- C‚ble 4 paires cat.6 SFTP</v>
      </c>
      <c r="H33" s="63"/>
      <c r="I33" s="63"/>
      <c r="J33" s="63"/>
      <c r="K33" s="63"/>
      <c r="L33" s="63"/>
      <c r="M33" s="63"/>
      <c r="N33" s="63"/>
      <c r="O33" s="63"/>
      <c r="P33" s="63"/>
      <c r="Q33" s="63"/>
      <c r="R33" s="63"/>
      <c r="S33" s="63"/>
      <c r="T33" s="77" t="str">
        <v>9,0</v>
      </c>
      <c r="U33" s="78" t="str">
        <v>Ml</v>
      </c>
      <c r="V33" s="79">
        <v>0</v>
      </c>
      <c r="W33" s="78">
        <v>0</v>
      </c>
      <c r="X33" s="79">
        <v>0</v>
      </c>
    </row>
    <row r="34" spans="1:24" ht="13" customHeight="1">
      <c r="A34" s="55"/>
      <c r="B34" s="48"/>
      <c r="C34" s="48"/>
      <c r="D34" s="48"/>
      <c r="E34" s="48"/>
      <c r="F34" s="48"/>
      <c r="G34" s="66"/>
      <c r="H34" s="63"/>
      <c r="I34" s="63"/>
      <c r="J34" s="63"/>
      <c r="K34" s="63"/>
      <c r="L34" s="63"/>
      <c r="M34" s="63"/>
      <c r="N34" s="63"/>
      <c r="O34" s="63"/>
      <c r="P34" s="63"/>
      <c r="Q34" s="63"/>
      <c r="R34" s="63"/>
      <c r="S34" s="63"/>
      <c r="T34" s="80"/>
      <c r="U34" s="72"/>
      <c r="V34" s="81"/>
      <c r="W34" s="72"/>
      <c r="X34" s="81"/>
    </row>
    <row r="35" spans="1:24" ht="13" customHeight="1">
      <c r="A35" s="55"/>
      <c r="B35" s="48"/>
      <c r="C35" s="48"/>
      <c r="D35" s="48"/>
      <c r="E35" s="48"/>
      <c r="F35" s="48"/>
      <c r="G35" s="66"/>
      <c r="H35" s="63"/>
      <c r="I35" s="63"/>
      <c r="J35" s="63"/>
      <c r="K35" s="63"/>
      <c r="L35" s="63"/>
      <c r="M35" s="63"/>
      <c r="N35" s="63"/>
      <c r="O35" s="63"/>
      <c r="P35" s="63"/>
      <c r="Q35" s="63"/>
      <c r="R35" s="63"/>
      <c r="S35" s="63"/>
      <c r="T35" s="80"/>
      <c r="U35" s="72"/>
      <c r="V35" s="81"/>
      <c r="W35" s="72"/>
      <c r="X35" s="81"/>
    </row>
    <row r="36" spans="1:24" ht="13" customHeight="1">
      <c r="A36" s="55"/>
      <c r="B36" s="48"/>
      <c r="C36" s="48"/>
      <c r="D36" s="48"/>
      <c r="E36" s="48"/>
      <c r="F36" s="48"/>
      <c r="G36" s="66"/>
      <c r="H36" s="63"/>
      <c r="I36" s="63"/>
      <c r="J36" s="63"/>
      <c r="K36" s="63"/>
      <c r="L36" s="63"/>
      <c r="M36" s="63"/>
      <c r="N36" s="63"/>
      <c r="O36" s="63"/>
      <c r="P36" s="63"/>
      <c r="Q36" s="63"/>
      <c r="R36" s="63"/>
      <c r="S36" s="63"/>
      <c r="T36" s="80"/>
      <c r="U36" s="72"/>
      <c r="V36" s="81"/>
      <c r="W36" s="72"/>
      <c r="X36" s="81"/>
    </row>
    <row r="37" spans="1:24" ht="13" customHeight="1">
      <c r="A37" s="56"/>
      <c r="B37" s="57"/>
      <c r="C37" s="57"/>
      <c r="D37" s="57"/>
      <c r="E37" s="57"/>
      <c r="F37" s="57"/>
      <c r="G37" s="67"/>
      <c r="H37" s="68"/>
      <c r="I37" s="68"/>
      <c r="J37" s="68"/>
      <c r="K37" s="68"/>
      <c r="L37" s="68"/>
      <c r="M37" s="68"/>
      <c r="N37" s="68"/>
      <c r="O37" s="68"/>
      <c r="P37" s="68"/>
      <c r="Q37" s="68"/>
      <c r="R37" s="68"/>
      <c r="S37" s="68"/>
      <c r="T37" s="82"/>
      <c r="U37" s="83"/>
      <c r="V37" s="84"/>
      <c r="W37" s="83"/>
      <c r="X37" s="84"/>
    </row>
    <row r="39" spans="1:24" ht="13" customHeight="1">
      <c r="A39" s="44"/>
      <c r="B39" s="45"/>
      <c r="C39" s="45"/>
      <c r="D39" s="46"/>
      <c r="E39" s="44"/>
      <c r="F39" s="45"/>
      <c r="G39" s="45"/>
      <c r="H39" s="46"/>
      <c r="I39" s="44"/>
      <c r="J39" s="45"/>
      <c r="K39" s="45"/>
      <c r="L39" s="46"/>
      <c r="P39" s="37"/>
      <c r="Q39" s="37"/>
      <c r="R39" s="37"/>
      <c r="S39" s="37"/>
      <c r="T39" s="37"/>
      <c r="U39" s="37"/>
      <c r="V39" s="37"/>
      <c r="W39" s="37"/>
      <c r="X39" s="85">
        <f>X17+X26+X28</f>
        <v>1320.47</v>
      </c>
    </row>
    <row r="40" spans="1:24" ht="13" customHeight="1">
      <c r="A40" s="41"/>
      <c r="B40" s="42"/>
      <c r="C40" s="42"/>
      <c r="D40" s="43"/>
      <c r="E40" s="87">
        <f>X39</f>
        <v>1320.47</v>
      </c>
      <c r="F40" s="42"/>
      <c r="G40" s="42"/>
      <c r="H40" s="43"/>
      <c r="I40" s="41">
        <f>A40*E40</f>
        <v>0</v>
      </c>
      <c r="J40" s="42"/>
      <c r="K40" s="42"/>
      <c r="L40" s="43"/>
      <c r="X40" s="19">
        <f>I40</f>
        <v>0</v>
      </c>
    </row>
    <row r="41" spans="1:24" ht="7" customHeight="1">
      <c r="I41" s="21"/>
    </row>
    <row r="42" spans="1:24" ht="13" customHeight="1">
      <c r="A42" s="20" t="s">
        <v>96</v>
      </c>
      <c r="P42" s="47"/>
      <c r="Q42" s="47"/>
      <c r="R42" s="47"/>
      <c r="S42" s="47"/>
      <c r="T42" s="47"/>
      <c r="U42" s="47"/>
      <c r="V42" s="47"/>
      <c r="W42" s="47"/>
      <c r="X42" s="86">
        <f>X39+X40</f>
        <v>1320.47</v>
      </c>
    </row>
    <row r="43" spans="1:24" ht="13" customHeight="1">
      <c r="A43" s="19" t="str">
        <f>UPPER(Sheet3!A2)</f>
        <v>MILLE TROIS CENT VINGT EUROS ET QUARANTE SEPT CENTIMES</v>
      </c>
    </row>
    <row r="44" spans="1:24" ht="5" customHeight="1"/>
    <row r="45" spans="1:24" ht="13" customHeight="1">
      <c r="A45" s="37"/>
      <c r="B45" s="37"/>
      <c r="C45" s="37"/>
      <c r="D45" s="37"/>
      <c r="E45" s="37"/>
      <c r="F45" s="37"/>
      <c r="G45" s="37"/>
      <c r="H45" s="37"/>
      <c r="I45" s="37"/>
      <c r="J45" s="37"/>
      <c r="K45" s="37"/>
      <c r="L45" s="37"/>
      <c r="M45" s="37"/>
      <c r="N45" s="37"/>
      <c r="O45" s="37"/>
      <c r="P45" s="37"/>
      <c r="Q45" s="37"/>
      <c r="R45" s="37"/>
      <c r="S45" s="37"/>
      <c r="T45" s="37"/>
      <c r="U45" s="37"/>
      <c r="V45" s="37"/>
      <c r="W45" s="37"/>
      <c r="X45" s="37"/>
    </row>
    <row r="46" spans="1:24" ht="5" customHeight="1"/>
    <row r="47" spans="1:24" ht="13" customHeight="1">
      <c r="A47" s="20" t="s">
        <v>94</v>
      </c>
      <c r="F47" s="19" t="s">
        <v>95</v>
      </c>
    </row>
    <row r="48" spans="1:24" ht="5" customHeight="1"/>
    <row r="49" spans="1:28" ht="13" customHeight="1">
      <c r="A49" s="38" t="s">
        <v>93</v>
      </c>
      <c r="B49" s="38"/>
      <c r="C49" s="38"/>
      <c r="D49" s="38"/>
      <c r="E49" s="38"/>
      <c r="F49" s="38"/>
      <c r="G49" s="38"/>
      <c r="H49" s="38"/>
      <c r="I49" s="38"/>
      <c r="J49" s="38"/>
      <c r="K49" s="38"/>
      <c r="L49" s="38"/>
      <c r="M49" s="38"/>
      <c r="N49" s="38"/>
      <c r="O49" s="38"/>
      <c r="P49" s="38"/>
      <c r="Q49" s="38"/>
      <c r="R49" s="38"/>
      <c r="S49" s="38"/>
      <c r="T49" s="38"/>
      <c r="U49" s="38"/>
      <c r="V49" s="38"/>
      <c r="W49" s="38"/>
      <c r="X49" s="38"/>
    </row>
    <row r="50" spans="1:28" ht="13" customHeight="1">
      <c r="A50" s="38"/>
      <c r="B50" s="38"/>
      <c r="C50" s="38"/>
      <c r="D50" s="38"/>
      <c r="E50" s="38"/>
      <c r="F50" s="38"/>
      <c r="G50" s="38"/>
      <c r="H50" s="38"/>
      <c r="I50" s="38"/>
      <c r="J50" s="38"/>
      <c r="K50" s="38"/>
      <c r="L50" s="38"/>
      <c r="M50" s="38"/>
      <c r="N50" s="38"/>
      <c r="O50" s="38"/>
      <c r="P50" s="38"/>
      <c r="Q50" s="38"/>
      <c r="R50" s="38"/>
      <c r="S50" s="38"/>
      <c r="T50" s="38"/>
      <c r="U50" s="38"/>
      <c r="V50" s="38"/>
      <c r="W50" s="38"/>
      <c r="X50" s="38"/>
    </row>
    <row r="51" spans="1:28" ht="13" customHeight="1">
      <c r="A51" s="38"/>
      <c r="B51" s="38"/>
      <c r="C51" s="38"/>
      <c r="D51" s="38"/>
      <c r="E51" s="38"/>
      <c r="F51" s="38"/>
      <c r="G51" s="38"/>
      <c r="H51" s="38"/>
      <c r="I51" s="38"/>
      <c r="J51" s="38"/>
      <c r="K51" s="38"/>
      <c r="L51" s="38"/>
      <c r="M51" s="38"/>
      <c r="N51" s="38"/>
      <c r="O51" s="38"/>
      <c r="P51" s="38"/>
      <c r="Q51" s="38"/>
      <c r="R51" s="38"/>
      <c r="S51" s="38"/>
      <c r="T51" s="38"/>
      <c r="U51" s="38"/>
      <c r="V51" s="38"/>
      <c r="W51" s="38"/>
      <c r="X51" s="38"/>
    </row>
    <row r="52" spans="1:28" ht="5" customHeight="1"/>
    <row r="53" spans="1:28" ht="13" customHeight="1">
      <c r="A53" s="37"/>
      <c r="B53" s="37"/>
      <c r="C53" s="37"/>
      <c r="D53" s="37"/>
      <c r="E53" s="37"/>
      <c r="F53" s="37"/>
      <c r="G53" s="37"/>
      <c r="H53" s="37"/>
      <c r="I53" s="37"/>
      <c r="J53" s="37"/>
      <c r="K53" s="37"/>
      <c r="L53" s="37"/>
      <c r="M53" s="37"/>
      <c r="N53" s="37"/>
      <c r="O53" s="37"/>
      <c r="P53" s="37"/>
      <c r="Q53" s="37"/>
      <c r="R53" s="37"/>
      <c r="S53" s="37"/>
      <c r="T53" s="37"/>
      <c r="U53" s="37"/>
      <c r="V53" s="37"/>
      <c r="W53" s="37"/>
      <c r="X53" s="37"/>
    </row>
    <row r="54" spans="1:28" ht="5" customHeight="1"/>
    <row r="55" spans="1:28" ht="13" customHeight="1">
      <c r="A55" s="21" t="s">
        <v>92</v>
      </c>
    </row>
    <row r="57" spans="1:28" s="36" customFormat="1" ht="23" customHeight="1">
      <c r="A57" s="36" t="s">
        <v>89</v>
      </c>
      <c r="G57" s="36" t="s">
        <v>90</v>
      </c>
      <c r="R57" s="36" t="s">
        <v>91</v>
      </c>
    </row>
    <row r="58" spans="1:28" ht="13" customHeight="1">
      <c r="G58" s="29"/>
      <c r="H58" s="30"/>
      <c r="I58" s="30"/>
      <c r="J58" s="30"/>
      <c r="K58" s="30"/>
      <c r="L58" s="30"/>
      <c r="M58" s="30"/>
      <c r="N58" s="30"/>
      <c r="O58" s="30"/>
      <c r="P58" s="33"/>
      <c r="R58" s="29"/>
      <c r="S58" s="30"/>
      <c r="T58" s="30"/>
      <c r="U58" s="30"/>
      <c r="V58" s="30"/>
      <c r="W58" s="30"/>
      <c r="X58" s="33"/>
    </row>
    <row r="59" spans="1:28" ht="13" customHeight="1">
      <c r="G59" s="28"/>
      <c r="P59" s="34"/>
      <c r="R59" s="28"/>
      <c r="X59" s="34"/>
    </row>
    <row r="60" spans="1:28" ht="13" customHeight="1">
      <c r="G60" s="28"/>
      <c r="P60" s="34"/>
      <c r="R60" s="28"/>
      <c r="X60" s="34"/>
    </row>
    <row r="61" spans="1:28" ht="13" customHeight="1">
      <c r="A61" s="27"/>
      <c r="B61" s="27"/>
      <c r="C61" s="27"/>
      <c r="D61" s="27"/>
      <c r="E61" s="27"/>
      <c r="F61" s="27"/>
      <c r="G61" s="31"/>
      <c r="H61" s="32"/>
      <c r="I61" s="32"/>
      <c r="J61" s="32"/>
      <c r="K61" s="32"/>
      <c r="L61" s="32"/>
      <c r="M61" s="32"/>
      <c r="N61" s="32"/>
      <c r="O61" s="32"/>
      <c r="P61" s="35"/>
      <c r="Q61" s="27"/>
      <c r="R61" s="31"/>
      <c r="S61" s="32"/>
      <c r="T61" s="32"/>
      <c r="U61" s="32"/>
      <c r="V61" s="32"/>
      <c r="W61" s="32"/>
      <c r="X61" s="35"/>
      <c r="Y61" s="27"/>
      <c r="Z61" s="27"/>
      <c r="AA61" s="27"/>
      <c r="AB61" s="27"/>
    </row>
    <row r="64" spans="1:28" ht="13" customHeight="1">
      <c r="A64" s="26" t="s">
        <v>88</v>
      </c>
      <c r="B64" s="26"/>
      <c r="C64" s="26"/>
      <c r="D64" s="26"/>
      <c r="E64" s="26"/>
      <c r="F64" s="26"/>
      <c r="G64" s="26"/>
      <c r="H64" s="26"/>
      <c r="I64" s="26"/>
      <c r="J64" s="26"/>
      <c r="K64" s="26"/>
      <c r="L64" s="26"/>
      <c r="M64" s="26"/>
      <c r="N64" s="26"/>
      <c r="O64" s="26"/>
      <c r="P64" s="26"/>
      <c r="Q64" s="26"/>
      <c r="R64" s="26"/>
      <c r="S64" s="26"/>
      <c r="T64" s="26"/>
      <c r="U64" s="26"/>
      <c r="V64" s="26"/>
      <c r="W64" s="26"/>
      <c r="X64" s="26"/>
    </row>
  </sheetData>
  <mergeCells count="34">
    <mergeCell ref="A34:F34"/>
    <mergeCell ref="A35:F35"/>
    <mergeCell ref="A36:F36"/>
    <mergeCell ref="A37:F37"/>
    <mergeCell ref="A29:F29"/>
    <mergeCell ref="A30:F30"/>
    <mergeCell ref="A31:F31"/>
    <mergeCell ref="A32:F32"/>
    <mergeCell ref="A33:F33"/>
    <mergeCell ref="A24:F24"/>
    <mergeCell ref="A25:F25"/>
    <mergeCell ref="A26:F26"/>
    <mergeCell ref="A27:F27"/>
    <mergeCell ref="A28:F28"/>
    <mergeCell ref="A19:F19"/>
    <mergeCell ref="A20:F20"/>
    <mergeCell ref="A21:F21"/>
    <mergeCell ref="A22:F22"/>
    <mergeCell ref="A23:F23"/>
    <mergeCell ref="F10:K10"/>
    <mergeCell ref="F11:K11"/>
    <mergeCell ref="F12:K12"/>
    <mergeCell ref="A64:X64"/>
    <mergeCell ref="A49:X51"/>
    <mergeCell ref="A40:D40"/>
    <mergeCell ref="E40:H40"/>
    <mergeCell ref="I40:L40"/>
    <mergeCell ref="A39:D39"/>
    <mergeCell ref="E39:H39"/>
    <mergeCell ref="I39:L39"/>
    <mergeCell ref="A15:F15"/>
    <mergeCell ref="A16:F16"/>
    <mergeCell ref="A17:F17"/>
    <mergeCell ref="A18:F18"/>
  </mergeCells>
  <pageMargins left="0.6" right="0.6" top="0.25" bottom="0.1" header="0.3" footer="0.3"/>
  <pageSetup paperSize="9" orientation="portrait" horizontalDpi="0" verticalDpi="0"/>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A98"/>
  <sheetViews>
    <sheetView workbookViewId="0"/>
  </sheetViews>
  <sheetFormatPr baseColWidth="10" defaultColWidth="8.83203125" defaultRowHeight="13"/>
  <sheetData>
    <row r="1" spans="1:1">
      <c r="A1">
        <f>Sheet2!X42</f>
        <v>1320.47</v>
      </c>
    </row>
    <row r="2" spans="1:1">
      <c r="A2" t="str">
        <f>UPPER(MID(A98,1,1))&amp;MID(A98,2,168)</f>
        <v>Mille trois cent vingt Euros et quarante sept centimes</v>
      </c>
    </row>
    <row r="3" spans="1:1">
      <c r="A3">
        <f>INT(A1/1000000)</f>
        <v>0</v>
      </c>
    </row>
    <row r="4" spans="1:1">
      <c r="A4">
        <f>INT((A1-A3*1000000)/1000)</f>
        <v>1</v>
      </c>
    </row>
    <row r="5" spans="1:1">
      <c r="A5">
        <f>INT(A1-A3*1000000-A4*1000)</f>
        <v>320</v>
      </c>
    </row>
    <row r="6" spans="1:1">
      <c r="A6">
        <f>ROUND(A1-A3*1000000-A4*1000-A5,2)*100</f>
        <v>47</v>
      </c>
    </row>
    <row r="7" spans="1:1">
      <c r="A7">
        <f>A3-A12*100</f>
        <v>0</v>
      </c>
    </row>
    <row r="9" spans="1:1">
      <c r="A9">
        <f>A4-A15*100</f>
        <v>1</v>
      </c>
    </row>
    <row r="10" spans="1:1">
      <c r="A10">
        <f>ROUND(A5-A18*100,0)</f>
        <v>20</v>
      </c>
    </row>
    <row r="11" spans="1:1">
      <c r="A11">
        <f>A6</f>
        <v>47</v>
      </c>
    </row>
    <row r="12" spans="1:1">
      <c r="A12">
        <f>INT(A3/100)</f>
        <v>0</v>
      </c>
    </row>
    <row r="13" spans="1:1">
      <c r="A13">
        <f>INT((A3-A12*100)/10)</f>
        <v>0</v>
      </c>
    </row>
    <row r="14" spans="1:1">
      <c r="A14">
        <f>A3-A12*100-A13*10</f>
        <v>0</v>
      </c>
    </row>
    <row r="15" spans="1:1">
      <c r="A15">
        <f>INT(A4/100)</f>
        <v>0</v>
      </c>
    </row>
    <row r="16" spans="1:1">
      <c r="A16">
        <f>INT((A4-A15*100)/10)</f>
        <v>0</v>
      </c>
    </row>
    <row r="17" spans="1:1">
      <c r="A17">
        <f>A4-A15*100-A16*10</f>
        <v>1</v>
      </c>
    </row>
    <row r="18" spans="1:1">
      <c r="A18">
        <f>INT(A5/100)</f>
        <v>3</v>
      </c>
    </row>
    <row r="19" spans="1:1">
      <c r="A19">
        <f>INT((A5-A18*100)/10)</f>
        <v>2</v>
      </c>
    </row>
    <row r="20" spans="1:1">
      <c r="A20">
        <f>A5-A18*100-A19*10</f>
        <v>0</v>
      </c>
    </row>
    <row r="21" spans="1:1">
      <c r="A21">
        <f>INT(A6/10)</f>
        <v>4</v>
      </c>
    </row>
    <row r="22" spans="1:1">
      <c r="A22">
        <f>ROUND(A6-A21*10,0)</f>
        <v>7</v>
      </c>
    </row>
    <row r="23" spans="1:1">
      <c r="A23" t="str">
        <f>IF(A12=0,"",IF(A12=1,"",IF(A12=2,"deux ",IF(A12=3,"trois ",IF(A12=4,"quatre ",IF(A12=5,"cinq ",A42))))))</f>
        <v/>
      </c>
    </row>
    <row r="24" spans="1:1">
      <c r="A24" t="str">
        <f>IF(A12=0,"",IF(A12&lt;2,"cent ",A43))</f>
        <v/>
      </c>
    </row>
    <row r="25" spans="1:1">
      <c r="A25" t="str">
        <f>IF(A13=1,A44,IF(A13=7,A64,IF(A13=9,A80,A89)))</f>
        <v/>
      </c>
    </row>
    <row r="26" spans="1:1">
      <c r="A26" t="str">
        <f>IF(A7=11,"",IF(A7=12,"",IF(A7=13,"",IF(A7=14,"",IF(A7=15,"",IF(A7=16,"",A45))))))</f>
        <v/>
      </c>
    </row>
    <row r="27" spans="1:1">
      <c r="A27" t="str">
        <f>IF(A3=0,"",IF(A3&lt;2,"million ","millions "))</f>
        <v/>
      </c>
    </row>
    <row r="28" spans="1:1">
      <c r="A28" t="str">
        <f>IF(A8=1,"",IF(A15=0,"",IF(A15=1,"",IF(A15=2,"deux ",IF(A15=3,"trois ",IF(A15=4,"quatre ",IF(A15=5,"cinq ",A46)))))))</f>
        <v/>
      </c>
    </row>
    <row r="29" spans="1:1">
      <c r="A29" t="str">
        <f>IF(A15=0,"",IF(A15&lt;2,"cent ",IF(A32="mille ","cent ",A47)))</f>
        <v/>
      </c>
    </row>
    <row r="30" spans="1:1">
      <c r="A30" t="str">
        <f>IF(A16=1,A48,IF(A16=7,A66,IF(A16=9,A81,A90)))</f>
        <v/>
      </c>
    </row>
    <row r="31" spans="1:1">
      <c r="A31" t="str">
        <f>IF(A4=1,"",A49)</f>
        <v/>
      </c>
    </row>
    <row r="32" spans="1:1">
      <c r="A32" t="str">
        <f>IF(A4&gt;0,"mille ","")</f>
        <v xml:space="preserve">mille </v>
      </c>
    </row>
    <row r="33" spans="1:1">
      <c r="A33" t="str">
        <f>IF(INT(A1)=0,"zéro ",IF(A18=0,"",IF(A18=1,"",IF(A18=2,"deux ",IF(A18=3,"trois ",IF(A18=4,"quatre ",IF(A18=5,"cinq ",A50)))))))</f>
        <v xml:space="preserve">trois </v>
      </c>
    </row>
    <row r="34" spans="1:1">
      <c r="A34" t="str">
        <f>IF(A18=0,"",IF(A18&lt;2,"cent ",A51))</f>
        <v xml:space="preserve">cent </v>
      </c>
    </row>
    <row r="35" spans="1:1">
      <c r="A35" t="str">
        <f>IF(A19=1,A52,IF(A19=7,A68,IF(A19=9,A83,A91)))</f>
        <v xml:space="preserve">vingt </v>
      </c>
    </row>
    <row r="36" spans="1:1">
      <c r="A36" t="str">
        <f>IF(A10=11,"",IF(A10=12,"",IF(A10=13,"",IF(A10=14,"",IF(A10=15,"",IF(A10=16,"",A53))))))</f>
        <v/>
      </c>
    </row>
    <row r="37" spans="1:1">
      <c r="A37" t="str">
        <f>IF(INT(A1&lt;2),"Euro ","Euros ")</f>
        <v xml:space="preserve">Euros </v>
      </c>
    </row>
    <row r="38" spans="1:1">
      <c r="A38" t="str">
        <f>IF(A6&gt;0,"et ","")</f>
        <v xml:space="preserve">et </v>
      </c>
    </row>
    <row r="39" spans="1:1">
      <c r="A39" t="str">
        <f>IF(A21=1,A54,IF(A21=7,A70,IF(A21=9,A84,A92)))</f>
        <v xml:space="preserve">quarante </v>
      </c>
    </row>
    <row r="40" spans="1:1">
      <c r="A40" t="str">
        <f>IF(A11=11,"",IF(A11=12,"",IF(A11=13,"",IF(A11=14,"",IF(A11=15,"",IF(A11=16,"",A55))))))</f>
        <v xml:space="preserve">sept </v>
      </c>
    </row>
    <row r="41" spans="1:1">
      <c r="A41" t="str">
        <f>IF(A6=0,"",IF(A6&lt;2,"centime","centimes"))</f>
        <v>centimes</v>
      </c>
    </row>
    <row r="42" spans="1:1">
      <c r="A42" t="str">
        <f>IF(A3=0," ",IF(A12=6,"six ",IF(A12=7,"sept ",IF(A12=8,"huit ",IF(A12=9,"neuf ",)))))</f>
        <v xml:space="preserve"> </v>
      </c>
    </row>
    <row r="43" spans="1:1">
      <c r="A43" t="str">
        <f>IF(A7&gt;0,"cent ", "cents ")</f>
        <v xml:space="preserve">cents </v>
      </c>
    </row>
    <row r="44" spans="1:1">
      <c r="A44" t="str">
        <f>IF(A7=10,"dix ",IF(A7=11,"onze ",IF(A7=12,"douze ",IF(A7=13,"treize ",IF(A7=14,"quatorze ",IF(A7=15,"quinze ",A56))))))</f>
        <v/>
      </c>
    </row>
    <row r="45" spans="1:1">
      <c r="A45" t="str">
        <f>IF(A7=17,"",IF(A7=18,"",IF(A7=19,"",A57)))</f>
        <v/>
      </c>
    </row>
    <row r="46" spans="1:1">
      <c r="A46">
        <f>IF(A15=6,"six ",IF(A15=7,"sept ",IF(A15=8,"huit ",IF(A15=9,"neuf ",))))</f>
        <v>0</v>
      </c>
    </row>
    <row r="47" spans="1:1">
      <c r="A47" t="str">
        <f>IF(A9&gt;0,"cent ", "cents ")</f>
        <v xml:space="preserve">cent </v>
      </c>
    </row>
    <row r="48" spans="1:1">
      <c r="A48" t="str">
        <f>IF(A9=10,"dix ",IF(A9=11,"onze ",IF(A9=12,"douze ",IF(A9=13,"treize ",IF(A9=14,"quatorze ",IF(A9=15,"quinze ",A58))))))</f>
        <v/>
      </c>
    </row>
    <row r="49" spans="1:1">
      <c r="A49" t="str">
        <f>IF(A9=11,"",IF(A9=12,"",IF(A9=13,"",IF(A9=14,"",IF(A9=15,"",IF(A9=16,"",A59))))))</f>
        <v xml:space="preserve">un </v>
      </c>
    </row>
    <row r="50" spans="1:1">
      <c r="A50">
        <f>IF(A18=6,"six ",IF(A18=7,"sept ",IF(A18=8,"huit ",IF(A18=9,"neuf ",))))</f>
        <v>0</v>
      </c>
    </row>
    <row r="51" spans="1:1">
      <c r="A51" t="str">
        <f>IF(A10&gt;0,"cent ", "cents ")</f>
        <v xml:space="preserve">cent </v>
      </c>
    </row>
    <row r="52" spans="1:1">
      <c r="A52" t="str">
        <f>IF(A10=10,"dix ",IF(A10=11,"onze ",IF(A10=12,"douze ",IF(A10=13,"treize ",IF(A10=14,"quatorze ",IF(A10=15,"quinze ",A60))))))</f>
        <v xml:space="preserve">vingt </v>
      </c>
    </row>
    <row r="53" spans="1:1">
      <c r="A53" t="str">
        <f>IF(A10=17,"",IF(A10=18,"",IF(A10=19,"",A61)))</f>
        <v/>
      </c>
    </row>
    <row r="54" spans="1:1">
      <c r="A54" t="str">
        <f>IF(A11=10,"dix ",IF(A11=11,"onze ",IF(A11=12,"douze ",IF(A11=13,"treize ",IF(A11=14,"quatorze ",IF(A11=15,"quinze ",A62))))))</f>
        <v xml:space="preserve">quarante </v>
      </c>
    </row>
    <row r="55" spans="1:1">
      <c r="A55" t="str">
        <f>IF(A11=17,"",IF(A11=18,"",IF(A11=19,"",A63)))</f>
        <v xml:space="preserve">sept </v>
      </c>
    </row>
    <row r="56" spans="1:1">
      <c r="A56" t="str">
        <f>IF(A7=16,"seize ",IF(A7=17,"dix-sept ",IF(A7=18,"dix-huit ",IF(A7=19,"dix-neuf ",A64))))</f>
        <v/>
      </c>
    </row>
    <row r="57" spans="1:1">
      <c r="A57" t="str">
        <f>IF(A7=21,"et un ",IF(A7=31,"et un ",IF(A7=41,"et un ",IF(A7=51,"et un ",IF(A7=61,"et un ",A65)))))</f>
        <v/>
      </c>
    </row>
    <row r="58" spans="1:1">
      <c r="A58" t="str">
        <f>IF(A9=16,"seize ",IF(A9=17,"dix-sept ",IF(A9=18,"dix-huit ",IF(A9=19,"dix-neuf ",A66))))</f>
        <v/>
      </c>
    </row>
    <row r="59" spans="1:1">
      <c r="A59" t="str">
        <f>IF(A9=17,"",IF(A9=18,"",IF(A9=19,"",A67)))</f>
        <v xml:space="preserve">un </v>
      </c>
    </row>
    <row r="60" spans="1:1">
      <c r="A60" t="str">
        <f>IF(A10=16,"seize ",IF(A10=17,"dix-sept ",IF(A10=18,"dix-huit ",IF(A10=19,"dix-neuf ",A68))))</f>
        <v xml:space="preserve">vingt </v>
      </c>
    </row>
    <row r="61" spans="1:1">
      <c r="A61" t="str">
        <f>IF(A10=21,"et un ",IF(A10=31,"et un ",IF(A10=41,"et un ",IF(A10=51,"et un ",IF(A10=61,"et un ",A69)))))</f>
        <v/>
      </c>
    </row>
    <row r="62" spans="1:1">
      <c r="A62" t="str">
        <f>IF(A11=16,"seize ",IF(A11=17,"dix-sept ",IF(A11=18,"dix-huit ",IF(A11=19,"dix-neuf ",A70))))</f>
        <v xml:space="preserve">quarante </v>
      </c>
    </row>
    <row r="63" spans="1:1">
      <c r="A63" t="str">
        <f>IF(A11=21,"et un ",IF(A11=31,"et un ",IF(A11=41,"et un ",IF(A11=51,"et un ",IF(A11=61,"et un ",A71)))))</f>
        <v xml:space="preserve">sept </v>
      </c>
    </row>
    <row r="64" spans="1:1">
      <c r="A64" t="str">
        <f>IF(A7=70,"soixante-dix ",IF(A7=71,"soixante et onze ",IF(A7=72,"soixante-douze ",IF(A7=73,"soixante-treize ",IF(A7=74,"soixante-quatorze ",IF(A7=75,"soixante-quinze ",A72))))))</f>
        <v/>
      </c>
    </row>
    <row r="65" spans="1:1">
      <c r="A65" t="str">
        <f>IF(A13=9,"",IF(A13=7,"",IF(A14=0,"",IF(A14=1,"un ",IF(A14=2,"deux ",IF(A14=3,"trois ",IF(A14=4,"quatre ",IF(A14=5,"cinq ",A73))))))))</f>
        <v/>
      </c>
    </row>
    <row r="66" spans="1:1">
      <c r="A66" t="str">
        <f>IF(A9=70,"soixante-dix ",IF(A9=71,"soixante et onze ",IF(A9=72,"soixante-douze ",IF(A9=73,"soixante-treize ",IF(A9=74,"soixante-quatorze ",IF(A9=75,"soixante-quinze ",A74))))))</f>
        <v/>
      </c>
    </row>
    <row r="67" spans="1:1">
      <c r="A67" t="str">
        <f>IF(A9=21,"et un ",IF(A9=31,"et un ",IF(A9=41,"et un ",IF(A9=51,"et un ",IF(A9=61,"et un ",A75)))))</f>
        <v xml:space="preserve">un </v>
      </c>
    </row>
    <row r="68" spans="1:1">
      <c r="A68" t="str">
        <f>IF(A10=70,"soixante-dix ",IF(A10=71,"soixante et onze ",IF(A10=72,"soixante-douze ",IF(A10=73,"soixante-treize ",IF(A10=74,"soixante-quatorze ",IF(A10=75,"soixante-quinze ",A76))))))</f>
        <v xml:space="preserve">vingt </v>
      </c>
    </row>
    <row r="69" spans="1:1">
      <c r="A69" t="str">
        <f>IF(A19=9,"",IF(A19=7,"",IF(A20=0,"",IF(A20=1,"un ",IF(A20=2,"deux ",IF(A20=3,"trois ",IF(A20=4,"quatre ",IF(A20=5,"cinq ",A77))))))))</f>
        <v/>
      </c>
    </row>
    <row r="70" spans="1:1">
      <c r="A70" t="str">
        <f>IF(A11=70,"soixante-dix ",IF(A11=71,"soixante et onze ",IF(A11=72,"soixante-douze ",IF(A11=73,"soixante-treize ",IF(A11=74,"soixante-quatorze ",IF(A11=75,"soixante-quinze ",A78))))))</f>
        <v xml:space="preserve">quarante </v>
      </c>
    </row>
    <row r="71" spans="1:1">
      <c r="A71" t="str">
        <f>IF(A21=9,"",IF(A21=7,"",IF(A22=0,"",IF(A22=1,"un ",IF(A22=2,"deux ",IF(A22=3,"trois ",IF(A22=4,"quatre ",IF(A22=5,"cinq ",A79))))))))</f>
        <v xml:space="preserve">sept </v>
      </c>
    </row>
    <row r="72" spans="1:1">
      <c r="A72" t="str">
        <f>IF(A7=76,"soixante-seize ",IF(A7=77,"soixante-dix-sept ",IF(A7=78,"soixante-dix-huit ",IF(A7=79,"soixante-dix-neuf ",A80))))</f>
        <v/>
      </c>
    </row>
    <row r="73" spans="1:1">
      <c r="A73">
        <f>IF(A13=9,"",IF(A14=6,"six ",IF(A14=7,"sept ",IF(A14=8,"huit ",IF(A14=9,"neuf ",)))))</f>
        <v>0</v>
      </c>
    </row>
    <row r="74" spans="1:1">
      <c r="A74" t="str">
        <f>IF(A9=76,"soixante-seize ",IF(A9=77,"soixante-dix-sept ",IF(A9=78,"soixante-dix-huit ",IF(A9=79,"soixante-dix-neuf ",A81))))</f>
        <v/>
      </c>
    </row>
    <row r="75" spans="1:1">
      <c r="A75" t="str">
        <f>IF(A16=9,"",IF(A16=7,"",IF(A17=0,"",IF(A17=1,"un ",IF(A17=2,"deux ",IF(A17=3,"trois ",IF(A17=4,"quatre ",IF(A17=5,"cinq ",A82))))))))</f>
        <v xml:space="preserve">un </v>
      </c>
    </row>
    <row r="76" spans="1:1">
      <c r="A76" t="str">
        <f>IF(A10=76,"soixante-seize ",IF(A10=77,"soixante-dix-sept ",IF(A10=78,"soixante-dix-huit ",IF(A10=79,"soixante-dix-neuf ",A83))))</f>
        <v xml:space="preserve">vingt </v>
      </c>
    </row>
    <row r="77" spans="1:1">
      <c r="A77">
        <f>IF(A19=9,"",IF(A20=6,"six ",IF(A20=7,"sept ",IF(A20=8,"huit ",IF(A20=9,"neuf ",)))))</f>
        <v>0</v>
      </c>
    </row>
    <row r="78" spans="1:1">
      <c r="A78" t="str">
        <f>IF(A11=76,"soixante-seize ",IF(A11=77,"soixante-dix-sept ",IF(A11=78,"soixante-dix-huit ",IF(A11=79,"soixante-dix-neuf ",A84))))</f>
        <v xml:space="preserve">quarante </v>
      </c>
    </row>
    <row r="79" spans="1:1">
      <c r="A79" t="str">
        <f>IF(A21=9,"",IF(A22=6,"six ",IF(A22=7,"sept ",IF(A22=8,"huit ",IF(A22=9,"neuf ",)))))</f>
        <v xml:space="preserve">sept </v>
      </c>
    </row>
    <row r="80" spans="1:1">
      <c r="A80" t="str">
        <f>IF(A7=90,"quatre-vingt-dix ",IF(A7=91,"quatre-vingt-onze ",IF(A7=92,"quatre-vingt-douze ",IF(A7=93,"quatre-vingt-treize ",IF(A7=94,"quatre-vingt-quatorze ",IF(A7=95,"quatre-vingt-quinze ",A85))))))</f>
        <v/>
      </c>
    </row>
    <row r="81" spans="1:1">
      <c r="A81" t="str">
        <f>IF(A9=90,"quatre-vingt-dix ",IF(A9=91,"quatre-vingt-onze ",IF(A9=92,"quatre-vingt-douze ",IF(A9=93,"quatre-vingt-treize ",IF(A9=94,"quatre-vingt-quatorze ",IF(A9=95,"quatre-vingt-quinze ",A86))))))</f>
        <v/>
      </c>
    </row>
    <row r="82" spans="1:1">
      <c r="A82">
        <f>IF(A16=9,"",IF(A17=6,"six ",IF(A17=7,"sept ",IF(A17=8,"huit ",IF(A17=9,"neuf ",)))))</f>
        <v>0</v>
      </c>
    </row>
    <row r="83" spans="1:1">
      <c r="A83" t="str">
        <f>IF(A10=90,"quatre-vingt-dix ",IF(A10=91,"quatre-vingt-onze ",IF(A10=92,"quatre-vingt-douze ",IF(A10=93,"quatre-vingt-treize ",IF(A10=94,"quatre-vingt-quatorze ",IF(A10=95,"quatre-vingt-quinze ",A87))))))</f>
        <v xml:space="preserve">vingt </v>
      </c>
    </row>
    <row r="84" spans="1:1">
      <c r="A84" t="str">
        <f>IF(A11=90,"quatre-vingt-dix ",IF(A11=91,"quatre-vingt-onze ",IF(A11=92,"quatre-vingt-douze ",IF(A11=93,"quatre-vingt-treize ",IF(A11=94,"quatre-vingt-quatorze ",IF(A11=95,"quatre-vingt-quinze ",A88))))))</f>
        <v xml:space="preserve">quarante </v>
      </c>
    </row>
    <row r="85" spans="1:1">
      <c r="A85" t="str">
        <f>IF(A7=96,"quatre-vingt-seize ",IF(A7=97,"quatre-vingt-dix-sept ",IF(A7=98,"quatre-vingt-dix-huit ",IF(A7=99,"quatre-vingt-dix-neuf ",A89))))</f>
        <v/>
      </c>
    </row>
    <row r="86" spans="1:1">
      <c r="A86" t="str">
        <f>IF(A9=96,"quatre-vingt-seize ",IF(A9=97,"quatre-vingt-dix-sept ",IF(A9=98,"quatre-vingt-dix-huit ",IF(A9=99,"quatre-vingt-dix-neuf ",A90))))</f>
        <v/>
      </c>
    </row>
    <row r="87" spans="1:1">
      <c r="A87" t="str">
        <f>IF(A10=96,"quatre-vingt-seize ",IF(A10=97,"quatre-vingt-dix-sept ",IF(A10=98,"quatre-vingt-dix-huit ",IF(A10=99,"quatre-vingt-dix-neuf ",A91))))</f>
        <v xml:space="preserve">vingt </v>
      </c>
    </row>
    <row r="88" spans="1:1">
      <c r="A88" t="str">
        <f>IF(A11=96,"quatre-vingt-seize ",IF(A11=97,"quatre-vingt-dix-sept ",IF(A11=98,"quatre-vingt-dix-huit ",IF(A11=99,"quatre-vingt-dix-neuf ",A92))))</f>
        <v xml:space="preserve">quarante </v>
      </c>
    </row>
    <row r="89" spans="1:1">
      <c r="A89" t="str">
        <f>IF(A13=2,"vingt ",IF(A13=3,"trente ",IF(A13=4,"quarante ",IF(A13=5,"cinquante ",A93))))</f>
        <v/>
      </c>
    </row>
    <row r="90" spans="1:1">
      <c r="A90" t="str">
        <f>IF(A16=2,"vingt ",IF(A16=3,"trente ",IF(A16=4,"quarante ",IF(A16=5,"cinquante ",A94))))</f>
        <v/>
      </c>
    </row>
    <row r="91" spans="1:1">
      <c r="A91" t="str">
        <f>IF(A19=2,"vingt ",IF(A19=3,"trente ",IF(A19=4,"quarante ",IF(A19=5,"cinquante ",A95))))</f>
        <v xml:space="preserve">vingt </v>
      </c>
    </row>
    <row r="92" spans="1:1">
      <c r="A92" t="str">
        <f>IF(A21=2,"vingt ",IF(A21=3,"trente ",IF(A21=4,"quarante ",IF(A21=5,"cinquante ",A96))))</f>
        <v xml:space="preserve">quarante </v>
      </c>
    </row>
    <row r="93" spans="1:1">
      <c r="A93" t="str">
        <f>IF(A13=6,"soixante ",IF(A7=80,"quatre-vingts ",IF(A13=8,"quatre-vingt-","")))</f>
        <v/>
      </c>
    </row>
    <row r="94" spans="1:1">
      <c r="A94" t="str">
        <f>IF(A16=6,"soixante ",IF(A9=80,"quatre-vingts ",IF(A16=8,"quatre-vingt-","")))</f>
        <v/>
      </c>
    </row>
    <row r="95" spans="1:1">
      <c r="A95" t="str">
        <f>IF(A19=6,"soixante ",IF(A10=80,"quatre-vingts ",IF(A19=8,"quatre-vingt-","")))</f>
        <v/>
      </c>
    </row>
    <row r="96" spans="1:1">
      <c r="A96" t="str">
        <f>IF(A21=6,"soixante ",IF(A11=80,"quatre-vingts ",IF(A21=8,"quatre-vingt-","")))</f>
        <v/>
      </c>
    </row>
    <row r="98" spans="1:1">
      <c r="A98" t="str">
        <f>(A23&amp;A24&amp;A25&amp;A26&amp;A27&amp;A28&amp;A29&amp;A30&amp;A31&amp;A32&amp;A33&amp;A34&amp;A35&amp;A36&amp;A37&amp;A38&amp;A39&amp;A40&amp;A41)</f>
        <v>mille trois cent vingt Euros et quarante sept centimes</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Sheet1</vt:lpstr>
      <vt:lpstr>Sheet2</vt:lpstr>
      <vt:lpstr>Sheet3</vt:lpstr>
    </vt:vector>
  </TitlesOfParts>
  <Company>Investintech.com Inc.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A2E_Engine</dc:creator>
  <cp:lastModifiedBy>Microsoft Office User</cp:lastModifiedBy>
  <dcterms:created xsi:type="dcterms:W3CDTF">2021-03-05T14:31:48Z</dcterms:created>
  <dcterms:modified xsi:type="dcterms:W3CDTF">2021-03-08T11:57:32Z</dcterms:modified>
</cp:coreProperties>
</file>