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cyllene-my.sharepoint.com/personal/matthieu_rezeau_groupe-cyllene_com/Documents/0 - PERSO/Patisserie/"/>
    </mc:Choice>
  </mc:AlternateContent>
  <xr:revisionPtr revIDLastSave="854" documentId="8_{69F522CD-AE4A-41C8-9D24-C3EF6B6F56E3}" xr6:coauthVersionLast="46" xr6:coauthVersionMax="46" xr10:uidLastSave="{32EE3288-3887-4A8F-A70A-7BF6758FC542}"/>
  <bookViews>
    <workbookView xWindow="-110" yWindow="-110" windowWidth="19420" windowHeight="10560" activeTab="1" xr2:uid="{316CD7DA-ACDB-42A3-9D00-0372ED0E9308}"/>
  </bookViews>
  <sheets>
    <sheet name="Recette" sheetId="2" r:id="rId1"/>
    <sheet name="Prix" sheetId="1" r:id="rId2"/>
    <sheet name="Preparations" sheetId="3" r:id="rId3"/>
    <sheet name="Apports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1" i="1" l="1"/>
  <c r="K49" i="3"/>
  <c r="J49" i="3"/>
  <c r="I49" i="3"/>
  <c r="H49" i="3"/>
  <c r="G49" i="3"/>
  <c r="F49" i="3"/>
  <c r="E49" i="3"/>
  <c r="D49" i="3"/>
  <c r="K48" i="3"/>
  <c r="J48" i="3"/>
  <c r="I48" i="3"/>
  <c r="H48" i="3"/>
  <c r="G48" i="3"/>
  <c r="F48" i="3"/>
  <c r="E48" i="3"/>
  <c r="D48" i="3"/>
  <c r="K47" i="3"/>
  <c r="J47" i="3"/>
  <c r="I47" i="3"/>
  <c r="H47" i="3"/>
  <c r="G47" i="3"/>
  <c r="F47" i="3"/>
  <c r="E47" i="3"/>
  <c r="D47" i="3"/>
  <c r="K46" i="3"/>
  <c r="J46" i="3"/>
  <c r="I46" i="3"/>
  <c r="H46" i="3"/>
  <c r="G46" i="3"/>
  <c r="F46" i="3"/>
  <c r="E46" i="3"/>
  <c r="D46" i="3"/>
  <c r="K45" i="3"/>
  <c r="J45" i="3"/>
  <c r="I45" i="3"/>
  <c r="H45" i="3"/>
  <c r="G45" i="3"/>
  <c r="F45" i="3"/>
  <c r="E45" i="3"/>
  <c r="D45" i="3"/>
  <c r="K44" i="3"/>
  <c r="J44" i="3"/>
  <c r="I44" i="3"/>
  <c r="H44" i="3"/>
  <c r="G44" i="3"/>
  <c r="F44" i="3"/>
  <c r="E44" i="3"/>
  <c r="D44" i="3"/>
  <c r="B43" i="3"/>
  <c r="K42" i="3"/>
  <c r="J42" i="3"/>
  <c r="I42" i="3"/>
  <c r="H42" i="3"/>
  <c r="G42" i="3"/>
  <c r="F42" i="3"/>
  <c r="E42" i="3"/>
  <c r="D42" i="3"/>
  <c r="K41" i="3"/>
  <c r="J41" i="3"/>
  <c r="I41" i="3"/>
  <c r="H41" i="3"/>
  <c r="G41" i="3"/>
  <c r="F41" i="3"/>
  <c r="E41" i="3"/>
  <c r="D41" i="3"/>
  <c r="K40" i="3"/>
  <c r="J40" i="3"/>
  <c r="I40" i="3"/>
  <c r="H40" i="3"/>
  <c r="G40" i="3"/>
  <c r="F40" i="3"/>
  <c r="E40" i="3"/>
  <c r="D40" i="3"/>
  <c r="K39" i="3"/>
  <c r="J39" i="3"/>
  <c r="I39" i="3"/>
  <c r="H39" i="3"/>
  <c r="G39" i="3"/>
  <c r="F39" i="3"/>
  <c r="E39" i="3"/>
  <c r="D39" i="3"/>
  <c r="K38" i="3"/>
  <c r="J38" i="3"/>
  <c r="I38" i="3"/>
  <c r="H38" i="3"/>
  <c r="G38" i="3"/>
  <c r="F38" i="3"/>
  <c r="E38" i="3"/>
  <c r="D38" i="3"/>
  <c r="K37" i="3"/>
  <c r="J37" i="3"/>
  <c r="I37" i="3"/>
  <c r="H37" i="3"/>
  <c r="G37" i="3"/>
  <c r="F37" i="3"/>
  <c r="E37" i="3"/>
  <c r="D37" i="3"/>
  <c r="B36" i="3"/>
  <c r="K26" i="3"/>
  <c r="J26" i="3"/>
  <c r="I26" i="3"/>
  <c r="H26" i="3"/>
  <c r="G26" i="3"/>
  <c r="F26" i="3"/>
  <c r="E26" i="3"/>
  <c r="D26" i="3"/>
  <c r="K28" i="3"/>
  <c r="J28" i="3"/>
  <c r="I28" i="3"/>
  <c r="H28" i="3"/>
  <c r="G28" i="3"/>
  <c r="F28" i="3"/>
  <c r="E28" i="3"/>
  <c r="D28" i="3"/>
  <c r="K27" i="3"/>
  <c r="J27" i="3"/>
  <c r="I27" i="3"/>
  <c r="H27" i="3"/>
  <c r="G27" i="3"/>
  <c r="F27" i="3"/>
  <c r="E27" i="3"/>
  <c r="D27" i="3"/>
  <c r="K25" i="3"/>
  <c r="J25" i="3"/>
  <c r="I25" i="3"/>
  <c r="H25" i="3"/>
  <c r="G25" i="3"/>
  <c r="F25" i="3"/>
  <c r="E25" i="3"/>
  <c r="D25" i="3"/>
  <c r="K24" i="3"/>
  <c r="J24" i="3"/>
  <c r="I24" i="3"/>
  <c r="H24" i="3"/>
  <c r="G24" i="3"/>
  <c r="F24" i="3"/>
  <c r="E24" i="3"/>
  <c r="D24" i="3"/>
  <c r="K23" i="3"/>
  <c r="J23" i="3"/>
  <c r="I23" i="3"/>
  <c r="H23" i="3"/>
  <c r="G23" i="3"/>
  <c r="F23" i="3"/>
  <c r="E23" i="3"/>
  <c r="D23" i="3"/>
  <c r="K22" i="3"/>
  <c r="J22" i="3"/>
  <c r="I22" i="3"/>
  <c r="H22" i="3"/>
  <c r="G22" i="3"/>
  <c r="F22" i="3"/>
  <c r="E22" i="3"/>
  <c r="D22" i="3"/>
  <c r="B21" i="3"/>
  <c r="E29" i="1"/>
  <c r="E30" i="1"/>
  <c r="E31" i="1"/>
  <c r="E15" i="2"/>
  <c r="F15" i="2"/>
  <c r="G15" i="2"/>
  <c r="H15" i="2"/>
  <c r="I15" i="2"/>
  <c r="J15" i="2"/>
  <c r="K15" i="2"/>
  <c r="L15" i="2"/>
  <c r="E16" i="2"/>
  <c r="F16" i="2"/>
  <c r="G16" i="2"/>
  <c r="H16" i="2"/>
  <c r="I16" i="2"/>
  <c r="J16" i="2"/>
  <c r="K16" i="2"/>
  <c r="L16" i="2"/>
  <c r="E17" i="2"/>
  <c r="F17" i="2"/>
  <c r="G17" i="2"/>
  <c r="H17" i="2"/>
  <c r="I17" i="2"/>
  <c r="J17" i="2"/>
  <c r="K17" i="2"/>
  <c r="L17" i="2"/>
  <c r="E18" i="2"/>
  <c r="F18" i="2"/>
  <c r="G18" i="2"/>
  <c r="H18" i="2"/>
  <c r="I18" i="2"/>
  <c r="J18" i="2"/>
  <c r="K18" i="2"/>
  <c r="L18" i="2"/>
  <c r="E19" i="2"/>
  <c r="F19" i="2"/>
  <c r="G19" i="2"/>
  <c r="H19" i="2"/>
  <c r="I19" i="2"/>
  <c r="J19" i="2"/>
  <c r="K19" i="2"/>
  <c r="L19" i="2"/>
  <c r="E20" i="2"/>
  <c r="F20" i="2"/>
  <c r="G20" i="2"/>
  <c r="H20" i="2"/>
  <c r="I20" i="2"/>
  <c r="J20" i="2"/>
  <c r="K20" i="2"/>
  <c r="L20" i="2"/>
  <c r="E21" i="2"/>
  <c r="F21" i="2"/>
  <c r="G21" i="2"/>
  <c r="H21" i="2"/>
  <c r="I21" i="2"/>
  <c r="J21" i="2"/>
  <c r="K21" i="2"/>
  <c r="L21" i="2"/>
  <c r="E22" i="2"/>
  <c r="F22" i="2"/>
  <c r="G22" i="2"/>
  <c r="H22" i="2"/>
  <c r="I22" i="2"/>
  <c r="J22" i="2"/>
  <c r="K22" i="2"/>
  <c r="L22" i="2"/>
  <c r="E23" i="2"/>
  <c r="F23" i="2"/>
  <c r="G23" i="2"/>
  <c r="H23" i="2"/>
  <c r="I23" i="2"/>
  <c r="J23" i="2"/>
  <c r="K23" i="2"/>
  <c r="L23" i="2"/>
  <c r="E24" i="2"/>
  <c r="F24" i="2"/>
  <c r="G24" i="2"/>
  <c r="H24" i="2"/>
  <c r="I24" i="2"/>
  <c r="J24" i="2"/>
  <c r="K24" i="2"/>
  <c r="L24" i="2"/>
  <c r="J43" i="3" l="1" a="1"/>
  <c r="J43" i="3" s="1"/>
  <c r="H43" i="3" a="1"/>
  <c r="H43" i="3" s="1"/>
  <c r="F43" i="3" a="1"/>
  <c r="F43" i="3" s="1"/>
  <c r="D43" i="3" a="1"/>
  <c r="D43" i="3" s="1"/>
  <c r="I43" i="3" a="1"/>
  <c r="I43" i="3" s="1"/>
  <c r="E43" i="3" a="1"/>
  <c r="E43" i="3" s="1"/>
  <c r="K43" i="3" a="1"/>
  <c r="K43" i="3" s="1"/>
  <c r="G43" i="3" a="1"/>
  <c r="G43" i="3" s="1"/>
  <c r="J36" i="3" a="1"/>
  <c r="J36" i="3" s="1"/>
  <c r="F36" i="3" a="1"/>
  <c r="F36" i="3" s="1"/>
  <c r="E95" i="4" s="1"/>
  <c r="H36" i="3" a="1"/>
  <c r="H36" i="3" s="1"/>
  <c r="K36" i="3" a="1"/>
  <c r="K36" i="3" s="1"/>
  <c r="D36" i="3" a="1"/>
  <c r="D36" i="3" s="1"/>
  <c r="E36" i="3" a="1"/>
  <c r="E36" i="3" s="1"/>
  <c r="G36" i="3" a="1"/>
  <c r="G36" i="3" s="1"/>
  <c r="I36" i="3" a="1"/>
  <c r="I36" i="3" s="1"/>
  <c r="E21" i="3" a="1"/>
  <c r="E21" i="3" s="1"/>
  <c r="H21" i="3" a="1"/>
  <c r="H21" i="3" s="1"/>
  <c r="F21" i="3" a="1"/>
  <c r="F21" i="3" s="1"/>
  <c r="I21" i="3" a="1"/>
  <c r="I21" i="3" s="1"/>
  <c r="G21" i="3" a="1"/>
  <c r="G21" i="3" s="1"/>
  <c r="K21" i="3" a="1"/>
  <c r="K21" i="3" s="1"/>
  <c r="D21" i="3" a="1"/>
  <c r="D21" i="3" s="1"/>
  <c r="J21" i="3" a="1"/>
  <c r="J21" i="3" s="1"/>
  <c r="K20" i="3"/>
  <c r="J20" i="3"/>
  <c r="I20" i="3"/>
  <c r="H20" i="3"/>
  <c r="G20" i="3"/>
  <c r="F20" i="3"/>
  <c r="E20" i="3"/>
  <c r="D20" i="3"/>
  <c r="K19" i="3"/>
  <c r="J19" i="3"/>
  <c r="I19" i="3"/>
  <c r="H19" i="3"/>
  <c r="G19" i="3"/>
  <c r="F19" i="3"/>
  <c r="E19" i="3"/>
  <c r="D19" i="3"/>
  <c r="K18" i="3"/>
  <c r="J18" i="3"/>
  <c r="I18" i="3"/>
  <c r="H18" i="3"/>
  <c r="G18" i="3"/>
  <c r="F18" i="3"/>
  <c r="E18" i="3"/>
  <c r="D18" i="3"/>
  <c r="K17" i="3"/>
  <c r="J17" i="3"/>
  <c r="I17" i="3"/>
  <c r="H17" i="3"/>
  <c r="G17" i="3"/>
  <c r="F17" i="3"/>
  <c r="E17" i="3"/>
  <c r="D17" i="3"/>
  <c r="K16" i="3"/>
  <c r="J16" i="3"/>
  <c r="I16" i="3"/>
  <c r="H16" i="3"/>
  <c r="G16" i="3"/>
  <c r="F16" i="3"/>
  <c r="E16" i="3"/>
  <c r="D16" i="3"/>
  <c r="K15" i="3"/>
  <c r="J15" i="3"/>
  <c r="J14" i="3" s="1" a="1"/>
  <c r="J14" i="3" s="1"/>
  <c r="I15" i="3"/>
  <c r="H15" i="3"/>
  <c r="G15" i="3"/>
  <c r="F15" i="3"/>
  <c r="E15" i="3"/>
  <c r="D15" i="3"/>
  <c r="B14" i="3"/>
  <c r="K35" i="3"/>
  <c r="J35" i="3"/>
  <c r="I35" i="3"/>
  <c r="H35" i="3"/>
  <c r="G35" i="3"/>
  <c r="F35" i="3"/>
  <c r="E35" i="3"/>
  <c r="D35" i="3"/>
  <c r="K34" i="3"/>
  <c r="J34" i="3"/>
  <c r="I34" i="3"/>
  <c r="H34" i="3"/>
  <c r="G34" i="3"/>
  <c r="F34" i="3"/>
  <c r="E34" i="3"/>
  <c r="D34" i="3"/>
  <c r="K33" i="3"/>
  <c r="J33" i="3"/>
  <c r="I33" i="3"/>
  <c r="H33" i="3"/>
  <c r="G33" i="3"/>
  <c r="F33" i="3"/>
  <c r="E33" i="3"/>
  <c r="D33" i="3"/>
  <c r="K32" i="3"/>
  <c r="J32" i="3"/>
  <c r="I32" i="3"/>
  <c r="H32" i="3"/>
  <c r="G32" i="3"/>
  <c r="F32" i="3"/>
  <c r="E32" i="3"/>
  <c r="D32" i="3"/>
  <c r="K31" i="3"/>
  <c r="J31" i="3"/>
  <c r="I31" i="3"/>
  <c r="H31" i="3"/>
  <c r="G31" i="3"/>
  <c r="F31" i="3"/>
  <c r="E31" i="3"/>
  <c r="D31" i="3"/>
  <c r="K30" i="3"/>
  <c r="J30" i="3"/>
  <c r="I30" i="3"/>
  <c r="H30" i="3"/>
  <c r="G30" i="3"/>
  <c r="F30" i="3"/>
  <c r="E30" i="3"/>
  <c r="D30" i="3"/>
  <c r="B29" i="3"/>
  <c r="E82" i="1"/>
  <c r="E84" i="1"/>
  <c r="E85" i="1"/>
  <c r="E83" i="1"/>
  <c r="E44" i="1"/>
  <c r="E43" i="1"/>
  <c r="E15" i="1"/>
  <c r="E22" i="1"/>
  <c r="E90" i="1"/>
  <c r="E91" i="1"/>
  <c r="E93" i="1"/>
  <c r="E92" i="1"/>
  <c r="E28" i="1"/>
  <c r="E42" i="1"/>
  <c r="E89" i="1"/>
  <c r="E94" i="1"/>
  <c r="E95" i="1"/>
  <c r="E86" i="1"/>
  <c r="E87" i="1"/>
  <c r="K11" i="3"/>
  <c r="J11" i="3"/>
  <c r="I11" i="3"/>
  <c r="H11" i="3"/>
  <c r="G11" i="3"/>
  <c r="F11" i="3"/>
  <c r="E11" i="3"/>
  <c r="D11" i="3"/>
  <c r="K56" i="3"/>
  <c r="J56" i="3"/>
  <c r="I56" i="3"/>
  <c r="H56" i="3"/>
  <c r="G56" i="3"/>
  <c r="F56" i="3"/>
  <c r="E56" i="3"/>
  <c r="D56" i="3"/>
  <c r="K67" i="3"/>
  <c r="J67" i="3"/>
  <c r="I67" i="3"/>
  <c r="H67" i="3"/>
  <c r="G67" i="3"/>
  <c r="F67" i="3"/>
  <c r="E67" i="3"/>
  <c r="D67" i="3"/>
  <c r="K9" i="3"/>
  <c r="K10" i="3"/>
  <c r="K12" i="3"/>
  <c r="K13" i="3"/>
  <c r="K51" i="3"/>
  <c r="K52" i="3"/>
  <c r="K53" i="3"/>
  <c r="K54" i="3"/>
  <c r="K55" i="3"/>
  <c r="K57" i="3"/>
  <c r="K59" i="3"/>
  <c r="K60" i="3"/>
  <c r="K61" i="3"/>
  <c r="K62" i="3"/>
  <c r="K63" i="3"/>
  <c r="K64" i="3"/>
  <c r="K65" i="3"/>
  <c r="K66" i="3"/>
  <c r="K69" i="3"/>
  <c r="K70" i="3"/>
  <c r="K71" i="3"/>
  <c r="J9" i="3"/>
  <c r="J10" i="3"/>
  <c r="J12" i="3"/>
  <c r="J13" i="3"/>
  <c r="J51" i="3"/>
  <c r="J52" i="3"/>
  <c r="J53" i="3"/>
  <c r="J54" i="3"/>
  <c r="J55" i="3"/>
  <c r="J57" i="3"/>
  <c r="J59" i="3"/>
  <c r="J60" i="3"/>
  <c r="J61" i="3"/>
  <c r="J62" i="3"/>
  <c r="J63" i="3"/>
  <c r="J64" i="3"/>
  <c r="J65" i="3"/>
  <c r="J66" i="3"/>
  <c r="J69" i="3"/>
  <c r="J70" i="3"/>
  <c r="J71" i="3"/>
  <c r="I9" i="3"/>
  <c r="I10" i="3"/>
  <c r="I12" i="3"/>
  <c r="I13" i="3"/>
  <c r="I51" i="3"/>
  <c r="I52" i="3"/>
  <c r="I53" i="3"/>
  <c r="I54" i="3"/>
  <c r="I55" i="3"/>
  <c r="I57" i="3"/>
  <c r="I59" i="3"/>
  <c r="I60" i="3"/>
  <c r="I61" i="3"/>
  <c r="I62" i="3"/>
  <c r="I63" i="3"/>
  <c r="I64" i="3"/>
  <c r="I65" i="3"/>
  <c r="I66" i="3"/>
  <c r="I69" i="3"/>
  <c r="I70" i="3"/>
  <c r="I71" i="3"/>
  <c r="H71" i="3"/>
  <c r="H9" i="3"/>
  <c r="H10" i="3"/>
  <c r="H12" i="3"/>
  <c r="H13" i="3"/>
  <c r="H51" i="3"/>
  <c r="H52" i="3"/>
  <c r="H53" i="3"/>
  <c r="H54" i="3"/>
  <c r="H55" i="3"/>
  <c r="H57" i="3"/>
  <c r="H59" i="3"/>
  <c r="H60" i="3"/>
  <c r="H61" i="3"/>
  <c r="H62" i="3"/>
  <c r="H63" i="3"/>
  <c r="H64" i="3"/>
  <c r="H65" i="3"/>
  <c r="H66" i="3"/>
  <c r="H69" i="3"/>
  <c r="H70" i="3"/>
  <c r="G9" i="3"/>
  <c r="G10" i="3"/>
  <c r="G12" i="3"/>
  <c r="G13" i="3"/>
  <c r="G51" i="3"/>
  <c r="G52" i="3"/>
  <c r="G53" i="3"/>
  <c r="G54" i="3"/>
  <c r="G55" i="3"/>
  <c r="G57" i="3"/>
  <c r="G59" i="3"/>
  <c r="G60" i="3"/>
  <c r="G61" i="3"/>
  <c r="G62" i="3"/>
  <c r="G63" i="3"/>
  <c r="G64" i="3"/>
  <c r="G65" i="3"/>
  <c r="G66" i="3"/>
  <c r="G69" i="3"/>
  <c r="G70" i="3"/>
  <c r="G71" i="3"/>
  <c r="F7" i="3"/>
  <c r="F9" i="3"/>
  <c r="F10" i="3"/>
  <c r="F12" i="3"/>
  <c r="F13" i="3"/>
  <c r="F51" i="3"/>
  <c r="F52" i="3"/>
  <c r="F53" i="3"/>
  <c r="F54" i="3"/>
  <c r="F55" i="3"/>
  <c r="F57" i="3"/>
  <c r="F59" i="3"/>
  <c r="F60" i="3"/>
  <c r="F61" i="3"/>
  <c r="F62" i="3"/>
  <c r="F63" i="3"/>
  <c r="F64" i="3"/>
  <c r="F65" i="3"/>
  <c r="F66" i="3"/>
  <c r="F69" i="3"/>
  <c r="F70" i="3"/>
  <c r="F71" i="3"/>
  <c r="E7" i="3"/>
  <c r="E9" i="3"/>
  <c r="E10" i="3"/>
  <c r="E12" i="3"/>
  <c r="E13" i="3"/>
  <c r="E51" i="3"/>
  <c r="E52" i="3"/>
  <c r="E53" i="3"/>
  <c r="E54" i="3"/>
  <c r="E55" i="3"/>
  <c r="E57" i="3"/>
  <c r="E59" i="3"/>
  <c r="E60" i="3"/>
  <c r="E61" i="3"/>
  <c r="E62" i="3"/>
  <c r="E63" i="3"/>
  <c r="E64" i="3"/>
  <c r="E65" i="3"/>
  <c r="E66" i="3"/>
  <c r="E69" i="3"/>
  <c r="E70" i="3"/>
  <c r="E71" i="3"/>
  <c r="D7" i="3"/>
  <c r="D9" i="3"/>
  <c r="D10" i="3"/>
  <c r="D12" i="3"/>
  <c r="D13" i="3"/>
  <c r="D51" i="3"/>
  <c r="D52" i="3"/>
  <c r="D53" i="3"/>
  <c r="D54" i="3"/>
  <c r="D55" i="3"/>
  <c r="D57" i="3"/>
  <c r="D59" i="3"/>
  <c r="D60" i="3"/>
  <c r="D61" i="3"/>
  <c r="D62" i="3"/>
  <c r="D63" i="3"/>
  <c r="D64" i="3"/>
  <c r="D65" i="3"/>
  <c r="D66" i="3"/>
  <c r="D69" i="3"/>
  <c r="D70" i="3"/>
  <c r="D71" i="3"/>
  <c r="E102" i="1"/>
  <c r="J4" i="3"/>
  <c r="J5" i="3"/>
  <c r="J6" i="3"/>
  <c r="J7" i="3"/>
  <c r="K4" i="3"/>
  <c r="K5" i="3"/>
  <c r="K6" i="3"/>
  <c r="K7" i="3"/>
  <c r="I4" i="3"/>
  <c r="I5" i="3"/>
  <c r="I6" i="3"/>
  <c r="I7" i="3"/>
  <c r="H4" i="3"/>
  <c r="H5" i="3"/>
  <c r="H6" i="3"/>
  <c r="H7" i="3"/>
  <c r="G4" i="3"/>
  <c r="G5" i="3"/>
  <c r="G6" i="3"/>
  <c r="G7" i="3"/>
  <c r="F4" i="3"/>
  <c r="F5" i="3"/>
  <c r="F6" i="3"/>
  <c r="E4" i="3"/>
  <c r="E5" i="3"/>
  <c r="E6" i="3"/>
  <c r="D6" i="3"/>
  <c r="D4" i="3"/>
  <c r="D5" i="3"/>
  <c r="K3" i="3"/>
  <c r="J3" i="3"/>
  <c r="I3" i="3"/>
  <c r="H3" i="3"/>
  <c r="G3" i="3"/>
  <c r="F3" i="3"/>
  <c r="E3" i="3"/>
  <c r="D3" i="3"/>
  <c r="E98" i="1"/>
  <c r="E97" i="1"/>
  <c r="P4" i="2" a="1"/>
  <c r="P4" i="2" s="1"/>
  <c r="E13" i="1"/>
  <c r="E11" i="1"/>
  <c r="C26" i="2"/>
  <c r="L6" i="2"/>
  <c r="L7" i="2"/>
  <c r="L8" i="2"/>
  <c r="L9" i="2"/>
  <c r="L10" i="2"/>
  <c r="L11" i="2"/>
  <c r="L12" i="2"/>
  <c r="L13" i="2"/>
  <c r="L14" i="2"/>
  <c r="L25" i="2"/>
  <c r="K6" i="2"/>
  <c r="K7" i="2"/>
  <c r="K8" i="2"/>
  <c r="K9" i="2"/>
  <c r="K10" i="2"/>
  <c r="K11" i="2"/>
  <c r="K12" i="2"/>
  <c r="K13" i="2"/>
  <c r="K14" i="2"/>
  <c r="K25" i="2"/>
  <c r="J6" i="2"/>
  <c r="J7" i="2"/>
  <c r="J8" i="2"/>
  <c r="J9" i="2"/>
  <c r="J10" i="2"/>
  <c r="J11" i="2"/>
  <c r="J12" i="2"/>
  <c r="J13" i="2"/>
  <c r="J14" i="2"/>
  <c r="J25" i="2"/>
  <c r="I6" i="2"/>
  <c r="I7" i="2"/>
  <c r="I8" i="2"/>
  <c r="I9" i="2"/>
  <c r="I10" i="2"/>
  <c r="I11" i="2"/>
  <c r="I12" i="2"/>
  <c r="I13" i="2"/>
  <c r="I14" i="2"/>
  <c r="I25" i="2"/>
  <c r="H6" i="2"/>
  <c r="H7" i="2"/>
  <c r="H8" i="2"/>
  <c r="H9" i="2"/>
  <c r="H10" i="2"/>
  <c r="H11" i="2"/>
  <c r="H12" i="2"/>
  <c r="H13" i="2"/>
  <c r="H14" i="2"/>
  <c r="H25" i="2"/>
  <c r="G6" i="2"/>
  <c r="G7" i="2"/>
  <c r="G8" i="2"/>
  <c r="G9" i="2"/>
  <c r="G10" i="2"/>
  <c r="G11" i="2"/>
  <c r="G12" i="2"/>
  <c r="G13" i="2"/>
  <c r="G14" i="2"/>
  <c r="G25" i="2"/>
  <c r="F6" i="2"/>
  <c r="F7" i="2"/>
  <c r="F8" i="2"/>
  <c r="F9" i="2"/>
  <c r="F10" i="2"/>
  <c r="F11" i="2"/>
  <c r="F12" i="2"/>
  <c r="F13" i="2"/>
  <c r="F14" i="2"/>
  <c r="F25" i="2"/>
  <c r="E6" i="2"/>
  <c r="E7" i="2"/>
  <c r="E8" i="2"/>
  <c r="E9" i="2"/>
  <c r="E10" i="2"/>
  <c r="E11" i="2"/>
  <c r="E12" i="2"/>
  <c r="E13" i="2"/>
  <c r="E14" i="2"/>
  <c r="E25" i="2"/>
  <c r="E69" i="1"/>
  <c r="E70" i="1"/>
  <c r="E68" i="1"/>
  <c r="E71" i="1"/>
  <c r="E72" i="1"/>
  <c r="E73" i="1"/>
  <c r="E36" i="1"/>
  <c r="E24" i="1"/>
  <c r="E80" i="1"/>
  <c r="E103" i="1"/>
  <c r="E99" i="1"/>
  <c r="E100" i="1"/>
  <c r="E56" i="1"/>
  <c r="D57" i="1" s="1"/>
  <c r="B50" i="3"/>
  <c r="E51" i="1"/>
  <c r="E52" i="1"/>
  <c r="E61" i="1"/>
  <c r="E60" i="1"/>
  <c r="E66" i="1"/>
  <c r="E62" i="1"/>
  <c r="E67" i="1"/>
  <c r="E48" i="1"/>
  <c r="B8" i="3"/>
  <c r="B68" i="3"/>
  <c r="E53" i="1"/>
  <c r="B58" i="3"/>
  <c r="B2" i="3"/>
  <c r="E8" i="1"/>
  <c r="E77" i="1"/>
  <c r="E78" i="1"/>
  <c r="E79" i="1"/>
  <c r="E27" i="1"/>
  <c r="E18" i="1"/>
  <c r="E21" i="1"/>
  <c r="E23" i="1"/>
  <c r="E19" i="1"/>
  <c r="E26" i="1"/>
  <c r="E9" i="1"/>
  <c r="E12" i="1"/>
  <c r="E10" i="1"/>
  <c r="E65" i="1"/>
  <c r="E37" i="1"/>
  <c r="E35" i="1"/>
  <c r="E34" i="1"/>
  <c r="E39" i="1"/>
  <c r="E46" i="1"/>
  <c r="E47" i="1"/>
  <c r="E20" i="1"/>
  <c r="E25" i="1"/>
  <c r="E32" i="1"/>
  <c r="E38" i="1"/>
  <c r="E40" i="1"/>
  <c r="E41" i="1"/>
  <c r="E75" i="1"/>
  <c r="E45" i="1"/>
  <c r="E49" i="1"/>
  <c r="E50" i="1"/>
  <c r="E54" i="1"/>
  <c r="E63" i="1"/>
  <c r="E64" i="1"/>
  <c r="E74" i="1"/>
  <c r="E14" i="1"/>
  <c r="E16" i="1"/>
  <c r="J95" i="4" l="1"/>
  <c r="F95" i="4"/>
  <c r="H95" i="4"/>
  <c r="C95" i="4"/>
  <c r="I95" i="4"/>
  <c r="D95" i="4"/>
  <c r="G95" i="4"/>
  <c r="K14" i="3" a="1"/>
  <c r="K14" i="3" s="1"/>
  <c r="I14" i="3" a="1"/>
  <c r="I14" i="3" s="1"/>
  <c r="G14" i="3" a="1"/>
  <c r="G14" i="3" s="1"/>
  <c r="E14" i="3" a="1"/>
  <c r="E14" i="3" s="1"/>
  <c r="H14" i="3" a="1"/>
  <c r="H14" i="3" s="1"/>
  <c r="D14" i="3" a="1"/>
  <c r="D14" i="3" s="1"/>
  <c r="F14" i="3" a="1"/>
  <c r="F14" i="3" s="1"/>
  <c r="K29" i="3" a="1"/>
  <c r="K29" i="3" s="1"/>
  <c r="J93" i="4" s="1"/>
  <c r="F29" i="3" a="1"/>
  <c r="F29" i="3" s="1"/>
  <c r="H29" i="3" a="1"/>
  <c r="H29" i="3" s="1"/>
  <c r="G93" i="4" s="1"/>
  <c r="D29" i="3" a="1"/>
  <c r="D29" i="3" s="1"/>
  <c r="C93" i="4" s="1"/>
  <c r="J29" i="3" a="1"/>
  <c r="J29" i="3" s="1"/>
  <c r="G29" i="3" a="1"/>
  <c r="G29" i="3" s="1"/>
  <c r="F93" i="4" s="1"/>
  <c r="I29" i="3" a="1"/>
  <c r="I29" i="3" s="1"/>
  <c r="H93" i="4" s="1"/>
  <c r="E29" i="3" a="1"/>
  <c r="E29" i="3" s="1"/>
  <c r="D93" i="4" s="1"/>
  <c r="E57" i="1"/>
  <c r="C26" i="3" s="1" a="1"/>
  <c r="C26" i="3" s="1"/>
  <c r="D58" i="1"/>
  <c r="E58" i="1" s="1"/>
  <c r="E68" i="3" a="1"/>
  <c r="E68" i="3" s="1"/>
  <c r="K68" i="3" a="1"/>
  <c r="K68" i="3" s="1"/>
  <c r="H68" i="3" a="1"/>
  <c r="H68" i="3" s="1"/>
  <c r="F68" i="3" a="1"/>
  <c r="F68" i="3" s="1"/>
  <c r="F58" i="3" a="1"/>
  <c r="F58" i="3" s="1"/>
  <c r="E98" i="4" s="1"/>
  <c r="I68" i="3" a="1"/>
  <c r="I68" i="3" s="1"/>
  <c r="I58" i="3" a="1"/>
  <c r="I58" i="3" s="1"/>
  <c r="H98" i="4" s="1"/>
  <c r="E58" i="3" a="1"/>
  <c r="E58" i="3" s="1"/>
  <c r="D98" i="4" s="1"/>
  <c r="H58" i="3" a="1"/>
  <c r="H58" i="3" s="1"/>
  <c r="G98" i="4" s="1"/>
  <c r="K58" i="3" a="1"/>
  <c r="K58" i="3" s="1"/>
  <c r="J98" i="4" s="1"/>
  <c r="J68" i="3" a="1"/>
  <c r="J68" i="3" s="1"/>
  <c r="J58" i="3" a="1"/>
  <c r="J58" i="3" s="1"/>
  <c r="I98" i="4" s="1"/>
  <c r="G68" i="3" a="1"/>
  <c r="G68" i="3" s="1"/>
  <c r="G58" i="3" a="1"/>
  <c r="G58" i="3" s="1"/>
  <c r="F98" i="4" s="1"/>
  <c r="D2" i="3" a="1"/>
  <c r="D2" i="3" s="1"/>
  <c r="C91" i="4" s="1"/>
  <c r="D68" i="3" a="1"/>
  <c r="D68" i="3" s="1"/>
  <c r="D58" i="3" a="1"/>
  <c r="D58" i="3" s="1"/>
  <c r="C98" i="4" s="1"/>
  <c r="F8" i="3" a="1"/>
  <c r="F8" i="3" s="1"/>
  <c r="I8" i="3" a="1"/>
  <c r="I8" i="3" s="1"/>
  <c r="D50" i="3" a="1"/>
  <c r="D50" i="3" s="1"/>
  <c r="C96" i="4" s="1"/>
  <c r="D8" i="3" a="1"/>
  <c r="D8" i="3" s="1"/>
  <c r="F50" i="3" a="1"/>
  <c r="F50" i="3" s="1"/>
  <c r="E96" i="4" s="1"/>
  <c r="I50" i="3" a="1"/>
  <c r="I50" i="3" s="1"/>
  <c r="H96" i="4" s="1"/>
  <c r="J8" i="3" a="1"/>
  <c r="J8" i="3" s="1"/>
  <c r="E50" i="3" a="1"/>
  <c r="E50" i="3" s="1"/>
  <c r="D96" i="4" s="1"/>
  <c r="G8" i="3" a="1"/>
  <c r="G8" i="3" s="1"/>
  <c r="H50" i="3" a="1"/>
  <c r="H50" i="3" s="1"/>
  <c r="G96" i="4" s="1"/>
  <c r="K50" i="3" a="1"/>
  <c r="K50" i="3" s="1"/>
  <c r="J96" i="4" s="1"/>
  <c r="J50" i="3" a="1"/>
  <c r="J50" i="3" s="1"/>
  <c r="I96" i="4" s="1"/>
  <c r="E8" i="3" a="1"/>
  <c r="E8" i="3" s="1"/>
  <c r="G50" i="3" a="1"/>
  <c r="G50" i="3" s="1"/>
  <c r="F96" i="4" s="1"/>
  <c r="H8" i="3" a="1"/>
  <c r="H8" i="3" s="1"/>
  <c r="K8" i="3" a="1"/>
  <c r="K8" i="3" s="1"/>
  <c r="I2" i="3" a="1"/>
  <c r="I2" i="3" s="1"/>
  <c r="H91" i="4" s="1"/>
  <c r="J2" i="3" a="1"/>
  <c r="J2" i="3" s="1"/>
  <c r="I91" i="4" s="1"/>
  <c r="E2" i="3" a="1"/>
  <c r="E2" i="3" s="1"/>
  <c r="D91" i="4" s="1"/>
  <c r="F2" i="3" a="1"/>
  <c r="F2" i="3" s="1"/>
  <c r="E91" i="4" s="1"/>
  <c r="G2" i="3" a="1"/>
  <c r="G2" i="3" s="1"/>
  <c r="F91" i="4" s="1"/>
  <c r="H2" i="3" a="1"/>
  <c r="H2" i="3" s="1"/>
  <c r="G91" i="4" s="1"/>
  <c r="K2" i="3" a="1"/>
  <c r="K2" i="3" s="1"/>
  <c r="J91" i="4" s="1"/>
  <c r="L5" i="2" s="1"/>
  <c r="C9" i="3" a="1"/>
  <c r="C9" i="3" s="1"/>
  <c r="C66" i="3" a="1"/>
  <c r="C66" i="3" s="1"/>
  <c r="C44" i="3" l="1" a="1"/>
  <c r="C44" i="3" s="1"/>
  <c r="C45" i="3" a="1"/>
  <c r="C45" i="3" s="1"/>
  <c r="C46" i="3" a="1"/>
  <c r="C46" i="3" s="1"/>
  <c r="C47" i="3" a="1"/>
  <c r="C47" i="3" s="1"/>
  <c r="C24" i="3" a="1"/>
  <c r="C24" i="3" s="1"/>
  <c r="C48" i="3" a="1"/>
  <c r="C48" i="3" s="1"/>
  <c r="C49" i="3" a="1"/>
  <c r="C49" i="3" s="1"/>
  <c r="C22" i="3" a="1"/>
  <c r="C22" i="3" s="1"/>
  <c r="C37" i="3" a="1"/>
  <c r="C37" i="3" s="1"/>
  <c r="C38" i="3" a="1"/>
  <c r="C38" i="3" s="1"/>
  <c r="C63" i="3" a="1"/>
  <c r="C63" i="3" s="1"/>
  <c r="C39" i="3" a="1"/>
  <c r="C39" i="3" s="1"/>
  <c r="C61" i="3" a="1"/>
  <c r="C61" i="3" s="1"/>
  <c r="C40" i="3" a="1"/>
  <c r="C40" i="3" s="1"/>
  <c r="C41" i="3" a="1"/>
  <c r="C41" i="3" s="1"/>
  <c r="C20" i="3" a="1"/>
  <c r="C20" i="3" s="1"/>
  <c r="C42" i="3" a="1"/>
  <c r="C42" i="3" s="1"/>
  <c r="C23" i="3" a="1"/>
  <c r="C23" i="3" s="1"/>
  <c r="C25" i="3" a="1"/>
  <c r="C25" i="3" s="1"/>
  <c r="C27" i="3" a="1"/>
  <c r="C27" i="3" s="1"/>
  <c r="C28" i="3" a="1"/>
  <c r="C28" i="3" s="1"/>
  <c r="I92" i="4"/>
  <c r="I93" i="4"/>
  <c r="E92" i="4"/>
  <c r="E93" i="4"/>
  <c r="F92" i="4"/>
  <c r="J92" i="4"/>
  <c r="C92" i="4"/>
  <c r="C35" i="3" a="1"/>
  <c r="C35" i="3" s="1"/>
  <c r="D92" i="4"/>
  <c r="C19" i="3" a="1"/>
  <c r="C19" i="3" s="1"/>
  <c r="C18" i="3" a="1"/>
  <c r="C18" i="3" s="1"/>
  <c r="C17" i="3" a="1"/>
  <c r="C17" i="3" s="1"/>
  <c r="C59" i="3" a="1"/>
  <c r="C59" i="3" s="1"/>
  <c r="C16" i="3" a="1"/>
  <c r="C16" i="3" s="1"/>
  <c r="C15" i="3" a="1"/>
  <c r="C15" i="3" s="1"/>
  <c r="H92" i="4"/>
  <c r="G92" i="4"/>
  <c r="C65" i="3" a="1"/>
  <c r="C65" i="3" s="1"/>
  <c r="C64" i="3" a="1"/>
  <c r="C64" i="3" s="1"/>
  <c r="C60" i="3" a="1"/>
  <c r="C60" i="3" s="1"/>
  <c r="C3" i="3" a="1"/>
  <c r="C3" i="3" s="1"/>
  <c r="C34" i="3" a="1"/>
  <c r="C34" i="3" s="1"/>
  <c r="C70" i="3" a="1"/>
  <c r="C70" i="3" s="1"/>
  <c r="C33" i="3" a="1"/>
  <c r="C33" i="3" s="1"/>
  <c r="C54" i="3" a="1"/>
  <c r="C54" i="3" s="1"/>
  <c r="C32" i="3" a="1"/>
  <c r="C32" i="3" s="1"/>
  <c r="C53" i="3" a="1"/>
  <c r="C53" i="3" s="1"/>
  <c r="C31" i="3" a="1"/>
  <c r="C31" i="3" s="1"/>
  <c r="C62" i="3" a="1"/>
  <c r="C62" i="3" s="1"/>
  <c r="C52" i="3" a="1"/>
  <c r="C52" i="3" s="1"/>
  <c r="C30" i="3" a="1"/>
  <c r="C30" i="3" s="1"/>
  <c r="C7" i="3" a="1"/>
  <c r="C7" i="3" s="1"/>
  <c r="E97" i="4"/>
  <c r="E94" i="4"/>
  <c r="I97" i="4"/>
  <c r="I94" i="4"/>
  <c r="J97" i="4"/>
  <c r="J94" i="4"/>
  <c r="F97" i="4"/>
  <c r="F94" i="4"/>
  <c r="C97" i="4"/>
  <c r="C94" i="4"/>
  <c r="G97" i="4"/>
  <c r="G94" i="4"/>
  <c r="D97" i="4"/>
  <c r="D94" i="4"/>
  <c r="H97" i="4"/>
  <c r="H94" i="4"/>
  <c r="C4" i="3" a="1"/>
  <c r="C4" i="3" s="1"/>
  <c r="C71" i="3" a="1"/>
  <c r="C71" i="3" s="1"/>
  <c r="C6" i="3" a="1"/>
  <c r="C6" i="3" s="1"/>
  <c r="C13" i="3" a="1"/>
  <c r="C13" i="3" s="1"/>
  <c r="C12" i="3" a="1"/>
  <c r="C12" i="3" s="1"/>
  <c r="C51" i="3" a="1"/>
  <c r="C51" i="3" s="1"/>
  <c r="C10" i="3" a="1"/>
  <c r="C10" i="3" s="1"/>
  <c r="C69" i="3" a="1"/>
  <c r="C69" i="3" s="1"/>
  <c r="C11" i="3" a="1"/>
  <c r="C11" i="3" s="1"/>
  <c r="C56" i="3" a="1"/>
  <c r="C56" i="3" s="1"/>
  <c r="C67" i="3" a="1"/>
  <c r="C67" i="3" s="1"/>
  <c r="C57" i="3" a="1"/>
  <c r="C57" i="3" s="1"/>
  <c r="C5" i="3" a="1"/>
  <c r="C5" i="3" s="1"/>
  <c r="C55" i="3" a="1"/>
  <c r="C55" i="3" s="1"/>
  <c r="J99" i="4"/>
  <c r="P12" i="2" s="1" a="1"/>
  <c r="P12" i="2" s="1"/>
  <c r="O12" i="2" s="1"/>
  <c r="J90" i="4"/>
  <c r="F99" i="4"/>
  <c r="H5" i="2" s="1"/>
  <c r="P8" i="2" s="1" a="1"/>
  <c r="P8" i="2" s="1"/>
  <c r="O8" i="2" s="1"/>
  <c r="F90" i="4"/>
  <c r="C99" i="4"/>
  <c r="C90" i="4"/>
  <c r="H99" i="4"/>
  <c r="H90" i="4"/>
  <c r="G99" i="4"/>
  <c r="I5" i="2" s="1"/>
  <c r="P9" i="2" s="1" a="1"/>
  <c r="P9" i="2" s="1"/>
  <c r="O9" i="2" s="1"/>
  <c r="G90" i="4"/>
  <c r="E99" i="4"/>
  <c r="G5" i="2" s="1"/>
  <c r="P7" i="2" s="1" a="1"/>
  <c r="P7" i="2" s="1"/>
  <c r="O7" i="2" s="1"/>
  <c r="E90" i="4"/>
  <c r="D99" i="4"/>
  <c r="F5" i="2" s="1"/>
  <c r="P6" i="2" s="1" a="1"/>
  <c r="P6" i="2" s="1"/>
  <c r="O6" i="2" s="1"/>
  <c r="D90" i="4"/>
  <c r="I99" i="4"/>
  <c r="I90" i="4"/>
  <c r="E5" i="2"/>
  <c r="P5" i="2" s="1" a="1"/>
  <c r="P5" i="2" s="1"/>
  <c r="O5" i="2" s="1"/>
  <c r="C43" i="3" l="1"/>
  <c r="C36" i="3"/>
  <c r="E110" i="1" s="1"/>
  <c r="C21" i="3"/>
  <c r="C58" i="3"/>
  <c r="E114" i="1" s="1"/>
  <c r="C14" i="3"/>
  <c r="C8" i="3"/>
  <c r="E105" i="1" s="1"/>
  <c r="C2" i="3"/>
  <c r="E106" i="1" s="1"/>
  <c r="C29" i="3"/>
  <c r="C50" i="3"/>
  <c r="C68" i="3"/>
  <c r="E113" i="1" s="1"/>
  <c r="J5" i="2"/>
  <c r="P10" i="2" s="1" a="1"/>
  <c r="P10" i="2" s="1"/>
  <c r="O10" i="2" s="1"/>
  <c r="K5" i="2"/>
  <c r="P11" i="2" s="1" a="1"/>
  <c r="P11" i="2" s="1"/>
  <c r="O11" i="2" s="1"/>
  <c r="E112" i="1" l="1"/>
  <c r="E111" i="1"/>
  <c r="E109" i="1"/>
  <c r="E108" i="1"/>
  <c r="E107" i="1"/>
  <c r="D14" i="2" l="1" a="1"/>
  <c r="D14" i="2" s="1"/>
  <c r="D22" i="2" a="1"/>
  <c r="D22" i="2" s="1"/>
  <c r="D12" i="2" a="1"/>
  <c r="D12" i="2" s="1"/>
  <c r="D6" i="2" a="1"/>
  <c r="D6" i="2" s="1"/>
  <c r="D8" i="2" a="1"/>
  <c r="D8" i="2" s="1"/>
  <c r="D10" i="2" a="1"/>
  <c r="D10" i="2" s="1"/>
  <c r="D13" i="2" a="1"/>
  <c r="D13" i="2" s="1"/>
  <c r="D9" i="2" a="1"/>
  <c r="D9" i="2" s="1"/>
  <c r="D11" i="2" a="1"/>
  <c r="D11" i="2" s="1"/>
  <c r="D5" i="2" a="1"/>
  <c r="D5" i="2" s="1"/>
  <c r="D16" i="2" a="1"/>
  <c r="D16" i="2" s="1"/>
  <c r="D20" i="2" a="1"/>
  <c r="D20" i="2" s="1"/>
  <c r="D15" i="2" a="1"/>
  <c r="D15" i="2" s="1"/>
  <c r="D17" i="2" a="1"/>
  <c r="D17" i="2" s="1"/>
  <c r="D7" i="2" a="1"/>
  <c r="D7" i="2" s="1"/>
  <c r="D23" i="2" a="1"/>
  <c r="D23" i="2" s="1"/>
  <c r="D25" i="2" a="1"/>
  <c r="D25" i="2" s="1"/>
  <c r="D21" i="2" a="1"/>
  <c r="D21" i="2" s="1"/>
  <c r="D19" i="2" a="1"/>
  <c r="D19" i="2" s="1"/>
  <c r="D18" i="2" a="1"/>
  <c r="D18" i="2" s="1"/>
  <c r="D24" i="2" a="1"/>
  <c r="D24" i="2" s="1"/>
  <c r="D2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<sst xmlns="http://schemas.openxmlformats.org/spreadsheetml/2006/main" count="338" uniqueCount="148">
  <si>
    <t>Farine Francine BIO T55</t>
  </si>
  <si>
    <t>Prix</t>
  </si>
  <si>
    <t>Désignation</t>
  </si>
  <si>
    <t>Noisette décortiquées BIO</t>
  </si>
  <si>
    <t>Crème fleurette entière Yoplait 30% MG</t>
  </si>
  <si>
    <t>Lait Lactel BIO demi-écrémé</t>
  </si>
  <si>
    <t>Lait Lactel BIO entier</t>
  </si>
  <si>
    <t xml:space="preserve">Mascarpone Galbani </t>
  </si>
  <si>
    <t>Sucre cassonade Daddy</t>
  </si>
  <si>
    <t>Cacao poudre non sucré Vanhouten</t>
  </si>
  <si>
    <t>Beurre AOP Isigny st mer</t>
  </si>
  <si>
    <t>Beurre AOP Grand fermage</t>
  </si>
  <si>
    <t>Beurre AOP Surgères</t>
  </si>
  <si>
    <t>ŒUFS</t>
  </si>
  <si>
    <t>Prix au kilo</t>
  </si>
  <si>
    <t>Poids (kg)</t>
  </si>
  <si>
    <t>Prix TTC</t>
  </si>
  <si>
    <t>Produit</t>
  </si>
  <si>
    <t xml:space="preserve"> </t>
  </si>
  <si>
    <t>Crème fleurette légère Yoplait 15% MG</t>
  </si>
  <si>
    <t>Crème entière Yoplait 30% MG</t>
  </si>
  <si>
    <t>Crème entière E.GRAINDORGE 42% MG</t>
  </si>
  <si>
    <t>Farine Tablier Blanc T45</t>
  </si>
  <si>
    <t>Farine Francine T45</t>
  </si>
  <si>
    <t>Farine cœur de blé fluide T45</t>
  </si>
  <si>
    <t>Farine cœur de blé BIO T65</t>
  </si>
  <si>
    <t>Sucre poudre blond Blonvilliers</t>
  </si>
  <si>
    <t>Sucre extra fin Daddy</t>
  </si>
  <si>
    <t>Sucre cassonade La Perruche</t>
  </si>
  <si>
    <t>Sucre poudre Beghin Say</t>
  </si>
  <si>
    <t>Sucre glace Daddy</t>
  </si>
  <si>
    <t>Sucre extra fin Beghin Say</t>
  </si>
  <si>
    <t>Sucre glace Beghin Say</t>
  </si>
  <si>
    <t>Sucre poudre Saint-Louis</t>
  </si>
  <si>
    <t>Noix de coco rapée Sainte Lucie</t>
  </si>
  <si>
    <t>Noisettes en poudre Sainte Lucie</t>
  </si>
  <si>
    <t>Amandes en poudre Sainte Lucie</t>
  </si>
  <si>
    <t>Energie</t>
  </si>
  <si>
    <t>Fibres</t>
  </si>
  <si>
    <t>Protéines</t>
  </si>
  <si>
    <t>Sel</t>
  </si>
  <si>
    <t>Energies</t>
  </si>
  <si>
    <t>MG</t>
  </si>
  <si>
    <t>MG saturées</t>
  </si>
  <si>
    <t>pour 100 gr</t>
  </si>
  <si>
    <t>Pâte feuilletée inversée</t>
  </si>
  <si>
    <t>Eau</t>
  </si>
  <si>
    <t>PREPARATIONS</t>
  </si>
  <si>
    <t>Pâte feuilletée classique</t>
  </si>
  <si>
    <t>Nutella maison</t>
  </si>
  <si>
    <t>Lait Régilait entier poudre</t>
  </si>
  <si>
    <t>Praliné amandes/noisettes</t>
  </si>
  <si>
    <t>Préparation</t>
  </si>
  <si>
    <t>Crème entière AOP Isigny ste Mère 40% MG</t>
  </si>
  <si>
    <t>Chocolat Nestlé noir 52%</t>
  </si>
  <si>
    <t>Chocolat Nestlé lait 40%</t>
  </si>
  <si>
    <t>Chocolat Nestlé blanc</t>
  </si>
  <si>
    <t>Chocolat Nestlé noir absolu 70%</t>
  </si>
  <si>
    <t>Lait Lactel demi-écrémé</t>
  </si>
  <si>
    <t>Lait Régilait demi-écrémé poudre</t>
  </si>
  <si>
    <t>Chocolat Nestlé noir BIO 57%</t>
  </si>
  <si>
    <t>Chocolat Nestlé lait caramel 37%</t>
  </si>
  <si>
    <t>Chocolat Nestlé lait praliné 38%</t>
  </si>
  <si>
    <t>Chocolat Nestlé noir corsé 65%</t>
  </si>
  <si>
    <t>Huile Fruits d'or tournesol</t>
  </si>
  <si>
    <t xml:space="preserve">Huile TRAMIER pépin de raisin </t>
  </si>
  <si>
    <t>Pâte à choux</t>
  </si>
  <si>
    <t>Sucre glace Saint Louis</t>
  </si>
  <si>
    <t>Chocolat Valrhona noir Caraibes 66%</t>
  </si>
  <si>
    <t>Chocolat Valrhona lait Jivara 40%</t>
  </si>
  <si>
    <t>Chocolat Valrhona blanc Ivoire 35%</t>
  </si>
  <si>
    <t>Chocolat Cacao Bary blanc Zéphyr 34%</t>
  </si>
  <si>
    <t>Chocolat Cacao Bary lait Alunga 41%</t>
  </si>
  <si>
    <t>Chocolat Cacao Bary noir Inaya 65%</t>
  </si>
  <si>
    <t>dont saturées (g)</t>
  </si>
  <si>
    <t>Energie (kcal)</t>
  </si>
  <si>
    <t>Fibres (g)</t>
  </si>
  <si>
    <t>Protéines (g)</t>
  </si>
  <si>
    <t>Sel (g)</t>
  </si>
  <si>
    <t>Glucides</t>
  </si>
  <si>
    <t>dont sucres</t>
  </si>
  <si>
    <t>Glucides (g)</t>
  </si>
  <si>
    <t>dont sucres (g)</t>
  </si>
  <si>
    <t>Maïzena</t>
  </si>
  <si>
    <t>dont saturées</t>
  </si>
  <si>
    <t>Lait Régilait BIO écrémé poudre</t>
  </si>
  <si>
    <t>Amandes décortiquées BIO</t>
  </si>
  <si>
    <t>pour 100g</t>
  </si>
  <si>
    <t>Rhum brun Negrita</t>
  </si>
  <si>
    <t>Lait frais de montagne Grandlait BIO entier</t>
  </si>
  <si>
    <t>Lait frais de montagne Grandlait entier</t>
  </si>
  <si>
    <t>Lait frais de montagne Grandlait 1/2 écrémé</t>
  </si>
  <si>
    <t>Crème fleurette entière Elle&amp;Vire 30% MG</t>
  </si>
  <si>
    <t>Farine Francine fluide T45</t>
  </si>
  <si>
    <t>Farine Francine complète T150</t>
  </si>
  <si>
    <t>Màj Prix</t>
  </si>
  <si>
    <t>Lipides (g)</t>
  </si>
  <si>
    <t>Sel de Guérande Le guerandais Label Rouge</t>
  </si>
  <si>
    <t>Fleur de sel de Guérande Le guerandais</t>
  </si>
  <si>
    <t xml:space="preserve">Huile Tramier pépin de raisin </t>
  </si>
  <si>
    <t>Lipides</t>
  </si>
  <si>
    <t>dont saturés</t>
  </si>
  <si>
    <t>Proteines</t>
  </si>
  <si>
    <t>Spiritueux au kirsch Sylvain</t>
  </si>
  <si>
    <t>Prix &lt; 6 mois</t>
  </si>
  <si>
    <t>Prix &lt; 3 mois</t>
  </si>
  <si>
    <t>Prix &gt; 12 mois</t>
  </si>
  <si>
    <t>Prix &lt; 12 mois</t>
  </si>
  <si>
    <t>Extrait de vanille liquide Prova</t>
  </si>
  <si>
    <t>- Ne mettre à jour que la colonne "Prix"</t>
  </si>
  <si>
    <t>Gousse vanille Madagascar Prova 18cm (1U=0,005)</t>
  </si>
  <si>
    <t>Œufs Moyens Loué Fermier Label Rouge (1U=0,050)</t>
  </si>
  <si>
    <t>JAUNE Œufs Moyens Loué Fermier Label Rouge (1U=0,015)</t>
  </si>
  <si>
    <t>BLANC Œufs Moyens Loué Fermier Label Rouge (1U=0,030)</t>
  </si>
  <si>
    <t>Gélatine en feuilles Vahiné (1U=0,002)</t>
  </si>
  <si>
    <t xml:space="preserve">Gélatine en poudre 200 bloom Louis Francois </t>
  </si>
  <si>
    <t>Pectine 325 NH 95 Patis Decor</t>
  </si>
  <si>
    <t>Beurre de Cacao BIO Rapunzel</t>
  </si>
  <si>
    <t>Sirop de glucose Sainte Lucie</t>
  </si>
  <si>
    <t>Levure chimique La Patelière</t>
  </si>
  <si>
    <t>Levure chimique ALSA (1U=0,011)</t>
  </si>
  <si>
    <t>Levure boulangère sèche Tablier Blanc (1U=0,005)</t>
  </si>
  <si>
    <t>Levure boulangère fraiche AB Mauri</t>
  </si>
  <si>
    <t>FARINES/FECULES</t>
  </si>
  <si>
    <t>SUCRES</t>
  </si>
  <si>
    <t>LAITIERS</t>
  </si>
  <si>
    <t>CHOCOLATS</t>
  </si>
  <si>
    <t>FRUITS</t>
  </si>
  <si>
    <t>SELS/HUILES</t>
  </si>
  <si>
    <t>ALCOOLS</t>
  </si>
  <si>
    <t>ADDITIFS</t>
  </si>
  <si>
    <t>Sucre en grains Beghin Say</t>
  </si>
  <si>
    <t>Fécule pomme de terre BIO Moulin des Moines</t>
  </si>
  <si>
    <t>Lait frais Marguerite entier</t>
  </si>
  <si>
    <t>Lait frais Marguerite demi-écrémé</t>
  </si>
  <si>
    <t>Framboises surgelées Douceur du verger</t>
  </si>
  <si>
    <t>Fraises surgelées Douceur du verger</t>
  </si>
  <si>
    <t>Myrtilles surgelées Douceur du verger</t>
  </si>
  <si>
    <t>Pâte sucrée (classique)</t>
  </si>
  <si>
    <t>Pâte brisée (au lait)</t>
  </si>
  <si>
    <t>Sucre complet muscovado Alter Eco</t>
  </si>
  <si>
    <t>Sucre vergeoise brune Beghin Say</t>
  </si>
  <si>
    <t>Sucre vergeoise blonde Beghin Say</t>
  </si>
  <si>
    <t>- Selectionner les produits de la recette dans les listes déroulante.
- Indiquer le poids en kilogramme (0,100 = 100 grammes)</t>
  </si>
  <si>
    <t>Pâte sucrée (cacao)</t>
  </si>
  <si>
    <t>Pâte à brioche</t>
  </si>
  <si>
    <t>Pâte sablée (classique)</t>
  </si>
  <si>
    <t>Pistaches décortiquées 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</si>
</sst>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0.000"/>
    <numFmt numFmtId="166" formatCode="#,##0.000_ ;\-#,##0.000\ "/>
    <numFmt numFmtId="167" formatCode="0.0"/>
    <numFmt numFmtId="168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2" fillId="0" borderId="2" xfId="0" applyNumberFormat="1" applyFont="1" applyBorder="1"/>
    <xf numFmtId="165" fontId="0" fillId="0" borderId="1" xfId="0" applyNumberFormat="1" applyBorder="1" applyAlignment="1">
      <alignment horizontal="right"/>
    </xf>
    <xf numFmtId="0" fontId="1" fillId="0" borderId="0" xfId="0" applyNumberFormat="1" applyFont="1"/>
    <xf numFmtId="0" fontId="1" fillId="0" borderId="5" xfId="0" applyFont="1" applyBorder="1"/>
    <xf numFmtId="165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1" xfId="0" applyFill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5" fontId="0" fillId="2" borderId="1" xfId="0" applyNumberFormat="1" applyFill="1" applyBorder="1"/>
    <xf numFmtId="164" fontId="2" fillId="0" borderId="0" xfId="0" applyNumberFormat="1" applyFont="1" applyBorder="1"/>
    <xf numFmtId="164" fontId="2" fillId="0" borderId="3" xfId="0" applyNumberFormat="1" applyFont="1" applyBorder="1"/>
    <xf numFmtId="164" fontId="1" fillId="0" borderId="0" xfId="0" applyNumberFormat="1" applyFont="1" applyBorder="1" applyAlignment="1">
      <alignment horizontal="left"/>
    </xf>
    <xf numFmtId="165" fontId="1" fillId="0" borderId="6" xfId="0" applyNumberFormat="1" applyFont="1" applyBorder="1" applyAlignment="1">
      <alignment horizontal="left"/>
    </xf>
    <xf numFmtId="164" fontId="1" fillId="0" borderId="7" xfId="0" applyNumberFormat="1" applyFont="1" applyBorder="1" applyAlignment="1">
      <alignment horizontal="left"/>
    </xf>
    <xf numFmtId="3" fontId="0" fillId="0" borderId="4" xfId="0" applyNumberFormat="1" applyBorder="1"/>
    <xf numFmtId="4" fontId="0" fillId="0" borderId="4" xfId="0" applyNumberFormat="1" applyBorder="1"/>
    <xf numFmtId="4" fontId="0" fillId="0" borderId="1" xfId="0" applyNumberFormat="1" applyBorder="1"/>
    <xf numFmtId="164" fontId="3" fillId="0" borderId="0" xfId="0" applyNumberFormat="1" applyFont="1" applyAlignment="1">
      <alignment horizontal="right"/>
    </xf>
    <xf numFmtId="3" fontId="0" fillId="0" borderId="0" xfId="0" applyNumberFormat="1"/>
    <xf numFmtId="0" fontId="3" fillId="0" borderId="0" xfId="0" applyFont="1" applyAlignment="1">
      <alignment horizontal="right"/>
    </xf>
    <xf numFmtId="14" fontId="0" fillId="0" borderId="1" xfId="0" applyNumberFormat="1" applyBorder="1"/>
    <xf numFmtId="3" fontId="1" fillId="0" borderId="14" xfId="0" applyNumberFormat="1" applyFont="1" applyBorder="1"/>
    <xf numFmtId="167" fontId="1" fillId="0" borderId="15" xfId="0" applyNumberFormat="1" applyFont="1" applyBorder="1"/>
    <xf numFmtId="2" fontId="1" fillId="0" borderId="16" xfId="0" applyNumberFormat="1" applyFont="1" applyBorder="1"/>
    <xf numFmtId="166" fontId="2" fillId="0" borderId="17" xfId="0" applyNumberFormat="1" applyFont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4" fontId="0" fillId="0" borderId="1" xfId="0" applyNumberFormat="1" applyBorder="1" applyProtection="1"/>
    <xf numFmtId="165" fontId="0" fillId="0" borderId="4" xfId="0" applyNumberFormat="1" applyBorder="1" applyAlignment="1" applyProtection="1">
      <alignment horizontal="right"/>
      <protection locked="0"/>
    </xf>
    <xf numFmtId="165" fontId="0" fillId="0" borderId="1" xfId="0" applyNumberFormat="1" applyBorder="1" applyAlignment="1" applyProtection="1">
      <alignment horizontal="right"/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3" xfId="0" applyBorder="1" applyProtection="1">
      <protection locked="0"/>
    </xf>
    <xf numFmtId="2" fontId="0" fillId="0" borderId="0" xfId="0" applyNumberFormat="1"/>
    <xf numFmtId="14" fontId="0" fillId="3" borderId="1" xfId="0" applyNumberFormat="1" applyFill="1" applyBorder="1"/>
    <xf numFmtId="0" fontId="0" fillId="6" borderId="1" xfId="0" applyFill="1" applyBorder="1"/>
    <xf numFmtId="0" fontId="0" fillId="7" borderId="1" xfId="0" applyFill="1" applyBorder="1"/>
    <xf numFmtId="3" fontId="1" fillId="0" borderId="1" xfId="0" applyNumberFormat="1" applyFont="1" applyFill="1" applyBorder="1"/>
    <xf numFmtId="2" fontId="1" fillId="0" borderId="1" xfId="0" applyNumberFormat="1" applyFont="1" applyFill="1" applyBorder="1"/>
    <xf numFmtId="3" fontId="0" fillId="0" borderId="1" xfId="0" applyNumberFormat="1" applyBorder="1"/>
    <xf numFmtId="2" fontId="0" fillId="0" borderId="1" xfId="0" applyNumberFormat="1" applyBorder="1"/>
    <xf numFmtId="1" fontId="0" fillId="0" borderId="1" xfId="0" applyNumberFormat="1" applyBorder="1"/>
    <xf numFmtId="0" fontId="0" fillId="4" borderId="13" xfId="0" applyFill="1" applyBorder="1"/>
    <xf numFmtId="0" fontId="0" fillId="5" borderId="13" xfId="0" applyFill="1" applyBorder="1"/>
    <xf numFmtId="164" fontId="0" fillId="0" borderId="1" xfId="0" applyNumberFormat="1" applyBorder="1" applyProtection="1">
      <protection locked="0"/>
    </xf>
    <xf numFmtId="0" fontId="5" fillId="8" borderId="1" xfId="0" applyFont="1" applyFill="1" applyBorder="1"/>
    <xf numFmtId="164" fontId="5" fillId="8" borderId="1" xfId="0" applyNumberFormat="1" applyFont="1" applyFill="1" applyBorder="1"/>
    <xf numFmtId="167" fontId="0" fillId="0" borderId="1" xfId="0" applyNumberFormat="1" applyBorder="1"/>
    <xf numFmtId="0" fontId="1" fillId="9" borderId="8" xfId="0" applyFont="1" applyFill="1" applyBorder="1" applyAlignment="1">
      <alignment horizontal="left"/>
    </xf>
    <xf numFmtId="0" fontId="1" fillId="9" borderId="12" xfId="0" applyFont="1" applyFill="1" applyBorder="1" applyAlignment="1">
      <alignment horizontal="left"/>
    </xf>
    <xf numFmtId="0" fontId="1" fillId="9" borderId="13" xfId="0" applyFont="1" applyFill="1" applyBorder="1" applyAlignment="1">
      <alignment horizontal="left"/>
    </xf>
    <xf numFmtId="0" fontId="1" fillId="0" borderId="18" xfId="0" quotePrefix="1" applyFont="1" applyBorder="1" applyAlignment="1">
      <alignment horizontal="left" vertical="center" indent="4"/>
    </xf>
    <xf numFmtId="0" fontId="1" fillId="0" borderId="19" xfId="0" applyFont="1" applyBorder="1" applyAlignment="1">
      <alignment horizontal="left" vertical="center" indent="4"/>
    </xf>
    <xf numFmtId="0" fontId="1" fillId="9" borderId="8" xfId="0" applyFont="1" applyFill="1" applyBorder="1" applyAlignment="1"/>
    <xf numFmtId="0" fontId="0" fillId="9" borderId="12" xfId="0" applyFont="1" applyFill="1" applyBorder="1" applyAlignment="1"/>
    <xf numFmtId="0" fontId="0" fillId="9" borderId="13" xfId="0" applyFont="1" applyFill="1" applyBorder="1" applyAlignment="1"/>
    <xf numFmtId="0" fontId="1" fillId="9" borderId="12" xfId="0" applyFont="1" applyFill="1" applyBorder="1" applyAlignment="1"/>
    <xf numFmtId="0" fontId="1" fillId="9" borderId="13" xfId="0" applyFont="1" applyFill="1" applyBorder="1" applyAlignment="1"/>
    <xf numFmtId="0" fontId="1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0" fillId="0" borderId="3" xfId="0" applyNumberFormat="1" applyBorder="1" applyAlignment="1" applyProtection="1">
      <alignment horizontal="right"/>
      <protection locked="0"/>
    </xf>
    <xf numFmtId="168" fontId="1" fillId="0" borderId="1" xfId="0" applyNumberFormat="1" applyFont="1" applyBorder="1"/>
    <xf numFmtId="3" fontId="1" fillId="0" borderId="21" xfId="0" applyNumberFormat="1" applyFont="1" applyBorder="1"/>
    <xf numFmtId="4" fontId="1" fillId="0" borderId="20" xfId="0" applyNumberFormat="1" applyFont="1" applyBorder="1"/>
    <xf numFmtId="0" fontId="1" fillId="0" borderId="0" xfId="0" applyFont="1" applyBorder="1" applyAlignment="1">
      <alignment horizontal="left" vertical="center" indent="9"/>
    </xf>
    <xf numFmtId="0" fontId="1" fillId="0" borderId="22" xfId="0" quotePrefix="1" applyFont="1" applyBorder="1" applyAlignment="1">
      <alignment horizontal="left" vertical="center" wrapText="1" indent="7"/>
    </xf>
    <xf numFmtId="0" fontId="0" fillId="0" borderId="23" xfId="0" applyBorder="1" applyAlignment="1">
      <alignment horizontal="left" vertical="center" indent="7"/>
    </xf>
    <xf numFmtId="0" fontId="0" fillId="0" borderId="17" xfId="0" applyBorder="1" applyAlignment="1">
      <alignment horizontal="left" vertical="center" indent="7"/>
    </xf>
  </cellXfs>
  <cellStyles count="1">
    <cellStyle name="Normal" xfId="0" builtinId="0"/>
  </cellStyles>
  <dxfs count="117"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332189-BF75-470F-8629-E404F58B23EF}" name="Tableau5" displayName="Tableau5" ref="B4:L26" totalsRowShown="0" tableBorderDxfId="116">
  <tableColumns count="11">
    <tableColumn id="1" xr3:uid="{2ADC1E67-353D-4151-9EDB-099A2BF76A42}" name="Produit" dataDxfId="115"/>
    <tableColumn id="2" xr3:uid="{45F9040C-6139-4E5D-875D-2513B77BEFF5}" name="Poids (kg)" dataDxfId="114"/>
    <tableColumn id="3" xr3:uid="{61BA5D46-B4B8-410B-9EDA-67C95E6968DE}" name="Prix TTC" dataDxfId="113"/>
    <tableColumn id="11" xr3:uid="{959502E6-F502-49C1-9505-88D2FC65CB34}" name="Energie" dataDxfId="112">
      <calculatedColumnFormula>SUMPRODUCT(10*Recette!C5*_xlfn.XLOOKUP(Recette!B5,Apports!$B$3:$B$99,Apports!$C$3:$C$99))</calculatedColumnFormula>
    </tableColumn>
    <tableColumn id="10" xr3:uid="{473FE850-7C53-4ACA-85F3-9E4EB53F1FC6}" name="MG" dataDxfId="111">
      <calculatedColumnFormula>SUMPRODUCT(10*Recette!C5*_xlfn.XLOOKUP(Recette!B5,Apports!$B$3:$B$99,Apports!$D$3:$D$99))</calculatedColumnFormula>
    </tableColumn>
    <tableColumn id="9" xr3:uid="{6E4B720F-646E-4E21-848A-1E653809D101}" name="dont saturées" dataDxfId="110">
      <calculatedColumnFormula>SUMPRODUCT(10*Recette!C5*_xlfn.XLOOKUP(Recette!B5,Apports!$B$3:$B$99,Apports!$E$3:$E$99))</calculatedColumnFormula>
    </tableColumn>
    <tableColumn id="8" xr3:uid="{239D1F81-4E02-4681-B30D-7FB6513FC7CE}" name="Glucides" dataDxfId="109">
      <calculatedColumnFormula>SUMPRODUCT(10*Recette!C5*_xlfn.XLOOKUP(Recette!B5,Apports!$B$3:$B$99,Apports!$F$3:$F$99))</calculatedColumnFormula>
    </tableColumn>
    <tableColumn id="7" xr3:uid="{C40BA3D0-275C-4A06-B73F-4A0978230C5E}" name="dont sucres" dataDxfId="108">
      <calculatedColumnFormula>SUMPRODUCT(10*Recette!C5*_xlfn.XLOOKUP(Recette!B5,Apports!$B$3:$B$99,Apports!$G$3:$G$99))</calculatedColumnFormula>
    </tableColumn>
    <tableColumn id="6" xr3:uid="{6A6E1853-009B-4BE7-9FB4-6A94A21D99C0}" name="Fibres" dataDxfId="107">
      <calculatedColumnFormula>SUMPRODUCT(10*Recette!C5*_xlfn.XLOOKUP(Recette!B5,Apports!$B$3:$B$99,Apports!$H$3:$H$99))</calculatedColumnFormula>
    </tableColumn>
    <tableColumn id="4" xr3:uid="{2071920F-4E9F-4104-B3B5-2B31F5DB2D10}" name="Protéines" dataDxfId="106">
      <calculatedColumnFormula>SUMPRODUCT(10*Recette!C5*_xlfn.XLOOKUP(Recette!B5,Apports!$B$3:$B$99,Apports!$I$3:$I$99))</calculatedColumnFormula>
    </tableColumn>
    <tableColumn id="5" xr3:uid="{DE1BF055-A584-427F-A82D-A85FAC59E904}" name="Sel" dataDxfId="105">
      <calculatedColumnFormula>SUMPRODUCT(10*Recette!C5*_xlfn.XLOOKUP(Recette!B5,Apports!$B$3:$B$99,Apports!$J$3:$J$99))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E7A27-04CD-4932-9F51-D61D1F8A06BF}">
  <sheetPr codeName="Feuil1"/>
  <dimension ref="B1:P27"/>
  <sheetViews>
    <sheetView topLeftCell="A4" zoomScaleNormal="100" workbookViewId="0">
      <selection activeCell="D5" sqref="D5"/>
    </sheetView>
  </sheetViews>
  <sheetFormatPr baseColWidth="10" defaultColWidth="10.7265625" defaultRowHeight="14.5" x14ac:dyDescent="0.35"/>
  <cols>
    <col min="1" max="1" width="4.26953125" customWidth="1"/>
    <col min="2" max="2" width="47.90625" customWidth="1"/>
    <col min="3" max="3" width="13.81640625" style="6" customWidth="1"/>
    <col min="4" max="4" width="9.1796875" style="1" customWidth="1"/>
    <col min="5" max="5" width="7" hidden="1" customWidth="1"/>
    <col min="6" max="6" width="6.26953125" hidden="1" customWidth="1"/>
    <col min="7" max="7" width="12.453125" hidden="1" customWidth="1"/>
    <col min="8" max="8" width="7.81640625" hidden="1" customWidth="1"/>
    <col min="9" max="9" width="10.54296875" style="1" hidden="1" customWidth="1"/>
    <col min="10" max="10" width="5.81640625" hidden="1" customWidth="1"/>
    <col min="11" max="11" width="8.81640625" hidden="1" customWidth="1"/>
    <col min="12" max="12" width="5.08984375" hidden="1" customWidth="1"/>
    <col min="13" max="13" width="9.08984375" customWidth="1"/>
    <col min="14" max="14" width="15" customWidth="1"/>
    <col min="15" max="15" width="11.26953125" customWidth="1"/>
    <col min="16" max="16" width="10.7265625" customWidth="1"/>
  </cols>
  <sheetData>
    <row r="1" spans="2:16" ht="15" thickBot="1" x14ac:dyDescent="0.4"/>
    <row r="2" spans="2:16" ht="36.5" customHeight="1" thickBot="1" x14ac:dyDescent="0.4">
      <c r="B2" s="80" t="s">
        <v>143</v>
      </c>
      <c r="C2" s="81"/>
      <c r="D2" s="82"/>
      <c r="E2" s="79"/>
      <c r="F2" s="79"/>
      <c r="G2" s="79"/>
      <c r="H2" s="79"/>
      <c r="I2" s="79"/>
      <c r="J2" s="79"/>
      <c r="K2" s="79"/>
      <c r="L2" s="79"/>
      <c r="M2" s="79"/>
    </row>
    <row r="4" spans="2:16" ht="15" thickBot="1" x14ac:dyDescent="0.4">
      <c r="B4" s="10" t="s">
        <v>17</v>
      </c>
      <c r="C4" s="27" t="s">
        <v>15</v>
      </c>
      <c r="D4" s="28" t="s">
        <v>16</v>
      </c>
      <c r="E4" s="26" t="s">
        <v>37</v>
      </c>
      <c r="F4" s="26" t="s">
        <v>42</v>
      </c>
      <c r="G4" s="26" t="s">
        <v>84</v>
      </c>
      <c r="H4" s="26" t="s">
        <v>79</v>
      </c>
      <c r="I4" s="26" t="s">
        <v>80</v>
      </c>
      <c r="J4" s="26" t="s">
        <v>38</v>
      </c>
      <c r="K4" s="26" t="s">
        <v>39</v>
      </c>
      <c r="L4" s="26" t="s">
        <v>40</v>
      </c>
      <c r="O4" s="32" t="s">
        <v>87</v>
      </c>
      <c r="P4" s="32" t="str" cm="1">
        <f t="array" ref="P4">"pour "&amp;SUM(C5:C25*1000) &amp; "g"</f>
        <v>pour 1095g</v>
      </c>
    </row>
    <row r="5" spans="2:16" x14ac:dyDescent="0.35">
      <c r="B5" s="44" t="s">
        <v>45</v>
      </c>
      <c r="C5" s="42">
        <v>0.6</v>
      </c>
      <c r="D5" s="41" cm="1">
        <f t="array" ref="D5">SUMPRODUCT((Prix!$B$8:$B$114=B5)*(Prix!$E$8:$E$114*C5))</f>
        <v>2.2159398496240601</v>
      </c>
      <c r="E5" s="29">
        <f>SUMPRODUCT(10*Recette!C5*_xlfn.XLOOKUP(Recette!B5,Apports!$B$3:$B$99,Apports!$C$3:$C$99))</f>
        <v>2508.7719298245615</v>
      </c>
      <c r="F5" s="30">
        <f>SUMPRODUCT(10*Recette!C5*_xlfn.XLOOKUP(Recette!B5,Apports!$B$3:$B$99,Apports!$D$3:$D$99))</f>
        <v>175.71929824561403</v>
      </c>
      <c r="G5" s="31">
        <f>SUMPRODUCT(10*Recette!C5*_xlfn.XLOOKUP(Recette!B5,Apports!$B$3:$B$99,Apports!$E$3:$E$99))</f>
        <v>124.7719298245614</v>
      </c>
      <c r="H5" s="30">
        <f>SUMPRODUCT(10*Recette!C5*_xlfn.XLOOKUP(Recette!B5,Apports!$B$3:$B$99,Apports!$F$3:$F$99))</f>
        <v>200.28070175438594</v>
      </c>
      <c r="I5" s="30">
        <f>SUMPRODUCT(10*Recette!C5*_xlfn.XLOOKUP(Recette!B5,Apports!$B$3:$B$99,Apports!$G$3:$G$99))</f>
        <v>3.0175438596491224</v>
      </c>
      <c r="J5" s="30">
        <f>SUMPRODUCT(10*Recette!C5*_xlfn.XLOOKUP(Recette!B5,Apports!$B$3:$B$99,Apports!$H$3:$H$99))</f>
        <v>11.017543859649123</v>
      </c>
      <c r="K5" s="30">
        <f>SUMPRODUCT(10*Recette!C5*_xlfn.XLOOKUP(Recette!B5,Apports!$B$3:$B$99,Apports!$I$3:$I$99))</f>
        <v>27.15789473684211</v>
      </c>
      <c r="L5" s="30">
        <f>SUMPRODUCT(10*Recette!C5*_xlfn.XLOOKUP(Recette!B5,Apports!$B$3:$B$99,Apports!$J$3:$J$99))</f>
        <v>3.5157894736842117</v>
      </c>
      <c r="N5" s="17" t="s">
        <v>75</v>
      </c>
      <c r="O5" s="77">
        <f>SUM(P5/SUMIF($C$5:$C$25,"&lt;&gt;0",$C$5:$C$25)/10)</f>
        <v>388.97917167347589</v>
      </c>
      <c r="P5" s="36" cm="1">
        <f t="array" ref="P5">SUMPRODUCT(IF(ISERROR(E5:E25),0,(E5:E25)))</f>
        <v>4259.3219298245613</v>
      </c>
    </row>
    <row r="6" spans="2:16" x14ac:dyDescent="0.35">
      <c r="B6" s="45" t="s">
        <v>6</v>
      </c>
      <c r="C6" s="43">
        <v>0.1</v>
      </c>
      <c r="D6" s="41" cm="1">
        <f t="array" ref="D6">SUMPRODUCT((Prix!$B$8:$B$114=B6)*(Prix!$E$8:$E$114*C6))</f>
        <v>0.18600000000000003</v>
      </c>
      <c r="E6" s="29">
        <f>SUMPRODUCT(10*Recette!C6*_xlfn.XLOOKUP(Recette!B6,Apports!$B$3:$B$99,Apports!$C$3:$C$99))</f>
        <v>65</v>
      </c>
      <c r="F6" s="31">
        <f>SUMPRODUCT(10*Recette!C6*_xlfn.XLOOKUP(Recette!B6,Apports!$B$3:$B$99,Apports!$D$3:$D$99))</f>
        <v>3.6</v>
      </c>
      <c r="G6" s="31">
        <f>SUMPRODUCT(10*Recette!C6*_xlfn.XLOOKUP(Recette!B6,Apports!$B$3:$B$99,Apports!$E$3:$E$99))</f>
        <v>2.2000000000000002</v>
      </c>
      <c r="H6" s="31">
        <f>SUMPRODUCT(10*Recette!C6*_xlfn.XLOOKUP(Recette!B6,Apports!$B$3:$B$99,Apports!$F$3:$F$99))</f>
        <v>4.8</v>
      </c>
      <c r="I6" s="31">
        <f>SUMPRODUCT(10*Recette!C6*_xlfn.XLOOKUP(Recette!B6,Apports!$B$3:$B$99,Apports!$G$3:$G$99))</f>
        <v>4.8</v>
      </c>
      <c r="J6" s="31">
        <f>SUMPRODUCT(10*Recette!C6*_xlfn.XLOOKUP(Recette!B6,Apports!$B$3:$B$99,Apports!$H$3:$H$99))</f>
        <v>0</v>
      </c>
      <c r="K6" s="31">
        <f>SUMPRODUCT(10*Recette!C6*_xlfn.XLOOKUP(Recette!B6,Apports!$B$3:$B$99,Apports!$I$3:$I$99))</f>
        <v>3.3</v>
      </c>
      <c r="L6" s="31">
        <f>SUMPRODUCT(10*Recette!C6*_xlfn.XLOOKUP(Recette!B6,Apports!$B$3:$B$99,Apports!$J$3:$J$99))</f>
        <v>0.04</v>
      </c>
      <c r="M6" s="1"/>
      <c r="N6" s="18" t="s">
        <v>96</v>
      </c>
      <c r="O6" s="76">
        <f>SUM(P6/SUMIF($C$5:$C$25,"&lt;&gt;0",$C$5:$C$25)/10)</f>
        <v>27.595369702795807</v>
      </c>
      <c r="P6" s="37" cm="1">
        <f t="array" ref="P6">SUMPRODUCT(IF(ISERROR(F5:F25),0,(F5:F25)))</f>
        <v>302.16929824561407</v>
      </c>
    </row>
    <row r="7" spans="2:16" x14ac:dyDescent="0.35">
      <c r="B7" s="45" t="s">
        <v>28</v>
      </c>
      <c r="C7" s="43">
        <v>0.01</v>
      </c>
      <c r="D7" s="41" cm="1">
        <f t="array" ref="D7">SUMPRODUCT((Prix!$B$8:$B$114=B7)*(Prix!$E$8:$E$114*C7))</f>
        <v>2.1999999999999999E-2</v>
      </c>
      <c r="E7" s="29">
        <f>SUMPRODUCT(10*Recette!C7*_xlfn.XLOOKUP(Recette!B7,Apports!$B$3:$B$99,Apports!$C$3:$C$99))</f>
        <v>40</v>
      </c>
      <c r="F7" s="31">
        <f>SUMPRODUCT(10*Recette!C7*_xlfn.XLOOKUP(Recette!B7,Apports!$B$3:$B$99,Apports!$D$3:$D$99))</f>
        <v>0</v>
      </c>
      <c r="G7" s="31">
        <f>SUMPRODUCT(10*Recette!C7*_xlfn.XLOOKUP(Recette!B7,Apports!$B$3:$B$99,Apports!$E$3:$E$99))</f>
        <v>0</v>
      </c>
      <c r="H7" s="31">
        <f>SUMPRODUCT(10*Recette!C7*_xlfn.XLOOKUP(Recette!B7,Apports!$B$3:$B$99,Apports!$F$3:$F$99))</f>
        <v>10</v>
      </c>
      <c r="I7" s="31">
        <f>SUMPRODUCT(10*Recette!C7*_xlfn.XLOOKUP(Recette!B7,Apports!$B$3:$B$99,Apports!$G$3:$G$99))</f>
        <v>10</v>
      </c>
      <c r="J7" s="31">
        <f>SUMPRODUCT(10*Recette!C7*_xlfn.XLOOKUP(Recette!B7,Apports!$B$3:$B$99,Apports!$H$3:$H$99))</f>
        <v>0</v>
      </c>
      <c r="K7" s="31">
        <f>SUMPRODUCT(10*Recette!C7*_xlfn.XLOOKUP(Recette!B7,Apports!$B$3:$B$99,Apports!$I$3:$I$99))</f>
        <v>0</v>
      </c>
      <c r="L7" s="31">
        <f>SUMPRODUCT(10*Recette!C7*_xlfn.XLOOKUP(Recette!B7,Apports!$B$3:$B$99,Apports!$J$3:$J$99))</f>
        <v>0</v>
      </c>
      <c r="M7" s="1"/>
      <c r="N7" s="18" t="s">
        <v>74</v>
      </c>
      <c r="O7" s="76">
        <f>SUM(P7/SUMIF($C$5:$C$25,"&lt;&gt;0",$C$5:$C$25)/10)</f>
        <v>16.474605463430265</v>
      </c>
      <c r="P7" s="37" cm="1">
        <f t="array" ref="P7">SUMPRODUCT(IF(ISERROR(G5:G25),0,(G5:G25)))</f>
        <v>180.3969298245614</v>
      </c>
    </row>
    <row r="8" spans="2:16" x14ac:dyDescent="0.35">
      <c r="B8" s="45" t="s">
        <v>83</v>
      </c>
      <c r="C8" s="43">
        <v>0.01</v>
      </c>
      <c r="D8" s="41" cm="1">
        <f t="array" ref="D8">SUMPRODUCT((Prix!$B$8:$B$114=B8)*(Prix!$E$8:$E$114*C8))</f>
        <v>3.3500000000000002E-2</v>
      </c>
      <c r="E8" s="29">
        <f>SUMPRODUCT(10*Recette!C8*_xlfn.XLOOKUP(Recette!B8,Apports!$B$3:$B$99,Apports!$C$3:$C$99))</f>
        <v>35.5</v>
      </c>
      <c r="F8" s="31">
        <f>SUMPRODUCT(10*Recette!C8*_xlfn.XLOOKUP(Recette!B8,Apports!$B$3:$B$99,Apports!$D$3:$D$99))</f>
        <v>0.05</v>
      </c>
      <c r="G8" s="31">
        <f>SUMPRODUCT(10*Recette!C8*_xlfn.XLOOKUP(Recette!B8,Apports!$B$3:$B$99,Apports!$E$3:$E$99))</f>
        <v>1.0000000000000002E-2</v>
      </c>
      <c r="H8" s="31">
        <f>SUMPRODUCT(10*Recette!C8*_xlfn.XLOOKUP(Recette!B8,Apports!$B$3:$B$99,Apports!$F$3:$F$99))</f>
        <v>8.6</v>
      </c>
      <c r="I8" s="31">
        <f>SUMPRODUCT(10*Recette!C8*_xlfn.XLOOKUP(Recette!B8,Apports!$B$3:$B$99,Apports!$G$3:$G$99))</f>
        <v>0.05</v>
      </c>
      <c r="J8" s="31">
        <f>SUMPRODUCT(10*Recette!C8*_xlfn.XLOOKUP(Recette!B8,Apports!$B$3:$B$99,Apports!$H$3:$H$99))</f>
        <v>0.1</v>
      </c>
      <c r="K8" s="31">
        <f>SUMPRODUCT(10*Recette!C8*_xlfn.XLOOKUP(Recette!B8,Apports!$B$3:$B$99,Apports!$I$3:$I$99))</f>
        <v>0.05</v>
      </c>
      <c r="L8" s="31">
        <f>SUMPRODUCT(10*Recette!C8*_xlfn.XLOOKUP(Recette!B8,Apports!$B$3:$B$99,Apports!$J$3:$J$99))</f>
        <v>1E-3</v>
      </c>
      <c r="M8" s="1"/>
      <c r="N8" s="18" t="s">
        <v>81</v>
      </c>
      <c r="O8" s="76">
        <f>SUM(P8/SUMIF($C$5:$C$25,"&lt;&gt;0",$C$5:$C$25)/10)</f>
        <v>27.272210205879997</v>
      </c>
      <c r="P8" s="37" cm="1">
        <f t="array" ref="P8">SUMPRODUCT(IF(ISERROR(H5:H25),0,(H5:H25)))</f>
        <v>298.630701754386</v>
      </c>
    </row>
    <row r="9" spans="2:16" x14ac:dyDescent="0.35">
      <c r="B9" s="45" t="s">
        <v>12</v>
      </c>
      <c r="C9" s="43">
        <v>6.5000000000000002E-2</v>
      </c>
      <c r="D9" s="41" cm="1">
        <f t="array" ref="D9">SUMPRODUCT((Prix!$B$8:$B$114=B9)*(Prix!$E$8:$E$114*C9))</f>
        <v>0.54339999999999999</v>
      </c>
      <c r="E9" s="29">
        <f>SUMPRODUCT(10*Recette!C9*_xlfn.XLOOKUP(Recette!B9,Apports!$B$3:$B$99,Apports!$C$3:$C$99))</f>
        <v>483.6</v>
      </c>
      <c r="F9" s="31">
        <f>SUMPRODUCT(10*Recette!C9*_xlfn.XLOOKUP(Recette!B9,Apports!$B$3:$B$99,Apports!$D$3:$D$99))</f>
        <v>53.300000000000004</v>
      </c>
      <c r="G9" s="31">
        <f>SUMPRODUCT(10*Recette!C9*_xlfn.XLOOKUP(Recette!B9,Apports!$B$3:$B$99,Apports!$E$3:$E$99))</f>
        <v>37.050000000000004</v>
      </c>
      <c r="H9" s="31">
        <f>SUMPRODUCT(10*Recette!C9*_xlfn.XLOOKUP(Recette!B9,Apports!$B$3:$B$99,Apports!$F$3:$F$99))</f>
        <v>0.52</v>
      </c>
      <c r="I9" s="31">
        <f>SUMPRODUCT(10*Recette!C9*_xlfn.XLOOKUP(Recette!B9,Apports!$B$3:$B$99,Apports!$G$3:$G$99))</f>
        <v>0.52</v>
      </c>
      <c r="J9" s="31">
        <f>SUMPRODUCT(10*Recette!C9*_xlfn.XLOOKUP(Recette!B9,Apports!$B$3:$B$99,Apports!$H$3:$H$99))</f>
        <v>0</v>
      </c>
      <c r="K9" s="31">
        <f>SUMPRODUCT(10*Recette!C9*_xlfn.XLOOKUP(Recette!B9,Apports!$B$3:$B$99,Apports!$I$3:$I$99))</f>
        <v>0.45499999999999996</v>
      </c>
      <c r="L9" s="31">
        <f>SUMPRODUCT(10*Recette!C9*_xlfn.XLOOKUP(Recette!B9,Apports!$B$3:$B$99,Apports!$J$3:$J$99))</f>
        <v>1.3000000000000001E-2</v>
      </c>
      <c r="M9" s="1"/>
      <c r="N9" s="18" t="s">
        <v>82</v>
      </c>
      <c r="O9" s="76">
        <f>SUM(P9/SUMIF($C$5:$C$25,"&lt;&gt;0",$C$5:$C$25)/10)</f>
        <v>8.0317391652647618</v>
      </c>
      <c r="P9" s="37" cm="1">
        <f t="array" ref="P9">SUMPRODUCT(IF(ISERROR(I5:I25),0,(I5:I25)))</f>
        <v>87.94754385964913</v>
      </c>
    </row>
    <row r="10" spans="2:16" x14ac:dyDescent="0.35">
      <c r="B10" s="45" t="s">
        <v>111</v>
      </c>
      <c r="C10" s="43">
        <v>0.1</v>
      </c>
      <c r="D10" s="41" cm="1">
        <f t="array" ref="D10">SUMPRODUCT((Prix!$B$8:$B$114=B10)*(Prix!$E$8:$E$114*C10))</f>
        <v>0.64000000000000012</v>
      </c>
      <c r="E10" s="29">
        <f>SUMPRODUCT(10*Recette!C10*_xlfn.XLOOKUP(Recette!B10,Apports!$B$3:$B$99,Apports!$C$3:$C$99))</f>
        <v>140</v>
      </c>
      <c r="F10" s="31">
        <f>SUMPRODUCT(10*Recette!C10*_xlfn.XLOOKUP(Recette!B10,Apports!$B$3:$B$99,Apports!$D$3:$D$99))</f>
        <v>9.8000000000000007</v>
      </c>
      <c r="G10" s="31">
        <f>SUMPRODUCT(10*Recette!C10*_xlfn.XLOOKUP(Recette!B10,Apports!$B$3:$B$99,Apports!$E$3:$E$99))</f>
        <v>2.6</v>
      </c>
      <c r="H10" s="31">
        <f>SUMPRODUCT(10*Recette!C10*_xlfn.XLOOKUP(Recette!B10,Apports!$B$3:$B$99,Apports!$F$3:$F$99))</f>
        <v>0.3</v>
      </c>
      <c r="I10" s="31">
        <f>SUMPRODUCT(10*Recette!C10*_xlfn.XLOOKUP(Recette!B10,Apports!$B$3:$B$99,Apports!$G$3:$G$99))</f>
        <v>0.3</v>
      </c>
      <c r="J10" s="31">
        <f>SUMPRODUCT(10*Recette!C10*_xlfn.XLOOKUP(Recette!B10,Apports!$B$3:$B$99,Apports!$H$3:$H$99))</f>
        <v>0</v>
      </c>
      <c r="K10" s="31">
        <f>SUMPRODUCT(10*Recette!C10*_xlfn.XLOOKUP(Recette!B10,Apports!$B$3:$B$99,Apports!$I$3:$I$99))</f>
        <v>12.7</v>
      </c>
      <c r="L10" s="31">
        <f>SUMPRODUCT(10*Recette!C10*_xlfn.XLOOKUP(Recette!B10,Apports!$B$3:$B$99,Apports!$J$3:$J$99))</f>
        <v>0.3</v>
      </c>
      <c r="M10" s="1"/>
      <c r="N10" s="18" t="s">
        <v>76</v>
      </c>
      <c r="O10" s="76">
        <f>SUM(P10/SUMIF($C$5:$C$25,"&lt;&gt;0",$C$5:$C$25)/10)</f>
        <v>1.7883601698309703</v>
      </c>
      <c r="P10" s="37" cm="1">
        <f t="array" ref="P10">SUMPRODUCT(IF(ISERROR(J5:J25),0,(J5:J25)))</f>
        <v>19.582543859649125</v>
      </c>
    </row>
    <row r="11" spans="2:16" x14ac:dyDescent="0.35">
      <c r="B11" s="45" t="s">
        <v>88</v>
      </c>
      <c r="C11" s="43">
        <v>0.01</v>
      </c>
      <c r="D11" s="41" cm="1">
        <f t="array" ref="D11">SUMPRODUCT((Prix!$B$8:$B$114=B11)*(Prix!$E$8:$E$114*C11))</f>
        <v>0.128</v>
      </c>
      <c r="E11" s="29">
        <f>SUMPRODUCT(10*Recette!C11*_xlfn.XLOOKUP(Recette!B11,Apports!$B$3:$B$99,Apports!$C$3:$C$99))</f>
        <v>22.1</v>
      </c>
      <c r="F11" s="31">
        <f>SUMPRODUCT(10*Recette!C11*_xlfn.XLOOKUP(Recette!B11,Apports!$B$3:$B$99,Apports!$D$3:$D$99))</f>
        <v>0</v>
      </c>
      <c r="G11" s="31">
        <f>SUMPRODUCT(10*Recette!C11*_xlfn.XLOOKUP(Recette!B11,Apports!$B$3:$B$99,Apports!$E$3:$E$99))</f>
        <v>0</v>
      </c>
      <c r="H11" s="31">
        <f>SUMPRODUCT(10*Recette!C11*_xlfn.XLOOKUP(Recette!B11,Apports!$B$3:$B$99,Apports!$F$3:$F$99))</f>
        <v>0</v>
      </c>
      <c r="I11" s="31">
        <f>SUMPRODUCT(10*Recette!C11*_xlfn.XLOOKUP(Recette!B11,Apports!$B$3:$B$99,Apports!$G$3:$G$99))</f>
        <v>0</v>
      </c>
      <c r="J11" s="31">
        <f>SUMPRODUCT(10*Recette!C11*_xlfn.XLOOKUP(Recette!B11,Apports!$B$3:$B$99,Apports!$H$3:$H$99))</f>
        <v>0</v>
      </c>
      <c r="K11" s="31">
        <f>SUMPRODUCT(10*Recette!C11*_xlfn.XLOOKUP(Recette!B11,Apports!$B$3:$B$99,Apports!$I$3:$I$99))</f>
        <v>0</v>
      </c>
      <c r="L11" s="31">
        <f>SUMPRODUCT(10*Recette!C11*_xlfn.XLOOKUP(Recette!B11,Apports!$B$3:$B$99,Apports!$J$3:$J$99))</f>
        <v>0</v>
      </c>
      <c r="M11" s="1"/>
      <c r="N11" s="18" t="s">
        <v>77</v>
      </c>
      <c r="O11" s="76">
        <f>SUM(P11/SUMIF($C$5:$C$25,"&lt;&gt;0",$C$5:$C$25)/10)</f>
        <v>5.7226387887527039</v>
      </c>
      <c r="P11" s="37" cm="1">
        <f t="array" ref="P11">SUMPRODUCT(IF(ISERROR(K5:K25),0,(K5:K25)))</f>
        <v>62.662894736842105</v>
      </c>
    </row>
    <row r="12" spans="2:16" ht="15" thickBot="1" x14ac:dyDescent="0.4">
      <c r="B12" s="45" t="s">
        <v>30</v>
      </c>
      <c r="C12" s="43">
        <v>6.5000000000000002E-2</v>
      </c>
      <c r="D12" s="41" cm="1">
        <f t="array" ref="D12">SUMPRODUCT((Prix!$B$8:$B$114=B12)*(Prix!$E$8:$E$114*C12))</f>
        <v>0.13650000000000001</v>
      </c>
      <c r="E12" s="29">
        <f>SUMPRODUCT(10*Recette!C12*_xlfn.XLOOKUP(Recette!B12,Apports!$B$3:$B$99,Apports!$C$3:$C$99))</f>
        <v>260</v>
      </c>
      <c r="F12" s="31">
        <f>SUMPRODUCT(10*Recette!C12*_xlfn.XLOOKUP(Recette!B12,Apports!$B$3:$B$99,Apports!$D$3:$D$99))</f>
        <v>0</v>
      </c>
      <c r="G12" s="31">
        <f>SUMPRODUCT(10*Recette!C12*_xlfn.XLOOKUP(Recette!B12,Apports!$B$3:$B$99,Apports!$E$3:$E$99))</f>
        <v>0</v>
      </c>
      <c r="H12" s="31">
        <f>SUMPRODUCT(10*Recette!C12*_xlfn.XLOOKUP(Recette!B12,Apports!$B$3:$B$99,Apports!$F$3:$F$99))</f>
        <v>65</v>
      </c>
      <c r="I12" s="31">
        <f>SUMPRODUCT(10*Recette!C12*_xlfn.XLOOKUP(Recette!B12,Apports!$B$3:$B$99,Apports!$G$3:$G$99))</f>
        <v>63.7</v>
      </c>
      <c r="J12" s="31">
        <f>SUMPRODUCT(10*Recette!C12*_xlfn.XLOOKUP(Recette!B12,Apports!$B$3:$B$99,Apports!$H$3:$H$99))</f>
        <v>0</v>
      </c>
      <c r="K12" s="31">
        <f>SUMPRODUCT(10*Recette!C12*_xlfn.XLOOKUP(Recette!B12,Apports!$B$3:$B$99,Apports!$I$3:$I$99))</f>
        <v>0</v>
      </c>
      <c r="L12" s="31">
        <f>SUMPRODUCT(10*Recette!C12*_xlfn.XLOOKUP(Recette!B12,Apports!$B$3:$B$99,Apports!$J$3:$J$99))</f>
        <v>0</v>
      </c>
      <c r="M12" s="1"/>
      <c r="N12" s="19" t="s">
        <v>78</v>
      </c>
      <c r="O12" s="78">
        <f>SUM(P12/SUMIF($C$5:$C$25,"&lt;&gt;0",$C$5:$C$25)/10)</f>
        <v>0.3623095409757271</v>
      </c>
      <c r="P12" s="38" cm="1">
        <f t="array" ref="P12">SUMPRODUCT(IF(ISERROR(L5:L25),0,(L5:L25)))</f>
        <v>3.9672894736842115</v>
      </c>
    </row>
    <row r="13" spans="2:16" x14ac:dyDescent="0.35">
      <c r="B13" s="45" t="s">
        <v>36</v>
      </c>
      <c r="C13" s="43">
        <v>8.5000000000000006E-2</v>
      </c>
      <c r="D13" s="41" cm="1">
        <f t="array" ref="D13">SUMPRODUCT((Prix!$B$8:$B$114=B13)*(Prix!$E$8:$E$114*C13))</f>
        <v>2.6435</v>
      </c>
      <c r="E13" s="29">
        <f>SUMPRODUCT(10*Recette!C13*_xlfn.XLOOKUP(Recette!B13,Apports!$B$3:$B$99,Apports!$C$3:$C$99))</f>
        <v>553.35</v>
      </c>
      <c r="F13" s="31">
        <f>SUMPRODUCT(10*Recette!C13*_xlfn.XLOOKUP(Recette!B13,Apports!$B$3:$B$99,Apports!$D$3:$D$99))</f>
        <v>44.2</v>
      </c>
      <c r="G13" s="31">
        <f>SUMPRODUCT(10*Recette!C13*_xlfn.XLOOKUP(Recette!B13,Apports!$B$3:$B$99,Apports!$E$3:$E$99))</f>
        <v>3.3150000000000004</v>
      </c>
      <c r="H13" s="31">
        <f>SUMPRODUCT(10*Recette!C13*_xlfn.XLOOKUP(Recette!B13,Apports!$B$3:$B$99,Apports!$F$3:$F$99))</f>
        <v>7.4800000000000013</v>
      </c>
      <c r="I13" s="31">
        <f>SUMPRODUCT(10*Recette!C13*_xlfn.XLOOKUP(Recette!B13,Apports!$B$3:$B$99,Apports!$G$3:$G$99))</f>
        <v>3.91</v>
      </c>
      <c r="J13" s="31">
        <f>SUMPRODUCT(10*Recette!C13*_xlfn.XLOOKUP(Recette!B13,Apports!$B$3:$B$99,Apports!$H$3:$H$99))</f>
        <v>8.4150000000000009</v>
      </c>
      <c r="K13" s="31">
        <f>SUMPRODUCT(10*Recette!C13*_xlfn.XLOOKUP(Recette!B13,Apports!$B$3:$B$99,Apports!$I$3:$I$99))</f>
        <v>17.850000000000001</v>
      </c>
      <c r="L13" s="31">
        <f>SUMPRODUCT(10*Recette!C13*_xlfn.XLOOKUP(Recette!B13,Apports!$B$3:$B$99,Apports!$J$3:$J$99))</f>
        <v>4.250000000000001E-2</v>
      </c>
      <c r="M13" s="1"/>
      <c r="O13" s="1"/>
    </row>
    <row r="14" spans="2:16" x14ac:dyDescent="0.35">
      <c r="B14" s="45" t="s">
        <v>4</v>
      </c>
      <c r="C14" s="43">
        <v>0.05</v>
      </c>
      <c r="D14" s="41" cm="1">
        <f t="array" ref="D14">SUMPRODUCT((Prix!$B$8:$B$114=B14)*(Prix!$E$8:$E$114*C14))</f>
        <v>0.21578947368421053</v>
      </c>
      <c r="E14" s="29">
        <f>SUMPRODUCT(10*Recette!C14*_xlfn.XLOOKUP(Recette!B14,Apports!$B$3:$B$99,Apports!$C$3:$C$99))</f>
        <v>151</v>
      </c>
      <c r="F14" s="31">
        <f>SUMPRODUCT(10*Recette!C14*_xlfn.XLOOKUP(Recette!B14,Apports!$B$3:$B$99,Apports!$D$3:$D$99))</f>
        <v>15.5</v>
      </c>
      <c r="G14" s="31">
        <f>SUMPRODUCT(10*Recette!C14*_xlfn.XLOOKUP(Recette!B14,Apports!$B$3:$B$99,Apports!$E$3:$E$99))</f>
        <v>10.45</v>
      </c>
      <c r="H14" s="31">
        <f>SUMPRODUCT(10*Recette!C14*_xlfn.XLOOKUP(Recette!B14,Apports!$B$3:$B$99,Apports!$F$3:$F$99))</f>
        <v>1.65</v>
      </c>
      <c r="I14" s="31">
        <f>SUMPRODUCT(10*Recette!C14*_xlfn.XLOOKUP(Recette!B14,Apports!$B$3:$B$99,Apports!$G$3:$G$99))</f>
        <v>1.65</v>
      </c>
      <c r="J14" s="31">
        <f>SUMPRODUCT(10*Recette!C14*_xlfn.XLOOKUP(Recette!B14,Apports!$B$3:$B$99,Apports!$H$3:$H$99))</f>
        <v>0.05</v>
      </c>
      <c r="K14" s="31">
        <f>SUMPRODUCT(10*Recette!C14*_xlfn.XLOOKUP(Recette!B14,Apports!$B$3:$B$99,Apports!$I$3:$I$99))</f>
        <v>1.1499999999999999</v>
      </c>
      <c r="L14" s="31">
        <f>SUMPRODUCT(10*Recette!C14*_xlfn.XLOOKUP(Recette!B14,Apports!$B$3:$B$99,Apports!$J$3:$J$99))</f>
        <v>5.5E-2</v>
      </c>
      <c r="M14" s="1"/>
      <c r="O14" s="1"/>
      <c r="P14" s="33"/>
    </row>
    <row r="15" spans="2:16" x14ac:dyDescent="0.35">
      <c r="B15" s="46"/>
      <c r="C15" s="75"/>
      <c r="D15" s="41" cm="1">
        <f t="array" ref="D15">SUMPRODUCT((Prix!$B$8:$B$114=B15)*(Prix!$E$8:$E$114*C15))</f>
        <v>0</v>
      </c>
      <c r="E15" s="53" t="e">
        <f>SUMPRODUCT(10*Recette!C15*_xlfn.XLOOKUP(Recette!B15,Apports!$B$3:$B$99,Apports!$C$3:$C$99))</f>
        <v>#N/A</v>
      </c>
      <c r="F15" s="31" t="e">
        <f>SUMPRODUCT(10*Recette!C15*_xlfn.XLOOKUP(Recette!B15,Apports!$B$3:$B$99,Apports!$D$3:$D$99))</f>
        <v>#N/A</v>
      </c>
      <c r="G15" s="31" t="e">
        <f>SUMPRODUCT(10*Recette!C15*_xlfn.XLOOKUP(Recette!B15,Apports!$B$3:$B$99,Apports!$E$3:$E$99))</f>
        <v>#N/A</v>
      </c>
      <c r="H15" s="31" t="e">
        <f>SUMPRODUCT(10*Recette!C15*_xlfn.XLOOKUP(Recette!B15,Apports!$B$3:$B$99,Apports!$F$3:$F$99))</f>
        <v>#N/A</v>
      </c>
      <c r="I15" s="31" t="e">
        <f>SUMPRODUCT(10*Recette!C15*_xlfn.XLOOKUP(Recette!B15,Apports!$B$3:$B$99,Apports!$G$3:$G$99))</f>
        <v>#N/A</v>
      </c>
      <c r="J15" s="31" t="e">
        <f>SUMPRODUCT(10*Recette!C15*_xlfn.XLOOKUP(Recette!B15,Apports!$B$3:$B$99,Apports!$H$3:$H$99))</f>
        <v>#N/A</v>
      </c>
      <c r="K15" s="31" t="e">
        <f>SUMPRODUCT(10*Recette!C15*_xlfn.XLOOKUP(Recette!B15,Apports!$B$3:$B$99,Apports!$I$3:$I$99))</f>
        <v>#N/A</v>
      </c>
      <c r="L15" s="31" t="e">
        <f>SUMPRODUCT(10*Recette!C15*_xlfn.XLOOKUP(Recette!B15,Apports!$B$3:$B$99,Apports!$J$3:$J$99))</f>
        <v>#N/A</v>
      </c>
      <c r="M15" s="1"/>
      <c r="O15" s="1"/>
    </row>
    <row r="16" spans="2:16" x14ac:dyDescent="0.35">
      <c r="B16" s="46"/>
      <c r="C16" s="75"/>
      <c r="D16" s="41" cm="1">
        <f t="array" ref="D16">SUMPRODUCT((Prix!$B$8:$B$114=B16)*(Prix!$E$8:$E$114*C16))</f>
        <v>0</v>
      </c>
      <c r="E16" s="53" t="e">
        <f>SUMPRODUCT(10*Recette!C16*_xlfn.XLOOKUP(Recette!B16,Apports!$B$3:$B$99,Apports!$C$3:$C$99))</f>
        <v>#N/A</v>
      </c>
      <c r="F16" s="31" t="e">
        <f>SUMPRODUCT(10*Recette!C16*_xlfn.XLOOKUP(Recette!B16,Apports!$B$3:$B$99,Apports!$D$3:$D$99))</f>
        <v>#N/A</v>
      </c>
      <c r="G16" s="31" t="e">
        <f>SUMPRODUCT(10*Recette!C16*_xlfn.XLOOKUP(Recette!B16,Apports!$B$3:$B$99,Apports!$E$3:$E$99))</f>
        <v>#N/A</v>
      </c>
      <c r="H16" s="31" t="e">
        <f>SUMPRODUCT(10*Recette!C16*_xlfn.XLOOKUP(Recette!B16,Apports!$B$3:$B$99,Apports!$F$3:$F$99))</f>
        <v>#N/A</v>
      </c>
      <c r="I16" s="31" t="e">
        <f>SUMPRODUCT(10*Recette!C16*_xlfn.XLOOKUP(Recette!B16,Apports!$B$3:$B$99,Apports!$G$3:$G$99))</f>
        <v>#N/A</v>
      </c>
      <c r="J16" s="31" t="e">
        <f>SUMPRODUCT(10*Recette!C16*_xlfn.XLOOKUP(Recette!B16,Apports!$B$3:$B$99,Apports!$H$3:$H$99))</f>
        <v>#N/A</v>
      </c>
      <c r="K16" s="31" t="e">
        <f>SUMPRODUCT(10*Recette!C16*_xlfn.XLOOKUP(Recette!B16,Apports!$B$3:$B$99,Apports!$I$3:$I$99))</f>
        <v>#N/A</v>
      </c>
      <c r="L16" s="31" t="e">
        <f>SUMPRODUCT(10*Recette!C16*_xlfn.XLOOKUP(Recette!B16,Apports!$B$3:$B$99,Apports!$J$3:$J$99))</f>
        <v>#N/A</v>
      </c>
      <c r="M16" s="9"/>
      <c r="O16" s="1"/>
    </row>
    <row r="17" spans="2:12" x14ac:dyDescent="0.35">
      <c r="B17" s="46"/>
      <c r="C17" s="75"/>
      <c r="D17" s="41" cm="1">
        <f t="array" ref="D17">SUMPRODUCT((Prix!$B$8:$B$114=B17)*(Prix!$E$8:$E$114*C17))</f>
        <v>0</v>
      </c>
      <c r="E17" s="53" t="e">
        <f>SUMPRODUCT(10*Recette!C17*_xlfn.XLOOKUP(Recette!B17,Apports!$B$3:$B$99,Apports!$C$3:$C$99))</f>
        <v>#N/A</v>
      </c>
      <c r="F17" s="31" t="e">
        <f>SUMPRODUCT(10*Recette!C17*_xlfn.XLOOKUP(Recette!B17,Apports!$B$3:$B$99,Apports!$D$3:$D$99))</f>
        <v>#N/A</v>
      </c>
      <c r="G17" s="31" t="e">
        <f>SUMPRODUCT(10*Recette!C17*_xlfn.XLOOKUP(Recette!B17,Apports!$B$3:$B$99,Apports!$E$3:$E$99))</f>
        <v>#N/A</v>
      </c>
      <c r="H17" s="31" t="e">
        <f>SUMPRODUCT(10*Recette!C17*_xlfn.XLOOKUP(Recette!B17,Apports!$B$3:$B$99,Apports!$F$3:$F$99))</f>
        <v>#N/A</v>
      </c>
      <c r="I17" s="31" t="e">
        <f>SUMPRODUCT(10*Recette!C17*_xlfn.XLOOKUP(Recette!B17,Apports!$B$3:$B$99,Apports!$G$3:$G$99))</f>
        <v>#N/A</v>
      </c>
      <c r="J17" s="31" t="e">
        <f>SUMPRODUCT(10*Recette!C17*_xlfn.XLOOKUP(Recette!B17,Apports!$B$3:$B$99,Apports!$H$3:$H$99))</f>
        <v>#N/A</v>
      </c>
      <c r="K17" s="31" t="e">
        <f>SUMPRODUCT(10*Recette!C17*_xlfn.XLOOKUP(Recette!B17,Apports!$B$3:$B$99,Apports!$I$3:$I$99))</f>
        <v>#N/A</v>
      </c>
      <c r="L17" s="31" t="e">
        <f>SUMPRODUCT(10*Recette!C17*_xlfn.XLOOKUP(Recette!B17,Apports!$B$3:$B$99,Apports!$J$3:$J$99))</f>
        <v>#N/A</v>
      </c>
    </row>
    <row r="18" spans="2:12" x14ac:dyDescent="0.35">
      <c r="B18" s="46"/>
      <c r="C18" s="75"/>
      <c r="D18" s="41" cm="1">
        <f t="array" ref="D18">SUMPRODUCT((Prix!$B$8:$B$114=B18)*(Prix!$E$8:$E$114*C18))</f>
        <v>0</v>
      </c>
      <c r="E18" s="53" t="e">
        <f>SUMPRODUCT(10*Recette!C18*_xlfn.XLOOKUP(Recette!B18,Apports!$B$3:$B$99,Apports!$C$3:$C$99))</f>
        <v>#N/A</v>
      </c>
      <c r="F18" s="31" t="e">
        <f>SUMPRODUCT(10*Recette!C18*_xlfn.XLOOKUP(Recette!B18,Apports!$B$3:$B$99,Apports!$D$3:$D$99))</f>
        <v>#N/A</v>
      </c>
      <c r="G18" s="31" t="e">
        <f>SUMPRODUCT(10*Recette!C18*_xlfn.XLOOKUP(Recette!B18,Apports!$B$3:$B$99,Apports!$E$3:$E$99))</f>
        <v>#N/A</v>
      </c>
      <c r="H18" s="31" t="e">
        <f>SUMPRODUCT(10*Recette!C18*_xlfn.XLOOKUP(Recette!B18,Apports!$B$3:$B$99,Apports!$F$3:$F$99))</f>
        <v>#N/A</v>
      </c>
      <c r="I18" s="31" t="e">
        <f>SUMPRODUCT(10*Recette!C18*_xlfn.XLOOKUP(Recette!B18,Apports!$B$3:$B$99,Apports!$G$3:$G$99))</f>
        <v>#N/A</v>
      </c>
      <c r="J18" s="31" t="e">
        <f>SUMPRODUCT(10*Recette!C18*_xlfn.XLOOKUP(Recette!B18,Apports!$B$3:$B$99,Apports!$H$3:$H$99))</f>
        <v>#N/A</v>
      </c>
      <c r="K18" s="31" t="e">
        <f>SUMPRODUCT(10*Recette!C18*_xlfn.XLOOKUP(Recette!B18,Apports!$B$3:$B$99,Apports!$I$3:$I$99))</f>
        <v>#N/A</v>
      </c>
      <c r="L18" s="31" t="e">
        <f>SUMPRODUCT(10*Recette!C18*_xlfn.XLOOKUP(Recette!B18,Apports!$B$3:$B$99,Apports!$J$3:$J$99))</f>
        <v>#N/A</v>
      </c>
    </row>
    <row r="19" spans="2:12" x14ac:dyDescent="0.35">
      <c r="B19" s="46"/>
      <c r="C19" s="75"/>
      <c r="D19" s="41" cm="1">
        <f t="array" ref="D19">SUMPRODUCT((Prix!$B$8:$B$114=B19)*(Prix!$E$8:$E$114*C19))</f>
        <v>0</v>
      </c>
      <c r="E19" s="53" t="e">
        <f>SUMPRODUCT(10*Recette!C19*_xlfn.XLOOKUP(Recette!B19,Apports!$B$3:$B$99,Apports!$C$3:$C$99))</f>
        <v>#N/A</v>
      </c>
      <c r="F19" s="31" t="e">
        <f>SUMPRODUCT(10*Recette!C19*_xlfn.XLOOKUP(Recette!B19,Apports!$B$3:$B$99,Apports!$D$3:$D$99))</f>
        <v>#N/A</v>
      </c>
      <c r="G19" s="31" t="e">
        <f>SUMPRODUCT(10*Recette!C19*_xlfn.XLOOKUP(Recette!B19,Apports!$B$3:$B$99,Apports!$E$3:$E$99))</f>
        <v>#N/A</v>
      </c>
      <c r="H19" s="31" t="e">
        <f>SUMPRODUCT(10*Recette!C19*_xlfn.XLOOKUP(Recette!B19,Apports!$B$3:$B$99,Apports!$F$3:$F$99))</f>
        <v>#N/A</v>
      </c>
      <c r="I19" s="31" t="e">
        <f>SUMPRODUCT(10*Recette!C19*_xlfn.XLOOKUP(Recette!B19,Apports!$B$3:$B$99,Apports!$G$3:$G$99))</f>
        <v>#N/A</v>
      </c>
      <c r="J19" s="31" t="e">
        <f>SUMPRODUCT(10*Recette!C19*_xlfn.XLOOKUP(Recette!B19,Apports!$B$3:$B$99,Apports!$H$3:$H$99))</f>
        <v>#N/A</v>
      </c>
      <c r="K19" s="31" t="e">
        <f>SUMPRODUCT(10*Recette!C19*_xlfn.XLOOKUP(Recette!B19,Apports!$B$3:$B$99,Apports!$I$3:$I$99))</f>
        <v>#N/A</v>
      </c>
      <c r="L19" s="31" t="e">
        <f>SUMPRODUCT(10*Recette!C19*_xlfn.XLOOKUP(Recette!B19,Apports!$B$3:$B$99,Apports!$J$3:$J$99))</f>
        <v>#N/A</v>
      </c>
    </row>
    <row r="20" spans="2:12" x14ac:dyDescent="0.35">
      <c r="B20" s="46"/>
      <c r="C20" s="75"/>
      <c r="D20" s="41" cm="1">
        <f t="array" ref="D20">SUMPRODUCT((Prix!$B$8:$B$114=B20)*(Prix!$E$8:$E$114*C20))</f>
        <v>0</v>
      </c>
      <c r="E20" s="53" t="e">
        <f>SUMPRODUCT(10*Recette!C20*_xlfn.XLOOKUP(Recette!B20,Apports!$B$3:$B$99,Apports!$C$3:$C$99))</f>
        <v>#N/A</v>
      </c>
      <c r="F20" s="31" t="e">
        <f>SUMPRODUCT(10*Recette!C20*_xlfn.XLOOKUP(Recette!B20,Apports!$B$3:$B$99,Apports!$D$3:$D$99))</f>
        <v>#N/A</v>
      </c>
      <c r="G20" s="31" t="e">
        <f>SUMPRODUCT(10*Recette!C20*_xlfn.XLOOKUP(Recette!B20,Apports!$B$3:$B$99,Apports!$E$3:$E$99))</f>
        <v>#N/A</v>
      </c>
      <c r="H20" s="31" t="e">
        <f>SUMPRODUCT(10*Recette!C20*_xlfn.XLOOKUP(Recette!B20,Apports!$B$3:$B$99,Apports!$F$3:$F$99))</f>
        <v>#N/A</v>
      </c>
      <c r="I20" s="31" t="e">
        <f>SUMPRODUCT(10*Recette!C20*_xlfn.XLOOKUP(Recette!B20,Apports!$B$3:$B$99,Apports!$G$3:$G$99))</f>
        <v>#N/A</v>
      </c>
      <c r="J20" s="31" t="e">
        <f>SUMPRODUCT(10*Recette!C20*_xlfn.XLOOKUP(Recette!B20,Apports!$B$3:$B$99,Apports!$H$3:$H$99))</f>
        <v>#N/A</v>
      </c>
      <c r="K20" s="31" t="e">
        <f>SUMPRODUCT(10*Recette!C20*_xlfn.XLOOKUP(Recette!B20,Apports!$B$3:$B$99,Apports!$I$3:$I$99))</f>
        <v>#N/A</v>
      </c>
      <c r="L20" s="31" t="e">
        <f>SUMPRODUCT(10*Recette!C20*_xlfn.XLOOKUP(Recette!B20,Apports!$B$3:$B$99,Apports!$J$3:$J$99))</f>
        <v>#N/A</v>
      </c>
    </row>
    <row r="21" spans="2:12" x14ac:dyDescent="0.35">
      <c r="B21" s="46"/>
      <c r="C21" s="75"/>
      <c r="D21" s="41" cm="1">
        <f t="array" ref="D21">SUMPRODUCT((Prix!$B$8:$B$114=B21)*(Prix!$E$8:$E$114*C21))</f>
        <v>0</v>
      </c>
      <c r="E21" s="53" t="e">
        <f>SUMPRODUCT(10*Recette!C21*_xlfn.XLOOKUP(Recette!B21,Apports!$B$3:$B$99,Apports!$C$3:$C$99))</f>
        <v>#N/A</v>
      </c>
      <c r="F21" s="31" t="e">
        <f>SUMPRODUCT(10*Recette!C21*_xlfn.XLOOKUP(Recette!B21,Apports!$B$3:$B$99,Apports!$D$3:$D$99))</f>
        <v>#N/A</v>
      </c>
      <c r="G21" s="31" t="e">
        <f>SUMPRODUCT(10*Recette!C21*_xlfn.XLOOKUP(Recette!B21,Apports!$B$3:$B$99,Apports!$E$3:$E$99))</f>
        <v>#N/A</v>
      </c>
      <c r="H21" s="31" t="e">
        <f>SUMPRODUCT(10*Recette!C21*_xlfn.XLOOKUP(Recette!B21,Apports!$B$3:$B$99,Apports!$F$3:$F$99))</f>
        <v>#N/A</v>
      </c>
      <c r="I21" s="31" t="e">
        <f>SUMPRODUCT(10*Recette!C21*_xlfn.XLOOKUP(Recette!B21,Apports!$B$3:$B$99,Apports!$G$3:$G$99))</f>
        <v>#N/A</v>
      </c>
      <c r="J21" s="31" t="e">
        <f>SUMPRODUCT(10*Recette!C21*_xlfn.XLOOKUP(Recette!B21,Apports!$B$3:$B$99,Apports!$H$3:$H$99))</f>
        <v>#N/A</v>
      </c>
      <c r="K21" s="31" t="e">
        <f>SUMPRODUCT(10*Recette!C21*_xlfn.XLOOKUP(Recette!B21,Apports!$B$3:$B$99,Apports!$I$3:$I$99))</f>
        <v>#N/A</v>
      </c>
      <c r="L21" s="31" t="e">
        <f>SUMPRODUCT(10*Recette!C21*_xlfn.XLOOKUP(Recette!B21,Apports!$B$3:$B$99,Apports!$J$3:$J$99))</f>
        <v>#N/A</v>
      </c>
    </row>
    <row r="22" spans="2:12" x14ac:dyDescent="0.35">
      <c r="B22" s="46"/>
      <c r="C22" s="75"/>
      <c r="D22" s="41" cm="1">
        <f t="array" ref="D22">SUMPRODUCT((Prix!$B$8:$B$114=B22)*(Prix!$E$8:$E$114*C22))</f>
        <v>0</v>
      </c>
      <c r="E22" s="53" t="e">
        <f>SUMPRODUCT(10*Recette!C22*_xlfn.XLOOKUP(Recette!B22,Apports!$B$3:$B$99,Apports!$C$3:$C$99))</f>
        <v>#N/A</v>
      </c>
      <c r="F22" s="31" t="e">
        <f>SUMPRODUCT(10*Recette!C22*_xlfn.XLOOKUP(Recette!B22,Apports!$B$3:$B$99,Apports!$D$3:$D$99))</f>
        <v>#N/A</v>
      </c>
      <c r="G22" s="31" t="e">
        <f>SUMPRODUCT(10*Recette!C22*_xlfn.XLOOKUP(Recette!B22,Apports!$B$3:$B$99,Apports!$E$3:$E$99))</f>
        <v>#N/A</v>
      </c>
      <c r="H22" s="31" t="e">
        <f>SUMPRODUCT(10*Recette!C22*_xlfn.XLOOKUP(Recette!B22,Apports!$B$3:$B$99,Apports!$F$3:$F$99))</f>
        <v>#N/A</v>
      </c>
      <c r="I22" s="31" t="e">
        <f>SUMPRODUCT(10*Recette!C22*_xlfn.XLOOKUP(Recette!B22,Apports!$B$3:$B$99,Apports!$G$3:$G$99))</f>
        <v>#N/A</v>
      </c>
      <c r="J22" s="31" t="e">
        <f>SUMPRODUCT(10*Recette!C22*_xlfn.XLOOKUP(Recette!B22,Apports!$B$3:$B$99,Apports!$H$3:$H$99))</f>
        <v>#N/A</v>
      </c>
      <c r="K22" s="31" t="e">
        <f>SUMPRODUCT(10*Recette!C22*_xlfn.XLOOKUP(Recette!B22,Apports!$B$3:$B$99,Apports!$I$3:$I$99))</f>
        <v>#N/A</v>
      </c>
      <c r="L22" s="31" t="e">
        <f>SUMPRODUCT(10*Recette!C22*_xlfn.XLOOKUP(Recette!B22,Apports!$B$3:$B$99,Apports!$J$3:$J$99))</f>
        <v>#N/A</v>
      </c>
    </row>
    <row r="23" spans="2:12" x14ac:dyDescent="0.35">
      <c r="B23" s="46"/>
      <c r="C23" s="75"/>
      <c r="D23" s="41" cm="1">
        <f t="array" ref="D23">SUMPRODUCT((Prix!$B$8:$B$114=B23)*(Prix!$E$8:$E$114*C23))</f>
        <v>0</v>
      </c>
      <c r="E23" s="53" t="e">
        <f>SUMPRODUCT(10*Recette!C23*_xlfn.XLOOKUP(Recette!B23,Apports!$B$3:$B$99,Apports!$C$3:$C$99))</f>
        <v>#N/A</v>
      </c>
      <c r="F23" s="31" t="e">
        <f>SUMPRODUCT(10*Recette!C23*_xlfn.XLOOKUP(Recette!B23,Apports!$B$3:$B$99,Apports!$D$3:$D$99))</f>
        <v>#N/A</v>
      </c>
      <c r="G23" s="31" t="e">
        <f>SUMPRODUCT(10*Recette!C23*_xlfn.XLOOKUP(Recette!B23,Apports!$B$3:$B$99,Apports!$E$3:$E$99))</f>
        <v>#N/A</v>
      </c>
      <c r="H23" s="31" t="e">
        <f>SUMPRODUCT(10*Recette!C23*_xlfn.XLOOKUP(Recette!B23,Apports!$B$3:$B$99,Apports!$F$3:$F$99))</f>
        <v>#N/A</v>
      </c>
      <c r="I23" s="31" t="e">
        <f>SUMPRODUCT(10*Recette!C23*_xlfn.XLOOKUP(Recette!B23,Apports!$B$3:$B$99,Apports!$G$3:$G$99))</f>
        <v>#N/A</v>
      </c>
      <c r="J23" s="31" t="e">
        <f>SUMPRODUCT(10*Recette!C23*_xlfn.XLOOKUP(Recette!B23,Apports!$B$3:$B$99,Apports!$H$3:$H$99))</f>
        <v>#N/A</v>
      </c>
      <c r="K23" s="31" t="e">
        <f>SUMPRODUCT(10*Recette!C23*_xlfn.XLOOKUP(Recette!B23,Apports!$B$3:$B$99,Apports!$I$3:$I$99))</f>
        <v>#N/A</v>
      </c>
      <c r="L23" s="31" t="e">
        <f>SUMPRODUCT(10*Recette!C23*_xlfn.XLOOKUP(Recette!B23,Apports!$B$3:$B$99,Apports!$J$3:$J$99))</f>
        <v>#N/A</v>
      </c>
    </row>
    <row r="24" spans="2:12" x14ac:dyDescent="0.35">
      <c r="B24" s="46"/>
      <c r="C24" s="75"/>
      <c r="D24" s="41" cm="1">
        <f t="array" ref="D24">SUMPRODUCT((Prix!$B$8:$B$114=B24)*(Prix!$E$8:$E$114*C24))</f>
        <v>0</v>
      </c>
      <c r="E24" s="53" t="e">
        <f>SUMPRODUCT(10*Recette!C24*_xlfn.XLOOKUP(Recette!B24,Apports!$B$3:$B$99,Apports!$C$3:$C$99))</f>
        <v>#N/A</v>
      </c>
      <c r="F24" s="31" t="e">
        <f>SUMPRODUCT(10*Recette!C24*_xlfn.XLOOKUP(Recette!B24,Apports!$B$3:$B$99,Apports!$D$3:$D$99))</f>
        <v>#N/A</v>
      </c>
      <c r="G24" s="31" t="e">
        <f>SUMPRODUCT(10*Recette!C24*_xlfn.XLOOKUP(Recette!B24,Apports!$B$3:$B$99,Apports!$E$3:$E$99))</f>
        <v>#N/A</v>
      </c>
      <c r="H24" s="31" t="e">
        <f>SUMPRODUCT(10*Recette!C24*_xlfn.XLOOKUP(Recette!B24,Apports!$B$3:$B$99,Apports!$F$3:$F$99))</f>
        <v>#N/A</v>
      </c>
      <c r="I24" s="31" t="e">
        <f>SUMPRODUCT(10*Recette!C24*_xlfn.XLOOKUP(Recette!B24,Apports!$B$3:$B$99,Apports!$G$3:$G$99))</f>
        <v>#N/A</v>
      </c>
      <c r="J24" s="31" t="e">
        <f>SUMPRODUCT(10*Recette!C24*_xlfn.XLOOKUP(Recette!B24,Apports!$B$3:$B$99,Apports!$H$3:$H$99))</f>
        <v>#N/A</v>
      </c>
      <c r="K24" s="31" t="e">
        <f>SUMPRODUCT(10*Recette!C24*_xlfn.XLOOKUP(Recette!B24,Apports!$B$3:$B$99,Apports!$I$3:$I$99))</f>
        <v>#N/A</v>
      </c>
      <c r="L24" s="31" t="e">
        <f>SUMPRODUCT(10*Recette!C24*_xlfn.XLOOKUP(Recette!B24,Apports!$B$3:$B$99,Apports!$J$3:$J$99))</f>
        <v>#N/A</v>
      </c>
    </row>
    <row r="25" spans="2:12" ht="15" thickBot="1" x14ac:dyDescent="0.4">
      <c r="B25" s="46"/>
      <c r="C25" s="43"/>
      <c r="D25" s="41" cm="1">
        <f t="array" ref="D25">SUMPRODUCT((Prix!$B$8:$B$114=B25)*(Prix!$E$8:$E$114*C25))</f>
        <v>0</v>
      </c>
      <c r="E25" s="29" t="e">
        <f>SUMPRODUCT(10*Recette!C25*_xlfn.XLOOKUP(Recette!B25,Apports!$B$3:$B$99,Apports!$C$3:$C$99))</f>
        <v>#N/A</v>
      </c>
      <c r="F25" s="31" t="e">
        <f>SUMPRODUCT(10*Recette!C25*_xlfn.XLOOKUP(Recette!B25,Apports!$B$3:$B$99,Apports!$D$3:$D$99))</f>
        <v>#N/A</v>
      </c>
      <c r="G25" s="31" t="e">
        <f>SUMPRODUCT(10*Recette!C25*_xlfn.XLOOKUP(Recette!B25,Apports!$B$3:$B$99,Apports!$E$3:$E$99))</f>
        <v>#N/A</v>
      </c>
      <c r="H25" s="31" t="e">
        <f>SUMPRODUCT(10*Recette!C25*_xlfn.XLOOKUP(Recette!B25,Apports!$B$3:$B$99,Apports!$F$3:$F$99))</f>
        <v>#N/A</v>
      </c>
      <c r="I25" s="31" t="e">
        <f>SUMPRODUCT(10*Recette!C25*_xlfn.XLOOKUP(Recette!B25,Apports!$B$3:$B$99,Apports!$G$3:$G$99))</f>
        <v>#N/A</v>
      </c>
      <c r="J25" s="31" t="e">
        <f>SUMPRODUCT(10*Recette!C25*_xlfn.XLOOKUP(Recette!B25,Apports!$B$3:$B$99,Apports!$H$3:$H$99))</f>
        <v>#N/A</v>
      </c>
      <c r="K25" s="31" t="e">
        <f>SUMPRODUCT(10*Recette!C25*_xlfn.XLOOKUP(Recette!B25,Apports!$B$3:$B$99,Apports!$I$3:$I$99))</f>
        <v>#N/A</v>
      </c>
      <c r="L25" s="31" t="e">
        <f>SUMPRODUCT(10*Recette!C25*_xlfn.XLOOKUP(Recette!B25,Apports!$B$3:$B$99,Apports!$J$3:$J$99))</f>
        <v>#N/A</v>
      </c>
    </row>
    <row r="26" spans="2:12" ht="21.5" thickBot="1" x14ac:dyDescent="0.55000000000000004">
      <c r="B26" s="3" t="s">
        <v>18</v>
      </c>
      <c r="C26" s="39" t="str">
        <f>SUM(C5:C25) &amp;" kg"</f>
        <v>1,095 kg</v>
      </c>
      <c r="D26" s="7">
        <f>SUM(D5:D25)</f>
        <v>6.7646293233082702</v>
      </c>
      <c r="E26" s="24"/>
      <c r="F26" s="24"/>
      <c r="G26" s="24"/>
      <c r="H26" s="24"/>
      <c r="I26" s="24"/>
      <c r="J26" s="24"/>
      <c r="K26" s="25"/>
      <c r="L26" s="25"/>
    </row>
    <row r="27" spans="2:12" x14ac:dyDescent="0.35">
      <c r="B27" s="40"/>
      <c r="C27" s="1"/>
      <c r="D27"/>
      <c r="H27" s="1"/>
      <c r="I27"/>
    </row>
  </sheetData>
  <mergeCells count="1">
    <mergeCell ref="B2:D2"/>
  </mergeCells>
  <phoneticPr fontId="4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181FD04-167F-4B99-AD54-EA5820247545}">
          <x14:formula1>
            <xm:f>Prix!$B$7:$B$114</xm:f>
          </x14:formula1>
          <xm:sqref>B5:B25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09587-E293-4FB1-9705-DAFE0D4E3760}">
  <sheetPr codeName="Feuil2"/>
  <dimension ref="B1:H114"/>
  <sheetViews>
    <sheetView tabSelected="1" topLeftCell="A73" zoomScale="108" zoomScaleNormal="108" workbookViewId="0">
      <selection activeCell="D85" sqref="D85"/>
    </sheetView>
  </sheetViews>
  <sheetFormatPr baseColWidth="10" defaultColWidth="10.7265625" defaultRowHeight="14.5" x14ac:dyDescent="0.35"/>
  <cols>
    <col min="1" max="1" width="3.54296875" customWidth="1"/>
    <col min="2" max="2" width="45.26953125" customWidth="1"/>
    <col min="3" max="3" width="10.81640625" style="5"/>
    <col min="4" max="4" width="11.453125" style="1"/>
    <col min="5" max="5" width="10.81640625" style="1"/>
    <col min="6" max="6" width="12.08984375" style="1" customWidth="1"/>
  </cols>
  <sheetData>
    <row r="1" spans="2:8" ht="15" thickBot="1" x14ac:dyDescent="0.4"/>
    <row r="2" spans="2:8" x14ac:dyDescent="0.35">
      <c r="B2" s="65" t="s">
        <v>109</v>
      </c>
      <c r="C2" s="56"/>
      <c r="D2" s="3" t="s">
        <v>105</v>
      </c>
      <c r="E2" s="49"/>
      <c r="F2" s="3" t="s">
        <v>107</v>
      </c>
    </row>
    <row r="3" spans="2:8" ht="15" thickBot="1" x14ac:dyDescent="0.4">
      <c r="B3" s="66"/>
      <c r="C3" s="57"/>
      <c r="D3" s="3" t="s">
        <v>104</v>
      </c>
      <c r="E3" s="50"/>
      <c r="F3" s="3" t="s">
        <v>106</v>
      </c>
    </row>
    <row r="6" spans="2:8" x14ac:dyDescent="0.35">
      <c r="B6" s="59" t="s">
        <v>2</v>
      </c>
      <c r="C6" s="59" t="s">
        <v>15</v>
      </c>
      <c r="D6" s="60" t="s">
        <v>1</v>
      </c>
      <c r="E6" s="59" t="s">
        <v>14</v>
      </c>
      <c r="F6" s="59" t="s">
        <v>95</v>
      </c>
    </row>
    <row r="7" spans="2:8" x14ac:dyDescent="0.35">
      <c r="B7" s="67" t="s">
        <v>123</v>
      </c>
      <c r="C7" s="68"/>
      <c r="D7" s="68"/>
      <c r="E7" s="68"/>
      <c r="F7" s="69"/>
    </row>
    <row r="8" spans="2:8" x14ac:dyDescent="0.35">
      <c r="B8" s="3" t="s">
        <v>25</v>
      </c>
      <c r="C8" s="8">
        <v>1</v>
      </c>
      <c r="D8" s="58">
        <v>0.82</v>
      </c>
      <c r="E8" s="4">
        <f t="shared" ref="E8:E16" si="0">(1/C8)*D8</f>
        <v>0.82</v>
      </c>
      <c r="F8" s="35">
        <v>44266</v>
      </c>
    </row>
    <row r="9" spans="2:8" x14ac:dyDescent="0.35">
      <c r="B9" s="3" t="s">
        <v>24</v>
      </c>
      <c r="C9" s="8">
        <v>1</v>
      </c>
      <c r="D9" s="58">
        <v>0.82</v>
      </c>
      <c r="E9" s="4">
        <f t="shared" si="0"/>
        <v>0.82</v>
      </c>
      <c r="F9" s="35">
        <v>44265</v>
      </c>
    </row>
    <row r="10" spans="2:8" x14ac:dyDescent="0.35">
      <c r="B10" s="3" t="s">
        <v>22</v>
      </c>
      <c r="C10" s="8">
        <v>1</v>
      </c>
      <c r="D10" s="58">
        <v>0.49</v>
      </c>
      <c r="E10" s="4">
        <f t="shared" si="0"/>
        <v>0.49</v>
      </c>
      <c r="F10" s="35">
        <v>44265</v>
      </c>
    </row>
    <row r="11" spans="2:8" x14ac:dyDescent="0.35">
      <c r="B11" s="3" t="s">
        <v>23</v>
      </c>
      <c r="C11" s="8">
        <v>1.4</v>
      </c>
      <c r="D11" s="58">
        <v>1.2</v>
      </c>
      <c r="E11" s="4">
        <f t="shared" ref="E11" si="1">(1/C11)*D11</f>
        <v>0.8571428571428571</v>
      </c>
      <c r="F11" s="35">
        <v>44265</v>
      </c>
    </row>
    <row r="12" spans="2:8" x14ac:dyDescent="0.35">
      <c r="B12" s="3" t="s">
        <v>93</v>
      </c>
      <c r="C12" s="8">
        <v>1</v>
      </c>
      <c r="D12" s="58"/>
      <c r="E12" s="4">
        <f t="shared" si="0"/>
        <v>0</v>
      </c>
      <c r="F12" s="35"/>
      <c r="H12" t="s">
        <v>18</v>
      </c>
    </row>
    <row r="13" spans="2:8" x14ac:dyDescent="0.35">
      <c r="B13" s="3" t="s">
        <v>0</v>
      </c>
      <c r="C13" s="8">
        <v>1</v>
      </c>
      <c r="D13" s="58">
        <v>1.76</v>
      </c>
      <c r="E13" s="4">
        <f t="shared" ref="E13" si="2">(1/C13)*D13</f>
        <v>1.76</v>
      </c>
      <c r="F13" s="35">
        <v>44265</v>
      </c>
    </row>
    <row r="14" spans="2:8" x14ac:dyDescent="0.35">
      <c r="B14" s="3" t="s">
        <v>94</v>
      </c>
      <c r="C14" s="8">
        <v>1</v>
      </c>
      <c r="D14" s="58"/>
      <c r="E14" s="4">
        <f t="shared" si="0"/>
        <v>0</v>
      </c>
      <c r="F14" s="35"/>
    </row>
    <row r="15" spans="2:8" x14ac:dyDescent="0.35">
      <c r="B15" s="3" t="s">
        <v>83</v>
      </c>
      <c r="C15" s="8">
        <v>0.4</v>
      </c>
      <c r="D15" s="58">
        <v>1.34</v>
      </c>
      <c r="E15" s="4">
        <f t="shared" ref="E15" si="3">(1/C15)*D15</f>
        <v>3.35</v>
      </c>
      <c r="F15" s="35">
        <v>44265</v>
      </c>
    </row>
    <row r="16" spans="2:8" x14ac:dyDescent="0.35">
      <c r="B16" s="3" t="s">
        <v>132</v>
      </c>
      <c r="C16" s="8">
        <v>0.5</v>
      </c>
      <c r="D16" s="58"/>
      <c r="E16" s="4">
        <f t="shared" si="0"/>
        <v>0</v>
      </c>
      <c r="F16" s="35"/>
    </row>
    <row r="17" spans="2:6" x14ac:dyDescent="0.35">
      <c r="B17" s="67" t="s">
        <v>124</v>
      </c>
      <c r="C17" s="70"/>
      <c r="D17" s="70"/>
      <c r="E17" s="70"/>
      <c r="F17" s="71"/>
    </row>
    <row r="18" spans="2:6" x14ac:dyDescent="0.35">
      <c r="B18" s="3" t="s">
        <v>33</v>
      </c>
      <c r="C18" s="8">
        <v>1</v>
      </c>
      <c r="D18" s="58">
        <v>1.03</v>
      </c>
      <c r="E18" s="4">
        <f t="shared" ref="E18" si="4">(1/C18)*D18</f>
        <v>1.03</v>
      </c>
      <c r="F18" s="35">
        <v>44265</v>
      </c>
    </row>
    <row r="19" spans="2:6" x14ac:dyDescent="0.35">
      <c r="B19" s="3" t="s">
        <v>29</v>
      </c>
      <c r="C19" s="8">
        <v>1</v>
      </c>
      <c r="D19" s="58">
        <v>0.99</v>
      </c>
      <c r="E19" s="4">
        <f t="shared" ref="E19" si="5">(1/C19)*D19</f>
        <v>0.99</v>
      </c>
      <c r="F19" s="35">
        <v>44266</v>
      </c>
    </row>
    <row r="20" spans="2:6" x14ac:dyDescent="0.35">
      <c r="B20" s="3" t="s">
        <v>27</v>
      </c>
      <c r="C20" s="8">
        <v>0.75</v>
      </c>
      <c r="D20" s="58">
        <v>1.45</v>
      </c>
      <c r="E20" s="4">
        <f t="shared" ref="E20:E78" si="6">(1/C20)*D20</f>
        <v>1.9333333333333331</v>
      </c>
      <c r="F20" s="35">
        <v>44265</v>
      </c>
    </row>
    <row r="21" spans="2:6" x14ac:dyDescent="0.35">
      <c r="B21" s="3" t="s">
        <v>31</v>
      </c>
      <c r="C21" s="8">
        <v>1</v>
      </c>
      <c r="D21" s="58">
        <v>1.7</v>
      </c>
      <c r="E21" s="4">
        <f t="shared" ref="E21:E22" si="7">(1/C21)*D21</f>
        <v>1.7</v>
      </c>
      <c r="F21" s="35">
        <v>44265</v>
      </c>
    </row>
    <row r="22" spans="2:6" x14ac:dyDescent="0.35">
      <c r="B22" s="3" t="s">
        <v>131</v>
      </c>
      <c r="C22" s="8">
        <v>0.35</v>
      </c>
      <c r="D22" s="58"/>
      <c r="E22" s="4">
        <f t="shared" si="7"/>
        <v>0</v>
      </c>
      <c r="F22" s="35"/>
    </row>
    <row r="23" spans="2:6" x14ac:dyDescent="0.35">
      <c r="B23" s="3" t="s">
        <v>30</v>
      </c>
      <c r="C23" s="8">
        <v>0.5</v>
      </c>
      <c r="D23" s="58">
        <v>1.05</v>
      </c>
      <c r="E23" s="4">
        <f t="shared" ref="E23:E24" si="8">(1/C23)*D23</f>
        <v>2.1</v>
      </c>
      <c r="F23" s="35">
        <v>44265</v>
      </c>
    </row>
    <row r="24" spans="2:6" x14ac:dyDescent="0.35">
      <c r="B24" s="3" t="s">
        <v>32</v>
      </c>
      <c r="C24" s="8">
        <v>0.5</v>
      </c>
      <c r="D24" s="58">
        <v>1.25</v>
      </c>
      <c r="E24" s="4">
        <f t="shared" si="8"/>
        <v>2.5</v>
      </c>
      <c r="F24" s="35">
        <v>44265</v>
      </c>
    </row>
    <row r="25" spans="2:6" x14ac:dyDescent="0.35">
      <c r="B25" s="3" t="s">
        <v>67</v>
      </c>
      <c r="C25" s="8">
        <v>1</v>
      </c>
      <c r="D25" s="58">
        <v>1.67</v>
      </c>
      <c r="E25" s="4">
        <f t="shared" si="6"/>
        <v>1.67</v>
      </c>
      <c r="F25" s="35">
        <v>44265</v>
      </c>
    </row>
    <row r="26" spans="2:6" x14ac:dyDescent="0.35">
      <c r="B26" s="3" t="s">
        <v>26</v>
      </c>
      <c r="C26" s="8">
        <v>0.75</v>
      </c>
      <c r="D26" s="58">
        <v>1.72</v>
      </c>
      <c r="E26" s="4">
        <f>(1/C26)*D26</f>
        <v>2.293333333333333</v>
      </c>
      <c r="F26" s="35">
        <v>44265</v>
      </c>
    </row>
    <row r="27" spans="2:6" x14ac:dyDescent="0.35">
      <c r="B27" s="3" t="s">
        <v>8</v>
      </c>
      <c r="C27" s="8">
        <v>0.75</v>
      </c>
      <c r="D27" s="58">
        <v>1.47</v>
      </c>
      <c r="E27" s="4">
        <f t="shared" ref="E27:E31" si="9">(1/C27)*D27</f>
        <v>1.96</v>
      </c>
      <c r="F27" s="35">
        <v>44265</v>
      </c>
    </row>
    <row r="28" spans="2:6" x14ac:dyDescent="0.35">
      <c r="B28" s="3" t="s">
        <v>28</v>
      </c>
      <c r="C28" s="8">
        <v>0.75</v>
      </c>
      <c r="D28" s="58">
        <v>1.65</v>
      </c>
      <c r="E28" s="4">
        <f t="shared" si="9"/>
        <v>2.1999999999999997</v>
      </c>
      <c r="F28" s="35">
        <v>44265</v>
      </c>
    </row>
    <row r="29" spans="2:6" x14ac:dyDescent="0.35">
      <c r="B29" s="3" t="s">
        <v>141</v>
      </c>
      <c r="C29" s="8">
        <v>0.5</v>
      </c>
      <c r="D29" s="58"/>
      <c r="E29" s="4">
        <f t="shared" si="9"/>
        <v>0</v>
      </c>
      <c r="F29" s="35"/>
    </row>
    <row r="30" spans="2:6" x14ac:dyDescent="0.35">
      <c r="B30" s="3" t="s">
        <v>142</v>
      </c>
      <c r="C30" s="8">
        <v>0.5</v>
      </c>
      <c r="D30" s="58"/>
      <c r="E30" s="4">
        <f t="shared" ref="E30" si="10">(1/C30)*D30</f>
        <v>0</v>
      </c>
      <c r="F30" s="35"/>
    </row>
    <row r="31" spans="2:6" x14ac:dyDescent="0.35">
      <c r="B31" s="3" t="s">
        <v>140</v>
      </c>
      <c r="C31" s="8">
        <v>0.5</v>
      </c>
      <c r="D31" s="58"/>
      <c r="E31" s="4">
        <f t="shared" si="9"/>
        <v>0</v>
      </c>
      <c r="F31" s="35"/>
    </row>
    <row r="32" spans="2:6" x14ac:dyDescent="0.35">
      <c r="B32" s="3" t="s">
        <v>118</v>
      </c>
      <c r="C32" s="8">
        <v>0.26</v>
      </c>
      <c r="D32" s="58"/>
      <c r="E32" s="4">
        <f t="shared" si="6"/>
        <v>0</v>
      </c>
      <c r="F32" s="35"/>
    </row>
    <row r="33" spans="2:6" x14ac:dyDescent="0.35">
      <c r="B33" s="67" t="s">
        <v>125</v>
      </c>
      <c r="C33" s="70"/>
      <c r="D33" s="70"/>
      <c r="E33" s="70"/>
      <c r="F33" s="71"/>
    </row>
    <row r="34" spans="2:6" x14ac:dyDescent="0.35">
      <c r="B34" s="3" t="s">
        <v>19</v>
      </c>
      <c r="C34" s="8">
        <v>0.38</v>
      </c>
      <c r="D34" s="58">
        <v>1.49</v>
      </c>
      <c r="E34" s="4">
        <f t="shared" ref="E34:E37" si="11">(1/C34)*D34</f>
        <v>3.9210526315789478</v>
      </c>
      <c r="F34" s="35">
        <v>44265</v>
      </c>
    </row>
    <row r="35" spans="2:6" x14ac:dyDescent="0.35">
      <c r="B35" s="3" t="s">
        <v>4</v>
      </c>
      <c r="C35" s="8">
        <v>0.38</v>
      </c>
      <c r="D35" s="58">
        <v>1.64</v>
      </c>
      <c r="E35" s="4">
        <f t="shared" si="11"/>
        <v>4.3157894736842106</v>
      </c>
      <c r="F35" s="35">
        <v>44265</v>
      </c>
    </row>
    <row r="36" spans="2:6" x14ac:dyDescent="0.35">
      <c r="B36" s="3" t="s">
        <v>92</v>
      </c>
      <c r="C36" s="8">
        <v>0.33</v>
      </c>
      <c r="D36" s="58">
        <v>1.5</v>
      </c>
      <c r="E36" s="4">
        <f t="shared" ref="E36" si="12">(1/C36)*D36</f>
        <v>4.545454545454545</v>
      </c>
      <c r="F36" s="35">
        <v>44265</v>
      </c>
    </row>
    <row r="37" spans="2:6" x14ac:dyDescent="0.35">
      <c r="B37" s="3" t="s">
        <v>20</v>
      </c>
      <c r="C37" s="8">
        <v>0.19</v>
      </c>
      <c r="D37" s="58">
        <v>0.82</v>
      </c>
      <c r="E37" s="4">
        <f t="shared" si="11"/>
        <v>4.3157894736842106</v>
      </c>
      <c r="F37" s="35">
        <v>44265</v>
      </c>
    </row>
    <row r="38" spans="2:6" x14ac:dyDescent="0.35">
      <c r="B38" s="3" t="s">
        <v>21</v>
      </c>
      <c r="C38" s="8">
        <v>0.75</v>
      </c>
      <c r="D38" s="58">
        <v>3.27</v>
      </c>
      <c r="E38" s="4">
        <f t="shared" si="6"/>
        <v>4.3599999999999994</v>
      </c>
      <c r="F38" s="35">
        <v>44265</v>
      </c>
    </row>
    <row r="39" spans="2:6" x14ac:dyDescent="0.35">
      <c r="B39" s="3" t="s">
        <v>53</v>
      </c>
      <c r="C39" s="8">
        <v>0.39600000000000002</v>
      </c>
      <c r="D39" s="58">
        <v>2.59</v>
      </c>
      <c r="E39" s="4">
        <f t="shared" si="6"/>
        <v>6.5404040404040398</v>
      </c>
      <c r="F39" s="35">
        <v>44265</v>
      </c>
    </row>
    <row r="40" spans="2:6" x14ac:dyDescent="0.35">
      <c r="B40" s="3" t="s">
        <v>10</v>
      </c>
      <c r="C40" s="8">
        <v>0.25</v>
      </c>
      <c r="D40" s="58">
        <v>2.12</v>
      </c>
      <c r="E40" s="4">
        <f t="shared" si="6"/>
        <v>8.48</v>
      </c>
      <c r="F40" s="35">
        <v>44265</v>
      </c>
    </row>
    <row r="41" spans="2:6" x14ac:dyDescent="0.35">
      <c r="B41" s="3" t="s">
        <v>11</v>
      </c>
      <c r="C41" s="8">
        <v>0.25</v>
      </c>
      <c r="D41" s="58">
        <v>1.87</v>
      </c>
      <c r="E41" s="4">
        <f t="shared" si="6"/>
        <v>7.48</v>
      </c>
      <c r="F41" s="35">
        <v>44265</v>
      </c>
    </row>
    <row r="42" spans="2:6" x14ac:dyDescent="0.35">
      <c r="B42" s="3" t="s">
        <v>12</v>
      </c>
      <c r="C42" s="8">
        <v>0.25</v>
      </c>
      <c r="D42" s="58">
        <v>2.09</v>
      </c>
      <c r="E42" s="4">
        <f t="shared" ref="E42:E44" si="13">(1/C42)*D42</f>
        <v>8.36</v>
      </c>
      <c r="F42" s="35">
        <v>44265</v>
      </c>
    </row>
    <row r="43" spans="2:6" x14ac:dyDescent="0.35">
      <c r="B43" s="3" t="s">
        <v>133</v>
      </c>
      <c r="C43" s="8">
        <v>1</v>
      </c>
      <c r="D43" s="58"/>
      <c r="E43" s="4">
        <f t="shared" si="13"/>
        <v>0</v>
      </c>
      <c r="F43" s="35"/>
    </row>
    <row r="44" spans="2:6" x14ac:dyDescent="0.35">
      <c r="B44" s="3" t="s">
        <v>134</v>
      </c>
      <c r="C44" s="8">
        <v>1</v>
      </c>
      <c r="D44" s="58"/>
      <c r="E44" s="4">
        <f t="shared" si="13"/>
        <v>0</v>
      </c>
      <c r="F44" s="35"/>
    </row>
    <row r="45" spans="2:6" x14ac:dyDescent="0.35">
      <c r="B45" s="3" t="s">
        <v>89</v>
      </c>
      <c r="C45" s="8">
        <v>1</v>
      </c>
      <c r="D45" s="58">
        <v>1.77</v>
      </c>
      <c r="E45" s="4">
        <f t="shared" si="6"/>
        <v>1.77</v>
      </c>
      <c r="F45" s="35">
        <v>44265</v>
      </c>
    </row>
    <row r="46" spans="2:6" x14ac:dyDescent="0.35">
      <c r="B46" s="3" t="s">
        <v>90</v>
      </c>
      <c r="C46" s="8">
        <v>1</v>
      </c>
      <c r="D46" s="58">
        <v>1.17</v>
      </c>
      <c r="E46" s="4">
        <f t="shared" ref="E46" si="14">(1/C46)*D46</f>
        <v>1.17</v>
      </c>
      <c r="F46" s="35">
        <v>44265</v>
      </c>
    </row>
    <row r="47" spans="2:6" x14ac:dyDescent="0.35">
      <c r="B47" s="3" t="s">
        <v>91</v>
      </c>
      <c r="C47" s="8">
        <v>1</v>
      </c>
      <c r="D47" s="58">
        <v>1.08</v>
      </c>
      <c r="E47" s="4">
        <f t="shared" si="6"/>
        <v>1.08</v>
      </c>
      <c r="F47" s="35">
        <v>44265</v>
      </c>
    </row>
    <row r="48" spans="2:6" x14ac:dyDescent="0.35">
      <c r="B48" s="3" t="s">
        <v>58</v>
      </c>
      <c r="C48" s="8">
        <v>0.5</v>
      </c>
      <c r="D48" s="58">
        <v>0.67</v>
      </c>
      <c r="E48" s="4">
        <f t="shared" ref="E48" si="15">(1/C48)*D48</f>
        <v>1.34</v>
      </c>
      <c r="F48" s="35">
        <v>44265</v>
      </c>
    </row>
    <row r="49" spans="2:6" x14ac:dyDescent="0.35">
      <c r="B49" s="3" t="s">
        <v>5</v>
      </c>
      <c r="C49" s="8">
        <v>0.5</v>
      </c>
      <c r="D49" s="58">
        <v>0.78</v>
      </c>
      <c r="E49" s="4">
        <f t="shared" si="6"/>
        <v>1.56</v>
      </c>
      <c r="F49" s="35">
        <v>44265</v>
      </c>
    </row>
    <row r="50" spans="2:6" x14ac:dyDescent="0.35">
      <c r="B50" s="3" t="s">
        <v>6</v>
      </c>
      <c r="C50" s="8">
        <v>0.5</v>
      </c>
      <c r="D50" s="58">
        <v>0.93</v>
      </c>
      <c r="E50" s="4">
        <f t="shared" si="6"/>
        <v>1.86</v>
      </c>
      <c r="F50" s="35">
        <v>44265</v>
      </c>
    </row>
    <row r="51" spans="2:6" x14ac:dyDescent="0.35">
      <c r="B51" s="3" t="s">
        <v>85</v>
      </c>
      <c r="C51" s="8">
        <v>0.25</v>
      </c>
      <c r="D51" s="58">
        <v>2.68</v>
      </c>
      <c r="E51" s="4">
        <f t="shared" ref="E51" si="16">(1/C51)*D51</f>
        <v>10.72</v>
      </c>
      <c r="F51" s="35">
        <v>44265</v>
      </c>
    </row>
    <row r="52" spans="2:6" x14ac:dyDescent="0.35">
      <c r="B52" s="3" t="s">
        <v>59</v>
      </c>
      <c r="C52" s="8">
        <v>0.3</v>
      </c>
      <c r="D52" s="58">
        <v>1.88</v>
      </c>
      <c r="E52" s="4">
        <f t="shared" si="6"/>
        <v>6.2666666666666666</v>
      </c>
      <c r="F52" s="35">
        <v>44265</v>
      </c>
    </row>
    <row r="53" spans="2:6" x14ac:dyDescent="0.35">
      <c r="B53" s="3" t="s">
        <v>50</v>
      </c>
      <c r="C53" s="8">
        <v>0.3</v>
      </c>
      <c r="D53" s="58">
        <v>2.2200000000000002</v>
      </c>
      <c r="E53" s="4">
        <f t="shared" ref="E53" si="17">(1/C53)*D53</f>
        <v>7.4000000000000012</v>
      </c>
      <c r="F53" s="35">
        <v>44265</v>
      </c>
    </row>
    <row r="54" spans="2:6" x14ac:dyDescent="0.35">
      <c r="B54" s="3" t="s">
        <v>7</v>
      </c>
      <c r="C54" s="8">
        <v>0.25</v>
      </c>
      <c r="D54" s="58">
        <v>2.2599999999999998</v>
      </c>
      <c r="E54" s="4">
        <f t="shared" si="6"/>
        <v>9.0399999999999991</v>
      </c>
      <c r="F54" s="35">
        <v>44265</v>
      </c>
    </row>
    <row r="55" spans="2:6" x14ac:dyDescent="0.35">
      <c r="B55" s="67" t="s">
        <v>13</v>
      </c>
      <c r="C55" s="70"/>
      <c r="D55" s="70"/>
      <c r="E55" s="70"/>
      <c r="F55" s="71"/>
    </row>
    <row r="56" spans="2:6" x14ac:dyDescent="0.35">
      <c r="B56" s="3" t="s">
        <v>111</v>
      </c>
      <c r="C56" s="11">
        <v>0.05</v>
      </c>
      <c r="D56" s="58">
        <v>0.32</v>
      </c>
      <c r="E56" s="4">
        <f>(1/C56)*D56</f>
        <v>6.4</v>
      </c>
      <c r="F56" s="35">
        <v>44273</v>
      </c>
    </row>
    <row r="57" spans="2:6" x14ac:dyDescent="0.35">
      <c r="B57" s="3" t="s">
        <v>112</v>
      </c>
      <c r="C57" s="11">
        <v>1.4999999999999999E-2</v>
      </c>
      <c r="D57" s="41">
        <f>SUM(E56/1000)*(C57*1000)</f>
        <v>9.6000000000000002E-2</v>
      </c>
      <c r="E57" s="4">
        <f>(1/C57)*D57</f>
        <v>6.4</v>
      </c>
      <c r="F57" s="35">
        <v>44273</v>
      </c>
    </row>
    <row r="58" spans="2:6" x14ac:dyDescent="0.35">
      <c r="B58" s="3" t="s">
        <v>113</v>
      </c>
      <c r="C58" s="11">
        <v>0.03</v>
      </c>
      <c r="D58" s="41">
        <f>SUM($E$56/1000)*(C58*1000)</f>
        <v>0.192</v>
      </c>
      <c r="E58" s="4">
        <f>(1/C58)*D58</f>
        <v>6.4</v>
      </c>
      <c r="F58" s="35">
        <v>44273</v>
      </c>
    </row>
    <row r="59" spans="2:6" x14ac:dyDescent="0.35">
      <c r="B59" s="67" t="s">
        <v>126</v>
      </c>
      <c r="C59" s="70"/>
      <c r="D59" s="70"/>
      <c r="E59" s="70"/>
      <c r="F59" s="71"/>
    </row>
    <row r="60" spans="2:6" x14ac:dyDescent="0.35">
      <c r="B60" s="3" t="s">
        <v>57</v>
      </c>
      <c r="C60" s="8">
        <v>0.17</v>
      </c>
      <c r="D60" s="58">
        <v>2.5299999999999998</v>
      </c>
      <c r="E60" s="4">
        <f t="shared" si="6"/>
        <v>14.882352941176467</v>
      </c>
      <c r="F60" s="35">
        <v>44265</v>
      </c>
    </row>
    <row r="61" spans="2:6" x14ac:dyDescent="0.35">
      <c r="B61" s="3" t="s">
        <v>63</v>
      </c>
      <c r="C61" s="8">
        <v>0.2</v>
      </c>
      <c r="D61" s="58">
        <v>2.02</v>
      </c>
      <c r="E61" s="4">
        <f t="shared" ref="E61" si="18">(1/C61)*D61</f>
        <v>10.1</v>
      </c>
      <c r="F61" s="35">
        <v>44265</v>
      </c>
    </row>
    <row r="62" spans="2:6" x14ac:dyDescent="0.35">
      <c r="B62" s="3" t="s">
        <v>60</v>
      </c>
      <c r="C62" s="8">
        <v>0.17</v>
      </c>
      <c r="D62" s="58">
        <v>2.95</v>
      </c>
      <c r="E62" s="4">
        <f t="shared" ref="E62" si="19">(1/C62)*D62</f>
        <v>17.352941176470587</v>
      </c>
      <c r="F62" s="35">
        <v>44265</v>
      </c>
    </row>
    <row r="63" spans="2:6" x14ac:dyDescent="0.35">
      <c r="B63" s="3" t="s">
        <v>54</v>
      </c>
      <c r="C63" s="8">
        <v>0.20499999999999999</v>
      </c>
      <c r="D63" s="58">
        <v>1.89</v>
      </c>
      <c r="E63" s="4">
        <f t="shared" si="6"/>
        <v>9.2195121951219505</v>
      </c>
      <c r="F63" s="35">
        <v>44265</v>
      </c>
    </row>
    <row r="64" spans="2:6" x14ac:dyDescent="0.35">
      <c r="B64" s="3" t="s">
        <v>55</v>
      </c>
      <c r="C64" s="8">
        <v>0.17</v>
      </c>
      <c r="D64" s="58">
        <v>1.9</v>
      </c>
      <c r="E64" s="4">
        <f>(1/C64)*D64</f>
        <v>11.176470588235293</v>
      </c>
      <c r="F64" s="35">
        <v>44265</v>
      </c>
    </row>
    <row r="65" spans="2:6" x14ac:dyDescent="0.35">
      <c r="B65" s="3" t="s">
        <v>62</v>
      </c>
      <c r="C65" s="8">
        <v>0.17</v>
      </c>
      <c r="D65" s="58">
        <v>1.91</v>
      </c>
      <c r="E65" s="4">
        <f t="shared" ref="E65" si="20">(1/C65)*D65</f>
        <v>11.235294117647058</v>
      </c>
      <c r="F65" s="35">
        <v>44265</v>
      </c>
    </row>
    <row r="66" spans="2:6" x14ac:dyDescent="0.35">
      <c r="B66" s="3" t="s">
        <v>61</v>
      </c>
      <c r="C66" s="8">
        <v>0.17</v>
      </c>
      <c r="D66" s="58">
        <v>1.92</v>
      </c>
      <c r="E66" s="4">
        <f t="shared" si="6"/>
        <v>11.294117647058822</v>
      </c>
      <c r="F66" s="35">
        <v>44265</v>
      </c>
    </row>
    <row r="67" spans="2:6" x14ac:dyDescent="0.35">
      <c r="B67" s="3" t="s">
        <v>56</v>
      </c>
      <c r="C67" s="8">
        <v>0.18</v>
      </c>
      <c r="D67" s="58">
        <v>1.95</v>
      </c>
      <c r="E67" s="4">
        <f t="shared" si="6"/>
        <v>10.833333333333332</v>
      </c>
      <c r="F67" s="35">
        <v>44265</v>
      </c>
    </row>
    <row r="68" spans="2:6" x14ac:dyDescent="0.35">
      <c r="B68" s="3" t="s">
        <v>71</v>
      </c>
      <c r="C68" s="8">
        <v>1</v>
      </c>
      <c r="D68" s="58">
        <v>16.899999999999999</v>
      </c>
      <c r="E68" s="4">
        <f t="shared" si="6"/>
        <v>16.899999999999999</v>
      </c>
      <c r="F68" s="35">
        <v>44265</v>
      </c>
    </row>
    <row r="69" spans="2:6" x14ac:dyDescent="0.35">
      <c r="B69" s="3" t="s">
        <v>72</v>
      </c>
      <c r="C69" s="8">
        <v>1</v>
      </c>
      <c r="D69" s="58">
        <v>16.899999999999999</v>
      </c>
      <c r="E69" s="4">
        <f t="shared" si="6"/>
        <v>16.899999999999999</v>
      </c>
      <c r="F69" s="35">
        <v>44265</v>
      </c>
    </row>
    <row r="70" spans="2:6" x14ac:dyDescent="0.35">
      <c r="B70" s="3" t="s">
        <v>73</v>
      </c>
      <c r="C70" s="8">
        <v>1</v>
      </c>
      <c r="D70" s="58">
        <v>15.9</v>
      </c>
      <c r="E70" s="4">
        <f t="shared" ref="E70" si="21">(1/C70)*D70</f>
        <v>15.9</v>
      </c>
      <c r="F70" s="35">
        <v>44265</v>
      </c>
    </row>
    <row r="71" spans="2:6" x14ac:dyDescent="0.35">
      <c r="B71" s="3" t="s">
        <v>70</v>
      </c>
      <c r="C71" s="8">
        <v>1</v>
      </c>
      <c r="D71" s="58">
        <v>24.6</v>
      </c>
      <c r="E71" s="4">
        <f t="shared" ref="E71" si="22">(1/C71)*D71</f>
        <v>24.6</v>
      </c>
      <c r="F71" s="35">
        <v>44265</v>
      </c>
    </row>
    <row r="72" spans="2:6" x14ac:dyDescent="0.35">
      <c r="B72" s="3" t="s">
        <v>69</v>
      </c>
      <c r="C72" s="8">
        <v>1</v>
      </c>
      <c r="D72" s="58">
        <v>24.6</v>
      </c>
      <c r="E72" s="4">
        <f t="shared" si="6"/>
        <v>24.6</v>
      </c>
      <c r="F72" s="35">
        <v>44265</v>
      </c>
    </row>
    <row r="73" spans="2:6" x14ac:dyDescent="0.35">
      <c r="B73" s="3" t="s">
        <v>68</v>
      </c>
      <c r="C73" s="8">
        <v>1</v>
      </c>
      <c r="D73" s="58">
        <v>24.6</v>
      </c>
      <c r="E73" s="4">
        <f t="shared" ref="E73" si="23">(1/C73)*D73</f>
        <v>24.6</v>
      </c>
      <c r="F73" s="35">
        <v>44265</v>
      </c>
    </row>
    <row r="74" spans="2:6" x14ac:dyDescent="0.35">
      <c r="B74" s="3" t="s">
        <v>9</v>
      </c>
      <c r="C74" s="8">
        <v>0.25</v>
      </c>
      <c r="D74" s="58">
        <v>2.2000000000000002</v>
      </c>
      <c r="E74" s="4">
        <f t="shared" si="6"/>
        <v>8.8000000000000007</v>
      </c>
      <c r="F74" s="35">
        <v>44265</v>
      </c>
    </row>
    <row r="75" spans="2:6" x14ac:dyDescent="0.35">
      <c r="B75" s="3" t="s">
        <v>117</v>
      </c>
      <c r="C75" s="8">
        <v>0.1</v>
      </c>
      <c r="D75" s="58"/>
      <c r="E75" s="4">
        <f>(1/C75)*D75</f>
        <v>0</v>
      </c>
      <c r="F75" s="35"/>
    </row>
    <row r="76" spans="2:6" x14ac:dyDescent="0.35">
      <c r="B76" s="67" t="s">
        <v>127</v>
      </c>
      <c r="C76" s="70"/>
      <c r="D76" s="70"/>
      <c r="E76" s="70"/>
      <c r="F76" s="71"/>
    </row>
    <row r="77" spans="2:6" x14ac:dyDescent="0.35">
      <c r="B77" s="3" t="s">
        <v>36</v>
      </c>
      <c r="C77" s="8">
        <v>0.1</v>
      </c>
      <c r="D77" s="58">
        <v>3.11</v>
      </c>
      <c r="E77" s="4">
        <f t="shared" ref="E77" si="24">(1/C77)*D77</f>
        <v>31.099999999999998</v>
      </c>
      <c r="F77" s="35">
        <v>44265</v>
      </c>
    </row>
    <row r="78" spans="2:6" x14ac:dyDescent="0.35">
      <c r="B78" s="3" t="s">
        <v>35</v>
      </c>
      <c r="C78" s="8">
        <v>0.13700000000000001</v>
      </c>
      <c r="D78" s="58">
        <v>3.08</v>
      </c>
      <c r="E78" s="4">
        <f t="shared" si="6"/>
        <v>22.481751824817515</v>
      </c>
      <c r="F78" s="35">
        <v>44265</v>
      </c>
    </row>
    <row r="79" spans="2:6" x14ac:dyDescent="0.35">
      <c r="B79" s="3" t="s">
        <v>34</v>
      </c>
      <c r="C79" s="8">
        <v>0.125</v>
      </c>
      <c r="D79" s="58">
        <v>1.58</v>
      </c>
      <c r="E79" s="4">
        <f t="shared" ref="E79:E100" si="25">(1/C79)*D79</f>
        <v>12.64</v>
      </c>
      <c r="F79" s="35">
        <v>44265</v>
      </c>
    </row>
    <row r="80" spans="2:6" x14ac:dyDescent="0.35">
      <c r="B80" s="3" t="s">
        <v>3</v>
      </c>
      <c r="C80" s="8">
        <v>1</v>
      </c>
      <c r="D80" s="58">
        <v>19.899999999999999</v>
      </c>
      <c r="E80" s="4">
        <f t="shared" si="25"/>
        <v>19.899999999999999</v>
      </c>
      <c r="F80" s="35">
        <v>44265</v>
      </c>
    </row>
    <row r="81" spans="2:6" x14ac:dyDescent="0.35">
      <c r="B81" s="3" t="s">
        <v>86</v>
      </c>
      <c r="C81" s="8">
        <v>1</v>
      </c>
      <c r="D81" s="58">
        <v>24.9</v>
      </c>
      <c r="E81" s="4">
        <f t="shared" si="25"/>
        <v>24.9</v>
      </c>
      <c r="F81" s="35">
        <v>44265</v>
      </c>
    </row>
    <row r="82" spans="2:6" x14ac:dyDescent="0.35">
      <c r="B82" s="3" t="s">
        <v>147</v>
      </c>
      <c r="C82" s="8">
        <v>1</v>
      </c>
      <c r="D82" s="58"/>
      <c r="E82" s="4">
        <f t="shared" ref="E82" si="26">(1/C82)*D82</f>
        <v>0</v>
      </c>
      <c r="F82" s="35"/>
    </row>
    <row r="83" spans="2:6" x14ac:dyDescent="0.35">
      <c r="B83" s="3" t="s">
        <v>135</v>
      </c>
      <c r="C83" s="11">
        <v>1</v>
      </c>
      <c r="D83" s="58">
        <v>6.95</v>
      </c>
      <c r="E83" s="4">
        <f t="shared" si="25"/>
        <v>6.95</v>
      </c>
      <c r="F83" s="35">
        <v>44271</v>
      </c>
    </row>
    <row r="84" spans="2:6" x14ac:dyDescent="0.35">
      <c r="B84" s="3" t="s">
        <v>136</v>
      </c>
      <c r="C84" s="11">
        <v>0.65</v>
      </c>
      <c r="D84" s="58"/>
      <c r="E84" s="4">
        <f t="shared" ref="E84" si="27">(1/C84)*D84</f>
        <v>0</v>
      </c>
      <c r="F84" s="35"/>
    </row>
    <row r="85" spans="2:6" x14ac:dyDescent="0.35">
      <c r="B85" s="3" t="s">
        <v>137</v>
      </c>
      <c r="C85" s="11">
        <v>0.65</v>
      </c>
      <c r="D85" s="58"/>
      <c r="E85" s="4">
        <f t="shared" si="25"/>
        <v>0</v>
      </c>
      <c r="F85" s="35"/>
    </row>
    <row r="86" spans="2:6" x14ac:dyDescent="0.35">
      <c r="B86" s="3" t="s">
        <v>108</v>
      </c>
      <c r="C86" s="11">
        <v>0.25</v>
      </c>
      <c r="D86" s="58">
        <v>26.59</v>
      </c>
      <c r="E86" s="4">
        <f t="shared" ref="E86" si="28">(1/C86)*D86</f>
        <v>106.36</v>
      </c>
      <c r="F86" s="35">
        <v>44266</v>
      </c>
    </row>
    <row r="87" spans="2:6" x14ac:dyDescent="0.35">
      <c r="B87" s="3" t="s">
        <v>110</v>
      </c>
      <c r="C87" s="11">
        <v>2.5000000000000001E-2</v>
      </c>
      <c r="D87" s="58">
        <v>14.06</v>
      </c>
      <c r="E87" s="4">
        <f t="shared" ref="E87" si="29">(1/C87)*D87</f>
        <v>562.4</v>
      </c>
      <c r="F87" s="35">
        <v>44266</v>
      </c>
    </row>
    <row r="88" spans="2:6" x14ac:dyDescent="0.35">
      <c r="B88" s="67" t="s">
        <v>130</v>
      </c>
      <c r="C88" s="70"/>
      <c r="D88" s="70"/>
      <c r="E88" s="70"/>
      <c r="F88" s="71"/>
    </row>
    <row r="89" spans="2:6" x14ac:dyDescent="0.35">
      <c r="B89" s="3" t="s">
        <v>116</v>
      </c>
      <c r="C89" s="8">
        <v>0.125</v>
      </c>
      <c r="D89" s="58">
        <v>10.55</v>
      </c>
      <c r="E89" s="4">
        <f t="shared" si="25"/>
        <v>84.4</v>
      </c>
      <c r="F89" s="35">
        <v>44271</v>
      </c>
    </row>
    <row r="90" spans="2:6" x14ac:dyDescent="0.35">
      <c r="B90" s="3" t="s">
        <v>122</v>
      </c>
      <c r="C90" s="8">
        <v>0.05</v>
      </c>
      <c r="D90" s="58">
        <v>0.4</v>
      </c>
      <c r="E90" s="4">
        <f t="shared" si="25"/>
        <v>8</v>
      </c>
      <c r="F90" s="35">
        <v>44271</v>
      </c>
    </row>
    <row r="91" spans="2:6" x14ac:dyDescent="0.35">
      <c r="B91" s="3" t="s">
        <v>121</v>
      </c>
      <c r="C91" s="8">
        <v>0.03</v>
      </c>
      <c r="D91" s="58"/>
      <c r="E91" s="4">
        <f t="shared" ref="E91" si="30">(1/C91)*D91</f>
        <v>0</v>
      </c>
      <c r="F91" s="35"/>
    </row>
    <row r="92" spans="2:6" x14ac:dyDescent="0.35">
      <c r="B92" s="3" t="s">
        <v>119</v>
      </c>
      <c r="C92" s="8">
        <v>1</v>
      </c>
      <c r="D92" s="58">
        <v>6.5</v>
      </c>
      <c r="E92" s="4">
        <f t="shared" si="25"/>
        <v>6.5</v>
      </c>
      <c r="F92" s="35">
        <v>44271</v>
      </c>
    </row>
    <row r="93" spans="2:6" x14ac:dyDescent="0.35">
      <c r="B93" s="3" t="s">
        <v>120</v>
      </c>
      <c r="C93" s="8">
        <v>8.7999999999999995E-2</v>
      </c>
      <c r="D93" s="58">
        <v>1.5</v>
      </c>
      <c r="E93" s="4">
        <f t="shared" ref="E93" si="31">(1/C93)*D93</f>
        <v>17.045454545454547</v>
      </c>
      <c r="F93" s="35">
        <v>44271</v>
      </c>
    </row>
    <row r="94" spans="2:6" x14ac:dyDescent="0.35">
      <c r="B94" s="3" t="s">
        <v>115</v>
      </c>
      <c r="C94" s="8">
        <v>0.15</v>
      </c>
      <c r="D94" s="58">
        <v>12.9</v>
      </c>
      <c r="E94" s="4">
        <f t="shared" ref="E94" si="32">(1/C94)*D94</f>
        <v>86</v>
      </c>
      <c r="F94" s="35">
        <v>44271</v>
      </c>
    </row>
    <row r="95" spans="2:6" x14ac:dyDescent="0.35">
      <c r="B95" s="3" t="s">
        <v>114</v>
      </c>
      <c r="C95" s="8">
        <v>1.7000000000000001E-2</v>
      </c>
      <c r="D95" s="58"/>
      <c r="E95" s="4">
        <f t="shared" si="25"/>
        <v>0</v>
      </c>
      <c r="F95" s="35"/>
    </row>
    <row r="96" spans="2:6" x14ac:dyDescent="0.35">
      <c r="B96" s="67" t="s">
        <v>128</v>
      </c>
      <c r="C96" s="70"/>
      <c r="D96" s="70"/>
      <c r="E96" s="70"/>
      <c r="F96" s="71"/>
    </row>
    <row r="97" spans="2:6" x14ac:dyDescent="0.35">
      <c r="B97" s="3" t="s">
        <v>97</v>
      </c>
      <c r="C97" s="8">
        <v>0.125</v>
      </c>
      <c r="D97" s="58"/>
      <c r="E97" s="4">
        <f t="shared" ref="E97:E98" si="33">(1/C97)*D97</f>
        <v>0</v>
      </c>
      <c r="F97" s="35"/>
    </row>
    <row r="98" spans="2:6" x14ac:dyDescent="0.35">
      <c r="B98" s="3" t="s">
        <v>98</v>
      </c>
      <c r="C98" s="8">
        <v>0.125</v>
      </c>
      <c r="D98" s="58"/>
      <c r="E98" s="4">
        <f t="shared" si="33"/>
        <v>0</v>
      </c>
      <c r="F98" s="35"/>
    </row>
    <row r="99" spans="2:6" x14ac:dyDescent="0.35">
      <c r="B99" s="3" t="s">
        <v>99</v>
      </c>
      <c r="C99" s="8">
        <v>1</v>
      </c>
      <c r="D99" s="58">
        <v>5.04</v>
      </c>
      <c r="E99" s="4">
        <f t="shared" si="25"/>
        <v>5.04</v>
      </c>
      <c r="F99" s="35">
        <v>44265</v>
      </c>
    </row>
    <row r="100" spans="2:6" x14ac:dyDescent="0.35">
      <c r="B100" s="3" t="s">
        <v>64</v>
      </c>
      <c r="C100" s="8">
        <v>1</v>
      </c>
      <c r="D100" s="58">
        <v>3.49</v>
      </c>
      <c r="E100" s="4">
        <f t="shared" si="25"/>
        <v>3.49</v>
      </c>
      <c r="F100" s="35">
        <v>44265</v>
      </c>
    </row>
    <row r="101" spans="2:6" x14ac:dyDescent="0.35">
      <c r="B101" s="67" t="s">
        <v>129</v>
      </c>
      <c r="C101" s="70"/>
      <c r="D101" s="70"/>
      <c r="E101" s="70"/>
      <c r="F101" s="71"/>
    </row>
    <row r="102" spans="2:6" x14ac:dyDescent="0.35">
      <c r="B102" s="3" t="s">
        <v>103</v>
      </c>
      <c r="C102" s="8">
        <v>0.2</v>
      </c>
      <c r="D102" s="58"/>
      <c r="E102" s="4">
        <f>(1/C102)*D102</f>
        <v>0</v>
      </c>
      <c r="F102" s="35"/>
    </row>
    <row r="103" spans="2:6" x14ac:dyDescent="0.35">
      <c r="B103" s="3" t="s">
        <v>88</v>
      </c>
      <c r="C103" s="8">
        <v>1</v>
      </c>
      <c r="D103" s="58">
        <v>12.8</v>
      </c>
      <c r="E103" s="4">
        <f>(1/C103)*D103</f>
        <v>12.8</v>
      </c>
      <c r="F103" s="35">
        <v>44265</v>
      </c>
    </row>
    <row r="104" spans="2:6" x14ac:dyDescent="0.35">
      <c r="B104" s="62" t="s">
        <v>47</v>
      </c>
      <c r="C104" s="63"/>
      <c r="D104" s="63"/>
      <c r="E104" s="63"/>
      <c r="F104" s="64"/>
    </row>
    <row r="105" spans="2:6" x14ac:dyDescent="0.35">
      <c r="B105" s="3" t="s">
        <v>48</v>
      </c>
      <c r="C105" s="11">
        <v>1</v>
      </c>
      <c r="D105" s="22"/>
      <c r="E105" s="4">
        <f>SUMPRODUCT(1/VLOOKUP(Prix!B105,Preparations!$A$2:$C$71,2,FALSE)*VLOOKUP(Prix!B105,Preparations!$A$2:$C$71,3,FALSE))</f>
        <v>3.4492610837438429</v>
      </c>
      <c r="F105" s="48"/>
    </row>
    <row r="106" spans="2:6" x14ac:dyDescent="0.35">
      <c r="B106" s="3" t="s">
        <v>45</v>
      </c>
      <c r="C106" s="11">
        <v>1</v>
      </c>
      <c r="D106" s="22"/>
      <c r="E106" s="4">
        <f>SUMPRODUCT(1/VLOOKUP(Prix!B106,Preparations!$A$2:$C$71,2,FALSE)*VLOOKUP(Prix!B106,Preparations!$A$2:$C$71,3,FALSE))</f>
        <v>3.693233082706767</v>
      </c>
      <c r="F106" s="48"/>
    </row>
    <row r="107" spans="2:6" x14ac:dyDescent="0.35">
      <c r="B107" s="3" t="s">
        <v>139</v>
      </c>
      <c r="C107" s="11">
        <v>1</v>
      </c>
      <c r="D107" s="22"/>
      <c r="E107" s="4">
        <f>SUMPRODUCT(1/VLOOKUP(Prix!B107,Preparations!$A$2:$C$71,2,FALSE)*VLOOKUP(Prix!B107,Preparations!$A$2:$C$71,3,FALSE))</f>
        <v>4.3432745591939534</v>
      </c>
      <c r="F107" s="48"/>
    </row>
    <row r="108" spans="2:6" x14ac:dyDescent="0.35">
      <c r="B108" s="3" t="s">
        <v>144</v>
      </c>
      <c r="C108" s="11">
        <v>1</v>
      </c>
      <c r="D108" s="22"/>
      <c r="E108" s="4">
        <f>SUMPRODUCT(1/VLOOKUP(Prix!B108,Preparations!$A$2:$C$71,2,FALSE)*VLOOKUP(Prix!B108,Preparations!$A$2:$C$71,3,FALSE))</f>
        <v>5.7695817490494283</v>
      </c>
      <c r="F108" s="48"/>
    </row>
    <row r="109" spans="2:6" x14ac:dyDescent="0.35">
      <c r="B109" s="3" t="s">
        <v>138</v>
      </c>
      <c r="C109" s="11">
        <v>1</v>
      </c>
      <c r="D109" s="22"/>
      <c r="E109" s="4">
        <f>SUMPRODUCT(1/VLOOKUP(Prix!B109,Preparations!$A$2:$C$71,2,FALSE)*VLOOKUP(Prix!B109,Preparations!$A$2:$C$71,3,FALSE))</f>
        <v>5.3488142292490117</v>
      </c>
      <c r="F109" s="48"/>
    </row>
    <row r="110" spans="2:6" x14ac:dyDescent="0.35">
      <c r="B110" s="3" t="s">
        <v>146</v>
      </c>
      <c r="C110" s="11">
        <v>1</v>
      </c>
      <c r="D110" s="22"/>
      <c r="E110" s="4">
        <f>SUMPRODUCT(1/VLOOKUP(Prix!B110,Preparations!$A$2:$C$71,2,FALSE)*VLOOKUP(Prix!B110,Preparations!$A$2:$C$71,3,FALSE))</f>
        <v>3.7835016835016835</v>
      </c>
      <c r="F110" s="48"/>
    </row>
    <row r="111" spans="2:6" x14ac:dyDescent="0.35">
      <c r="B111" s="3" t="s">
        <v>145</v>
      </c>
      <c r="C111" s="11">
        <v>1</v>
      </c>
      <c r="D111" s="22"/>
      <c r="E111" s="4">
        <f>SUMPRODUCT(1/VLOOKUP(Prix!B111,Preparations!$A$2:$C$71,2,FALSE)*VLOOKUP(Prix!B111,Preparations!$A$2:$C$71,3,FALSE))</f>
        <v>4.0465150766188831</v>
      </c>
      <c r="F111" s="48"/>
    </row>
    <row r="112" spans="2:6" x14ac:dyDescent="0.35">
      <c r="B112" s="3" t="s">
        <v>66</v>
      </c>
      <c r="C112" s="11">
        <v>1</v>
      </c>
      <c r="D112" s="22"/>
      <c r="E112" s="4">
        <f>SUMPRODUCT(1/VLOOKUP(Prix!B112,Preparations!$A$2:$C$71,2,FALSE)*VLOOKUP(Prix!B112,Preparations!$A$2:$C$71,3,FALSE))</f>
        <v>3.5557102558936129</v>
      </c>
      <c r="F112" s="48"/>
    </row>
    <row r="113" spans="2:6" x14ac:dyDescent="0.35">
      <c r="B113" s="3" t="s">
        <v>51</v>
      </c>
      <c r="C113" s="11">
        <v>1</v>
      </c>
      <c r="D113" s="22"/>
      <c r="E113" s="4">
        <f>SUMPRODUCT(1/VLOOKUP(Prix!B113,Preparations!$A$2:$C$71,2,FALSE)*VLOOKUP(Prix!B113,Preparations!$A$2:$C$71,3,FALSE))</f>
        <v>13.835999999999999</v>
      </c>
      <c r="F113" s="48"/>
    </row>
    <row r="114" spans="2:6" x14ac:dyDescent="0.35">
      <c r="B114" s="3" t="s">
        <v>49</v>
      </c>
      <c r="C114" s="11">
        <v>1</v>
      </c>
      <c r="D114" s="22"/>
      <c r="E114" s="4">
        <f>SUMPRODUCT(1/VLOOKUP(Prix!B114,Preparations!$A$2:$C$71,2,FALSE)*VLOOKUP(Prix!B114,Preparations!$A$2:$C$71,3,FALSE))</f>
        <v>11.851021286143318</v>
      </c>
      <c r="F114" s="48"/>
    </row>
  </sheetData>
  <mergeCells count="11">
    <mergeCell ref="B104:F104"/>
    <mergeCell ref="B2:B3"/>
    <mergeCell ref="B7:F7"/>
    <mergeCell ref="B17:F17"/>
    <mergeCell ref="B33:F33"/>
    <mergeCell ref="B59:F59"/>
    <mergeCell ref="B55:F55"/>
    <mergeCell ref="B76:F76"/>
    <mergeCell ref="B96:F96"/>
    <mergeCell ref="B101:F101"/>
    <mergeCell ref="B88:F88"/>
  </mergeCells>
  <conditionalFormatting sqref="F97:F100 F32 F8:F14 F18:F21 F34:F41 F102:F103 F77:F80 F56:F58 F23:F27 F16 F45:F54 F60:F75 F86:F87">
    <cfRule type="expression" dxfId="104" priority="121" stopIfTrue="1">
      <formula>$F8&lt;TODAY()-360</formula>
    </cfRule>
    <cfRule type="expression" dxfId="103" priority="122" stopIfTrue="1">
      <formula>$F8&lt;TODAY()-180</formula>
    </cfRule>
    <cfRule type="expression" dxfId="102" priority="123" stopIfTrue="1">
      <formula>$F8&lt;TODAY()-90</formula>
    </cfRule>
    <cfRule type="expression" dxfId="101" priority="124" stopIfTrue="1">
      <formula>$F8&gt;TODAY()-30</formula>
    </cfRule>
    <cfRule type="expression" dxfId="100" priority="125">
      <formula>$F8&lt;TODAY()</formula>
    </cfRule>
  </conditionalFormatting>
  <conditionalFormatting sqref="F95">
    <cfRule type="expression" dxfId="99" priority="106" stopIfTrue="1">
      <formula>$F95&lt;TODAY()-360</formula>
    </cfRule>
    <cfRule type="expression" dxfId="98" priority="107" stopIfTrue="1">
      <formula>$F95&lt;TODAY()-180</formula>
    </cfRule>
    <cfRule type="expression" dxfId="97" priority="108" stopIfTrue="1">
      <formula>$F95&lt;TODAY()-90</formula>
    </cfRule>
    <cfRule type="expression" dxfId="96" priority="109" stopIfTrue="1">
      <formula>$F95&gt;TODAY()-30</formula>
    </cfRule>
    <cfRule type="expression" dxfId="95" priority="110">
      <formula>$F95&lt;TODAY()</formula>
    </cfRule>
  </conditionalFormatting>
  <conditionalFormatting sqref="F94">
    <cfRule type="expression" dxfId="94" priority="101" stopIfTrue="1">
      <formula>$F94&lt;TODAY()-360</formula>
    </cfRule>
    <cfRule type="expression" dxfId="93" priority="102" stopIfTrue="1">
      <formula>$F94&lt;TODAY()-180</formula>
    </cfRule>
    <cfRule type="expression" dxfId="92" priority="103" stopIfTrue="1">
      <formula>$F94&lt;TODAY()-90</formula>
    </cfRule>
    <cfRule type="expression" dxfId="91" priority="104" stopIfTrue="1">
      <formula>$F94&gt;TODAY()-30</formula>
    </cfRule>
    <cfRule type="expression" dxfId="90" priority="105">
      <formula>$F94&lt;TODAY()</formula>
    </cfRule>
  </conditionalFormatting>
  <conditionalFormatting sqref="F89">
    <cfRule type="expression" dxfId="89" priority="96" stopIfTrue="1">
      <formula>$F89&lt;TODAY()-360</formula>
    </cfRule>
    <cfRule type="expression" dxfId="88" priority="97" stopIfTrue="1">
      <formula>$F89&lt;TODAY()-180</formula>
    </cfRule>
    <cfRule type="expression" dxfId="87" priority="98" stopIfTrue="1">
      <formula>$F89&lt;TODAY()-90</formula>
    </cfRule>
    <cfRule type="expression" dxfId="86" priority="99" stopIfTrue="1">
      <formula>$F89&gt;TODAY()-30</formula>
    </cfRule>
    <cfRule type="expression" dxfId="85" priority="100">
      <formula>$F89&lt;TODAY()</formula>
    </cfRule>
  </conditionalFormatting>
  <conditionalFormatting sqref="F42">
    <cfRule type="expression" dxfId="84" priority="91" stopIfTrue="1">
      <formula>$F42&lt;TODAY()-360</formula>
    </cfRule>
    <cfRule type="expression" dxfId="83" priority="92" stopIfTrue="1">
      <formula>$F42&lt;TODAY()-180</formula>
    </cfRule>
    <cfRule type="expression" dxfId="82" priority="93" stopIfTrue="1">
      <formula>$F42&lt;TODAY()-90</formula>
    </cfRule>
    <cfRule type="expression" dxfId="81" priority="94" stopIfTrue="1">
      <formula>$F42&gt;TODAY()-30</formula>
    </cfRule>
    <cfRule type="expression" dxfId="80" priority="95">
      <formula>$F42&lt;TODAY()</formula>
    </cfRule>
  </conditionalFormatting>
  <conditionalFormatting sqref="F28">
    <cfRule type="expression" dxfId="79" priority="86" stopIfTrue="1">
      <formula>$F28&lt;TODAY()-360</formula>
    </cfRule>
    <cfRule type="expression" dxfId="78" priority="87" stopIfTrue="1">
      <formula>$F28&lt;TODAY()-180</formula>
    </cfRule>
    <cfRule type="expression" dxfId="77" priority="88" stopIfTrue="1">
      <formula>$F28&lt;TODAY()-90</formula>
    </cfRule>
    <cfRule type="expression" dxfId="76" priority="89" stopIfTrue="1">
      <formula>$F28&gt;TODAY()-30</formula>
    </cfRule>
    <cfRule type="expression" dxfId="75" priority="90">
      <formula>$F28&lt;TODAY()</formula>
    </cfRule>
  </conditionalFormatting>
  <conditionalFormatting sqref="F93">
    <cfRule type="expression" dxfId="74" priority="81" stopIfTrue="1">
      <formula>$F93&lt;TODAY()-360</formula>
    </cfRule>
    <cfRule type="expression" dxfId="73" priority="82" stopIfTrue="1">
      <formula>$F93&lt;TODAY()-180</formula>
    </cfRule>
    <cfRule type="expression" dxfId="72" priority="83" stopIfTrue="1">
      <formula>$F93&lt;TODAY()-90</formula>
    </cfRule>
    <cfRule type="expression" dxfId="71" priority="84" stopIfTrue="1">
      <formula>$F93&gt;TODAY()-30</formula>
    </cfRule>
    <cfRule type="expression" dxfId="70" priority="85">
      <formula>$F93&lt;TODAY()</formula>
    </cfRule>
  </conditionalFormatting>
  <conditionalFormatting sqref="F92">
    <cfRule type="expression" dxfId="69" priority="76" stopIfTrue="1">
      <formula>$F92&lt;TODAY()-360</formula>
    </cfRule>
    <cfRule type="expression" dxfId="68" priority="77" stopIfTrue="1">
      <formula>$F92&lt;TODAY()-180</formula>
    </cfRule>
    <cfRule type="expression" dxfId="67" priority="78" stopIfTrue="1">
      <formula>$F92&lt;TODAY()-90</formula>
    </cfRule>
    <cfRule type="expression" dxfId="66" priority="79" stopIfTrue="1">
      <formula>$F92&gt;TODAY()-30</formula>
    </cfRule>
    <cfRule type="expression" dxfId="65" priority="80">
      <formula>$F92&lt;TODAY()</formula>
    </cfRule>
  </conditionalFormatting>
  <conditionalFormatting sqref="F91">
    <cfRule type="expression" dxfId="64" priority="71" stopIfTrue="1">
      <formula>$F91&lt;TODAY()-360</formula>
    </cfRule>
    <cfRule type="expression" dxfId="63" priority="72" stopIfTrue="1">
      <formula>$F91&lt;TODAY()-180</formula>
    </cfRule>
    <cfRule type="expression" dxfId="62" priority="73" stopIfTrue="1">
      <formula>$F91&lt;TODAY()-90</formula>
    </cfRule>
    <cfRule type="expression" dxfId="61" priority="74" stopIfTrue="1">
      <formula>$F91&gt;TODAY()-30</formula>
    </cfRule>
    <cfRule type="expression" dxfId="60" priority="75">
      <formula>$F91&lt;TODAY()</formula>
    </cfRule>
  </conditionalFormatting>
  <conditionalFormatting sqref="F90">
    <cfRule type="expression" dxfId="59" priority="66" stopIfTrue="1">
      <formula>$F90&lt;TODAY()-360</formula>
    </cfRule>
    <cfRule type="expression" dxfId="58" priority="67" stopIfTrue="1">
      <formula>$F90&lt;TODAY()-180</formula>
    </cfRule>
    <cfRule type="expression" dxfId="57" priority="68" stopIfTrue="1">
      <formula>$F90&lt;TODAY()-90</formula>
    </cfRule>
    <cfRule type="expression" dxfId="56" priority="69" stopIfTrue="1">
      <formula>$F90&gt;TODAY()-30</formula>
    </cfRule>
    <cfRule type="expression" dxfId="55" priority="70">
      <formula>$F90&lt;TODAY()</formula>
    </cfRule>
  </conditionalFormatting>
  <conditionalFormatting sqref="F22">
    <cfRule type="expression" dxfId="54" priority="61" stopIfTrue="1">
      <formula>$F22&lt;TODAY()-360</formula>
    </cfRule>
    <cfRule type="expression" dxfId="53" priority="62" stopIfTrue="1">
      <formula>$F22&lt;TODAY()-180</formula>
    </cfRule>
    <cfRule type="expression" dxfId="52" priority="63" stopIfTrue="1">
      <formula>$F22&lt;TODAY()-90</formula>
    </cfRule>
    <cfRule type="expression" dxfId="51" priority="64" stopIfTrue="1">
      <formula>$F22&gt;TODAY()-30</formula>
    </cfRule>
    <cfRule type="expression" dxfId="50" priority="65">
      <formula>$F22&lt;TODAY()</formula>
    </cfRule>
  </conditionalFormatting>
  <conditionalFormatting sqref="F15">
    <cfRule type="expression" dxfId="49" priority="56" stopIfTrue="1">
      <formula>$F15&lt;TODAY()-360</formula>
    </cfRule>
    <cfRule type="expression" dxfId="48" priority="57" stopIfTrue="1">
      <formula>$F15&lt;TODAY()-180</formula>
    </cfRule>
    <cfRule type="expression" dxfId="47" priority="58" stopIfTrue="1">
      <formula>$F15&lt;TODAY()-90</formula>
    </cfRule>
    <cfRule type="expression" dxfId="46" priority="59" stopIfTrue="1">
      <formula>$F15&gt;TODAY()-30</formula>
    </cfRule>
    <cfRule type="expression" dxfId="45" priority="60">
      <formula>$F15&lt;TODAY()</formula>
    </cfRule>
  </conditionalFormatting>
  <conditionalFormatting sqref="F43:F44">
    <cfRule type="expression" dxfId="44" priority="51" stopIfTrue="1">
      <formula>$F43&lt;TODAY()-360</formula>
    </cfRule>
    <cfRule type="expression" dxfId="43" priority="52" stopIfTrue="1">
      <formula>$F43&lt;TODAY()-180</formula>
    </cfRule>
    <cfRule type="expression" dxfId="42" priority="53" stopIfTrue="1">
      <formula>$F43&lt;TODAY()-90</formula>
    </cfRule>
    <cfRule type="expression" dxfId="41" priority="54" stopIfTrue="1">
      <formula>$F43&gt;TODAY()-30</formula>
    </cfRule>
    <cfRule type="expression" dxfId="40" priority="55">
      <formula>$F43&lt;TODAY()</formula>
    </cfRule>
  </conditionalFormatting>
  <conditionalFormatting sqref="F83 F85">
    <cfRule type="expression" dxfId="39" priority="46" stopIfTrue="1">
      <formula>$F83&lt;TODAY()-360</formula>
    </cfRule>
    <cfRule type="expression" dxfId="38" priority="47" stopIfTrue="1">
      <formula>$F83&lt;TODAY()-180</formula>
    </cfRule>
    <cfRule type="expression" dxfId="37" priority="48" stopIfTrue="1">
      <formula>$F83&lt;TODAY()-90</formula>
    </cfRule>
    <cfRule type="expression" dxfId="36" priority="49" stopIfTrue="1">
      <formula>$F83&gt;TODAY()-30</formula>
    </cfRule>
    <cfRule type="expression" dxfId="35" priority="50">
      <formula>$F83&lt;TODAY()</formula>
    </cfRule>
  </conditionalFormatting>
  <conditionalFormatting sqref="F84">
    <cfRule type="expression" dxfId="34" priority="41" stopIfTrue="1">
      <formula>$F84&lt;TODAY()-360</formula>
    </cfRule>
    <cfRule type="expression" dxfId="33" priority="42" stopIfTrue="1">
      <formula>$F84&lt;TODAY()-180</formula>
    </cfRule>
    <cfRule type="expression" dxfId="32" priority="43" stopIfTrue="1">
      <formula>$F84&lt;TODAY()-90</formula>
    </cfRule>
    <cfRule type="expression" dxfId="31" priority="44" stopIfTrue="1">
      <formula>$F84&gt;TODAY()-30</formula>
    </cfRule>
    <cfRule type="expression" dxfId="30" priority="45">
      <formula>$F84&lt;TODAY()</formula>
    </cfRule>
  </conditionalFormatting>
  <conditionalFormatting sqref="F82">
    <cfRule type="expression" dxfId="29" priority="26" stopIfTrue="1">
      <formula>$F82&lt;TODAY()-360</formula>
    </cfRule>
    <cfRule type="expression" dxfId="28" priority="27" stopIfTrue="1">
      <formula>$F82&lt;TODAY()-180</formula>
    </cfRule>
    <cfRule type="expression" dxfId="27" priority="28" stopIfTrue="1">
      <formula>$F82&lt;TODAY()-90</formula>
    </cfRule>
    <cfRule type="expression" dxfId="26" priority="29" stopIfTrue="1">
      <formula>$F82&gt;TODAY()-30</formula>
    </cfRule>
    <cfRule type="expression" dxfId="25" priority="30">
      <formula>$F82&lt;TODAY()</formula>
    </cfRule>
  </conditionalFormatting>
  <conditionalFormatting sqref="F31">
    <cfRule type="expression" dxfId="24" priority="21" stopIfTrue="1">
      <formula>$F31&lt;TODAY()-360</formula>
    </cfRule>
    <cfRule type="expression" dxfId="23" priority="22" stopIfTrue="1">
      <formula>$F31&lt;TODAY()-180</formula>
    </cfRule>
    <cfRule type="expression" dxfId="22" priority="23" stopIfTrue="1">
      <formula>$F31&lt;TODAY()-90</formula>
    </cfRule>
    <cfRule type="expression" dxfId="21" priority="24" stopIfTrue="1">
      <formula>$F31&gt;TODAY()-30</formula>
    </cfRule>
    <cfRule type="expression" dxfId="20" priority="25">
      <formula>$F31&lt;TODAY()</formula>
    </cfRule>
  </conditionalFormatting>
  <conditionalFormatting sqref="F30">
    <cfRule type="expression" dxfId="19" priority="16" stopIfTrue="1">
      <formula>$F30&lt;TODAY()-360</formula>
    </cfRule>
    <cfRule type="expression" dxfId="18" priority="17" stopIfTrue="1">
      <formula>$F30&lt;TODAY()-180</formula>
    </cfRule>
    <cfRule type="expression" dxfId="17" priority="18" stopIfTrue="1">
      <formula>$F30&lt;TODAY()-90</formula>
    </cfRule>
    <cfRule type="expression" dxfId="16" priority="19" stopIfTrue="1">
      <formula>$F30&gt;TODAY()-30</formula>
    </cfRule>
    <cfRule type="expression" dxfId="15" priority="20">
      <formula>$F30&lt;TODAY()</formula>
    </cfRule>
  </conditionalFormatting>
  <conditionalFormatting sqref="F29">
    <cfRule type="expression" dxfId="14" priority="11" stopIfTrue="1">
      <formula>$F29&lt;TODAY()-360</formula>
    </cfRule>
    <cfRule type="expression" dxfId="13" priority="12" stopIfTrue="1">
      <formula>$F29&lt;TODAY()-180</formula>
    </cfRule>
    <cfRule type="expression" dxfId="12" priority="13" stopIfTrue="1">
      <formula>$F29&lt;TODAY()-90</formula>
    </cfRule>
    <cfRule type="expression" dxfId="11" priority="14" stopIfTrue="1">
      <formula>$F29&gt;TODAY()-30</formula>
    </cfRule>
    <cfRule type="expression" dxfId="10" priority="15">
      <formula>$F29&lt;TODAY()</formula>
    </cfRule>
  </conditionalFormatting>
  <conditionalFormatting sqref="F81">
    <cfRule type="expression" dxfId="9" priority="1" stopIfTrue="1">
      <formula>$F81&lt;TODAY()-360</formula>
    </cfRule>
    <cfRule type="expression" dxfId="8" priority="2" stopIfTrue="1">
      <formula>$F81&lt;TODAY()-180</formula>
    </cfRule>
    <cfRule type="expression" dxfId="7" priority="3" stopIfTrue="1">
      <formula>$F81&lt;TODAY()-90</formula>
    </cfRule>
    <cfRule type="expression" dxfId="6" priority="4" stopIfTrue="1">
      <formula>$F81&gt;TODAY()-30</formula>
    </cfRule>
    <cfRule type="expression" dxfId="5" priority="5">
      <formula>$F81&lt;TODAY()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931B-3CD0-467D-B7C9-D955FE7DF9CC}">
  <sheetPr codeName="Feuil3"/>
  <dimension ref="A1:K71"/>
  <sheetViews>
    <sheetView zoomScale="130" zoomScaleNormal="130" workbookViewId="0">
      <selection activeCell="A43" sqref="A43"/>
    </sheetView>
  </sheetViews>
  <sheetFormatPr baseColWidth="10" defaultRowHeight="14.5" x14ac:dyDescent="0.35"/>
  <cols>
    <col min="1" max="1" width="35.1796875" customWidth="1"/>
    <col min="4" max="4" width="9.453125" style="33" customWidth="1"/>
    <col min="5" max="6" width="7.453125" style="47" customWidth="1"/>
    <col min="7" max="7" width="8" style="47" customWidth="1"/>
    <col min="8" max="8" width="6.81640625" style="47" customWidth="1"/>
    <col min="9" max="9" width="6.26953125" style="47" customWidth="1"/>
    <col min="10" max="10" width="6.81640625" style="47" customWidth="1"/>
    <col min="11" max="11" width="7.26953125" style="47" customWidth="1"/>
  </cols>
  <sheetData>
    <row r="1" spans="1:11" x14ac:dyDescent="0.35">
      <c r="A1" s="2" t="s">
        <v>52</v>
      </c>
      <c r="B1" s="2" t="s">
        <v>15</v>
      </c>
      <c r="C1" s="2" t="s">
        <v>1</v>
      </c>
      <c r="D1" s="51" t="s">
        <v>37</v>
      </c>
      <c r="E1" s="52" t="s">
        <v>100</v>
      </c>
      <c r="F1" s="52" t="s">
        <v>101</v>
      </c>
      <c r="G1" s="52" t="s">
        <v>79</v>
      </c>
      <c r="H1" s="52" t="s">
        <v>80</v>
      </c>
      <c r="I1" s="52" t="s">
        <v>38</v>
      </c>
      <c r="J1" s="52" t="s">
        <v>102</v>
      </c>
      <c r="K1" s="52" t="s">
        <v>40</v>
      </c>
    </row>
    <row r="2" spans="1:11" x14ac:dyDescent="0.35">
      <c r="A2" s="2" t="s">
        <v>45</v>
      </c>
      <c r="B2" s="20">
        <f>SUM(B3:B7)</f>
        <v>0.85499999999999998</v>
      </c>
      <c r="C2" s="21">
        <f>SUM(C3:C7)</f>
        <v>3.1577142857142859</v>
      </c>
      <c r="D2" s="53" cm="1">
        <f t="array" ref="D2">SUMPRODUCT(IF(ISERROR(D3:D7),0,(D3:D7)))</f>
        <v>3575</v>
      </c>
      <c r="E2" s="54" cm="1">
        <f t="array" ref="E2">SUMPRODUCT(IF(ISERROR(E3:E7),0,(E3:E7)))</f>
        <v>250.4</v>
      </c>
      <c r="F2" s="54" cm="1">
        <f t="array" ref="F2">SUMPRODUCT(IF(ISERROR(F3:F7),0,(F3:F7)))</f>
        <v>177.79999999999998</v>
      </c>
      <c r="G2" s="54" cm="1">
        <f t="array" ref="G2">SUMPRODUCT(IF(ISERROR(G3:G7),0,(G3:G7)))</f>
        <v>285.39999999999998</v>
      </c>
      <c r="H2" s="54" cm="1">
        <f t="array" ref="H2">SUMPRODUCT(IF(ISERROR(H3:H7),0,(H3:H7)))</f>
        <v>4.3</v>
      </c>
      <c r="I2" s="54" cm="1">
        <f t="array" ref="I2">SUMPRODUCT(IF(ISERROR(I3:I7),0,(I3:I7)))</f>
        <v>15.7</v>
      </c>
      <c r="J2" s="54" cm="1">
        <f t="array" ref="J2">SUMPRODUCT(IF(ISERROR(J3:J7),0,(J3:J7)))</f>
        <v>38.700000000000003</v>
      </c>
      <c r="K2" s="54" cm="1">
        <f t="array" ref="K2">SUMPRODUCT(IF(ISERROR(K3:K7),0,(K3:K7)))</f>
        <v>5.0100000000000007</v>
      </c>
    </row>
    <row r="3" spans="1:11" x14ac:dyDescent="0.35">
      <c r="A3" s="3" t="s">
        <v>10</v>
      </c>
      <c r="B3" s="11">
        <v>0.3</v>
      </c>
      <c r="C3" s="4" cm="1">
        <f t="array" ref="C3">SUMPRODUCT((Prix!$B$8:$B$103=A3)*(Prix!$E$8:$E$103*B3))</f>
        <v>2.544</v>
      </c>
      <c r="D3" s="53">
        <f>SUMPRODUCT(10*Preparations!B3*_xlfn.XLOOKUP(Preparations!A3,Apports!$B$3:$B$99,Apports!$C$3:$C$99))</f>
        <v>2229</v>
      </c>
      <c r="E3" s="54">
        <f>SUMPRODUCT(10*Preparations!B3*_xlfn.XLOOKUP(Preparations!A3,Apports!$B$3:$B$99,Apports!$D$3:$D$99))</f>
        <v>246</v>
      </c>
      <c r="F3" s="54">
        <f>SUMPRODUCT(10*Preparations!B3*_xlfn.XLOOKUP(Preparations!A3,Apports!$B$3:$B$99,Apports!$E$3:$E$99))</f>
        <v>177</v>
      </c>
      <c r="G3" s="54">
        <f>SUMPRODUCT(10*Preparations!B3*_xlfn.XLOOKUP(Preparations!A3,Apports!$B$3:$B$99,Apports!$F$3:$F$99))</f>
        <v>1.5</v>
      </c>
      <c r="H3" s="54">
        <f>SUMPRODUCT(10*Preparations!B3*_xlfn.XLOOKUP(Preparations!A3,Apports!$B$3:$B$99,Apports!$G$3:$G$99))</f>
        <v>1.5</v>
      </c>
      <c r="I3" s="54">
        <f>SUMPRODUCT(10*Preparations!B3*_xlfn.XLOOKUP(Preparations!A3,Apports!$B$3:$B$99,Apports!$H$3:$H$99))</f>
        <v>0</v>
      </c>
      <c r="J3" s="54">
        <f>SUMPRODUCT(10*Preparations!B3*_xlfn.XLOOKUP(Preparations!A3,Apports!$B$3:$B$99,Apports!$I$3:$I$99))</f>
        <v>2.0999999999999996</v>
      </c>
      <c r="K3" s="54">
        <f>SUMPRODUCT(10*Preparations!B3*_xlfn.XLOOKUP(Preparations!A3,Apports!$B$3:$B$99,Apports!$J$3:$J$99))</f>
        <v>0.09</v>
      </c>
    </row>
    <row r="4" spans="1:11" x14ac:dyDescent="0.35">
      <c r="A4" s="3" t="s">
        <v>0</v>
      </c>
      <c r="B4" s="11">
        <v>0.3</v>
      </c>
      <c r="C4" s="4" cm="1">
        <f t="array" ref="C4">SUMPRODUCT((Prix!$B$8:$B$103=A4)*(Prix!$E$8:$E$103*B4))</f>
        <v>0.52800000000000002</v>
      </c>
      <c r="D4" s="53">
        <f>SUMPRODUCT(10*Preparations!B4*_xlfn.XLOOKUP(Preparations!A4,Apports!$B$3:$B$99,Apports!$C$3:$C$99))</f>
        <v>1011</v>
      </c>
      <c r="E4" s="54">
        <f>SUMPRODUCT(10*Preparations!B4*_xlfn.XLOOKUP(Preparations!A4,Apports!$B$3:$B$99,Apports!$D$3:$D$99))</f>
        <v>3.3000000000000003</v>
      </c>
      <c r="F4" s="54">
        <f>SUMPRODUCT(10*Preparations!B4*_xlfn.XLOOKUP(Preparations!A4,Apports!$B$3:$B$99,Apports!$E$3:$E$99))</f>
        <v>0.60000000000000009</v>
      </c>
      <c r="G4" s="54">
        <f>SUMPRODUCT(10*Preparations!B4*_xlfn.XLOOKUP(Preparations!A4,Apports!$B$3:$B$99,Apports!$F$3:$F$99))</f>
        <v>213</v>
      </c>
      <c r="H4" s="54">
        <f>SUMPRODUCT(10*Preparations!B4*_xlfn.XLOOKUP(Preparations!A4,Apports!$B$3:$B$99,Apports!$G$3:$G$99))</f>
        <v>2.0999999999999996</v>
      </c>
      <c r="I4" s="54">
        <f>SUMPRODUCT(10*Preparations!B4*_xlfn.XLOOKUP(Preparations!A4,Apports!$B$3:$B$99,Apports!$H$3:$H$99))</f>
        <v>11.7</v>
      </c>
      <c r="J4" s="54">
        <f>SUMPRODUCT(10*Preparations!B4*_xlfn.XLOOKUP(Preparations!A4,Apports!$B$3:$B$99,Apports!$I$3:$I$99))</f>
        <v>28.200000000000003</v>
      </c>
      <c r="K4" s="54">
        <f>SUMPRODUCT(10*Preparations!B4*_xlfn.XLOOKUP(Preparations!A4,Apports!$B$3:$B$99,Apports!$J$3:$J$99))</f>
        <v>0</v>
      </c>
    </row>
    <row r="5" spans="1:11" x14ac:dyDescent="0.35">
      <c r="A5" s="3" t="s">
        <v>23</v>
      </c>
      <c r="B5" s="11">
        <v>0.1</v>
      </c>
      <c r="C5" s="4" cm="1">
        <f t="array" ref="C5">SUMPRODUCT((Prix!$B$8:$B$103=A5)*(Prix!$E$8:$E$103*B5))</f>
        <v>8.5714285714285715E-2</v>
      </c>
      <c r="D5" s="53">
        <f>SUMPRODUCT(10*Preparations!B5*_xlfn.XLOOKUP(Preparations!A5,Apports!$B$3:$B$99,Apports!$C$3:$C$99))</f>
        <v>335</v>
      </c>
      <c r="E5" s="54">
        <f>SUMPRODUCT(10*Preparations!B5*_xlfn.XLOOKUP(Preparations!A5,Apports!$B$3:$B$99,Apports!$D$3:$D$99))</f>
        <v>1.1000000000000001</v>
      </c>
      <c r="F5" s="54">
        <f>SUMPRODUCT(10*Preparations!B5*_xlfn.XLOOKUP(Preparations!A5,Apports!$B$3:$B$99,Apports!$E$3:$E$99))</f>
        <v>0.2</v>
      </c>
      <c r="G5" s="54">
        <f>SUMPRODUCT(10*Preparations!B5*_xlfn.XLOOKUP(Preparations!A5,Apports!$B$3:$B$99,Apports!$F$3:$F$99))</f>
        <v>70.900000000000006</v>
      </c>
      <c r="H5" s="54">
        <f>SUMPRODUCT(10*Preparations!B5*_xlfn.XLOOKUP(Preparations!A5,Apports!$B$3:$B$99,Apports!$G$3:$G$99))</f>
        <v>0.7</v>
      </c>
      <c r="I5" s="54">
        <f>SUMPRODUCT(10*Preparations!B5*_xlfn.XLOOKUP(Preparations!A5,Apports!$B$3:$B$99,Apports!$H$3:$H$99))</f>
        <v>4</v>
      </c>
      <c r="J5" s="54">
        <f>SUMPRODUCT(10*Preparations!B5*_xlfn.XLOOKUP(Preparations!A5,Apports!$B$3:$B$99,Apports!$I$3:$I$99))</f>
        <v>8.4</v>
      </c>
      <c r="K5" s="54">
        <f>SUMPRODUCT(10*Preparations!B5*_xlfn.XLOOKUP(Preparations!A5,Apports!$B$3:$B$99,Apports!$J$3:$J$99))</f>
        <v>0</v>
      </c>
    </row>
    <row r="6" spans="1:11" x14ac:dyDescent="0.35">
      <c r="A6" s="3" t="s">
        <v>97</v>
      </c>
      <c r="B6" s="11">
        <v>5.0000000000000001E-3</v>
      </c>
      <c r="C6" s="4" cm="1">
        <f t="array" ref="C6">SUMPRODUCT((Prix!$B$8:$B$103=A6)*(Prix!$E$8:$E$103*B6))</f>
        <v>0</v>
      </c>
      <c r="D6" s="53">
        <f>SUMPRODUCT(10*Preparations!B6*_xlfn.XLOOKUP(Preparations!A6,Apports!$B$3:$B$99,Apports!$C$3:$C$99))</f>
        <v>0</v>
      </c>
      <c r="E6" s="54">
        <f>SUMPRODUCT(10*Preparations!B6*_xlfn.XLOOKUP(Preparations!A6,Apports!$B$3:$B$99,Apports!$D$3:$D$99))</f>
        <v>0</v>
      </c>
      <c r="F6" s="54">
        <f>SUMPRODUCT(10*Preparations!B6*_xlfn.XLOOKUP(Preparations!A6,Apports!$B$3:$B$99,Apports!$E$3:$E$99))</f>
        <v>0</v>
      </c>
      <c r="G6" s="54">
        <f>SUMPRODUCT(10*Preparations!B6*_xlfn.XLOOKUP(Preparations!A6,Apports!$B$3:$B$99,Apports!$F$3:$F$99))</f>
        <v>0</v>
      </c>
      <c r="H6" s="54">
        <f>SUMPRODUCT(10*Preparations!B6*_xlfn.XLOOKUP(Preparations!A6,Apports!$B$3:$B$99,Apports!$G$3:$G$99))</f>
        <v>0</v>
      </c>
      <c r="I6" s="54">
        <f>SUMPRODUCT(10*Preparations!B6*_xlfn.XLOOKUP(Preparations!A6,Apports!$B$3:$B$99,Apports!$H$3:$H$99))</f>
        <v>0</v>
      </c>
      <c r="J6" s="54">
        <f>SUMPRODUCT(10*Preparations!B6*_xlfn.XLOOKUP(Preparations!A6,Apports!$B$3:$B$99,Apports!$I$3:$I$99))</f>
        <v>0</v>
      </c>
      <c r="K6" s="54">
        <f>SUMPRODUCT(10*Preparations!B6*_xlfn.XLOOKUP(Preparations!A6,Apports!$B$3:$B$99,Apports!$J$3:$J$99))</f>
        <v>4.9200000000000008</v>
      </c>
    </row>
    <row r="7" spans="1:11" x14ac:dyDescent="0.35">
      <c r="A7" s="3" t="s">
        <v>46</v>
      </c>
      <c r="B7" s="11">
        <v>0.15</v>
      </c>
      <c r="C7" s="4" cm="1">
        <f t="array" ref="C7">SUMPRODUCT((Prix!$B$8:$B$103=A7)*(Prix!$E$8:$E$103*B7))</f>
        <v>0</v>
      </c>
      <c r="D7" s="53">
        <f>SUMPRODUCT(10*Preparations!B7*_xlfn.XLOOKUP(Preparations!A7,Apports!$B$3:$B$99,Apports!$C$3:$C$99))</f>
        <v>0</v>
      </c>
      <c r="E7" s="54">
        <f>SUMPRODUCT(10*Preparations!B7*_xlfn.XLOOKUP(Preparations!A7,Apports!$B$3:$B$99,Apports!$D$3:$D$99))</f>
        <v>0</v>
      </c>
      <c r="F7" s="54">
        <f>SUMPRODUCT(10*Preparations!B7*_xlfn.XLOOKUP(Preparations!A7,Apports!$B$3:$B$99,Apports!$E$3:$E$99))</f>
        <v>0</v>
      </c>
      <c r="G7" s="54">
        <f>SUMPRODUCT(10*Preparations!B7*_xlfn.XLOOKUP(Preparations!A7,Apports!$B$3:$B$99,Apports!$F$3:$F$99))</f>
        <v>0</v>
      </c>
      <c r="H7" s="54">
        <f>SUMPRODUCT(10*Preparations!B7*_xlfn.XLOOKUP(Preparations!A7,Apports!$B$3:$B$99,Apports!$G$3:$G$99))</f>
        <v>0</v>
      </c>
      <c r="I7" s="54">
        <f>SUMPRODUCT(10*Preparations!B7*_xlfn.XLOOKUP(Preparations!A7,Apports!$B$3:$B$99,Apports!$H$3:$H$99))</f>
        <v>0</v>
      </c>
      <c r="J7" s="54">
        <f>SUMPRODUCT(10*Preparations!B7*_xlfn.XLOOKUP(Preparations!A7,Apports!$B$3:$B$99,Apports!$I$3:$I$99))</f>
        <v>0</v>
      </c>
      <c r="K7" s="54">
        <f>SUMPRODUCT(10*Preparations!B7*_xlfn.XLOOKUP(Preparations!A7,Apports!$B$3:$B$99,Apports!$J$3:$J$99))</f>
        <v>0</v>
      </c>
    </row>
    <row r="8" spans="1:11" x14ac:dyDescent="0.35">
      <c r="A8" s="2" t="s">
        <v>48</v>
      </c>
      <c r="B8" s="23">
        <f>SUM(B9:B13)</f>
        <v>0.58000000000000007</v>
      </c>
      <c r="C8" s="21">
        <f>SUM(C9:C13)</f>
        <v>2.0005714285714289</v>
      </c>
      <c r="D8" s="53" cm="1">
        <f t="array" ref="D8">SUMPRODUCT(IF(ISERROR(D9:D13),0,(D9:D13)))</f>
        <v>2325.5</v>
      </c>
      <c r="E8" s="53" cm="1">
        <f t="array" ref="E8">SUMPRODUCT(IF(ISERROR(E9:E13),0,(E9:E13)))</f>
        <v>166.75</v>
      </c>
      <c r="F8" s="53" cm="1">
        <f t="array" ref="F8">SUMPRODUCT(IF(ISERROR(F9:F13),0,(F9:F13)))</f>
        <v>118.5</v>
      </c>
      <c r="G8" s="53" cm="1">
        <f t="array" ref="G8">SUMPRODUCT(IF(ISERROR(G9:G13),0,(G9:G13)))</f>
        <v>178.35000000000002</v>
      </c>
      <c r="H8" s="53" cm="1">
        <f t="array" ref="H8">SUMPRODUCT(IF(ISERROR(H9:H13),0,(H9:H13)))</f>
        <v>2.75</v>
      </c>
      <c r="I8" s="53" cm="1">
        <f t="array" ref="I8">SUMPRODUCT(IF(ISERROR(I9:I13),0,(I9:I13)))</f>
        <v>9.9</v>
      </c>
      <c r="J8" s="53" cm="1">
        <f t="array" ref="J8">SUMPRODUCT(IF(ISERROR(J9:J13),0,(J9:J13)))</f>
        <v>23.400000000000002</v>
      </c>
      <c r="K8" s="53" cm="1">
        <f t="array" ref="K8">SUMPRODUCT(IF(ISERROR(K9:K13),0,(K9:K13)))</f>
        <v>4.9800000000000004</v>
      </c>
    </row>
    <row r="9" spans="1:11" x14ac:dyDescent="0.35">
      <c r="A9" s="3" t="s">
        <v>10</v>
      </c>
      <c r="B9" s="11">
        <v>0.2</v>
      </c>
      <c r="C9" s="4" cm="1">
        <f t="array" ref="C9">SUMPRODUCT((Prix!$B$8:$B$103=A9)*(Prix!$E$8:$E$103*B9))</f>
        <v>1.6960000000000002</v>
      </c>
      <c r="D9" s="53">
        <f>SUMPRODUCT(10*Preparations!B9*_xlfn.XLOOKUP(Preparations!A9,Apports!$B$3:$B$99,Apports!$C$3:$C$99))</f>
        <v>1486</v>
      </c>
      <c r="E9" s="54">
        <f>SUMPRODUCT(10*Preparations!B9*_xlfn.XLOOKUP(Preparations!A9,Apports!$B$3:$B$99,Apports!$D$3:$D$99))</f>
        <v>164</v>
      </c>
      <c r="F9" s="54">
        <f>SUMPRODUCT(10*Preparations!B9*_xlfn.XLOOKUP(Preparations!A9,Apports!$B$3:$B$99,Apports!$E$3:$E$99))</f>
        <v>118</v>
      </c>
      <c r="G9" s="54">
        <f>SUMPRODUCT(10*Preparations!B9*_xlfn.XLOOKUP(Preparations!A9,Apports!$B$3:$B$99,Apports!$F$3:$F$99))</f>
        <v>1</v>
      </c>
      <c r="H9" s="54">
        <f>SUMPRODUCT(10*Preparations!B9*_xlfn.XLOOKUP(Preparations!A9,Apports!$B$3:$B$99,Apports!$G$3:$G$99))</f>
        <v>1</v>
      </c>
      <c r="I9" s="54">
        <f>SUMPRODUCT(10*Preparations!B9*_xlfn.XLOOKUP(Preparations!A9,Apports!$B$3:$B$99,Apports!$H$3:$H$99))</f>
        <v>0</v>
      </c>
      <c r="J9" s="54">
        <f>SUMPRODUCT(10*Preparations!B9*_xlfn.XLOOKUP(Preparations!A9,Apports!$B$3:$B$99,Apports!$I$3:$I$99))</f>
        <v>1.4</v>
      </c>
      <c r="K9" s="54">
        <f>SUMPRODUCT(10*Preparations!B9*_xlfn.XLOOKUP(Preparations!A9,Apports!$B$3:$B$99,Apports!$J$3:$J$99))</f>
        <v>0.06</v>
      </c>
    </row>
    <row r="10" spans="1:11" x14ac:dyDescent="0.35">
      <c r="A10" s="3" t="s">
        <v>0</v>
      </c>
      <c r="B10" s="11">
        <v>0.1</v>
      </c>
      <c r="C10" s="4" cm="1">
        <f t="array" ref="C10">SUMPRODUCT((Prix!$B$8:$B$103=A10)*(Prix!$E$8:$E$103*B10))</f>
        <v>0.17600000000000002</v>
      </c>
      <c r="D10" s="53">
        <f>SUMPRODUCT(10*Preparations!B10*_xlfn.XLOOKUP(Preparations!A10,Apports!$B$3:$B$99,Apports!$C$3:$C$99))</f>
        <v>337</v>
      </c>
      <c r="E10" s="54">
        <f>SUMPRODUCT(10*Preparations!B10*_xlfn.XLOOKUP(Preparations!A10,Apports!$B$3:$B$99,Apports!$D$3:$D$99))</f>
        <v>1.1000000000000001</v>
      </c>
      <c r="F10" s="54">
        <f>SUMPRODUCT(10*Preparations!B10*_xlfn.XLOOKUP(Preparations!A10,Apports!$B$3:$B$99,Apports!$E$3:$E$99))</f>
        <v>0.2</v>
      </c>
      <c r="G10" s="54">
        <f>SUMPRODUCT(10*Preparations!B10*_xlfn.XLOOKUP(Preparations!A10,Apports!$B$3:$B$99,Apports!$F$3:$F$99))</f>
        <v>71</v>
      </c>
      <c r="H10" s="54">
        <f>SUMPRODUCT(10*Preparations!B10*_xlfn.XLOOKUP(Preparations!A10,Apports!$B$3:$B$99,Apports!$G$3:$G$99))</f>
        <v>0.7</v>
      </c>
      <c r="I10" s="54">
        <f>SUMPRODUCT(10*Preparations!B10*_xlfn.XLOOKUP(Preparations!A10,Apports!$B$3:$B$99,Apports!$H$3:$H$99))</f>
        <v>3.9</v>
      </c>
      <c r="J10" s="54">
        <f>SUMPRODUCT(10*Preparations!B10*_xlfn.XLOOKUP(Preparations!A10,Apports!$B$3:$B$99,Apports!$I$3:$I$99))</f>
        <v>9.4</v>
      </c>
      <c r="K10" s="54">
        <f>SUMPRODUCT(10*Preparations!B10*_xlfn.XLOOKUP(Preparations!A10,Apports!$B$3:$B$99,Apports!$J$3:$J$99))</f>
        <v>0</v>
      </c>
    </row>
    <row r="11" spans="1:11" x14ac:dyDescent="0.35">
      <c r="A11" s="3" t="s">
        <v>23</v>
      </c>
      <c r="B11" s="11">
        <v>0.15</v>
      </c>
      <c r="C11" s="4" cm="1">
        <f t="array" ref="C11">SUMPRODUCT((Prix!$B$8:$B$103=A11)*(Prix!$E$8:$E$103*B11))</f>
        <v>0.12857142857142856</v>
      </c>
      <c r="D11" s="53">
        <f>SUMPRODUCT(10*Preparations!B11*_xlfn.XLOOKUP(Preparations!A11,Apports!$B$3:$B$99,Apports!$C$3:$C$99))</f>
        <v>502.5</v>
      </c>
      <c r="E11" s="54">
        <f>SUMPRODUCT(10*Preparations!B11*_xlfn.XLOOKUP(Preparations!A11,Apports!$B$3:$B$99,Apports!$D$3:$D$99))</f>
        <v>1.6500000000000001</v>
      </c>
      <c r="F11" s="54">
        <f>SUMPRODUCT(10*Preparations!B11*_xlfn.XLOOKUP(Preparations!A11,Apports!$B$3:$B$99,Apports!$E$3:$E$99))</f>
        <v>0.30000000000000004</v>
      </c>
      <c r="G11" s="54">
        <f>SUMPRODUCT(10*Preparations!B11*_xlfn.XLOOKUP(Preparations!A11,Apports!$B$3:$B$99,Apports!$F$3:$F$99))</f>
        <v>106.35000000000001</v>
      </c>
      <c r="H11" s="54">
        <f>SUMPRODUCT(10*Preparations!B11*_xlfn.XLOOKUP(Preparations!A11,Apports!$B$3:$B$99,Apports!$G$3:$G$99))</f>
        <v>1.0499999999999998</v>
      </c>
      <c r="I11" s="54">
        <f>SUMPRODUCT(10*Preparations!B11*_xlfn.XLOOKUP(Preparations!A11,Apports!$B$3:$B$99,Apports!$H$3:$H$99))</f>
        <v>6</v>
      </c>
      <c r="J11" s="54">
        <f>SUMPRODUCT(10*Preparations!B11*_xlfn.XLOOKUP(Preparations!A11,Apports!$B$3:$B$99,Apports!$I$3:$I$99))</f>
        <v>12.600000000000001</v>
      </c>
      <c r="K11" s="54">
        <f>SUMPRODUCT(10*Preparations!B11*_xlfn.XLOOKUP(Preparations!A11,Apports!$B$3:$B$99,Apports!$J$3:$J$99))</f>
        <v>0</v>
      </c>
    </row>
    <row r="12" spans="1:11" x14ac:dyDescent="0.35">
      <c r="A12" s="3" t="s">
        <v>97</v>
      </c>
      <c r="B12" s="11">
        <v>5.0000000000000001E-3</v>
      </c>
      <c r="C12" s="4" cm="1">
        <f t="array" ref="C12">SUMPRODUCT((Prix!$B$8:$B$103=A12)*(Prix!$E$8:$E$103*B12))</f>
        <v>0</v>
      </c>
      <c r="D12" s="53">
        <f>SUMPRODUCT(10*Preparations!B12*_xlfn.XLOOKUP(Preparations!A12,Apports!$B$3:$B$99,Apports!$C$3:$C$99))</f>
        <v>0</v>
      </c>
      <c r="E12" s="54">
        <f>SUMPRODUCT(10*Preparations!B12*_xlfn.XLOOKUP(Preparations!A12,Apports!$B$3:$B$99,Apports!$D$3:$D$99))</f>
        <v>0</v>
      </c>
      <c r="F12" s="54">
        <f>SUMPRODUCT(10*Preparations!B12*_xlfn.XLOOKUP(Preparations!A12,Apports!$B$3:$B$99,Apports!$E$3:$E$99))</f>
        <v>0</v>
      </c>
      <c r="G12" s="54">
        <f>SUMPRODUCT(10*Preparations!B12*_xlfn.XLOOKUP(Preparations!A12,Apports!$B$3:$B$99,Apports!$F$3:$F$99))</f>
        <v>0</v>
      </c>
      <c r="H12" s="54">
        <f>SUMPRODUCT(10*Preparations!B12*_xlfn.XLOOKUP(Preparations!A12,Apports!$B$3:$B$99,Apports!$G$3:$G$99))</f>
        <v>0</v>
      </c>
      <c r="I12" s="54">
        <f>SUMPRODUCT(10*Preparations!B12*_xlfn.XLOOKUP(Preparations!A12,Apports!$B$3:$B$99,Apports!$H$3:$H$99))</f>
        <v>0</v>
      </c>
      <c r="J12" s="54">
        <f>SUMPRODUCT(10*Preparations!B12*_xlfn.XLOOKUP(Preparations!A12,Apports!$B$3:$B$99,Apports!$I$3:$I$99))</f>
        <v>0</v>
      </c>
      <c r="K12" s="54">
        <f>SUMPRODUCT(10*Preparations!B12*_xlfn.XLOOKUP(Preparations!A12,Apports!$B$3:$B$99,Apports!$J$3:$J$99))</f>
        <v>4.9200000000000008</v>
      </c>
    </row>
    <row r="13" spans="1:11" x14ac:dyDescent="0.35">
      <c r="A13" s="3" t="s">
        <v>46</v>
      </c>
      <c r="B13" s="11">
        <v>0.125</v>
      </c>
      <c r="C13" s="4" cm="1">
        <f t="array" ref="C13">SUMPRODUCT((Prix!$B$8:$B$103=A13)*(Prix!$E$8:$E$103*B13))</f>
        <v>0</v>
      </c>
      <c r="D13" s="53">
        <f>SUMPRODUCT(10*Preparations!B13*_xlfn.XLOOKUP(Preparations!A13,Apports!$B$3:$B$99,Apports!$C$3:$C$99))</f>
        <v>0</v>
      </c>
      <c r="E13" s="54">
        <f>SUMPRODUCT(10*Preparations!B13*_xlfn.XLOOKUP(Preparations!A13,Apports!$B$3:$B$99,Apports!$D$3:$D$99))</f>
        <v>0</v>
      </c>
      <c r="F13" s="54">
        <f>SUMPRODUCT(10*Preparations!B13*_xlfn.XLOOKUP(Preparations!A13,Apports!$B$3:$B$99,Apports!$E$3:$E$99))</f>
        <v>0</v>
      </c>
      <c r="G13" s="54">
        <f>SUMPRODUCT(10*Preparations!B13*_xlfn.XLOOKUP(Preparations!A13,Apports!$B$3:$B$99,Apports!$F$3:$F$99))</f>
        <v>0</v>
      </c>
      <c r="H13" s="54">
        <f>SUMPRODUCT(10*Preparations!B13*_xlfn.XLOOKUP(Preparations!A13,Apports!$B$3:$B$99,Apports!$G$3:$G$99))</f>
        <v>0</v>
      </c>
      <c r="I13" s="54">
        <f>SUMPRODUCT(10*Preparations!B13*_xlfn.XLOOKUP(Preparations!A13,Apports!$B$3:$B$99,Apports!$H$3:$H$99))</f>
        <v>0</v>
      </c>
      <c r="J13" s="54">
        <f>SUMPRODUCT(10*Preparations!B13*_xlfn.XLOOKUP(Preparations!A13,Apports!$B$3:$B$99,Apports!$I$3:$I$99))</f>
        <v>0</v>
      </c>
      <c r="K13" s="54">
        <f>SUMPRODUCT(10*Preparations!B13*_xlfn.XLOOKUP(Preparations!A13,Apports!$B$3:$B$99,Apports!$J$3:$J$99))</f>
        <v>0</v>
      </c>
    </row>
    <row r="14" spans="1:11" x14ac:dyDescent="0.35">
      <c r="A14" s="2" t="s">
        <v>139</v>
      </c>
      <c r="B14" s="23">
        <f>SUM(B15:B20)</f>
        <v>0.39700000000000002</v>
      </c>
      <c r="C14" s="21">
        <f>SUM(C15:C20)</f>
        <v>1.7242799999999998</v>
      </c>
      <c r="D14" s="53" cm="1">
        <f t="array" ref="D14">SUMPRODUCT(IF(ISERROR(D15:D20),0,(D15:D20)))</f>
        <v>1847.87</v>
      </c>
      <c r="E14" s="53" cm="1">
        <f t="array" ref="E14">SUMPRODUCT(IF(ISERROR(E15:E20),0,(E15:E20)))</f>
        <v>128.86799999999999</v>
      </c>
      <c r="F14" s="53" cm="1">
        <f t="array" ref="F14">SUMPRODUCT(IF(ISERROR(F15:F20),0,(F15:F20)))</f>
        <v>87.350000000000009</v>
      </c>
      <c r="G14" s="53" cm="1">
        <f t="array" ref="G14">SUMPRODUCT(IF(ISERROR(G15:G20),0,(G15:G20)))</f>
        <v>146.928</v>
      </c>
      <c r="H14" s="53" cm="1">
        <f t="array" ref="H14">SUMPRODUCT(IF(ISERROR(H15:H20),0,(H15:H20)))</f>
        <v>6.3280000000000003</v>
      </c>
      <c r="I14" s="53" cm="1">
        <f t="array" ref="I14">SUMPRODUCT(IF(ISERROR(I15:I20),0,(I15:I20)))</f>
        <v>7.8</v>
      </c>
      <c r="J14" s="53" cm="1">
        <f t="array" ref="J14">SUMPRODUCT(IF(ISERROR(J15:J20),0,(J15:J20)))</f>
        <v>22.325000000000003</v>
      </c>
      <c r="K14" s="53" cm="1">
        <f t="array" ref="K14">SUMPRODUCT(IF(ISERROR(K15:K20),0,(K15:K20)))</f>
        <v>2.012</v>
      </c>
    </row>
    <row r="15" spans="1:11" x14ac:dyDescent="0.35">
      <c r="A15" s="3" t="s">
        <v>12</v>
      </c>
      <c r="B15" s="11">
        <v>0.15</v>
      </c>
      <c r="C15" s="4" cm="1">
        <f t="array" ref="C15">SUMPRODUCT((Prix!$B$8:$B$103=A15)*(Prix!$E$8:$E$103*B15))</f>
        <v>1.2539999999999998</v>
      </c>
      <c r="D15" s="53">
        <f>SUMPRODUCT(10*Preparations!B15*_xlfn.XLOOKUP(Preparations!A15,Apports!$B$3:$B$99,Apports!$C$3:$C$99))</f>
        <v>1116</v>
      </c>
      <c r="E15" s="54">
        <f>SUMPRODUCT(10*Preparations!B15*_xlfn.XLOOKUP(Preparations!A15,Apports!$B$3:$B$99,Apports!$D$3:$D$99))</f>
        <v>123</v>
      </c>
      <c r="F15" s="54">
        <f>SUMPRODUCT(10*Preparations!B15*_xlfn.XLOOKUP(Preparations!A15,Apports!$B$3:$B$99,Apports!$E$3:$E$99))</f>
        <v>85.5</v>
      </c>
      <c r="G15" s="54">
        <f>SUMPRODUCT(10*Preparations!B15*_xlfn.XLOOKUP(Preparations!A15,Apports!$B$3:$B$99,Apports!$F$3:$F$99))</f>
        <v>1.2000000000000002</v>
      </c>
      <c r="H15" s="54">
        <f>SUMPRODUCT(10*Preparations!B15*_xlfn.XLOOKUP(Preparations!A15,Apports!$B$3:$B$99,Apports!$G$3:$G$99))</f>
        <v>1.2000000000000002</v>
      </c>
      <c r="I15" s="54">
        <f>SUMPRODUCT(10*Preparations!B15*_xlfn.XLOOKUP(Preparations!A15,Apports!$B$3:$B$99,Apports!$H$3:$H$99))</f>
        <v>0</v>
      </c>
      <c r="J15" s="54">
        <f>SUMPRODUCT(10*Preparations!B15*_xlfn.XLOOKUP(Preparations!A15,Apports!$B$3:$B$99,Apports!$I$3:$I$99))</f>
        <v>1.0499999999999998</v>
      </c>
      <c r="K15" s="54">
        <f>SUMPRODUCT(10*Preparations!B15*_xlfn.XLOOKUP(Preparations!A15,Apports!$B$3:$B$99,Apports!$J$3:$J$99))</f>
        <v>0.03</v>
      </c>
    </row>
    <row r="16" spans="1:11" x14ac:dyDescent="0.35">
      <c r="A16" s="3" t="s">
        <v>0</v>
      </c>
      <c r="B16" s="11">
        <v>0.2</v>
      </c>
      <c r="C16" s="4" cm="1">
        <f t="array" ref="C16">SUMPRODUCT((Prix!$B$8:$B$103=A16)*(Prix!$E$8:$E$103*B16))</f>
        <v>0.35200000000000004</v>
      </c>
      <c r="D16" s="53">
        <f>SUMPRODUCT(10*Preparations!B16*_xlfn.XLOOKUP(Preparations!A16,Apports!$B$3:$B$99,Apports!$C$3:$C$99))</f>
        <v>674</v>
      </c>
      <c r="E16" s="54">
        <f>SUMPRODUCT(10*Preparations!B16*_xlfn.XLOOKUP(Preparations!A16,Apports!$B$3:$B$99,Apports!$D$3:$D$99))</f>
        <v>2.2000000000000002</v>
      </c>
      <c r="F16" s="54">
        <f>SUMPRODUCT(10*Preparations!B16*_xlfn.XLOOKUP(Preparations!A16,Apports!$B$3:$B$99,Apports!$E$3:$E$99))</f>
        <v>0.4</v>
      </c>
      <c r="G16" s="54">
        <f>SUMPRODUCT(10*Preparations!B16*_xlfn.XLOOKUP(Preparations!A16,Apports!$B$3:$B$99,Apports!$F$3:$F$99))</f>
        <v>142</v>
      </c>
      <c r="H16" s="54">
        <f>SUMPRODUCT(10*Preparations!B16*_xlfn.XLOOKUP(Preparations!A16,Apports!$B$3:$B$99,Apports!$G$3:$G$99))</f>
        <v>1.4</v>
      </c>
      <c r="I16" s="54">
        <f>SUMPRODUCT(10*Preparations!B16*_xlfn.XLOOKUP(Preparations!A16,Apports!$B$3:$B$99,Apports!$H$3:$H$99))</f>
        <v>7.8</v>
      </c>
      <c r="J16" s="54">
        <f>SUMPRODUCT(10*Preparations!B16*_xlfn.XLOOKUP(Preparations!A16,Apports!$B$3:$B$99,Apports!$I$3:$I$99))</f>
        <v>18.8</v>
      </c>
      <c r="K16" s="54">
        <f>SUMPRODUCT(10*Preparations!B16*_xlfn.XLOOKUP(Preparations!A16,Apports!$B$3:$B$99,Apports!$J$3:$J$99))</f>
        <v>0</v>
      </c>
    </row>
    <row r="17" spans="1:11" x14ac:dyDescent="0.35">
      <c r="A17" s="3" t="s">
        <v>6</v>
      </c>
      <c r="B17" s="11">
        <v>3.5000000000000003E-2</v>
      </c>
      <c r="C17" s="4" cm="1">
        <f t="array" ref="C17">SUMPRODUCT((Prix!$B$8:$B$103=A17)*(Prix!$E$8:$E$103*B17))</f>
        <v>6.5100000000000005E-2</v>
      </c>
      <c r="D17" s="53">
        <f>SUMPRODUCT(10*Preparations!B17*_xlfn.XLOOKUP(Preparations!A17,Apports!$B$3:$B$99,Apports!$C$3:$C$99))</f>
        <v>22.750000000000004</v>
      </c>
      <c r="E17" s="54">
        <f>SUMPRODUCT(10*Preparations!B17*_xlfn.XLOOKUP(Preparations!A17,Apports!$B$3:$B$99,Apports!$D$3:$D$99))</f>
        <v>1.2600000000000002</v>
      </c>
      <c r="F17" s="54">
        <f>SUMPRODUCT(10*Preparations!B17*_xlfn.XLOOKUP(Preparations!A17,Apports!$B$3:$B$99,Apports!$E$3:$E$99))</f>
        <v>0.77000000000000013</v>
      </c>
      <c r="G17" s="54">
        <f>SUMPRODUCT(10*Preparations!B17*_xlfn.XLOOKUP(Preparations!A17,Apports!$B$3:$B$99,Apports!$F$3:$F$99))</f>
        <v>1.6800000000000002</v>
      </c>
      <c r="H17" s="54">
        <f>SUMPRODUCT(10*Preparations!B17*_xlfn.XLOOKUP(Preparations!A17,Apports!$B$3:$B$99,Apports!$G$3:$G$99))</f>
        <v>1.6800000000000002</v>
      </c>
      <c r="I17" s="54">
        <f>SUMPRODUCT(10*Preparations!B17*_xlfn.XLOOKUP(Preparations!A17,Apports!$B$3:$B$99,Apports!$H$3:$H$99))</f>
        <v>0</v>
      </c>
      <c r="J17" s="54">
        <f>SUMPRODUCT(10*Preparations!B17*_xlfn.XLOOKUP(Preparations!A17,Apports!$B$3:$B$99,Apports!$I$3:$I$99))</f>
        <v>1.155</v>
      </c>
      <c r="K17" s="54">
        <f>SUMPRODUCT(10*Preparations!B17*_xlfn.XLOOKUP(Preparations!A17,Apports!$B$3:$B$99,Apports!$J$3:$J$99))</f>
        <v>1.4000000000000002E-2</v>
      </c>
    </row>
    <row r="18" spans="1:11" x14ac:dyDescent="0.35">
      <c r="A18" s="3" t="s">
        <v>112</v>
      </c>
      <c r="B18" s="11">
        <v>8.0000000000000002E-3</v>
      </c>
      <c r="C18" s="4" cm="1">
        <f t="array" ref="C18">SUMPRODUCT((Prix!$B$8:$B$103=A18)*(Prix!$E$8:$E$103*B18))</f>
        <v>5.1200000000000002E-2</v>
      </c>
      <c r="D18" s="53">
        <f>SUMPRODUCT(10*Preparations!B18*_xlfn.XLOOKUP(Preparations!A18,Apports!$B$3:$B$99,Apports!$C$3:$C$99))</f>
        <v>27.12</v>
      </c>
      <c r="E18" s="54">
        <f>SUMPRODUCT(10*Preparations!B18*_xlfn.XLOOKUP(Preparations!A18,Apports!$B$3:$B$99,Apports!$D$3:$D$99))</f>
        <v>2.4080000000000004</v>
      </c>
      <c r="F18" s="54">
        <f>SUMPRODUCT(10*Preparations!B18*_xlfn.XLOOKUP(Preparations!A18,Apports!$B$3:$B$99,Apports!$E$3:$E$99))</f>
        <v>0.68</v>
      </c>
      <c r="G18" s="54">
        <f>SUMPRODUCT(10*Preparations!B18*_xlfn.XLOOKUP(Preparations!A18,Apports!$B$3:$B$99,Apports!$F$3:$F$99))</f>
        <v>4.8000000000000001E-2</v>
      </c>
      <c r="H18" s="54">
        <f>SUMPRODUCT(10*Preparations!B18*_xlfn.XLOOKUP(Preparations!A18,Apports!$B$3:$B$99,Apports!$G$3:$G$99))</f>
        <v>4.8000000000000001E-2</v>
      </c>
      <c r="I18" s="54">
        <f>SUMPRODUCT(10*Preparations!B18*_xlfn.XLOOKUP(Preparations!A18,Apports!$B$3:$B$99,Apports!$H$3:$H$99))</f>
        <v>0</v>
      </c>
      <c r="J18" s="54">
        <f>SUMPRODUCT(10*Preparations!B18*_xlfn.XLOOKUP(Preparations!A18,Apports!$B$3:$B$99,Apports!$I$3:$I$99))</f>
        <v>1.32</v>
      </c>
      <c r="K18" s="54">
        <f>SUMPRODUCT(10*Preparations!B18*_xlfn.XLOOKUP(Preparations!A18,Apports!$B$3:$B$99,Apports!$J$3:$J$99))</f>
        <v>0</v>
      </c>
    </row>
    <row r="19" spans="1:11" x14ac:dyDescent="0.35">
      <c r="A19" s="3" t="s">
        <v>29</v>
      </c>
      <c r="B19" s="11">
        <v>2E-3</v>
      </c>
      <c r="C19" s="4" cm="1">
        <f t="array" ref="C19">SUMPRODUCT((Prix!$B$8:$B$103=A19)*(Prix!$E$8:$E$103*B19))</f>
        <v>1.98E-3</v>
      </c>
      <c r="D19" s="53">
        <f>SUMPRODUCT(10*Preparations!B19*_xlfn.XLOOKUP(Preparations!A19,Apports!$B$3:$B$99,Apports!$C$3:$C$99))</f>
        <v>8</v>
      </c>
      <c r="E19" s="54">
        <f>SUMPRODUCT(10*Preparations!B19*_xlfn.XLOOKUP(Preparations!A19,Apports!$B$3:$B$99,Apports!$D$3:$D$99))</f>
        <v>0</v>
      </c>
      <c r="F19" s="54">
        <f>SUMPRODUCT(10*Preparations!B19*_xlfn.XLOOKUP(Preparations!A19,Apports!$B$3:$B$99,Apports!$E$3:$E$99))</f>
        <v>0</v>
      </c>
      <c r="G19" s="54">
        <f>SUMPRODUCT(10*Preparations!B19*_xlfn.XLOOKUP(Preparations!A19,Apports!$B$3:$B$99,Apports!$F$3:$F$99))</f>
        <v>2</v>
      </c>
      <c r="H19" s="54">
        <f>SUMPRODUCT(10*Preparations!B19*_xlfn.XLOOKUP(Preparations!A19,Apports!$B$3:$B$99,Apports!$G$3:$G$99))</f>
        <v>2</v>
      </c>
      <c r="I19" s="54">
        <f>SUMPRODUCT(10*Preparations!B19*_xlfn.XLOOKUP(Preparations!A19,Apports!$B$3:$B$99,Apports!$H$3:$H$99))</f>
        <v>0</v>
      </c>
      <c r="J19" s="54">
        <f>SUMPRODUCT(10*Preparations!B19*_xlfn.XLOOKUP(Preparations!A19,Apports!$B$3:$B$99,Apports!$I$3:$I$99))</f>
        <v>0</v>
      </c>
      <c r="K19" s="54">
        <f>SUMPRODUCT(10*Preparations!B19*_xlfn.XLOOKUP(Preparations!A19,Apports!$B$3:$B$99,Apports!$J$3:$J$99))</f>
        <v>0</v>
      </c>
    </row>
    <row r="20" spans="1:11" x14ac:dyDescent="0.35">
      <c r="A20" s="3" t="s">
        <v>97</v>
      </c>
      <c r="B20" s="11">
        <v>2E-3</v>
      </c>
      <c r="C20" s="4" cm="1">
        <f t="array" ref="C20">SUMPRODUCT((Prix!$B$8:$B$103=A20)*(Prix!$E$8:$E$103*B20))</f>
        <v>0</v>
      </c>
      <c r="D20" s="53">
        <f>SUMPRODUCT(10*Preparations!B20*_xlfn.XLOOKUP(Preparations!A20,Apports!$B$3:$B$99,Apports!$C$3:$C$99))</f>
        <v>0</v>
      </c>
      <c r="E20" s="54">
        <f>SUMPRODUCT(10*Preparations!B20*_xlfn.XLOOKUP(Preparations!A20,Apports!$B$3:$B$99,Apports!$D$3:$D$99))</f>
        <v>0</v>
      </c>
      <c r="F20" s="54">
        <f>SUMPRODUCT(10*Preparations!B20*_xlfn.XLOOKUP(Preparations!A20,Apports!$B$3:$B$99,Apports!$E$3:$E$99))</f>
        <v>0</v>
      </c>
      <c r="G20" s="54">
        <f>SUMPRODUCT(10*Preparations!B20*_xlfn.XLOOKUP(Preparations!A20,Apports!$B$3:$B$99,Apports!$F$3:$F$99))</f>
        <v>0</v>
      </c>
      <c r="H20" s="54">
        <f>SUMPRODUCT(10*Preparations!B20*_xlfn.XLOOKUP(Preparations!A20,Apports!$B$3:$B$99,Apports!$G$3:$G$99))</f>
        <v>0</v>
      </c>
      <c r="I20" s="54">
        <f>SUMPRODUCT(10*Preparations!B20*_xlfn.XLOOKUP(Preparations!A20,Apports!$B$3:$B$99,Apports!$H$3:$H$99))</f>
        <v>0</v>
      </c>
      <c r="J20" s="54">
        <f>SUMPRODUCT(10*Preparations!B20*_xlfn.XLOOKUP(Preparations!A20,Apports!$B$3:$B$99,Apports!$I$3:$I$99))</f>
        <v>0</v>
      </c>
      <c r="K20" s="54">
        <f>SUMPRODUCT(10*Preparations!B20*_xlfn.XLOOKUP(Preparations!A20,Apports!$B$3:$B$99,Apports!$J$3:$J$99))</f>
        <v>1.9680000000000002</v>
      </c>
    </row>
    <row r="21" spans="1:11" x14ac:dyDescent="0.35">
      <c r="A21" s="2" t="s">
        <v>144</v>
      </c>
      <c r="B21" s="23">
        <f>SUM(B22:B28)</f>
        <v>0.52600000000000002</v>
      </c>
      <c r="C21" s="21">
        <f>SUM(C22:C28)</f>
        <v>3.0347999999999997</v>
      </c>
      <c r="D21" s="53" cm="1">
        <f t="array" ref="D21">SUMPRODUCT(IF(ISERROR(D22:D28),0,(D22:D28)))</f>
        <v>2317.3000000000002</v>
      </c>
      <c r="E21" s="53" cm="1">
        <f t="array" ref="E21">SUMPRODUCT(IF(ISERROR(E22:E28),0,(E22:E28)))</f>
        <v>126.46</v>
      </c>
      <c r="F21" s="53" cm="1">
        <f t="array" ref="F21">SUMPRODUCT(IF(ISERROR(F22:F28),0,(F22:F28)))</f>
        <v>74.539999999999992</v>
      </c>
      <c r="G21" s="53" cm="1">
        <f t="array" ref="G21">SUMPRODUCT(IF(ISERROR(G22:G28),0,(G22:G28)))</f>
        <v>245.02500000000001</v>
      </c>
      <c r="H21" s="53" cm="1">
        <f t="array" ref="H21">SUMPRODUCT(IF(ISERROR(H22:H28),0,(H22:H28)))</f>
        <v>92.284999999999997</v>
      </c>
      <c r="I21" s="53" cm="1">
        <f t="array" ref="I21">SUMPRODUCT(IF(ISERROR(I22:I28),0,(I22:I28)))</f>
        <v>18.16</v>
      </c>
      <c r="J21" s="53" cm="1">
        <f t="array" ref="J21">SUMPRODUCT(IF(ISERROR(J22:J28),0,(J22:J28)))</f>
        <v>38.230000000000004</v>
      </c>
      <c r="K21" s="53" cm="1">
        <f t="array" ref="K21">SUMPRODUCT(IF(ISERROR(K22:K28),0,(K22:K28)))</f>
        <v>1.1930000000000001</v>
      </c>
    </row>
    <row r="22" spans="1:11" x14ac:dyDescent="0.35">
      <c r="A22" s="3" t="s">
        <v>12</v>
      </c>
      <c r="B22" s="11">
        <v>0.12</v>
      </c>
      <c r="C22" s="4" cm="1">
        <f t="array" ref="C22">SUMPRODUCT((Prix!$B$8:$B$103=A22)*(Prix!$E$8:$E$103*B22))</f>
        <v>1.0031999999999999</v>
      </c>
      <c r="D22" s="53">
        <f>SUMPRODUCT(10*Preparations!B22*_xlfn.XLOOKUP(Preparations!A22,Apports!$B$3:$B$99,Apports!$C$3:$C$99))</f>
        <v>892.8</v>
      </c>
      <c r="E22" s="54">
        <f>SUMPRODUCT(10*Preparations!B22*_xlfn.XLOOKUP(Preparations!A22,Apports!$B$3:$B$99,Apports!$D$3:$D$99))</f>
        <v>98.399999999999991</v>
      </c>
      <c r="F22" s="54">
        <f>SUMPRODUCT(10*Preparations!B22*_xlfn.XLOOKUP(Preparations!A22,Apports!$B$3:$B$99,Apports!$E$3:$E$99))</f>
        <v>68.399999999999991</v>
      </c>
      <c r="G22" s="54">
        <f>SUMPRODUCT(10*Preparations!B22*_xlfn.XLOOKUP(Preparations!A22,Apports!$B$3:$B$99,Apports!$F$3:$F$99))</f>
        <v>0.96</v>
      </c>
      <c r="H22" s="54">
        <f>SUMPRODUCT(10*Preparations!B22*_xlfn.XLOOKUP(Preparations!A22,Apports!$B$3:$B$99,Apports!$G$3:$G$99))</f>
        <v>0.96</v>
      </c>
      <c r="I22" s="54">
        <f>SUMPRODUCT(10*Preparations!B22*_xlfn.XLOOKUP(Preparations!A22,Apports!$B$3:$B$99,Apports!$H$3:$H$99))</f>
        <v>0</v>
      </c>
      <c r="J22" s="54">
        <f>SUMPRODUCT(10*Preparations!B22*_xlfn.XLOOKUP(Preparations!A22,Apports!$B$3:$B$99,Apports!$I$3:$I$99))</f>
        <v>0.84</v>
      </c>
      <c r="K22" s="54">
        <f>SUMPRODUCT(10*Preparations!B22*_xlfn.XLOOKUP(Preparations!A22,Apports!$B$3:$B$99,Apports!$J$3:$J$99))</f>
        <v>2.4E-2</v>
      </c>
    </row>
    <row r="23" spans="1:11" x14ac:dyDescent="0.35">
      <c r="A23" s="3" t="s">
        <v>0</v>
      </c>
      <c r="B23" s="11">
        <v>0.21</v>
      </c>
      <c r="C23" s="4" cm="1">
        <f t="array" ref="C23">SUMPRODUCT((Prix!$B$8:$B$103=A23)*(Prix!$E$8:$E$103*B23))</f>
        <v>0.36959999999999998</v>
      </c>
      <c r="D23" s="53">
        <f>SUMPRODUCT(10*Preparations!B23*_xlfn.XLOOKUP(Preparations!A23,Apports!$B$3:$B$99,Apports!$C$3:$C$99))</f>
        <v>707.7</v>
      </c>
      <c r="E23" s="54">
        <f>SUMPRODUCT(10*Preparations!B23*_xlfn.XLOOKUP(Preparations!A23,Apports!$B$3:$B$99,Apports!$D$3:$D$99))</f>
        <v>2.3100000000000005</v>
      </c>
      <c r="F23" s="54">
        <f>SUMPRODUCT(10*Preparations!B23*_xlfn.XLOOKUP(Preparations!A23,Apports!$B$3:$B$99,Apports!$E$3:$E$99))</f>
        <v>0.42000000000000004</v>
      </c>
      <c r="G23" s="54">
        <f>SUMPRODUCT(10*Preparations!B23*_xlfn.XLOOKUP(Preparations!A23,Apports!$B$3:$B$99,Apports!$F$3:$F$99))</f>
        <v>149.1</v>
      </c>
      <c r="H23" s="54">
        <f>SUMPRODUCT(10*Preparations!B23*_xlfn.XLOOKUP(Preparations!A23,Apports!$B$3:$B$99,Apports!$G$3:$G$99))</f>
        <v>1.47</v>
      </c>
      <c r="I23" s="54">
        <f>SUMPRODUCT(10*Preparations!B23*_xlfn.XLOOKUP(Preparations!A23,Apports!$B$3:$B$99,Apports!$H$3:$H$99))</f>
        <v>8.19</v>
      </c>
      <c r="J23" s="54">
        <f>SUMPRODUCT(10*Preparations!B23*_xlfn.XLOOKUP(Preparations!A23,Apports!$B$3:$B$99,Apports!$I$3:$I$99))</f>
        <v>19.740000000000002</v>
      </c>
      <c r="K23" s="54">
        <f>SUMPRODUCT(10*Preparations!B23*_xlfn.XLOOKUP(Preparations!A23,Apports!$B$3:$B$99,Apports!$J$3:$J$99))</f>
        <v>0</v>
      </c>
    </row>
    <row r="24" spans="1:11" x14ac:dyDescent="0.35">
      <c r="A24" s="3" t="s">
        <v>30</v>
      </c>
      <c r="B24" s="11">
        <v>0.09</v>
      </c>
      <c r="C24" s="4" cm="1">
        <f t="array" ref="C24">SUMPRODUCT((Prix!$B$8:$B$103=A24)*(Prix!$E$8:$E$103*B24))</f>
        <v>0.189</v>
      </c>
      <c r="D24" s="53">
        <f>SUMPRODUCT(10*Preparations!B24*_xlfn.XLOOKUP(Preparations!A24,Apports!$B$3:$B$99,Apports!$C$3:$C$99))</f>
        <v>359.99999999999994</v>
      </c>
      <c r="E24" s="54">
        <f>SUMPRODUCT(10*Preparations!B24*_xlfn.XLOOKUP(Preparations!A24,Apports!$B$3:$B$99,Apports!$D$3:$D$99))</f>
        <v>0</v>
      </c>
      <c r="F24" s="54">
        <f>SUMPRODUCT(10*Preparations!B24*_xlfn.XLOOKUP(Preparations!A24,Apports!$B$3:$B$99,Apports!$E$3:$E$99))</f>
        <v>0</v>
      </c>
      <c r="G24" s="54">
        <f>SUMPRODUCT(10*Preparations!B24*_xlfn.XLOOKUP(Preparations!A24,Apports!$B$3:$B$99,Apports!$F$3:$F$99))</f>
        <v>89.999999999999986</v>
      </c>
      <c r="H24" s="54">
        <f>SUMPRODUCT(10*Preparations!B24*_xlfn.XLOOKUP(Preparations!A24,Apports!$B$3:$B$99,Apports!$G$3:$G$99))</f>
        <v>88.199999999999989</v>
      </c>
      <c r="I24" s="54">
        <f>SUMPRODUCT(10*Preparations!B24*_xlfn.XLOOKUP(Preparations!A24,Apports!$B$3:$B$99,Apports!$H$3:$H$99))</f>
        <v>0</v>
      </c>
      <c r="J24" s="54">
        <f>SUMPRODUCT(10*Preparations!B24*_xlfn.XLOOKUP(Preparations!A24,Apports!$B$3:$B$99,Apports!$I$3:$I$99))</f>
        <v>0</v>
      </c>
      <c r="K24" s="54">
        <f>SUMPRODUCT(10*Preparations!B24*_xlfn.XLOOKUP(Preparations!A24,Apports!$B$3:$B$99,Apports!$J$3:$J$99))</f>
        <v>0</v>
      </c>
    </row>
    <row r="25" spans="1:11" x14ac:dyDescent="0.35">
      <c r="A25" s="3" t="s">
        <v>36</v>
      </c>
      <c r="B25" s="11">
        <v>0.03</v>
      </c>
      <c r="C25" s="4" cm="1">
        <f t="array" ref="C25">SUMPRODUCT((Prix!$B$8:$B$103=A25)*(Prix!$E$8:$E$103*B25))</f>
        <v>0.93299999999999994</v>
      </c>
      <c r="D25" s="53">
        <f>SUMPRODUCT(10*Preparations!B25*_xlfn.XLOOKUP(Preparations!A25,Apports!$B$3:$B$99,Apports!$C$3:$C$99))</f>
        <v>195.29999999999998</v>
      </c>
      <c r="E25" s="54">
        <f>SUMPRODUCT(10*Preparations!B25*_xlfn.XLOOKUP(Preparations!A25,Apports!$B$3:$B$99,Apports!$D$3:$D$99))</f>
        <v>15.6</v>
      </c>
      <c r="F25" s="54">
        <f>SUMPRODUCT(10*Preparations!B25*_xlfn.XLOOKUP(Preparations!A25,Apports!$B$3:$B$99,Apports!$E$3:$E$99))</f>
        <v>1.17</v>
      </c>
      <c r="G25" s="54">
        <f>SUMPRODUCT(10*Preparations!B25*_xlfn.XLOOKUP(Preparations!A25,Apports!$B$3:$B$99,Apports!$F$3:$F$99))</f>
        <v>2.64</v>
      </c>
      <c r="H25" s="54">
        <f>SUMPRODUCT(10*Preparations!B25*_xlfn.XLOOKUP(Preparations!A25,Apports!$B$3:$B$99,Apports!$G$3:$G$99))</f>
        <v>1.38</v>
      </c>
      <c r="I25" s="54">
        <f>SUMPRODUCT(10*Preparations!B25*_xlfn.XLOOKUP(Preparations!A25,Apports!$B$3:$B$99,Apports!$H$3:$H$99))</f>
        <v>2.97</v>
      </c>
      <c r="J25" s="54">
        <f>SUMPRODUCT(10*Preparations!B25*_xlfn.XLOOKUP(Preparations!A25,Apports!$B$3:$B$99,Apports!$I$3:$I$99))</f>
        <v>6.3</v>
      </c>
      <c r="K25" s="54">
        <f>SUMPRODUCT(10*Preparations!B25*_xlfn.XLOOKUP(Preparations!A25,Apports!$B$3:$B$99,Apports!$J$3:$J$99))</f>
        <v>1.4999999999999999E-2</v>
      </c>
    </row>
    <row r="26" spans="1:11" x14ac:dyDescent="0.35">
      <c r="A26" s="3" t="s">
        <v>9</v>
      </c>
      <c r="B26" s="11">
        <v>2.5000000000000001E-2</v>
      </c>
      <c r="C26" s="4" cm="1">
        <f t="array" ref="C26">SUMPRODUCT((Prix!$B$8:$B$103=A26)*(Prix!$E$8:$E$103*B26))</f>
        <v>0.22000000000000003</v>
      </c>
      <c r="D26" s="53">
        <f>SUMPRODUCT(10*Preparations!B26*_xlfn.XLOOKUP(Preparations!A26,Apports!$B$3:$B$99,Apports!$C$3:$C$99))</f>
        <v>91.5</v>
      </c>
      <c r="E26" s="54">
        <f>SUMPRODUCT(10*Preparations!B26*_xlfn.XLOOKUP(Preparations!A26,Apports!$B$3:$B$99,Apports!$D$3:$D$99))</f>
        <v>5.25</v>
      </c>
      <c r="F26" s="54">
        <f>SUMPRODUCT(10*Preparations!B26*_xlfn.XLOOKUP(Preparations!A26,Apports!$B$3:$B$99,Apports!$E$3:$E$99))</f>
        <v>3.25</v>
      </c>
      <c r="G26" s="54">
        <f>SUMPRODUCT(10*Preparations!B26*_xlfn.XLOOKUP(Preparations!A26,Apports!$B$3:$B$99,Apports!$F$3:$F$99))</f>
        <v>2.1749999999999998</v>
      </c>
      <c r="H26" s="54">
        <f>SUMPRODUCT(10*Preparations!B26*_xlfn.XLOOKUP(Preparations!A26,Apports!$B$3:$B$99,Apports!$G$3:$G$99))</f>
        <v>0.125</v>
      </c>
      <c r="I26" s="54">
        <f>SUMPRODUCT(10*Preparations!B26*_xlfn.XLOOKUP(Preparations!A26,Apports!$B$3:$B$99,Apports!$H$3:$H$99))</f>
        <v>7</v>
      </c>
      <c r="J26" s="54">
        <f>SUMPRODUCT(10*Preparations!B26*_xlfn.XLOOKUP(Preparations!A26,Apports!$B$3:$B$99,Apports!$I$3:$I$99))</f>
        <v>5</v>
      </c>
      <c r="K26" s="54">
        <f>SUMPRODUCT(10*Preparations!B26*_xlfn.XLOOKUP(Preparations!A26,Apports!$B$3:$B$99,Apports!$J$3:$J$99))</f>
        <v>0.02</v>
      </c>
    </row>
    <row r="27" spans="1:11" x14ac:dyDescent="0.35">
      <c r="A27" s="3" t="s">
        <v>111</v>
      </c>
      <c r="B27" s="11">
        <v>0.05</v>
      </c>
      <c r="C27" s="4" cm="1">
        <f t="array" ref="C27">SUMPRODUCT((Prix!$B$8:$B$103=A27)*(Prix!$E$8:$E$103*B27))</f>
        <v>0.32000000000000006</v>
      </c>
      <c r="D27" s="53">
        <f>SUMPRODUCT(10*Preparations!B27*_xlfn.XLOOKUP(Preparations!A27,Apports!$B$3:$B$99,Apports!$C$3:$C$99))</f>
        <v>70</v>
      </c>
      <c r="E27" s="54">
        <f>SUMPRODUCT(10*Preparations!B27*_xlfn.XLOOKUP(Preparations!A27,Apports!$B$3:$B$99,Apports!$D$3:$D$99))</f>
        <v>4.9000000000000004</v>
      </c>
      <c r="F27" s="54">
        <f>SUMPRODUCT(10*Preparations!B27*_xlfn.XLOOKUP(Preparations!A27,Apports!$B$3:$B$99,Apports!$E$3:$E$99))</f>
        <v>1.3</v>
      </c>
      <c r="G27" s="54">
        <f>SUMPRODUCT(10*Preparations!B27*_xlfn.XLOOKUP(Preparations!A27,Apports!$B$3:$B$99,Apports!$F$3:$F$99))</f>
        <v>0.15</v>
      </c>
      <c r="H27" s="54">
        <f>SUMPRODUCT(10*Preparations!B27*_xlfn.XLOOKUP(Preparations!A27,Apports!$B$3:$B$99,Apports!$G$3:$G$99))</f>
        <v>0.15</v>
      </c>
      <c r="I27" s="54">
        <f>SUMPRODUCT(10*Preparations!B27*_xlfn.XLOOKUP(Preparations!A27,Apports!$B$3:$B$99,Apports!$H$3:$H$99))</f>
        <v>0</v>
      </c>
      <c r="J27" s="54">
        <f>SUMPRODUCT(10*Preparations!B27*_xlfn.XLOOKUP(Preparations!A27,Apports!$B$3:$B$99,Apports!$I$3:$I$99))</f>
        <v>6.35</v>
      </c>
      <c r="K27" s="54">
        <f>SUMPRODUCT(10*Preparations!B27*_xlfn.XLOOKUP(Preparations!A27,Apports!$B$3:$B$99,Apports!$J$3:$J$99))</f>
        <v>0.15</v>
      </c>
    </row>
    <row r="28" spans="1:11" x14ac:dyDescent="0.35">
      <c r="A28" s="3" t="s">
        <v>97</v>
      </c>
      <c r="B28" s="11">
        <v>1E-3</v>
      </c>
      <c r="C28" s="4" cm="1">
        <f t="array" ref="C28">SUMPRODUCT((Prix!$B$8:$B$103=A28)*(Prix!$E$8:$E$103*B28))</f>
        <v>0</v>
      </c>
      <c r="D28" s="53">
        <f>SUMPRODUCT(10*Preparations!B28*_xlfn.XLOOKUP(Preparations!A28,Apports!$B$3:$B$99,Apports!$C$3:$C$99))</f>
        <v>0</v>
      </c>
      <c r="E28" s="54">
        <f>SUMPRODUCT(10*Preparations!B28*_xlfn.XLOOKUP(Preparations!A28,Apports!$B$3:$B$99,Apports!$D$3:$D$99))</f>
        <v>0</v>
      </c>
      <c r="F28" s="54">
        <f>SUMPRODUCT(10*Preparations!B28*_xlfn.XLOOKUP(Preparations!A28,Apports!$B$3:$B$99,Apports!$E$3:$E$99))</f>
        <v>0</v>
      </c>
      <c r="G28" s="54">
        <f>SUMPRODUCT(10*Preparations!B28*_xlfn.XLOOKUP(Preparations!A28,Apports!$B$3:$B$99,Apports!$F$3:$F$99))</f>
        <v>0</v>
      </c>
      <c r="H28" s="54">
        <f>SUMPRODUCT(10*Preparations!B28*_xlfn.XLOOKUP(Preparations!A28,Apports!$B$3:$B$99,Apports!$G$3:$G$99))</f>
        <v>0</v>
      </c>
      <c r="I28" s="54">
        <f>SUMPRODUCT(10*Preparations!B28*_xlfn.XLOOKUP(Preparations!A28,Apports!$B$3:$B$99,Apports!$H$3:$H$99))</f>
        <v>0</v>
      </c>
      <c r="J28" s="54">
        <f>SUMPRODUCT(10*Preparations!B28*_xlfn.XLOOKUP(Preparations!A28,Apports!$B$3:$B$99,Apports!$I$3:$I$99))</f>
        <v>0</v>
      </c>
      <c r="K28" s="54">
        <f>SUMPRODUCT(10*Preparations!B28*_xlfn.XLOOKUP(Preparations!A28,Apports!$B$3:$B$99,Apports!$J$3:$J$99))</f>
        <v>0.9840000000000001</v>
      </c>
    </row>
    <row r="29" spans="1:11" x14ac:dyDescent="0.35">
      <c r="A29" s="2" t="s">
        <v>138</v>
      </c>
      <c r="B29" s="23">
        <f>SUM(B30:B35)</f>
        <v>0.50600000000000001</v>
      </c>
      <c r="C29" s="21">
        <f>SUM(C30:C35)</f>
        <v>2.7065000000000001</v>
      </c>
      <c r="D29" s="53" cm="1">
        <f t="array" ref="D29">SUMPRODUCT(IF(ISERROR(D30:D35),0,(D30:D35)))</f>
        <v>2241</v>
      </c>
      <c r="E29" s="53" cm="1">
        <f t="array" ref="E29">SUMPRODUCT(IF(ISERROR(E30:E35),0,(E30:E35)))</f>
        <v>122.875</v>
      </c>
      <c r="F29" s="53" cm="1">
        <f t="array" ref="F29">SUMPRODUCT(IF(ISERROR(F30:F35),0,(F30:F35)))</f>
        <v>73.974999999999994</v>
      </c>
      <c r="G29" s="53" cm="1">
        <f t="array" ref="G29">SUMPRODUCT(IF(ISERROR(G30:G35),0,(G30:G35)))</f>
        <v>243.1</v>
      </c>
      <c r="H29" s="53" cm="1">
        <f t="array" ref="H29">SUMPRODUCT(IF(ISERROR(H30:H35),0,(H30:H35)))</f>
        <v>82.27500000000002</v>
      </c>
      <c r="I29" s="53" cm="1">
        <f t="array" ref="I29">SUMPRODUCT(IF(ISERROR(I30:I35),0,(I30:I35)))</f>
        <v>11.25</v>
      </c>
      <c r="J29" s="53" cm="1">
        <f t="array" ref="J29">SUMPRODUCT(IF(ISERROR(J30:J35),0,(J30:J35)))</f>
        <v>33.625</v>
      </c>
      <c r="K29" s="53" cm="1">
        <f t="array" ref="K29">SUMPRODUCT(IF(ISERROR(K30:K35),0,(K30:K35)))</f>
        <v>1.1715</v>
      </c>
    </row>
    <row r="30" spans="1:11" x14ac:dyDescent="0.35">
      <c r="A30" s="3" t="s">
        <v>12</v>
      </c>
      <c r="B30" s="11">
        <v>0.125</v>
      </c>
      <c r="C30" s="4" cm="1">
        <f t="array" ref="C30">SUMPRODUCT((Prix!$B$8:$B$103=A30)*(Prix!$E$8:$E$103*B30))</f>
        <v>1.0449999999999999</v>
      </c>
      <c r="D30" s="53">
        <f>SUMPRODUCT(10*Preparations!B30*_xlfn.XLOOKUP(Preparations!A30,Apports!$B$3:$B$99,Apports!$C$3:$C$99))</f>
        <v>930</v>
      </c>
      <c r="E30" s="54">
        <f>SUMPRODUCT(10*Preparations!B30*_xlfn.XLOOKUP(Preparations!A30,Apports!$B$3:$B$99,Apports!$D$3:$D$99))</f>
        <v>102.5</v>
      </c>
      <c r="F30" s="54">
        <f>SUMPRODUCT(10*Preparations!B30*_xlfn.XLOOKUP(Preparations!A30,Apports!$B$3:$B$99,Apports!$E$3:$E$99))</f>
        <v>71.25</v>
      </c>
      <c r="G30" s="54">
        <f>SUMPRODUCT(10*Preparations!B30*_xlfn.XLOOKUP(Preparations!A30,Apports!$B$3:$B$99,Apports!$F$3:$F$99))</f>
        <v>1</v>
      </c>
      <c r="H30" s="54">
        <f>SUMPRODUCT(10*Preparations!B30*_xlfn.XLOOKUP(Preparations!A30,Apports!$B$3:$B$99,Apports!$G$3:$G$99))</f>
        <v>1</v>
      </c>
      <c r="I30" s="54">
        <f>SUMPRODUCT(10*Preparations!B30*_xlfn.XLOOKUP(Preparations!A30,Apports!$B$3:$B$99,Apports!$H$3:$H$99))</f>
        <v>0</v>
      </c>
      <c r="J30" s="54">
        <f>SUMPRODUCT(10*Preparations!B30*_xlfn.XLOOKUP(Preparations!A30,Apports!$B$3:$B$99,Apports!$I$3:$I$99))</f>
        <v>0.875</v>
      </c>
      <c r="K30" s="54">
        <f>SUMPRODUCT(10*Preparations!B30*_xlfn.XLOOKUP(Preparations!A30,Apports!$B$3:$B$99,Apports!$J$3:$J$99))</f>
        <v>2.5000000000000001E-2</v>
      </c>
    </row>
    <row r="31" spans="1:11" x14ac:dyDescent="0.35">
      <c r="A31" s="3" t="s">
        <v>0</v>
      </c>
      <c r="B31" s="11">
        <v>0.22500000000000001</v>
      </c>
      <c r="C31" s="4" cm="1">
        <f t="array" ref="C31">SUMPRODUCT((Prix!$B$8:$B$103=A31)*(Prix!$E$8:$E$103*B31))</f>
        <v>0.39600000000000002</v>
      </c>
      <c r="D31" s="53">
        <f>SUMPRODUCT(10*Preparations!B31*_xlfn.XLOOKUP(Preparations!A31,Apports!$B$3:$B$99,Apports!$C$3:$C$99))</f>
        <v>758.25</v>
      </c>
      <c r="E31" s="54">
        <f>SUMPRODUCT(10*Preparations!B31*_xlfn.XLOOKUP(Preparations!A31,Apports!$B$3:$B$99,Apports!$D$3:$D$99))</f>
        <v>2.4750000000000001</v>
      </c>
      <c r="F31" s="54">
        <f>SUMPRODUCT(10*Preparations!B31*_xlfn.XLOOKUP(Preparations!A31,Apports!$B$3:$B$99,Apports!$E$3:$E$99))</f>
        <v>0.45</v>
      </c>
      <c r="G31" s="54">
        <f>SUMPRODUCT(10*Preparations!B31*_xlfn.XLOOKUP(Preparations!A31,Apports!$B$3:$B$99,Apports!$F$3:$F$99))</f>
        <v>159.75</v>
      </c>
      <c r="H31" s="54">
        <f>SUMPRODUCT(10*Preparations!B31*_xlfn.XLOOKUP(Preparations!A31,Apports!$B$3:$B$99,Apports!$G$3:$G$99))</f>
        <v>1.575</v>
      </c>
      <c r="I31" s="54">
        <f>SUMPRODUCT(10*Preparations!B31*_xlfn.XLOOKUP(Preparations!A31,Apports!$B$3:$B$99,Apports!$H$3:$H$99))</f>
        <v>8.7750000000000004</v>
      </c>
      <c r="J31" s="54">
        <f>SUMPRODUCT(10*Preparations!B31*_xlfn.XLOOKUP(Preparations!A31,Apports!$B$3:$B$99,Apports!$I$3:$I$99))</f>
        <v>21.150000000000002</v>
      </c>
      <c r="K31" s="54">
        <f>SUMPRODUCT(10*Preparations!B31*_xlfn.XLOOKUP(Preparations!A31,Apports!$B$3:$B$99,Apports!$J$3:$J$99))</f>
        <v>0</v>
      </c>
    </row>
    <row r="32" spans="1:11" x14ac:dyDescent="0.35">
      <c r="A32" s="3" t="s">
        <v>30</v>
      </c>
      <c r="B32" s="11">
        <v>0.08</v>
      </c>
      <c r="C32" s="4" cm="1">
        <f t="array" ref="C32">SUMPRODUCT((Prix!$B$8:$B$103=A32)*(Prix!$E$8:$E$103*B32))</f>
        <v>0.16800000000000001</v>
      </c>
      <c r="D32" s="53">
        <f>SUMPRODUCT(10*Preparations!B32*_xlfn.XLOOKUP(Preparations!A32,Apports!$B$3:$B$99,Apports!$C$3:$C$99))</f>
        <v>320</v>
      </c>
      <c r="E32" s="54">
        <f>SUMPRODUCT(10*Preparations!B32*_xlfn.XLOOKUP(Preparations!A32,Apports!$B$3:$B$99,Apports!$D$3:$D$99))</f>
        <v>0</v>
      </c>
      <c r="F32" s="54">
        <f>SUMPRODUCT(10*Preparations!B32*_xlfn.XLOOKUP(Preparations!A32,Apports!$B$3:$B$99,Apports!$E$3:$E$99))</f>
        <v>0</v>
      </c>
      <c r="G32" s="54">
        <f>SUMPRODUCT(10*Preparations!B32*_xlfn.XLOOKUP(Preparations!A32,Apports!$B$3:$B$99,Apports!$F$3:$F$99))</f>
        <v>80</v>
      </c>
      <c r="H32" s="54">
        <f>SUMPRODUCT(10*Preparations!B32*_xlfn.XLOOKUP(Preparations!A32,Apports!$B$3:$B$99,Apports!$G$3:$G$99))</f>
        <v>78.400000000000006</v>
      </c>
      <c r="I32" s="54">
        <f>SUMPRODUCT(10*Preparations!B32*_xlfn.XLOOKUP(Preparations!A32,Apports!$B$3:$B$99,Apports!$H$3:$H$99))</f>
        <v>0</v>
      </c>
      <c r="J32" s="54">
        <f>SUMPRODUCT(10*Preparations!B32*_xlfn.XLOOKUP(Preparations!A32,Apports!$B$3:$B$99,Apports!$I$3:$I$99))</f>
        <v>0</v>
      </c>
      <c r="K32" s="54">
        <f>SUMPRODUCT(10*Preparations!B32*_xlfn.XLOOKUP(Preparations!A32,Apports!$B$3:$B$99,Apports!$J$3:$J$99))</f>
        <v>0</v>
      </c>
    </row>
    <row r="33" spans="1:11" x14ac:dyDescent="0.35">
      <c r="A33" s="3" t="s">
        <v>36</v>
      </c>
      <c r="B33" s="11">
        <v>2.5000000000000001E-2</v>
      </c>
      <c r="C33" s="4" cm="1">
        <f t="array" ref="C33">SUMPRODUCT((Prix!$B$8:$B$103=A33)*(Prix!$E$8:$E$103*B33))</f>
        <v>0.77749999999999997</v>
      </c>
      <c r="D33" s="53">
        <f>SUMPRODUCT(10*Preparations!B33*_xlfn.XLOOKUP(Preparations!A33,Apports!$B$3:$B$99,Apports!$C$3:$C$99))</f>
        <v>162.75</v>
      </c>
      <c r="E33" s="54">
        <f>SUMPRODUCT(10*Preparations!B33*_xlfn.XLOOKUP(Preparations!A33,Apports!$B$3:$B$99,Apports!$D$3:$D$99))</f>
        <v>13</v>
      </c>
      <c r="F33" s="54">
        <f>SUMPRODUCT(10*Preparations!B33*_xlfn.XLOOKUP(Preparations!A33,Apports!$B$3:$B$99,Apports!$E$3:$E$99))</f>
        <v>0.97499999999999998</v>
      </c>
      <c r="G33" s="54">
        <f>SUMPRODUCT(10*Preparations!B33*_xlfn.XLOOKUP(Preparations!A33,Apports!$B$3:$B$99,Apports!$F$3:$F$99))</f>
        <v>2.2000000000000002</v>
      </c>
      <c r="H33" s="54">
        <f>SUMPRODUCT(10*Preparations!B33*_xlfn.XLOOKUP(Preparations!A33,Apports!$B$3:$B$99,Apports!$G$3:$G$99))</f>
        <v>1.1499999999999999</v>
      </c>
      <c r="I33" s="54">
        <f>SUMPRODUCT(10*Preparations!B33*_xlfn.XLOOKUP(Preparations!A33,Apports!$B$3:$B$99,Apports!$H$3:$H$99))</f>
        <v>2.4750000000000001</v>
      </c>
      <c r="J33" s="54">
        <f>SUMPRODUCT(10*Preparations!B33*_xlfn.XLOOKUP(Preparations!A33,Apports!$B$3:$B$99,Apports!$I$3:$I$99))</f>
        <v>5.25</v>
      </c>
      <c r="K33" s="54">
        <f>SUMPRODUCT(10*Preparations!B33*_xlfn.XLOOKUP(Preparations!A33,Apports!$B$3:$B$99,Apports!$J$3:$J$99))</f>
        <v>1.2500000000000001E-2</v>
      </c>
    </row>
    <row r="34" spans="1:11" x14ac:dyDescent="0.35">
      <c r="A34" s="3" t="s">
        <v>111</v>
      </c>
      <c r="B34" s="11">
        <v>0.05</v>
      </c>
      <c r="C34" s="4" cm="1">
        <f t="array" ref="C34">SUMPRODUCT((Prix!$B$8:$B$103=A34)*(Prix!$E$8:$E$103*B34))</f>
        <v>0.32000000000000006</v>
      </c>
      <c r="D34" s="53">
        <f>SUMPRODUCT(10*Preparations!B34*_xlfn.XLOOKUP(Preparations!A34,Apports!$B$3:$B$99,Apports!$C$3:$C$99))</f>
        <v>70</v>
      </c>
      <c r="E34" s="54">
        <f>SUMPRODUCT(10*Preparations!B34*_xlfn.XLOOKUP(Preparations!A34,Apports!$B$3:$B$99,Apports!$D$3:$D$99))</f>
        <v>4.9000000000000004</v>
      </c>
      <c r="F34" s="54">
        <f>SUMPRODUCT(10*Preparations!B34*_xlfn.XLOOKUP(Preparations!A34,Apports!$B$3:$B$99,Apports!$E$3:$E$99))</f>
        <v>1.3</v>
      </c>
      <c r="G34" s="54">
        <f>SUMPRODUCT(10*Preparations!B34*_xlfn.XLOOKUP(Preparations!A34,Apports!$B$3:$B$99,Apports!$F$3:$F$99))</f>
        <v>0.15</v>
      </c>
      <c r="H34" s="54">
        <f>SUMPRODUCT(10*Preparations!B34*_xlfn.XLOOKUP(Preparations!A34,Apports!$B$3:$B$99,Apports!$G$3:$G$99))</f>
        <v>0.15</v>
      </c>
      <c r="I34" s="54">
        <f>SUMPRODUCT(10*Preparations!B34*_xlfn.XLOOKUP(Preparations!A34,Apports!$B$3:$B$99,Apports!$H$3:$H$99))</f>
        <v>0</v>
      </c>
      <c r="J34" s="54">
        <f>SUMPRODUCT(10*Preparations!B34*_xlfn.XLOOKUP(Preparations!A34,Apports!$B$3:$B$99,Apports!$I$3:$I$99))</f>
        <v>6.35</v>
      </c>
      <c r="K34" s="54">
        <f>SUMPRODUCT(10*Preparations!B34*_xlfn.XLOOKUP(Preparations!A34,Apports!$B$3:$B$99,Apports!$J$3:$J$99))</f>
        <v>0.15</v>
      </c>
    </row>
    <row r="35" spans="1:11" x14ac:dyDescent="0.35">
      <c r="A35" s="3" t="s">
        <v>97</v>
      </c>
      <c r="B35" s="11">
        <v>1E-3</v>
      </c>
      <c r="C35" s="4" cm="1">
        <f t="array" ref="C35">SUMPRODUCT((Prix!$B$8:$B$103=A35)*(Prix!$E$8:$E$103*B35))</f>
        <v>0</v>
      </c>
      <c r="D35" s="53">
        <f>SUMPRODUCT(10*Preparations!B35*_xlfn.XLOOKUP(Preparations!A35,Apports!$B$3:$B$99,Apports!$C$3:$C$99))</f>
        <v>0</v>
      </c>
      <c r="E35" s="54">
        <f>SUMPRODUCT(10*Preparations!B35*_xlfn.XLOOKUP(Preparations!A35,Apports!$B$3:$B$99,Apports!$D$3:$D$99))</f>
        <v>0</v>
      </c>
      <c r="F35" s="54">
        <f>SUMPRODUCT(10*Preparations!B35*_xlfn.XLOOKUP(Preparations!A35,Apports!$B$3:$B$99,Apports!$E$3:$E$99))</f>
        <v>0</v>
      </c>
      <c r="G35" s="54">
        <f>SUMPRODUCT(10*Preparations!B35*_xlfn.XLOOKUP(Preparations!A35,Apports!$B$3:$B$99,Apports!$F$3:$F$99))</f>
        <v>0</v>
      </c>
      <c r="H35" s="54">
        <f>SUMPRODUCT(10*Preparations!B35*_xlfn.XLOOKUP(Preparations!A35,Apports!$B$3:$B$99,Apports!$G$3:$G$99))</f>
        <v>0</v>
      </c>
      <c r="I35" s="54">
        <f>SUMPRODUCT(10*Preparations!B35*_xlfn.XLOOKUP(Preparations!A35,Apports!$B$3:$B$99,Apports!$H$3:$H$99))</f>
        <v>0</v>
      </c>
      <c r="J35" s="54">
        <f>SUMPRODUCT(10*Preparations!B35*_xlfn.XLOOKUP(Preparations!A35,Apports!$B$3:$B$99,Apports!$I$3:$I$99))</f>
        <v>0</v>
      </c>
      <c r="K35" s="54">
        <f>SUMPRODUCT(10*Preparations!B35*_xlfn.XLOOKUP(Preparations!A35,Apports!$B$3:$B$99,Apports!$J$3:$J$99))</f>
        <v>0.9840000000000001</v>
      </c>
    </row>
    <row r="36" spans="1:11" x14ac:dyDescent="0.35">
      <c r="A36" s="2" t="s">
        <v>145</v>
      </c>
      <c r="B36" s="23">
        <f>SUM(B37:B42)</f>
        <v>0.57799999999999996</v>
      </c>
      <c r="C36" s="21">
        <f>SUM(C37:C42)</f>
        <v>2.3388857142857145</v>
      </c>
      <c r="D36" s="53" cm="1">
        <f t="array" ref="D36">SUMPRODUCT(IF(ISERROR(D37:D42),0,(D37:D42)))</f>
        <v>2137.5</v>
      </c>
      <c r="E36" s="53" cm="1">
        <f t="array" ref="E36">SUMPRODUCT(IF(ISERROR(E37:E42),0,(E37:E42)))</f>
        <v>119.95</v>
      </c>
      <c r="F36" s="53" cm="1">
        <f t="array" ref="F36">SUMPRODUCT(IF(ISERROR(F37:F42),0,(F37:F42)))</f>
        <v>75.650000000000006</v>
      </c>
      <c r="G36" s="53" cm="1">
        <f t="array" ref="G36">SUMPRODUCT(IF(ISERROR(G37:G42),0,(G37:G42)))</f>
        <v>218.7</v>
      </c>
      <c r="H36" s="53" cm="1">
        <f t="array" ref="H36">SUMPRODUCT(IF(ISERROR(H37:H42),0,(H37:H42)))</f>
        <v>43.2</v>
      </c>
      <c r="I36" s="53" cm="1">
        <f t="array" ref="I36">SUMPRODUCT(IF(ISERROR(I37:I42),0,(I37:I42)))</f>
        <v>10</v>
      </c>
      <c r="J36" s="53" cm="1">
        <f t="array" ref="J36">SUMPRODUCT(IF(ISERROR(J37:J42),0,(J37:J42)))</f>
        <v>40.924999999999997</v>
      </c>
      <c r="K36" s="53" cm="1">
        <f t="array" ref="K36">SUMPRODUCT(IF(ISERROR(K37:K42),0,(K37:K42)))</f>
        <v>3.427</v>
      </c>
    </row>
    <row r="37" spans="1:11" x14ac:dyDescent="0.35">
      <c r="A37" s="3" t="s">
        <v>12</v>
      </c>
      <c r="B37" s="11">
        <v>0.125</v>
      </c>
      <c r="C37" s="4" cm="1">
        <f t="array" ref="C37">SUMPRODUCT((Prix!$B$8:$B$103=A37)*(Prix!$E$8:$E$103*B37))</f>
        <v>1.0449999999999999</v>
      </c>
      <c r="D37" s="53">
        <f>SUMPRODUCT(10*Preparations!B37*_xlfn.XLOOKUP(Preparations!A37,Apports!$B$3:$B$99,Apports!$C$3:$C$99))</f>
        <v>930</v>
      </c>
      <c r="E37" s="54">
        <f>SUMPRODUCT(10*Preparations!B37*_xlfn.XLOOKUP(Preparations!A37,Apports!$B$3:$B$99,Apports!$D$3:$D$99))</f>
        <v>102.5</v>
      </c>
      <c r="F37" s="54">
        <f>SUMPRODUCT(10*Preparations!B37*_xlfn.XLOOKUP(Preparations!A37,Apports!$B$3:$B$99,Apports!$E$3:$E$99))</f>
        <v>71.25</v>
      </c>
      <c r="G37" s="54">
        <f>SUMPRODUCT(10*Preparations!B37*_xlfn.XLOOKUP(Preparations!A37,Apports!$B$3:$B$99,Apports!$F$3:$F$99))</f>
        <v>1</v>
      </c>
      <c r="H37" s="54">
        <f>SUMPRODUCT(10*Preparations!B37*_xlfn.XLOOKUP(Preparations!A37,Apports!$B$3:$B$99,Apports!$G$3:$G$99))</f>
        <v>1</v>
      </c>
      <c r="I37" s="54">
        <f>SUMPRODUCT(10*Preparations!B37*_xlfn.XLOOKUP(Preparations!A37,Apports!$B$3:$B$99,Apports!$H$3:$H$99))</f>
        <v>0</v>
      </c>
      <c r="J37" s="54">
        <f>SUMPRODUCT(10*Preparations!B37*_xlfn.XLOOKUP(Preparations!A37,Apports!$B$3:$B$99,Apports!$I$3:$I$99))</f>
        <v>0.875</v>
      </c>
      <c r="K37" s="54">
        <f>SUMPRODUCT(10*Preparations!B37*_xlfn.XLOOKUP(Preparations!A37,Apports!$B$3:$B$99,Apports!$J$3:$J$99))</f>
        <v>2.5000000000000001E-2</v>
      </c>
    </row>
    <row r="38" spans="1:11" x14ac:dyDescent="0.35">
      <c r="A38" s="3" t="s">
        <v>23</v>
      </c>
      <c r="B38" s="11">
        <v>0.25</v>
      </c>
      <c r="C38" s="4" cm="1">
        <f t="array" ref="C38">SUMPRODUCT((Prix!$B$8:$B$103=A38)*(Prix!$E$8:$E$103*B38))</f>
        <v>0.21428571428571427</v>
      </c>
      <c r="D38" s="53">
        <f>SUMPRODUCT(10*Preparations!B38*_xlfn.XLOOKUP(Preparations!A38,Apports!$B$3:$B$99,Apports!$C$3:$C$99))</f>
        <v>837.5</v>
      </c>
      <c r="E38" s="54">
        <f>SUMPRODUCT(10*Preparations!B38*_xlfn.XLOOKUP(Preparations!A38,Apports!$B$3:$B$99,Apports!$D$3:$D$99))</f>
        <v>2.75</v>
      </c>
      <c r="F38" s="54">
        <f>SUMPRODUCT(10*Preparations!B38*_xlfn.XLOOKUP(Preparations!A38,Apports!$B$3:$B$99,Apports!$E$3:$E$99))</f>
        <v>0.5</v>
      </c>
      <c r="G38" s="54">
        <f>SUMPRODUCT(10*Preparations!B38*_xlfn.XLOOKUP(Preparations!A38,Apports!$B$3:$B$99,Apports!$F$3:$F$99))</f>
        <v>177.25</v>
      </c>
      <c r="H38" s="54">
        <f>SUMPRODUCT(10*Preparations!B38*_xlfn.XLOOKUP(Preparations!A38,Apports!$B$3:$B$99,Apports!$G$3:$G$99))</f>
        <v>1.75</v>
      </c>
      <c r="I38" s="54">
        <f>SUMPRODUCT(10*Preparations!B38*_xlfn.XLOOKUP(Preparations!A38,Apports!$B$3:$B$99,Apports!$H$3:$H$99))</f>
        <v>10</v>
      </c>
      <c r="J38" s="54">
        <f>SUMPRODUCT(10*Preparations!B38*_xlfn.XLOOKUP(Preparations!A38,Apports!$B$3:$B$99,Apports!$I$3:$I$99))</f>
        <v>21</v>
      </c>
      <c r="K38" s="54">
        <f>SUMPRODUCT(10*Preparations!B38*_xlfn.XLOOKUP(Preparations!A38,Apports!$B$3:$B$99,Apports!$J$3:$J$99))</f>
        <v>0</v>
      </c>
    </row>
    <row r="39" spans="1:11" x14ac:dyDescent="0.35">
      <c r="A39" s="3" t="s">
        <v>29</v>
      </c>
      <c r="B39" s="11">
        <v>0.04</v>
      </c>
      <c r="C39" s="4" cm="1">
        <f t="array" ref="C39">SUMPRODUCT((Prix!$B$8:$B$103=A39)*(Prix!$E$8:$E$103*B39))</f>
        <v>3.9600000000000003E-2</v>
      </c>
      <c r="D39" s="53">
        <f>SUMPRODUCT(10*Preparations!B39*_xlfn.XLOOKUP(Preparations!A39,Apports!$B$3:$B$99,Apports!$C$3:$C$99))</f>
        <v>160</v>
      </c>
      <c r="E39" s="54">
        <f>SUMPRODUCT(10*Preparations!B39*_xlfn.XLOOKUP(Preparations!A39,Apports!$B$3:$B$99,Apports!$D$3:$D$99))</f>
        <v>0</v>
      </c>
      <c r="F39" s="54">
        <f>SUMPRODUCT(10*Preparations!B39*_xlfn.XLOOKUP(Preparations!A39,Apports!$B$3:$B$99,Apports!$E$3:$E$99))</f>
        <v>0</v>
      </c>
      <c r="G39" s="54">
        <f>SUMPRODUCT(10*Preparations!B39*_xlfn.XLOOKUP(Preparations!A39,Apports!$B$3:$B$99,Apports!$F$3:$F$99))</f>
        <v>40</v>
      </c>
      <c r="H39" s="54">
        <f>SUMPRODUCT(10*Preparations!B39*_xlfn.XLOOKUP(Preparations!A39,Apports!$B$3:$B$99,Apports!$G$3:$G$99))</f>
        <v>40</v>
      </c>
      <c r="I39" s="54">
        <f>SUMPRODUCT(10*Preparations!B39*_xlfn.XLOOKUP(Preparations!A39,Apports!$B$3:$B$99,Apports!$H$3:$H$99))</f>
        <v>0</v>
      </c>
      <c r="J39" s="54">
        <f>SUMPRODUCT(10*Preparations!B39*_xlfn.XLOOKUP(Preparations!A39,Apports!$B$3:$B$99,Apports!$I$3:$I$99))</f>
        <v>0</v>
      </c>
      <c r="K39" s="54">
        <f>SUMPRODUCT(10*Preparations!B39*_xlfn.XLOOKUP(Preparations!A39,Apports!$B$3:$B$99,Apports!$J$3:$J$99))</f>
        <v>0</v>
      </c>
    </row>
    <row r="40" spans="1:11" x14ac:dyDescent="0.35">
      <c r="A40" s="3" t="s">
        <v>122</v>
      </c>
      <c r="B40" s="11">
        <v>0.01</v>
      </c>
      <c r="C40" s="4" cm="1">
        <f t="array" ref="C40">SUMPRODUCT((Prix!$B$8:$B$103=A40)*(Prix!$E$8:$E$103*B40))</f>
        <v>0.08</v>
      </c>
      <c r="D40" s="53">
        <f>SUMPRODUCT(10*Preparations!B40*_xlfn.XLOOKUP(Preparations!A40,Apports!$B$3:$B$99,Apports!$C$3:$C$99))</f>
        <v>0</v>
      </c>
      <c r="E40" s="54">
        <f>SUMPRODUCT(10*Preparations!B40*_xlfn.XLOOKUP(Preparations!A40,Apports!$B$3:$B$99,Apports!$D$3:$D$99))</f>
        <v>0</v>
      </c>
      <c r="F40" s="54">
        <f>SUMPRODUCT(10*Preparations!B40*_xlfn.XLOOKUP(Preparations!A40,Apports!$B$3:$B$99,Apports!$E$3:$E$99))</f>
        <v>0</v>
      </c>
      <c r="G40" s="54">
        <f>SUMPRODUCT(10*Preparations!B40*_xlfn.XLOOKUP(Preparations!A40,Apports!$B$3:$B$99,Apports!$F$3:$F$99))</f>
        <v>0</v>
      </c>
      <c r="H40" s="54">
        <f>SUMPRODUCT(10*Preparations!B40*_xlfn.XLOOKUP(Preparations!A40,Apports!$B$3:$B$99,Apports!$G$3:$G$99))</f>
        <v>0</v>
      </c>
      <c r="I40" s="54">
        <f>SUMPRODUCT(10*Preparations!B40*_xlfn.XLOOKUP(Preparations!A40,Apports!$B$3:$B$99,Apports!$H$3:$H$99))</f>
        <v>0</v>
      </c>
      <c r="J40" s="54">
        <f>SUMPRODUCT(10*Preparations!B40*_xlfn.XLOOKUP(Preparations!A40,Apports!$B$3:$B$99,Apports!$I$3:$I$99))</f>
        <v>0</v>
      </c>
      <c r="K40" s="54">
        <f>SUMPRODUCT(10*Preparations!B40*_xlfn.XLOOKUP(Preparations!A40,Apports!$B$3:$B$99,Apports!$J$3:$J$99))</f>
        <v>0</v>
      </c>
    </row>
    <row r="41" spans="1:11" x14ac:dyDescent="0.35">
      <c r="A41" s="3" t="s">
        <v>111</v>
      </c>
      <c r="B41" s="11">
        <v>0.15</v>
      </c>
      <c r="C41" s="4" cm="1">
        <f t="array" ref="C41">SUMPRODUCT((Prix!$B$8:$B$103=A41)*(Prix!$E$8:$E$103*B41))</f>
        <v>0.96</v>
      </c>
      <c r="D41" s="53">
        <f>SUMPRODUCT(10*Preparations!B41*_xlfn.XLOOKUP(Preparations!A41,Apports!$B$3:$B$99,Apports!$C$3:$C$99))</f>
        <v>210</v>
      </c>
      <c r="E41" s="54">
        <f>SUMPRODUCT(10*Preparations!B41*_xlfn.XLOOKUP(Preparations!A41,Apports!$B$3:$B$99,Apports!$D$3:$D$99))</f>
        <v>14.700000000000001</v>
      </c>
      <c r="F41" s="54">
        <f>SUMPRODUCT(10*Preparations!B41*_xlfn.XLOOKUP(Preparations!A41,Apports!$B$3:$B$99,Apports!$E$3:$E$99))</f>
        <v>3.9000000000000004</v>
      </c>
      <c r="G41" s="54">
        <f>SUMPRODUCT(10*Preparations!B41*_xlfn.XLOOKUP(Preparations!A41,Apports!$B$3:$B$99,Apports!$F$3:$F$99))</f>
        <v>0.44999999999999996</v>
      </c>
      <c r="H41" s="54">
        <f>SUMPRODUCT(10*Preparations!B41*_xlfn.XLOOKUP(Preparations!A41,Apports!$B$3:$B$99,Apports!$G$3:$G$99))</f>
        <v>0.44999999999999996</v>
      </c>
      <c r="I41" s="54">
        <f>SUMPRODUCT(10*Preparations!B41*_xlfn.XLOOKUP(Preparations!A41,Apports!$B$3:$B$99,Apports!$H$3:$H$99))</f>
        <v>0</v>
      </c>
      <c r="J41" s="54">
        <f>SUMPRODUCT(10*Preparations!B41*_xlfn.XLOOKUP(Preparations!A41,Apports!$B$3:$B$99,Apports!$I$3:$I$99))</f>
        <v>19.049999999999997</v>
      </c>
      <c r="K41" s="54">
        <f>SUMPRODUCT(10*Preparations!B41*_xlfn.XLOOKUP(Preparations!A41,Apports!$B$3:$B$99,Apports!$J$3:$J$99))</f>
        <v>0.44999999999999996</v>
      </c>
    </row>
    <row r="42" spans="1:11" x14ac:dyDescent="0.35">
      <c r="A42" s="3" t="s">
        <v>97</v>
      </c>
      <c r="B42" s="11">
        <v>3.0000000000000001E-3</v>
      </c>
      <c r="C42" s="4" cm="1">
        <f t="array" ref="C42">SUMPRODUCT((Prix!$B$8:$B$103=A42)*(Prix!$E$8:$E$103*B42))</f>
        <v>0</v>
      </c>
      <c r="D42" s="53">
        <f>SUMPRODUCT(10*Preparations!B42*_xlfn.XLOOKUP(Preparations!A42,Apports!$B$3:$B$99,Apports!$C$3:$C$99))</f>
        <v>0</v>
      </c>
      <c r="E42" s="54">
        <f>SUMPRODUCT(10*Preparations!B42*_xlfn.XLOOKUP(Preparations!A42,Apports!$B$3:$B$99,Apports!$D$3:$D$99))</f>
        <v>0</v>
      </c>
      <c r="F42" s="54">
        <f>SUMPRODUCT(10*Preparations!B42*_xlfn.XLOOKUP(Preparations!A42,Apports!$B$3:$B$99,Apports!$E$3:$E$99))</f>
        <v>0</v>
      </c>
      <c r="G42" s="54">
        <f>SUMPRODUCT(10*Preparations!B42*_xlfn.XLOOKUP(Preparations!A42,Apports!$B$3:$B$99,Apports!$F$3:$F$99))</f>
        <v>0</v>
      </c>
      <c r="H42" s="54">
        <f>SUMPRODUCT(10*Preparations!B42*_xlfn.XLOOKUP(Preparations!A42,Apports!$B$3:$B$99,Apports!$G$3:$G$99))</f>
        <v>0</v>
      </c>
      <c r="I42" s="54">
        <f>SUMPRODUCT(10*Preparations!B42*_xlfn.XLOOKUP(Preparations!A42,Apports!$B$3:$B$99,Apports!$H$3:$H$99))</f>
        <v>0</v>
      </c>
      <c r="J42" s="54">
        <f>SUMPRODUCT(10*Preparations!B42*_xlfn.XLOOKUP(Preparations!A42,Apports!$B$3:$B$99,Apports!$I$3:$I$99))</f>
        <v>0</v>
      </c>
      <c r="K42" s="54">
        <f>SUMPRODUCT(10*Preparations!B42*_xlfn.XLOOKUP(Preparations!A42,Apports!$B$3:$B$99,Apports!$J$3:$J$99))</f>
        <v>2.952</v>
      </c>
    </row>
    <row r="43" spans="1:11" x14ac:dyDescent="0.35">
      <c r="A43" s="2" t="s">
        <v>146</v>
      </c>
      <c r="B43" s="23">
        <f>SUM(B44:B49)</f>
        <v>0.59399999999999997</v>
      </c>
      <c r="C43" s="21">
        <f>SUM(C44:C49)</f>
        <v>2.2473999999999998</v>
      </c>
      <c r="D43" s="53" cm="1">
        <f t="array" ref="D43">SUMPRODUCT(IF(ISERROR(D44:D49),0,(D44:D49)))</f>
        <v>2674.48</v>
      </c>
      <c r="E43" s="53" cm="1">
        <f t="array" ref="E43">SUMPRODUCT(IF(ISERROR(E44:E49),0,(E44:E49)))</f>
        <v>143.89499999999998</v>
      </c>
      <c r="F43" s="53" cm="1">
        <f t="array" ref="F43">SUMPRODUCT(IF(ISERROR(F44:F49),0,(F44:F49)))</f>
        <v>89.464999999999989</v>
      </c>
      <c r="G43" s="53" cm="1">
        <f t="array" ref="G43">SUMPRODUCT(IF(ISERROR(G44:G49),0,(G44:G49)))</f>
        <v>307.81</v>
      </c>
      <c r="H43" s="53" cm="1">
        <f t="array" ref="H43">SUMPRODUCT(IF(ISERROR(H44:H49),0,(H44:H49)))</f>
        <v>153.14999999999998</v>
      </c>
      <c r="I43" s="53" cm="1">
        <f t="array" ref="I43">SUMPRODUCT(IF(ISERROR(I44:I49),0,(I44:I49)))</f>
        <v>8.58</v>
      </c>
      <c r="J43" s="53" cm="1">
        <f t="array" ref="J43">SUMPRODUCT(IF(ISERROR(J44:J49),0,(J44:J49)))</f>
        <v>34.100000000000009</v>
      </c>
      <c r="K43" s="53" cm="1">
        <f t="array" ref="K43">SUMPRODUCT(IF(ISERROR(K44:K49),0,(K44:K49)))</f>
        <v>1.163</v>
      </c>
    </row>
    <row r="44" spans="1:11" x14ac:dyDescent="0.35">
      <c r="A44" s="3" t="s">
        <v>12</v>
      </c>
      <c r="B44" s="11">
        <v>0.14499999999999999</v>
      </c>
      <c r="C44" s="4" cm="1">
        <f t="array" ref="C44">SUMPRODUCT((Prix!$B$8:$B$103=A44)*(Prix!$E$8:$E$103*B44))</f>
        <v>1.2121999999999999</v>
      </c>
      <c r="D44" s="53">
        <f>SUMPRODUCT(10*Preparations!B44*_xlfn.XLOOKUP(Preparations!A44,Apports!$B$3:$B$99,Apports!$C$3:$C$99))</f>
        <v>1078.8</v>
      </c>
      <c r="E44" s="54">
        <f>SUMPRODUCT(10*Preparations!B44*_xlfn.XLOOKUP(Preparations!A44,Apports!$B$3:$B$99,Apports!$D$3:$D$99))</f>
        <v>118.89999999999999</v>
      </c>
      <c r="F44" s="54">
        <f>SUMPRODUCT(10*Preparations!B44*_xlfn.XLOOKUP(Preparations!A44,Apports!$B$3:$B$99,Apports!$E$3:$E$99))</f>
        <v>82.649999999999991</v>
      </c>
      <c r="G44" s="54">
        <f>SUMPRODUCT(10*Preparations!B44*_xlfn.XLOOKUP(Preparations!A44,Apports!$B$3:$B$99,Apports!$F$3:$F$99))</f>
        <v>1.1599999999999999</v>
      </c>
      <c r="H44" s="54">
        <f>SUMPRODUCT(10*Preparations!B44*_xlfn.XLOOKUP(Preparations!A44,Apports!$B$3:$B$99,Apports!$G$3:$G$99))</f>
        <v>1.1599999999999999</v>
      </c>
      <c r="I44" s="54">
        <f>SUMPRODUCT(10*Preparations!B44*_xlfn.XLOOKUP(Preparations!A44,Apports!$B$3:$B$99,Apports!$H$3:$H$99))</f>
        <v>0</v>
      </c>
      <c r="J44" s="54">
        <f>SUMPRODUCT(10*Preparations!B44*_xlfn.XLOOKUP(Preparations!A44,Apports!$B$3:$B$99,Apports!$I$3:$I$99))</f>
        <v>1.0149999999999999</v>
      </c>
      <c r="K44" s="54">
        <f>SUMPRODUCT(10*Preparations!B44*_xlfn.XLOOKUP(Preparations!A44,Apports!$B$3:$B$99,Apports!$J$3:$J$99))</f>
        <v>2.8999999999999998E-2</v>
      </c>
    </row>
    <row r="45" spans="1:11" x14ac:dyDescent="0.35">
      <c r="A45" s="3" t="s">
        <v>0</v>
      </c>
      <c r="B45" s="11">
        <v>0.22</v>
      </c>
      <c r="C45" s="4" cm="1">
        <f t="array" ref="C45">SUMPRODUCT((Prix!$B$8:$B$103=A45)*(Prix!$E$8:$E$103*B45))</f>
        <v>0.38719999999999999</v>
      </c>
      <c r="D45" s="53">
        <f>SUMPRODUCT(10*Preparations!B45*_xlfn.XLOOKUP(Preparations!A45,Apports!$B$3:$B$99,Apports!$C$3:$C$99))</f>
        <v>741.40000000000009</v>
      </c>
      <c r="E45" s="54">
        <f>SUMPRODUCT(10*Preparations!B45*_xlfn.XLOOKUP(Preparations!A45,Apports!$B$3:$B$99,Apports!$D$3:$D$99))</f>
        <v>2.4200000000000004</v>
      </c>
      <c r="F45" s="54">
        <f>SUMPRODUCT(10*Preparations!B45*_xlfn.XLOOKUP(Preparations!A45,Apports!$B$3:$B$99,Apports!$E$3:$E$99))</f>
        <v>0.44000000000000006</v>
      </c>
      <c r="G45" s="54">
        <f>SUMPRODUCT(10*Preparations!B45*_xlfn.XLOOKUP(Preparations!A45,Apports!$B$3:$B$99,Apports!$F$3:$F$99))</f>
        <v>156.20000000000002</v>
      </c>
      <c r="H45" s="54">
        <f>SUMPRODUCT(10*Preparations!B45*_xlfn.XLOOKUP(Preparations!A45,Apports!$B$3:$B$99,Apports!$G$3:$G$99))</f>
        <v>1.54</v>
      </c>
      <c r="I45" s="54">
        <f>SUMPRODUCT(10*Preparations!B45*_xlfn.XLOOKUP(Preparations!A45,Apports!$B$3:$B$99,Apports!$H$3:$H$99))</f>
        <v>8.58</v>
      </c>
      <c r="J45" s="54">
        <f>SUMPRODUCT(10*Preparations!B45*_xlfn.XLOOKUP(Preparations!A45,Apports!$B$3:$B$99,Apports!$I$3:$I$99))</f>
        <v>20.680000000000003</v>
      </c>
      <c r="K45" s="54">
        <f>SUMPRODUCT(10*Preparations!B45*_xlfn.XLOOKUP(Preparations!A45,Apports!$B$3:$B$99,Apports!$J$3:$J$99))</f>
        <v>0</v>
      </c>
    </row>
    <row r="46" spans="1:11" x14ac:dyDescent="0.35">
      <c r="A46" s="3" t="s">
        <v>29</v>
      </c>
      <c r="B46" s="11">
        <v>0.15</v>
      </c>
      <c r="C46" s="4" cm="1">
        <f t="array" ref="C46">SUMPRODUCT((Prix!$B$8:$B$103=A46)*(Prix!$E$8:$E$103*B46))</f>
        <v>0.14849999999999999</v>
      </c>
      <c r="D46" s="53">
        <f>SUMPRODUCT(10*Preparations!B46*_xlfn.XLOOKUP(Preparations!A46,Apports!$B$3:$B$99,Apports!$C$3:$C$99))</f>
        <v>600</v>
      </c>
      <c r="E46" s="54">
        <f>SUMPRODUCT(10*Preparations!B46*_xlfn.XLOOKUP(Preparations!A46,Apports!$B$3:$B$99,Apports!$D$3:$D$99))</f>
        <v>0</v>
      </c>
      <c r="F46" s="54">
        <f>SUMPRODUCT(10*Preparations!B46*_xlfn.XLOOKUP(Preparations!A46,Apports!$B$3:$B$99,Apports!$E$3:$E$99))</f>
        <v>0</v>
      </c>
      <c r="G46" s="54">
        <f>SUMPRODUCT(10*Preparations!B46*_xlfn.XLOOKUP(Preparations!A46,Apports!$B$3:$B$99,Apports!$F$3:$F$99))</f>
        <v>150</v>
      </c>
      <c r="H46" s="54">
        <f>SUMPRODUCT(10*Preparations!B46*_xlfn.XLOOKUP(Preparations!A46,Apports!$B$3:$B$99,Apports!$G$3:$G$99))</f>
        <v>150</v>
      </c>
      <c r="I46" s="54">
        <f>SUMPRODUCT(10*Preparations!B46*_xlfn.XLOOKUP(Preparations!A46,Apports!$B$3:$B$99,Apports!$H$3:$H$99))</f>
        <v>0</v>
      </c>
      <c r="J46" s="54">
        <f>SUMPRODUCT(10*Preparations!B46*_xlfn.XLOOKUP(Preparations!A46,Apports!$B$3:$B$99,Apports!$I$3:$I$99))</f>
        <v>0</v>
      </c>
      <c r="K46" s="54">
        <f>SUMPRODUCT(10*Preparations!B46*_xlfn.XLOOKUP(Preparations!A46,Apports!$B$3:$B$99,Apports!$J$3:$J$99))</f>
        <v>0</v>
      </c>
    </row>
    <row r="47" spans="1:11" x14ac:dyDescent="0.35">
      <c r="A47" s="3" t="s">
        <v>119</v>
      </c>
      <c r="B47" s="11">
        <v>3.0000000000000001E-3</v>
      </c>
      <c r="C47" s="4" cm="1">
        <f t="array" ref="C47">SUMPRODUCT((Prix!$B$8:$B$103=A47)*(Prix!$E$8:$E$103*B47))</f>
        <v>1.95E-2</v>
      </c>
      <c r="D47" s="53">
        <f>SUMPRODUCT(10*Preparations!B47*_xlfn.XLOOKUP(Preparations!A47,Apports!$B$3:$B$99,Apports!$C$3:$C$99))</f>
        <v>0.03</v>
      </c>
      <c r="E47" s="54">
        <f>SUMPRODUCT(10*Preparations!B47*_xlfn.XLOOKUP(Preparations!A47,Apports!$B$3:$B$99,Apports!$D$3:$D$99))</f>
        <v>0</v>
      </c>
      <c r="F47" s="54">
        <f>SUMPRODUCT(10*Preparations!B47*_xlfn.XLOOKUP(Preparations!A47,Apports!$B$3:$B$99,Apports!$E$3:$E$99))</f>
        <v>0</v>
      </c>
      <c r="G47" s="54">
        <f>SUMPRODUCT(10*Preparations!B47*_xlfn.XLOOKUP(Preparations!A47,Apports!$B$3:$B$99,Apports!$F$3:$F$99))</f>
        <v>0</v>
      </c>
      <c r="H47" s="54">
        <f>SUMPRODUCT(10*Preparations!B47*_xlfn.XLOOKUP(Preparations!A47,Apports!$B$3:$B$99,Apports!$G$3:$G$99))</f>
        <v>0</v>
      </c>
      <c r="I47" s="54">
        <f>SUMPRODUCT(10*Preparations!B47*_xlfn.XLOOKUP(Preparations!A47,Apports!$B$3:$B$99,Apports!$H$3:$H$99))</f>
        <v>0</v>
      </c>
      <c r="J47" s="54">
        <f>SUMPRODUCT(10*Preparations!B47*_xlfn.XLOOKUP(Preparations!A47,Apports!$B$3:$B$99,Apports!$I$3:$I$99))</f>
        <v>0.03</v>
      </c>
      <c r="K47" s="54">
        <f>SUMPRODUCT(10*Preparations!B47*_xlfn.XLOOKUP(Preparations!A47,Apports!$B$3:$B$99,Apports!$J$3:$J$99))</f>
        <v>0.15</v>
      </c>
    </row>
    <row r="48" spans="1:11" x14ac:dyDescent="0.35">
      <c r="A48" s="3" t="s">
        <v>112</v>
      </c>
      <c r="B48" s="11">
        <v>7.4999999999999997E-2</v>
      </c>
      <c r="C48" s="4" cm="1">
        <f t="array" ref="C48">SUMPRODUCT((Prix!$B$8:$B$103=A48)*(Prix!$E$8:$E$103*B48))</f>
        <v>0.48</v>
      </c>
      <c r="D48" s="53">
        <f>SUMPRODUCT(10*Preparations!B48*_xlfn.XLOOKUP(Preparations!A48,Apports!$B$3:$B$99,Apports!$C$3:$C$99))</f>
        <v>254.25</v>
      </c>
      <c r="E48" s="54">
        <f>SUMPRODUCT(10*Preparations!B48*_xlfn.XLOOKUP(Preparations!A48,Apports!$B$3:$B$99,Apports!$D$3:$D$99))</f>
        <v>22.575000000000003</v>
      </c>
      <c r="F48" s="54">
        <f>SUMPRODUCT(10*Preparations!B48*_xlfn.XLOOKUP(Preparations!A48,Apports!$B$3:$B$99,Apports!$E$3:$E$99))</f>
        <v>6.375</v>
      </c>
      <c r="G48" s="54">
        <f>SUMPRODUCT(10*Preparations!B48*_xlfn.XLOOKUP(Preparations!A48,Apports!$B$3:$B$99,Apports!$F$3:$F$99))</f>
        <v>0.44999999999999996</v>
      </c>
      <c r="H48" s="54">
        <f>SUMPRODUCT(10*Preparations!B48*_xlfn.XLOOKUP(Preparations!A48,Apports!$B$3:$B$99,Apports!$G$3:$G$99))</f>
        <v>0.44999999999999996</v>
      </c>
      <c r="I48" s="54">
        <f>SUMPRODUCT(10*Preparations!B48*_xlfn.XLOOKUP(Preparations!A48,Apports!$B$3:$B$99,Apports!$H$3:$H$99))</f>
        <v>0</v>
      </c>
      <c r="J48" s="54">
        <f>SUMPRODUCT(10*Preparations!B48*_xlfn.XLOOKUP(Preparations!A48,Apports!$B$3:$B$99,Apports!$I$3:$I$99))</f>
        <v>12.375</v>
      </c>
      <c r="K48" s="54">
        <f>SUMPRODUCT(10*Preparations!B48*_xlfn.XLOOKUP(Preparations!A48,Apports!$B$3:$B$99,Apports!$J$3:$J$99))</f>
        <v>0</v>
      </c>
    </row>
    <row r="49" spans="1:11" x14ac:dyDescent="0.35">
      <c r="A49" s="3" t="s">
        <v>97</v>
      </c>
      <c r="B49" s="11">
        <v>1E-3</v>
      </c>
      <c r="C49" s="4" cm="1">
        <f t="array" ref="C49">SUMPRODUCT((Prix!$B$8:$B$103=A49)*(Prix!$E$8:$E$103*B49))</f>
        <v>0</v>
      </c>
      <c r="D49" s="53">
        <f>SUMPRODUCT(10*Preparations!B49*_xlfn.XLOOKUP(Preparations!A49,Apports!$B$3:$B$99,Apports!$C$3:$C$99))</f>
        <v>0</v>
      </c>
      <c r="E49" s="54">
        <f>SUMPRODUCT(10*Preparations!B49*_xlfn.XLOOKUP(Preparations!A49,Apports!$B$3:$B$99,Apports!$D$3:$D$99))</f>
        <v>0</v>
      </c>
      <c r="F49" s="54">
        <f>SUMPRODUCT(10*Preparations!B49*_xlfn.XLOOKUP(Preparations!A49,Apports!$B$3:$B$99,Apports!$E$3:$E$99))</f>
        <v>0</v>
      </c>
      <c r="G49" s="54">
        <f>SUMPRODUCT(10*Preparations!B49*_xlfn.XLOOKUP(Preparations!A49,Apports!$B$3:$B$99,Apports!$F$3:$F$99))</f>
        <v>0</v>
      </c>
      <c r="H49" s="54">
        <f>SUMPRODUCT(10*Preparations!B49*_xlfn.XLOOKUP(Preparations!A49,Apports!$B$3:$B$99,Apports!$G$3:$G$99))</f>
        <v>0</v>
      </c>
      <c r="I49" s="54">
        <f>SUMPRODUCT(10*Preparations!B49*_xlfn.XLOOKUP(Preparations!A49,Apports!$B$3:$B$99,Apports!$H$3:$H$99))</f>
        <v>0</v>
      </c>
      <c r="J49" s="54">
        <f>SUMPRODUCT(10*Preparations!B49*_xlfn.XLOOKUP(Preparations!A49,Apports!$B$3:$B$99,Apports!$I$3:$I$99))</f>
        <v>0</v>
      </c>
      <c r="K49" s="54">
        <f>SUMPRODUCT(10*Preparations!B49*_xlfn.XLOOKUP(Preparations!A49,Apports!$B$3:$B$99,Apports!$J$3:$J$99))</f>
        <v>0.9840000000000001</v>
      </c>
    </row>
    <row r="50" spans="1:11" x14ac:dyDescent="0.35">
      <c r="A50" s="2" t="s">
        <v>66</v>
      </c>
      <c r="B50" s="23">
        <f>SUM(B51:B57)</f>
        <v>0.70899999999999996</v>
      </c>
      <c r="C50" s="21">
        <f>SUM(C51:C57)</f>
        <v>2.5209985714285716</v>
      </c>
      <c r="D50" s="53" cm="1">
        <f t="array" ref="D50">SUMPRODUCT(IF(ISERROR(D51:D57),0,(D51:D57)))</f>
        <v>1649.0500000000002</v>
      </c>
      <c r="E50" s="53" cm="1">
        <f t="array" ref="E50">SUMPRODUCT(IF(ISERROR(E51:E57),0,(E51:E57)))</f>
        <v>113.25900000000001</v>
      </c>
      <c r="F50" s="53" cm="1">
        <f t="array" ref="F50">SUMPRODUCT(IF(ISERROR(F51:F57),0,(F51:F57)))</f>
        <v>69.438000000000002</v>
      </c>
      <c r="G50" s="53" cm="1">
        <f t="array" ref="G50">SUMPRODUCT(IF(ISERROR(G51:G57),0,(G51:G57)))</f>
        <v>112.57599999999999</v>
      </c>
      <c r="H50" s="53" cm="1">
        <f t="array" ref="H50">SUMPRODUCT(IF(ISERROR(H51:H57),0,(H51:H57)))</f>
        <v>11.488</v>
      </c>
      <c r="I50" s="53" cm="1">
        <f t="array" ref="I50">SUMPRODUCT(IF(ISERROR(I51:I57),0,(I51:I57)))</f>
        <v>5.76</v>
      </c>
      <c r="J50" s="53" cm="1">
        <f t="array" ref="J50">SUMPRODUCT(IF(ISERROR(J51:J57),0,(J51:J57)))</f>
        <v>42.265999999999998</v>
      </c>
      <c r="K50" s="53" cm="1">
        <f t="array" ref="K50">SUMPRODUCT(IF(ISERROR(K51:K57),0,(K51:K57)))</f>
        <v>2.7275</v>
      </c>
    </row>
    <row r="51" spans="1:11" x14ac:dyDescent="0.35">
      <c r="A51" s="3" t="s">
        <v>5</v>
      </c>
      <c r="B51" s="11">
        <v>0.125</v>
      </c>
      <c r="C51" s="4" cm="1">
        <f t="array" ref="C51">SUMPRODUCT((Prix!$B$8:$B$103=A51)*(Prix!$E$8:$E$103*B51))</f>
        <v>0.19500000000000001</v>
      </c>
      <c r="D51" s="53">
        <f>SUMPRODUCT(10*Preparations!B51*_xlfn.XLOOKUP(Preparations!A51,Apports!$B$3:$B$99,Apports!$C$3:$C$99))</f>
        <v>56.25</v>
      </c>
      <c r="E51" s="54">
        <f>SUMPRODUCT(10*Preparations!B51*_xlfn.XLOOKUP(Preparations!A51,Apports!$B$3:$B$99,Apports!$D$3:$D$99))</f>
        <v>1.875</v>
      </c>
      <c r="F51" s="54">
        <f>SUMPRODUCT(10*Preparations!B51*_xlfn.XLOOKUP(Preparations!A51,Apports!$B$3:$B$99,Apports!$E$3:$E$99))</f>
        <v>1.25</v>
      </c>
      <c r="G51" s="54">
        <f>SUMPRODUCT(10*Preparations!B51*_xlfn.XLOOKUP(Preparations!A51,Apports!$B$3:$B$99,Apports!$F$3:$F$99))</f>
        <v>6</v>
      </c>
      <c r="H51" s="54">
        <f>SUMPRODUCT(10*Preparations!B51*_xlfn.XLOOKUP(Preparations!A51,Apports!$B$3:$B$99,Apports!$G$3:$G$99))</f>
        <v>6</v>
      </c>
      <c r="I51" s="54">
        <f>SUMPRODUCT(10*Preparations!B51*_xlfn.XLOOKUP(Preparations!A51,Apports!$B$3:$B$99,Apports!$H$3:$H$99))</f>
        <v>0</v>
      </c>
      <c r="J51" s="54">
        <f>SUMPRODUCT(10*Preparations!B51*_xlfn.XLOOKUP(Preparations!A51,Apports!$B$3:$B$99,Apports!$I$3:$I$99))</f>
        <v>4</v>
      </c>
      <c r="K51" s="54">
        <f>SUMPRODUCT(10*Preparations!B51*_xlfn.XLOOKUP(Preparations!A51,Apports!$B$3:$B$99,Apports!$J$3:$J$99))</f>
        <v>0.13750000000000001</v>
      </c>
    </row>
    <row r="52" spans="1:11" x14ac:dyDescent="0.35">
      <c r="A52" s="3" t="s">
        <v>46</v>
      </c>
      <c r="B52" s="11">
        <v>0.125</v>
      </c>
      <c r="C52" s="4" cm="1">
        <f t="array" ref="C52">SUMPRODUCT((Prix!$B$8:$B$103=A52)*(Prix!$E$8:$E$103*B52))</f>
        <v>0</v>
      </c>
      <c r="D52" s="53">
        <f>SUMPRODUCT(10*Preparations!B52*_xlfn.XLOOKUP(Preparations!A52,Apports!$B$3:$B$99,Apports!$C$3:$C$99))</f>
        <v>0</v>
      </c>
      <c r="E52" s="54">
        <f>SUMPRODUCT(10*Preparations!B52*_xlfn.XLOOKUP(Preparations!A52,Apports!$B$3:$B$99,Apports!$D$3:$D$99))</f>
        <v>0</v>
      </c>
      <c r="F52" s="54">
        <f>SUMPRODUCT(10*Preparations!B52*_xlfn.XLOOKUP(Preparations!A52,Apports!$B$3:$B$99,Apports!$E$3:$E$99))</f>
        <v>0</v>
      </c>
      <c r="G52" s="54">
        <f>SUMPRODUCT(10*Preparations!B52*_xlfn.XLOOKUP(Preparations!A52,Apports!$B$3:$B$99,Apports!$F$3:$F$99))</f>
        <v>0</v>
      </c>
      <c r="H52" s="54">
        <f>SUMPRODUCT(10*Preparations!B52*_xlfn.XLOOKUP(Preparations!A52,Apports!$B$3:$B$99,Apports!$G$3:$G$99))</f>
        <v>0</v>
      </c>
      <c r="I52" s="54">
        <f>SUMPRODUCT(10*Preparations!B52*_xlfn.XLOOKUP(Preparations!A52,Apports!$B$3:$B$99,Apports!$H$3:$H$99))</f>
        <v>0</v>
      </c>
      <c r="J52" s="54">
        <f>SUMPRODUCT(10*Preparations!B52*_xlfn.XLOOKUP(Preparations!A52,Apports!$B$3:$B$99,Apports!$I$3:$I$99))</f>
        <v>0</v>
      </c>
      <c r="K52" s="54">
        <f>SUMPRODUCT(10*Preparations!B52*_xlfn.XLOOKUP(Preparations!A52,Apports!$B$3:$B$99,Apports!$J$3:$J$99))</f>
        <v>0</v>
      </c>
    </row>
    <row r="53" spans="1:11" x14ac:dyDescent="0.35">
      <c r="A53" s="3" t="s">
        <v>23</v>
      </c>
      <c r="B53" s="11">
        <v>0.14399999999999999</v>
      </c>
      <c r="C53" s="4" cm="1">
        <f t="array" ref="C53">SUMPRODUCT((Prix!$B$8:$B$103=A53)*(Prix!$E$8:$E$103*B53))</f>
        <v>0.12342857142857142</v>
      </c>
      <c r="D53" s="53">
        <f>SUMPRODUCT(10*Preparations!B53*_xlfn.XLOOKUP(Preparations!A53,Apports!$B$3:$B$99,Apports!$C$3:$C$99))</f>
        <v>482.4</v>
      </c>
      <c r="E53" s="54">
        <f>SUMPRODUCT(10*Preparations!B53*_xlfn.XLOOKUP(Preparations!A53,Apports!$B$3:$B$99,Apports!$D$3:$D$99))</f>
        <v>1.5840000000000001</v>
      </c>
      <c r="F53" s="54">
        <f>SUMPRODUCT(10*Preparations!B53*_xlfn.XLOOKUP(Preparations!A53,Apports!$B$3:$B$99,Apports!$E$3:$E$99))</f>
        <v>0.28799999999999998</v>
      </c>
      <c r="G53" s="54">
        <f>SUMPRODUCT(10*Preparations!B53*_xlfn.XLOOKUP(Preparations!A53,Apports!$B$3:$B$99,Apports!$F$3:$F$99))</f>
        <v>102.096</v>
      </c>
      <c r="H53" s="54">
        <f>SUMPRODUCT(10*Preparations!B53*_xlfn.XLOOKUP(Preparations!A53,Apports!$B$3:$B$99,Apports!$G$3:$G$99))</f>
        <v>1.008</v>
      </c>
      <c r="I53" s="54">
        <f>SUMPRODUCT(10*Preparations!B53*_xlfn.XLOOKUP(Preparations!A53,Apports!$B$3:$B$99,Apports!$H$3:$H$99))</f>
        <v>5.76</v>
      </c>
      <c r="J53" s="54">
        <f>SUMPRODUCT(10*Preparations!B53*_xlfn.XLOOKUP(Preparations!A53,Apports!$B$3:$B$99,Apports!$I$3:$I$99))</f>
        <v>12.096</v>
      </c>
      <c r="K53" s="54">
        <f>SUMPRODUCT(10*Preparations!B53*_xlfn.XLOOKUP(Preparations!A53,Apports!$B$3:$B$99,Apports!$J$3:$J$99))</f>
        <v>0</v>
      </c>
    </row>
    <row r="54" spans="1:11" x14ac:dyDescent="0.35">
      <c r="A54" s="3" t="s">
        <v>12</v>
      </c>
      <c r="B54" s="11">
        <v>0.11</v>
      </c>
      <c r="C54" s="4" cm="1">
        <f t="array" ref="C54">SUMPRODUCT((Prix!$B$8:$B$103=A54)*(Prix!$E$8:$E$103*B54))</f>
        <v>0.91959999999999997</v>
      </c>
      <c r="D54" s="53">
        <f>SUMPRODUCT(10*Preparations!B54*_xlfn.XLOOKUP(Preparations!A54,Apports!$B$3:$B$99,Apports!$C$3:$C$99))</f>
        <v>818.40000000000009</v>
      </c>
      <c r="E54" s="54">
        <f>SUMPRODUCT(10*Preparations!B54*_xlfn.XLOOKUP(Preparations!A54,Apports!$B$3:$B$99,Apports!$D$3:$D$99))</f>
        <v>90.2</v>
      </c>
      <c r="F54" s="54">
        <f>SUMPRODUCT(10*Preparations!B54*_xlfn.XLOOKUP(Preparations!A54,Apports!$B$3:$B$99,Apports!$E$3:$E$99))</f>
        <v>62.7</v>
      </c>
      <c r="G54" s="54">
        <f>SUMPRODUCT(10*Preparations!B54*_xlfn.XLOOKUP(Preparations!A54,Apports!$B$3:$B$99,Apports!$F$3:$F$99))</f>
        <v>0.88000000000000012</v>
      </c>
      <c r="H54" s="54">
        <f>SUMPRODUCT(10*Preparations!B54*_xlfn.XLOOKUP(Preparations!A54,Apports!$B$3:$B$99,Apports!$G$3:$G$99))</f>
        <v>0.88000000000000012</v>
      </c>
      <c r="I54" s="54">
        <f>SUMPRODUCT(10*Preparations!B54*_xlfn.XLOOKUP(Preparations!A54,Apports!$B$3:$B$99,Apports!$H$3:$H$99))</f>
        <v>0</v>
      </c>
      <c r="J54" s="54">
        <f>SUMPRODUCT(10*Preparations!B54*_xlfn.XLOOKUP(Preparations!A54,Apports!$B$3:$B$99,Apports!$I$3:$I$99))</f>
        <v>0.77</v>
      </c>
      <c r="K54" s="54">
        <f>SUMPRODUCT(10*Preparations!B54*_xlfn.XLOOKUP(Preparations!A54,Apports!$B$3:$B$99,Apports!$J$3:$J$99))</f>
        <v>2.2000000000000002E-2</v>
      </c>
    </row>
    <row r="55" spans="1:11" x14ac:dyDescent="0.35">
      <c r="A55" s="3" t="s">
        <v>111</v>
      </c>
      <c r="B55" s="11">
        <v>0.2</v>
      </c>
      <c r="C55" s="4" cm="1">
        <f t="array" ref="C55">SUMPRODUCT((Prix!$B$8:$B$103=A55)*(Prix!$E$8:$E$103*B55))</f>
        <v>1.2800000000000002</v>
      </c>
      <c r="D55" s="53">
        <f>SUMPRODUCT(10*Preparations!B55*_xlfn.XLOOKUP(Preparations!A55,Apports!$B$3:$B$99,Apports!$C$3:$C$99))</f>
        <v>280</v>
      </c>
      <c r="E55" s="54">
        <f>SUMPRODUCT(10*Preparations!B55*_xlfn.XLOOKUP(Preparations!A55,Apports!$B$3:$B$99,Apports!$D$3:$D$99))</f>
        <v>19.600000000000001</v>
      </c>
      <c r="F55" s="54">
        <f>SUMPRODUCT(10*Preparations!B55*_xlfn.XLOOKUP(Preparations!A55,Apports!$B$3:$B$99,Apports!$E$3:$E$99))</f>
        <v>5.2</v>
      </c>
      <c r="G55" s="54">
        <f>SUMPRODUCT(10*Preparations!B55*_xlfn.XLOOKUP(Preparations!A55,Apports!$B$3:$B$99,Apports!$F$3:$F$99))</f>
        <v>0.6</v>
      </c>
      <c r="H55" s="54">
        <f>SUMPRODUCT(10*Preparations!B55*_xlfn.XLOOKUP(Preparations!A55,Apports!$B$3:$B$99,Apports!$G$3:$G$99))</f>
        <v>0.6</v>
      </c>
      <c r="I55" s="54">
        <f>SUMPRODUCT(10*Preparations!B55*_xlfn.XLOOKUP(Preparations!A55,Apports!$B$3:$B$99,Apports!$H$3:$H$99))</f>
        <v>0</v>
      </c>
      <c r="J55" s="54">
        <f>SUMPRODUCT(10*Preparations!B55*_xlfn.XLOOKUP(Preparations!A55,Apports!$B$3:$B$99,Apports!$I$3:$I$99))</f>
        <v>25.4</v>
      </c>
      <c r="K55" s="54">
        <f>SUMPRODUCT(10*Preparations!B55*_xlfn.XLOOKUP(Preparations!A55,Apports!$B$3:$B$99,Apports!$J$3:$J$99))</f>
        <v>0.6</v>
      </c>
    </row>
    <row r="56" spans="1:11" x14ac:dyDescent="0.35">
      <c r="A56" s="3" t="s">
        <v>29</v>
      </c>
      <c r="B56" s="11">
        <v>3.0000000000000001E-3</v>
      </c>
      <c r="C56" s="4" cm="1">
        <f t="array" ref="C56">SUMPRODUCT((Prix!$B$8:$B$103=A56)*(Prix!$E$8:$E$103*B56))</f>
        <v>2.97E-3</v>
      </c>
      <c r="D56" s="53">
        <f>SUMPRODUCT(10*Preparations!B56*_xlfn.XLOOKUP(Preparations!A56,Apports!$B$3:$B$99,Apports!$C$3:$C$99))</f>
        <v>12</v>
      </c>
      <c r="E56" s="54">
        <f>SUMPRODUCT(10*Preparations!B56*_xlfn.XLOOKUP(Preparations!A56,Apports!$B$3:$B$99,Apports!$D$3:$D$99))</f>
        <v>0</v>
      </c>
      <c r="F56" s="54">
        <f>SUMPRODUCT(10*Preparations!B56*_xlfn.XLOOKUP(Preparations!A56,Apports!$B$3:$B$99,Apports!$E$3:$E$99))</f>
        <v>0</v>
      </c>
      <c r="G56" s="54">
        <f>SUMPRODUCT(10*Preparations!B56*_xlfn.XLOOKUP(Preparations!A56,Apports!$B$3:$B$99,Apports!$F$3:$F$99))</f>
        <v>3</v>
      </c>
      <c r="H56" s="54">
        <f>SUMPRODUCT(10*Preparations!B56*_xlfn.XLOOKUP(Preparations!A56,Apports!$B$3:$B$99,Apports!$G$3:$G$99))</f>
        <v>3</v>
      </c>
      <c r="I56" s="54">
        <f>SUMPRODUCT(10*Preparations!B56*_xlfn.XLOOKUP(Preparations!A56,Apports!$B$3:$B$99,Apports!$H$3:$H$99))</f>
        <v>0</v>
      </c>
      <c r="J56" s="54">
        <f>SUMPRODUCT(10*Preparations!B56*_xlfn.XLOOKUP(Preparations!A56,Apports!$B$3:$B$99,Apports!$I$3:$I$99))</f>
        <v>0</v>
      </c>
      <c r="K56" s="54">
        <f>SUMPRODUCT(10*Preparations!B56*_xlfn.XLOOKUP(Preparations!A56,Apports!$B$3:$B$99,Apports!$J$3:$J$99))</f>
        <v>0</v>
      </c>
    </row>
    <row r="57" spans="1:11" x14ac:dyDescent="0.35">
      <c r="A57" s="3" t="s">
        <v>97</v>
      </c>
      <c r="B57" s="11">
        <v>2E-3</v>
      </c>
      <c r="C57" s="4" cm="1">
        <f t="array" ref="C57">SUMPRODUCT((Prix!$B$8:$B$103=A57)*(Prix!$E$8:$E$103*B57))</f>
        <v>0</v>
      </c>
      <c r="D57" s="53">
        <f>SUMPRODUCT(10*Preparations!B57*_xlfn.XLOOKUP(Preparations!A57,Apports!$B$3:$B$99,Apports!$C$3:$C$99))</f>
        <v>0</v>
      </c>
      <c r="E57" s="54">
        <f>SUMPRODUCT(10*Preparations!B57*_xlfn.XLOOKUP(Preparations!A57,Apports!$B$3:$B$99,Apports!$D$3:$D$99))</f>
        <v>0</v>
      </c>
      <c r="F57" s="54">
        <f>SUMPRODUCT(10*Preparations!B57*_xlfn.XLOOKUP(Preparations!A57,Apports!$B$3:$B$99,Apports!$E$3:$E$99))</f>
        <v>0</v>
      </c>
      <c r="G57" s="54">
        <f>SUMPRODUCT(10*Preparations!B57*_xlfn.XLOOKUP(Preparations!A57,Apports!$B$3:$B$99,Apports!$F$3:$F$99))</f>
        <v>0</v>
      </c>
      <c r="H57" s="54">
        <f>SUMPRODUCT(10*Preparations!B57*_xlfn.XLOOKUP(Preparations!A57,Apports!$B$3:$B$99,Apports!$G$3:$G$99))</f>
        <v>0</v>
      </c>
      <c r="I57" s="54">
        <f>SUMPRODUCT(10*Preparations!B57*_xlfn.XLOOKUP(Preparations!A57,Apports!$B$3:$B$99,Apports!$H$3:$H$99))</f>
        <v>0</v>
      </c>
      <c r="J57" s="54">
        <f>SUMPRODUCT(10*Preparations!B57*_xlfn.XLOOKUP(Preparations!A57,Apports!$B$3:$B$99,Apports!$I$3:$I$99))</f>
        <v>0</v>
      </c>
      <c r="K57" s="54">
        <f>SUMPRODUCT(10*Preparations!B57*_xlfn.XLOOKUP(Preparations!A57,Apports!$B$3:$B$99,Apports!$J$3:$J$99))</f>
        <v>1.9680000000000002</v>
      </c>
    </row>
    <row r="58" spans="1:11" x14ac:dyDescent="0.35">
      <c r="A58" s="2" t="s">
        <v>49</v>
      </c>
      <c r="B58" s="20">
        <f>SUM(B59:B67)</f>
        <v>0.69700000000000006</v>
      </c>
      <c r="C58" s="21">
        <f>SUM(C59:C67)</f>
        <v>8.2601618364418936</v>
      </c>
      <c r="D58" s="53" cm="1">
        <f t="array" ref="D58">SUMPRODUCT(IF(ISERROR(D59:D67),0,(D59:D67)))</f>
        <v>3820.5</v>
      </c>
      <c r="E58" s="53" cm="1">
        <f t="array" ref="E58">SUMPRODUCT(IF(ISERROR(E59:E67),0,(E59:E67)))</f>
        <v>258.89999999999998</v>
      </c>
      <c r="F58" s="53" cm="1">
        <f t="array" ref="F58">SUMPRODUCT(IF(ISERROR(F59:F67),0,(F59:F67)))</f>
        <v>53.824999999999989</v>
      </c>
      <c r="G58" s="53" cm="1">
        <f t="array" ref="G58">SUMPRODUCT(IF(ISERROR(G59:G67),0,(G59:G67)))</f>
        <v>303.37</v>
      </c>
      <c r="H58" s="53" cm="1">
        <f t="array" ref="H58">SUMPRODUCT(IF(ISERROR(H59:H67),0,(H59:H67)))</f>
        <v>295.35000000000002</v>
      </c>
      <c r="I58" s="53" cm="1">
        <f t="array" ref="I58">SUMPRODUCT(IF(ISERROR(I59:I67),0,(I59:I67)))</f>
        <v>39.64</v>
      </c>
      <c r="J58" s="53" cm="1">
        <f t="array" ref="J58">SUMPRODUCT(IF(ISERROR(J59:J67),0,(J59:J67)))</f>
        <v>62.830000000000005</v>
      </c>
      <c r="K58" s="53" cm="1">
        <f t="array" ref="K58">SUMPRODUCT(IF(ISERROR(K59:K67),0,(K59:K67)))</f>
        <v>2.4250000000000003</v>
      </c>
    </row>
    <row r="59" spans="1:11" x14ac:dyDescent="0.35">
      <c r="A59" s="3" t="s">
        <v>3</v>
      </c>
      <c r="B59" s="11">
        <v>0.3</v>
      </c>
      <c r="C59" s="4" cm="1">
        <f t="array" ref="C59">SUMPRODUCT((Prix!$B$8:$B$103=A59)*(Prix!$E$8:$E$103*B59))</f>
        <v>5.97</v>
      </c>
      <c r="D59" s="53">
        <f>SUMPRODUCT(10*Preparations!B59*_xlfn.XLOOKUP(Preparations!A59,Apports!$B$3:$B$99,Apports!$C$3:$C$99))</f>
        <v>1938</v>
      </c>
      <c r="E59" s="54">
        <f>SUMPRODUCT(10*Preparations!B59*_xlfn.XLOOKUP(Preparations!A59,Apports!$B$3:$B$99,Apports!$D$3:$D$99))</f>
        <v>189</v>
      </c>
      <c r="F59" s="54">
        <f>SUMPRODUCT(10*Preparations!B59*_xlfn.XLOOKUP(Preparations!A59,Apports!$B$3:$B$99,Apports!$E$3:$E$99))</f>
        <v>15.899999999999999</v>
      </c>
      <c r="G59" s="54">
        <f>SUMPRODUCT(10*Preparations!B59*_xlfn.XLOOKUP(Preparations!A59,Apports!$B$3:$B$99,Apports!$F$3:$F$99))</f>
        <v>14.100000000000001</v>
      </c>
      <c r="H59" s="54">
        <f>SUMPRODUCT(10*Preparations!B59*_xlfn.XLOOKUP(Preparations!A59,Apports!$B$3:$B$99,Apports!$G$3:$G$99))</f>
        <v>13.5</v>
      </c>
      <c r="I59" s="54">
        <f>SUMPRODUCT(10*Preparations!B59*_xlfn.XLOOKUP(Preparations!A59,Apports!$B$3:$B$99,Apports!$H$3:$H$99))</f>
        <v>30</v>
      </c>
      <c r="J59" s="54">
        <f>SUMPRODUCT(10*Preparations!B59*_xlfn.XLOOKUP(Preparations!A59,Apports!$B$3:$B$99,Apports!$I$3:$I$99))</f>
        <v>45</v>
      </c>
      <c r="K59" s="54">
        <f>SUMPRODUCT(10*Preparations!B59*_xlfn.XLOOKUP(Preparations!A59,Apports!$B$3:$B$99,Apports!$J$3:$J$99))</f>
        <v>0.03</v>
      </c>
    </row>
    <row r="60" spans="1:11" x14ac:dyDescent="0.35">
      <c r="A60" s="3" t="s">
        <v>29</v>
      </c>
      <c r="B60" s="11">
        <v>0.1</v>
      </c>
      <c r="C60" s="4" cm="1">
        <f t="array" ref="C60">SUMPRODUCT((Prix!$B$8:$B$103=A60)*(Prix!$E$8:$E$103*B60))</f>
        <v>9.9000000000000005E-2</v>
      </c>
      <c r="D60" s="53">
        <f>SUMPRODUCT(10*Preparations!B60*_xlfn.XLOOKUP(Preparations!A60,Apports!$B$3:$B$99,Apports!$C$3:$C$99))</f>
        <v>400</v>
      </c>
      <c r="E60" s="54">
        <f>SUMPRODUCT(10*Preparations!B60*_xlfn.XLOOKUP(Preparations!A60,Apports!$B$3:$B$99,Apports!$D$3:$D$99))</f>
        <v>0</v>
      </c>
      <c r="F60" s="54">
        <f>SUMPRODUCT(10*Preparations!B60*_xlfn.XLOOKUP(Preparations!A60,Apports!$B$3:$B$99,Apports!$E$3:$E$99))</f>
        <v>0</v>
      </c>
      <c r="G60" s="54">
        <f>SUMPRODUCT(10*Preparations!B60*_xlfn.XLOOKUP(Preparations!A60,Apports!$B$3:$B$99,Apports!$F$3:$F$99))</f>
        <v>100</v>
      </c>
      <c r="H60" s="54">
        <f>SUMPRODUCT(10*Preparations!B60*_xlfn.XLOOKUP(Preparations!A60,Apports!$B$3:$B$99,Apports!$G$3:$G$99))</f>
        <v>100</v>
      </c>
      <c r="I60" s="54">
        <f>SUMPRODUCT(10*Preparations!B60*_xlfn.XLOOKUP(Preparations!A60,Apports!$B$3:$B$99,Apports!$H$3:$H$99))</f>
        <v>0</v>
      </c>
      <c r="J60" s="54">
        <f>SUMPRODUCT(10*Preparations!B60*_xlfn.XLOOKUP(Preparations!A60,Apports!$B$3:$B$99,Apports!$I$3:$I$99))</f>
        <v>0</v>
      </c>
      <c r="K60" s="54">
        <f>SUMPRODUCT(10*Preparations!B60*_xlfn.XLOOKUP(Preparations!A60,Apports!$B$3:$B$99,Apports!$J$3:$J$99))</f>
        <v>0</v>
      </c>
    </row>
    <row r="61" spans="1:11" x14ac:dyDescent="0.35">
      <c r="A61" s="3" t="s">
        <v>32</v>
      </c>
      <c r="B61" s="11">
        <v>0.1</v>
      </c>
      <c r="C61" s="4" cm="1">
        <f t="array" ref="C61">SUMPRODUCT((Prix!$B$8:$B$103=A61)*(Prix!$E$8:$E$103*B61))</f>
        <v>0.25</v>
      </c>
      <c r="D61" s="53">
        <f>SUMPRODUCT(10*Preparations!B61*_xlfn.XLOOKUP(Preparations!A61,Apports!$B$3:$B$99,Apports!$C$3:$C$99))</f>
        <v>400</v>
      </c>
      <c r="E61" s="54">
        <f>SUMPRODUCT(10*Preparations!B61*_xlfn.XLOOKUP(Preparations!A61,Apports!$B$3:$B$99,Apports!$D$3:$D$99))</f>
        <v>0</v>
      </c>
      <c r="F61" s="54">
        <f>SUMPRODUCT(10*Preparations!B61*_xlfn.XLOOKUP(Preparations!A61,Apports!$B$3:$B$99,Apports!$E$3:$E$99))</f>
        <v>0</v>
      </c>
      <c r="G61" s="54">
        <f>SUMPRODUCT(10*Preparations!B61*_xlfn.XLOOKUP(Preparations!A61,Apports!$B$3:$B$99,Apports!$F$3:$F$99))</f>
        <v>100</v>
      </c>
      <c r="H61" s="54">
        <f>SUMPRODUCT(10*Preparations!B61*_xlfn.XLOOKUP(Preparations!A61,Apports!$B$3:$B$99,Apports!$G$3:$G$99))</f>
        <v>97</v>
      </c>
      <c r="I61" s="54">
        <f>SUMPRODUCT(10*Preparations!B61*_xlfn.XLOOKUP(Preparations!A61,Apports!$B$3:$B$99,Apports!$H$3:$H$99))</f>
        <v>0</v>
      </c>
      <c r="J61" s="54">
        <f>SUMPRODUCT(10*Preparations!B61*_xlfn.XLOOKUP(Preparations!A61,Apports!$B$3:$B$99,Apports!$I$3:$I$99))</f>
        <v>0</v>
      </c>
      <c r="K61" s="54">
        <f>SUMPRODUCT(10*Preparations!B61*_xlfn.XLOOKUP(Preparations!A61,Apports!$B$3:$B$99,Apports!$J$3:$J$99))</f>
        <v>0</v>
      </c>
    </row>
    <row r="62" spans="1:11" x14ac:dyDescent="0.35">
      <c r="A62" s="3" t="s">
        <v>55</v>
      </c>
      <c r="B62" s="11">
        <v>0.12</v>
      </c>
      <c r="C62" s="4" cm="1">
        <f t="array" ref="C62">SUMPRODUCT((Prix!$B$8:$B$103=A62)*(Prix!$E$8:$E$103*B62))</f>
        <v>1.3411764705882352</v>
      </c>
      <c r="D62" s="53">
        <f>SUMPRODUCT(10*Preparations!B62*_xlfn.XLOOKUP(Preparations!A62,Apports!$B$3:$B$99,Apports!$C$3:$C$99))</f>
        <v>666</v>
      </c>
      <c r="E62" s="54">
        <f>SUMPRODUCT(10*Preparations!B62*_xlfn.XLOOKUP(Preparations!A62,Apports!$B$3:$B$99,Apports!$D$3:$D$99))</f>
        <v>40.799999999999997</v>
      </c>
      <c r="F62" s="54">
        <f>SUMPRODUCT(10*Preparations!B62*_xlfn.XLOOKUP(Preparations!A62,Apports!$B$3:$B$99,Apports!$E$3:$E$99))</f>
        <v>25.2</v>
      </c>
      <c r="G62" s="54">
        <f>SUMPRODUCT(10*Preparations!B62*_xlfn.XLOOKUP(Preparations!A62,Apports!$B$3:$B$99,Apports!$F$3:$F$99))</f>
        <v>63.599999999999994</v>
      </c>
      <c r="H62" s="54">
        <f>SUMPRODUCT(10*Preparations!B62*_xlfn.XLOOKUP(Preparations!A62,Apports!$B$3:$B$99,Apports!$G$3:$G$99))</f>
        <v>61.199999999999996</v>
      </c>
      <c r="I62" s="54">
        <f>SUMPRODUCT(10*Preparations!B62*_xlfn.XLOOKUP(Preparations!A62,Apports!$B$3:$B$99,Apports!$H$3:$H$99))</f>
        <v>4.68</v>
      </c>
      <c r="J62" s="54">
        <f>SUMPRODUCT(10*Preparations!B62*_xlfn.XLOOKUP(Preparations!A62,Apports!$B$3:$B$99,Apports!$I$3:$I$99))</f>
        <v>7.56</v>
      </c>
      <c r="K62" s="54">
        <f>SUMPRODUCT(10*Preparations!B62*_xlfn.XLOOKUP(Preparations!A62,Apports!$B$3:$B$99,Apports!$J$3:$J$99))</f>
        <v>0.216</v>
      </c>
    </row>
    <row r="63" spans="1:11" x14ac:dyDescent="0.35">
      <c r="A63" s="3" t="s">
        <v>54</v>
      </c>
      <c r="B63" s="11">
        <v>0.03</v>
      </c>
      <c r="C63" s="4" cm="1">
        <f t="array" ref="C63">SUMPRODUCT((Prix!$B$8:$B$103=A63)*(Prix!$E$8:$E$103*B63))</f>
        <v>0.2765853658536585</v>
      </c>
      <c r="D63" s="53">
        <f>SUMPRODUCT(10*Preparations!B63*_xlfn.XLOOKUP(Preparations!A63,Apports!$B$3:$B$99,Apports!$C$3:$C$99))</f>
        <v>165.9</v>
      </c>
      <c r="E63" s="54">
        <f>SUMPRODUCT(10*Preparations!B63*_xlfn.XLOOKUP(Preparations!A63,Apports!$B$3:$B$99,Apports!$D$3:$D$99))</f>
        <v>10.5</v>
      </c>
      <c r="F63" s="54">
        <f>SUMPRODUCT(10*Preparations!B63*_xlfn.XLOOKUP(Preparations!A63,Apports!$B$3:$B$99,Apports!$E$3:$E$99))</f>
        <v>6</v>
      </c>
      <c r="G63" s="54">
        <f>SUMPRODUCT(10*Preparations!B63*_xlfn.XLOOKUP(Preparations!A63,Apports!$B$3:$B$99,Apports!$F$3:$F$99))</f>
        <v>15</v>
      </c>
      <c r="H63" s="54">
        <f>SUMPRODUCT(10*Preparations!B63*_xlfn.XLOOKUP(Preparations!A63,Apports!$B$3:$B$99,Apports!$G$3:$G$99))</f>
        <v>13.799999999999999</v>
      </c>
      <c r="I63" s="54">
        <f>SUMPRODUCT(10*Preparations!B63*_xlfn.XLOOKUP(Preparations!A63,Apports!$B$3:$B$99,Apports!$H$3:$H$99))</f>
        <v>2.16</v>
      </c>
      <c r="J63" s="54">
        <f>SUMPRODUCT(10*Preparations!B63*_xlfn.XLOOKUP(Preparations!A63,Apports!$B$3:$B$99,Apports!$I$3:$I$99))</f>
        <v>1.77</v>
      </c>
      <c r="K63" s="54">
        <f>SUMPRODUCT(10*Preparations!B63*_xlfn.XLOOKUP(Preparations!A63,Apports!$B$3:$B$99,Apports!$J$3:$J$99))</f>
        <v>3.0000000000000001E-3</v>
      </c>
    </row>
    <row r="64" spans="1:11" x14ac:dyDescent="0.35">
      <c r="A64" s="3" t="s">
        <v>9</v>
      </c>
      <c r="B64" s="11">
        <v>0.01</v>
      </c>
      <c r="C64" s="4" cm="1">
        <f t="array" ref="C64">SUMPRODUCT((Prix!$B$8:$B$103=A64)*(Prix!$E$8:$E$103*B64))</f>
        <v>8.8000000000000009E-2</v>
      </c>
      <c r="D64" s="53">
        <f>SUMPRODUCT(10*Preparations!B64*_xlfn.XLOOKUP(Preparations!A64,Apports!$B$3:$B$99,Apports!$C$3:$C$99))</f>
        <v>36.6</v>
      </c>
      <c r="E64" s="54">
        <f>SUMPRODUCT(10*Preparations!B64*_xlfn.XLOOKUP(Preparations!A64,Apports!$B$3:$B$99,Apports!$D$3:$D$99))</f>
        <v>2.1</v>
      </c>
      <c r="F64" s="54">
        <f>SUMPRODUCT(10*Preparations!B64*_xlfn.XLOOKUP(Preparations!A64,Apports!$B$3:$B$99,Apports!$E$3:$E$99))</f>
        <v>1.3</v>
      </c>
      <c r="G64" s="54">
        <f>SUMPRODUCT(10*Preparations!B64*_xlfn.XLOOKUP(Preparations!A64,Apports!$B$3:$B$99,Apports!$F$3:$F$99))</f>
        <v>0.87</v>
      </c>
      <c r="H64" s="54">
        <f>SUMPRODUCT(10*Preparations!B64*_xlfn.XLOOKUP(Preparations!A64,Apports!$B$3:$B$99,Apports!$G$3:$G$99))</f>
        <v>0.05</v>
      </c>
      <c r="I64" s="54">
        <f>SUMPRODUCT(10*Preparations!B64*_xlfn.XLOOKUP(Preparations!A64,Apports!$B$3:$B$99,Apports!$H$3:$H$99))</f>
        <v>2.8000000000000003</v>
      </c>
      <c r="J64" s="54">
        <f>SUMPRODUCT(10*Preparations!B64*_xlfn.XLOOKUP(Preparations!A64,Apports!$B$3:$B$99,Apports!$I$3:$I$99))</f>
        <v>2</v>
      </c>
      <c r="K64" s="54">
        <f>SUMPRODUCT(10*Preparations!B64*_xlfn.XLOOKUP(Preparations!A64,Apports!$B$3:$B$99,Apports!$J$3:$J$99))</f>
        <v>8.0000000000000002E-3</v>
      </c>
    </row>
    <row r="65" spans="1:11" x14ac:dyDescent="0.35">
      <c r="A65" s="3" t="s">
        <v>65</v>
      </c>
      <c r="B65" s="11">
        <v>0.01</v>
      </c>
      <c r="C65" s="4" cm="1">
        <f t="array" ref="C65">SUMPRODUCT((Prix!$B$8:$B$103=A65)*(Prix!$E$8:$E$103*B65))</f>
        <v>5.04E-2</v>
      </c>
      <c r="D65" s="53">
        <f>SUMPRODUCT(10*Preparations!B65*_xlfn.XLOOKUP(Preparations!A65,Apports!$B$3:$B$99,Apports!$C$3:$C$99))</f>
        <v>90</v>
      </c>
      <c r="E65" s="54">
        <f>SUMPRODUCT(10*Preparations!B65*_xlfn.XLOOKUP(Preparations!A65,Apports!$B$3:$B$99,Apports!$D$3:$D$99))</f>
        <v>10</v>
      </c>
      <c r="F65" s="54">
        <f>SUMPRODUCT(10*Preparations!B65*_xlfn.XLOOKUP(Preparations!A65,Apports!$B$3:$B$99,Apports!$E$3:$E$99))</f>
        <v>1.3</v>
      </c>
      <c r="G65" s="54">
        <f>SUMPRODUCT(10*Preparations!B65*_xlfn.XLOOKUP(Preparations!A65,Apports!$B$3:$B$99,Apports!$F$3:$F$99))</f>
        <v>0</v>
      </c>
      <c r="H65" s="54">
        <f>SUMPRODUCT(10*Preparations!B65*_xlfn.XLOOKUP(Preparations!A65,Apports!$B$3:$B$99,Apports!$G$3:$G$99))</f>
        <v>0</v>
      </c>
      <c r="I65" s="54">
        <f>SUMPRODUCT(10*Preparations!B65*_xlfn.XLOOKUP(Preparations!A65,Apports!$B$3:$B$99,Apports!$H$3:$H$99))</f>
        <v>0</v>
      </c>
      <c r="J65" s="54">
        <f>SUMPRODUCT(10*Preparations!B65*_xlfn.XLOOKUP(Preparations!A65,Apports!$B$3:$B$99,Apports!$I$3:$I$99))</f>
        <v>0</v>
      </c>
      <c r="K65" s="54">
        <f>SUMPRODUCT(10*Preparations!B65*_xlfn.XLOOKUP(Preparations!A65,Apports!$B$3:$B$99,Apports!$J$3:$J$99))</f>
        <v>0</v>
      </c>
    </row>
    <row r="66" spans="1:11" x14ac:dyDescent="0.35">
      <c r="A66" s="3" t="s">
        <v>50</v>
      </c>
      <c r="B66" s="11">
        <v>2.5000000000000001E-2</v>
      </c>
      <c r="C66" s="4" cm="1">
        <f t="array" ref="C66">SUMPRODUCT((Prix!$B$8:$B$103=A66)*(Prix!$E$8:$E$103*B66))</f>
        <v>0.18500000000000005</v>
      </c>
      <c r="D66" s="53">
        <f>SUMPRODUCT(10*Preparations!B66*_xlfn.XLOOKUP(Preparations!A66,Apports!$B$3:$B$99,Apports!$C$3:$C$99))</f>
        <v>124</v>
      </c>
      <c r="E66" s="54">
        <f>SUMPRODUCT(10*Preparations!B66*_xlfn.XLOOKUP(Preparations!A66,Apports!$B$3:$B$99,Apports!$D$3:$D$99))</f>
        <v>6.5</v>
      </c>
      <c r="F66" s="54">
        <f>SUMPRODUCT(10*Preparations!B66*_xlfn.XLOOKUP(Preparations!A66,Apports!$B$3:$B$99,Apports!$E$3:$E$99))</f>
        <v>4.125</v>
      </c>
      <c r="G66" s="54">
        <f>SUMPRODUCT(10*Preparations!B66*_xlfn.XLOOKUP(Preparations!A66,Apports!$B$3:$B$99,Apports!$F$3:$F$99))</f>
        <v>9.8000000000000007</v>
      </c>
      <c r="H66" s="54">
        <f>SUMPRODUCT(10*Preparations!B66*_xlfn.XLOOKUP(Preparations!A66,Apports!$B$3:$B$99,Apports!$G$3:$G$99))</f>
        <v>9.8000000000000007</v>
      </c>
      <c r="I66" s="54">
        <f>SUMPRODUCT(10*Preparations!B66*_xlfn.XLOOKUP(Preparations!A66,Apports!$B$3:$B$99,Apports!$H$3:$H$99))</f>
        <v>0</v>
      </c>
      <c r="J66" s="54">
        <f>SUMPRODUCT(10*Preparations!B66*_xlfn.XLOOKUP(Preparations!A66,Apports!$B$3:$B$99,Apports!$I$3:$I$99))</f>
        <v>6.5</v>
      </c>
      <c r="K66" s="54">
        <f>SUMPRODUCT(10*Preparations!B66*_xlfn.XLOOKUP(Preparations!A66,Apports!$B$3:$B$99,Apports!$J$3:$J$99))</f>
        <v>0.2</v>
      </c>
    </row>
    <row r="67" spans="1:11" x14ac:dyDescent="0.35">
      <c r="A67" s="3" t="s">
        <v>97</v>
      </c>
      <c r="B67" s="11">
        <v>2E-3</v>
      </c>
      <c r="C67" s="4" cm="1">
        <f t="array" ref="C67">SUMPRODUCT((Prix!$B$8:$B$103=A67)*(Prix!$E$8:$E$103*B67))</f>
        <v>0</v>
      </c>
      <c r="D67" s="53">
        <f>SUMPRODUCT(10*Preparations!B67*_xlfn.XLOOKUP(Preparations!A67,Apports!$B$3:$B$99,Apports!$C$3:$C$99))</f>
        <v>0</v>
      </c>
      <c r="E67" s="54">
        <f>SUMPRODUCT(10*Preparations!B67*_xlfn.XLOOKUP(Preparations!A67,Apports!$B$3:$B$99,Apports!$D$3:$D$99))</f>
        <v>0</v>
      </c>
      <c r="F67" s="54">
        <f>SUMPRODUCT(10*Preparations!B67*_xlfn.XLOOKUP(Preparations!A67,Apports!$B$3:$B$99,Apports!$E$3:$E$99))</f>
        <v>0</v>
      </c>
      <c r="G67" s="54">
        <f>SUMPRODUCT(10*Preparations!B67*_xlfn.XLOOKUP(Preparations!A67,Apports!$B$3:$B$99,Apports!$F$3:$F$99))</f>
        <v>0</v>
      </c>
      <c r="H67" s="54">
        <f>SUMPRODUCT(10*Preparations!B67*_xlfn.XLOOKUP(Preparations!A67,Apports!$B$3:$B$99,Apports!$G$3:$G$99))</f>
        <v>0</v>
      </c>
      <c r="I67" s="54">
        <f>SUMPRODUCT(10*Preparations!B67*_xlfn.XLOOKUP(Preparations!A67,Apports!$B$3:$B$99,Apports!$H$3:$H$99))</f>
        <v>0</v>
      </c>
      <c r="J67" s="54">
        <f>SUMPRODUCT(10*Preparations!B67*_xlfn.XLOOKUP(Preparations!A67,Apports!$B$3:$B$99,Apports!$I$3:$I$99))</f>
        <v>0</v>
      </c>
      <c r="K67" s="54">
        <f>SUMPRODUCT(10*Preparations!B67*_xlfn.XLOOKUP(Preparations!A67,Apports!$B$3:$B$99,Apports!$J$3:$J$99))</f>
        <v>1.9680000000000002</v>
      </c>
    </row>
    <row r="68" spans="1:11" x14ac:dyDescent="0.35">
      <c r="A68" s="2" t="s">
        <v>51</v>
      </c>
      <c r="B68" s="20">
        <f>SUM(B69:B71)</f>
        <v>1</v>
      </c>
      <c r="C68" s="21">
        <f>SUM(C69:C71)</f>
        <v>13.835999999999999</v>
      </c>
      <c r="D68" s="53" cm="1">
        <f t="array" ref="D68">SUMPRODUCT(IF(ISERROR(D69:D71),0,(D69:D71)))</f>
        <v>5410</v>
      </c>
      <c r="E68" s="53" cm="1">
        <f t="array" ref="E68">SUMPRODUCT(IF(ISERROR(E69:E71),0,(E69:E71)))</f>
        <v>351.3</v>
      </c>
      <c r="F68" s="53" cm="1">
        <f t="array" ref="F68">SUMPRODUCT(IF(ISERROR(F69:F71),0,(F69:F71)))</f>
        <v>27.9</v>
      </c>
      <c r="G68" s="53" cm="1">
        <f t="array" ref="G68">SUMPRODUCT(IF(ISERROR(G69:G71),0,(G69:G71)))</f>
        <v>430.3</v>
      </c>
      <c r="H68" s="53" cm="1">
        <f t="array" ref="H68">SUMPRODUCT(IF(ISERROR(H69:H71),0,(H69:H71)))</f>
        <v>417.7</v>
      </c>
      <c r="I68" s="53" cm="1">
        <f t="array" ref="I68">SUMPRODUCT(IF(ISERROR(I69:I71),0,(I69:I71)))</f>
        <v>70.5</v>
      </c>
      <c r="J68" s="53" cm="1">
        <f t="array" ref="J68">SUMPRODUCT(IF(ISERROR(J69:J71),0,(J69:J71)))</f>
        <v>111.30000000000001</v>
      </c>
      <c r="K68" s="53" cm="1">
        <f t="array" ref="K68">SUMPRODUCT(IF(ISERROR(K69:K71),0,(K69:K71)))</f>
        <v>0.03</v>
      </c>
    </row>
    <row r="69" spans="1:11" x14ac:dyDescent="0.35">
      <c r="A69" s="3" t="s">
        <v>86</v>
      </c>
      <c r="B69" s="11">
        <v>0.3</v>
      </c>
      <c r="C69" s="4" cm="1">
        <f t="array" ref="C69">SUMPRODUCT((Prix!$B$8:$B$103=A69)*(Prix!$E$8:$E$103*B69))</f>
        <v>7.4699999999999989</v>
      </c>
      <c r="D69" s="53">
        <f>SUMPRODUCT(10*Preparations!B69*_xlfn.XLOOKUP(Preparations!A69,Apports!$B$3:$B$99,Apports!$C$3:$C$99))</f>
        <v>1872</v>
      </c>
      <c r="E69" s="54">
        <f>SUMPRODUCT(10*Preparations!B69*_xlfn.XLOOKUP(Preparations!A69,Apports!$B$3:$B$99,Apports!$D$3:$D$99))</f>
        <v>162.30000000000001</v>
      </c>
      <c r="F69" s="54">
        <f>SUMPRODUCT(10*Preparations!B69*_xlfn.XLOOKUP(Preparations!A69,Apports!$B$3:$B$99,Apports!$E$3:$E$99))</f>
        <v>12</v>
      </c>
      <c r="G69" s="54">
        <f>SUMPRODUCT(10*Preparations!B69*_xlfn.XLOOKUP(Preparations!A69,Apports!$B$3:$B$99,Apports!$F$3:$F$99))</f>
        <v>16.200000000000003</v>
      </c>
      <c r="H69" s="54">
        <f>SUMPRODUCT(10*Preparations!B69*_xlfn.XLOOKUP(Preparations!A69,Apports!$B$3:$B$99,Apports!$G$3:$G$99))</f>
        <v>4.1999999999999993</v>
      </c>
      <c r="I69" s="54">
        <f>SUMPRODUCT(10*Preparations!B69*_xlfn.XLOOKUP(Preparations!A69,Apports!$B$3:$B$99,Apports!$H$3:$H$99))</f>
        <v>40.5</v>
      </c>
      <c r="J69" s="54">
        <f>SUMPRODUCT(10*Preparations!B69*_xlfn.XLOOKUP(Preparations!A69,Apports!$B$3:$B$99,Apports!$I$3:$I$99))</f>
        <v>66.300000000000011</v>
      </c>
      <c r="K69" s="54">
        <f>SUMPRODUCT(10*Preparations!B69*_xlfn.XLOOKUP(Preparations!A69,Apports!$B$3:$B$99,Apports!$J$3:$J$99))</f>
        <v>0</v>
      </c>
    </row>
    <row r="70" spans="1:11" x14ac:dyDescent="0.35">
      <c r="A70" s="3" t="s">
        <v>3</v>
      </c>
      <c r="B70" s="11">
        <v>0.3</v>
      </c>
      <c r="C70" s="4" cm="1">
        <f t="array" ref="C70">SUMPRODUCT((Prix!$B$8:$B$103=A70)*(Prix!$E$8:$E$103*B70))</f>
        <v>5.97</v>
      </c>
      <c r="D70" s="53">
        <f>SUMPRODUCT(10*Preparations!B70*_xlfn.XLOOKUP(Preparations!A70,Apports!$B$3:$B$99,Apports!$C$3:$C$99))</f>
        <v>1938</v>
      </c>
      <c r="E70" s="54">
        <f>SUMPRODUCT(10*Preparations!B70*_xlfn.XLOOKUP(Preparations!A70,Apports!$B$3:$B$99,Apports!$D$3:$D$99))</f>
        <v>189</v>
      </c>
      <c r="F70" s="54">
        <f>SUMPRODUCT(10*Preparations!B70*_xlfn.XLOOKUP(Preparations!A70,Apports!$B$3:$B$99,Apports!$E$3:$E$99))</f>
        <v>15.899999999999999</v>
      </c>
      <c r="G70" s="54">
        <f>SUMPRODUCT(10*Preparations!B70*_xlfn.XLOOKUP(Preparations!A70,Apports!$B$3:$B$99,Apports!$F$3:$F$99))</f>
        <v>14.100000000000001</v>
      </c>
      <c r="H70" s="54">
        <f>SUMPRODUCT(10*Preparations!B70*_xlfn.XLOOKUP(Preparations!A70,Apports!$B$3:$B$99,Apports!$G$3:$G$99))</f>
        <v>13.5</v>
      </c>
      <c r="I70" s="54">
        <f>SUMPRODUCT(10*Preparations!B70*_xlfn.XLOOKUP(Preparations!A70,Apports!$B$3:$B$99,Apports!$H$3:$H$99))</f>
        <v>30</v>
      </c>
      <c r="J70" s="54">
        <f>SUMPRODUCT(10*Preparations!B70*_xlfn.XLOOKUP(Preparations!A70,Apports!$B$3:$B$99,Apports!$I$3:$I$99))</f>
        <v>45</v>
      </c>
      <c r="K70" s="54">
        <f>SUMPRODUCT(10*Preparations!B70*_xlfn.XLOOKUP(Preparations!A70,Apports!$B$3:$B$99,Apports!$J$3:$J$99))</f>
        <v>0.03</v>
      </c>
    </row>
    <row r="71" spans="1:11" x14ac:dyDescent="0.35">
      <c r="A71" s="3" t="s">
        <v>29</v>
      </c>
      <c r="B71" s="11">
        <v>0.4</v>
      </c>
      <c r="C71" s="4" cm="1">
        <f t="array" ref="C71">SUMPRODUCT((Prix!$B$8:$B$103=A71)*(Prix!$E$8:$E$103*B71))</f>
        <v>0.39600000000000002</v>
      </c>
      <c r="D71" s="53">
        <f>SUMPRODUCT(10*Preparations!B71*_xlfn.XLOOKUP(Preparations!A71,Apports!$B$3:$B$99,Apports!$C$3:$C$99))</f>
        <v>1600</v>
      </c>
      <c r="E71" s="54">
        <f>SUMPRODUCT(10*Preparations!B71*_xlfn.XLOOKUP(Preparations!A71,Apports!$B$3:$B$99,Apports!$D$3:$D$99))</f>
        <v>0</v>
      </c>
      <c r="F71" s="54">
        <f>SUMPRODUCT(10*Preparations!B71*_xlfn.XLOOKUP(Preparations!A71,Apports!$B$3:$B$99,Apports!$E$3:$E$99))</f>
        <v>0</v>
      </c>
      <c r="G71" s="54">
        <f>SUMPRODUCT(10*Preparations!B71*_xlfn.XLOOKUP(Preparations!A71,Apports!$B$3:$B$99,Apports!$F$3:$F$99))</f>
        <v>400</v>
      </c>
      <c r="H71" s="54">
        <f>SUMPRODUCT(10*Preparations!B71*_xlfn.XLOOKUP(Preparations!A71,Apports!$B$3:$B$99,Apports!$G$3:$G$99))</f>
        <v>400</v>
      </c>
      <c r="I71" s="54">
        <f>SUMPRODUCT(10*Preparations!B71*_xlfn.XLOOKUP(Preparations!A71,Apports!$B$3:$B$99,Apports!$H$3:$H$99))</f>
        <v>0</v>
      </c>
      <c r="J71" s="54">
        <f>SUMPRODUCT(10*Preparations!B71*_xlfn.XLOOKUP(Preparations!A71,Apports!$B$3:$B$99,Apports!$I$3:$I$99))</f>
        <v>0</v>
      </c>
      <c r="K71" s="54">
        <f>SUMPRODUCT(10*Preparations!B71*_xlfn.XLOOKUP(Preparations!A71,Apports!$B$3:$B$99,Apports!$J$3:$J$99))</f>
        <v>0</v>
      </c>
    </row>
  </sheetData>
  <pageMargins left="0.7" right="0.7" top="0.75" bottom="0.75" header="0.3" footer="0.3"/>
  <pageSetup paperSize="9" orientation="portrait" r:id="rId1"/>
  <ignoredErrors>
    <ignoredError sqref="C58 C8 C68 C50 C29 C14 C21 C36 C43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2A7CE9-27B8-4768-9069-1ED277091C5C}">
          <x14:formula1>
            <xm:f>Prix!$B$8:$B$114</xm:f>
          </x14:formula1>
          <xm:sqref>A53:A57 A22:A28 A30:A35 A9:A12 A3:A6 A69:A71 A51 A59:A67 A15:A20 A37:A42 A44:A49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5EC10-A90D-415F-9FDC-79DB02E450E3}">
  <sheetPr codeName="Feuil4"/>
  <dimension ref="B2:J117"/>
  <sheetViews>
    <sheetView topLeftCell="A60" zoomScale="110" zoomScaleNormal="110" workbookViewId="0">
      <selection activeCell="J67" sqref="J67"/>
    </sheetView>
  </sheetViews>
  <sheetFormatPr baseColWidth="10" defaultRowHeight="14.5" x14ac:dyDescent="0.35"/>
  <cols>
    <col min="1" max="1" width="5.7265625" customWidth="1"/>
    <col min="2" max="2" width="40.81640625" customWidth="1"/>
    <col min="3" max="3" width="11.6328125" customWidth="1"/>
    <col min="5" max="5" width="12.453125" customWidth="1"/>
  </cols>
  <sheetData>
    <row r="2" spans="2:10" x14ac:dyDescent="0.35">
      <c r="B2" s="34" t="s">
        <v>44</v>
      </c>
      <c r="C2" s="13" t="s">
        <v>41</v>
      </c>
      <c r="D2" s="13" t="s">
        <v>42</v>
      </c>
      <c r="E2" s="13" t="s">
        <v>43</v>
      </c>
      <c r="F2" s="13" t="s">
        <v>79</v>
      </c>
      <c r="G2" s="13" t="s">
        <v>80</v>
      </c>
      <c r="H2" s="13" t="s">
        <v>38</v>
      </c>
      <c r="I2" s="13" t="s">
        <v>39</v>
      </c>
      <c r="J2" s="13" t="s">
        <v>40</v>
      </c>
    </row>
    <row r="3" spans="2:10" x14ac:dyDescent="0.35">
      <c r="B3" s="2" t="s">
        <v>24</v>
      </c>
      <c r="C3" s="12">
        <v>330</v>
      </c>
      <c r="D3" s="12">
        <v>1.1000000000000001</v>
      </c>
      <c r="E3" s="12">
        <v>0.2</v>
      </c>
      <c r="F3" s="12">
        <v>70.400000000000006</v>
      </c>
      <c r="G3" s="12">
        <v>0.7</v>
      </c>
      <c r="H3" s="12">
        <v>3.9</v>
      </c>
      <c r="I3" s="12">
        <v>9.6999999999999993</v>
      </c>
      <c r="J3" s="12">
        <v>0.01</v>
      </c>
    </row>
    <row r="4" spans="2:10" x14ac:dyDescent="0.35">
      <c r="B4" s="2" t="s">
        <v>22</v>
      </c>
      <c r="C4" s="12">
        <v>341</v>
      </c>
      <c r="D4" s="12">
        <v>1.2</v>
      </c>
      <c r="E4" s="12">
        <v>0.2</v>
      </c>
      <c r="F4" s="12">
        <v>71.7</v>
      </c>
      <c r="G4" s="12">
        <v>1.9</v>
      </c>
      <c r="H4" s="12">
        <v>3.9</v>
      </c>
      <c r="I4" s="12">
        <v>8.9</v>
      </c>
      <c r="J4" s="12">
        <v>0.01</v>
      </c>
    </row>
    <row r="5" spans="2:10" x14ac:dyDescent="0.35">
      <c r="B5" s="2" t="s">
        <v>23</v>
      </c>
      <c r="C5" s="12">
        <v>335</v>
      </c>
      <c r="D5" s="12">
        <v>1.1000000000000001</v>
      </c>
      <c r="E5" s="12">
        <v>0.2</v>
      </c>
      <c r="F5" s="12">
        <v>70.900000000000006</v>
      </c>
      <c r="G5" s="12">
        <v>0.7</v>
      </c>
      <c r="H5" s="12">
        <v>4</v>
      </c>
      <c r="I5" s="12">
        <v>8.4</v>
      </c>
      <c r="J5" s="12">
        <v>0</v>
      </c>
    </row>
    <row r="6" spans="2:10" x14ac:dyDescent="0.35">
      <c r="B6" s="2" t="s">
        <v>93</v>
      </c>
      <c r="C6" s="12">
        <v>344</v>
      </c>
      <c r="D6" s="12">
        <v>1.1000000000000001</v>
      </c>
      <c r="E6" s="12">
        <v>0.2</v>
      </c>
      <c r="F6" s="12">
        <v>72</v>
      </c>
      <c r="G6" s="12">
        <v>0.7</v>
      </c>
      <c r="H6" s="12">
        <v>3.9</v>
      </c>
      <c r="I6" s="12">
        <v>10.1</v>
      </c>
      <c r="J6" s="12">
        <v>0</v>
      </c>
    </row>
    <row r="7" spans="2:10" x14ac:dyDescent="0.35">
      <c r="B7" s="2" t="s">
        <v>0</v>
      </c>
      <c r="C7" s="12">
        <v>337</v>
      </c>
      <c r="D7" s="12">
        <v>1.1000000000000001</v>
      </c>
      <c r="E7" s="12">
        <v>0.2</v>
      </c>
      <c r="F7" s="12">
        <v>71</v>
      </c>
      <c r="G7" s="12">
        <v>0.7</v>
      </c>
      <c r="H7" s="12">
        <v>3.9</v>
      </c>
      <c r="I7" s="12">
        <v>9.4</v>
      </c>
      <c r="J7" s="12">
        <v>0</v>
      </c>
    </row>
    <row r="8" spans="2:10" x14ac:dyDescent="0.35">
      <c r="B8" s="2" t="s">
        <v>94</v>
      </c>
      <c r="C8" s="12">
        <v>342</v>
      </c>
      <c r="D8" s="12">
        <v>1.8</v>
      </c>
      <c r="E8" s="12">
        <v>0.3</v>
      </c>
      <c r="F8" s="12">
        <v>65</v>
      </c>
      <c r="G8" s="12">
        <v>2</v>
      </c>
      <c r="H8" s="12">
        <v>8.3000000000000007</v>
      </c>
      <c r="I8" s="12">
        <v>12.4</v>
      </c>
      <c r="J8" s="12">
        <v>0</v>
      </c>
    </row>
    <row r="9" spans="2:10" x14ac:dyDescent="0.35">
      <c r="B9" s="2" t="s">
        <v>83</v>
      </c>
      <c r="C9" s="12">
        <v>355</v>
      </c>
      <c r="D9" s="12">
        <v>0.5</v>
      </c>
      <c r="E9" s="12">
        <v>0.1</v>
      </c>
      <c r="F9" s="12">
        <v>86</v>
      </c>
      <c r="G9" s="12">
        <v>0.5</v>
      </c>
      <c r="H9" s="12">
        <v>1</v>
      </c>
      <c r="I9" s="12">
        <v>0.5</v>
      </c>
      <c r="J9" s="12">
        <v>0.01</v>
      </c>
    </row>
    <row r="10" spans="2:10" x14ac:dyDescent="0.35">
      <c r="B10" s="2" t="s">
        <v>132</v>
      </c>
      <c r="C10" s="12">
        <v>321</v>
      </c>
      <c r="D10" s="12">
        <v>0.1</v>
      </c>
      <c r="E10" s="12">
        <v>0.1</v>
      </c>
      <c r="F10" s="12">
        <v>80</v>
      </c>
      <c r="G10" s="12">
        <v>0.1</v>
      </c>
      <c r="H10" s="12">
        <v>0</v>
      </c>
      <c r="I10" s="12">
        <v>0.1</v>
      </c>
      <c r="J10" s="12">
        <v>0.02</v>
      </c>
    </row>
    <row r="11" spans="2:10" x14ac:dyDescent="0.35">
      <c r="B11" s="2" t="s">
        <v>33</v>
      </c>
      <c r="C11" s="3">
        <v>400</v>
      </c>
      <c r="D11" s="3">
        <v>0</v>
      </c>
      <c r="E11" s="3">
        <v>0</v>
      </c>
      <c r="F11" s="3">
        <v>100</v>
      </c>
      <c r="G11" s="3">
        <v>100</v>
      </c>
      <c r="H11" s="3">
        <v>0</v>
      </c>
      <c r="I11" s="3">
        <v>0</v>
      </c>
      <c r="J11" s="3">
        <v>0</v>
      </c>
    </row>
    <row r="12" spans="2:10" x14ac:dyDescent="0.35">
      <c r="B12" s="2" t="s">
        <v>29</v>
      </c>
      <c r="C12" s="12">
        <v>400</v>
      </c>
      <c r="D12" s="12">
        <v>0</v>
      </c>
      <c r="E12" s="12">
        <v>0</v>
      </c>
      <c r="F12" s="12">
        <v>100</v>
      </c>
      <c r="G12" s="12">
        <v>100</v>
      </c>
      <c r="H12" s="12">
        <v>0</v>
      </c>
      <c r="I12" s="12">
        <v>0</v>
      </c>
      <c r="J12" s="12">
        <v>0</v>
      </c>
    </row>
    <row r="13" spans="2:10" x14ac:dyDescent="0.35">
      <c r="B13" s="2" t="s">
        <v>27</v>
      </c>
      <c r="C13" s="12">
        <v>400</v>
      </c>
      <c r="D13" s="12">
        <v>0</v>
      </c>
      <c r="E13" s="12">
        <v>0</v>
      </c>
      <c r="F13" s="12">
        <v>100</v>
      </c>
      <c r="G13" s="12">
        <v>100</v>
      </c>
      <c r="H13" s="12">
        <v>0</v>
      </c>
      <c r="I13" s="12">
        <v>0</v>
      </c>
      <c r="J13" s="12">
        <v>0</v>
      </c>
    </row>
    <row r="14" spans="2:10" x14ac:dyDescent="0.35">
      <c r="B14" s="2" t="s">
        <v>31</v>
      </c>
      <c r="C14" s="12">
        <v>400</v>
      </c>
      <c r="D14" s="12">
        <v>0</v>
      </c>
      <c r="E14" s="12">
        <v>0</v>
      </c>
      <c r="F14" s="12">
        <v>100</v>
      </c>
      <c r="G14" s="12">
        <v>100</v>
      </c>
      <c r="H14" s="12">
        <v>0</v>
      </c>
      <c r="I14" s="12">
        <v>0</v>
      </c>
      <c r="J14" s="12">
        <v>0</v>
      </c>
    </row>
    <row r="15" spans="2:10" x14ac:dyDescent="0.35">
      <c r="B15" s="2" t="s">
        <v>131</v>
      </c>
      <c r="C15" s="12">
        <v>400</v>
      </c>
      <c r="D15" s="12">
        <v>0</v>
      </c>
      <c r="E15" s="12">
        <v>0</v>
      </c>
      <c r="F15" s="12">
        <v>100</v>
      </c>
      <c r="G15" s="12">
        <v>100</v>
      </c>
      <c r="H15" s="12">
        <v>0</v>
      </c>
      <c r="I15" s="12">
        <v>0</v>
      </c>
      <c r="J15" s="12">
        <v>0</v>
      </c>
    </row>
    <row r="16" spans="2:10" x14ac:dyDescent="0.35">
      <c r="B16" s="2" t="s">
        <v>30</v>
      </c>
      <c r="C16" s="12">
        <v>400</v>
      </c>
      <c r="D16" s="12">
        <v>0</v>
      </c>
      <c r="E16" s="12">
        <v>0</v>
      </c>
      <c r="F16" s="12">
        <v>100</v>
      </c>
      <c r="G16" s="12">
        <v>98</v>
      </c>
      <c r="H16" s="12">
        <v>0</v>
      </c>
      <c r="I16" s="12">
        <v>0</v>
      </c>
      <c r="J16" s="12">
        <v>0</v>
      </c>
    </row>
    <row r="17" spans="2:10" x14ac:dyDescent="0.35">
      <c r="B17" s="2" t="s">
        <v>32</v>
      </c>
      <c r="C17" s="12">
        <v>400</v>
      </c>
      <c r="D17" s="12">
        <v>0</v>
      </c>
      <c r="E17" s="12">
        <v>0</v>
      </c>
      <c r="F17" s="12">
        <v>100</v>
      </c>
      <c r="G17" s="12">
        <v>97</v>
      </c>
      <c r="H17" s="12">
        <v>0</v>
      </c>
      <c r="I17" s="12">
        <v>0</v>
      </c>
      <c r="J17" s="12">
        <v>0</v>
      </c>
    </row>
    <row r="18" spans="2:10" x14ac:dyDescent="0.35">
      <c r="B18" s="2" t="s">
        <v>67</v>
      </c>
      <c r="C18" s="3">
        <v>400</v>
      </c>
      <c r="D18" s="3">
        <v>0</v>
      </c>
      <c r="E18" s="3">
        <v>0</v>
      </c>
      <c r="F18" s="3">
        <v>100</v>
      </c>
      <c r="G18" s="3">
        <v>97</v>
      </c>
      <c r="H18" s="3">
        <v>0</v>
      </c>
      <c r="I18" s="3">
        <v>0</v>
      </c>
      <c r="J18" s="3">
        <v>0</v>
      </c>
    </row>
    <row r="19" spans="2:10" x14ac:dyDescent="0.35">
      <c r="B19" s="2" t="s">
        <v>26</v>
      </c>
      <c r="C19" s="12">
        <v>400</v>
      </c>
      <c r="D19" s="12">
        <v>0</v>
      </c>
      <c r="E19" s="12">
        <v>0</v>
      </c>
      <c r="F19" s="12">
        <v>100</v>
      </c>
      <c r="G19" s="12">
        <v>100</v>
      </c>
      <c r="H19" s="12">
        <v>0</v>
      </c>
      <c r="I19" s="12">
        <v>0</v>
      </c>
      <c r="J19" s="12">
        <v>0</v>
      </c>
    </row>
    <row r="20" spans="2:10" x14ac:dyDescent="0.35">
      <c r="B20" s="2" t="s">
        <v>8</v>
      </c>
      <c r="C20" s="12">
        <v>400</v>
      </c>
      <c r="D20" s="12">
        <v>0</v>
      </c>
      <c r="E20" s="12">
        <v>0</v>
      </c>
      <c r="F20" s="12">
        <v>100</v>
      </c>
      <c r="G20" s="12">
        <v>100</v>
      </c>
      <c r="H20" s="12">
        <v>0</v>
      </c>
      <c r="I20" s="12">
        <v>0</v>
      </c>
      <c r="J20" s="12">
        <v>0</v>
      </c>
    </row>
    <row r="21" spans="2:10" x14ac:dyDescent="0.35">
      <c r="B21" s="2" t="s">
        <v>28</v>
      </c>
      <c r="C21" s="12">
        <v>400</v>
      </c>
      <c r="D21" s="12">
        <v>0</v>
      </c>
      <c r="E21" s="12">
        <v>0</v>
      </c>
      <c r="F21" s="12">
        <v>100</v>
      </c>
      <c r="G21" s="12">
        <v>100</v>
      </c>
      <c r="H21" s="12">
        <v>0</v>
      </c>
      <c r="I21" s="12">
        <v>0</v>
      </c>
      <c r="J21" s="12">
        <v>0</v>
      </c>
    </row>
    <row r="22" spans="2:10" x14ac:dyDescent="0.35">
      <c r="B22" s="2" t="s">
        <v>141</v>
      </c>
      <c r="C22" s="12">
        <v>397</v>
      </c>
      <c r="D22" s="12">
        <v>0</v>
      </c>
      <c r="E22" s="12">
        <v>0</v>
      </c>
      <c r="F22" s="12">
        <v>99.2</v>
      </c>
      <c r="G22" s="12">
        <v>97.6</v>
      </c>
      <c r="H22" s="12">
        <v>0</v>
      </c>
      <c r="I22" s="12">
        <v>0</v>
      </c>
      <c r="J22" s="12">
        <v>0</v>
      </c>
    </row>
    <row r="23" spans="2:10" x14ac:dyDescent="0.35">
      <c r="B23" s="2" t="s">
        <v>142</v>
      </c>
      <c r="C23" s="12">
        <v>396</v>
      </c>
      <c r="D23" s="12">
        <v>0</v>
      </c>
      <c r="E23" s="12">
        <v>0</v>
      </c>
      <c r="F23" s="12">
        <v>99</v>
      </c>
      <c r="G23" s="12">
        <v>97.4</v>
      </c>
      <c r="H23" s="12">
        <v>0</v>
      </c>
      <c r="I23" s="12">
        <v>0</v>
      </c>
      <c r="J23" s="12">
        <v>0</v>
      </c>
    </row>
    <row r="24" spans="2:10" x14ac:dyDescent="0.35">
      <c r="B24" s="2" t="s">
        <v>140</v>
      </c>
      <c r="C24" s="12">
        <v>394</v>
      </c>
      <c r="D24" s="12">
        <v>0</v>
      </c>
      <c r="E24" s="12">
        <v>0</v>
      </c>
      <c r="F24" s="12">
        <v>98</v>
      </c>
      <c r="G24" s="12">
        <v>95</v>
      </c>
      <c r="H24" s="12">
        <v>0</v>
      </c>
      <c r="I24" s="12">
        <v>0.5</v>
      </c>
      <c r="J24" s="12">
        <v>7.0000000000000007E-2</v>
      </c>
    </row>
    <row r="25" spans="2:10" x14ac:dyDescent="0.35">
      <c r="B25" s="2" t="s">
        <v>118</v>
      </c>
      <c r="C25" s="12">
        <v>320</v>
      </c>
      <c r="D25" s="12">
        <v>0</v>
      </c>
      <c r="E25" s="12">
        <v>0</v>
      </c>
      <c r="F25" s="12">
        <v>84</v>
      </c>
      <c r="G25" s="12">
        <v>64</v>
      </c>
      <c r="H25" s="12">
        <v>0</v>
      </c>
      <c r="I25" s="12">
        <v>0</v>
      </c>
      <c r="J25" s="12">
        <v>0</v>
      </c>
    </row>
    <row r="26" spans="2:10" x14ac:dyDescent="0.35">
      <c r="B26" s="2" t="s">
        <v>19</v>
      </c>
      <c r="C26" s="12">
        <v>175</v>
      </c>
      <c r="D26" s="12">
        <v>16.3</v>
      </c>
      <c r="E26" s="12">
        <v>11.3</v>
      </c>
      <c r="F26" s="12">
        <v>4.2</v>
      </c>
      <c r="G26" s="12">
        <v>4.2</v>
      </c>
      <c r="H26" s="12">
        <v>0</v>
      </c>
      <c r="I26" s="12">
        <v>2.9</v>
      </c>
      <c r="J26" s="12">
        <v>0.14000000000000001</v>
      </c>
    </row>
    <row r="27" spans="2:10" x14ac:dyDescent="0.35">
      <c r="B27" s="2" t="s">
        <v>4</v>
      </c>
      <c r="C27" s="12">
        <v>302</v>
      </c>
      <c r="D27" s="12">
        <v>31</v>
      </c>
      <c r="E27" s="12">
        <v>20.9</v>
      </c>
      <c r="F27" s="12">
        <v>3.3</v>
      </c>
      <c r="G27" s="12">
        <v>3.3</v>
      </c>
      <c r="H27" s="12">
        <v>0.1</v>
      </c>
      <c r="I27" s="12">
        <v>2.2999999999999998</v>
      </c>
      <c r="J27" s="12">
        <v>0.11</v>
      </c>
    </row>
    <row r="28" spans="2:10" x14ac:dyDescent="0.35">
      <c r="B28" s="2" t="s">
        <v>92</v>
      </c>
      <c r="C28" s="3">
        <v>301</v>
      </c>
      <c r="D28" s="3">
        <v>31</v>
      </c>
      <c r="E28" s="3">
        <v>21.7</v>
      </c>
      <c r="F28" s="3">
        <v>3.1</v>
      </c>
      <c r="G28" s="3">
        <v>3.1</v>
      </c>
      <c r="H28" s="3">
        <v>0</v>
      </c>
      <c r="I28" s="3">
        <v>2.2999999999999998</v>
      </c>
      <c r="J28" s="3">
        <v>0.08</v>
      </c>
    </row>
    <row r="29" spans="2:10" x14ac:dyDescent="0.35">
      <c r="B29" s="2" t="s">
        <v>20</v>
      </c>
      <c r="C29" s="12">
        <v>293</v>
      </c>
      <c r="D29" s="12">
        <v>30.2</v>
      </c>
      <c r="E29" s="12">
        <v>20.2</v>
      </c>
      <c r="F29" s="12">
        <v>2.9</v>
      </c>
      <c r="G29" s="12">
        <v>2.9</v>
      </c>
      <c r="H29" s="12">
        <v>0</v>
      </c>
      <c r="I29" s="12">
        <v>2.2999999999999998</v>
      </c>
      <c r="J29" s="12">
        <v>0.09</v>
      </c>
    </row>
    <row r="30" spans="2:10" x14ac:dyDescent="0.35">
      <c r="B30" s="2" t="s">
        <v>21</v>
      </c>
      <c r="C30" s="12">
        <v>395</v>
      </c>
      <c r="D30" s="12">
        <v>42</v>
      </c>
      <c r="E30" s="12">
        <v>27</v>
      </c>
      <c r="F30" s="12">
        <v>2.2000000000000002</v>
      </c>
      <c r="G30" s="12">
        <v>2.2000000000000002</v>
      </c>
      <c r="H30" s="12">
        <v>0</v>
      </c>
      <c r="I30" s="12">
        <v>2</v>
      </c>
      <c r="J30" s="12">
        <v>0</v>
      </c>
    </row>
    <row r="31" spans="2:10" x14ac:dyDescent="0.35">
      <c r="B31" s="2" t="s">
        <v>53</v>
      </c>
      <c r="C31" s="12">
        <v>381</v>
      </c>
      <c r="D31" s="12">
        <v>40</v>
      </c>
      <c r="E31" s="12">
        <v>28.5</v>
      </c>
      <c r="F31" s="12">
        <v>2.9</v>
      </c>
      <c r="G31" s="12">
        <v>2.9</v>
      </c>
      <c r="H31" s="12">
        <v>0</v>
      </c>
      <c r="I31" s="12">
        <v>2.4</v>
      </c>
      <c r="J31" s="12">
        <v>0.08</v>
      </c>
    </row>
    <row r="32" spans="2:10" x14ac:dyDescent="0.35">
      <c r="B32" s="2" t="s">
        <v>10</v>
      </c>
      <c r="C32" s="12">
        <v>743</v>
      </c>
      <c r="D32" s="12">
        <v>82</v>
      </c>
      <c r="E32" s="12">
        <v>59</v>
      </c>
      <c r="F32" s="12">
        <v>0.5</v>
      </c>
      <c r="G32" s="12">
        <v>0.5</v>
      </c>
      <c r="H32" s="12">
        <v>0</v>
      </c>
      <c r="I32" s="12">
        <v>0.7</v>
      </c>
      <c r="J32" s="12">
        <v>0.03</v>
      </c>
    </row>
    <row r="33" spans="2:10" x14ac:dyDescent="0.35">
      <c r="B33" s="2" t="s">
        <v>11</v>
      </c>
      <c r="C33" s="12">
        <v>744</v>
      </c>
      <c r="D33" s="12">
        <v>82</v>
      </c>
      <c r="E33" s="12">
        <v>57</v>
      </c>
      <c r="F33" s="12">
        <v>0.9</v>
      </c>
      <c r="G33" s="12">
        <v>0.9</v>
      </c>
      <c r="H33" s="12">
        <v>0</v>
      </c>
      <c r="I33" s="12">
        <v>0.7</v>
      </c>
      <c r="J33" s="12">
        <v>0.05</v>
      </c>
    </row>
    <row r="34" spans="2:10" x14ac:dyDescent="0.35">
      <c r="B34" s="2" t="s">
        <v>12</v>
      </c>
      <c r="C34" s="12">
        <v>744</v>
      </c>
      <c r="D34" s="12">
        <v>82</v>
      </c>
      <c r="E34" s="12">
        <v>57</v>
      </c>
      <c r="F34" s="12">
        <v>0.8</v>
      </c>
      <c r="G34" s="12">
        <v>0.8</v>
      </c>
      <c r="H34" s="12">
        <v>0</v>
      </c>
      <c r="I34" s="12">
        <v>0.7</v>
      </c>
      <c r="J34" s="12">
        <v>0.02</v>
      </c>
    </row>
    <row r="35" spans="2:10" x14ac:dyDescent="0.35">
      <c r="B35" s="2" t="s">
        <v>117</v>
      </c>
      <c r="C35" s="12">
        <v>900</v>
      </c>
      <c r="D35" s="12">
        <v>100</v>
      </c>
      <c r="E35" s="12">
        <v>60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</row>
    <row r="36" spans="2:10" x14ac:dyDescent="0.35">
      <c r="B36" s="2" t="s">
        <v>133</v>
      </c>
      <c r="C36" s="12">
        <v>64</v>
      </c>
      <c r="D36" s="12">
        <v>3.6</v>
      </c>
      <c r="E36" s="12">
        <v>2.2000000000000002</v>
      </c>
      <c r="F36" s="12">
        <v>4.8</v>
      </c>
      <c r="G36" s="12">
        <v>4.8</v>
      </c>
      <c r="H36" s="12">
        <v>0</v>
      </c>
      <c r="I36" s="12">
        <v>3.2</v>
      </c>
      <c r="J36" s="12">
        <v>0.1</v>
      </c>
    </row>
    <row r="37" spans="2:10" x14ac:dyDescent="0.35">
      <c r="B37" s="2" t="s">
        <v>134</v>
      </c>
      <c r="C37" s="12">
        <v>47</v>
      </c>
      <c r="D37" s="12">
        <v>1.6</v>
      </c>
      <c r="E37" s="12">
        <v>1.6</v>
      </c>
      <c r="F37" s="12">
        <v>4.8</v>
      </c>
      <c r="G37" s="12">
        <v>4.8</v>
      </c>
      <c r="H37" s="12">
        <v>0</v>
      </c>
      <c r="I37" s="12">
        <v>3.3</v>
      </c>
      <c r="J37" s="12">
        <v>0.1</v>
      </c>
    </row>
    <row r="38" spans="2:10" x14ac:dyDescent="0.35">
      <c r="B38" s="2" t="s">
        <v>89</v>
      </c>
      <c r="C38" s="12">
        <v>68</v>
      </c>
      <c r="D38" s="12">
        <v>4</v>
      </c>
      <c r="E38" s="12">
        <v>2.2999999999999998</v>
      </c>
      <c r="F38" s="12">
        <v>4.8</v>
      </c>
      <c r="G38" s="12">
        <v>4.8</v>
      </c>
      <c r="H38" s="12">
        <v>0</v>
      </c>
      <c r="I38" s="12">
        <v>3.3</v>
      </c>
      <c r="J38" s="12">
        <v>0.1</v>
      </c>
    </row>
    <row r="39" spans="2:10" x14ac:dyDescent="0.35">
      <c r="B39" s="2" t="s">
        <v>90</v>
      </c>
      <c r="C39" s="12">
        <v>65</v>
      </c>
      <c r="D39" s="12">
        <v>3.6</v>
      </c>
      <c r="E39" s="12">
        <v>2.2000000000000002</v>
      </c>
      <c r="F39" s="12">
        <v>4.8</v>
      </c>
      <c r="G39" s="12">
        <v>4.8</v>
      </c>
      <c r="H39" s="12">
        <v>0</v>
      </c>
      <c r="I39" s="12">
        <v>3.3</v>
      </c>
      <c r="J39" s="12">
        <v>0.1</v>
      </c>
    </row>
    <row r="40" spans="2:10" x14ac:dyDescent="0.35">
      <c r="B40" s="2" t="s">
        <v>91</v>
      </c>
      <c r="C40" s="12">
        <v>47</v>
      </c>
      <c r="D40" s="12">
        <v>1.6</v>
      </c>
      <c r="E40" s="12">
        <v>1</v>
      </c>
      <c r="F40" s="12">
        <v>4.8</v>
      </c>
      <c r="G40" s="12">
        <v>4.8</v>
      </c>
      <c r="H40" s="12">
        <v>0</v>
      </c>
      <c r="I40" s="12">
        <v>3.3</v>
      </c>
      <c r="J40" s="12">
        <v>0.1</v>
      </c>
    </row>
    <row r="41" spans="2:10" x14ac:dyDescent="0.35">
      <c r="B41" s="2" t="s">
        <v>58</v>
      </c>
      <c r="C41" s="12">
        <v>45</v>
      </c>
      <c r="D41" s="12">
        <v>1.5</v>
      </c>
      <c r="E41" s="12">
        <v>1</v>
      </c>
      <c r="F41" s="12">
        <v>4.8</v>
      </c>
      <c r="G41" s="12">
        <v>4.8</v>
      </c>
      <c r="H41" s="12">
        <v>0</v>
      </c>
      <c r="I41" s="12">
        <v>3.2</v>
      </c>
      <c r="J41" s="12">
        <v>0.11</v>
      </c>
    </row>
    <row r="42" spans="2:10" x14ac:dyDescent="0.35">
      <c r="B42" s="2" t="s">
        <v>5</v>
      </c>
      <c r="C42" s="3">
        <v>45</v>
      </c>
      <c r="D42" s="3">
        <v>1.5</v>
      </c>
      <c r="E42" s="3">
        <v>1</v>
      </c>
      <c r="F42" s="3">
        <v>4.8</v>
      </c>
      <c r="G42" s="3">
        <v>4.8</v>
      </c>
      <c r="H42" s="3">
        <v>0</v>
      </c>
      <c r="I42" s="3">
        <v>3.2</v>
      </c>
      <c r="J42" s="3">
        <v>0.11</v>
      </c>
    </row>
    <row r="43" spans="2:10" x14ac:dyDescent="0.35">
      <c r="B43" s="2" t="s">
        <v>6</v>
      </c>
      <c r="C43" s="12">
        <v>65</v>
      </c>
      <c r="D43" s="12">
        <v>3.6</v>
      </c>
      <c r="E43" s="12">
        <v>2.2000000000000002</v>
      </c>
      <c r="F43" s="12">
        <v>4.8</v>
      </c>
      <c r="G43" s="12">
        <v>4.8</v>
      </c>
      <c r="H43" s="12">
        <v>0</v>
      </c>
      <c r="I43" s="12">
        <v>3.3</v>
      </c>
      <c r="J43" s="12">
        <v>0.04</v>
      </c>
    </row>
    <row r="44" spans="2:10" x14ac:dyDescent="0.35">
      <c r="B44" s="2" t="s">
        <v>85</v>
      </c>
      <c r="C44" s="12">
        <v>359</v>
      </c>
      <c r="D44" s="12">
        <v>0.8</v>
      </c>
      <c r="E44" s="12">
        <v>0.5</v>
      </c>
      <c r="F44" s="12">
        <v>52</v>
      </c>
      <c r="G44" s="12">
        <v>52</v>
      </c>
      <c r="H44" s="12">
        <v>0</v>
      </c>
      <c r="I44" s="12">
        <v>39</v>
      </c>
      <c r="J44" s="12">
        <v>1.1000000000000001</v>
      </c>
    </row>
    <row r="45" spans="2:10" x14ac:dyDescent="0.35">
      <c r="B45" s="2" t="s">
        <v>59</v>
      </c>
      <c r="C45" s="12">
        <v>430</v>
      </c>
      <c r="D45" s="12">
        <v>14</v>
      </c>
      <c r="E45" s="12">
        <v>9</v>
      </c>
      <c r="F45" s="12">
        <v>45</v>
      </c>
      <c r="G45" s="12">
        <v>45</v>
      </c>
      <c r="H45" s="12">
        <v>0</v>
      </c>
      <c r="I45" s="12">
        <v>31</v>
      </c>
      <c r="J45" s="12">
        <v>0.92</v>
      </c>
    </row>
    <row r="46" spans="2:10" x14ac:dyDescent="0.35">
      <c r="B46" s="2" t="s">
        <v>50</v>
      </c>
      <c r="C46" s="12">
        <v>496</v>
      </c>
      <c r="D46" s="12">
        <v>26</v>
      </c>
      <c r="E46" s="12">
        <v>16.5</v>
      </c>
      <c r="F46" s="12">
        <v>39.200000000000003</v>
      </c>
      <c r="G46" s="12">
        <v>39.200000000000003</v>
      </c>
      <c r="H46" s="12">
        <v>0</v>
      </c>
      <c r="I46" s="12">
        <v>26</v>
      </c>
      <c r="J46" s="12">
        <v>0.8</v>
      </c>
    </row>
    <row r="47" spans="2:10" x14ac:dyDescent="0.35">
      <c r="B47" s="2" t="s">
        <v>7</v>
      </c>
      <c r="C47" s="3">
        <v>403</v>
      </c>
      <c r="D47" s="3">
        <v>41</v>
      </c>
      <c r="E47" s="3">
        <v>28</v>
      </c>
      <c r="F47" s="3">
        <v>4</v>
      </c>
      <c r="G47" s="3">
        <v>3</v>
      </c>
      <c r="H47" s="3">
        <v>0</v>
      </c>
      <c r="I47" s="3">
        <v>4.5</v>
      </c>
      <c r="J47" s="3">
        <v>0.08</v>
      </c>
    </row>
    <row r="48" spans="2:10" x14ac:dyDescent="0.35">
      <c r="B48" s="2" t="s">
        <v>57</v>
      </c>
      <c r="C48" s="12">
        <v>595</v>
      </c>
      <c r="D48" s="12">
        <v>45</v>
      </c>
      <c r="E48" s="12">
        <v>27</v>
      </c>
      <c r="F48" s="12">
        <v>33</v>
      </c>
      <c r="G48" s="12">
        <v>27</v>
      </c>
      <c r="H48" s="12">
        <v>11</v>
      </c>
      <c r="I48" s="12">
        <v>9</v>
      </c>
      <c r="J48" s="12">
        <v>0</v>
      </c>
    </row>
    <row r="49" spans="2:10" x14ac:dyDescent="0.35">
      <c r="B49" s="2" t="s">
        <v>63</v>
      </c>
      <c r="C49" s="12">
        <v>544</v>
      </c>
      <c r="D49" s="12">
        <v>38</v>
      </c>
      <c r="E49" s="12">
        <v>23</v>
      </c>
      <c r="F49" s="12">
        <v>41</v>
      </c>
      <c r="G49" s="12">
        <v>35</v>
      </c>
      <c r="H49" s="12">
        <v>7.4</v>
      </c>
      <c r="I49" s="12">
        <v>7.2</v>
      </c>
      <c r="J49" s="12">
        <v>0.1</v>
      </c>
    </row>
    <row r="50" spans="2:10" x14ac:dyDescent="0.35">
      <c r="B50" s="2" t="s">
        <v>60</v>
      </c>
      <c r="C50" s="12">
        <v>564</v>
      </c>
      <c r="D50" s="12">
        <v>38</v>
      </c>
      <c r="E50" s="12">
        <v>22</v>
      </c>
      <c r="F50" s="12">
        <v>44</v>
      </c>
      <c r="G50" s="12">
        <v>41</v>
      </c>
      <c r="H50" s="12">
        <v>9</v>
      </c>
      <c r="I50" s="12">
        <v>6.8</v>
      </c>
      <c r="J50" s="12">
        <v>0.04</v>
      </c>
    </row>
    <row r="51" spans="2:10" x14ac:dyDescent="0.35">
      <c r="B51" s="2" t="s">
        <v>54</v>
      </c>
      <c r="C51" s="12">
        <v>553</v>
      </c>
      <c r="D51" s="12">
        <v>35</v>
      </c>
      <c r="E51" s="12">
        <v>20</v>
      </c>
      <c r="F51" s="12">
        <v>50</v>
      </c>
      <c r="G51" s="12">
        <v>46</v>
      </c>
      <c r="H51" s="12">
        <v>7.2</v>
      </c>
      <c r="I51" s="12">
        <v>5.9</v>
      </c>
      <c r="J51" s="12">
        <v>0.01</v>
      </c>
    </row>
    <row r="52" spans="2:10" x14ac:dyDescent="0.35">
      <c r="B52" s="2" t="s">
        <v>55</v>
      </c>
      <c r="C52" s="3">
        <v>555</v>
      </c>
      <c r="D52" s="3">
        <v>34</v>
      </c>
      <c r="E52" s="3">
        <v>21</v>
      </c>
      <c r="F52" s="3">
        <v>53</v>
      </c>
      <c r="G52" s="3">
        <v>51</v>
      </c>
      <c r="H52" s="3">
        <v>3.9</v>
      </c>
      <c r="I52" s="3">
        <v>6.3</v>
      </c>
      <c r="J52" s="3">
        <v>0.18</v>
      </c>
    </row>
    <row r="53" spans="2:10" x14ac:dyDescent="0.35">
      <c r="B53" s="2" t="s">
        <v>62</v>
      </c>
      <c r="C53" s="3">
        <v>553</v>
      </c>
      <c r="D53" s="3">
        <v>34</v>
      </c>
      <c r="E53" s="3">
        <v>14</v>
      </c>
      <c r="F53" s="3">
        <v>53</v>
      </c>
      <c r="G53" s="3">
        <v>51</v>
      </c>
      <c r="H53" s="3">
        <v>2.8</v>
      </c>
      <c r="I53" s="3">
        <v>6.5</v>
      </c>
      <c r="J53" s="3">
        <v>0.09</v>
      </c>
    </row>
    <row r="54" spans="2:10" x14ac:dyDescent="0.35">
      <c r="B54" s="2" t="s">
        <v>61</v>
      </c>
      <c r="C54" s="12">
        <v>551</v>
      </c>
      <c r="D54" s="12">
        <v>34</v>
      </c>
      <c r="E54" s="12">
        <v>20</v>
      </c>
      <c r="F54" s="12">
        <v>53</v>
      </c>
      <c r="G54" s="12">
        <v>50</v>
      </c>
      <c r="H54" s="12">
        <v>3.7</v>
      </c>
      <c r="I54" s="12">
        <v>7.3</v>
      </c>
      <c r="J54" s="12">
        <v>0.21</v>
      </c>
    </row>
    <row r="55" spans="2:10" x14ac:dyDescent="0.35">
      <c r="B55" s="2" t="s">
        <v>56</v>
      </c>
      <c r="C55" s="3">
        <v>561</v>
      </c>
      <c r="D55" s="3">
        <v>34</v>
      </c>
      <c r="E55" s="3">
        <v>20</v>
      </c>
      <c r="F55" s="3">
        <v>55</v>
      </c>
      <c r="G55" s="3">
        <v>55</v>
      </c>
      <c r="H55" s="3">
        <v>0</v>
      </c>
      <c r="I55" s="3">
        <v>8.1999999999999993</v>
      </c>
      <c r="J55" s="3">
        <v>0.3</v>
      </c>
    </row>
    <row r="56" spans="2:10" x14ac:dyDescent="0.35">
      <c r="B56" s="2" t="s">
        <v>71</v>
      </c>
      <c r="C56" s="3">
        <v>597</v>
      </c>
      <c r="D56" s="3">
        <v>42</v>
      </c>
      <c r="E56" s="3">
        <v>25</v>
      </c>
      <c r="F56" s="3">
        <v>47</v>
      </c>
      <c r="G56" s="3">
        <v>47</v>
      </c>
      <c r="H56" s="3">
        <v>0</v>
      </c>
      <c r="I56" s="3">
        <v>7.5</v>
      </c>
      <c r="J56" s="3">
        <v>0.25</v>
      </c>
    </row>
    <row r="57" spans="2:10" x14ac:dyDescent="0.35">
      <c r="B57" s="2" t="s">
        <v>72</v>
      </c>
      <c r="C57" s="12">
        <v>554</v>
      </c>
      <c r="D57" s="12">
        <v>37</v>
      </c>
      <c r="E57" s="12">
        <v>22</v>
      </c>
      <c r="F57" s="12">
        <v>43</v>
      </c>
      <c r="G57" s="12">
        <v>41</v>
      </c>
      <c r="H57" s="12">
        <v>0</v>
      </c>
      <c r="I57" s="12">
        <v>10</v>
      </c>
      <c r="J57" s="12">
        <v>0.2</v>
      </c>
    </row>
    <row r="58" spans="2:10" x14ac:dyDescent="0.35">
      <c r="B58" s="2" t="s">
        <v>73</v>
      </c>
      <c r="C58" s="12">
        <v>509</v>
      </c>
      <c r="D58" s="12">
        <v>33</v>
      </c>
      <c r="E58" s="12">
        <v>20</v>
      </c>
      <c r="F58" s="12">
        <v>36</v>
      </c>
      <c r="G58" s="12">
        <v>32</v>
      </c>
      <c r="H58" s="12">
        <v>0</v>
      </c>
      <c r="I58" s="12">
        <v>8.9</v>
      </c>
      <c r="J58" s="12">
        <v>0</v>
      </c>
    </row>
    <row r="59" spans="2:10" x14ac:dyDescent="0.35">
      <c r="B59" s="2" t="s">
        <v>70</v>
      </c>
      <c r="C59" s="12">
        <v>590</v>
      </c>
      <c r="D59" s="12">
        <v>40</v>
      </c>
      <c r="E59" s="12">
        <v>25</v>
      </c>
      <c r="F59" s="12">
        <v>53</v>
      </c>
      <c r="G59" s="12">
        <v>47</v>
      </c>
      <c r="H59" s="12">
        <v>0</v>
      </c>
      <c r="I59" s="12">
        <v>5.2</v>
      </c>
      <c r="J59" s="12">
        <v>0.18</v>
      </c>
    </row>
    <row r="60" spans="2:10" x14ac:dyDescent="0.35">
      <c r="B60" s="2" t="s">
        <v>69</v>
      </c>
      <c r="C60" s="12">
        <v>586</v>
      </c>
      <c r="D60" s="12">
        <v>41</v>
      </c>
      <c r="E60" s="12">
        <v>25</v>
      </c>
      <c r="F60" s="12">
        <v>47</v>
      </c>
      <c r="G60" s="12">
        <v>45</v>
      </c>
      <c r="H60" s="12">
        <v>0</v>
      </c>
      <c r="I60" s="12">
        <v>7.3</v>
      </c>
      <c r="J60" s="12">
        <v>0.18</v>
      </c>
    </row>
    <row r="61" spans="2:10" x14ac:dyDescent="0.35">
      <c r="B61" s="2" t="s">
        <v>68</v>
      </c>
      <c r="C61" s="12">
        <v>572</v>
      </c>
      <c r="D61" s="12">
        <v>40</v>
      </c>
      <c r="E61" s="12">
        <v>24</v>
      </c>
      <c r="F61" s="12">
        <v>40</v>
      </c>
      <c r="G61" s="12">
        <v>35</v>
      </c>
      <c r="H61" s="12">
        <v>0</v>
      </c>
      <c r="I61" s="12">
        <v>8.1999999999999993</v>
      </c>
      <c r="J61" s="12">
        <v>0.04</v>
      </c>
    </row>
    <row r="62" spans="2:10" x14ac:dyDescent="0.35">
      <c r="B62" s="2" t="s">
        <v>9</v>
      </c>
      <c r="C62" s="12">
        <v>366</v>
      </c>
      <c r="D62" s="12">
        <v>21</v>
      </c>
      <c r="E62" s="12">
        <v>13</v>
      </c>
      <c r="F62" s="12">
        <v>8.6999999999999993</v>
      </c>
      <c r="G62" s="12">
        <v>0.5</v>
      </c>
      <c r="H62" s="12">
        <v>28</v>
      </c>
      <c r="I62" s="12">
        <v>20</v>
      </c>
      <c r="J62" s="12">
        <v>0.08</v>
      </c>
    </row>
    <row r="63" spans="2:10" x14ac:dyDescent="0.35">
      <c r="B63" s="2" t="s">
        <v>36</v>
      </c>
      <c r="C63" s="12">
        <v>651</v>
      </c>
      <c r="D63" s="12">
        <v>52</v>
      </c>
      <c r="E63" s="12">
        <v>3.9</v>
      </c>
      <c r="F63" s="12">
        <v>8.8000000000000007</v>
      </c>
      <c r="G63" s="12">
        <v>4.5999999999999996</v>
      </c>
      <c r="H63" s="12">
        <v>9.9</v>
      </c>
      <c r="I63" s="12">
        <v>21</v>
      </c>
      <c r="J63" s="12">
        <v>0.05</v>
      </c>
    </row>
    <row r="64" spans="2:10" x14ac:dyDescent="0.35">
      <c r="B64" s="2" t="s">
        <v>35</v>
      </c>
      <c r="C64" s="12">
        <v>612</v>
      </c>
      <c r="D64" s="12">
        <v>59.7</v>
      </c>
      <c r="E64" s="12">
        <v>4.4000000000000004</v>
      </c>
      <c r="F64" s="12">
        <v>5.7</v>
      </c>
      <c r="G64" s="12">
        <v>4.3</v>
      </c>
      <c r="H64" s="12">
        <v>13.2</v>
      </c>
      <c r="I64" s="12">
        <v>13</v>
      </c>
      <c r="J64" s="12">
        <v>0.01</v>
      </c>
    </row>
    <row r="65" spans="2:10" x14ac:dyDescent="0.35">
      <c r="B65" s="2" t="s">
        <v>34</v>
      </c>
      <c r="C65" s="12">
        <v>735</v>
      </c>
      <c r="D65" s="12">
        <v>67.599999999999994</v>
      </c>
      <c r="E65" s="12">
        <v>50</v>
      </c>
      <c r="F65" s="12">
        <v>11.8</v>
      </c>
      <c r="G65" s="12">
        <v>10</v>
      </c>
      <c r="H65" s="12">
        <v>15</v>
      </c>
      <c r="I65" s="12">
        <v>15.5</v>
      </c>
      <c r="J65" s="12">
        <v>0.04</v>
      </c>
    </row>
    <row r="66" spans="2:10" x14ac:dyDescent="0.35">
      <c r="B66" s="2" t="s">
        <v>3</v>
      </c>
      <c r="C66" s="12">
        <v>646</v>
      </c>
      <c r="D66" s="12">
        <v>63</v>
      </c>
      <c r="E66" s="12">
        <v>5.3</v>
      </c>
      <c r="F66" s="12">
        <v>4.7</v>
      </c>
      <c r="G66" s="12">
        <v>4.5</v>
      </c>
      <c r="H66" s="12">
        <v>10</v>
      </c>
      <c r="I66" s="12">
        <v>15</v>
      </c>
      <c r="J66" s="12">
        <v>0.01</v>
      </c>
    </row>
    <row r="67" spans="2:10" x14ac:dyDescent="0.35">
      <c r="B67" s="2" t="s">
        <v>147</v>
      </c>
      <c r="C67" s="12">
        <v>604</v>
      </c>
      <c r="D67" s="12">
        <v>46.4</v>
      </c>
      <c r="E67" s="12">
        <v>5.6</v>
      </c>
      <c r="F67" s="12">
        <v>12</v>
      </c>
      <c r="G67" s="12">
        <v>5.4</v>
      </c>
      <c r="H67" s="12">
        <v>11</v>
      </c>
      <c r="I67" s="12">
        <v>24.9</v>
      </c>
      <c r="J67" s="12">
        <v>0</v>
      </c>
    </row>
    <row r="68" spans="2:10" x14ac:dyDescent="0.35">
      <c r="B68" s="2" t="s">
        <v>86</v>
      </c>
      <c r="C68" s="12">
        <v>624</v>
      </c>
      <c r="D68" s="12">
        <v>54.1</v>
      </c>
      <c r="E68" s="12">
        <v>4</v>
      </c>
      <c r="F68" s="12">
        <v>5.4</v>
      </c>
      <c r="G68" s="12">
        <v>1.4</v>
      </c>
      <c r="H68" s="12">
        <v>13.5</v>
      </c>
      <c r="I68" s="12">
        <v>22.1</v>
      </c>
      <c r="J68" s="12">
        <v>0</v>
      </c>
    </row>
    <row r="69" spans="2:10" x14ac:dyDescent="0.35">
      <c r="B69" s="2" t="s">
        <v>135</v>
      </c>
      <c r="C69" s="12">
        <v>36</v>
      </c>
      <c r="D69" s="12">
        <v>0.5</v>
      </c>
      <c r="E69" s="12">
        <v>0.1</v>
      </c>
      <c r="F69" s="12">
        <v>10</v>
      </c>
      <c r="G69" s="12">
        <v>7.1</v>
      </c>
      <c r="H69" s="12">
        <v>5.2</v>
      </c>
      <c r="I69" s="12">
        <v>1.4</v>
      </c>
      <c r="J69" s="12">
        <v>0</v>
      </c>
    </row>
    <row r="70" spans="2:10" x14ac:dyDescent="0.35">
      <c r="B70" s="2" t="s">
        <v>136</v>
      </c>
      <c r="C70" s="12">
        <v>24</v>
      </c>
      <c r="D70" s="12">
        <v>0.5</v>
      </c>
      <c r="E70" s="12">
        <v>0.1</v>
      </c>
      <c r="F70" s="12">
        <v>4.0999999999999996</v>
      </c>
      <c r="G70" s="12">
        <v>4.0999999999999996</v>
      </c>
      <c r="H70" s="12">
        <v>1.9</v>
      </c>
      <c r="I70" s="12">
        <v>0.8</v>
      </c>
      <c r="J70" s="12">
        <v>0</v>
      </c>
    </row>
    <row r="71" spans="2:10" x14ac:dyDescent="0.35">
      <c r="B71" s="2" t="s">
        <v>137</v>
      </c>
      <c r="C71" s="12">
        <v>51</v>
      </c>
      <c r="D71" s="12">
        <v>0.5</v>
      </c>
      <c r="E71" s="12">
        <v>0.1</v>
      </c>
      <c r="F71" s="12">
        <v>10</v>
      </c>
      <c r="G71" s="12">
        <v>9</v>
      </c>
      <c r="H71" s="12">
        <v>4.0999999999999996</v>
      </c>
      <c r="I71" s="12">
        <v>0.6</v>
      </c>
      <c r="J71" s="12">
        <v>0</v>
      </c>
    </row>
    <row r="72" spans="2:10" x14ac:dyDescent="0.35">
      <c r="B72" s="2" t="s">
        <v>116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</row>
    <row r="73" spans="2:10" x14ac:dyDescent="0.35">
      <c r="B73" s="2" t="s">
        <v>122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</row>
    <row r="74" spans="2:10" x14ac:dyDescent="0.35">
      <c r="B74" s="2" t="s">
        <v>121</v>
      </c>
      <c r="C74" s="12">
        <v>384</v>
      </c>
      <c r="D74" s="12">
        <v>5.5</v>
      </c>
      <c r="E74" s="12">
        <v>0</v>
      </c>
      <c r="F74" s="12">
        <v>37.5</v>
      </c>
      <c r="G74" s="12">
        <v>0</v>
      </c>
      <c r="H74" s="12">
        <v>0</v>
      </c>
      <c r="I74" s="12">
        <v>45</v>
      </c>
      <c r="J74" s="12">
        <v>0</v>
      </c>
    </row>
    <row r="75" spans="2:10" x14ac:dyDescent="0.35">
      <c r="B75" s="2" t="s">
        <v>119</v>
      </c>
      <c r="C75" s="12">
        <v>1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1</v>
      </c>
      <c r="J75" s="12">
        <v>5</v>
      </c>
    </row>
    <row r="76" spans="2:10" x14ac:dyDescent="0.35">
      <c r="B76" s="2" t="s">
        <v>120</v>
      </c>
      <c r="C76" s="12">
        <v>1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1</v>
      </c>
      <c r="J76" s="12">
        <v>5</v>
      </c>
    </row>
    <row r="77" spans="2:10" x14ac:dyDescent="0.35">
      <c r="B77" s="2" t="s">
        <v>115</v>
      </c>
      <c r="C77" s="12">
        <v>2</v>
      </c>
      <c r="D77" s="12">
        <v>0.1</v>
      </c>
      <c r="E77" s="12">
        <v>0.1</v>
      </c>
      <c r="F77" s="12">
        <v>0.1</v>
      </c>
      <c r="G77" s="12">
        <v>0.1</v>
      </c>
      <c r="H77" s="12">
        <v>0.1</v>
      </c>
      <c r="I77" s="12">
        <v>86.9</v>
      </c>
      <c r="J77" s="12">
        <v>0</v>
      </c>
    </row>
    <row r="78" spans="2:10" x14ac:dyDescent="0.35">
      <c r="B78" s="2" t="s">
        <v>114</v>
      </c>
      <c r="C78" s="12">
        <v>2</v>
      </c>
      <c r="D78" s="12">
        <v>0.1</v>
      </c>
      <c r="E78" s="12">
        <v>0.1</v>
      </c>
      <c r="F78" s="12">
        <v>0.1</v>
      </c>
      <c r="G78" s="12">
        <v>0.1</v>
      </c>
      <c r="H78" s="12">
        <v>0.1</v>
      </c>
      <c r="I78" s="12">
        <v>86.9</v>
      </c>
      <c r="J78" s="12">
        <v>0</v>
      </c>
    </row>
    <row r="79" spans="2:10" x14ac:dyDescent="0.35">
      <c r="B79" s="2" t="s">
        <v>99</v>
      </c>
      <c r="C79" s="12">
        <v>900</v>
      </c>
      <c r="D79" s="12">
        <v>100</v>
      </c>
      <c r="E79" s="12">
        <v>13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</row>
    <row r="80" spans="2:10" x14ac:dyDescent="0.35">
      <c r="B80" s="2" t="s">
        <v>64</v>
      </c>
      <c r="C80" s="12">
        <v>900</v>
      </c>
      <c r="D80" s="12">
        <v>100</v>
      </c>
      <c r="E80" s="12">
        <v>9.4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</row>
    <row r="81" spans="2:10" x14ac:dyDescent="0.35">
      <c r="B81" s="2" t="s">
        <v>103</v>
      </c>
      <c r="C81" s="3">
        <v>250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</row>
    <row r="82" spans="2:10" x14ac:dyDescent="0.35">
      <c r="B82" s="2" t="s">
        <v>88</v>
      </c>
      <c r="C82" s="3">
        <v>221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</row>
    <row r="83" spans="2:10" x14ac:dyDescent="0.35">
      <c r="B83" s="2" t="s">
        <v>111</v>
      </c>
      <c r="C83" s="12">
        <v>140</v>
      </c>
      <c r="D83" s="12">
        <v>9.8000000000000007</v>
      </c>
      <c r="E83" s="12">
        <v>2.6</v>
      </c>
      <c r="F83" s="12">
        <v>0.3</v>
      </c>
      <c r="G83" s="12">
        <v>0.3</v>
      </c>
      <c r="H83" s="12">
        <v>0</v>
      </c>
      <c r="I83" s="12">
        <v>12.7</v>
      </c>
      <c r="J83" s="12">
        <v>0.3</v>
      </c>
    </row>
    <row r="84" spans="2:10" x14ac:dyDescent="0.35">
      <c r="B84" s="2" t="s">
        <v>97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98.4</v>
      </c>
    </row>
    <row r="85" spans="2:10" x14ac:dyDescent="0.35">
      <c r="B85" s="2" t="s">
        <v>98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100</v>
      </c>
    </row>
    <row r="86" spans="2:10" x14ac:dyDescent="0.35">
      <c r="B86" s="2" t="s">
        <v>46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</row>
    <row r="87" spans="2:10" x14ac:dyDescent="0.35">
      <c r="B87" s="2" t="s">
        <v>112</v>
      </c>
      <c r="C87" s="3">
        <v>339</v>
      </c>
      <c r="D87" s="3">
        <v>30.1</v>
      </c>
      <c r="E87" s="3">
        <v>8.5</v>
      </c>
      <c r="F87" s="3">
        <v>0.6</v>
      </c>
      <c r="G87" s="3">
        <v>0.6</v>
      </c>
      <c r="H87" s="3">
        <v>0</v>
      </c>
      <c r="I87" s="3">
        <v>16.5</v>
      </c>
      <c r="J87" s="3">
        <v>0</v>
      </c>
    </row>
    <row r="88" spans="2:10" x14ac:dyDescent="0.35">
      <c r="B88" s="2" t="s">
        <v>113</v>
      </c>
      <c r="C88" s="12">
        <v>45</v>
      </c>
      <c r="D88" s="12">
        <v>0.1</v>
      </c>
      <c r="E88" s="12">
        <v>0</v>
      </c>
      <c r="F88" s="12">
        <v>0.71</v>
      </c>
      <c r="G88" s="12">
        <v>0.71</v>
      </c>
      <c r="H88" s="12">
        <v>0</v>
      </c>
      <c r="I88" s="12">
        <v>10.3</v>
      </c>
      <c r="J88" s="12">
        <v>0</v>
      </c>
    </row>
    <row r="89" spans="2:10" x14ac:dyDescent="0.35">
      <c r="B89" s="72" t="s">
        <v>47</v>
      </c>
      <c r="C89" s="73"/>
      <c r="D89" s="73"/>
      <c r="E89" s="73"/>
      <c r="F89" s="73"/>
      <c r="G89" s="73"/>
      <c r="H89" s="73"/>
      <c r="I89" s="73"/>
      <c r="J89" s="74"/>
    </row>
    <row r="90" spans="2:10" x14ac:dyDescent="0.35">
      <c r="B90" s="2" t="s">
        <v>48</v>
      </c>
      <c r="C90" s="55">
        <f>SUMPRODUCT(VLOOKUP(Apports!$B90,Preparations!$A$2:$K$71,4,FALSE)/(1000*VLOOKUP(Apports!$B90,Preparations!$A$2:$K$71,2,FALSE))*100)</f>
        <v>400.9482758620689</v>
      </c>
      <c r="D90" s="61">
        <f>SUMPRODUCT(VLOOKUP(Apports!$B90,Preparations!$A$2:$K$71,5,FALSE)/(1000*VLOOKUP(Apports!$B90,Preparations!$A$2:$K$71,2,FALSE))*100)</f>
        <v>28.749999999999993</v>
      </c>
      <c r="E90" s="61">
        <f>SUMPRODUCT(VLOOKUP(Apports!$B90,Preparations!$A$2:$K$71,6,FALSE)/(1000*VLOOKUP(Apports!$B90,Preparations!$A$2:$K$71,2,FALSE))*100)</f>
        <v>20.431034482758616</v>
      </c>
      <c r="F90" s="61">
        <f>SUMPRODUCT(VLOOKUP(Apports!$B90,Preparations!$A$2:$K$71,7,FALSE)/(1000*VLOOKUP(Apports!$B90,Preparations!$A$2:$K$71,2,FALSE))*100)</f>
        <v>30.75</v>
      </c>
      <c r="G90" s="61">
        <f>SUMPRODUCT(VLOOKUP(Apports!$B90,Preparations!$A$2:$K$71,8,FALSE)/(1000*VLOOKUP(Apports!$B90,Preparations!$A$2:$K$71,2,FALSE))*100)</f>
        <v>0.47413793103448265</v>
      </c>
      <c r="H90" s="61">
        <f>SUMPRODUCT(VLOOKUP(Apports!$B90,Preparations!$A$2:$K$71,9,FALSE)/(1000*VLOOKUP(Apports!$B90,Preparations!$A$2:$K$71,2,FALSE))*100)</f>
        <v>1.7068965517241377</v>
      </c>
      <c r="I90" s="61">
        <f>SUMPRODUCT(VLOOKUP(Apports!$B90,Preparations!$A$2:$K$71,10,FALSE)/(1000*VLOOKUP(Apports!$B90,Preparations!$A$2:$K$71,2,FALSE))*100)</f>
        <v>4.0344827586206895</v>
      </c>
      <c r="J90" s="54">
        <f>SUMPRODUCT(VLOOKUP(Apports!$B90,Preparations!$A$2:$K$71,11,FALSE)/(1000*VLOOKUP(Apports!$B90,Preparations!$A$2:$K$71,2,FALSE))*100)</f>
        <v>0.85862068965517224</v>
      </c>
    </row>
    <row r="91" spans="2:10" x14ac:dyDescent="0.35">
      <c r="B91" s="2" t="s">
        <v>45</v>
      </c>
      <c r="C91" s="55">
        <f>SUMPRODUCT(VLOOKUP(Apports!$B91,Preparations!$A$2:$K$71,4,FALSE)/(1000*VLOOKUP(Apports!$B91,Preparations!$A$2:$K$71,2,FALSE))*100)</f>
        <v>418.12865497076024</v>
      </c>
      <c r="D91" s="61">
        <f>SUMPRODUCT(VLOOKUP(Apports!$B91,Preparations!$A$2:$K$71,5,FALSE)/(1000*VLOOKUP(Apports!$B91,Preparations!$A$2:$K$71,2,FALSE))*100)</f>
        <v>29.28654970760234</v>
      </c>
      <c r="E91" s="61">
        <f>SUMPRODUCT(VLOOKUP(Apports!$B91,Preparations!$A$2:$K$71,6,FALSE)/(1000*VLOOKUP(Apports!$B91,Preparations!$A$2:$K$71,2,FALSE))*100)</f>
        <v>20.795321637426898</v>
      </c>
      <c r="F91" s="61">
        <f>SUMPRODUCT(VLOOKUP(Apports!$B91,Preparations!$A$2:$K$71,7,FALSE)/(1000*VLOOKUP(Apports!$B91,Preparations!$A$2:$K$71,2,FALSE))*100)</f>
        <v>33.380116959064324</v>
      </c>
      <c r="G91" s="61">
        <f>SUMPRODUCT(VLOOKUP(Apports!$B91,Preparations!$A$2:$K$71,8,FALSE)/(1000*VLOOKUP(Apports!$B91,Preparations!$A$2:$K$71,2,FALSE))*100)</f>
        <v>0.50292397660818711</v>
      </c>
      <c r="H91" s="61">
        <f>SUMPRODUCT(VLOOKUP(Apports!$B91,Preparations!$A$2:$K$71,9,FALSE)/(1000*VLOOKUP(Apports!$B91,Preparations!$A$2:$K$71,2,FALSE))*100)</f>
        <v>1.8362573099415205</v>
      </c>
      <c r="I91" s="61">
        <f>SUMPRODUCT(VLOOKUP(Apports!$B91,Preparations!$A$2:$K$71,10,FALSE)/(1000*VLOOKUP(Apports!$B91,Preparations!$A$2:$K$71,2,FALSE))*100)</f>
        <v>4.526315789473685</v>
      </c>
      <c r="J91" s="54">
        <f>SUMPRODUCT(VLOOKUP(Apports!$B91,Preparations!$A$2:$K$71,11,FALSE)/(1000*VLOOKUP(Apports!$B91,Preparations!$A$2:$K$71,2,FALSE))*100)</f>
        <v>0.58596491228070191</v>
      </c>
    </row>
    <row r="92" spans="2:10" ht="15" customHeight="1" x14ac:dyDescent="0.35">
      <c r="B92" s="2" t="s">
        <v>139</v>
      </c>
      <c r="C92" s="55">
        <f>SUMPRODUCT(VLOOKUP(Apports!$B92,Preparations!$A$2:$K$71,4,FALSE)/(1000*VLOOKUP(Apports!$B92,Preparations!$A$2:$K$71,2,FALSE))*100)</f>
        <v>465.45843828715363</v>
      </c>
      <c r="D92" s="61">
        <f>SUMPRODUCT(VLOOKUP(Apports!$B92,Preparations!$A$2:$K$71,5,FALSE)/(1000*VLOOKUP(Apports!$B92,Preparations!$A$2:$K$71,2,FALSE))*100)</f>
        <v>32.460453400503773</v>
      </c>
      <c r="E92" s="61">
        <f>SUMPRODUCT(VLOOKUP(Apports!$B92,Preparations!$A$2:$K$71,6,FALSE)/(1000*VLOOKUP(Apports!$B92,Preparations!$A$2:$K$71,2,FALSE))*100)</f>
        <v>22.002518891687657</v>
      </c>
      <c r="F92" s="61">
        <f>SUMPRODUCT(VLOOKUP(Apports!$B92,Preparations!$A$2:$K$71,7,FALSE)/(1000*VLOOKUP(Apports!$B92,Preparations!$A$2:$K$71,2,FALSE))*100)</f>
        <v>37.009571788413098</v>
      </c>
      <c r="G92" s="61">
        <f>SUMPRODUCT(VLOOKUP(Apports!$B92,Preparations!$A$2:$K$71,8,FALSE)/(1000*VLOOKUP(Apports!$B92,Preparations!$A$2:$K$71,2,FALSE))*100)</f>
        <v>1.5939546599496222</v>
      </c>
      <c r="H92" s="61">
        <f>SUMPRODUCT(VLOOKUP(Apports!$B92,Preparations!$A$2:$K$71,9,FALSE)/(1000*VLOOKUP(Apports!$B92,Preparations!$A$2:$K$71,2,FALSE))*100)</f>
        <v>1.964735516372796</v>
      </c>
      <c r="I92" s="61">
        <f>SUMPRODUCT(VLOOKUP(Apports!$B92,Preparations!$A$2:$K$71,10,FALSE)/(1000*VLOOKUP(Apports!$B92,Preparations!$A$2:$K$71,2,FALSE))*100)</f>
        <v>5.6234256926952151</v>
      </c>
      <c r="J92" s="54">
        <f>SUMPRODUCT(VLOOKUP(Apports!$B92,Preparations!$A$2:$K$71,11,FALSE)/(1000*VLOOKUP(Apports!$B92,Preparations!$A$2:$K$71,2,FALSE))*100)</f>
        <v>0.50680100755667501</v>
      </c>
    </row>
    <row r="93" spans="2:10" ht="15" customHeight="1" x14ac:dyDescent="0.35">
      <c r="B93" s="2" t="s">
        <v>144</v>
      </c>
      <c r="C93" s="55">
        <f>SUMPRODUCT(VLOOKUP(Apports!$B93,Preparations!$A$2:$K$71,4,FALSE)/(1000*VLOOKUP(Apports!$B93,Preparations!$A$2:$K$71,2,FALSE))*100)</f>
        <v>440.55133079847917</v>
      </c>
      <c r="D93" s="61">
        <f>SUMPRODUCT(VLOOKUP(Apports!$B93,Preparations!$A$2:$K$71,5,FALSE)/(1000*VLOOKUP(Apports!$B93,Preparations!$A$2:$K$71,2,FALSE))*100)</f>
        <v>24.041825095057032</v>
      </c>
      <c r="E93" s="61">
        <f>SUMPRODUCT(VLOOKUP(Apports!$B93,Preparations!$A$2:$K$71,6,FALSE)/(1000*VLOOKUP(Apports!$B93,Preparations!$A$2:$K$71,2,FALSE))*100)</f>
        <v>14.171102661596958</v>
      </c>
      <c r="F93" s="61">
        <f>SUMPRODUCT(VLOOKUP(Apports!$B93,Preparations!$A$2:$K$71,7,FALSE)/(1000*VLOOKUP(Apports!$B93,Preparations!$A$2:$K$71,2,FALSE))*100)</f>
        <v>46.582699619771866</v>
      </c>
      <c r="G93" s="61">
        <f>SUMPRODUCT(VLOOKUP(Apports!$B93,Preparations!$A$2:$K$71,8,FALSE)/(1000*VLOOKUP(Apports!$B93,Preparations!$A$2:$K$71,2,FALSE))*100)</f>
        <v>17.54467680608365</v>
      </c>
      <c r="H93" s="61">
        <f>SUMPRODUCT(VLOOKUP(Apports!$B93,Preparations!$A$2:$K$71,9,FALSE)/(1000*VLOOKUP(Apports!$B93,Preparations!$A$2:$K$71,2,FALSE))*100)</f>
        <v>3.4524714828897336</v>
      </c>
      <c r="I93" s="61">
        <f>SUMPRODUCT(VLOOKUP(Apports!$B93,Preparations!$A$2:$K$71,10,FALSE)/(1000*VLOOKUP(Apports!$B93,Preparations!$A$2:$K$71,2,FALSE))*100)</f>
        <v>7.2680608365019026</v>
      </c>
      <c r="J93" s="54">
        <f>SUMPRODUCT(VLOOKUP(Apports!$B93,Preparations!$A$2:$K$71,11,FALSE)/(1000*VLOOKUP(Apports!$B93,Preparations!$A$2:$K$71,2,FALSE))*100)</f>
        <v>0.22680608365019012</v>
      </c>
    </row>
    <row r="94" spans="2:10" ht="15" customHeight="1" x14ac:dyDescent="0.35">
      <c r="B94" s="2" t="s">
        <v>138</v>
      </c>
      <c r="C94" s="55">
        <f>SUMPRODUCT(VLOOKUP(Apports!$B94,Preparations!$A$2:$K$71,4,FALSE)/(1000*VLOOKUP(Apports!$B94,Preparations!$A$2:$K$71,2,FALSE))*100)</f>
        <v>442.88537549407118</v>
      </c>
      <c r="D94" s="61">
        <f>SUMPRODUCT(VLOOKUP(Apports!$B94,Preparations!$A$2:$K$71,5,FALSE)/(1000*VLOOKUP(Apports!$B94,Preparations!$A$2:$K$71,2,FALSE))*100)</f>
        <v>24.283596837944664</v>
      </c>
      <c r="E94" s="61">
        <f>SUMPRODUCT(VLOOKUP(Apports!$B94,Preparations!$A$2:$K$71,6,FALSE)/(1000*VLOOKUP(Apports!$B94,Preparations!$A$2:$K$71,2,FALSE))*100)</f>
        <v>14.619565217391303</v>
      </c>
      <c r="F94" s="61">
        <f>SUMPRODUCT(VLOOKUP(Apports!$B94,Preparations!$A$2:$K$71,7,FALSE)/(1000*VLOOKUP(Apports!$B94,Preparations!$A$2:$K$71,2,FALSE))*100)</f>
        <v>48.043478260869563</v>
      </c>
      <c r="G94" s="61">
        <f>SUMPRODUCT(VLOOKUP(Apports!$B94,Preparations!$A$2:$K$71,8,FALSE)/(1000*VLOOKUP(Apports!$B94,Preparations!$A$2:$K$71,2,FALSE))*100)</f>
        <v>16.259881422924906</v>
      </c>
      <c r="H94" s="61">
        <f>SUMPRODUCT(VLOOKUP(Apports!$B94,Preparations!$A$2:$K$71,9,FALSE)/(1000*VLOOKUP(Apports!$B94,Preparations!$A$2:$K$71,2,FALSE))*100)</f>
        <v>2.2233201581027666</v>
      </c>
      <c r="I94" s="61">
        <f>SUMPRODUCT(VLOOKUP(Apports!$B94,Preparations!$A$2:$K$71,10,FALSE)/(1000*VLOOKUP(Apports!$B94,Preparations!$A$2:$K$71,2,FALSE))*100)</f>
        <v>6.6452569169960478</v>
      </c>
      <c r="J94" s="54">
        <f>SUMPRODUCT(VLOOKUP(Apports!$B94,Preparations!$A$2:$K$71,11,FALSE)/(1000*VLOOKUP(Apports!$B94,Preparations!$A$2:$K$71,2,FALSE))*100)</f>
        <v>0.23152173913043478</v>
      </c>
    </row>
    <row r="95" spans="2:10" ht="15" customHeight="1" x14ac:dyDescent="0.35">
      <c r="B95" s="2" t="s">
        <v>146</v>
      </c>
      <c r="C95" s="55">
        <f>SUMPRODUCT(VLOOKUP(Apports!$B95,Preparations!$A$2:$K$71,4,FALSE)/(1000*VLOOKUP(Apports!$B95,Preparations!$A$2:$K$71,2,FALSE))*100)</f>
        <v>450.2491582491582</v>
      </c>
      <c r="D95" s="61">
        <f>SUMPRODUCT(VLOOKUP(Apports!$B95,Preparations!$A$2:$K$71,5,FALSE)/(1000*VLOOKUP(Apports!$B95,Preparations!$A$2:$K$71,2,FALSE))*100)</f>
        <v>24.22474747474747</v>
      </c>
      <c r="E95" s="61">
        <f>SUMPRODUCT(VLOOKUP(Apports!$B95,Preparations!$A$2:$K$71,6,FALSE)/(1000*VLOOKUP(Apports!$B95,Preparations!$A$2:$K$71,2,FALSE))*100)</f>
        <v>15.06144781144781</v>
      </c>
      <c r="F95" s="61">
        <f>SUMPRODUCT(VLOOKUP(Apports!$B95,Preparations!$A$2:$K$71,7,FALSE)/(1000*VLOOKUP(Apports!$B95,Preparations!$A$2:$K$71,2,FALSE))*100)</f>
        <v>51.819865319865322</v>
      </c>
      <c r="G95" s="61">
        <f>SUMPRODUCT(VLOOKUP(Apports!$B95,Preparations!$A$2:$K$71,8,FALSE)/(1000*VLOOKUP(Apports!$B95,Preparations!$A$2:$K$71,2,FALSE))*100)</f>
        <v>25.78282828282828</v>
      </c>
      <c r="H95" s="61">
        <f>SUMPRODUCT(VLOOKUP(Apports!$B95,Preparations!$A$2:$K$71,9,FALSE)/(1000*VLOOKUP(Apports!$B95,Preparations!$A$2:$K$71,2,FALSE))*100)</f>
        <v>1.4444444444444444</v>
      </c>
      <c r="I95" s="61">
        <f>SUMPRODUCT(VLOOKUP(Apports!$B95,Preparations!$A$2:$K$71,10,FALSE)/(1000*VLOOKUP(Apports!$B95,Preparations!$A$2:$K$71,2,FALSE))*100)</f>
        <v>5.7407407407407423</v>
      </c>
      <c r="J95" s="54">
        <f>SUMPRODUCT(VLOOKUP(Apports!$B95,Preparations!$A$2:$K$71,11,FALSE)/(1000*VLOOKUP(Apports!$B95,Preparations!$A$2:$K$71,2,FALSE))*100)</f>
        <v>0.19579124579124579</v>
      </c>
    </row>
    <row r="96" spans="2:10" ht="15" customHeight="1" x14ac:dyDescent="0.35">
      <c r="B96" s="2" t="s">
        <v>145</v>
      </c>
      <c r="C96" s="55">
        <f>SUMPRODUCT(VLOOKUP(Apports!$B96,Preparations!$A$2:$K$71,4,FALSE)/(1000*VLOOKUP(Apports!$B96,Preparations!$A$2:$K$71,2,FALSE))*100)</f>
        <v>369.80968858131484</v>
      </c>
      <c r="D96" s="61">
        <f>SUMPRODUCT(VLOOKUP(Apports!$B96,Preparations!$A$2:$K$71,5,FALSE)/(1000*VLOOKUP(Apports!$B96,Preparations!$A$2:$K$71,2,FALSE))*100)</f>
        <v>20.752595155709344</v>
      </c>
      <c r="E96" s="61">
        <f>SUMPRODUCT(VLOOKUP(Apports!$B96,Preparations!$A$2:$K$71,6,FALSE)/(1000*VLOOKUP(Apports!$B96,Preparations!$A$2:$K$71,2,FALSE))*100)</f>
        <v>13.088235294117649</v>
      </c>
      <c r="F96" s="61">
        <f>SUMPRODUCT(VLOOKUP(Apports!$B96,Preparations!$A$2:$K$71,7,FALSE)/(1000*VLOOKUP(Apports!$B96,Preparations!$A$2:$K$71,2,FALSE))*100)</f>
        <v>37.837370242214533</v>
      </c>
      <c r="G96" s="61">
        <f>SUMPRODUCT(VLOOKUP(Apports!$B96,Preparations!$A$2:$K$71,8,FALSE)/(1000*VLOOKUP(Apports!$B96,Preparations!$A$2:$K$71,2,FALSE))*100)</f>
        <v>7.4740484429065752</v>
      </c>
      <c r="H96" s="61">
        <f>SUMPRODUCT(VLOOKUP(Apports!$B96,Preparations!$A$2:$K$71,9,FALSE)/(1000*VLOOKUP(Apports!$B96,Preparations!$A$2:$K$71,2,FALSE))*100)</f>
        <v>1.7301038062283738</v>
      </c>
      <c r="I96" s="61">
        <f>SUMPRODUCT(VLOOKUP(Apports!$B96,Preparations!$A$2:$K$71,10,FALSE)/(1000*VLOOKUP(Apports!$B96,Preparations!$A$2:$K$71,2,FALSE))*100)</f>
        <v>7.0804498269896179</v>
      </c>
      <c r="J96" s="54">
        <f>SUMPRODUCT(VLOOKUP(Apports!$B96,Preparations!$A$2:$K$71,11,FALSE)/(1000*VLOOKUP(Apports!$B96,Preparations!$A$2:$K$71,2,FALSE))*100)</f>
        <v>0.5929065743944637</v>
      </c>
    </row>
    <row r="97" spans="2:10" ht="15" customHeight="1" x14ac:dyDescent="0.35">
      <c r="B97" s="2" t="s">
        <v>66</v>
      </c>
      <c r="C97" s="55">
        <f>SUMPRODUCT(VLOOKUP(Apports!$B97,Preparations!$A$2:$K$71,4,FALSE)/(1000*VLOOKUP(Apports!$B97,Preparations!$A$2:$K$71,2,FALSE))*100)</f>
        <v>232.58815232722148</v>
      </c>
      <c r="D97" s="61">
        <f>SUMPRODUCT(VLOOKUP(Apports!$B97,Preparations!$A$2:$K$71,5,FALSE)/(1000*VLOOKUP(Apports!$B97,Preparations!$A$2:$K$71,2,FALSE))*100)</f>
        <v>15.974471086036674</v>
      </c>
      <c r="E97" s="61">
        <f>SUMPRODUCT(VLOOKUP(Apports!$B97,Preparations!$A$2:$K$71,6,FALSE)/(1000*VLOOKUP(Apports!$B97,Preparations!$A$2:$K$71,2,FALSE))*100)</f>
        <v>9.7937940761636124</v>
      </c>
      <c r="F97" s="61">
        <f>SUMPRODUCT(VLOOKUP(Apports!$B97,Preparations!$A$2:$K$71,7,FALSE)/(1000*VLOOKUP(Apports!$B97,Preparations!$A$2:$K$71,2,FALSE))*100)</f>
        <v>15.878138222849083</v>
      </c>
      <c r="G97" s="61">
        <f>SUMPRODUCT(VLOOKUP(Apports!$B97,Preparations!$A$2:$K$71,8,FALSE)/(1000*VLOOKUP(Apports!$B97,Preparations!$A$2:$K$71,2,FALSE))*100)</f>
        <v>1.6203102961918194</v>
      </c>
      <c r="H97" s="61">
        <f>SUMPRODUCT(VLOOKUP(Apports!$B97,Preparations!$A$2:$K$71,9,FALSE)/(1000*VLOOKUP(Apports!$B97,Preparations!$A$2:$K$71,2,FALSE))*100)</f>
        <v>0.81241184767277852</v>
      </c>
      <c r="I97" s="61">
        <f>SUMPRODUCT(VLOOKUP(Apports!$B97,Preparations!$A$2:$K$71,10,FALSE)/(1000*VLOOKUP(Apports!$B97,Preparations!$A$2:$K$71,2,FALSE))*100)</f>
        <v>5.9613540197461212</v>
      </c>
      <c r="J97" s="54">
        <f>SUMPRODUCT(VLOOKUP(Apports!$B97,Preparations!$A$2:$K$71,11,FALSE)/(1000*VLOOKUP(Apports!$B97,Preparations!$A$2:$K$71,2,FALSE))*100)</f>
        <v>0.38469675599435826</v>
      </c>
    </row>
    <row r="98" spans="2:10" x14ac:dyDescent="0.35">
      <c r="B98" s="2" t="s">
        <v>49</v>
      </c>
      <c r="C98" s="55">
        <f>SUMPRODUCT(VLOOKUP(Apports!$B98,Preparations!$A$2:$K$71,4,FALSE)/(1000*VLOOKUP(Apports!$B98,Preparations!$A$2:$K$71,2,FALSE))*100)</f>
        <v>548.13486370157807</v>
      </c>
      <c r="D98" s="61">
        <f>SUMPRODUCT(VLOOKUP(Apports!$B98,Preparations!$A$2:$K$71,5,FALSE)/(1000*VLOOKUP(Apports!$B98,Preparations!$A$2:$K$71,2,FALSE))*100)</f>
        <v>37.144906743185068</v>
      </c>
      <c r="E98" s="61">
        <f>SUMPRODUCT(VLOOKUP(Apports!$B98,Preparations!$A$2:$K$71,6,FALSE)/(1000*VLOOKUP(Apports!$B98,Preparations!$A$2:$K$71,2,FALSE))*100)</f>
        <v>7.7223816355810593</v>
      </c>
      <c r="F98" s="61">
        <f>SUMPRODUCT(VLOOKUP(Apports!$B98,Preparations!$A$2:$K$71,7,FALSE)/(1000*VLOOKUP(Apports!$B98,Preparations!$A$2:$K$71,2,FALSE))*100)</f>
        <v>43.525107604017208</v>
      </c>
      <c r="G98" s="61">
        <f>SUMPRODUCT(VLOOKUP(Apports!$B98,Preparations!$A$2:$K$71,8,FALSE)/(1000*VLOOKUP(Apports!$B98,Preparations!$A$2:$K$71,2,FALSE))*100)</f>
        <v>42.37446197991391</v>
      </c>
      <c r="H98" s="61">
        <f>SUMPRODUCT(VLOOKUP(Apports!$B98,Preparations!$A$2:$K$71,9,FALSE)/(1000*VLOOKUP(Apports!$B98,Preparations!$A$2:$K$71,2,FALSE))*100)</f>
        <v>5.6872309899569577</v>
      </c>
      <c r="I98" s="61">
        <f>SUMPRODUCT(VLOOKUP(Apports!$B98,Preparations!$A$2:$K$71,10,FALSE)/(1000*VLOOKUP(Apports!$B98,Preparations!$A$2:$K$71,2,FALSE))*100)</f>
        <v>9.0143472022955518</v>
      </c>
      <c r="J98" s="54">
        <f>SUMPRODUCT(VLOOKUP(Apports!$B98,Preparations!$A$2:$K$71,11,FALSE)/(1000*VLOOKUP(Apports!$B98,Preparations!$A$2:$K$71,2,FALSE))*100)</f>
        <v>0.34791965566714489</v>
      </c>
    </row>
    <row r="99" spans="2:10" x14ac:dyDescent="0.35">
      <c r="B99" s="2" t="s">
        <v>51</v>
      </c>
      <c r="C99" s="55">
        <f>SUMPRODUCT(VLOOKUP(Apports!$B99,Preparations!$A$2:$K$71,4,FALSE)/(1000*VLOOKUP(Apports!$B99,Preparations!$A$2:$K$71,2,FALSE))*100)</f>
        <v>541</v>
      </c>
      <c r="D99" s="61">
        <f>SUMPRODUCT(VLOOKUP(Apports!$B99,Preparations!$A$2:$K$71,5,FALSE)/(1000*VLOOKUP(Apports!$B99,Preparations!$A$2:$K$71,2,FALSE))*100)</f>
        <v>35.130000000000003</v>
      </c>
      <c r="E99" s="61">
        <f>SUMPRODUCT(VLOOKUP(Apports!$B99,Preparations!$A$2:$K$71,6,FALSE)/(1000*VLOOKUP(Apports!$B99,Preparations!$A$2:$K$71,2,FALSE))*100)</f>
        <v>2.7899999999999996</v>
      </c>
      <c r="F99" s="61">
        <f>SUMPRODUCT(VLOOKUP(Apports!$B99,Preparations!$A$2:$K$71,7,FALSE)/(1000*VLOOKUP(Apports!$B99,Preparations!$A$2:$K$71,2,FALSE))*100)</f>
        <v>43.03</v>
      </c>
      <c r="G99" s="61">
        <f>SUMPRODUCT(VLOOKUP(Apports!$B99,Preparations!$A$2:$K$71,8,FALSE)/(1000*VLOOKUP(Apports!$B99,Preparations!$A$2:$K$71,2,FALSE))*100)</f>
        <v>41.77</v>
      </c>
      <c r="H99" s="61">
        <f>SUMPRODUCT(VLOOKUP(Apports!$B99,Preparations!$A$2:$K$71,9,FALSE)/(1000*VLOOKUP(Apports!$B99,Preparations!$A$2:$K$71,2,FALSE))*100)</f>
        <v>7.0499999999999989</v>
      </c>
      <c r="I99" s="61">
        <f>SUMPRODUCT(VLOOKUP(Apports!$B99,Preparations!$A$2:$K$71,10,FALSE)/(1000*VLOOKUP(Apports!$B99,Preparations!$A$2:$K$71,2,FALSE))*100)</f>
        <v>11.13</v>
      </c>
      <c r="J99" s="54">
        <f>SUMPRODUCT(VLOOKUP(Apports!$B99,Preparations!$A$2:$K$71,11,FALSE)/(1000*VLOOKUP(Apports!$B99,Preparations!$A$2:$K$71,2,FALSE))*100)</f>
        <v>2.9999999999999996E-3</v>
      </c>
    </row>
    <row r="100" spans="2:10" x14ac:dyDescent="0.35">
      <c r="B100" s="14"/>
      <c r="C100" s="15"/>
    </row>
    <row r="101" spans="2:10" x14ac:dyDescent="0.35">
      <c r="B101" s="14"/>
      <c r="C101" s="15"/>
    </row>
    <row r="102" spans="2:10" x14ac:dyDescent="0.35">
      <c r="B102" s="14"/>
      <c r="C102" s="15"/>
    </row>
    <row r="103" spans="2:10" x14ac:dyDescent="0.35">
      <c r="B103" s="14"/>
      <c r="C103" s="15"/>
    </row>
    <row r="104" spans="2:10" x14ac:dyDescent="0.35">
      <c r="B104" s="14"/>
      <c r="C104" s="15"/>
    </row>
    <row r="105" spans="2:10" x14ac:dyDescent="0.35">
      <c r="B105" s="14"/>
      <c r="C105" s="15"/>
    </row>
    <row r="106" spans="2:10" x14ac:dyDescent="0.35">
      <c r="B106" s="14"/>
      <c r="C106" s="15"/>
    </row>
    <row r="107" spans="2:10" x14ac:dyDescent="0.35">
      <c r="B107" s="14"/>
      <c r="C107" s="14"/>
    </row>
    <row r="108" spans="2:10" x14ac:dyDescent="0.35">
      <c r="B108" s="16"/>
      <c r="C108" s="14"/>
    </row>
    <row r="109" spans="2:10" x14ac:dyDescent="0.35">
      <c r="B109" s="14"/>
      <c r="C109" s="15"/>
    </row>
    <row r="110" spans="2:10" x14ac:dyDescent="0.35">
      <c r="B110" s="14"/>
      <c r="C110" s="15"/>
    </row>
    <row r="111" spans="2:10" x14ac:dyDescent="0.35">
      <c r="B111" s="14"/>
      <c r="C111" s="15"/>
    </row>
    <row r="112" spans="2:10" x14ac:dyDescent="0.35">
      <c r="B112" s="14"/>
      <c r="C112" s="15"/>
    </row>
    <row r="113" spans="2:3" x14ac:dyDescent="0.35">
      <c r="B113" s="14"/>
      <c r="C113" s="15"/>
    </row>
    <row r="114" spans="2:3" x14ac:dyDescent="0.35">
      <c r="B114" s="14"/>
      <c r="C114" s="15"/>
    </row>
    <row r="115" spans="2:3" x14ac:dyDescent="0.35">
      <c r="B115" s="14"/>
      <c r="C115" s="15"/>
    </row>
    <row r="116" spans="2:3" x14ac:dyDescent="0.35">
      <c r="B116" s="14"/>
      <c r="C116" s="15"/>
    </row>
    <row r="117" spans="2:3" x14ac:dyDescent="0.35">
      <c r="B117" s="14"/>
      <c r="C117" s="14"/>
    </row>
  </sheetData>
  <mergeCells count="1">
    <mergeCell ref="B89:J8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8B9E45-A297-4E0A-8204-EB72F4EDCE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</vt:lpstr>
      <vt:lpstr>Prix</vt:lpstr>
      <vt:lpstr>Preparations</vt:lpstr>
      <vt:lpstr>Apports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ZiG</dc:creator>
  <cp:lastModifiedBy>REZEAU, Matthieu</cp:lastModifiedBy>
  <dcterms:created xsi:type="dcterms:W3CDTF">2021-01-13T18:41:57Z</dcterms:created>
  <dcterms:modified xsi:type="dcterms:W3CDTF">2021-03-18T15:52:42Z</dcterms:modified>
</cp:coreProperties>
</file>