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01_cimetiere\"/>
    </mc:Choice>
  </mc:AlternateContent>
  <xr:revisionPtr revIDLastSave="0" documentId="13_ncr:1_{EAAA3153-68C6-4F57-8555-10F8FE15665D}" xr6:coauthVersionLast="47" xr6:coauthVersionMax="47" xr10:uidLastSave="{00000000-0000-0000-0000-000000000000}"/>
  <bookViews>
    <workbookView xWindow="-120" yWindow="-120" windowWidth="29040" windowHeight="15840" activeTab="4" xr2:uid="{BE37065A-7D78-4790-8F31-F01602C8CD63}"/>
  </bookViews>
  <sheets>
    <sheet name="Accueil" sheetId="4" r:id="rId1"/>
    <sheet name="caveau" sheetId="1" r:id="rId2"/>
    <sheet name="defunts" sheetId="2" r:id="rId3"/>
    <sheet name="parametres" sheetId="3" r:id="rId4"/>
    <sheet name="FichePDF" sheetId="6" r:id="rId5"/>
  </sheets>
  <functionGroups builtInGroupCount="19"/>
  <definedNames>
    <definedName name="_xlnm._FilterDatabase" localSheetId="1" hidden="1">caveau!$A$1:$R$7</definedName>
    <definedName name="_xlnm.Criteria" localSheetId="1">caveau!#REF!</definedName>
    <definedName name="decaler">OFFSET(caveau!#REF!,0,0,COUNTA(caveau!#REF!,caveau!#REF!),18)</definedName>
    <definedName name="_xlnm.Extract" localSheetId="1">caveau!#REF!</definedName>
    <definedName name="List_caveau">Tab_caveau[Type Caveau]</definedName>
    <definedName name="List_cim">Tab_cim[cimetirere]</definedName>
    <definedName name="List_duree">Tab_duree[Durée]</definedName>
    <definedName name="List_occupation">Tab_occupation[Occupation]</definedName>
    <definedName name="ListNrConc">Tab_concession[N°conc]</definedName>
    <definedName name="Nr_Conc">Tab_concession[N°conc]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6" l="1"/>
  <c r="F17" i="6"/>
  <c r="H15" i="6"/>
  <c r="H16" i="6"/>
  <c r="A8" i="2"/>
  <c r="A7" i="2"/>
  <c r="A6" i="2"/>
  <c r="I20" i="6" s="1"/>
  <c r="A11" i="2"/>
  <c r="A12" i="2"/>
  <c r="A13" i="2"/>
  <c r="A14" i="2"/>
  <c r="A15" i="2"/>
  <c r="A16" i="2"/>
  <c r="A9" i="2"/>
  <c r="F20" i="6" l="1"/>
  <c r="I16" i="6"/>
  <c r="I18" i="6"/>
  <c r="H20" i="6"/>
  <c r="I19" i="6"/>
  <c r="I17" i="6"/>
  <c r="H19" i="6"/>
  <c r="I15" i="6"/>
  <c r="H17" i="6"/>
  <c r="H18" i="6"/>
  <c r="F16" i="6"/>
  <c r="F19" i="6"/>
  <c r="F18" i="6"/>
  <c r="A2" i="2"/>
  <c r="A3" i="2"/>
  <c r="A4" i="2"/>
  <c r="A5" i="2"/>
  <c r="A10" i="2"/>
  <c r="D15" i="6" l="1"/>
  <c r="C15" i="6"/>
  <c r="F11" i="6"/>
  <c r="F10" i="6"/>
  <c r="F9" i="6"/>
  <c r="F8" i="6"/>
  <c r="A2" i="1" l="1"/>
  <c r="A3" i="1"/>
  <c r="A4" i="1"/>
  <c r="A5" i="1"/>
  <c r="A6" i="1"/>
  <c r="A7" i="1"/>
  <c r="J5" i="1"/>
  <c r="J3" i="1"/>
  <c r="J7" i="1"/>
  <c r="J6" i="1"/>
  <c r="J4" i="1"/>
  <c r="J2" i="1"/>
  <c r="E15" i="6" l="1"/>
  <c r="I13" i="4"/>
  <c r="M6" i="4" l="1"/>
  <c r="I2" i="3" l="1"/>
  <c r="K6" i="1" l="1"/>
  <c r="R6" i="1" s="1"/>
  <c r="K7" i="1"/>
  <c r="R7" i="1" s="1"/>
  <c r="K2" i="1"/>
  <c r="R2" i="1" s="1"/>
  <c r="K4" i="1"/>
  <c r="R4" i="1" s="1"/>
  <c r="K3" i="1"/>
  <c r="R3" i="1" s="1"/>
  <c r="K5" i="1"/>
  <c r="R5" i="1" s="1"/>
  <c r="I6" i="4"/>
  <c r="Q6" i="4" l="1"/>
</calcChain>
</file>

<file path=xl/sharedStrings.xml><?xml version="1.0" encoding="utf-8"?>
<sst xmlns="http://schemas.openxmlformats.org/spreadsheetml/2006/main" count="146" uniqueCount="102">
  <si>
    <t>Section</t>
  </si>
  <si>
    <t>Rang</t>
  </si>
  <si>
    <t>Statut</t>
  </si>
  <si>
    <t>N°conc</t>
  </si>
  <si>
    <t>Cimet.</t>
  </si>
  <si>
    <t>Date de Début</t>
  </si>
  <si>
    <t>Durée</t>
  </si>
  <si>
    <t>Date de fin</t>
  </si>
  <si>
    <t>Adresse</t>
  </si>
  <si>
    <t>Téléphone</t>
  </si>
  <si>
    <t>Mail</t>
  </si>
  <si>
    <t>Observations</t>
  </si>
  <si>
    <t>Nom photo</t>
  </si>
  <si>
    <t>recherches</t>
  </si>
  <si>
    <t>cimetirere</t>
  </si>
  <si>
    <t>Anc</t>
  </si>
  <si>
    <t>Nouv</t>
  </si>
  <si>
    <t>Occupation</t>
  </si>
  <si>
    <t>Concédé</t>
  </si>
  <si>
    <t>Disponible</t>
  </si>
  <si>
    <t>Type Caveau</t>
  </si>
  <si>
    <t>Caveau 1 Place</t>
  </si>
  <si>
    <t>Caveau 2 Places</t>
  </si>
  <si>
    <t>Caveau 3 Places</t>
  </si>
  <si>
    <t>Caveau 4 Places</t>
  </si>
  <si>
    <t>Urne</t>
  </si>
  <si>
    <t>Colombarium</t>
  </si>
  <si>
    <t>IdtCaveau</t>
  </si>
  <si>
    <t>P</t>
  </si>
  <si>
    <t>Type de caveau</t>
  </si>
  <si>
    <t>Expiré ?</t>
  </si>
  <si>
    <t>Date du jour</t>
  </si>
  <si>
    <t>Propriétaire</t>
  </si>
  <si>
    <t>Nom et prénom</t>
  </si>
  <si>
    <t>Naissance</t>
  </si>
  <si>
    <t>Deces</t>
  </si>
  <si>
    <t>IdtDefunt</t>
  </si>
  <si>
    <t>Nr Conc</t>
  </si>
  <si>
    <t>Nombre de concessions</t>
  </si>
  <si>
    <t>Nombre de défunts</t>
  </si>
  <si>
    <t>Nombre de concessions expirés</t>
  </si>
  <si>
    <t>Nombre de concessions  disponibles</t>
  </si>
  <si>
    <t>Mairie de Saint Clément des Levees</t>
  </si>
  <si>
    <t>Numéro concession</t>
  </si>
  <si>
    <t>3 Place Michel Pruvost</t>
  </si>
  <si>
    <t/>
  </si>
  <si>
    <t>49350 Saint Clément des levées</t>
  </si>
  <si>
    <t>Tél : 02 41 38 40 13</t>
  </si>
  <si>
    <t>Propriétaire :</t>
  </si>
  <si>
    <t>Téléphonne</t>
  </si>
  <si>
    <t>E-Mail</t>
  </si>
  <si>
    <t>Domicile</t>
  </si>
  <si>
    <t>Nr Concession</t>
  </si>
  <si>
    <t>Date de D'achat</t>
  </si>
  <si>
    <t>Nom défunt</t>
  </si>
  <si>
    <t>Décès</t>
  </si>
  <si>
    <t>23/11/1994</t>
  </si>
  <si>
    <t>\Images\SPIESSER.jpg</t>
  </si>
  <si>
    <t>30/09/1974</t>
  </si>
  <si>
    <t>\Images\THIBAULT-DUFROU.jpg</t>
  </si>
  <si>
    <t>24/09/1974</t>
  </si>
  <si>
    <t>\Images\MILAN-MABILLEAU.jpg</t>
  </si>
  <si>
    <t>PROPRIETAIRE DE LA CONCESSION</t>
  </si>
  <si>
    <t>22/11/1929</t>
  </si>
  <si>
    <t>\Images\SOYER ARMAND.jpg</t>
  </si>
  <si>
    <t>mail@free.fr</t>
  </si>
  <si>
    <t>25/08/1962</t>
  </si>
  <si>
    <t>\Images\FORTIER-DABON LÉA.jpg</t>
  </si>
  <si>
    <t>1894</t>
  </si>
  <si>
    <t>1961</t>
  </si>
  <si>
    <t>1900</t>
  </si>
  <si>
    <t>1979</t>
  </si>
  <si>
    <t>16/09/1974</t>
  </si>
  <si>
    <t>\Images\BARILLER-CHEVRÉ.jpg</t>
  </si>
  <si>
    <t>1942</t>
  </si>
  <si>
    <t>1943</t>
  </si>
  <si>
    <t>1902</t>
  </si>
  <si>
    <t>1964</t>
  </si>
  <si>
    <t>1908</t>
  </si>
  <si>
    <t>1992</t>
  </si>
  <si>
    <t>Nom 1</t>
  </si>
  <si>
    <t>Nom 2</t>
  </si>
  <si>
    <t>Nom 3</t>
  </si>
  <si>
    <t>Nom 4</t>
  </si>
  <si>
    <t>Nom 5</t>
  </si>
  <si>
    <t>Nom 6</t>
  </si>
  <si>
    <t>paris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</si>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</sst>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Roboto"/>
    </font>
    <font>
      <u/>
      <sz val="12"/>
      <color theme="10"/>
      <name val="Roboto"/>
    </font>
    <font>
      <b/>
      <sz val="12"/>
      <color theme="1"/>
      <name val="Roboto"/>
    </font>
    <font>
      <sz val="14"/>
      <color theme="0"/>
      <name val="Roboto"/>
    </font>
    <font>
      <sz val="36"/>
      <color theme="1"/>
      <name val="Roboto"/>
    </font>
    <font>
      <b/>
      <sz val="11"/>
      <color theme="1"/>
      <name val="Roboto"/>
    </font>
    <font>
      <b/>
      <sz val="11"/>
      <name val="Roboto"/>
    </font>
    <font>
      <sz val="11"/>
      <name val="Roboto"/>
    </font>
    <font>
      <sz val="11"/>
      <color theme="1"/>
      <name val="Roboto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E0C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49" fontId="0" fillId="0" borderId="0" xfId="0" applyNumberFormat="1"/>
    <xf numFmtId="14" fontId="0" fillId="0" borderId="0" xfId="0" applyNumberForma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Border="1"/>
    <xf numFmtId="0" fontId="7" fillId="0" borderId="1" xfId="0" applyFont="1" applyBorder="1"/>
    <xf numFmtId="0" fontId="7" fillId="0" borderId="3" xfId="0" applyFont="1" applyBorder="1"/>
    <xf numFmtId="0" fontId="9" fillId="5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14" fontId="10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4" fillId="0" borderId="2" xfId="0" applyFont="1" applyBorder="1" applyAlignment="1">
      <alignment wrapText="1"/>
    </xf>
    <xf numFmtId="0" fontId="4" fillId="0" borderId="0" xfId="0" applyFont="1" applyBorder="1" applyAlignment="1">
      <alignment wrapText="1"/>
    </xf>
    <xf numFmtId="49" fontId="2" fillId="0" borderId="0" xfId="0" applyNumberFormat="1" applyFont="1" applyFill="1" applyAlignment="1">
      <alignment horizontal="center"/>
    </xf>
    <xf numFmtId="49" fontId="0" fillId="0" borderId="6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4" fontId="0" fillId="0" borderId="10" xfId="0" applyNumberFormat="1" applyFont="1" applyBorder="1" applyAlignment="1">
      <alignment horizontal="left"/>
    </xf>
    <xf numFmtId="14" fontId="10" fillId="0" borderId="11" xfId="0" applyNumberFormat="1" applyFont="1" applyBorder="1" applyAlignment="1">
      <alignment horizontal="left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wrapText="1"/>
    </xf>
    <xf numFmtId="0" fontId="4" fillId="0" borderId="5" xfId="0" quotePrefix="1" applyFont="1" applyBorder="1" applyAlignment="1">
      <alignment horizontal="left" wrapText="1"/>
    </xf>
    <xf numFmtId="0" fontId="0" fillId="0" borderId="0" xfId="0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0" borderId="0" xfId="0" quotePrefix="1" applyFont="1" applyBorder="1" applyAlignment="1">
      <alignment horizontal="left" wrapText="1"/>
    </xf>
    <xf numFmtId="0" fontId="4" fillId="0" borderId="2" xfId="0" quotePrefix="1" applyFont="1" applyBorder="1" applyAlignment="1">
      <alignment horizontal="left" wrapText="1"/>
    </xf>
    <xf numFmtId="0" fontId="4" fillId="0" borderId="0" xfId="0" quotePrefix="1" applyNumberFormat="1" applyFont="1" applyBorder="1" applyAlignment="1">
      <alignment horizontal="left" wrapText="1"/>
    </xf>
    <xf numFmtId="0" fontId="4" fillId="0" borderId="2" xfId="0" quotePrefix="1" applyNumberFormat="1" applyFont="1" applyBorder="1" applyAlignment="1">
      <alignment horizontal="left" wrapText="1"/>
    </xf>
  </cellXfs>
  <cellStyles count="2">
    <cellStyle name="Lien hypertexte" xfId="1" builtinId="8"/>
    <cellStyle name="Normal" xfId="0" builtinId="0"/>
  </cellStyles>
  <dxfs count="29">
    <dxf>
      <numFmt numFmtId="30" formatCode="@"/>
    </dxf>
    <dxf>
      <numFmt numFmtId="30" formatCode="@"/>
    </dxf>
    <dxf>
      <font>
        <strike val="0"/>
        <outline val="0"/>
        <shadow val="0"/>
        <u val="none"/>
        <vertAlign val="baseline"/>
        <sz val="12"/>
        <color theme="1"/>
        <name val="Roboto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Roboto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Roboto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Roboto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Roboto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numFmt numFmtId="164" formatCode="d/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numFmt numFmtId="164" formatCode="d/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numFmt numFmtId="164" formatCode="d/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Roboto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0</xdr:rowOff>
    </xdr:from>
    <xdr:to>
      <xdr:col>4</xdr:col>
      <xdr:colOff>352425</xdr:colOff>
      <xdr:row>7</xdr:row>
      <xdr:rowOff>57150</xdr:rowOff>
    </xdr:to>
    <xdr:sp macro="[0]!OuvrirFormUS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4AE4450-AC1B-4A45-B259-530C1A1E5169}"/>
            </a:ext>
          </a:extLst>
        </xdr:cNvPr>
        <xdr:cNvSpPr/>
      </xdr:nvSpPr>
      <xdr:spPr>
        <a:xfrm>
          <a:off x="1476375" y="762000"/>
          <a:ext cx="1924050" cy="628650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</a:rPr>
            <a:t>Les Concessions</a:t>
          </a:r>
        </a:p>
      </xdr:txBody>
    </xdr:sp>
    <xdr:clientData/>
  </xdr:twoCellAnchor>
  <xdr:twoCellAnchor>
    <xdr:from>
      <xdr:col>1</xdr:col>
      <xdr:colOff>752475</xdr:colOff>
      <xdr:row>9</xdr:row>
      <xdr:rowOff>19050</xdr:rowOff>
    </xdr:from>
    <xdr:to>
      <xdr:col>4</xdr:col>
      <xdr:colOff>371475</xdr:colOff>
      <xdr:row>12</xdr:row>
      <xdr:rowOff>38100</xdr:rowOff>
    </xdr:to>
    <xdr:sp macro="[0]!OuvrirFormSaisieDefun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DED58B2-6B74-4098-8CCE-DFA5B0F65A5E}"/>
            </a:ext>
          </a:extLst>
        </xdr:cNvPr>
        <xdr:cNvSpPr/>
      </xdr:nvSpPr>
      <xdr:spPr>
        <a:xfrm>
          <a:off x="1514475" y="1733550"/>
          <a:ext cx="190500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rPr>
            <a:t>Les Défunts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4</xdr:col>
      <xdr:colOff>381000</xdr:colOff>
      <xdr:row>19</xdr:row>
      <xdr:rowOff>85725</xdr:rowOff>
    </xdr:to>
    <xdr:sp macro="[0]!OuvrirFormRecherch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F2942B3-D9D9-4BC8-8D96-261B2FE1BBB3}"/>
            </a:ext>
          </a:extLst>
        </xdr:cNvPr>
        <xdr:cNvSpPr/>
      </xdr:nvSpPr>
      <xdr:spPr>
        <a:xfrm>
          <a:off x="1524000" y="3409950"/>
          <a:ext cx="190500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rPr>
            <a:t>Rechercher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2</xdr:row>
      <xdr:rowOff>19050</xdr:rowOff>
    </xdr:from>
    <xdr:to>
      <xdr:col>8</xdr:col>
      <xdr:colOff>590550</xdr:colOff>
      <xdr:row>4</xdr:row>
      <xdr:rowOff>57150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099309A-9EFD-45EF-8FC5-F51C448F2814}"/>
            </a:ext>
          </a:extLst>
        </xdr:cNvPr>
        <xdr:cNvSpPr/>
      </xdr:nvSpPr>
      <xdr:spPr>
        <a:xfrm>
          <a:off x="8924925" y="400050"/>
          <a:ext cx="1200150" cy="419100"/>
        </a:xfrm>
        <a:prstGeom prst="roundRect">
          <a:avLst/>
        </a:prstGeom>
        <a:solidFill>
          <a:schemeClr val="accent2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enPDF</a:t>
          </a:r>
        </a:p>
      </xdr:txBody>
    </xdr:sp>
    <xdr:clientData fPrintsWithSheet="0"/>
  </xdr:twoCellAnchor>
  <xdr:twoCellAnchor editAs="oneCell">
    <xdr:from>
      <xdr:col>1</xdr:col>
      <xdr:colOff>9526</xdr:colOff>
      <xdr:row>1</xdr:row>
      <xdr:rowOff>28575</xdr:rowOff>
    </xdr:from>
    <xdr:to>
      <xdr:col>1</xdr:col>
      <xdr:colOff>885825</xdr:colOff>
      <xdr:row>7</xdr:row>
      <xdr:rowOff>44683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98C3A6F-F939-4C3F-9D30-C4281A65E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219075"/>
          <a:ext cx="876299" cy="1168633"/>
        </a:xfrm>
        <a:prstGeom prst="rect">
          <a:avLst/>
        </a:prstGeom>
      </xdr:spPr>
    </xdr:pic>
    <xdr:clientData/>
  </xdr:twoCellAnchor>
  <xdr:twoCellAnchor>
    <xdr:from>
      <xdr:col>7</xdr:col>
      <xdr:colOff>485775</xdr:colOff>
      <xdr:row>5</xdr:row>
      <xdr:rowOff>47625</xdr:rowOff>
    </xdr:from>
    <xdr:to>
      <xdr:col>8</xdr:col>
      <xdr:colOff>589200</xdr:colOff>
      <xdr:row>7</xdr:row>
      <xdr:rowOff>84225</xdr:rowOff>
    </xdr:to>
    <xdr:sp macro="" textlink="">
      <xdr:nvSpPr>
        <xdr:cNvPr id="4" name="Rectangle :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1A4C612-8C09-4ED4-B41D-351321B66B63}"/>
            </a:ext>
          </a:extLst>
        </xdr:cNvPr>
        <xdr:cNvSpPr/>
      </xdr:nvSpPr>
      <xdr:spPr>
        <a:xfrm>
          <a:off x="8924925" y="1009650"/>
          <a:ext cx="1198800" cy="417600"/>
        </a:xfrm>
        <a:prstGeom prst="roundRect">
          <a:avLst/>
        </a:prstGeom>
        <a:solidFill>
          <a:schemeClr val="accent2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n>
                <a:noFill/>
              </a:ln>
              <a:solidFill>
                <a:schemeClr val="tx1">
                  <a:lumMod val="85000"/>
                  <a:lumOff val="15000"/>
                </a:schemeClr>
              </a:solidFill>
              <a:latin typeface="Roboto" panose="02000000000000000000" pitchFamily="2" charset="0"/>
              <a:ea typeface="Roboto" panose="02000000000000000000" pitchFamily="2" charset="0"/>
            </a:rPr>
            <a:t>Accueil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5B670E5-F079-4FCE-A481-380E29E08146}" name="Tab_concession" displayName="Tab_concession" ref="A1:R7" totalsRowShown="0" headerRowDxfId="28" dataDxfId="27">
  <tableColumns count="18">
    <tableColumn id="1" xr3:uid="{E8C45A10-E775-44C2-A8C7-80F4EB52BD2C}" name="IdtCaveau" dataDxfId="26">
      <calculatedColumnFormula>ROW()-1</calculatedColumnFormula>
    </tableColumn>
    <tableColumn id="2" xr3:uid="{6284DDF4-F124-49AF-B8E1-A8B7A8B02DD3}" name="N°conc" dataDxfId="25"/>
    <tableColumn id="3" xr3:uid="{9DDA2ABD-C61E-4227-8F79-D9C9E89F7D14}" name="Cimet." dataDxfId="24"/>
    <tableColumn id="4" xr3:uid="{3162733F-BEC8-4F46-89B6-6DD31FD35A43}" name="Section" dataDxfId="23"/>
    <tableColumn id="5" xr3:uid="{FCF5FEB5-D709-4B36-B6DF-533215996D7A}" name="Rang" dataDxfId="22"/>
    <tableColumn id="6" xr3:uid="{B0F63F05-CD0E-4A71-B580-06C71B890E61}" name="Statut" dataDxfId="21"/>
    <tableColumn id="7" xr3:uid="{1A64A69F-2E07-4CAB-8E1B-2C1F92B491AE}" name="Type de caveau" dataDxfId="20"/>
    <tableColumn id="8" xr3:uid="{DD50363C-CF09-4E02-9B93-F6C639EA06C0}" name="Date de Début" dataDxfId="19"/>
    <tableColumn id="9" xr3:uid="{AD4AA440-FCB8-4AF3-8CBE-C5038D80F1AB}" name="Durée" dataDxfId="18"/>
    <tableColumn id="10" xr3:uid="{336B98C0-ED49-4708-A941-4159975B0877}" name="Date de fin" dataDxfId="17">
      <calculatedColumnFormula>datefin(Tab_concession[[#This Row],[Date de Début]],Tab_concession[[#This Row],[Durée]])</calculatedColumnFormula>
    </tableColumn>
    <tableColumn id="19" xr3:uid="{8C775559-9FCD-459F-BD56-C5743E2A9131}" name="Expiré ?" dataDxfId="16">
      <calculatedColumnFormula>IF(ISBLANK(J1),"",IF(J1&lt;parametres!$I$2,"Oui","En cours"))</calculatedColumnFormula>
    </tableColumn>
    <tableColumn id="11" xr3:uid="{E2CB608C-D600-4FB8-BF66-39A4D2408C01}" name="Propriétaire" dataDxfId="15"/>
    <tableColumn id="13" xr3:uid="{7634AF75-626D-4CAF-9B9D-EBC6F1987218}" name="Adresse" dataDxfId="14"/>
    <tableColumn id="14" xr3:uid="{3CBBB6CB-D37C-411A-91EB-F9816C49C5B2}" name="Téléphone" dataDxfId="13"/>
    <tableColumn id="15" xr3:uid="{D13BF880-5C4E-4B72-825C-C23AF15F4801}" name="Mail" dataDxfId="12" dataCellStyle="Lien hypertexte"/>
    <tableColumn id="16" xr3:uid="{162955A6-59CC-409A-BCB4-F5259356E0BE}" name="Observations" dataDxfId="11"/>
    <tableColumn id="17" xr3:uid="{D0A980A2-47E3-4906-B678-D977D85698C0}" name="Nom photo" dataDxfId="10"/>
    <tableColumn id="18" xr3:uid="{C8DE8F30-3E54-41FA-84D8-ADBA06F21B7E}" name="recherches" dataDxfId="9">
      <calculatedColumnFormula>CONCATENATE(Tab_concession[[#This Row],[IdtCaveau]],Tab_concession[[#This Row],[N°conc]],Tab_concession[[#This Row],[Cimet.]],Tab_concession[[#This Row],[Section]],Tab_concession[[#This Row],[Rang]],Tab_concession[[#This Row],[Statut]],Tab_concession[[#This Row],[Type de caveau]],Tab_concession[[#This Row],[Date de Début]],Tab_concession[[#This Row],[Durée]],Tab_concession[[#This Row],[Date de fin]],Tab_concession[[#This Row],[Expiré ?]],Tab_concession[[#This Row],[Propriétaire]],Tab_concession[[#This Row],[Adresse]],Tab_concession[[#This Row],[Téléphone]],Tab_concession[[#This Row],[Mail]],Tab_concession[[#This Row],[Observations]],Tab_concession[[#This Row],[Nom photo]])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4EB6C48-E953-4EAC-8F34-A3AF84EBC6C2}" name="TableDefunts" displayName="TableDefunts" ref="A1:E16" totalsRowShown="0" headerRowDxfId="8" dataDxfId="7">
  <autoFilter ref="A1:E16" xr:uid="{D4EB6C48-E953-4EAC-8F34-A3AF84EBC6C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620A72E-000D-457C-BC88-7B62FCC409B9}" name="IdtDefunt" dataDxfId="6">
      <calculatedColumnFormula>B2&amp;"_"&amp;COUNTIF($B$2:B2,B2)</calculatedColumnFormula>
    </tableColumn>
    <tableColumn id="3" xr3:uid="{8AC20123-BFCB-4338-A3D8-4E4CB4DFD5BD}" name="Nr Conc" dataDxfId="5"/>
    <tableColumn id="2" xr3:uid="{A8AAC347-40C1-4702-8237-306E27F44E50}" name="Nom et prénom" dataDxfId="4"/>
    <tableColumn id="4" xr3:uid="{5CA1CAB6-03CE-4A4E-972A-05DAE9649709}" name="Naissance" dataDxfId="3"/>
    <tableColumn id="5" xr3:uid="{3E4FF4D9-7790-4A90-8B9F-6CBCB942D92F}" name="Deces" dataDxfId="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C66E52-ABFE-49CA-860E-FDCB32646C39}" name="Tab_cim" displayName="Tab_cim" ref="A1:A3" totalsRowShown="0">
  <autoFilter ref="A1:A3" xr:uid="{99C66E52-ABFE-49CA-860E-FDCB32646C39}"/>
  <tableColumns count="1">
    <tableColumn id="1" xr3:uid="{A7D8CFBB-3106-4EF1-A82D-B234587039A8}" name="cimetirer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934994-8744-4C15-8C78-A6E38D76664F}" name="Tab_occupation" displayName="Tab_occupation" ref="C1:C3" totalsRowShown="0">
  <autoFilter ref="C1:C3" xr:uid="{8B934994-8744-4C15-8C78-A6E38D76664F}"/>
  <tableColumns count="1">
    <tableColumn id="1" xr3:uid="{095FDDEF-37AB-4B0D-95DF-D0BAC320D4DF}" name="Occupation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95CB005-8110-4D92-A70A-0681A695040A}" name="Tab_caveau" displayName="Tab_caveau" ref="E1:E7" totalsRowShown="0">
  <autoFilter ref="E1:E7" xr:uid="{095CB005-8110-4D92-A70A-0681A695040A}"/>
  <tableColumns count="1">
    <tableColumn id="1" xr3:uid="{3CE9F34C-AEFE-442F-8E44-D717CE992330}" name="Type Caveau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E29DCE-40EC-4A71-B46B-9D572183595D}" name="Tab_duree" displayName="Tab_duree" ref="G1:G4" totalsRowShown="0" dataDxfId="1">
  <autoFilter ref="G1:G4" xr:uid="{AAE29DCE-40EC-4A71-B46B-9D572183595D}"/>
  <tableColumns count="1">
    <tableColumn id="1" xr3:uid="{A33BD457-E14D-426C-8E0C-A7F3A2C7F532}" name="Durée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6F9D8-7515-4DD9-8C05-E276FAF09E56}">
  <sheetPr codeName="Feuil4"/>
  <dimension ref="F4:S16"/>
  <sheetViews>
    <sheetView showGridLines="0" workbookViewId="0"/>
  </sheetViews>
  <sheetFormatPr baseColWidth="10" defaultRowHeight="15" x14ac:dyDescent="0.25"/>
  <cols>
    <col min="5" max="5" width="11.42578125" customWidth="1"/>
    <col min="6" max="6" width="1.7109375" style="11" customWidth="1"/>
  </cols>
  <sheetData>
    <row r="4" spans="9:19" ht="6.75" customHeight="1" x14ac:dyDescent="0.25"/>
    <row r="5" spans="9:19" ht="46.5" customHeight="1" x14ac:dyDescent="0.25">
      <c r="I5" s="30" t="s">
        <v>38</v>
      </c>
      <c r="J5" s="30"/>
      <c r="K5" s="30"/>
      <c r="M5" s="30" t="s">
        <v>39</v>
      </c>
      <c r="N5" s="30"/>
      <c r="O5" s="30"/>
      <c r="Q5" s="28" t="s">
        <v>40</v>
      </c>
      <c r="R5" s="28"/>
      <c r="S5" s="28"/>
    </row>
    <row r="6" spans="9:19" ht="15" customHeight="1" x14ac:dyDescent="0.25">
      <c r="I6" s="29">
        <f>COUNTA(caveau!A:A)-1</f>
        <v>6</v>
      </c>
      <c r="J6" s="29"/>
      <c r="K6" s="29"/>
      <c r="M6" s="29">
        <f>COUNTA(defunts!A:A)-1</f>
        <v>15</v>
      </c>
      <c r="N6" s="29"/>
      <c r="O6" s="29"/>
      <c r="Q6" s="29">
        <f ca="1">COUNTIF(caveau!K:K,"oui")</f>
        <v>0</v>
      </c>
      <c r="R6" s="29"/>
      <c r="S6" s="29"/>
    </row>
    <row r="7" spans="9:19" ht="15" customHeight="1" x14ac:dyDescent="0.25">
      <c r="I7" s="29"/>
      <c r="J7" s="29"/>
      <c r="K7" s="29"/>
      <c r="M7" s="29"/>
      <c r="N7" s="29"/>
      <c r="O7" s="29"/>
      <c r="Q7" s="29"/>
      <c r="R7" s="29"/>
      <c r="S7" s="29"/>
    </row>
    <row r="8" spans="9:19" ht="15" customHeight="1" x14ac:dyDescent="0.25">
      <c r="I8" s="29"/>
      <c r="J8" s="29"/>
      <c r="K8" s="29"/>
      <c r="M8" s="29"/>
      <c r="N8" s="29"/>
      <c r="O8" s="29"/>
      <c r="Q8" s="29"/>
      <c r="R8" s="29"/>
      <c r="S8" s="29"/>
    </row>
    <row r="9" spans="9:19" ht="15" customHeight="1" x14ac:dyDescent="0.25">
      <c r="I9" s="29"/>
      <c r="J9" s="29"/>
      <c r="K9" s="29"/>
      <c r="M9" s="29"/>
      <c r="N9" s="29"/>
      <c r="O9" s="29"/>
      <c r="Q9" s="29"/>
      <c r="R9" s="29"/>
      <c r="S9" s="29"/>
    </row>
    <row r="12" spans="9:19" ht="35.25" customHeight="1" x14ac:dyDescent="0.25">
      <c r="I12" s="28" t="s">
        <v>41</v>
      </c>
      <c r="J12" s="28"/>
      <c r="K12" s="28"/>
    </row>
    <row r="13" spans="9:19" x14ac:dyDescent="0.25">
      <c r="I13" s="29">
        <f>COUNTIF(caveau!F:F,"Disponible")</f>
        <v>0</v>
      </c>
      <c r="J13" s="29"/>
      <c r="K13" s="29"/>
    </row>
    <row r="14" spans="9:19" x14ac:dyDescent="0.25">
      <c r="I14" s="29"/>
      <c r="J14" s="29"/>
      <c r="K14" s="29"/>
    </row>
    <row r="15" spans="9:19" x14ac:dyDescent="0.25">
      <c r="I15" s="29"/>
      <c r="J15" s="29"/>
      <c r="K15" s="29"/>
    </row>
    <row r="16" spans="9:19" x14ac:dyDescent="0.25">
      <c r="I16" s="29"/>
      <c r="J16" s="29"/>
      <c r="K16" s="29"/>
    </row>
  </sheetData>
  <mergeCells count="8">
    <mergeCell ref="Q5:S5"/>
    <mergeCell ref="Q6:S9"/>
    <mergeCell ref="I12:K12"/>
    <mergeCell ref="I13:K16"/>
    <mergeCell ref="I5:K5"/>
    <mergeCell ref="I6:K9"/>
    <mergeCell ref="M5:O5"/>
    <mergeCell ref="M6:O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DFD7A-7E64-4977-A9BD-4BA2154A1E80}">
  <sheetPr codeName="Feuil1"/>
  <dimension ref="A1:R7"/>
  <sheetViews>
    <sheetView showGridLines="0" workbookViewId="0">
      <selection activeCell="K2" sqref="K2"/>
    </sheetView>
  </sheetViews>
  <sheetFormatPr baseColWidth="10" defaultRowHeight="15.75" x14ac:dyDescent="0.25"/>
  <cols>
    <col min="1" max="1" width="14" style="3" bestFit="1" customWidth="1"/>
    <col min="2" max="2" width="10.85546875" style="3" bestFit="1" customWidth="1"/>
    <col min="3" max="3" width="10.28515625" style="3" bestFit="1" customWidth="1"/>
    <col min="4" max="4" width="11.28515625" style="3" bestFit="1" customWidth="1"/>
    <col min="5" max="5" width="8.85546875" style="3" bestFit="1" customWidth="1"/>
    <col min="6" max="6" width="12" style="3" bestFit="1" customWidth="1"/>
    <col min="7" max="7" width="20" style="3" bestFit="1" customWidth="1"/>
    <col min="8" max="8" width="18" style="3" bestFit="1" customWidth="1"/>
    <col min="9" max="9" width="9.7109375" style="3" bestFit="1" customWidth="1"/>
    <col min="10" max="10" width="14.7109375" style="3" bestFit="1" customWidth="1"/>
    <col min="11" max="11" width="11.7109375" style="3" bestFit="1" customWidth="1"/>
    <col min="12" max="12" width="46.28515625" style="3" bestFit="1" customWidth="1"/>
    <col min="13" max="13" width="61.42578125" style="3" bestFit="1" customWidth="1"/>
    <col min="14" max="14" width="14.5703125" style="3" bestFit="1" customWidth="1"/>
    <col min="15" max="15" width="14.140625" style="3" bestFit="1" customWidth="1"/>
    <col min="16" max="16" width="61.5703125" style="21" bestFit="1" customWidth="1"/>
    <col min="17" max="17" width="22" style="21" bestFit="1" customWidth="1"/>
    <col min="18" max="18" width="249.140625" style="21" bestFit="1" customWidth="1"/>
    <col min="19" max="16384" width="11.42578125" style="3"/>
  </cols>
  <sheetData>
    <row r="1" spans="1:18" x14ac:dyDescent="0.25">
      <c r="A1" s="3" t="s">
        <v>27</v>
      </c>
      <c r="B1" s="3" t="s">
        <v>3</v>
      </c>
      <c r="C1" s="3" t="s">
        <v>4</v>
      </c>
      <c r="D1" s="3" t="s">
        <v>0</v>
      </c>
      <c r="E1" s="3" t="s">
        <v>1</v>
      </c>
      <c r="F1" s="3" t="s">
        <v>2</v>
      </c>
      <c r="G1" s="3" t="s">
        <v>29</v>
      </c>
      <c r="H1" s="3" t="s">
        <v>5</v>
      </c>
      <c r="I1" s="3" t="s">
        <v>6</v>
      </c>
      <c r="J1" s="3" t="s">
        <v>7</v>
      </c>
      <c r="K1" s="3" t="s">
        <v>30</v>
      </c>
      <c r="L1" s="3" t="s">
        <v>32</v>
      </c>
      <c r="M1" s="3" t="s">
        <v>8</v>
      </c>
      <c r="N1" s="3" t="s">
        <v>9</v>
      </c>
      <c r="O1" s="3" t="s">
        <v>10</v>
      </c>
      <c r="P1" s="21" t="s">
        <v>11</v>
      </c>
      <c r="Q1" s="21" t="s">
        <v>12</v>
      </c>
      <c r="R1" s="21" t="s">
        <v>13</v>
      </c>
    </row>
    <row r="2" spans="1:18" x14ac:dyDescent="0.25">
      <c r="A2" s="3">
        <f t="shared" ref="A2" si="0">ROW()-1</f>
        <v>1</v>
      </c>
      <c r="B2" s="3">
        <v>167</v>
      </c>
      <c r="C2" s="3" t="s">
        <v>15</v>
      </c>
      <c r="F2" s="3" t="s">
        <v>18</v>
      </c>
      <c r="G2" s="3" t="s">
        <v>23</v>
      </c>
      <c r="H2" s="4" t="s">
        <v>63</v>
      </c>
      <c r="I2" s="3" t="s">
        <v>28</v>
      </c>
      <c r="J2" s="4" t="str">
        <f>datefin(Tab_concession[[#This Row],[Date de Début]],Tab_concession[[#This Row],[Durée]])</f>
        <v>Perpétuité</v>
      </c>
      <c r="K2" s="4" t="e">
        <f ca="1">IF(ISBLANK(#REF!),"",IF(#REF!&lt;parametres!$I$2,"Oui","En cours"))</f>
        <v>#REF!</v>
      </c>
      <c r="L2" s="3" t="s">
        <v>80</v>
      </c>
      <c r="M2" s="3" t="s">
        <v>86</v>
      </c>
      <c r="N2" s="3">
        <v>102030504</v>
      </c>
      <c r="O2" s="5" t="s">
        <v>65</v>
      </c>
      <c r="Q2" s="21" t="s">
        <v>64</v>
      </c>
      <c r="R2" s="22" t="e">
        <f ca="1">CONCATENATE(Tab_concession[[#This Row],[IdtCaveau]],Tab_concession[[#This Row],[N°conc]],Tab_concession[[#This Row],[Cimet.]],Tab_concession[[#This Row],[Section]],Tab_concession[[#This Row],[Rang]],Tab_concession[[#This Row],[Statut]],Tab_concession[[#This Row],[Type de caveau]],Tab_concession[[#This Row],[Date de Début]],Tab_concession[[#This Row],[Durée]],Tab_concession[[#This Row],[Date de fin]],Tab_concession[[#This Row],[Expiré ?]],Tab_concession[[#This Row],[Propriétaire]],Tab_concession[[#This Row],[Adresse]],Tab_concession[[#This Row],[Téléphone]],Tab_concession[[#This Row],[Mail]],Tab_concession[[#This Row],[Observations]],Tab_concession[[#This Row],[Nom photo]])</f>
        <v>#REF!</v>
      </c>
    </row>
    <row r="3" spans="1:18" x14ac:dyDescent="0.25">
      <c r="A3" s="3">
        <f t="shared" ref="A3" si="1">ROW()-1</f>
        <v>2</v>
      </c>
      <c r="B3" s="3">
        <v>304</v>
      </c>
      <c r="C3" s="3" t="s">
        <v>15</v>
      </c>
      <c r="F3" s="3" t="s">
        <v>18</v>
      </c>
      <c r="G3" s="3" t="s">
        <v>22</v>
      </c>
      <c r="H3" s="4" t="s">
        <v>66</v>
      </c>
      <c r="I3" s="3" t="s">
        <v>28</v>
      </c>
      <c r="J3" s="4" t="str">
        <f>datefin(Tab_concession[[#This Row],[Date de Début]],Tab_concession[[#This Row],[Durée]])</f>
        <v>Perpétuité</v>
      </c>
      <c r="K3" s="4" t="e">
        <f ca="1">IF(ISBLANK(#REF!),"",IF(#REF!&lt;parametres!$I$2,"Oui","En cours"))</f>
        <v>#REF!</v>
      </c>
      <c r="L3" s="3" t="s">
        <v>81</v>
      </c>
      <c r="M3" s="3" t="s">
        <v>86</v>
      </c>
      <c r="O3" s="5"/>
      <c r="Q3" s="21" t="s">
        <v>67</v>
      </c>
      <c r="R3" s="22" t="e">
        <f ca="1">CONCATENATE(Tab_concession[[#This Row],[IdtCaveau]],Tab_concession[[#This Row],[N°conc]],Tab_concession[[#This Row],[Cimet.]],Tab_concession[[#This Row],[Section]],Tab_concession[[#This Row],[Rang]],Tab_concession[[#This Row],[Statut]],Tab_concession[[#This Row],[Type de caveau]],Tab_concession[[#This Row],[Date de Début]],Tab_concession[[#This Row],[Durée]],Tab_concession[[#This Row],[Date de fin]],Tab_concession[[#This Row],[Expiré ?]],Tab_concession[[#This Row],[Propriétaire]],Tab_concession[[#This Row],[Adresse]],Tab_concession[[#This Row],[Téléphone]],Tab_concession[[#This Row],[Mail]],Tab_concession[[#This Row],[Observations]],Tab_concession[[#This Row],[Nom photo]])</f>
        <v>#REF!</v>
      </c>
    </row>
    <row r="4" spans="1:18" x14ac:dyDescent="0.25">
      <c r="A4" s="3">
        <f t="shared" ref="A4:A6" si="2">ROW()-1</f>
        <v>3</v>
      </c>
      <c r="B4" s="3">
        <v>380</v>
      </c>
      <c r="C4" s="3" t="s">
        <v>15</v>
      </c>
      <c r="F4" s="3" t="s">
        <v>18</v>
      </c>
      <c r="G4" s="3" t="s">
        <v>23</v>
      </c>
      <c r="H4" s="4" t="s">
        <v>72</v>
      </c>
      <c r="I4" s="3">
        <v>50</v>
      </c>
      <c r="J4" s="4">
        <f>datefin(Tab_concession[[#This Row],[Date de Début]],Tab_concession[[#This Row],[Durée]])</f>
        <v>45551</v>
      </c>
      <c r="K4" s="4" t="e">
        <f ca="1">IF(ISBLANK(#REF!),"",IF(#REF!&lt;parametres!$I$2,"Oui","En cours"))</f>
        <v>#REF!</v>
      </c>
      <c r="L4" s="3" t="s">
        <v>82</v>
      </c>
      <c r="M4" s="3" t="s">
        <v>86</v>
      </c>
      <c r="O4" s="5"/>
      <c r="Q4" s="21" t="s">
        <v>73</v>
      </c>
      <c r="R4" s="22" t="e">
        <f ca="1">CONCATENATE(Tab_concession[[#This Row],[IdtCaveau]],Tab_concession[[#This Row],[N°conc]],Tab_concession[[#This Row],[Cimet.]],Tab_concession[[#This Row],[Section]],Tab_concession[[#This Row],[Rang]],Tab_concession[[#This Row],[Statut]],Tab_concession[[#This Row],[Type de caveau]],Tab_concession[[#This Row],[Date de Début]],Tab_concession[[#This Row],[Durée]],Tab_concession[[#This Row],[Date de fin]],Tab_concession[[#This Row],[Expiré ?]],Tab_concession[[#This Row],[Propriétaire]],Tab_concession[[#This Row],[Adresse]],Tab_concession[[#This Row],[Téléphone]],Tab_concession[[#This Row],[Mail]],Tab_concession[[#This Row],[Observations]],Tab_concession[[#This Row],[Nom photo]])</f>
        <v>#REF!</v>
      </c>
    </row>
    <row r="5" spans="1:18" x14ac:dyDescent="0.25">
      <c r="A5" s="3">
        <f t="shared" si="2"/>
        <v>4</v>
      </c>
      <c r="B5" s="3">
        <v>391</v>
      </c>
      <c r="C5" s="3" t="s">
        <v>15</v>
      </c>
      <c r="F5" s="3" t="s">
        <v>18</v>
      </c>
      <c r="G5" s="3" t="s">
        <v>23</v>
      </c>
      <c r="H5" s="4" t="s">
        <v>60</v>
      </c>
      <c r="I5" s="3">
        <v>50</v>
      </c>
      <c r="J5" s="4">
        <f>datefin(Tab_concession[[#This Row],[Date de Début]],Tab_concession[[#This Row],[Durée]])</f>
        <v>45559</v>
      </c>
      <c r="K5" s="4" t="e">
        <f ca="1">IF(ISBLANK(#REF!),"",IF(#REF!&lt;parametres!$I$2,"Oui","En cours"))</f>
        <v>#REF!</v>
      </c>
      <c r="L5" s="3" t="s">
        <v>83</v>
      </c>
      <c r="M5" s="3" t="s">
        <v>86</v>
      </c>
      <c r="O5" s="5"/>
      <c r="Q5" s="21" t="s">
        <v>61</v>
      </c>
      <c r="R5" s="22" t="e">
        <f ca="1">CONCATENATE(Tab_concession[[#This Row],[IdtCaveau]],Tab_concession[[#This Row],[N°conc]],Tab_concession[[#This Row],[Cimet.]],Tab_concession[[#This Row],[Section]],Tab_concession[[#This Row],[Rang]],Tab_concession[[#This Row],[Statut]],Tab_concession[[#This Row],[Type de caveau]],Tab_concession[[#This Row],[Date de Début]],Tab_concession[[#This Row],[Durée]],Tab_concession[[#This Row],[Date de fin]],Tab_concession[[#This Row],[Expiré ?]],Tab_concession[[#This Row],[Propriétaire]],Tab_concession[[#This Row],[Adresse]],Tab_concession[[#This Row],[Téléphone]],Tab_concession[[#This Row],[Mail]],Tab_concession[[#This Row],[Observations]],Tab_concession[[#This Row],[Nom photo]])</f>
        <v>#REF!</v>
      </c>
    </row>
    <row r="6" spans="1:18" x14ac:dyDescent="0.25">
      <c r="A6" s="3">
        <f t="shared" si="2"/>
        <v>5</v>
      </c>
      <c r="B6" s="3">
        <v>395</v>
      </c>
      <c r="C6" s="3" t="s">
        <v>15</v>
      </c>
      <c r="F6" s="3" t="s">
        <v>18</v>
      </c>
      <c r="G6" s="3" t="s">
        <v>22</v>
      </c>
      <c r="H6" s="4" t="s">
        <v>58</v>
      </c>
      <c r="I6" s="3">
        <v>50</v>
      </c>
      <c r="J6" s="4">
        <f>datefin(Tab_concession[[#This Row],[Date de Début]],Tab_concession[[#This Row],[Durée]])</f>
        <v>45565</v>
      </c>
      <c r="K6" s="4" t="e">
        <f ca="1">IF(ISBLANK(#REF!),"",IF(#REF!&lt;parametres!$I$2,"Oui","En cours"))</f>
        <v>#REF!</v>
      </c>
      <c r="L6" s="3" t="s">
        <v>84</v>
      </c>
      <c r="M6" s="3" t="s">
        <v>86</v>
      </c>
      <c r="O6" s="5"/>
      <c r="Q6" s="21" t="s">
        <v>59</v>
      </c>
      <c r="R6" s="22" t="e">
        <f ca="1">CONCATENATE(Tab_concession[[#This Row],[IdtCaveau]],Tab_concession[[#This Row],[N°conc]],Tab_concession[[#This Row],[Cimet.]],Tab_concession[[#This Row],[Section]],Tab_concession[[#This Row],[Rang]],Tab_concession[[#This Row],[Statut]],Tab_concession[[#This Row],[Type de caveau]],Tab_concession[[#This Row],[Date de Début]],Tab_concession[[#This Row],[Durée]],Tab_concession[[#This Row],[Date de fin]],Tab_concession[[#This Row],[Expiré ?]],Tab_concession[[#This Row],[Propriétaire]],Tab_concession[[#This Row],[Adresse]],Tab_concession[[#This Row],[Téléphone]],Tab_concession[[#This Row],[Mail]],Tab_concession[[#This Row],[Observations]],Tab_concession[[#This Row],[Nom photo]])</f>
        <v>#REF!</v>
      </c>
    </row>
    <row r="7" spans="1:18" x14ac:dyDescent="0.25">
      <c r="A7" s="3">
        <f t="shared" ref="A7" si="3">ROW()-1</f>
        <v>6</v>
      </c>
      <c r="B7" s="3">
        <v>451</v>
      </c>
      <c r="F7" s="3" t="s">
        <v>18</v>
      </c>
      <c r="G7" s="3" t="s">
        <v>21</v>
      </c>
      <c r="H7" s="4" t="s">
        <v>56</v>
      </c>
      <c r="I7" s="3">
        <v>30</v>
      </c>
      <c r="J7" s="4">
        <f>datefin(Tab_concession[[#This Row],[Date de Début]],Tab_concession[[#This Row],[Durée]])</f>
        <v>45619</v>
      </c>
      <c r="K7" s="4" t="e">
        <f ca="1">IF(ISBLANK(#REF!),"",IF(#REF!&lt;parametres!$I$2,"Oui","En cours"))</f>
        <v>#REF!</v>
      </c>
      <c r="L7" s="3" t="s">
        <v>85</v>
      </c>
      <c r="M7" s="3" t="s">
        <v>86</v>
      </c>
      <c r="O7" s="5"/>
      <c r="Q7" s="21" t="s">
        <v>57</v>
      </c>
      <c r="R7" s="22" t="e">
        <f ca="1">CONCATENATE(Tab_concession[[#This Row],[IdtCaveau]],Tab_concession[[#This Row],[N°conc]],Tab_concession[[#This Row],[Cimet.]],Tab_concession[[#This Row],[Section]],Tab_concession[[#This Row],[Rang]],Tab_concession[[#This Row],[Statut]],Tab_concession[[#This Row],[Type de caveau]],Tab_concession[[#This Row],[Date de Début]],Tab_concession[[#This Row],[Durée]],Tab_concession[[#This Row],[Date de fin]],Tab_concession[[#This Row],[Expiré ?]],Tab_concession[[#This Row],[Propriétaire]],Tab_concession[[#This Row],[Adresse]],Tab_concession[[#This Row],[Téléphone]],Tab_concession[[#This Row],[Mail]],Tab_concession[[#This Row],[Observations]],Tab_concession[[#This Row],[Nom photo]])</f>
        <v>#REF!</v>
      </c>
    </row>
  </sheetData>
  <phoneticPr fontId="11" type="noConversion"/>
  <dataValidations count="4">
    <dataValidation type="list" allowBlank="1" showInputMessage="1" showErrorMessage="1" sqref="C2:C7" xr:uid="{02C994BA-C781-4ED6-B686-8ECB84A04D4E}">
      <formula1>List_cim</formula1>
    </dataValidation>
    <dataValidation type="list" allowBlank="1" showInputMessage="1" showErrorMessage="1" sqref="F2:F7" xr:uid="{454D9FC4-2354-4675-8920-150ABCE5D6F8}">
      <formula1>List_occupation</formula1>
    </dataValidation>
    <dataValidation type="list" allowBlank="1" showInputMessage="1" showErrorMessage="1" sqref="G2:G7" xr:uid="{31470552-9606-4BAE-9D6C-E16FD763B1DB}">
      <formula1>List_caveau</formula1>
    </dataValidation>
    <dataValidation type="list" allowBlank="1" showInputMessage="1" showErrorMessage="1" sqref="I2:I7" xr:uid="{E460CA20-C306-4425-868B-E315CBE70EFB}">
      <formula1>List_duree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ABF16-36BC-4886-B67E-878A08F99E04}">
  <sheetPr codeName="Feuil2"/>
  <dimension ref="A1:E16"/>
  <sheetViews>
    <sheetView showGridLines="0" workbookViewId="0">
      <selection activeCell="C2" sqref="C2:C16"/>
    </sheetView>
  </sheetViews>
  <sheetFormatPr baseColWidth="10" defaultRowHeight="15.75" x14ac:dyDescent="0.25"/>
  <cols>
    <col min="1" max="2" width="22.85546875" style="8" customWidth="1"/>
    <col min="3" max="3" width="39.5703125" style="8" bestFit="1" customWidth="1"/>
    <col min="4" max="4" width="11.42578125" style="9"/>
    <col min="5" max="5" width="14.140625" style="9" customWidth="1"/>
    <col min="6" max="16384" width="11.42578125" style="8"/>
  </cols>
  <sheetData>
    <row r="1" spans="1:5" x14ac:dyDescent="0.25">
      <c r="A1" s="6" t="s">
        <v>36</v>
      </c>
      <c r="B1" s="6" t="s">
        <v>37</v>
      </c>
      <c r="C1" s="6" t="s">
        <v>33</v>
      </c>
      <c r="D1" s="7" t="s">
        <v>34</v>
      </c>
      <c r="E1" s="7" t="s">
        <v>35</v>
      </c>
    </row>
    <row r="2" spans="1:5" x14ac:dyDescent="0.25">
      <c r="A2" s="9" t="str">
        <f>B2&amp;"_"&amp;COUNTIF($B$2:B2,B2)</f>
        <v>128_1</v>
      </c>
      <c r="B2" s="9">
        <v>128</v>
      </c>
      <c r="C2" s="8" t="s">
        <v>87</v>
      </c>
      <c r="D2" s="25">
        <v>1877</v>
      </c>
      <c r="E2" s="25">
        <v>1919</v>
      </c>
    </row>
    <row r="3" spans="1:5" x14ac:dyDescent="0.25">
      <c r="A3" s="9" t="str">
        <f>B3&amp;"_"&amp;COUNTIF($B$2:B3,B3)</f>
        <v>451_1</v>
      </c>
      <c r="B3" s="9">
        <v>451</v>
      </c>
      <c r="C3" s="8" t="s">
        <v>88</v>
      </c>
      <c r="D3" s="25">
        <v>1918</v>
      </c>
      <c r="E3" s="25">
        <v>2005</v>
      </c>
    </row>
    <row r="4" spans="1:5" x14ac:dyDescent="0.25">
      <c r="A4" s="9" t="str">
        <f>B4&amp;"_"&amp;COUNTIF($B$2:B4,B4)</f>
        <v>395_1</v>
      </c>
      <c r="B4" s="9">
        <v>395</v>
      </c>
      <c r="C4" s="8" t="s">
        <v>89</v>
      </c>
      <c r="D4" s="25">
        <v>1911</v>
      </c>
      <c r="E4" s="25">
        <v>1983</v>
      </c>
    </row>
    <row r="5" spans="1:5" x14ac:dyDescent="0.25">
      <c r="A5" s="9" t="str">
        <f>B5&amp;"_"&amp;COUNTIF($B$2:B5,B5)</f>
        <v>395_2</v>
      </c>
      <c r="B5" s="9">
        <v>395</v>
      </c>
      <c r="C5" s="8" t="s">
        <v>90</v>
      </c>
      <c r="D5" s="25">
        <v>1911</v>
      </c>
      <c r="E5" s="25">
        <v>2004</v>
      </c>
    </row>
    <row r="6" spans="1:5" x14ac:dyDescent="0.25">
      <c r="A6" s="9" t="str">
        <f>B6&amp;"_"&amp;COUNTIF($B$2:B16,B6)</f>
        <v>391_3</v>
      </c>
      <c r="B6" s="9">
        <v>391</v>
      </c>
      <c r="C6" s="8" t="s">
        <v>91</v>
      </c>
      <c r="D6" s="25">
        <v>1960</v>
      </c>
      <c r="E6" s="25">
        <v>1963</v>
      </c>
    </row>
    <row r="7" spans="1:5" x14ac:dyDescent="0.25">
      <c r="A7" s="9" t="str">
        <f>B7&amp;"_"&amp;COUNTIF($B$2:B16,B7)</f>
        <v>391_3</v>
      </c>
      <c r="B7" s="9">
        <v>391</v>
      </c>
      <c r="C7" s="8" t="s">
        <v>92</v>
      </c>
      <c r="D7" s="25">
        <v>1928</v>
      </c>
      <c r="E7" s="25">
        <v>1996</v>
      </c>
    </row>
    <row r="8" spans="1:5" x14ac:dyDescent="0.25">
      <c r="A8" s="9" t="str">
        <f>B8&amp;"_"&amp;COUNTIF($B$2:B16,B8)</f>
        <v>391_3</v>
      </c>
      <c r="B8" s="9">
        <v>391</v>
      </c>
      <c r="C8" s="8" t="s">
        <v>93</v>
      </c>
      <c r="D8" s="25">
        <v>1931</v>
      </c>
      <c r="E8" s="25"/>
    </row>
    <row r="9" spans="1:5" x14ac:dyDescent="0.25">
      <c r="A9" s="9" t="str">
        <f>B9&amp;"_"&amp;COUNTIF($B$2:B9,B9)</f>
        <v>167_1</v>
      </c>
      <c r="B9" s="9">
        <v>167</v>
      </c>
      <c r="C9" s="8" t="s">
        <v>94</v>
      </c>
      <c r="D9" s="25">
        <v>1887</v>
      </c>
      <c r="E9" s="25">
        <v>1960</v>
      </c>
    </row>
    <row r="10" spans="1:5" x14ac:dyDescent="0.25">
      <c r="A10" s="9" t="str">
        <f>B10&amp;"_"&amp;COUNTIF($B$2:B10,B10)</f>
        <v>167_2</v>
      </c>
      <c r="B10" s="9">
        <v>167</v>
      </c>
      <c r="C10" s="8" t="s">
        <v>95</v>
      </c>
      <c r="D10" s="25">
        <v>1894</v>
      </c>
      <c r="E10" s="25">
        <v>1976</v>
      </c>
    </row>
    <row r="11" spans="1:5" x14ac:dyDescent="0.25">
      <c r="A11" s="9" t="str">
        <f>B11&amp;"_"&amp;COUNTIF($B$2:B16,B11)</f>
        <v>167_3</v>
      </c>
      <c r="B11" s="9">
        <v>167</v>
      </c>
      <c r="C11" s="8" t="s">
        <v>96</v>
      </c>
      <c r="D11" s="25">
        <v>1917</v>
      </c>
      <c r="E11" s="25">
        <v>2009</v>
      </c>
    </row>
    <row r="12" spans="1:5" x14ac:dyDescent="0.25">
      <c r="A12" s="9" t="str">
        <f>B12&amp;"_"&amp;COUNTIF($B$2:B16,B12)</f>
        <v>304_2</v>
      </c>
      <c r="B12" s="9">
        <v>304</v>
      </c>
      <c r="C12" s="8" t="s">
        <v>97</v>
      </c>
      <c r="D12" s="25" t="s">
        <v>68</v>
      </c>
      <c r="E12" s="25" t="s">
        <v>69</v>
      </c>
    </row>
    <row r="13" spans="1:5" x14ac:dyDescent="0.25">
      <c r="A13" s="9" t="str">
        <f>B13&amp;"_"&amp;COUNTIF($B$2:B16,B13)</f>
        <v>304_2</v>
      </c>
      <c r="B13" s="9">
        <v>304</v>
      </c>
      <c r="C13" s="8" t="s">
        <v>98</v>
      </c>
      <c r="D13" s="25" t="s">
        <v>70</v>
      </c>
      <c r="E13" s="25" t="s">
        <v>71</v>
      </c>
    </row>
    <row r="14" spans="1:5" x14ac:dyDescent="0.25">
      <c r="A14" s="9" t="str">
        <f>B14&amp;"_"&amp;COUNTIF($B$2:B16,B14)</f>
        <v>380_3</v>
      </c>
      <c r="B14" s="9">
        <v>380</v>
      </c>
      <c r="C14" s="8" t="s">
        <v>99</v>
      </c>
      <c r="D14" s="25" t="s">
        <v>74</v>
      </c>
      <c r="E14" s="25" t="s">
        <v>75</v>
      </c>
    </row>
    <row r="15" spans="1:5" x14ac:dyDescent="0.25">
      <c r="A15" s="9" t="str">
        <f>B15&amp;"_"&amp;COUNTIF($B$2:B16,B15)</f>
        <v>380_3</v>
      </c>
      <c r="B15" s="9">
        <v>380</v>
      </c>
      <c r="C15" s="8" t="s">
        <v>100</v>
      </c>
      <c r="D15" s="25" t="s">
        <v>76</v>
      </c>
      <c r="E15" s="25" t="s">
        <v>77</v>
      </c>
    </row>
    <row r="16" spans="1:5" x14ac:dyDescent="0.25">
      <c r="A16" s="9" t="str">
        <f>B16&amp;"_"&amp;COUNTIF($B$2:B16,B16)</f>
        <v>380_3</v>
      </c>
      <c r="B16" s="9">
        <v>380</v>
      </c>
      <c r="C16" s="8" t="s">
        <v>101</v>
      </c>
      <c r="D16" s="25" t="s">
        <v>78</v>
      </c>
      <c r="E16" s="25" t="s">
        <v>79</v>
      </c>
    </row>
  </sheetData>
  <phoneticPr fontId="11" type="noConversion"/>
  <pageMargins left="0.7" right="0.7" top="0.75" bottom="0.75" header="0.3" footer="0.3"/>
  <ignoredErrors>
    <ignoredError sqref="D12:D13 E12:E13" numberStoredAsText="1"/>
  </ignoredError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9BDF2-7117-4A76-9EAB-CAD3C249765A}">
  <sheetPr codeName="Feuil3"/>
  <dimension ref="A1:I7"/>
  <sheetViews>
    <sheetView workbookViewId="0">
      <selection activeCell="I3" sqref="I3"/>
    </sheetView>
  </sheetViews>
  <sheetFormatPr baseColWidth="10" defaultRowHeight="15" x14ac:dyDescent="0.25"/>
  <cols>
    <col min="1" max="1" width="12.42578125" customWidth="1"/>
    <col min="2" max="2" width="3.5703125" customWidth="1"/>
    <col min="3" max="3" width="13.140625" customWidth="1"/>
    <col min="4" max="4" width="2.5703125" customWidth="1"/>
    <col min="5" max="5" width="14.85546875" bestFit="1" customWidth="1"/>
    <col min="6" max="6" width="1.7109375" customWidth="1"/>
    <col min="8" max="8" width="5.140625" customWidth="1"/>
  </cols>
  <sheetData>
    <row r="1" spans="1:9" x14ac:dyDescent="0.25">
      <c r="A1" t="s">
        <v>14</v>
      </c>
      <c r="C1" t="s">
        <v>17</v>
      </c>
      <c r="E1" t="s">
        <v>20</v>
      </c>
      <c r="G1" t="s">
        <v>6</v>
      </c>
      <c r="I1" t="s">
        <v>31</v>
      </c>
    </row>
    <row r="2" spans="1:9" x14ac:dyDescent="0.25">
      <c r="A2" t="s">
        <v>15</v>
      </c>
      <c r="C2" t="s">
        <v>18</v>
      </c>
      <c r="E2" t="s">
        <v>21</v>
      </c>
      <c r="G2" s="1">
        <v>30</v>
      </c>
      <c r="I2" s="2">
        <f ca="1">TODAY()</f>
        <v>44858</v>
      </c>
    </row>
    <row r="3" spans="1:9" x14ac:dyDescent="0.25">
      <c r="A3" t="s">
        <v>16</v>
      </c>
      <c r="C3" t="s">
        <v>19</v>
      </c>
      <c r="E3" t="s">
        <v>22</v>
      </c>
      <c r="G3" s="1">
        <v>40</v>
      </c>
    </row>
    <row r="4" spans="1:9" x14ac:dyDescent="0.25">
      <c r="E4" t="s">
        <v>23</v>
      </c>
      <c r="G4" s="1" t="s">
        <v>28</v>
      </c>
    </row>
    <row r="5" spans="1:9" x14ac:dyDescent="0.25">
      <c r="E5" t="s">
        <v>24</v>
      </c>
    </row>
    <row r="6" spans="1:9" x14ac:dyDescent="0.25">
      <c r="E6" t="s">
        <v>25</v>
      </c>
    </row>
    <row r="7" spans="1:9" x14ac:dyDescent="0.25">
      <c r="E7" t="s">
        <v>26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3D05-EFAB-4458-A3CB-83A03EBF4464}">
  <sheetPr codeName="Feuil5">
    <pageSetUpPr fitToPage="1"/>
  </sheetPr>
  <dimension ref="B3:I20"/>
  <sheetViews>
    <sheetView showGridLines="0" showZeros="0" tabSelected="1" zoomScaleNormal="100" workbookViewId="0">
      <selection activeCell="F17" sqref="F17:G17"/>
    </sheetView>
  </sheetViews>
  <sheetFormatPr baseColWidth="10" defaultRowHeight="15" x14ac:dyDescent="0.25"/>
  <cols>
    <col min="2" max="2" width="14.85546875" style="10" bestFit="1" customWidth="1"/>
    <col min="3" max="3" width="33" customWidth="1"/>
    <col min="4" max="4" width="11.85546875" style="10" bestFit="1" customWidth="1"/>
    <col min="5" max="5" width="12.7109375" bestFit="1" customWidth="1"/>
    <col min="6" max="6" width="13.42578125" customWidth="1"/>
    <col min="7" max="7" width="36.5703125" customWidth="1"/>
    <col min="8" max="8" width="16.42578125" customWidth="1"/>
    <col min="9" max="9" width="11.85546875" bestFit="1" customWidth="1"/>
  </cols>
  <sheetData>
    <row r="3" spans="2:9" x14ac:dyDescent="0.25">
      <c r="B3" s="37"/>
      <c r="C3" t="s">
        <v>42</v>
      </c>
      <c r="E3" s="12" t="s">
        <v>43</v>
      </c>
      <c r="F3" s="13">
        <v>380</v>
      </c>
      <c r="G3" s="13"/>
      <c r="H3" s="10"/>
    </row>
    <row r="4" spans="2:9" x14ac:dyDescent="0.25">
      <c r="B4" s="37"/>
      <c r="C4" t="s">
        <v>44</v>
      </c>
      <c r="F4" s="12"/>
      <c r="G4" s="14" t="s">
        <v>45</v>
      </c>
      <c r="H4" t="s">
        <v>45</v>
      </c>
    </row>
    <row r="5" spans="2:9" ht="15.75" thickBot="1" x14ac:dyDescent="0.3">
      <c r="B5" s="37"/>
      <c r="C5" t="s">
        <v>46</v>
      </c>
      <c r="F5" s="12"/>
      <c r="G5" s="12"/>
    </row>
    <row r="6" spans="2:9" ht="15" customHeight="1" x14ac:dyDescent="0.25">
      <c r="B6" s="37"/>
      <c r="E6" s="38" t="s">
        <v>62</v>
      </c>
      <c r="F6" s="39"/>
      <c r="G6" s="40"/>
    </row>
    <row r="7" spans="2:9" ht="15" customHeight="1" x14ac:dyDescent="0.25">
      <c r="B7" s="37"/>
      <c r="C7" t="s">
        <v>47</v>
      </c>
      <c r="E7" s="15"/>
      <c r="F7" s="24"/>
      <c r="G7" s="23"/>
    </row>
    <row r="8" spans="2:9" ht="15" customHeight="1" x14ac:dyDescent="0.25">
      <c r="E8" s="16" t="s">
        <v>48</v>
      </c>
      <c r="F8" s="41" t="str">
        <f>INDEX(Tab_concession[Propriétaire],MATCH(FichePDF!$F$3,Tab_concession[N°conc],0))</f>
        <v>Nom 3</v>
      </c>
      <c r="G8" s="42"/>
    </row>
    <row r="9" spans="2:9" ht="15" customHeight="1" x14ac:dyDescent="0.25">
      <c r="E9" s="16" t="s">
        <v>49</v>
      </c>
      <c r="F9" s="43">
        <f>INDEX(Tab_concession[Téléphone],MATCH(FichePDF!$F$3,Tab_concession[N°conc],0))</f>
        <v>0</v>
      </c>
      <c r="G9" s="44"/>
    </row>
    <row r="10" spans="2:9" ht="15" customHeight="1" x14ac:dyDescent="0.25">
      <c r="E10" s="16" t="s">
        <v>50</v>
      </c>
      <c r="F10" s="41">
        <f>INDEX(Tab_concession[Mail],MATCH(FichePDF!$F$3,Tab_concession[N°conc],0))</f>
        <v>0</v>
      </c>
      <c r="G10" s="42"/>
    </row>
    <row r="11" spans="2:9" ht="15.75" customHeight="1" thickBot="1" x14ac:dyDescent="0.3">
      <c r="E11" s="17" t="s">
        <v>51</v>
      </c>
      <c r="F11" s="35" t="str">
        <f>INDEX(Tab_concession[Adresse],MATCH(FichePDF!$F$3,Tab_concession[N°conc],0))</f>
        <v>paris</v>
      </c>
      <c r="G11" s="36"/>
    </row>
    <row r="12" spans="2:9" ht="18.75" customHeight="1" x14ac:dyDescent="0.25"/>
    <row r="13" spans="2:9" hidden="1" x14ac:dyDescent="0.25"/>
    <row r="14" spans="2:9" ht="36" customHeight="1" x14ac:dyDescent="0.25">
      <c r="B14" s="18" t="s">
        <v>52</v>
      </c>
      <c r="C14" s="18" t="s">
        <v>53</v>
      </c>
      <c r="D14" s="18" t="s">
        <v>6</v>
      </c>
      <c r="E14" s="18" t="s">
        <v>7</v>
      </c>
      <c r="F14" s="33" t="s">
        <v>54</v>
      </c>
      <c r="G14" s="34"/>
      <c r="H14" s="18" t="s">
        <v>34</v>
      </c>
      <c r="I14" s="18" t="s">
        <v>55</v>
      </c>
    </row>
    <row r="15" spans="2:9" x14ac:dyDescent="0.25">
      <c r="B15" s="19">
        <v>1</v>
      </c>
      <c r="C15" s="20" t="str">
        <f>INDEX(Tab_concession[Date de Début],MATCH(FichePDF!$F$3,Tab_concession[N°conc],0))</f>
        <v>16/09/1974</v>
      </c>
      <c r="D15" s="27">
        <f>INDEX(Tab_concession[Durée],MATCH(FichePDF!$F$3,Tab_concession[N°conc],0))</f>
        <v>50</v>
      </c>
      <c r="E15" s="20">
        <f>INDEX(Tab_concession[Date de fin],MATCH(FichePDF!$F$3,Tab_concession[N°conc],0))</f>
        <v>45551</v>
      </c>
      <c r="F15" s="31" t="str">
        <f>IFERROR(VLOOKUP($F$3,defunts!$A$2:$E$16,3,0),"")</f>
        <v/>
      </c>
      <c r="G15" s="32"/>
      <c r="H15" s="26" t="str">
        <f>IFERROR(VLOOKUP($F$3&amp;"_"&amp;B15,defunts!$A$2:$E$16,4,0),"")</f>
        <v/>
      </c>
      <c r="I15" s="26" t="str">
        <f>IFERROR(VLOOKUP($F$3&amp;"_"&amp;B15,defunts!$A$2:$E$16,5,0),"")</f>
        <v/>
      </c>
    </row>
    <row r="16" spans="2:9" x14ac:dyDescent="0.25">
      <c r="B16" s="19">
        <v>2</v>
      </c>
      <c r="C16" s="20" t="s">
        <v>45</v>
      </c>
      <c r="D16" s="20" t="s">
        <v>45</v>
      </c>
      <c r="E16" s="20" t="s">
        <v>45</v>
      </c>
      <c r="F16" s="31" t="str">
        <f>IFERROR(VLOOKUP($F$3&amp;"_"&amp;B16,defunts!$A$2:$E$16,3,0),"")</f>
        <v/>
      </c>
      <c r="G16" s="32"/>
      <c r="H16" s="26" t="str">
        <f>IFERROR(VLOOKUP($F$3&amp;"_"&amp;B16,defunts!$A$2:$E$16,4,0),"")</f>
        <v/>
      </c>
      <c r="I16" s="26" t="str">
        <f>IFERROR(VLOOKUP($F$3&amp;"_"&amp;B16,defunts!$A$2:$E$16,5,0),"")</f>
        <v/>
      </c>
    </row>
    <row r="17" spans="2:9" x14ac:dyDescent="0.25">
      <c r="B17" s="19">
        <v>3</v>
      </c>
      <c r="C17" s="20" t="s">
        <v>45</v>
      </c>
      <c r="D17" s="20" t="s">
        <v>45</v>
      </c>
      <c r="E17" s="20" t="s">
        <v>45</v>
      </c>
      <c r="F17" s="31" t="str">
        <f>IFERROR(VLOOKUP($F$3&amp;"_"&amp;B17,defunts!$A$2:$E$16,3,0),"")</f>
        <v>nom13</v>
      </c>
      <c r="G17" s="32"/>
      <c r="H17" s="26" t="str">
        <f>IFERROR(VLOOKUP($F$3&amp;"_"&amp;B17,defunts!$A$2:$E$16,4,0),"")</f>
        <v>1942</v>
      </c>
      <c r="I17" s="26" t="str">
        <f>IFERROR(VLOOKUP($F$3&amp;"_"&amp;B17,defunts!$A$2:$E$16,5,0),"")</f>
        <v>1943</v>
      </c>
    </row>
    <row r="18" spans="2:9" x14ac:dyDescent="0.25">
      <c r="B18" s="19">
        <v>4</v>
      </c>
      <c r="C18" s="20" t="s">
        <v>45</v>
      </c>
      <c r="D18" s="20" t="s">
        <v>45</v>
      </c>
      <c r="E18" s="20" t="s">
        <v>45</v>
      </c>
      <c r="F18" s="31" t="str">
        <f>IFERROR(VLOOKUP($F$3&amp;"_"&amp;B18,defunts!$A$2:$E$16,3,0),"")</f>
        <v/>
      </c>
      <c r="G18" s="32"/>
      <c r="H18" s="26" t="str">
        <f>IFERROR(VLOOKUP($F$3&amp;"_"&amp;B18,defunts!$A$2:$E$16,4,0),"")</f>
        <v/>
      </c>
      <c r="I18" s="26" t="str">
        <f>IFERROR(VLOOKUP($F$3&amp;"_"&amp;B18,defunts!$A$2:$E$16,5,0),"")</f>
        <v/>
      </c>
    </row>
    <row r="19" spans="2:9" x14ac:dyDescent="0.25">
      <c r="B19" s="19">
        <v>5</v>
      </c>
      <c r="C19" s="20" t="s">
        <v>45</v>
      </c>
      <c r="D19" s="20" t="s">
        <v>45</v>
      </c>
      <c r="E19" s="20" t="s">
        <v>45</v>
      </c>
      <c r="F19" s="31" t="str">
        <f>IFERROR(VLOOKUP($F$3&amp;"_"&amp;B19,defunts!$A$2:$E$16,3,0),"")</f>
        <v/>
      </c>
      <c r="G19" s="32"/>
      <c r="H19" s="26" t="str">
        <f>IFERROR(VLOOKUP($F$3&amp;"_"&amp;B19,defunts!$A$2:$E$16,4,0),"")</f>
        <v/>
      </c>
      <c r="I19" s="26" t="str">
        <f>IFERROR(VLOOKUP($F$3&amp;"_"&amp;B19,defunts!$A$2:$E$16,5,0),"")</f>
        <v/>
      </c>
    </row>
    <row r="20" spans="2:9" x14ac:dyDescent="0.25">
      <c r="B20" s="19">
        <v>6</v>
      </c>
      <c r="C20" s="20" t="s">
        <v>45</v>
      </c>
      <c r="D20" s="20" t="s">
        <v>45</v>
      </c>
      <c r="E20" s="20" t="s">
        <v>45</v>
      </c>
      <c r="F20" s="31" t="str">
        <f>IFERROR(VLOOKUP($F$3&amp;"_"&amp;B20,defunts!$A$2:$E$16,3,0),"")</f>
        <v/>
      </c>
      <c r="G20" s="32"/>
      <c r="H20" s="26" t="str">
        <f>IFERROR(VLOOKUP($F$3&amp;"_"&amp;B20,defunts!$A$2:$E$16,4,0),"")</f>
        <v/>
      </c>
      <c r="I20" s="26" t="str">
        <f>IFERROR(VLOOKUP($F$3&amp;"_"&amp;B20,defunts!$A$2:$E$16,5,0),"")</f>
        <v/>
      </c>
    </row>
  </sheetData>
  <mergeCells count="13">
    <mergeCell ref="F11:G11"/>
    <mergeCell ref="B3:B7"/>
    <mergeCell ref="E6:G6"/>
    <mergeCell ref="F8:G8"/>
    <mergeCell ref="F9:G9"/>
    <mergeCell ref="F10:G10"/>
    <mergeCell ref="F19:G19"/>
    <mergeCell ref="F20:G20"/>
    <mergeCell ref="F14:G14"/>
    <mergeCell ref="F15:G15"/>
    <mergeCell ref="F16:G16"/>
    <mergeCell ref="F17:G17"/>
    <mergeCell ref="F18:G18"/>
  </mergeCells>
  <dataValidations count="2">
    <dataValidation allowBlank="1" showInputMessage="1" showErrorMessage="1" errorTitle="Numéro de concession" error="Concession inexistante" sqref="D12" xr:uid="{81B38E4F-E0BB-4358-8565-31F96903CE36}"/>
    <dataValidation type="list" allowBlank="1" showInputMessage="1" showErrorMessage="1" sqref="F3" xr:uid="{D250BBCD-3A19-4E7A-8815-2E5BBFE1A2B6}">
      <formula1>ListNrConc</formula1>
    </dataValidation>
  </dataValidations>
  <pageMargins left="0.23622047244094491" right="0.23622047244094491" top="0.74803149606299213" bottom="0.74803149606299213" header="0.31496062992125984" footer="0.31496062992125984"/>
  <pageSetup paperSize="9" scale="6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caveau</vt:lpstr>
      <vt:lpstr>defunts</vt:lpstr>
      <vt:lpstr>parametres</vt:lpstr>
      <vt:lpstr>FichePDF</vt:lpstr>
      <vt:lpstr>List_caveau</vt:lpstr>
      <vt:lpstr>List_cim</vt:lpstr>
      <vt:lpstr>List_duree</vt:lpstr>
      <vt:lpstr>List_occupation</vt:lpstr>
      <vt:lpstr>ListNrConc</vt:lpstr>
      <vt:lpstr>Nr_Conc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cp:lastPrinted>2022-10-20T08:15:30Z</cp:lastPrinted>
  <dcterms:created xsi:type="dcterms:W3CDTF">2022-10-20T05:45:02Z</dcterms:created>
  <dcterms:modified xsi:type="dcterms:W3CDTF">2022-10-24T05:24:38Z</dcterms:modified>
</cp:coreProperties>
</file>