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E:\telechargement\"/>
    </mc:Choice>
  </mc:AlternateContent>
  <xr:revisionPtr revIDLastSave="0" documentId="13_ncr:1_{FF6A54AA-A1B8-4B97-8440-67C64C70654E}" xr6:coauthVersionLast="47" xr6:coauthVersionMax="47" xr10:uidLastSave="{00000000-0000-0000-0000-000000000000}"/>
  <bookViews>
    <workbookView xWindow="-120" yWindow="-120" windowWidth="29040" windowHeight="15840" tabRatio="577" xr2:uid="{7685AA10-D25E-4054-BDB5-ABF284E78A03}"/>
  </bookViews>
  <sheets>
    <sheet name="Menu" sheetId="13" r:id="rId1"/>
    <sheet name="Octobre" sheetId="2" r:id="rId2"/>
    <sheet name="config" sheetId="8" r:id="rId3"/>
    <sheet name="boissons" sheetId="7" r:id="rId4"/>
    <sheet name="listes" sheetId="6" state="hidden" r:id="rId5"/>
  </sheets>
  <definedNames>
    <definedName name="anscount" hidden="1">1</definedName>
    <definedName name="divers">#REF!</definedName>
    <definedName name="L_Mois">T_Mois[Mois]</definedName>
    <definedName name="limcount" hidden="1">1</definedName>
    <definedName name="ListBoissons">Tableau4[Boissons]</definedName>
    <definedName name="monnaie">Tab_monnaie[Monnaie]</definedName>
    <definedName name="Print_Area" localSheetId="1">Octobre!$A$4:$AF$54</definedName>
    <definedName name="sencount" hidden="1">1</definedName>
    <definedName name="T_boissons">Tableau3[Produit]</definedName>
    <definedName name="Tabl_Boissons">Tableau4[Boissons]</definedName>
    <definedName name="_xlnm.Print_Area" localSheetId="1">Octobre!$A$4:$AF$54</definedName>
  </definedNames>
  <calcPr calcId="191029"/>
  <pivotCaches>
    <pivotCache cacheId="38" r:id="rId6"/>
    <pivotCache cacheId="42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7" l="1"/>
  <c r="E4" i="7" s="1"/>
  <c r="C5" i="7"/>
  <c r="E5" i="7" s="1"/>
  <c r="F4" i="7"/>
  <c r="F5" i="7"/>
  <c r="C3" i="7"/>
  <c r="E3" i="7" s="1"/>
  <c r="F3" i="7"/>
  <c r="N2" i="7"/>
  <c r="N3" i="7"/>
  <c r="N4" i="7"/>
  <c r="N5" i="7"/>
  <c r="N6" i="7"/>
  <c r="N7" i="7"/>
  <c r="M2" i="7"/>
  <c r="M3" i="7"/>
  <c r="M4" i="7"/>
  <c r="M5" i="7"/>
  <c r="M6" i="7"/>
  <c r="M7" i="7"/>
  <c r="F2" i="7"/>
  <c r="C2" i="7"/>
  <c r="E2" i="7" s="1"/>
  <c r="B65" i="2" l="1"/>
  <c r="C65" i="2"/>
  <c r="D65" i="2"/>
  <c r="E65" i="2"/>
  <c r="F65" i="2"/>
  <c r="G65" i="2"/>
  <c r="H65" i="2"/>
  <c r="S65" i="2"/>
  <c r="T65" i="2"/>
  <c r="U65" i="2"/>
  <c r="V65" i="2"/>
  <c r="W65" i="2"/>
  <c r="X65" i="2"/>
  <c r="Y65" i="2"/>
  <c r="Z65" i="2"/>
  <c r="AA65" i="2"/>
  <c r="AB65" i="2"/>
  <c r="AC65" i="2"/>
  <c r="AD65" i="2"/>
  <c r="AE65" i="2"/>
  <c r="AF65" i="2"/>
  <c r="C63" i="2"/>
  <c r="D63" i="2"/>
  <c r="E63" i="2"/>
  <c r="F63" i="2"/>
  <c r="S63" i="2"/>
  <c r="T63" i="2"/>
  <c r="U63" i="2"/>
  <c r="V63" i="2"/>
  <c r="W63" i="2"/>
  <c r="X63" i="2"/>
  <c r="Y63" i="2"/>
  <c r="Z63" i="2"/>
  <c r="AA63" i="2"/>
  <c r="AB63" i="2"/>
  <c r="AC63" i="2"/>
  <c r="AD63" i="2"/>
  <c r="AE63" i="2"/>
  <c r="AF63" i="2"/>
  <c r="B63" i="2"/>
  <c r="C57" i="2"/>
  <c r="D57" i="2"/>
  <c r="E57" i="2"/>
  <c r="F57" i="2"/>
  <c r="G57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X57" i="2"/>
  <c r="Y57" i="2"/>
  <c r="Z57" i="2"/>
  <c r="AA57" i="2"/>
  <c r="AB57" i="2"/>
  <c r="AC57" i="2"/>
  <c r="AD57" i="2"/>
  <c r="AE57" i="2"/>
  <c r="AF57" i="2"/>
  <c r="B57" i="2"/>
  <c r="C58" i="2"/>
  <c r="D58" i="2"/>
  <c r="E58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AA58" i="2"/>
  <c r="AB58" i="2"/>
  <c r="AC58" i="2"/>
  <c r="AD58" i="2"/>
  <c r="AE58" i="2"/>
  <c r="AF58" i="2"/>
  <c r="B58" i="2"/>
  <c r="A25" i="2"/>
  <c r="AO8" i="2"/>
  <c r="AO9" i="2"/>
  <c r="AO10" i="2"/>
  <c r="AO11" i="2"/>
  <c r="AO12" i="2"/>
  <c r="AO13" i="2"/>
  <c r="AO14" i="2"/>
  <c r="AO15" i="2"/>
  <c r="AO16" i="2"/>
  <c r="AO17" i="2"/>
  <c r="AO18" i="2"/>
  <c r="AO19" i="2"/>
  <c r="AO20" i="2"/>
  <c r="AO21" i="2"/>
  <c r="AO22" i="2"/>
  <c r="AN8" i="2"/>
  <c r="AN9" i="2"/>
  <c r="AN10" i="2"/>
  <c r="AN11" i="2"/>
  <c r="AN12" i="2"/>
  <c r="AN13" i="2"/>
  <c r="AN14" i="2"/>
  <c r="AN15" i="2"/>
  <c r="AN16" i="2"/>
  <c r="AN17" i="2"/>
  <c r="AN18" i="2"/>
  <c r="AN19" i="2"/>
  <c r="AN20" i="2"/>
  <c r="AN21" i="2"/>
  <c r="AN22" i="2"/>
  <c r="AM8" i="2"/>
  <c r="AM9" i="2"/>
  <c r="AM10" i="2"/>
  <c r="AM11" i="2"/>
  <c r="AM12" i="2"/>
  <c r="AM13" i="2"/>
  <c r="AM14" i="2"/>
  <c r="AM15" i="2"/>
  <c r="AM16" i="2"/>
  <c r="AM17" i="2"/>
  <c r="AM18" i="2"/>
  <c r="AM19" i="2"/>
  <c r="AM20" i="2"/>
  <c r="AM21" i="2"/>
  <c r="AM22" i="2"/>
  <c r="AI22" i="2"/>
  <c r="AJ22" i="2"/>
  <c r="AK22" i="2"/>
  <c r="AL22" i="2"/>
  <c r="AP22" i="2"/>
  <c r="AQ22" i="2"/>
  <c r="AR22" i="2"/>
  <c r="AS22" i="2"/>
  <c r="AT22" i="2"/>
  <c r="AU22" i="2"/>
  <c r="AV22" i="2"/>
  <c r="AW22" i="2"/>
  <c r="AX22" i="2"/>
  <c r="AY22" i="2"/>
  <c r="AZ22" i="2"/>
  <c r="BA22" i="2"/>
  <c r="BB22" i="2"/>
  <c r="BC22" i="2"/>
  <c r="BD22" i="2"/>
  <c r="BE22" i="2"/>
  <c r="BF22" i="2"/>
  <c r="BG22" i="2"/>
  <c r="BH22" i="2"/>
  <c r="BI22" i="2"/>
  <c r="BJ22" i="2"/>
  <c r="BK22" i="2"/>
  <c r="BL22" i="2"/>
  <c r="BM22" i="2"/>
  <c r="BM8" i="2"/>
  <c r="BM9" i="2"/>
  <c r="BM10" i="2"/>
  <c r="BM11" i="2"/>
  <c r="BM12" i="2"/>
  <c r="BM13" i="2"/>
  <c r="BM14" i="2"/>
  <c r="BM15" i="2"/>
  <c r="BM16" i="2"/>
  <c r="BM17" i="2"/>
  <c r="BM18" i="2"/>
  <c r="BM19" i="2"/>
  <c r="BM20" i="2"/>
  <c r="BM21" i="2"/>
  <c r="BL8" i="2"/>
  <c r="BL9" i="2"/>
  <c r="BL10" i="2"/>
  <c r="BL11" i="2"/>
  <c r="BL12" i="2"/>
  <c r="BL13" i="2"/>
  <c r="BL14" i="2"/>
  <c r="BL15" i="2"/>
  <c r="BL16" i="2"/>
  <c r="BL17" i="2"/>
  <c r="BL18" i="2"/>
  <c r="BL19" i="2"/>
  <c r="BL20" i="2"/>
  <c r="BL21" i="2"/>
  <c r="BK8" i="2"/>
  <c r="BK9" i="2"/>
  <c r="BK10" i="2"/>
  <c r="BK11" i="2"/>
  <c r="BK12" i="2"/>
  <c r="BK13" i="2"/>
  <c r="BK14" i="2"/>
  <c r="BK15" i="2"/>
  <c r="BK16" i="2"/>
  <c r="BK17" i="2"/>
  <c r="BK18" i="2"/>
  <c r="BK19" i="2"/>
  <c r="BK20" i="2"/>
  <c r="BK21" i="2"/>
  <c r="BJ8" i="2"/>
  <c r="BJ9" i="2"/>
  <c r="BJ10" i="2"/>
  <c r="BJ11" i="2"/>
  <c r="BJ12" i="2"/>
  <c r="BJ13" i="2"/>
  <c r="BJ14" i="2"/>
  <c r="BJ15" i="2"/>
  <c r="BJ16" i="2"/>
  <c r="BJ17" i="2"/>
  <c r="BJ18" i="2"/>
  <c r="BJ19" i="2"/>
  <c r="BJ20" i="2"/>
  <c r="BJ21" i="2"/>
  <c r="BI8" i="2"/>
  <c r="BI9" i="2"/>
  <c r="BI10" i="2"/>
  <c r="BI11" i="2"/>
  <c r="BI12" i="2"/>
  <c r="BI13" i="2"/>
  <c r="BI14" i="2"/>
  <c r="BI15" i="2"/>
  <c r="BI16" i="2"/>
  <c r="BI17" i="2"/>
  <c r="BI18" i="2"/>
  <c r="BI19" i="2"/>
  <c r="BI20" i="2"/>
  <c r="BI21" i="2"/>
  <c r="BH8" i="2"/>
  <c r="BH9" i="2"/>
  <c r="BH10" i="2"/>
  <c r="BH11" i="2"/>
  <c r="BH12" i="2"/>
  <c r="BH13" i="2"/>
  <c r="BH14" i="2"/>
  <c r="BH15" i="2"/>
  <c r="BH16" i="2"/>
  <c r="BH17" i="2"/>
  <c r="BH18" i="2"/>
  <c r="BH19" i="2"/>
  <c r="BH20" i="2"/>
  <c r="BH21" i="2"/>
  <c r="BG8" i="2"/>
  <c r="BG9" i="2"/>
  <c r="BG10" i="2"/>
  <c r="BG11" i="2"/>
  <c r="BG12" i="2"/>
  <c r="BG13" i="2"/>
  <c r="BG14" i="2"/>
  <c r="BG15" i="2"/>
  <c r="BG16" i="2"/>
  <c r="BG17" i="2"/>
  <c r="BG18" i="2"/>
  <c r="BG19" i="2"/>
  <c r="BG20" i="2"/>
  <c r="BG21" i="2"/>
  <c r="BF8" i="2"/>
  <c r="BF9" i="2"/>
  <c r="BF10" i="2"/>
  <c r="BF11" i="2"/>
  <c r="BF12" i="2"/>
  <c r="BF13" i="2"/>
  <c r="BF14" i="2"/>
  <c r="BF15" i="2"/>
  <c r="BF16" i="2"/>
  <c r="BF17" i="2"/>
  <c r="BF18" i="2"/>
  <c r="BF19" i="2"/>
  <c r="BF20" i="2"/>
  <c r="BF21" i="2"/>
  <c r="BE8" i="2"/>
  <c r="BE9" i="2"/>
  <c r="BE10" i="2"/>
  <c r="BE11" i="2"/>
  <c r="BE12" i="2"/>
  <c r="BE13" i="2"/>
  <c r="BE14" i="2"/>
  <c r="BE15" i="2"/>
  <c r="BE16" i="2"/>
  <c r="BE17" i="2"/>
  <c r="BE18" i="2"/>
  <c r="BE19" i="2"/>
  <c r="BE20" i="2"/>
  <c r="BE21" i="2"/>
  <c r="BD8" i="2"/>
  <c r="BD9" i="2"/>
  <c r="BD10" i="2"/>
  <c r="BD11" i="2"/>
  <c r="BD12" i="2"/>
  <c r="BD13" i="2"/>
  <c r="BD14" i="2"/>
  <c r="BD15" i="2"/>
  <c r="BD16" i="2"/>
  <c r="BD17" i="2"/>
  <c r="BD18" i="2"/>
  <c r="BD19" i="2"/>
  <c r="BD20" i="2"/>
  <c r="BD21" i="2"/>
  <c r="BC8" i="2"/>
  <c r="BC9" i="2"/>
  <c r="BC10" i="2"/>
  <c r="BC11" i="2"/>
  <c r="BC12" i="2"/>
  <c r="BC13" i="2"/>
  <c r="BC14" i="2"/>
  <c r="BC15" i="2"/>
  <c r="BC16" i="2"/>
  <c r="BC17" i="2"/>
  <c r="BC18" i="2"/>
  <c r="BC19" i="2"/>
  <c r="BC20" i="2"/>
  <c r="BC21" i="2"/>
  <c r="BB8" i="2"/>
  <c r="BB9" i="2"/>
  <c r="BB10" i="2"/>
  <c r="BB11" i="2"/>
  <c r="BB12" i="2"/>
  <c r="BB13" i="2"/>
  <c r="BB14" i="2"/>
  <c r="BB15" i="2"/>
  <c r="BB16" i="2"/>
  <c r="BB17" i="2"/>
  <c r="BB18" i="2"/>
  <c r="BB19" i="2"/>
  <c r="BB20" i="2"/>
  <c r="BB21" i="2"/>
  <c r="BA8" i="2"/>
  <c r="BA9" i="2"/>
  <c r="BA10" i="2"/>
  <c r="BA11" i="2"/>
  <c r="BA12" i="2"/>
  <c r="BA13" i="2"/>
  <c r="BA14" i="2"/>
  <c r="BA15" i="2"/>
  <c r="BA16" i="2"/>
  <c r="BA17" i="2"/>
  <c r="BA18" i="2"/>
  <c r="BA19" i="2"/>
  <c r="BA20" i="2"/>
  <c r="BA21" i="2"/>
  <c r="AZ8" i="2"/>
  <c r="AZ9" i="2"/>
  <c r="AZ10" i="2"/>
  <c r="AZ11" i="2"/>
  <c r="AZ12" i="2"/>
  <c r="AZ13" i="2"/>
  <c r="AZ14" i="2"/>
  <c r="AZ15" i="2"/>
  <c r="AZ16" i="2"/>
  <c r="AZ17" i="2"/>
  <c r="AZ18" i="2"/>
  <c r="AZ19" i="2"/>
  <c r="AZ20" i="2"/>
  <c r="AZ21" i="2"/>
  <c r="AY8" i="2"/>
  <c r="AY9" i="2"/>
  <c r="AY10" i="2"/>
  <c r="AY11" i="2"/>
  <c r="AY12" i="2"/>
  <c r="AY13" i="2"/>
  <c r="AY14" i="2"/>
  <c r="AY15" i="2"/>
  <c r="AY16" i="2"/>
  <c r="AY17" i="2"/>
  <c r="AY18" i="2"/>
  <c r="AY19" i="2"/>
  <c r="AY20" i="2"/>
  <c r="AY21" i="2"/>
  <c r="AX8" i="2"/>
  <c r="AX9" i="2"/>
  <c r="AX10" i="2"/>
  <c r="AX11" i="2"/>
  <c r="AX12" i="2"/>
  <c r="AX13" i="2"/>
  <c r="AX14" i="2"/>
  <c r="AX15" i="2"/>
  <c r="AX16" i="2"/>
  <c r="AX17" i="2"/>
  <c r="AX18" i="2"/>
  <c r="AX19" i="2"/>
  <c r="AX20" i="2"/>
  <c r="AX21" i="2"/>
  <c r="AW8" i="2"/>
  <c r="AW9" i="2"/>
  <c r="AW10" i="2"/>
  <c r="AW11" i="2"/>
  <c r="AW12" i="2"/>
  <c r="AW13" i="2"/>
  <c r="AW14" i="2"/>
  <c r="AW15" i="2"/>
  <c r="AW16" i="2"/>
  <c r="AW17" i="2"/>
  <c r="AW18" i="2"/>
  <c r="AW19" i="2"/>
  <c r="AW20" i="2"/>
  <c r="AW21" i="2"/>
  <c r="AV8" i="2"/>
  <c r="AV9" i="2"/>
  <c r="AV10" i="2"/>
  <c r="AV11" i="2"/>
  <c r="AV12" i="2"/>
  <c r="AV13" i="2"/>
  <c r="AV14" i="2"/>
  <c r="AV15" i="2"/>
  <c r="AV16" i="2"/>
  <c r="AV17" i="2"/>
  <c r="AV18" i="2"/>
  <c r="AV19" i="2"/>
  <c r="AV20" i="2"/>
  <c r="AV21" i="2"/>
  <c r="AU8" i="2"/>
  <c r="AU9" i="2"/>
  <c r="AU10" i="2"/>
  <c r="AU11" i="2"/>
  <c r="AU12" i="2"/>
  <c r="AU13" i="2"/>
  <c r="AU14" i="2"/>
  <c r="AU15" i="2"/>
  <c r="AU16" i="2"/>
  <c r="AU17" i="2"/>
  <c r="AU18" i="2"/>
  <c r="AU19" i="2"/>
  <c r="AU20" i="2"/>
  <c r="AU21" i="2"/>
  <c r="AT8" i="2"/>
  <c r="AT9" i="2"/>
  <c r="AT10" i="2"/>
  <c r="AT11" i="2"/>
  <c r="AT12" i="2"/>
  <c r="AT13" i="2"/>
  <c r="AT14" i="2"/>
  <c r="AT15" i="2"/>
  <c r="AT16" i="2"/>
  <c r="AT17" i="2"/>
  <c r="AT18" i="2"/>
  <c r="AT19" i="2"/>
  <c r="AT20" i="2"/>
  <c r="AT21" i="2"/>
  <c r="AS8" i="2"/>
  <c r="AS9" i="2"/>
  <c r="AS10" i="2"/>
  <c r="AS11" i="2"/>
  <c r="AS12" i="2"/>
  <c r="AS13" i="2"/>
  <c r="AS14" i="2"/>
  <c r="AS15" i="2"/>
  <c r="AS16" i="2"/>
  <c r="AS17" i="2"/>
  <c r="AS18" i="2"/>
  <c r="AS19" i="2"/>
  <c r="AS20" i="2"/>
  <c r="AS21" i="2"/>
  <c r="AR8" i="2"/>
  <c r="AR9" i="2"/>
  <c r="AR10" i="2"/>
  <c r="AR11" i="2"/>
  <c r="AR12" i="2"/>
  <c r="AR13" i="2"/>
  <c r="AR14" i="2"/>
  <c r="AR15" i="2"/>
  <c r="AR16" i="2"/>
  <c r="AR17" i="2"/>
  <c r="AR18" i="2"/>
  <c r="AR19" i="2"/>
  <c r="AR20" i="2"/>
  <c r="AR21" i="2"/>
  <c r="AQ8" i="2"/>
  <c r="AQ9" i="2"/>
  <c r="AQ10" i="2"/>
  <c r="AQ11" i="2"/>
  <c r="AQ12" i="2"/>
  <c r="AQ13" i="2"/>
  <c r="AQ14" i="2"/>
  <c r="AQ15" i="2"/>
  <c r="AQ16" i="2"/>
  <c r="AQ17" i="2"/>
  <c r="AQ18" i="2"/>
  <c r="AQ19" i="2"/>
  <c r="AQ20" i="2"/>
  <c r="AQ21" i="2"/>
  <c r="AP8" i="2"/>
  <c r="AP9" i="2"/>
  <c r="AP10" i="2"/>
  <c r="AP11" i="2"/>
  <c r="AP12" i="2"/>
  <c r="AP13" i="2"/>
  <c r="AP14" i="2"/>
  <c r="AP15" i="2"/>
  <c r="AP16" i="2"/>
  <c r="AP17" i="2"/>
  <c r="AP18" i="2"/>
  <c r="AP19" i="2"/>
  <c r="AP20" i="2"/>
  <c r="AP21" i="2"/>
  <c r="AL8" i="2"/>
  <c r="AL9" i="2"/>
  <c r="AL10" i="2"/>
  <c r="AL11" i="2"/>
  <c r="AL12" i="2"/>
  <c r="AL13" i="2"/>
  <c r="AL14" i="2"/>
  <c r="AL15" i="2"/>
  <c r="AL16" i="2"/>
  <c r="AL17" i="2"/>
  <c r="AL18" i="2"/>
  <c r="AL19" i="2"/>
  <c r="AL20" i="2"/>
  <c r="AL21" i="2"/>
  <c r="AK8" i="2"/>
  <c r="AK9" i="2"/>
  <c r="AK10" i="2"/>
  <c r="AK11" i="2"/>
  <c r="AK12" i="2"/>
  <c r="AK13" i="2"/>
  <c r="AK14" i="2"/>
  <c r="AK15" i="2"/>
  <c r="AK16" i="2"/>
  <c r="AK17" i="2"/>
  <c r="AK18" i="2"/>
  <c r="AK19" i="2"/>
  <c r="AK20" i="2"/>
  <c r="AK21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I8" i="2"/>
  <c r="AI9" i="2"/>
  <c r="AI10" i="2"/>
  <c r="AI11" i="2"/>
  <c r="AI12" i="2"/>
  <c r="AI13" i="2"/>
  <c r="AI14" i="2"/>
  <c r="AI15" i="2"/>
  <c r="AI16" i="2"/>
  <c r="AI17" i="2"/>
  <c r="AI18" i="2"/>
  <c r="AI19" i="2"/>
  <c r="AI20" i="2"/>
  <c r="AI21" i="2"/>
  <c r="AU7" i="2"/>
  <c r="AV7" i="2"/>
  <c r="AW7" i="2"/>
  <c r="AX7" i="2"/>
  <c r="AY7" i="2"/>
  <c r="AZ7" i="2"/>
  <c r="BA7" i="2"/>
  <c r="BB7" i="2"/>
  <c r="BC7" i="2"/>
  <c r="BD7" i="2"/>
  <c r="BE7" i="2"/>
  <c r="BF7" i="2"/>
  <c r="BG7" i="2"/>
  <c r="BH7" i="2"/>
  <c r="BI7" i="2"/>
  <c r="BJ7" i="2"/>
  <c r="BK7" i="2"/>
  <c r="BL7" i="2"/>
  <c r="BM7" i="2"/>
  <c r="AJ7" i="2"/>
  <c r="AK7" i="2"/>
  <c r="AL7" i="2"/>
  <c r="AM7" i="2"/>
  <c r="AN7" i="2"/>
  <c r="AO7" i="2"/>
  <c r="AP7" i="2"/>
  <c r="AQ7" i="2"/>
  <c r="AR7" i="2"/>
  <c r="AS7" i="2"/>
  <c r="AT7" i="2"/>
  <c r="AI7" i="2"/>
  <c r="C40" i="2"/>
  <c r="C56" i="2" s="1"/>
  <c r="D40" i="2"/>
  <c r="D56" i="2" s="1"/>
  <c r="E40" i="2"/>
  <c r="E56" i="2" s="1"/>
  <c r="F40" i="2"/>
  <c r="F56" i="2" s="1"/>
  <c r="F59" i="2" s="1"/>
  <c r="G40" i="2"/>
  <c r="G56" i="2" s="1"/>
  <c r="H40" i="2"/>
  <c r="H56" i="2" s="1"/>
  <c r="I40" i="2"/>
  <c r="I56" i="2" s="1"/>
  <c r="J40" i="2"/>
  <c r="J56" i="2" s="1"/>
  <c r="K40" i="2"/>
  <c r="K56" i="2" s="1"/>
  <c r="L40" i="2"/>
  <c r="L56" i="2" s="1"/>
  <c r="M40" i="2"/>
  <c r="M56" i="2" s="1"/>
  <c r="N40" i="2"/>
  <c r="N56" i="2" s="1"/>
  <c r="O40" i="2"/>
  <c r="O56" i="2" s="1"/>
  <c r="P40" i="2"/>
  <c r="P56" i="2" s="1"/>
  <c r="Q40" i="2"/>
  <c r="Q56" i="2" s="1"/>
  <c r="R40" i="2"/>
  <c r="R56" i="2" s="1"/>
  <c r="S40" i="2"/>
  <c r="S56" i="2" s="1"/>
  <c r="T40" i="2"/>
  <c r="T56" i="2" s="1"/>
  <c r="U40" i="2"/>
  <c r="U56" i="2" s="1"/>
  <c r="V40" i="2"/>
  <c r="V56" i="2" s="1"/>
  <c r="W40" i="2"/>
  <c r="W56" i="2" s="1"/>
  <c r="X40" i="2"/>
  <c r="X56" i="2" s="1"/>
  <c r="Y40" i="2"/>
  <c r="Y56" i="2" s="1"/>
  <c r="Z40" i="2"/>
  <c r="Z56" i="2" s="1"/>
  <c r="AA40" i="2"/>
  <c r="AA56" i="2" s="1"/>
  <c r="AB40" i="2"/>
  <c r="AB56" i="2" s="1"/>
  <c r="AC40" i="2"/>
  <c r="AC56" i="2" s="1"/>
  <c r="AD40" i="2"/>
  <c r="AD56" i="2" s="1"/>
  <c r="AD59" i="2" s="1"/>
  <c r="AE40" i="2"/>
  <c r="AE56" i="2" s="1"/>
  <c r="AE59" i="2" s="1"/>
  <c r="AF40" i="2"/>
  <c r="AF56" i="2" s="1"/>
  <c r="B40" i="2"/>
  <c r="B56" i="2" s="1"/>
  <c r="E14" i="6"/>
  <c r="Z59" i="2" l="1"/>
  <c r="J59" i="2"/>
  <c r="J63" i="2" s="1"/>
  <c r="AC59" i="2"/>
  <c r="U59" i="2"/>
  <c r="M59" i="2"/>
  <c r="M63" i="2" s="1"/>
  <c r="E59" i="2"/>
  <c r="AA59" i="2"/>
  <c r="S59" i="2"/>
  <c r="W59" i="2"/>
  <c r="G59" i="2"/>
  <c r="G63" i="2" s="1"/>
  <c r="T59" i="2"/>
  <c r="D59" i="2"/>
  <c r="AB59" i="2"/>
  <c r="L59" i="2"/>
  <c r="L63" i="2" s="1"/>
  <c r="C59" i="2"/>
  <c r="H59" i="2"/>
  <c r="H63" i="2" s="1"/>
  <c r="X59" i="2"/>
  <c r="P59" i="2"/>
  <c r="P63" i="2" s="1"/>
  <c r="Y59" i="2"/>
  <c r="AF59" i="2"/>
  <c r="B59" i="2"/>
  <c r="I59" i="2"/>
  <c r="I63" i="2" s="1"/>
  <c r="N59" i="2"/>
  <c r="N63" i="2" s="1"/>
  <c r="K59" i="2"/>
  <c r="K63" i="2" s="1"/>
  <c r="V59" i="2"/>
  <c r="R59" i="2"/>
  <c r="R63" i="2" s="1"/>
  <c r="O59" i="2"/>
  <c r="O63" i="2" s="1"/>
  <c r="Q59" i="2"/>
  <c r="Q63" i="2" s="1"/>
  <c r="C61" i="2"/>
  <c r="B61" i="2"/>
  <c r="AI23" i="2"/>
  <c r="AJ23" i="2"/>
  <c r="E4" i="6"/>
  <c r="E12" i="6"/>
  <c r="E7" i="6"/>
  <c r="E3" i="6"/>
  <c r="E13" i="6"/>
  <c r="E15" i="6"/>
  <c r="E11" i="6"/>
  <c r="E6" i="6"/>
  <c r="AK23" i="2" l="1"/>
  <c r="AL23" i="2"/>
  <c r="D61" i="2"/>
  <c r="E61" i="2"/>
  <c r="F61" i="2"/>
  <c r="AM23" i="2"/>
  <c r="E8" i="6"/>
  <c r="E5" i="6"/>
  <c r="E10" i="6"/>
  <c r="E9" i="6"/>
  <c r="AN23" i="2" l="1"/>
  <c r="G61" i="2"/>
  <c r="B6" i="2"/>
  <c r="B4" i="2"/>
  <c r="AI6" i="2" l="1"/>
  <c r="B25" i="2"/>
  <c r="AO23" i="2"/>
  <c r="H61" i="2"/>
  <c r="C6" i="2"/>
  <c r="AJ6" i="2" l="1"/>
  <c r="C25" i="2"/>
  <c r="I61" i="2"/>
  <c r="I65" i="2" s="1"/>
  <c r="AP23" i="2"/>
  <c r="D6" i="2"/>
  <c r="AK6" i="2" l="1"/>
  <c r="D25" i="2"/>
  <c r="J61" i="2"/>
  <c r="J65" i="2" s="1"/>
  <c r="AQ23" i="2"/>
  <c r="E6" i="2"/>
  <c r="AL6" i="2" l="1"/>
  <c r="E25" i="2"/>
  <c r="K61" i="2"/>
  <c r="K65" i="2" s="1"/>
  <c r="AR23" i="2"/>
  <c r="F6" i="2"/>
  <c r="AM6" i="2" l="1"/>
  <c r="F25" i="2"/>
  <c r="L61" i="2"/>
  <c r="L65" i="2" s="1"/>
  <c r="AS23" i="2"/>
  <c r="G6" i="2"/>
  <c r="AN6" i="2" l="1"/>
  <c r="G25" i="2"/>
  <c r="AT23" i="2"/>
  <c r="M61" i="2"/>
  <c r="M65" i="2" s="1"/>
  <c r="H6" i="2"/>
  <c r="AO6" i="2" l="1"/>
  <c r="H25" i="2"/>
  <c r="N61" i="2"/>
  <c r="N65" i="2" s="1"/>
  <c r="AU23" i="2"/>
  <c r="I6" i="2"/>
  <c r="AP6" i="2" l="1"/>
  <c r="I25" i="2"/>
  <c r="O61" i="2"/>
  <c r="O65" i="2" s="1"/>
  <c r="AV23" i="2"/>
  <c r="J6" i="2"/>
  <c r="AQ6" i="2" l="1"/>
  <c r="J25" i="2"/>
  <c r="P61" i="2"/>
  <c r="P65" i="2" s="1"/>
  <c r="AW23" i="2"/>
  <c r="K6" i="2"/>
  <c r="AR6" i="2" l="1"/>
  <c r="K25" i="2"/>
  <c r="Q61" i="2"/>
  <c r="Q65" i="2" s="1"/>
  <c r="AX23" i="2"/>
  <c r="L6" i="2"/>
  <c r="AS6" i="2" l="1"/>
  <c r="L25" i="2"/>
  <c r="R61" i="2"/>
  <c r="R65" i="2" s="1"/>
  <c r="AY23" i="2"/>
  <c r="M6" i="2"/>
  <c r="AT6" i="2" l="1"/>
  <c r="M25" i="2"/>
  <c r="S61" i="2"/>
  <c r="AZ23" i="2"/>
  <c r="N6" i="2"/>
  <c r="AU6" i="2" l="1"/>
  <c r="N25" i="2"/>
  <c r="T61" i="2"/>
  <c r="BA23" i="2"/>
  <c r="O6" i="2"/>
  <c r="AV6" i="2" l="1"/>
  <c r="O25" i="2"/>
  <c r="U61" i="2"/>
  <c r="BB23" i="2"/>
  <c r="P6" i="2"/>
  <c r="AW6" i="2" l="1"/>
  <c r="P25" i="2"/>
  <c r="V61" i="2"/>
  <c r="BC23" i="2"/>
  <c r="Q6" i="2"/>
  <c r="AX6" i="2" l="1"/>
  <c r="Q25" i="2"/>
  <c r="W61" i="2"/>
  <c r="BD23" i="2"/>
  <c r="R6" i="2"/>
  <c r="AY6" i="2" l="1"/>
  <c r="R25" i="2"/>
  <c r="X61" i="2"/>
  <c r="BE23" i="2"/>
  <c r="S6" i="2"/>
  <c r="AZ6" i="2" l="1"/>
  <c r="S25" i="2"/>
  <c r="Y61" i="2"/>
  <c r="BF23" i="2"/>
  <c r="T6" i="2"/>
  <c r="BA6" i="2" l="1"/>
  <c r="T25" i="2"/>
  <c r="Z61" i="2"/>
  <c r="BG23" i="2"/>
  <c r="U6" i="2"/>
  <c r="BB6" i="2" l="1"/>
  <c r="U25" i="2"/>
  <c r="AA61" i="2"/>
  <c r="BH23" i="2"/>
  <c r="V6" i="2"/>
  <c r="BC6" i="2" l="1"/>
  <c r="V25" i="2"/>
  <c r="AB61" i="2"/>
  <c r="BI23" i="2"/>
  <c r="W6" i="2"/>
  <c r="BD6" i="2" l="1"/>
  <c r="W25" i="2"/>
  <c r="AC61" i="2"/>
  <c r="BJ23" i="2"/>
  <c r="X6" i="2"/>
  <c r="BE6" i="2" l="1"/>
  <c r="X25" i="2"/>
  <c r="AD61" i="2"/>
  <c r="BK23" i="2"/>
  <c r="Y6" i="2"/>
  <c r="BF6" i="2" l="1"/>
  <c r="Y25" i="2"/>
  <c r="AE61" i="2"/>
  <c r="BL23" i="2"/>
  <c r="Z6" i="2"/>
  <c r="BG6" i="2" l="1"/>
  <c r="Z25" i="2"/>
  <c r="AF61" i="2"/>
  <c r="BM23" i="2"/>
  <c r="AA6" i="2"/>
  <c r="BH6" i="2" l="1"/>
  <c r="AA25" i="2"/>
  <c r="AB6" i="2"/>
  <c r="BI6" i="2" l="1"/>
  <c r="AB25" i="2"/>
  <c r="AC6" i="2"/>
  <c r="BJ6" i="2" l="1"/>
  <c r="AC25" i="2"/>
  <c r="AD6" i="2"/>
  <c r="BK6" i="2" l="1"/>
  <c r="AD25" i="2"/>
  <c r="AE6" i="2"/>
  <c r="BL6" i="2" l="1"/>
  <c r="AE25" i="2"/>
  <c r="AF6" i="2"/>
  <c r="AF25" i="2" s="1"/>
  <c r="BM6" i="2" l="1"/>
</calcChain>
</file>

<file path=xl/sharedStrings.xml><?xml version="1.0" encoding="utf-8"?>
<sst xmlns="http://schemas.openxmlformats.org/spreadsheetml/2006/main" count="161" uniqueCount="91">
  <si>
    <t>Août</t>
  </si>
  <si>
    <t>Année en cours :</t>
  </si>
  <si>
    <t>Mois</t>
  </si>
  <si>
    <t>Jour férié</t>
  </si>
  <si>
    <t>Dates</t>
  </si>
  <si>
    <t>Janvier</t>
  </si>
  <si>
    <t>Jour de l'an</t>
  </si>
  <si>
    <t>Février</t>
  </si>
  <si>
    <t>Pâques</t>
  </si>
  <si>
    <t>Mars</t>
  </si>
  <si>
    <t>Lundi de Pâques</t>
  </si>
  <si>
    <t>Avril</t>
  </si>
  <si>
    <t>Fête du travail</t>
  </si>
  <si>
    <t>Mai</t>
  </si>
  <si>
    <t>Victoire 39/45</t>
  </si>
  <si>
    <t>Juin</t>
  </si>
  <si>
    <t>Ascension</t>
  </si>
  <si>
    <t>Juillet</t>
  </si>
  <si>
    <t>Pentecôte</t>
  </si>
  <si>
    <t>Lundi de Pentecôte</t>
  </si>
  <si>
    <t>Septembre</t>
  </si>
  <si>
    <t>Fête Nationale</t>
  </si>
  <si>
    <t>Octobre</t>
  </si>
  <si>
    <t>Assomption</t>
  </si>
  <si>
    <t>Novembre</t>
  </si>
  <si>
    <t>Toussaint</t>
  </si>
  <si>
    <t>Décembre</t>
  </si>
  <si>
    <t>Armistice 14/18</t>
  </si>
  <si>
    <t>Noël </t>
  </si>
  <si>
    <t>Produit</t>
  </si>
  <si>
    <t>Blanc</t>
  </si>
  <si>
    <t>Champigny</t>
  </si>
  <si>
    <t>Rosé</t>
  </si>
  <si>
    <t>Saumur Rouge</t>
  </si>
  <si>
    <t>Saint Nicolas</t>
  </si>
  <si>
    <t>Bières</t>
  </si>
  <si>
    <t>Perrier</t>
  </si>
  <si>
    <t>Schweppes</t>
  </si>
  <si>
    <t>Coca</t>
  </si>
  <si>
    <t>Eau Alix</t>
  </si>
  <si>
    <t>Mousseux</t>
  </si>
  <si>
    <t>Orangina</t>
  </si>
  <si>
    <t>Café</t>
  </si>
  <si>
    <t>Eau 1,5</t>
  </si>
  <si>
    <t>Cidre</t>
  </si>
  <si>
    <t>Bieres sup</t>
  </si>
  <si>
    <t>Panaché</t>
  </si>
  <si>
    <t>Ricqles</t>
  </si>
  <si>
    <t>Crédit jour</t>
  </si>
  <si>
    <t>Divers</t>
  </si>
  <si>
    <t>Boules</t>
  </si>
  <si>
    <t>Cotisations</t>
  </si>
  <si>
    <t>CréditRemMois</t>
  </si>
  <si>
    <t>CréditRemPrec</t>
  </si>
  <si>
    <t>RemCrédit jours</t>
  </si>
  <si>
    <t>Bouteilles Offertes</t>
  </si>
  <si>
    <t>Chèque</t>
  </si>
  <si>
    <t>Total Monnaie</t>
  </si>
  <si>
    <t>Tarifs</t>
  </si>
  <si>
    <t>Total boissons consommées</t>
  </si>
  <si>
    <t>Total en caisse</t>
  </si>
  <si>
    <t>Total des boissons consommées</t>
  </si>
  <si>
    <t>Somme Caisse et crédit jour</t>
  </si>
  <si>
    <t>Date</t>
  </si>
  <si>
    <t>Boissons</t>
  </si>
  <si>
    <t>Monnaie</t>
  </si>
  <si>
    <t>BoutOffertes</t>
  </si>
  <si>
    <t>Chéque</t>
  </si>
  <si>
    <t>Prix vente</t>
  </si>
  <si>
    <t>Bières Sans alcool</t>
  </si>
  <si>
    <t>Hors consommation</t>
  </si>
  <si>
    <t>Conso non payée</t>
  </si>
  <si>
    <t>Différence</t>
  </si>
  <si>
    <t>Sorti Frigo</t>
  </si>
  <si>
    <t>Total conso</t>
  </si>
  <si>
    <t>Remboursement</t>
  </si>
  <si>
    <t>Prix de vente</t>
  </si>
  <si>
    <t>Recette</t>
  </si>
  <si>
    <t>Quantite Sortie frigo</t>
  </si>
  <si>
    <t>Étiquettes de lignes</t>
  </si>
  <si>
    <t>Total général</t>
  </si>
  <si>
    <t>Étiquettes de colonnes</t>
  </si>
  <si>
    <t>Somme de Recette</t>
  </si>
  <si>
    <t>mai</t>
  </si>
  <si>
    <t>Euros</t>
  </si>
  <si>
    <t>Nombre</t>
  </si>
  <si>
    <t>Total</t>
  </si>
  <si>
    <t>0,5</t>
  </si>
  <si>
    <t>0,1</t>
  </si>
  <si>
    <t>Somme de Total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</si>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</sst>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ddd\ dd"/>
    <numFmt numFmtId="165" formatCode="0.0"/>
    <numFmt numFmtId="166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5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7" fillId="0" borderId="0" applyFont="0" applyFill="0" applyBorder="0" applyAlignment="0" applyProtection="0"/>
  </cellStyleXfs>
  <cellXfs count="85">
    <xf numFmtId="0" fontId="0" fillId="0" borderId="0" xfId="0"/>
    <xf numFmtId="0" fontId="1" fillId="0" borderId="0" xfId="0" applyFont="1" applyAlignment="1">
      <alignment horizontal="right" indent="2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 textRotation="90"/>
    </xf>
    <xf numFmtId="164" fontId="1" fillId="0" borderId="6" xfId="0" applyNumberFormat="1" applyFont="1" applyBorder="1" applyAlignment="1">
      <alignment horizontal="center" vertical="center" textRotation="90"/>
    </xf>
    <xf numFmtId="164" fontId="1" fillId="0" borderId="0" xfId="0" applyNumberFormat="1" applyFont="1" applyAlignment="1">
      <alignment horizontal="center" vertical="center" textRotation="90"/>
    </xf>
    <xf numFmtId="0" fontId="1" fillId="0" borderId="0" xfId="0" applyFont="1"/>
    <xf numFmtId="0" fontId="0" fillId="0" borderId="0" xfId="0" applyAlignment="1">
      <alignment horizontal="left"/>
    </xf>
    <xf numFmtId="14" fontId="0" fillId="0" borderId="0" xfId="0" applyNumberFormat="1"/>
    <xf numFmtId="0" fontId="0" fillId="0" borderId="8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0" fontId="0" fillId="3" borderId="12" xfId="0" applyFill="1" applyBorder="1"/>
    <xf numFmtId="0" fontId="0" fillId="0" borderId="12" xfId="0" applyBorder="1"/>
    <xf numFmtId="0" fontId="8" fillId="2" borderId="13" xfId="0" applyFont="1" applyFill="1" applyBorder="1" applyAlignment="1">
      <alignment horizontal="center"/>
    </xf>
    <xf numFmtId="0" fontId="0" fillId="3" borderId="14" xfId="0" applyFill="1" applyBorder="1"/>
    <xf numFmtId="0" fontId="6" fillId="0" borderId="7" xfId="0" applyFont="1" applyFill="1" applyBorder="1"/>
    <xf numFmtId="0" fontId="6" fillId="0" borderId="4" xfId="0" applyFont="1" applyFill="1" applyBorder="1"/>
    <xf numFmtId="0" fontId="0" fillId="0" borderId="4" xfId="0" applyFill="1" applyBorder="1"/>
    <xf numFmtId="0" fontId="6" fillId="0" borderId="10" xfId="0" applyFont="1" applyFill="1" applyBorder="1"/>
    <xf numFmtId="165" fontId="0" fillId="0" borderId="0" xfId="0" applyNumberFormat="1" applyAlignment="1">
      <alignment horizontal="center" vertical="center"/>
    </xf>
    <xf numFmtId="0" fontId="9" fillId="0" borderId="10" xfId="0" applyFont="1" applyFill="1" applyBorder="1"/>
    <xf numFmtId="0" fontId="1" fillId="0" borderId="0" xfId="0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6" fillId="0" borderId="9" xfId="0" applyFont="1" applyFill="1" applyBorder="1"/>
    <xf numFmtId="166" fontId="0" fillId="0" borderId="5" xfId="0" applyNumberForma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44" fontId="0" fillId="0" borderId="11" xfId="1" applyFont="1" applyBorder="1" applyAlignment="1">
      <alignment horizontal="center" vertical="center"/>
    </xf>
    <xf numFmtId="44" fontId="0" fillId="0" borderId="6" xfId="1" applyFont="1" applyBorder="1" applyAlignment="1">
      <alignment horizontal="center" vertical="center"/>
    </xf>
    <xf numFmtId="44" fontId="0" fillId="0" borderId="0" xfId="1" applyFont="1" applyAlignment="1">
      <alignment horizontal="center" vertical="center"/>
    </xf>
    <xf numFmtId="44" fontId="0" fillId="0" borderId="4" xfId="1" applyFont="1" applyFill="1" applyBorder="1"/>
    <xf numFmtId="44" fontId="6" fillId="0" borderId="4" xfId="1" applyFont="1" applyFill="1" applyBorder="1"/>
    <xf numFmtId="44" fontId="6" fillId="0" borderId="10" xfId="1" applyFont="1" applyFill="1" applyBorder="1"/>
    <xf numFmtId="0" fontId="0" fillId="0" borderId="11" xfId="1" applyNumberFormat="1" applyFont="1" applyBorder="1" applyAlignment="1">
      <alignment horizontal="center" vertical="center"/>
    </xf>
    <xf numFmtId="44" fontId="0" fillId="0" borderId="5" xfId="1" applyFont="1" applyBorder="1" applyAlignment="1">
      <alignment horizontal="center" vertical="center"/>
    </xf>
    <xf numFmtId="44" fontId="1" fillId="0" borderId="11" xfId="1" applyFon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44" fontId="0" fillId="0" borderId="5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44" fontId="1" fillId="0" borderId="5" xfId="1" applyFon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 wrapText="1"/>
    </xf>
    <xf numFmtId="0" fontId="0" fillId="0" borderId="5" xfId="0" applyBorder="1"/>
    <xf numFmtId="44" fontId="0" fillId="0" borderId="17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 textRotation="90"/>
    </xf>
    <xf numFmtId="44" fontId="0" fillId="0" borderId="5" xfId="0" applyNumberFormat="1" applyBorder="1"/>
    <xf numFmtId="44" fontId="1" fillId="0" borderId="19" xfId="1" applyFont="1" applyBorder="1" applyAlignment="1">
      <alignment horizontal="center" vertical="center"/>
    </xf>
    <xf numFmtId="44" fontId="1" fillId="0" borderId="20" xfId="1" applyFont="1" applyBorder="1" applyAlignment="1">
      <alignment horizontal="center" vertical="center"/>
    </xf>
    <xf numFmtId="44" fontId="0" fillId="0" borderId="22" xfId="0" applyNumberFormat="1" applyBorder="1" applyAlignment="1">
      <alignment vertical="center"/>
    </xf>
    <xf numFmtId="44" fontId="0" fillId="0" borderId="23" xfId="0" applyNumberFormat="1" applyBorder="1" applyAlignment="1">
      <alignment vertical="center"/>
    </xf>
    <xf numFmtId="0" fontId="0" fillId="4" borderId="18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21" xfId="0" applyFill="1" applyBorder="1" applyAlignment="1">
      <alignment horizontal="center" vertical="center" wrapText="1"/>
    </xf>
    <xf numFmtId="44" fontId="0" fillId="0" borderId="0" xfId="1" applyFont="1"/>
    <xf numFmtId="0" fontId="0" fillId="0" borderId="0" xfId="0" applyNumberFormat="1"/>
    <xf numFmtId="0" fontId="0" fillId="0" borderId="0" xfId="0" applyAlignment="1">
      <alignment horizontal="center" vertical="center" wrapText="1"/>
    </xf>
    <xf numFmtId="44" fontId="0" fillId="0" borderId="5" xfId="1" applyFont="1" applyBorder="1"/>
    <xf numFmtId="44" fontId="0" fillId="0" borderId="5" xfId="1" applyFont="1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4" borderId="10" xfId="0" applyFill="1" applyBorder="1" applyAlignment="1">
      <alignment horizontal="center" vertical="center" wrapText="1"/>
    </xf>
    <xf numFmtId="4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0" applyNumberFormat="1" applyAlignment="1">
      <alignment horizontal="center"/>
    </xf>
    <xf numFmtId="44" fontId="0" fillId="0" borderId="0" xfId="1" applyNumberFormat="1" applyFont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0" xfId="0" pivotButton="1"/>
    <xf numFmtId="44" fontId="0" fillId="0" borderId="0" xfId="0" applyNumberFormat="1"/>
    <xf numFmtId="0" fontId="0" fillId="0" borderId="0" xfId="1" applyNumberFormat="1" applyFont="1" applyAlignment="1">
      <alignment horizontal="center"/>
    </xf>
    <xf numFmtId="0" fontId="0" fillId="0" borderId="0" xfId="0" applyNumberFormat="1" applyAlignment="1">
      <alignment horizontal="center"/>
    </xf>
  </cellXfs>
  <cellStyles count="2">
    <cellStyle name="Monétaire" xfId="1" builtinId="4"/>
    <cellStyle name="Normal" xfId="0" builtinId="0"/>
  </cellStyles>
  <dxfs count="35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numFmt numFmtId="0" formatCode="General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6" fmlaLink="$A$2" max="2050" min="2020" page="10" val="202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752475</xdr:colOff>
      <xdr:row>1</xdr:row>
      <xdr:rowOff>28575</xdr:rowOff>
    </xdr:from>
    <xdr:to>
      <xdr:col>17</xdr:col>
      <xdr:colOff>0</xdr:colOff>
      <xdr:row>4</xdr:row>
      <xdr:rowOff>9525</xdr:rowOff>
    </xdr:to>
    <xdr:sp macro="[0]!OuvreFormulaireFrm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420475" y="219075"/>
          <a:ext cx="1533525" cy="552450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Conso Frigo</a:t>
          </a:r>
        </a:p>
      </xdr:txBody>
    </xdr:sp>
    <xdr:clientData/>
  </xdr:twoCellAnchor>
  <xdr:twoCellAnchor>
    <xdr:from>
      <xdr:col>15</xdr:col>
      <xdr:colOff>0</xdr:colOff>
      <xdr:row>7</xdr:row>
      <xdr:rowOff>0</xdr:rowOff>
    </xdr:from>
    <xdr:to>
      <xdr:col>17</xdr:col>
      <xdr:colOff>9525</xdr:colOff>
      <xdr:row>9</xdr:row>
      <xdr:rowOff>171450</xdr:rowOff>
    </xdr:to>
    <xdr:sp macro="[0]!OuvreFormulaireFrmSaisieMonnai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2A46C9B2-6D5E-4787-93CE-F51EB771F0D9}"/>
            </a:ext>
          </a:extLst>
        </xdr:cNvPr>
        <xdr:cNvSpPr/>
      </xdr:nvSpPr>
      <xdr:spPr>
        <a:xfrm>
          <a:off x="12973050" y="1333500"/>
          <a:ext cx="1533525" cy="552450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Formulaire Monnaie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257175</xdr:rowOff>
        </xdr:from>
        <xdr:to>
          <xdr:col>1</xdr:col>
          <xdr:colOff>209550</xdr:colOff>
          <xdr:row>2</xdr:row>
          <xdr:rowOff>9525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361950</xdr:colOff>
          <xdr:row>0</xdr:row>
          <xdr:rowOff>47625</xdr:rowOff>
        </xdr:from>
        <xdr:to>
          <xdr:col>11</xdr:col>
          <xdr:colOff>161925</xdr:colOff>
          <xdr:row>1</xdr:row>
          <xdr:rowOff>38100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en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200025</xdr:colOff>
          <xdr:row>0</xdr:row>
          <xdr:rowOff>57150</xdr:rowOff>
        </xdr:from>
        <xdr:to>
          <xdr:col>16</xdr:col>
          <xdr:colOff>190500</xdr:colOff>
          <xdr:row>1</xdr:row>
          <xdr:rowOff>47625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 les heures</a:t>
              </a:r>
            </a:p>
          </xdr:txBody>
        </xdr:sp>
        <xdr:clientData fPrintsWithSheet="0"/>
      </xdr:twoCellAnchor>
    </mc:Choice>
    <mc:Fallback/>
  </mc:AlternateContent>
  <xdr:twoCellAnchor>
    <xdr:from>
      <xdr:col>19</xdr:col>
      <xdr:colOff>555625</xdr:colOff>
      <xdr:row>0</xdr:row>
      <xdr:rowOff>113393</xdr:rowOff>
    </xdr:from>
    <xdr:to>
      <xdr:col>21</xdr:col>
      <xdr:colOff>600982</xdr:colOff>
      <xdr:row>1</xdr:row>
      <xdr:rowOff>136071</xdr:rowOff>
    </xdr:to>
    <xdr:sp macro="[0]!OuvreFormulaireFrm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2371161" y="113393"/>
          <a:ext cx="1201964" cy="29482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0</xdr:colOff>
      <xdr:row>28</xdr:row>
      <xdr:rowOff>0</xdr:rowOff>
    </xdr:from>
    <xdr:to>
      <xdr:col>33</xdr:col>
      <xdr:colOff>297543</xdr:colOff>
      <xdr:row>29</xdr:row>
      <xdr:rowOff>234950</xdr:rowOff>
    </xdr:to>
    <xdr:sp macro="[0]!OuvreFormulaireFrmSaisieMonnai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BB311F97-B2DA-4B21-86F2-AE14916BDD1B}"/>
            </a:ext>
          </a:extLst>
        </xdr:cNvPr>
        <xdr:cNvSpPr/>
      </xdr:nvSpPr>
      <xdr:spPr>
        <a:xfrm>
          <a:off x="19401518" y="8912679"/>
          <a:ext cx="1533525" cy="552450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Monnaie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hel Pidou" refreshedDate="44487.953996990742" createdVersion="7" refreshedVersion="7" minRefreshableVersion="3" recordCount="6" xr:uid="{EBD16FA1-F811-4B33-BCBE-39C27FCCEF90}">
  <cacheSource type="worksheet">
    <worksheetSource name="TableauMonnaie"/>
  </cacheSource>
  <cacheFields count="5">
    <cacheField name="Date" numFmtId="14">
      <sharedItems containsSemiMixedTypes="0" containsNonDate="0" containsDate="1" containsString="0" minDate="2021-05-10T00:00:00" maxDate="2021-05-11T00:00:00" count="1">
        <d v="2021-05-10T00:00:00"/>
      </sharedItems>
      <fieldGroup par="4" base="0">
        <rangePr groupBy="days" startDate="2021-05-10T00:00:00" endDate="2021-05-11T00:00:00"/>
        <groupItems count="368">
          <s v="&lt;10/05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1/05/2021"/>
        </groupItems>
      </fieldGroup>
    </cacheField>
    <cacheField name="Euros" numFmtId="44">
      <sharedItems containsMixedTypes="1" containsNumber="1" containsInteger="1" minValue="1" maxValue="10" count="6">
        <n v="10"/>
        <n v="5"/>
        <n v="2"/>
        <n v="1"/>
        <s v="0,5"/>
        <s v="0,1"/>
      </sharedItems>
    </cacheField>
    <cacheField name="Nombre" numFmtId="0">
      <sharedItems containsSemiMixedTypes="0" containsString="0" containsNumber="1" containsInteger="1" minValue="1" maxValue="7"/>
    </cacheField>
    <cacheField name="Total" numFmtId="44">
      <sharedItems containsSemiMixedTypes="0" containsString="0" containsNumber="1" minValue="0.1" maxValue="15"/>
    </cacheField>
    <cacheField name="Mois" numFmtId="0" databaseField="0">
      <fieldGroup base="0">
        <rangePr groupBy="months" startDate="2021-05-10T00:00:00" endDate="2021-05-11T00:00:00"/>
        <groupItems count="14">
          <s v="&lt;10/05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5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hel Pidou" refreshedDate="44487.964462037038" createdVersion="7" refreshedVersion="7" minRefreshableVersion="3" recordCount="4" xr:uid="{A7B6568E-1788-4100-8DB8-67443A951162}">
  <cacheSource type="worksheet">
    <worksheetSource name="TabInventaire"/>
  </cacheSource>
  <cacheFields count="6">
    <cacheField name="Date" numFmtId="14">
      <sharedItems containsSemiMixedTypes="0" containsNonDate="0" containsDate="1" containsString="0" minDate="2021-05-10T00:00:00" maxDate="2021-06-11T00:00:00"/>
    </cacheField>
    <cacheField name="Boissons" numFmtId="0">
      <sharedItems count="8">
        <s v="Rosé"/>
        <s v="Saint Nicolas"/>
        <s v="Saumur Rouge"/>
        <s v="Eau Alix" u="1"/>
        <s v="Blanc" u="1"/>
        <s v="Bières" u="1"/>
        <s v="Mousseux" u="1"/>
        <s v="Cidre" u="1"/>
      </sharedItems>
    </cacheField>
    <cacheField name="Prix de vente" numFmtId="44">
      <sharedItems containsSemiMixedTypes="0" containsString="0" containsNumber="1" containsInteger="1" minValue="3" maxValue="3"/>
    </cacheField>
    <cacheField name="Quantite Sortie frigo" numFmtId="0">
      <sharedItems containsSemiMixedTypes="0" containsString="0" containsNumber="1" containsInteger="1" minValue="3" maxValue="152"/>
    </cacheField>
    <cacheField name="Recette" numFmtId="44">
      <sharedItems containsSemiMixedTypes="0" containsString="0" containsNumber="1" containsInteger="1" minValue="9" maxValue="456"/>
    </cacheField>
    <cacheField name="Mois" numFmtId="0">
      <sharedItems count="2">
        <s v="mai"/>
        <s v="jui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n v="1"/>
    <n v="10"/>
  </r>
  <r>
    <x v="0"/>
    <x v="1"/>
    <n v="3"/>
    <n v="15"/>
  </r>
  <r>
    <x v="0"/>
    <x v="2"/>
    <n v="5"/>
    <n v="10"/>
  </r>
  <r>
    <x v="0"/>
    <x v="3"/>
    <n v="6"/>
    <n v="6"/>
  </r>
  <r>
    <x v="0"/>
    <x v="4"/>
    <n v="7"/>
    <n v="3.5"/>
  </r>
  <r>
    <x v="0"/>
    <x v="5"/>
    <n v="1"/>
    <n v="0.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d v="2021-05-10T00:00:00"/>
    <x v="0"/>
    <n v="3"/>
    <n v="3"/>
    <n v="9"/>
    <x v="0"/>
  </r>
  <r>
    <d v="2021-06-10T00:00:00"/>
    <x v="1"/>
    <n v="3"/>
    <n v="152"/>
    <n v="456"/>
    <x v="1"/>
  </r>
  <r>
    <d v="2021-06-10T00:00:00"/>
    <x v="1"/>
    <n v="3"/>
    <n v="152"/>
    <n v="456"/>
    <x v="1"/>
  </r>
  <r>
    <d v="2021-06-10T00:00:00"/>
    <x v="2"/>
    <n v="3"/>
    <n v="5"/>
    <n v="1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1AB3F33-6113-4E99-9D4B-BCCAC54A7240}" name="Tableau croisé dynamique5" cacheId="3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H3:J11" firstHeaderRow="1" firstDataRow="2" firstDataCol="1"/>
  <pivotFields count="5">
    <pivotField numFmtId="14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0"/>
        <item t="default"/>
      </items>
    </pivotField>
    <pivotField axis="axisRow" showAll="0">
      <items count="7">
        <item x="3"/>
        <item x="2"/>
        <item x="1"/>
        <item x="0"/>
        <item x="5"/>
        <item x="4"/>
        <item t="default"/>
      </items>
    </pivotField>
    <pivotField showAll="0"/>
    <pivotField dataField="1" numFmtId="44" showAll="0"/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4"/>
  </colFields>
  <colItems count="2">
    <i>
      <x v="5"/>
    </i>
    <i t="grand">
      <x/>
    </i>
  </colItems>
  <dataFields count="1">
    <dataField name="Somme de Total" fld="3" baseField="4" baseItem="1" numFmtId="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2174F56-2795-4C5D-B9B2-18385E9E79BC}" name="Tableau croisé dynamique4" cacheId="4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D8" firstHeaderRow="1" firstDataRow="2" firstDataCol="1"/>
  <pivotFields count="6">
    <pivotField numFmtId="14" showAll="0"/>
    <pivotField axis="axisRow" showAll="0">
      <items count="9">
        <item m="1" x="5"/>
        <item m="1" x="4"/>
        <item m="1" x="7"/>
        <item m="1" x="3"/>
        <item m="1" x="6"/>
        <item x="0"/>
        <item x="1"/>
        <item x="2"/>
        <item t="default"/>
      </items>
    </pivotField>
    <pivotField numFmtId="44" showAll="0"/>
    <pivotField showAll="0"/>
    <pivotField dataField="1" numFmtId="44" showAll="0"/>
    <pivotField axis="axisCol" showAll="0">
      <items count="3">
        <item x="0"/>
        <item x="1"/>
        <item t="default"/>
      </items>
    </pivotField>
  </pivotFields>
  <rowFields count="1">
    <field x="1"/>
  </rowFields>
  <rowItems count="4">
    <i>
      <x v="5"/>
    </i>
    <i>
      <x v="6"/>
    </i>
    <i>
      <x v="7"/>
    </i>
    <i t="grand">
      <x/>
    </i>
  </rowItems>
  <colFields count="1">
    <field x="5"/>
  </colFields>
  <colItems count="3">
    <i>
      <x/>
    </i>
    <i>
      <x v="1"/>
    </i>
    <i t="grand">
      <x/>
    </i>
  </colItems>
  <dataFields count="1">
    <dataField name="Somme de Recette" fld="4" baseField="1" baseItem="0" numFmtId="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7394992-262D-465E-B498-8EB27E8D9538}" name="Tableau4" displayName="Tableau4" ref="A1:B17" totalsRowShown="0">
  <autoFilter ref="A1:B17" xr:uid="{C7394992-262D-465E-B498-8EB27E8D9538}"/>
  <tableColumns count="2">
    <tableColumn id="1" xr3:uid="{91859770-753C-4166-8079-187A65F42300}" name="Boissons"/>
    <tableColumn id="2" xr3:uid="{0D454B51-CD4E-4F42-87C9-15464174A532}" name="Prix vente" dataCellStyle="Moné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282B893-EE41-4254-BB3B-AFB13F2E6A4E}" name="Tab_monnaie" displayName="Tab_monnaie" ref="E1:E20" totalsRowShown="0" dataDxfId="34" dataCellStyle="Monétaire">
  <autoFilter ref="E1:E20" xr:uid="{5282B893-EE41-4254-BB3B-AFB13F2E6A4E}"/>
  <tableColumns count="1">
    <tableColumn id="1" xr3:uid="{8E51529D-9A3C-4105-8046-30A41A7674AA}" name="Monnaie" dataDxfId="33" dataCellStyle="Monétai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B9733EF-C428-490B-979F-9285755CE94C}" name="TabInventaire" displayName="TabInventaire" ref="A1:F5" totalsRowShown="0" headerRowDxfId="32" dataDxfId="31">
  <autoFilter ref="A1:F5" xr:uid="{FB9733EF-C428-490B-979F-9285755CE94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934C7C70-80F5-46C1-AE89-8AB588F58C31}" name="Date" dataDxfId="30"/>
    <tableColumn id="2" xr3:uid="{471DE320-83DE-4097-A804-F705B76BA124}" name="Boissons" dataDxfId="29"/>
    <tableColumn id="3" xr3:uid="{C4A93768-2831-4A74-805C-127B443E1B39}" name="Prix de vente" dataDxfId="28" dataCellStyle="Monétaire">
      <calculatedColumnFormula>IFERROR(VLOOKUP(B2,Tableau4[],2,0),"")</calculatedColumnFormula>
    </tableColumn>
    <tableColumn id="4" xr3:uid="{39E2EA57-856D-46A5-938E-FD29BCD6CA6C}" name="Quantite Sortie frigo" dataDxfId="27"/>
    <tableColumn id="5" xr3:uid="{E56C43F3-0A8A-4F40-B3BE-3720A3C28F88}" name="Recette" dataDxfId="26">
      <calculatedColumnFormula>IFERROR(SUM(TabInventaire[[#This Row],[Prix de vente]]*TabInventaire[[#This Row],[Quantite Sortie frigo]]),"")</calculatedColumnFormula>
    </tableColumn>
    <tableColumn id="6" xr3:uid="{DD068B0A-F746-48DC-8504-1729BB3BCF0F}" name="Mois" dataDxfId="18">
      <calculatedColumnFormula>TEXT(TabInventaire[[#This Row],[Date]],"Mmmm")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10AFEB9-8DB8-417C-955B-93791227608F}" name="TableauMonnaie" displayName="TableauMonnaie" ref="J1:N7" totalsRowShown="0" headerRowDxfId="13">
  <autoFilter ref="J1:N7" xr:uid="{210AFEB9-8DB8-417C-955B-93791227608F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6D9490E2-084F-40ED-842D-F19674558100}" name="Date" dataDxfId="17"/>
    <tableColumn id="2" xr3:uid="{C19DC99B-D9EE-4CE6-8A6C-2069A6543B2A}" name="Euros" dataDxfId="16" dataCellStyle="Monétaire"/>
    <tableColumn id="3" xr3:uid="{4E3A74E6-70FB-4302-A30B-8CD3AE260B84}" name="Nombre" dataDxfId="15"/>
    <tableColumn id="4" xr3:uid="{4C271E4A-45EC-4B42-B070-93CF8243E47F}" name="Total" dataDxfId="14" dataCellStyle="Monétaire">
      <calculatedColumnFormula>IFERROR(SUM(K2*L2),"")</calculatedColumnFormula>
    </tableColumn>
    <tableColumn id="5" xr3:uid="{EB377402-9F40-46E1-9DED-9084616DF2B5}" name="Mois" dataDxfId="12">
      <calculatedColumnFormula>TEXT(TableauMonnaie[[#This Row],[Date]],"Mmmm")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EC62465-1ED0-4324-B6B7-005B39363719}" name="T_Mois" displayName="T_Mois" ref="B2:B14" totalsRowShown="0">
  <autoFilter ref="B2:B14" xr:uid="{11F4D5D8-8C33-43E0-A4F9-DF88CB85F418}">
    <filterColumn colId="0" hiddenButton="1"/>
  </autoFilter>
  <tableColumns count="1">
    <tableColumn id="1" xr3:uid="{4A72D073-E4DF-4CE0-AF86-EB8BA6C20E17}" name="Mois"/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715277A-6E6E-4E32-A5DB-8E772209F84E}" name="T_Feries" displayName="T_Feries" ref="D2:E15" totalsRowShown="0">
  <autoFilter ref="D2:E15" xr:uid="{554D7B74-FBEF-4FA1-B2A5-932621C3FA26}">
    <filterColumn colId="0" hiddenButton="1"/>
    <filterColumn colId="1" hiddenButton="1"/>
  </autoFilter>
  <tableColumns count="2">
    <tableColumn id="1" xr3:uid="{C69C12B4-56F8-4AC2-80F5-1089B80B67A5}" name="Jour férié"/>
    <tableColumn id="3" xr3:uid="{7382883B-A76B-439E-86F0-92BDC380148E}" name="Dates" dataDxfId="25"/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0748EC1-536E-4B98-A300-D5379B4821A5}" name="Tableau3" displayName="Tableau3" ref="G2:G21" totalsRowShown="0" headerRowDxfId="24" dataDxfId="22" headerRowBorderDxfId="23" tableBorderDxfId="21" totalsRowBorderDxfId="20">
  <autoFilter ref="G2:G21" xr:uid="{50748EC1-536E-4B98-A300-D5379B4821A5}"/>
  <tableColumns count="1">
    <tableColumn id="1" xr3:uid="{F451E4AD-50F1-4DF5-AF5F-96F62BD1F5D6}" name="Produit" dataDxfId="19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F5E30E-8FC4-4786-B229-0C913F6FBA3B}">
  <sheetPr codeName="Feuil7"/>
  <dimension ref="A3:J11"/>
  <sheetViews>
    <sheetView tabSelected="1" workbookViewId="0">
      <selection activeCell="I8" sqref="I8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9.42578125" bestFit="1" customWidth="1"/>
    <col min="4" max="4" width="12.5703125" bestFit="1" customWidth="1"/>
    <col min="8" max="8" width="21" bestFit="1" customWidth="1"/>
    <col min="9" max="9" width="23.85546875" bestFit="1" customWidth="1"/>
    <col min="10" max="10" width="12.5703125" bestFit="1" customWidth="1"/>
  </cols>
  <sheetData>
    <row r="3" spans="1:10" x14ac:dyDescent="0.25">
      <c r="A3" s="81" t="s">
        <v>82</v>
      </c>
      <c r="B3" s="81" t="s">
        <v>81</v>
      </c>
      <c r="H3" s="81" t="s">
        <v>89</v>
      </c>
      <c r="I3" s="81" t="s">
        <v>81</v>
      </c>
    </row>
    <row r="4" spans="1:10" x14ac:dyDescent="0.25">
      <c r="A4" s="81" t="s">
        <v>79</v>
      </c>
      <c r="B4" t="s">
        <v>83</v>
      </c>
      <c r="C4" t="s">
        <v>90</v>
      </c>
      <c r="D4" t="s">
        <v>80</v>
      </c>
      <c r="H4" s="81" t="s">
        <v>79</v>
      </c>
      <c r="I4" t="s">
        <v>83</v>
      </c>
      <c r="J4" t="s">
        <v>80</v>
      </c>
    </row>
    <row r="5" spans="1:10" x14ac:dyDescent="0.25">
      <c r="A5" s="10" t="s">
        <v>32</v>
      </c>
      <c r="B5" s="82">
        <v>9</v>
      </c>
      <c r="C5" s="82"/>
      <c r="D5" s="82">
        <v>9</v>
      </c>
      <c r="H5" s="10">
        <v>1</v>
      </c>
      <c r="I5" s="82">
        <v>6</v>
      </c>
      <c r="J5" s="82">
        <v>6</v>
      </c>
    </row>
    <row r="6" spans="1:10" x14ac:dyDescent="0.25">
      <c r="A6" s="10" t="s">
        <v>34</v>
      </c>
      <c r="B6" s="82"/>
      <c r="C6" s="82">
        <v>912</v>
      </c>
      <c r="D6" s="82">
        <v>912</v>
      </c>
      <c r="H6" s="10">
        <v>2</v>
      </c>
      <c r="I6" s="82">
        <v>10</v>
      </c>
      <c r="J6" s="82">
        <v>10</v>
      </c>
    </row>
    <row r="7" spans="1:10" x14ac:dyDescent="0.25">
      <c r="A7" s="10" t="s">
        <v>33</v>
      </c>
      <c r="B7" s="82"/>
      <c r="C7" s="82">
        <v>15</v>
      </c>
      <c r="D7" s="82">
        <v>15</v>
      </c>
      <c r="H7" s="10">
        <v>5</v>
      </c>
      <c r="I7" s="82">
        <v>15</v>
      </c>
      <c r="J7" s="82">
        <v>15</v>
      </c>
    </row>
    <row r="8" spans="1:10" x14ac:dyDescent="0.25">
      <c r="A8" s="10" t="s">
        <v>80</v>
      </c>
      <c r="B8" s="82">
        <v>9</v>
      </c>
      <c r="C8" s="82">
        <v>927</v>
      </c>
      <c r="D8" s="82">
        <v>936</v>
      </c>
      <c r="H8" s="10">
        <v>10</v>
      </c>
      <c r="I8" s="82">
        <v>10</v>
      </c>
      <c r="J8" s="82">
        <v>10</v>
      </c>
    </row>
    <row r="9" spans="1:10" x14ac:dyDescent="0.25">
      <c r="H9" s="10" t="s">
        <v>88</v>
      </c>
      <c r="I9" s="82">
        <v>0.1</v>
      </c>
      <c r="J9" s="82">
        <v>0.1</v>
      </c>
    </row>
    <row r="10" spans="1:10" x14ac:dyDescent="0.25">
      <c r="H10" s="10" t="s">
        <v>87</v>
      </c>
      <c r="I10" s="82">
        <v>3.5</v>
      </c>
      <c r="J10" s="82">
        <v>3.5</v>
      </c>
    </row>
    <row r="11" spans="1:10" x14ac:dyDescent="0.25">
      <c r="H11" s="10" t="s">
        <v>80</v>
      </c>
      <c r="I11" s="82">
        <v>44.6</v>
      </c>
      <c r="J11" s="82">
        <v>44.6</v>
      </c>
    </row>
  </sheetData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FC0F1D-68FA-471A-83C2-3B1A7FD8721A}">
  <sheetPr codeName="Feuil13"/>
  <dimension ref="A1:BN65"/>
  <sheetViews>
    <sheetView showGridLines="0" zoomScale="84" zoomScaleNormal="84" workbookViewId="0">
      <selection activeCell="AG36" sqref="AG36"/>
    </sheetView>
  </sheetViews>
  <sheetFormatPr baseColWidth="10" defaultRowHeight="15" x14ac:dyDescent="0.25"/>
  <cols>
    <col min="1" max="1" width="19" bestFit="1" customWidth="1"/>
    <col min="2" max="4" width="8.7109375" customWidth="1"/>
    <col min="5" max="10" width="8.7109375" style="2" customWidth="1"/>
    <col min="11" max="11" width="9.7109375" style="2" bestFit="1" customWidth="1"/>
    <col min="12" max="12" width="8.7109375" style="2" customWidth="1"/>
    <col min="13" max="13" width="9.7109375" style="2" bestFit="1" customWidth="1"/>
    <col min="14" max="21" width="8.7109375" style="2" customWidth="1"/>
    <col min="22" max="22" width="9.7109375" style="2" bestFit="1" customWidth="1"/>
    <col min="23" max="32" width="8.7109375" style="2" customWidth="1"/>
    <col min="33" max="33" width="18.5703125" style="2" bestFit="1" customWidth="1"/>
    <col min="34" max="34" width="15" style="2" bestFit="1" customWidth="1"/>
    <col min="35" max="35" width="6.7109375" style="2" bestFit="1" customWidth="1"/>
    <col min="36" max="37" width="11.42578125" customWidth="1"/>
    <col min="39" max="41" width="11.42578125" customWidth="1"/>
  </cols>
  <sheetData>
    <row r="1" spans="1:66" ht="21" customHeight="1" x14ac:dyDescent="0.25">
      <c r="A1" s="1" t="s">
        <v>22</v>
      </c>
    </row>
    <row r="2" spans="1:66" ht="19.5" customHeight="1" x14ac:dyDescent="0.25">
      <c r="A2" s="1">
        <v>2021</v>
      </c>
      <c r="E2" s="3"/>
      <c r="F2" s="3"/>
    </row>
    <row r="3" spans="1:66" ht="10.5" customHeight="1" thickBot="1" x14ac:dyDescent="0.3">
      <c r="E3" s="4"/>
      <c r="F3" s="4"/>
    </row>
    <row r="4" spans="1:66" ht="21.75" thickBot="1" x14ac:dyDescent="0.3">
      <c r="B4" s="77" t="str">
        <f>"Période du "&amp;TEXT(DATE(A2,MONTH(A1&amp;1),1),"jj mmmm aaaa")&amp;" au "&amp;TEXT(EOMONTH(DATE(A2,MONTH(A1&amp;1),1),0),"jj mmmm aaaa")</f>
        <v>Période du 01 octobre 2021 au 31 octobre 2021</v>
      </c>
      <c r="C4" s="78"/>
      <c r="D4" s="78"/>
      <c r="E4" s="78"/>
      <c r="F4" s="78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79"/>
    </row>
    <row r="5" spans="1:66" x14ac:dyDescent="0.25">
      <c r="AH5" s="80" t="s">
        <v>61</v>
      </c>
      <c r="AI5" s="80"/>
      <c r="AJ5" s="80"/>
      <c r="AK5" s="80"/>
      <c r="AL5" s="80"/>
      <c r="AM5" s="80"/>
      <c r="AN5" s="80"/>
      <c r="AO5" s="80"/>
      <c r="AP5" s="80"/>
      <c r="AQ5" s="80"/>
      <c r="AR5" s="80"/>
      <c r="AS5" s="80"/>
      <c r="AT5" s="80"/>
      <c r="AU5" s="80"/>
      <c r="AV5" s="80"/>
      <c r="AW5" s="80"/>
      <c r="AX5" s="80"/>
      <c r="AY5" s="80"/>
      <c r="AZ5" s="80"/>
      <c r="BA5" s="80"/>
      <c r="BB5" s="80"/>
      <c r="BC5" s="80"/>
      <c r="BD5" s="80"/>
      <c r="BE5" s="80"/>
      <c r="BF5" s="80"/>
      <c r="BG5" s="80"/>
      <c r="BH5" s="80"/>
      <c r="BI5" s="80"/>
      <c r="BJ5" s="80"/>
      <c r="BK5" s="80"/>
      <c r="BL5" s="80"/>
      <c r="BM5" s="80"/>
    </row>
    <row r="6" spans="1:66" ht="51" customHeight="1" x14ac:dyDescent="0.25">
      <c r="A6" s="5" t="s">
        <v>22</v>
      </c>
      <c r="B6" s="6">
        <f>DATE(A2,MONTH(A1&amp;1),1)</f>
        <v>44470</v>
      </c>
      <c r="C6" s="6">
        <f t="shared" ref="C6:AC6" si="0">B6+1</f>
        <v>44471</v>
      </c>
      <c r="D6" s="6">
        <f t="shared" si="0"/>
        <v>44472</v>
      </c>
      <c r="E6" s="6">
        <f t="shared" si="0"/>
        <v>44473</v>
      </c>
      <c r="F6" s="6">
        <f t="shared" si="0"/>
        <v>44474</v>
      </c>
      <c r="G6" s="6">
        <f t="shared" si="0"/>
        <v>44475</v>
      </c>
      <c r="H6" s="6">
        <f t="shared" si="0"/>
        <v>44476</v>
      </c>
      <c r="I6" s="6">
        <f t="shared" si="0"/>
        <v>44477</v>
      </c>
      <c r="J6" s="6">
        <f t="shared" si="0"/>
        <v>44478</v>
      </c>
      <c r="K6" s="6">
        <f t="shared" si="0"/>
        <v>44479</v>
      </c>
      <c r="L6" s="6">
        <f t="shared" si="0"/>
        <v>44480</v>
      </c>
      <c r="M6" s="6">
        <f t="shared" si="0"/>
        <v>44481</v>
      </c>
      <c r="N6" s="6">
        <f t="shared" si="0"/>
        <v>44482</v>
      </c>
      <c r="O6" s="6">
        <f t="shared" si="0"/>
        <v>44483</v>
      </c>
      <c r="P6" s="6">
        <f t="shared" si="0"/>
        <v>44484</v>
      </c>
      <c r="Q6" s="6">
        <f t="shared" si="0"/>
        <v>44485</v>
      </c>
      <c r="R6" s="6">
        <f t="shared" si="0"/>
        <v>44486</v>
      </c>
      <c r="S6" s="6">
        <f t="shared" si="0"/>
        <v>44487</v>
      </c>
      <c r="T6" s="6">
        <f t="shared" si="0"/>
        <v>44488</v>
      </c>
      <c r="U6" s="6">
        <f t="shared" si="0"/>
        <v>44489</v>
      </c>
      <c r="V6" s="6">
        <f t="shared" si="0"/>
        <v>44490</v>
      </c>
      <c r="W6" s="6">
        <f t="shared" si="0"/>
        <v>44491</v>
      </c>
      <c r="X6" s="6">
        <f t="shared" si="0"/>
        <v>44492</v>
      </c>
      <c r="Y6" s="6">
        <f t="shared" si="0"/>
        <v>44493</v>
      </c>
      <c r="Z6" s="6">
        <f t="shared" si="0"/>
        <v>44494</v>
      </c>
      <c r="AA6" s="6">
        <f t="shared" si="0"/>
        <v>44495</v>
      </c>
      <c r="AB6" s="6">
        <f t="shared" si="0"/>
        <v>44496</v>
      </c>
      <c r="AC6" s="6">
        <f t="shared" si="0"/>
        <v>44497</v>
      </c>
      <c r="AD6" s="7">
        <f>IFERROR(IF(MONTH(AC6+1)=MONTH($B$6),AC6+1,""),"")</f>
        <v>44498</v>
      </c>
      <c r="AE6" s="8">
        <f>IFERROR(IF(MONTH(AD6+1)=MONTH($B$6),AD6+1,""),"")</f>
        <v>44499</v>
      </c>
      <c r="AF6" s="8">
        <f>IFERROR(IF(MONTH(AE6+1)=MONTH($B$6),AE6+1,""),"")</f>
        <v>44500</v>
      </c>
      <c r="AH6" s="53" t="s">
        <v>58</v>
      </c>
      <c r="AI6" s="54">
        <f>B6</f>
        <v>44470</v>
      </c>
      <c r="AJ6" s="54">
        <f t="shared" ref="AJ6:BF6" si="1">C6</f>
        <v>44471</v>
      </c>
      <c r="AK6" s="54">
        <f t="shared" si="1"/>
        <v>44472</v>
      </c>
      <c r="AL6" s="54">
        <f t="shared" si="1"/>
        <v>44473</v>
      </c>
      <c r="AM6" s="54">
        <f t="shared" si="1"/>
        <v>44474</v>
      </c>
      <c r="AN6" s="54">
        <f t="shared" si="1"/>
        <v>44475</v>
      </c>
      <c r="AO6" s="54">
        <f t="shared" si="1"/>
        <v>44476</v>
      </c>
      <c r="AP6" s="54">
        <f t="shared" si="1"/>
        <v>44477</v>
      </c>
      <c r="AQ6" s="54">
        <f t="shared" si="1"/>
        <v>44478</v>
      </c>
      <c r="AR6" s="54">
        <f t="shared" si="1"/>
        <v>44479</v>
      </c>
      <c r="AS6" s="54">
        <f t="shared" si="1"/>
        <v>44480</v>
      </c>
      <c r="AT6" s="54">
        <f t="shared" si="1"/>
        <v>44481</v>
      </c>
      <c r="AU6" s="54">
        <f t="shared" si="1"/>
        <v>44482</v>
      </c>
      <c r="AV6" s="54">
        <f t="shared" si="1"/>
        <v>44483</v>
      </c>
      <c r="AW6" s="54">
        <f t="shared" si="1"/>
        <v>44484</v>
      </c>
      <c r="AX6" s="54">
        <f t="shared" si="1"/>
        <v>44485</v>
      </c>
      <c r="AY6" s="54">
        <f t="shared" si="1"/>
        <v>44486</v>
      </c>
      <c r="AZ6" s="54">
        <f t="shared" si="1"/>
        <v>44487</v>
      </c>
      <c r="BA6" s="54">
        <f t="shared" si="1"/>
        <v>44488</v>
      </c>
      <c r="BB6" s="54">
        <f t="shared" si="1"/>
        <v>44489</v>
      </c>
      <c r="BC6" s="54">
        <f t="shared" si="1"/>
        <v>44490</v>
      </c>
      <c r="BD6" s="54">
        <f t="shared" si="1"/>
        <v>44491</v>
      </c>
      <c r="BE6" s="54">
        <f t="shared" si="1"/>
        <v>44492</v>
      </c>
      <c r="BF6" s="54">
        <f t="shared" si="1"/>
        <v>44493</v>
      </c>
      <c r="BG6" s="54">
        <f>Z6</f>
        <v>44494</v>
      </c>
      <c r="BH6" s="54">
        <f t="shared" ref="BH6" si="2">AA6</f>
        <v>44495</v>
      </c>
      <c r="BI6" s="54">
        <f t="shared" ref="BI6" si="3">AB6</f>
        <v>44496</v>
      </c>
      <c r="BJ6" s="54">
        <f t="shared" ref="BJ6" si="4">AC6</f>
        <v>44497</v>
      </c>
      <c r="BK6" s="54">
        <f t="shared" ref="BK6" si="5">AD6</f>
        <v>44498</v>
      </c>
      <c r="BL6" s="54">
        <f t="shared" ref="BL6" si="6">AE6</f>
        <v>44499</v>
      </c>
      <c r="BM6" s="54">
        <f>AF6</f>
        <v>44500</v>
      </c>
    </row>
    <row r="7" spans="1:66" ht="24.95" customHeight="1" x14ac:dyDescent="0.25">
      <c r="A7" s="21" t="s">
        <v>34</v>
      </c>
      <c r="B7" s="12"/>
      <c r="C7" s="12"/>
      <c r="D7" s="12">
        <v>76</v>
      </c>
      <c r="E7" s="12"/>
      <c r="F7" s="12">
        <v>12</v>
      </c>
      <c r="G7" s="12">
        <v>10</v>
      </c>
      <c r="H7" s="12">
        <v>4</v>
      </c>
      <c r="I7" s="12">
        <v>5</v>
      </c>
      <c r="J7" s="12">
        <v>17</v>
      </c>
      <c r="K7" s="12">
        <v>8</v>
      </c>
      <c r="L7" s="12">
        <v>5</v>
      </c>
      <c r="M7" s="12">
        <v>6</v>
      </c>
      <c r="N7" s="12">
        <v>7</v>
      </c>
      <c r="O7" s="12">
        <v>8</v>
      </c>
      <c r="P7" s="12">
        <v>4</v>
      </c>
      <c r="Q7" s="12">
        <v>6</v>
      </c>
      <c r="R7" s="12">
        <v>6</v>
      </c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3"/>
      <c r="AE7" s="14"/>
      <c r="AF7" s="14"/>
      <c r="AG7" s="53" t="s">
        <v>34</v>
      </c>
      <c r="AH7" s="41">
        <v>3</v>
      </c>
      <c r="AI7" s="47">
        <f>B7*$AH7</f>
        <v>0</v>
      </c>
      <c r="AJ7" s="47">
        <f t="shared" ref="AJ7:AU22" si="7">C7*$AH7</f>
        <v>0</v>
      </c>
      <c r="AK7" s="47">
        <f t="shared" si="7"/>
        <v>228</v>
      </c>
      <c r="AL7" s="47">
        <f t="shared" si="7"/>
        <v>0</v>
      </c>
      <c r="AM7" s="47">
        <f>F7*$AH7</f>
        <v>36</v>
      </c>
      <c r="AN7" s="47">
        <f>G7*$AH7</f>
        <v>30</v>
      </c>
      <c r="AO7" s="47">
        <f t="shared" si="7"/>
        <v>12</v>
      </c>
      <c r="AP7" s="47">
        <f t="shared" si="7"/>
        <v>15</v>
      </c>
      <c r="AQ7" s="47">
        <f t="shared" si="7"/>
        <v>51</v>
      </c>
      <c r="AR7" s="47">
        <f t="shared" si="7"/>
        <v>24</v>
      </c>
      <c r="AS7" s="47">
        <f t="shared" si="7"/>
        <v>15</v>
      </c>
      <c r="AT7" s="47">
        <f t="shared" si="7"/>
        <v>18</v>
      </c>
      <c r="AU7" s="47">
        <f t="shared" si="7"/>
        <v>21</v>
      </c>
      <c r="AV7" s="47">
        <f t="shared" ref="AV7:AV22" si="8">O7*$AH7</f>
        <v>24</v>
      </c>
      <c r="AW7" s="47">
        <f t="shared" ref="AW7:AW22" si="9">P7*$AH7</f>
        <v>12</v>
      </c>
      <c r="AX7" s="47">
        <f t="shared" ref="AX7:AX22" si="10">Q7*$AH7</f>
        <v>18</v>
      </c>
      <c r="AY7" s="47">
        <f t="shared" ref="AY7:AY22" si="11">R7*$AH7</f>
        <v>18</v>
      </c>
      <c r="AZ7" s="47">
        <f t="shared" ref="AZ7:AZ22" si="12">S7*$AH7</f>
        <v>0</v>
      </c>
      <c r="BA7" s="47">
        <f t="shared" ref="BA7:BA22" si="13">T7*$AH7</f>
        <v>0</v>
      </c>
      <c r="BB7" s="47">
        <f t="shared" ref="BB7:BB22" si="14">U7*$AH7</f>
        <v>0</v>
      </c>
      <c r="BC7" s="47">
        <f t="shared" ref="BC7:BC22" si="15">V7*$AH7</f>
        <v>0</v>
      </c>
      <c r="BD7" s="47">
        <f t="shared" ref="BD7:BD22" si="16">W7*$AH7</f>
        <v>0</v>
      </c>
      <c r="BE7" s="47">
        <f t="shared" ref="BE7:BE22" si="17">X7*$AH7</f>
        <v>0</v>
      </c>
      <c r="BF7" s="47">
        <f t="shared" ref="BF7:BG22" si="18">Y7*$AH7</f>
        <v>0</v>
      </c>
      <c r="BG7" s="47">
        <f t="shared" si="18"/>
        <v>0</v>
      </c>
      <c r="BH7" s="47">
        <f t="shared" ref="BH7:BH22" si="19">AA7*$AH7</f>
        <v>0</v>
      </c>
      <c r="BI7" s="47">
        <f t="shared" ref="BI7:BI22" si="20">AB7*$AH7</f>
        <v>0</v>
      </c>
      <c r="BJ7" s="47">
        <f t="shared" ref="BJ7:BJ22" si="21">AC7*$AH7</f>
        <v>0</v>
      </c>
      <c r="BK7" s="47">
        <f t="shared" ref="BK7:BK22" si="22">AD7*$AH7</f>
        <v>0</v>
      </c>
      <c r="BL7" s="47">
        <f t="shared" ref="BL7:BL22" si="23">AE7*$AH7</f>
        <v>0</v>
      </c>
      <c r="BM7" s="47">
        <f t="shared" ref="BM7:BM22" si="24">AF7*$AH7</f>
        <v>0</v>
      </c>
      <c r="BN7" s="46"/>
    </row>
    <row r="8" spans="1:66" ht="24.95" customHeight="1" x14ac:dyDescent="0.25">
      <c r="A8" s="21" t="s">
        <v>33</v>
      </c>
      <c r="B8" s="15"/>
      <c r="C8" s="15"/>
      <c r="D8" s="15">
        <v>44</v>
      </c>
      <c r="E8" s="15"/>
      <c r="F8" s="15">
        <v>0</v>
      </c>
      <c r="G8" s="15">
        <v>0</v>
      </c>
      <c r="H8" s="15">
        <v>0</v>
      </c>
      <c r="I8" s="15">
        <v>0</v>
      </c>
      <c r="J8" s="15">
        <v>0</v>
      </c>
      <c r="K8" s="15">
        <v>0</v>
      </c>
      <c r="L8" s="15">
        <v>0</v>
      </c>
      <c r="M8" s="15">
        <v>0</v>
      </c>
      <c r="N8" s="15">
        <v>0</v>
      </c>
      <c r="O8" s="15">
        <v>0</v>
      </c>
      <c r="P8" s="15">
        <v>0</v>
      </c>
      <c r="Q8" s="15">
        <v>0</v>
      </c>
      <c r="R8" s="15">
        <v>0</v>
      </c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3"/>
      <c r="AE8" s="14"/>
      <c r="AF8" s="14"/>
      <c r="AG8" s="53" t="s">
        <v>33</v>
      </c>
      <c r="AH8" s="41">
        <v>3</v>
      </c>
      <c r="AI8" s="47">
        <f t="shared" ref="AI8:AI22" si="25">B8*$AH8</f>
        <v>0</v>
      </c>
      <c r="AJ8" s="47">
        <f t="shared" si="7"/>
        <v>0</v>
      </c>
      <c r="AK8" s="47">
        <f t="shared" si="7"/>
        <v>132</v>
      </c>
      <c r="AL8" s="47">
        <f t="shared" si="7"/>
        <v>0</v>
      </c>
      <c r="AM8" s="47">
        <f t="shared" ref="AM8:AM22" si="26">F8*$AH8</f>
        <v>0</v>
      </c>
      <c r="AN8" s="47">
        <f t="shared" ref="AN8:AN22" si="27">G8*$AH8</f>
        <v>0</v>
      </c>
      <c r="AO8" s="47">
        <f t="shared" si="7"/>
        <v>0</v>
      </c>
      <c r="AP8" s="47">
        <f t="shared" si="7"/>
        <v>0</v>
      </c>
      <c r="AQ8" s="47">
        <f t="shared" si="7"/>
        <v>0</v>
      </c>
      <c r="AR8" s="47">
        <f t="shared" si="7"/>
        <v>0</v>
      </c>
      <c r="AS8" s="47">
        <f t="shared" si="7"/>
        <v>0</v>
      </c>
      <c r="AT8" s="47">
        <f t="shared" si="7"/>
        <v>0</v>
      </c>
      <c r="AU8" s="47">
        <f t="shared" si="7"/>
        <v>0</v>
      </c>
      <c r="AV8" s="47">
        <f t="shared" si="8"/>
        <v>0</v>
      </c>
      <c r="AW8" s="47">
        <f t="shared" si="9"/>
        <v>0</v>
      </c>
      <c r="AX8" s="47">
        <f t="shared" si="10"/>
        <v>0</v>
      </c>
      <c r="AY8" s="47">
        <f t="shared" si="11"/>
        <v>0</v>
      </c>
      <c r="AZ8" s="47">
        <f t="shared" si="12"/>
        <v>0</v>
      </c>
      <c r="BA8" s="47">
        <f t="shared" si="13"/>
        <v>0</v>
      </c>
      <c r="BB8" s="47">
        <f t="shared" si="14"/>
        <v>0</v>
      </c>
      <c r="BC8" s="47">
        <f t="shared" si="15"/>
        <v>0</v>
      </c>
      <c r="BD8" s="47">
        <f t="shared" si="16"/>
        <v>0</v>
      </c>
      <c r="BE8" s="47">
        <f t="shared" si="17"/>
        <v>0</v>
      </c>
      <c r="BF8" s="47">
        <f t="shared" si="18"/>
        <v>0</v>
      </c>
      <c r="BG8" s="47">
        <f t="shared" si="18"/>
        <v>0</v>
      </c>
      <c r="BH8" s="47">
        <f t="shared" si="19"/>
        <v>0</v>
      </c>
      <c r="BI8" s="47">
        <f t="shared" si="20"/>
        <v>0</v>
      </c>
      <c r="BJ8" s="47">
        <f t="shared" si="21"/>
        <v>0</v>
      </c>
      <c r="BK8" s="47">
        <f t="shared" si="22"/>
        <v>0</v>
      </c>
      <c r="BL8" s="47">
        <f t="shared" si="23"/>
        <v>0</v>
      </c>
      <c r="BM8" s="47">
        <f t="shared" si="24"/>
        <v>0</v>
      </c>
    </row>
    <row r="9" spans="1:66" ht="24.95" customHeight="1" x14ac:dyDescent="0.25">
      <c r="A9" s="21" t="s">
        <v>44</v>
      </c>
      <c r="B9" s="15"/>
      <c r="C9" s="15"/>
      <c r="D9" s="15">
        <v>6</v>
      </c>
      <c r="E9" s="15"/>
      <c r="F9" s="15">
        <v>0</v>
      </c>
      <c r="G9" s="15">
        <v>0</v>
      </c>
      <c r="H9" s="15">
        <v>0</v>
      </c>
      <c r="I9" s="15">
        <v>0</v>
      </c>
      <c r="J9" s="15">
        <v>0</v>
      </c>
      <c r="K9" s="15">
        <v>0</v>
      </c>
      <c r="L9" s="15">
        <v>0</v>
      </c>
      <c r="M9" s="15">
        <v>0</v>
      </c>
      <c r="N9" s="15">
        <v>0</v>
      </c>
      <c r="O9" s="15">
        <v>0</v>
      </c>
      <c r="P9" s="15">
        <v>0</v>
      </c>
      <c r="Q9" s="15">
        <v>0</v>
      </c>
      <c r="R9" s="15">
        <v>0</v>
      </c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3"/>
      <c r="AE9" s="14"/>
      <c r="AF9" s="14"/>
      <c r="AG9" s="53" t="s">
        <v>44</v>
      </c>
      <c r="AH9" s="41">
        <v>1.5</v>
      </c>
      <c r="AI9" s="47">
        <f t="shared" si="25"/>
        <v>0</v>
      </c>
      <c r="AJ9" s="47">
        <f t="shared" si="7"/>
        <v>0</v>
      </c>
      <c r="AK9" s="47">
        <f t="shared" si="7"/>
        <v>9</v>
      </c>
      <c r="AL9" s="47">
        <f t="shared" si="7"/>
        <v>0</v>
      </c>
      <c r="AM9" s="47">
        <f t="shared" si="26"/>
        <v>0</v>
      </c>
      <c r="AN9" s="47">
        <f t="shared" si="27"/>
        <v>0</v>
      </c>
      <c r="AO9" s="47">
        <f t="shared" si="7"/>
        <v>0</v>
      </c>
      <c r="AP9" s="47">
        <f t="shared" si="7"/>
        <v>0</v>
      </c>
      <c r="AQ9" s="47">
        <f t="shared" si="7"/>
        <v>0</v>
      </c>
      <c r="AR9" s="47">
        <f t="shared" si="7"/>
        <v>0</v>
      </c>
      <c r="AS9" s="47">
        <f t="shared" si="7"/>
        <v>0</v>
      </c>
      <c r="AT9" s="47">
        <f t="shared" si="7"/>
        <v>0</v>
      </c>
      <c r="AU9" s="47">
        <f t="shared" si="7"/>
        <v>0</v>
      </c>
      <c r="AV9" s="47">
        <f t="shared" si="8"/>
        <v>0</v>
      </c>
      <c r="AW9" s="47">
        <f t="shared" si="9"/>
        <v>0</v>
      </c>
      <c r="AX9" s="47">
        <f t="shared" si="10"/>
        <v>0</v>
      </c>
      <c r="AY9" s="47">
        <f t="shared" si="11"/>
        <v>0</v>
      </c>
      <c r="AZ9" s="47">
        <f t="shared" si="12"/>
        <v>0</v>
      </c>
      <c r="BA9" s="47">
        <f t="shared" si="13"/>
        <v>0</v>
      </c>
      <c r="BB9" s="47">
        <f t="shared" si="14"/>
        <v>0</v>
      </c>
      <c r="BC9" s="47">
        <f t="shared" si="15"/>
        <v>0</v>
      </c>
      <c r="BD9" s="47">
        <f t="shared" si="16"/>
        <v>0</v>
      </c>
      <c r="BE9" s="47">
        <f t="shared" si="17"/>
        <v>0</v>
      </c>
      <c r="BF9" s="47">
        <f t="shared" si="18"/>
        <v>0</v>
      </c>
      <c r="BG9" s="47">
        <f t="shared" si="18"/>
        <v>0</v>
      </c>
      <c r="BH9" s="47">
        <f t="shared" si="19"/>
        <v>0</v>
      </c>
      <c r="BI9" s="47">
        <f t="shared" si="20"/>
        <v>0</v>
      </c>
      <c r="BJ9" s="47">
        <f t="shared" si="21"/>
        <v>0</v>
      </c>
      <c r="BK9" s="47">
        <f t="shared" si="22"/>
        <v>0</v>
      </c>
      <c r="BL9" s="47">
        <f t="shared" si="23"/>
        <v>0</v>
      </c>
      <c r="BM9" s="47">
        <f t="shared" si="24"/>
        <v>0</v>
      </c>
    </row>
    <row r="10" spans="1:66" ht="24.95" customHeight="1" x14ac:dyDescent="0.25">
      <c r="A10" s="21" t="s">
        <v>32</v>
      </c>
      <c r="B10" s="15"/>
      <c r="C10" s="15"/>
      <c r="D10" s="15">
        <v>43</v>
      </c>
      <c r="E10" s="15"/>
      <c r="F10" s="15">
        <v>3</v>
      </c>
      <c r="G10" s="15">
        <v>9</v>
      </c>
      <c r="H10" s="15">
        <v>2.5</v>
      </c>
      <c r="I10" s="15">
        <v>3</v>
      </c>
      <c r="J10" s="15">
        <v>10.5</v>
      </c>
      <c r="K10" s="15">
        <v>2</v>
      </c>
      <c r="L10" s="15">
        <v>2</v>
      </c>
      <c r="M10" s="15">
        <v>4</v>
      </c>
      <c r="N10" s="15">
        <v>4.5</v>
      </c>
      <c r="O10" s="15">
        <v>6.5</v>
      </c>
      <c r="P10" s="15">
        <v>2.5</v>
      </c>
      <c r="Q10" s="15">
        <v>8</v>
      </c>
      <c r="R10" s="15">
        <v>16</v>
      </c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3"/>
      <c r="AE10" s="14"/>
      <c r="AF10" s="14"/>
      <c r="AG10" s="53" t="s">
        <v>32</v>
      </c>
      <c r="AH10" s="41">
        <v>3</v>
      </c>
      <c r="AI10" s="47">
        <f t="shared" si="25"/>
        <v>0</v>
      </c>
      <c r="AJ10" s="47">
        <f t="shared" si="7"/>
        <v>0</v>
      </c>
      <c r="AK10" s="47">
        <f t="shared" si="7"/>
        <v>129</v>
      </c>
      <c r="AL10" s="47">
        <f t="shared" si="7"/>
        <v>0</v>
      </c>
      <c r="AM10" s="47">
        <f t="shared" si="26"/>
        <v>9</v>
      </c>
      <c r="AN10" s="47">
        <f t="shared" si="27"/>
        <v>27</v>
      </c>
      <c r="AO10" s="47">
        <f t="shared" si="7"/>
        <v>7.5</v>
      </c>
      <c r="AP10" s="47">
        <f t="shared" si="7"/>
        <v>9</v>
      </c>
      <c r="AQ10" s="47">
        <f t="shared" si="7"/>
        <v>31.5</v>
      </c>
      <c r="AR10" s="47">
        <f t="shared" si="7"/>
        <v>6</v>
      </c>
      <c r="AS10" s="47">
        <f t="shared" si="7"/>
        <v>6</v>
      </c>
      <c r="AT10" s="47">
        <f t="shared" si="7"/>
        <v>12</v>
      </c>
      <c r="AU10" s="47">
        <f t="shared" si="7"/>
        <v>13.5</v>
      </c>
      <c r="AV10" s="47">
        <f t="shared" si="8"/>
        <v>19.5</v>
      </c>
      <c r="AW10" s="47">
        <f t="shared" si="9"/>
        <v>7.5</v>
      </c>
      <c r="AX10" s="47">
        <f t="shared" si="10"/>
        <v>24</v>
      </c>
      <c r="AY10" s="47">
        <f t="shared" si="11"/>
        <v>48</v>
      </c>
      <c r="AZ10" s="47">
        <f t="shared" si="12"/>
        <v>0</v>
      </c>
      <c r="BA10" s="47">
        <f t="shared" si="13"/>
        <v>0</v>
      </c>
      <c r="BB10" s="47">
        <f t="shared" si="14"/>
        <v>0</v>
      </c>
      <c r="BC10" s="47">
        <f t="shared" si="15"/>
        <v>0</v>
      </c>
      <c r="BD10" s="47">
        <f t="shared" si="16"/>
        <v>0</v>
      </c>
      <c r="BE10" s="47">
        <f t="shared" si="17"/>
        <v>0</v>
      </c>
      <c r="BF10" s="47">
        <f t="shared" si="18"/>
        <v>0</v>
      </c>
      <c r="BG10" s="47">
        <f t="shared" si="18"/>
        <v>0</v>
      </c>
      <c r="BH10" s="47">
        <f t="shared" si="19"/>
        <v>0</v>
      </c>
      <c r="BI10" s="47">
        <f t="shared" si="20"/>
        <v>0</v>
      </c>
      <c r="BJ10" s="47">
        <f t="shared" si="21"/>
        <v>0</v>
      </c>
      <c r="BK10" s="47">
        <f t="shared" si="22"/>
        <v>0</v>
      </c>
      <c r="BL10" s="47">
        <f t="shared" si="23"/>
        <v>0</v>
      </c>
      <c r="BM10" s="47">
        <f t="shared" si="24"/>
        <v>0</v>
      </c>
    </row>
    <row r="11" spans="1:66" ht="24.95" customHeight="1" x14ac:dyDescent="0.25">
      <c r="A11" s="21" t="s">
        <v>30</v>
      </c>
      <c r="B11" s="15"/>
      <c r="C11" s="15"/>
      <c r="D11" s="15">
        <v>19.5</v>
      </c>
      <c r="E11" s="15"/>
      <c r="F11" s="15">
        <v>0</v>
      </c>
      <c r="G11" s="15">
        <v>0</v>
      </c>
      <c r="H11" s="15">
        <v>0</v>
      </c>
      <c r="I11" s="15">
        <v>0.5</v>
      </c>
      <c r="J11" s="15">
        <v>1.5</v>
      </c>
      <c r="K11" s="15">
        <v>0.5</v>
      </c>
      <c r="L11" s="15">
        <v>0.5</v>
      </c>
      <c r="M11" s="15">
        <v>0.5</v>
      </c>
      <c r="N11" s="15">
        <v>0.5</v>
      </c>
      <c r="O11" s="15">
        <v>1</v>
      </c>
      <c r="P11" s="15">
        <v>0</v>
      </c>
      <c r="Q11" s="15">
        <v>0</v>
      </c>
      <c r="R11" s="15">
        <v>2</v>
      </c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3"/>
      <c r="AE11" s="14"/>
      <c r="AF11" s="14"/>
      <c r="AG11" s="53" t="s">
        <v>30</v>
      </c>
      <c r="AH11" s="41">
        <v>3</v>
      </c>
      <c r="AI11" s="47">
        <f t="shared" si="25"/>
        <v>0</v>
      </c>
      <c r="AJ11" s="47">
        <f t="shared" si="7"/>
        <v>0</v>
      </c>
      <c r="AK11" s="47">
        <f t="shared" si="7"/>
        <v>58.5</v>
      </c>
      <c r="AL11" s="47">
        <f t="shared" si="7"/>
        <v>0</v>
      </c>
      <c r="AM11" s="47">
        <f t="shared" si="26"/>
        <v>0</v>
      </c>
      <c r="AN11" s="47">
        <f t="shared" si="27"/>
        <v>0</v>
      </c>
      <c r="AO11" s="47">
        <f t="shared" si="7"/>
        <v>0</v>
      </c>
      <c r="AP11" s="47">
        <f t="shared" si="7"/>
        <v>1.5</v>
      </c>
      <c r="AQ11" s="47">
        <f t="shared" si="7"/>
        <v>4.5</v>
      </c>
      <c r="AR11" s="47">
        <f t="shared" si="7"/>
        <v>1.5</v>
      </c>
      <c r="AS11" s="47">
        <f t="shared" si="7"/>
        <v>1.5</v>
      </c>
      <c r="AT11" s="47">
        <f t="shared" si="7"/>
        <v>1.5</v>
      </c>
      <c r="AU11" s="47">
        <f t="shared" si="7"/>
        <v>1.5</v>
      </c>
      <c r="AV11" s="47">
        <f t="shared" si="8"/>
        <v>3</v>
      </c>
      <c r="AW11" s="47">
        <f t="shared" si="9"/>
        <v>0</v>
      </c>
      <c r="AX11" s="47">
        <f t="shared" si="10"/>
        <v>0</v>
      </c>
      <c r="AY11" s="47">
        <f t="shared" si="11"/>
        <v>6</v>
      </c>
      <c r="AZ11" s="47">
        <f t="shared" si="12"/>
        <v>0</v>
      </c>
      <c r="BA11" s="47">
        <f t="shared" si="13"/>
        <v>0</v>
      </c>
      <c r="BB11" s="47">
        <f t="shared" si="14"/>
        <v>0</v>
      </c>
      <c r="BC11" s="47">
        <f t="shared" si="15"/>
        <v>0</v>
      </c>
      <c r="BD11" s="47">
        <f t="shared" si="16"/>
        <v>0</v>
      </c>
      <c r="BE11" s="47">
        <f t="shared" si="17"/>
        <v>0</v>
      </c>
      <c r="BF11" s="47">
        <f t="shared" si="18"/>
        <v>0</v>
      </c>
      <c r="BG11" s="47">
        <f t="shared" si="18"/>
        <v>0</v>
      </c>
      <c r="BH11" s="47">
        <f t="shared" si="19"/>
        <v>0</v>
      </c>
      <c r="BI11" s="47">
        <f t="shared" si="20"/>
        <v>0</v>
      </c>
      <c r="BJ11" s="47">
        <f t="shared" si="21"/>
        <v>0</v>
      </c>
      <c r="BK11" s="47">
        <f t="shared" si="22"/>
        <v>0</v>
      </c>
      <c r="BL11" s="47">
        <f t="shared" si="23"/>
        <v>0</v>
      </c>
      <c r="BM11" s="47">
        <f t="shared" si="24"/>
        <v>0</v>
      </c>
    </row>
    <row r="12" spans="1:66" ht="24.95" customHeight="1" x14ac:dyDescent="0.25">
      <c r="A12" s="21" t="s">
        <v>35</v>
      </c>
      <c r="B12" s="15"/>
      <c r="C12" s="15"/>
      <c r="D12" s="15">
        <v>61</v>
      </c>
      <c r="E12" s="15"/>
      <c r="F12" s="15">
        <v>0</v>
      </c>
      <c r="G12" s="15">
        <v>3</v>
      </c>
      <c r="H12" s="15">
        <v>3</v>
      </c>
      <c r="I12" s="15">
        <v>2</v>
      </c>
      <c r="J12" s="15">
        <v>2</v>
      </c>
      <c r="K12" s="15">
        <v>1</v>
      </c>
      <c r="L12" s="15">
        <v>1</v>
      </c>
      <c r="M12" s="15">
        <v>1</v>
      </c>
      <c r="N12" s="15">
        <v>2</v>
      </c>
      <c r="O12" s="15">
        <v>9</v>
      </c>
      <c r="P12" s="15">
        <v>0</v>
      </c>
      <c r="Q12" s="15">
        <v>0</v>
      </c>
      <c r="R12" s="15">
        <v>0</v>
      </c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3"/>
      <c r="AE12" s="14"/>
      <c r="AF12" s="14"/>
      <c r="AG12" s="53" t="s">
        <v>35</v>
      </c>
      <c r="AH12" s="41">
        <v>1.5</v>
      </c>
      <c r="AI12" s="47">
        <f t="shared" si="25"/>
        <v>0</v>
      </c>
      <c r="AJ12" s="47">
        <f t="shared" si="7"/>
        <v>0</v>
      </c>
      <c r="AK12" s="47">
        <f t="shared" si="7"/>
        <v>91.5</v>
      </c>
      <c r="AL12" s="47">
        <f t="shared" si="7"/>
        <v>0</v>
      </c>
      <c r="AM12" s="47">
        <f t="shared" si="26"/>
        <v>0</v>
      </c>
      <c r="AN12" s="47">
        <f t="shared" si="27"/>
        <v>4.5</v>
      </c>
      <c r="AO12" s="47">
        <f t="shared" si="7"/>
        <v>4.5</v>
      </c>
      <c r="AP12" s="47">
        <f t="shared" si="7"/>
        <v>3</v>
      </c>
      <c r="AQ12" s="47">
        <f t="shared" si="7"/>
        <v>3</v>
      </c>
      <c r="AR12" s="47">
        <f t="shared" si="7"/>
        <v>1.5</v>
      </c>
      <c r="AS12" s="47">
        <f t="shared" si="7"/>
        <v>1.5</v>
      </c>
      <c r="AT12" s="47">
        <f t="shared" si="7"/>
        <v>1.5</v>
      </c>
      <c r="AU12" s="47">
        <f t="shared" si="7"/>
        <v>3</v>
      </c>
      <c r="AV12" s="47">
        <f t="shared" si="8"/>
        <v>13.5</v>
      </c>
      <c r="AW12" s="47">
        <f t="shared" si="9"/>
        <v>0</v>
      </c>
      <c r="AX12" s="47">
        <f t="shared" si="10"/>
        <v>0</v>
      </c>
      <c r="AY12" s="47">
        <f t="shared" si="11"/>
        <v>0</v>
      </c>
      <c r="AZ12" s="47">
        <f t="shared" si="12"/>
        <v>0</v>
      </c>
      <c r="BA12" s="47">
        <f t="shared" si="13"/>
        <v>0</v>
      </c>
      <c r="BB12" s="47">
        <f t="shared" si="14"/>
        <v>0</v>
      </c>
      <c r="BC12" s="47">
        <f t="shared" si="15"/>
        <v>0</v>
      </c>
      <c r="BD12" s="47">
        <f t="shared" si="16"/>
        <v>0</v>
      </c>
      <c r="BE12" s="47">
        <f t="shared" si="17"/>
        <v>0</v>
      </c>
      <c r="BF12" s="47">
        <f t="shared" si="18"/>
        <v>0</v>
      </c>
      <c r="BG12" s="47">
        <f t="shared" si="18"/>
        <v>0</v>
      </c>
      <c r="BH12" s="47">
        <f t="shared" si="19"/>
        <v>0</v>
      </c>
      <c r="BI12" s="47">
        <f t="shared" si="20"/>
        <v>0</v>
      </c>
      <c r="BJ12" s="47">
        <f t="shared" si="21"/>
        <v>0</v>
      </c>
      <c r="BK12" s="47">
        <f t="shared" si="22"/>
        <v>0</v>
      </c>
      <c r="BL12" s="47">
        <f t="shared" si="23"/>
        <v>0</v>
      </c>
      <c r="BM12" s="47">
        <f t="shared" si="24"/>
        <v>0</v>
      </c>
    </row>
    <row r="13" spans="1:66" ht="24.95" customHeight="1" x14ac:dyDescent="0.25">
      <c r="A13" s="21" t="s">
        <v>38</v>
      </c>
      <c r="B13" s="15"/>
      <c r="C13" s="15"/>
      <c r="D13" s="15">
        <v>8</v>
      </c>
      <c r="E13" s="15"/>
      <c r="F13" s="15">
        <v>0</v>
      </c>
      <c r="G13" s="15">
        <v>0</v>
      </c>
      <c r="H13" s="15">
        <v>0</v>
      </c>
      <c r="I13" s="15">
        <v>0</v>
      </c>
      <c r="J13" s="15">
        <v>0</v>
      </c>
      <c r="K13" s="15">
        <v>0</v>
      </c>
      <c r="L13" s="15">
        <v>0</v>
      </c>
      <c r="M13" s="15">
        <v>0</v>
      </c>
      <c r="N13" s="15">
        <v>3</v>
      </c>
      <c r="O13" s="15">
        <v>0</v>
      </c>
      <c r="P13" s="15">
        <v>0</v>
      </c>
      <c r="Q13" s="15">
        <v>0</v>
      </c>
      <c r="R13" s="15">
        <v>0</v>
      </c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3"/>
      <c r="AE13" s="14"/>
      <c r="AF13" s="14"/>
      <c r="AG13" s="53" t="s">
        <v>38</v>
      </c>
      <c r="AH13" s="41">
        <v>1.5</v>
      </c>
      <c r="AI13" s="47">
        <f t="shared" si="25"/>
        <v>0</v>
      </c>
      <c r="AJ13" s="47">
        <f t="shared" si="7"/>
        <v>0</v>
      </c>
      <c r="AK13" s="47">
        <f t="shared" si="7"/>
        <v>12</v>
      </c>
      <c r="AL13" s="47">
        <f t="shared" si="7"/>
        <v>0</v>
      </c>
      <c r="AM13" s="47">
        <f t="shared" si="26"/>
        <v>0</v>
      </c>
      <c r="AN13" s="47">
        <f t="shared" si="27"/>
        <v>0</v>
      </c>
      <c r="AO13" s="47">
        <f t="shared" si="7"/>
        <v>0</v>
      </c>
      <c r="AP13" s="47">
        <f t="shared" si="7"/>
        <v>0</v>
      </c>
      <c r="AQ13" s="47">
        <f t="shared" si="7"/>
        <v>0</v>
      </c>
      <c r="AR13" s="47">
        <f t="shared" si="7"/>
        <v>0</v>
      </c>
      <c r="AS13" s="47">
        <f t="shared" si="7"/>
        <v>0</v>
      </c>
      <c r="AT13" s="47">
        <f t="shared" si="7"/>
        <v>0</v>
      </c>
      <c r="AU13" s="47">
        <f t="shared" si="7"/>
        <v>4.5</v>
      </c>
      <c r="AV13" s="47">
        <f t="shared" si="8"/>
        <v>0</v>
      </c>
      <c r="AW13" s="47">
        <f t="shared" si="9"/>
        <v>0</v>
      </c>
      <c r="AX13" s="47">
        <f t="shared" si="10"/>
        <v>0</v>
      </c>
      <c r="AY13" s="47">
        <f t="shared" si="11"/>
        <v>0</v>
      </c>
      <c r="AZ13" s="47">
        <f t="shared" si="12"/>
        <v>0</v>
      </c>
      <c r="BA13" s="47">
        <f t="shared" si="13"/>
        <v>0</v>
      </c>
      <c r="BB13" s="47">
        <f t="shared" si="14"/>
        <v>0</v>
      </c>
      <c r="BC13" s="47">
        <f t="shared" si="15"/>
        <v>0</v>
      </c>
      <c r="BD13" s="47">
        <f t="shared" si="16"/>
        <v>0</v>
      </c>
      <c r="BE13" s="47">
        <f t="shared" si="17"/>
        <v>0</v>
      </c>
      <c r="BF13" s="47">
        <f t="shared" si="18"/>
        <v>0</v>
      </c>
      <c r="BG13" s="47">
        <f t="shared" si="18"/>
        <v>0</v>
      </c>
      <c r="BH13" s="47">
        <f t="shared" si="19"/>
        <v>0</v>
      </c>
      <c r="BI13" s="47">
        <f t="shared" si="20"/>
        <v>0</v>
      </c>
      <c r="BJ13" s="47">
        <f t="shared" si="21"/>
        <v>0</v>
      </c>
      <c r="BK13" s="47">
        <f t="shared" si="22"/>
        <v>0</v>
      </c>
      <c r="BL13" s="47">
        <f t="shared" si="23"/>
        <v>0</v>
      </c>
      <c r="BM13" s="47">
        <f t="shared" si="24"/>
        <v>0</v>
      </c>
    </row>
    <row r="14" spans="1:66" ht="24.95" customHeight="1" x14ac:dyDescent="0.25">
      <c r="A14" s="21" t="s">
        <v>37</v>
      </c>
      <c r="B14" s="15"/>
      <c r="C14" s="15"/>
      <c r="D14" s="15">
        <v>0</v>
      </c>
      <c r="E14" s="15"/>
      <c r="F14" s="15">
        <v>0</v>
      </c>
      <c r="G14" s="15">
        <v>0</v>
      </c>
      <c r="H14" s="15">
        <v>0</v>
      </c>
      <c r="I14" s="15">
        <v>0</v>
      </c>
      <c r="J14" s="15">
        <v>0</v>
      </c>
      <c r="K14" s="15">
        <v>0</v>
      </c>
      <c r="L14" s="15">
        <v>0</v>
      </c>
      <c r="M14" s="15">
        <v>0</v>
      </c>
      <c r="N14" s="15">
        <v>0</v>
      </c>
      <c r="O14" s="15">
        <v>0</v>
      </c>
      <c r="P14" s="15">
        <v>0</v>
      </c>
      <c r="Q14" s="15">
        <v>0</v>
      </c>
      <c r="R14" s="15">
        <v>0</v>
      </c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3"/>
      <c r="AE14" s="14"/>
      <c r="AF14" s="14"/>
      <c r="AG14" s="53" t="s">
        <v>37</v>
      </c>
      <c r="AH14" s="41">
        <v>1.5</v>
      </c>
      <c r="AI14" s="47">
        <f t="shared" si="25"/>
        <v>0</v>
      </c>
      <c r="AJ14" s="47">
        <f t="shared" si="7"/>
        <v>0</v>
      </c>
      <c r="AK14" s="47">
        <f t="shared" si="7"/>
        <v>0</v>
      </c>
      <c r="AL14" s="47">
        <f t="shared" si="7"/>
        <v>0</v>
      </c>
      <c r="AM14" s="47">
        <f t="shared" si="26"/>
        <v>0</v>
      </c>
      <c r="AN14" s="47">
        <f t="shared" si="27"/>
        <v>0</v>
      </c>
      <c r="AO14" s="47">
        <f t="shared" si="7"/>
        <v>0</v>
      </c>
      <c r="AP14" s="47">
        <f t="shared" si="7"/>
        <v>0</v>
      </c>
      <c r="AQ14" s="47">
        <f t="shared" si="7"/>
        <v>0</v>
      </c>
      <c r="AR14" s="47">
        <f t="shared" si="7"/>
        <v>0</v>
      </c>
      <c r="AS14" s="47">
        <f t="shared" si="7"/>
        <v>0</v>
      </c>
      <c r="AT14" s="47">
        <f t="shared" si="7"/>
        <v>0</v>
      </c>
      <c r="AU14" s="47">
        <f t="shared" si="7"/>
        <v>0</v>
      </c>
      <c r="AV14" s="47">
        <f t="shared" si="8"/>
        <v>0</v>
      </c>
      <c r="AW14" s="47">
        <f t="shared" si="9"/>
        <v>0</v>
      </c>
      <c r="AX14" s="47">
        <f t="shared" si="10"/>
        <v>0</v>
      </c>
      <c r="AY14" s="47">
        <f t="shared" si="11"/>
        <v>0</v>
      </c>
      <c r="AZ14" s="47">
        <f t="shared" si="12"/>
        <v>0</v>
      </c>
      <c r="BA14" s="47">
        <f t="shared" si="13"/>
        <v>0</v>
      </c>
      <c r="BB14" s="47">
        <f t="shared" si="14"/>
        <v>0</v>
      </c>
      <c r="BC14" s="47">
        <f t="shared" si="15"/>
        <v>0</v>
      </c>
      <c r="BD14" s="47">
        <f t="shared" si="16"/>
        <v>0</v>
      </c>
      <c r="BE14" s="47">
        <f t="shared" si="17"/>
        <v>0</v>
      </c>
      <c r="BF14" s="47">
        <f t="shared" si="18"/>
        <v>0</v>
      </c>
      <c r="BG14" s="47">
        <f t="shared" si="18"/>
        <v>0</v>
      </c>
      <c r="BH14" s="47">
        <f t="shared" si="19"/>
        <v>0</v>
      </c>
      <c r="BI14" s="47">
        <f t="shared" si="20"/>
        <v>0</v>
      </c>
      <c r="BJ14" s="47">
        <f t="shared" si="21"/>
        <v>0</v>
      </c>
      <c r="BK14" s="47">
        <f t="shared" si="22"/>
        <v>0</v>
      </c>
      <c r="BL14" s="47">
        <f t="shared" si="23"/>
        <v>0</v>
      </c>
      <c r="BM14" s="47">
        <f t="shared" si="24"/>
        <v>0</v>
      </c>
    </row>
    <row r="15" spans="1:66" ht="24.95" customHeight="1" x14ac:dyDescent="0.25">
      <c r="A15" s="21" t="s">
        <v>47</v>
      </c>
      <c r="B15" s="15"/>
      <c r="C15" s="15"/>
      <c r="D15" s="15">
        <v>0</v>
      </c>
      <c r="E15" s="15"/>
      <c r="F15" s="15">
        <v>0</v>
      </c>
      <c r="G15" s="15">
        <v>0</v>
      </c>
      <c r="H15" s="15">
        <v>0</v>
      </c>
      <c r="I15" s="15">
        <v>0</v>
      </c>
      <c r="J15" s="15">
        <v>0</v>
      </c>
      <c r="K15" s="15">
        <v>0</v>
      </c>
      <c r="L15" s="15">
        <v>0</v>
      </c>
      <c r="M15" s="15">
        <v>0</v>
      </c>
      <c r="N15" s="15">
        <v>0</v>
      </c>
      <c r="O15" s="15">
        <v>0</v>
      </c>
      <c r="P15" s="15">
        <v>0</v>
      </c>
      <c r="Q15" s="15">
        <v>0</v>
      </c>
      <c r="R15" s="15">
        <v>0</v>
      </c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3"/>
      <c r="AE15" s="14"/>
      <c r="AF15" s="14"/>
      <c r="AG15" s="53" t="s">
        <v>47</v>
      </c>
      <c r="AH15" s="41">
        <v>1.5</v>
      </c>
      <c r="AI15" s="47">
        <f t="shared" si="25"/>
        <v>0</v>
      </c>
      <c r="AJ15" s="47">
        <f t="shared" si="7"/>
        <v>0</v>
      </c>
      <c r="AK15" s="47">
        <f t="shared" si="7"/>
        <v>0</v>
      </c>
      <c r="AL15" s="47">
        <f t="shared" si="7"/>
        <v>0</v>
      </c>
      <c r="AM15" s="47">
        <f t="shared" si="26"/>
        <v>0</v>
      </c>
      <c r="AN15" s="47">
        <f t="shared" si="27"/>
        <v>0</v>
      </c>
      <c r="AO15" s="47">
        <f t="shared" si="7"/>
        <v>0</v>
      </c>
      <c r="AP15" s="47">
        <f t="shared" si="7"/>
        <v>0</v>
      </c>
      <c r="AQ15" s="47">
        <f t="shared" si="7"/>
        <v>0</v>
      </c>
      <c r="AR15" s="47">
        <f t="shared" si="7"/>
        <v>0</v>
      </c>
      <c r="AS15" s="47">
        <f t="shared" si="7"/>
        <v>0</v>
      </c>
      <c r="AT15" s="47">
        <f t="shared" si="7"/>
        <v>0</v>
      </c>
      <c r="AU15" s="47">
        <f t="shared" si="7"/>
        <v>0</v>
      </c>
      <c r="AV15" s="47">
        <f t="shared" si="8"/>
        <v>0</v>
      </c>
      <c r="AW15" s="47">
        <f t="shared" si="9"/>
        <v>0</v>
      </c>
      <c r="AX15" s="47">
        <f t="shared" si="10"/>
        <v>0</v>
      </c>
      <c r="AY15" s="47">
        <f t="shared" si="11"/>
        <v>0</v>
      </c>
      <c r="AZ15" s="47">
        <f t="shared" si="12"/>
        <v>0</v>
      </c>
      <c r="BA15" s="47">
        <f t="shared" si="13"/>
        <v>0</v>
      </c>
      <c r="BB15" s="47">
        <f t="shared" si="14"/>
        <v>0</v>
      </c>
      <c r="BC15" s="47">
        <f t="shared" si="15"/>
        <v>0</v>
      </c>
      <c r="BD15" s="47">
        <f t="shared" si="16"/>
        <v>0</v>
      </c>
      <c r="BE15" s="47">
        <f t="shared" si="17"/>
        <v>0</v>
      </c>
      <c r="BF15" s="47">
        <f t="shared" si="18"/>
        <v>0</v>
      </c>
      <c r="BG15" s="47">
        <f t="shared" si="18"/>
        <v>0</v>
      </c>
      <c r="BH15" s="47">
        <f t="shared" si="19"/>
        <v>0</v>
      </c>
      <c r="BI15" s="47">
        <f t="shared" si="20"/>
        <v>0</v>
      </c>
      <c r="BJ15" s="47">
        <f t="shared" si="21"/>
        <v>0</v>
      </c>
      <c r="BK15" s="47">
        <f t="shared" si="22"/>
        <v>0</v>
      </c>
      <c r="BL15" s="47">
        <f t="shared" si="23"/>
        <v>0</v>
      </c>
      <c r="BM15" s="47">
        <f t="shared" si="24"/>
        <v>0</v>
      </c>
    </row>
    <row r="16" spans="1:66" ht="24.95" customHeight="1" x14ac:dyDescent="0.25">
      <c r="A16" s="21" t="s">
        <v>36</v>
      </c>
      <c r="B16" s="15"/>
      <c r="C16" s="15"/>
      <c r="D16" s="15">
        <v>16</v>
      </c>
      <c r="E16" s="15"/>
      <c r="F16" s="15">
        <v>0</v>
      </c>
      <c r="G16" s="15">
        <v>0</v>
      </c>
      <c r="H16" s="15">
        <v>0</v>
      </c>
      <c r="I16" s="15">
        <v>0</v>
      </c>
      <c r="J16" s="15">
        <v>0</v>
      </c>
      <c r="K16" s="15">
        <v>1</v>
      </c>
      <c r="L16" s="15">
        <v>1</v>
      </c>
      <c r="M16" s="15">
        <v>0</v>
      </c>
      <c r="N16" s="15">
        <v>0</v>
      </c>
      <c r="O16" s="15">
        <v>2</v>
      </c>
      <c r="P16" s="15">
        <v>0</v>
      </c>
      <c r="Q16" s="15">
        <v>0</v>
      </c>
      <c r="R16" s="15">
        <v>0</v>
      </c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3"/>
      <c r="AE16" s="14"/>
      <c r="AF16" s="14"/>
      <c r="AG16" s="53" t="s">
        <v>36</v>
      </c>
      <c r="AH16" s="41">
        <v>1.5</v>
      </c>
      <c r="AI16" s="47">
        <f t="shared" si="25"/>
        <v>0</v>
      </c>
      <c r="AJ16" s="47">
        <f t="shared" si="7"/>
        <v>0</v>
      </c>
      <c r="AK16" s="47">
        <f t="shared" si="7"/>
        <v>24</v>
      </c>
      <c r="AL16" s="47">
        <f t="shared" si="7"/>
        <v>0</v>
      </c>
      <c r="AM16" s="47">
        <f t="shared" si="26"/>
        <v>0</v>
      </c>
      <c r="AN16" s="47">
        <f t="shared" si="27"/>
        <v>0</v>
      </c>
      <c r="AO16" s="47">
        <f t="shared" si="7"/>
        <v>0</v>
      </c>
      <c r="AP16" s="47">
        <f t="shared" si="7"/>
        <v>0</v>
      </c>
      <c r="AQ16" s="47">
        <f t="shared" si="7"/>
        <v>0</v>
      </c>
      <c r="AR16" s="47">
        <f t="shared" si="7"/>
        <v>1.5</v>
      </c>
      <c r="AS16" s="47">
        <f t="shared" si="7"/>
        <v>1.5</v>
      </c>
      <c r="AT16" s="47">
        <f t="shared" si="7"/>
        <v>0</v>
      </c>
      <c r="AU16" s="47">
        <f t="shared" si="7"/>
        <v>0</v>
      </c>
      <c r="AV16" s="47">
        <f t="shared" si="8"/>
        <v>3</v>
      </c>
      <c r="AW16" s="47">
        <f t="shared" si="9"/>
        <v>0</v>
      </c>
      <c r="AX16" s="47">
        <f t="shared" si="10"/>
        <v>0</v>
      </c>
      <c r="AY16" s="47">
        <f t="shared" si="11"/>
        <v>0</v>
      </c>
      <c r="AZ16" s="47">
        <f t="shared" si="12"/>
        <v>0</v>
      </c>
      <c r="BA16" s="47">
        <f t="shared" si="13"/>
        <v>0</v>
      </c>
      <c r="BB16" s="47">
        <f t="shared" si="14"/>
        <v>0</v>
      </c>
      <c r="BC16" s="47">
        <f t="shared" si="15"/>
        <v>0</v>
      </c>
      <c r="BD16" s="47">
        <f t="shared" si="16"/>
        <v>0</v>
      </c>
      <c r="BE16" s="47">
        <f t="shared" si="17"/>
        <v>0</v>
      </c>
      <c r="BF16" s="47">
        <f t="shared" si="18"/>
        <v>0</v>
      </c>
      <c r="BG16" s="47">
        <f t="shared" si="18"/>
        <v>0</v>
      </c>
      <c r="BH16" s="47">
        <f t="shared" si="19"/>
        <v>0</v>
      </c>
      <c r="BI16" s="47">
        <f t="shared" si="20"/>
        <v>0</v>
      </c>
      <c r="BJ16" s="47">
        <f t="shared" si="21"/>
        <v>0</v>
      </c>
      <c r="BK16" s="47">
        <f t="shared" si="22"/>
        <v>0</v>
      </c>
      <c r="BL16" s="47">
        <f t="shared" si="23"/>
        <v>0</v>
      </c>
      <c r="BM16" s="47">
        <f t="shared" si="24"/>
        <v>0</v>
      </c>
    </row>
    <row r="17" spans="1:66" ht="24.95" customHeight="1" x14ac:dyDescent="0.25">
      <c r="A17" s="21" t="s">
        <v>41</v>
      </c>
      <c r="B17" s="15"/>
      <c r="C17" s="15"/>
      <c r="D17" s="15">
        <v>14</v>
      </c>
      <c r="E17" s="15"/>
      <c r="F17" s="15">
        <v>0</v>
      </c>
      <c r="G17" s="15">
        <v>0</v>
      </c>
      <c r="H17" s="15">
        <v>0</v>
      </c>
      <c r="I17" s="15">
        <v>0</v>
      </c>
      <c r="J17" s="15">
        <v>0</v>
      </c>
      <c r="K17" s="15">
        <v>3</v>
      </c>
      <c r="L17" s="15">
        <v>3</v>
      </c>
      <c r="M17" s="15">
        <v>0</v>
      </c>
      <c r="N17" s="15">
        <v>0</v>
      </c>
      <c r="O17" s="15">
        <v>0</v>
      </c>
      <c r="P17" s="15">
        <v>0</v>
      </c>
      <c r="Q17" s="15">
        <v>1</v>
      </c>
      <c r="R17" s="15">
        <v>0</v>
      </c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3"/>
      <c r="AE17" s="14"/>
      <c r="AF17" s="14"/>
      <c r="AG17" s="53" t="s">
        <v>41</v>
      </c>
      <c r="AH17" s="41">
        <v>1.5</v>
      </c>
      <c r="AI17" s="47">
        <f t="shared" si="25"/>
        <v>0</v>
      </c>
      <c r="AJ17" s="47">
        <f t="shared" si="7"/>
        <v>0</v>
      </c>
      <c r="AK17" s="47">
        <f t="shared" si="7"/>
        <v>21</v>
      </c>
      <c r="AL17" s="47">
        <f t="shared" si="7"/>
        <v>0</v>
      </c>
      <c r="AM17" s="47">
        <f t="shared" si="26"/>
        <v>0</v>
      </c>
      <c r="AN17" s="47">
        <f t="shared" si="27"/>
        <v>0</v>
      </c>
      <c r="AO17" s="47">
        <f t="shared" si="7"/>
        <v>0</v>
      </c>
      <c r="AP17" s="47">
        <f t="shared" si="7"/>
        <v>0</v>
      </c>
      <c r="AQ17" s="47">
        <f t="shared" si="7"/>
        <v>0</v>
      </c>
      <c r="AR17" s="47">
        <f t="shared" si="7"/>
        <v>4.5</v>
      </c>
      <c r="AS17" s="47">
        <f t="shared" si="7"/>
        <v>4.5</v>
      </c>
      <c r="AT17" s="47">
        <f t="shared" si="7"/>
        <v>0</v>
      </c>
      <c r="AU17" s="47">
        <f t="shared" si="7"/>
        <v>0</v>
      </c>
      <c r="AV17" s="47">
        <f t="shared" si="8"/>
        <v>0</v>
      </c>
      <c r="AW17" s="47">
        <f t="shared" si="9"/>
        <v>0</v>
      </c>
      <c r="AX17" s="47">
        <f t="shared" si="10"/>
        <v>1.5</v>
      </c>
      <c r="AY17" s="47">
        <f t="shared" si="11"/>
        <v>0</v>
      </c>
      <c r="AZ17" s="47">
        <f t="shared" si="12"/>
        <v>0</v>
      </c>
      <c r="BA17" s="47">
        <f t="shared" si="13"/>
        <v>0</v>
      </c>
      <c r="BB17" s="47">
        <f t="shared" si="14"/>
        <v>0</v>
      </c>
      <c r="BC17" s="47">
        <f t="shared" si="15"/>
        <v>0</v>
      </c>
      <c r="BD17" s="47">
        <f t="shared" si="16"/>
        <v>0</v>
      </c>
      <c r="BE17" s="47">
        <f t="shared" si="17"/>
        <v>0</v>
      </c>
      <c r="BF17" s="47">
        <f t="shared" si="18"/>
        <v>0</v>
      </c>
      <c r="BG17" s="47">
        <f t="shared" si="18"/>
        <v>0</v>
      </c>
      <c r="BH17" s="47">
        <f t="shared" si="19"/>
        <v>0</v>
      </c>
      <c r="BI17" s="47">
        <f t="shared" si="20"/>
        <v>0</v>
      </c>
      <c r="BJ17" s="47">
        <f t="shared" si="21"/>
        <v>0</v>
      </c>
      <c r="BK17" s="47">
        <f t="shared" si="22"/>
        <v>0</v>
      </c>
      <c r="BL17" s="47">
        <f t="shared" si="23"/>
        <v>0</v>
      </c>
      <c r="BM17" s="47">
        <f t="shared" si="24"/>
        <v>0</v>
      </c>
    </row>
    <row r="18" spans="1:66" ht="24.95" customHeight="1" x14ac:dyDescent="0.25">
      <c r="A18" s="21" t="s">
        <v>39</v>
      </c>
      <c r="B18" s="15"/>
      <c r="C18" s="15"/>
      <c r="D18" s="15">
        <v>12</v>
      </c>
      <c r="E18" s="15"/>
      <c r="F18" s="15">
        <v>1</v>
      </c>
      <c r="G18" s="15">
        <v>0</v>
      </c>
      <c r="H18" s="15">
        <v>2</v>
      </c>
      <c r="I18" s="15">
        <v>0</v>
      </c>
      <c r="J18" s="15">
        <v>0</v>
      </c>
      <c r="K18" s="15">
        <v>0</v>
      </c>
      <c r="L18" s="15">
        <v>0</v>
      </c>
      <c r="M18" s="15">
        <v>0</v>
      </c>
      <c r="N18" s="15">
        <v>1</v>
      </c>
      <c r="O18" s="15">
        <v>2</v>
      </c>
      <c r="P18" s="15">
        <v>0</v>
      </c>
      <c r="Q18" s="15">
        <v>0</v>
      </c>
      <c r="R18" s="15">
        <v>0</v>
      </c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3"/>
      <c r="AE18" s="14"/>
      <c r="AF18" s="14"/>
      <c r="AG18" s="53" t="s">
        <v>39</v>
      </c>
      <c r="AH18" s="41">
        <v>0.6</v>
      </c>
      <c r="AI18" s="47">
        <f t="shared" si="25"/>
        <v>0</v>
      </c>
      <c r="AJ18" s="47">
        <f t="shared" si="7"/>
        <v>0</v>
      </c>
      <c r="AK18" s="47">
        <f t="shared" si="7"/>
        <v>7.1999999999999993</v>
      </c>
      <c r="AL18" s="47">
        <f t="shared" si="7"/>
        <v>0</v>
      </c>
      <c r="AM18" s="47">
        <f t="shared" si="26"/>
        <v>0.6</v>
      </c>
      <c r="AN18" s="47">
        <f t="shared" si="27"/>
        <v>0</v>
      </c>
      <c r="AO18" s="47">
        <f t="shared" si="7"/>
        <v>1.2</v>
      </c>
      <c r="AP18" s="47">
        <f t="shared" si="7"/>
        <v>0</v>
      </c>
      <c r="AQ18" s="47">
        <f t="shared" si="7"/>
        <v>0</v>
      </c>
      <c r="AR18" s="47">
        <f t="shared" si="7"/>
        <v>0</v>
      </c>
      <c r="AS18" s="47">
        <f t="shared" si="7"/>
        <v>0</v>
      </c>
      <c r="AT18" s="47">
        <f t="shared" si="7"/>
        <v>0</v>
      </c>
      <c r="AU18" s="47">
        <f t="shared" si="7"/>
        <v>0.6</v>
      </c>
      <c r="AV18" s="47">
        <f t="shared" si="8"/>
        <v>1.2</v>
      </c>
      <c r="AW18" s="47">
        <f t="shared" si="9"/>
        <v>0</v>
      </c>
      <c r="AX18" s="47">
        <f t="shared" si="10"/>
        <v>0</v>
      </c>
      <c r="AY18" s="47">
        <f t="shared" si="11"/>
        <v>0</v>
      </c>
      <c r="AZ18" s="47">
        <f t="shared" si="12"/>
        <v>0</v>
      </c>
      <c r="BA18" s="47">
        <f t="shared" si="13"/>
        <v>0</v>
      </c>
      <c r="BB18" s="47">
        <f t="shared" si="14"/>
        <v>0</v>
      </c>
      <c r="BC18" s="47">
        <f t="shared" si="15"/>
        <v>0</v>
      </c>
      <c r="BD18" s="47">
        <f t="shared" si="16"/>
        <v>0</v>
      </c>
      <c r="BE18" s="47">
        <f t="shared" si="17"/>
        <v>0</v>
      </c>
      <c r="BF18" s="47">
        <f t="shared" si="18"/>
        <v>0</v>
      </c>
      <c r="BG18" s="47">
        <f t="shared" si="18"/>
        <v>0</v>
      </c>
      <c r="BH18" s="47">
        <f t="shared" si="19"/>
        <v>0</v>
      </c>
      <c r="BI18" s="47">
        <f t="shared" si="20"/>
        <v>0</v>
      </c>
      <c r="BJ18" s="47">
        <f t="shared" si="21"/>
        <v>0</v>
      </c>
      <c r="BK18" s="47">
        <f t="shared" si="22"/>
        <v>0</v>
      </c>
      <c r="BL18" s="47">
        <f t="shared" si="23"/>
        <v>0</v>
      </c>
      <c r="BM18" s="47">
        <f t="shared" si="24"/>
        <v>0</v>
      </c>
    </row>
    <row r="19" spans="1:66" ht="24.95" customHeight="1" x14ac:dyDescent="0.25">
      <c r="A19" s="21" t="s">
        <v>40</v>
      </c>
      <c r="B19" s="15"/>
      <c r="C19" s="15"/>
      <c r="D19" s="15">
        <v>12</v>
      </c>
      <c r="E19" s="15"/>
      <c r="F19" s="15">
        <v>1</v>
      </c>
      <c r="G19" s="15">
        <v>0</v>
      </c>
      <c r="H19" s="15">
        <v>0</v>
      </c>
      <c r="I19" s="15">
        <v>0</v>
      </c>
      <c r="J19" s="15">
        <v>0</v>
      </c>
      <c r="K19" s="15">
        <v>0</v>
      </c>
      <c r="L19" s="15">
        <v>0</v>
      </c>
      <c r="M19" s="15">
        <v>0</v>
      </c>
      <c r="N19" s="15">
        <v>0</v>
      </c>
      <c r="O19" s="15">
        <v>0</v>
      </c>
      <c r="P19" s="15">
        <v>0</v>
      </c>
      <c r="Q19" s="15">
        <v>0</v>
      </c>
      <c r="R19" s="15">
        <v>0</v>
      </c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3"/>
      <c r="AE19" s="14"/>
      <c r="AF19" s="14"/>
      <c r="AG19" s="53" t="s">
        <v>40</v>
      </c>
      <c r="AH19" s="41">
        <v>10</v>
      </c>
      <c r="AI19" s="47">
        <f t="shared" si="25"/>
        <v>0</v>
      </c>
      <c r="AJ19" s="47">
        <f t="shared" si="7"/>
        <v>0</v>
      </c>
      <c r="AK19" s="47">
        <f t="shared" si="7"/>
        <v>120</v>
      </c>
      <c r="AL19" s="47">
        <f t="shared" si="7"/>
        <v>0</v>
      </c>
      <c r="AM19" s="47">
        <f t="shared" si="26"/>
        <v>10</v>
      </c>
      <c r="AN19" s="47">
        <f t="shared" si="27"/>
        <v>0</v>
      </c>
      <c r="AO19" s="47">
        <f t="shared" si="7"/>
        <v>0</v>
      </c>
      <c r="AP19" s="47">
        <f t="shared" si="7"/>
        <v>0</v>
      </c>
      <c r="AQ19" s="47">
        <f t="shared" si="7"/>
        <v>0</v>
      </c>
      <c r="AR19" s="47">
        <f t="shared" si="7"/>
        <v>0</v>
      </c>
      <c r="AS19" s="47">
        <f t="shared" si="7"/>
        <v>0</v>
      </c>
      <c r="AT19" s="47">
        <f t="shared" si="7"/>
        <v>0</v>
      </c>
      <c r="AU19" s="47">
        <f t="shared" si="7"/>
        <v>0</v>
      </c>
      <c r="AV19" s="47">
        <f t="shared" si="8"/>
        <v>0</v>
      </c>
      <c r="AW19" s="47">
        <f t="shared" si="9"/>
        <v>0</v>
      </c>
      <c r="AX19" s="47">
        <f t="shared" si="10"/>
        <v>0</v>
      </c>
      <c r="AY19" s="47">
        <f t="shared" si="11"/>
        <v>0</v>
      </c>
      <c r="AZ19" s="47">
        <f t="shared" si="12"/>
        <v>0</v>
      </c>
      <c r="BA19" s="47">
        <f t="shared" si="13"/>
        <v>0</v>
      </c>
      <c r="BB19" s="47">
        <f t="shared" si="14"/>
        <v>0</v>
      </c>
      <c r="BC19" s="47">
        <f t="shared" si="15"/>
        <v>0</v>
      </c>
      <c r="BD19" s="47">
        <f t="shared" si="16"/>
        <v>0</v>
      </c>
      <c r="BE19" s="47">
        <f t="shared" si="17"/>
        <v>0</v>
      </c>
      <c r="BF19" s="47">
        <f t="shared" si="18"/>
        <v>0</v>
      </c>
      <c r="BG19" s="47">
        <f t="shared" si="18"/>
        <v>0</v>
      </c>
      <c r="BH19" s="47">
        <f t="shared" si="19"/>
        <v>0</v>
      </c>
      <c r="BI19" s="47">
        <f t="shared" si="20"/>
        <v>0</v>
      </c>
      <c r="BJ19" s="47">
        <f t="shared" si="21"/>
        <v>0</v>
      </c>
      <c r="BK19" s="47">
        <f t="shared" si="22"/>
        <v>0</v>
      </c>
      <c r="BL19" s="47">
        <f t="shared" si="23"/>
        <v>0</v>
      </c>
      <c r="BM19" s="47">
        <f t="shared" si="24"/>
        <v>0</v>
      </c>
    </row>
    <row r="20" spans="1:66" ht="24.95" customHeight="1" x14ac:dyDescent="0.25">
      <c r="A20" s="21" t="s">
        <v>42</v>
      </c>
      <c r="B20" s="15"/>
      <c r="C20" s="15"/>
      <c r="D20" s="15"/>
      <c r="E20" s="15"/>
      <c r="F20" s="15">
        <v>0</v>
      </c>
      <c r="G20" s="15">
        <v>0</v>
      </c>
      <c r="H20" s="15">
        <v>0</v>
      </c>
      <c r="I20" s="15">
        <v>0</v>
      </c>
      <c r="J20" s="15">
        <v>0</v>
      </c>
      <c r="K20" s="15">
        <v>0</v>
      </c>
      <c r="L20" s="15">
        <v>0</v>
      </c>
      <c r="M20" s="15">
        <v>0</v>
      </c>
      <c r="N20" s="15">
        <v>0</v>
      </c>
      <c r="O20" s="15">
        <v>0</v>
      </c>
      <c r="P20" s="15">
        <v>0</v>
      </c>
      <c r="Q20" s="15">
        <v>0</v>
      </c>
      <c r="R20" s="15">
        <v>1</v>
      </c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3"/>
      <c r="AE20" s="14"/>
      <c r="AF20" s="14"/>
      <c r="AG20" s="53" t="s">
        <v>42</v>
      </c>
      <c r="AH20" s="41">
        <v>0.5</v>
      </c>
      <c r="AI20" s="47">
        <f t="shared" si="25"/>
        <v>0</v>
      </c>
      <c r="AJ20" s="47">
        <f t="shared" si="7"/>
        <v>0</v>
      </c>
      <c r="AK20" s="47">
        <f t="shared" si="7"/>
        <v>0</v>
      </c>
      <c r="AL20" s="47">
        <f t="shared" si="7"/>
        <v>0</v>
      </c>
      <c r="AM20" s="47">
        <f t="shared" si="26"/>
        <v>0</v>
      </c>
      <c r="AN20" s="47">
        <f t="shared" si="27"/>
        <v>0</v>
      </c>
      <c r="AO20" s="47">
        <f t="shared" si="7"/>
        <v>0</v>
      </c>
      <c r="AP20" s="47">
        <f t="shared" si="7"/>
        <v>0</v>
      </c>
      <c r="AQ20" s="47">
        <f t="shared" si="7"/>
        <v>0</v>
      </c>
      <c r="AR20" s="47">
        <f t="shared" si="7"/>
        <v>0</v>
      </c>
      <c r="AS20" s="47">
        <f t="shared" si="7"/>
        <v>0</v>
      </c>
      <c r="AT20" s="47">
        <f t="shared" si="7"/>
        <v>0</v>
      </c>
      <c r="AU20" s="47">
        <f t="shared" si="7"/>
        <v>0</v>
      </c>
      <c r="AV20" s="47">
        <f t="shared" si="8"/>
        <v>0</v>
      </c>
      <c r="AW20" s="47">
        <f t="shared" si="9"/>
        <v>0</v>
      </c>
      <c r="AX20" s="47">
        <f t="shared" si="10"/>
        <v>0</v>
      </c>
      <c r="AY20" s="47">
        <f t="shared" si="11"/>
        <v>0.5</v>
      </c>
      <c r="AZ20" s="47">
        <f t="shared" si="12"/>
        <v>0</v>
      </c>
      <c r="BA20" s="47">
        <f t="shared" si="13"/>
        <v>0</v>
      </c>
      <c r="BB20" s="47">
        <f t="shared" si="14"/>
        <v>0</v>
      </c>
      <c r="BC20" s="47">
        <f t="shared" si="15"/>
        <v>0</v>
      </c>
      <c r="BD20" s="47">
        <f t="shared" si="16"/>
        <v>0</v>
      </c>
      <c r="BE20" s="47">
        <f t="shared" si="17"/>
        <v>0</v>
      </c>
      <c r="BF20" s="47">
        <f t="shared" si="18"/>
        <v>0</v>
      </c>
      <c r="BG20" s="47">
        <f t="shared" si="18"/>
        <v>0</v>
      </c>
      <c r="BH20" s="47">
        <f t="shared" si="19"/>
        <v>0</v>
      </c>
      <c r="BI20" s="47">
        <f t="shared" si="20"/>
        <v>0</v>
      </c>
      <c r="BJ20" s="47">
        <f t="shared" si="21"/>
        <v>0</v>
      </c>
      <c r="BK20" s="47">
        <f t="shared" si="22"/>
        <v>0</v>
      </c>
      <c r="BL20" s="47">
        <f t="shared" si="23"/>
        <v>0</v>
      </c>
      <c r="BM20" s="47">
        <f t="shared" si="24"/>
        <v>0</v>
      </c>
    </row>
    <row r="21" spans="1:66" ht="24.95" customHeight="1" x14ac:dyDescent="0.25">
      <c r="A21" s="21" t="s">
        <v>46</v>
      </c>
      <c r="B21" s="15"/>
      <c r="C21" s="15"/>
      <c r="D21" s="15">
        <v>8</v>
      </c>
      <c r="E21" s="15"/>
      <c r="F21" s="15">
        <v>0</v>
      </c>
      <c r="G21" s="15">
        <v>0</v>
      </c>
      <c r="H21" s="15">
        <v>0</v>
      </c>
      <c r="I21" s="15">
        <v>0</v>
      </c>
      <c r="J21" s="15">
        <v>0</v>
      </c>
      <c r="K21" s="15">
        <v>0</v>
      </c>
      <c r="L21" s="15">
        <v>0</v>
      </c>
      <c r="M21" s="15">
        <v>0</v>
      </c>
      <c r="N21" s="15">
        <v>0</v>
      </c>
      <c r="O21" s="15">
        <v>0</v>
      </c>
      <c r="P21" s="15">
        <v>0</v>
      </c>
      <c r="Q21" s="15">
        <v>0</v>
      </c>
      <c r="R21" s="15">
        <v>8</v>
      </c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3"/>
      <c r="AE21" s="14"/>
      <c r="AF21" s="14"/>
      <c r="AG21" s="53" t="s">
        <v>46</v>
      </c>
      <c r="AH21" s="41">
        <v>1.5</v>
      </c>
      <c r="AI21" s="47">
        <f t="shared" si="25"/>
        <v>0</v>
      </c>
      <c r="AJ21" s="47">
        <f t="shared" si="7"/>
        <v>0</v>
      </c>
      <c r="AK21" s="47">
        <f t="shared" si="7"/>
        <v>12</v>
      </c>
      <c r="AL21" s="47">
        <f t="shared" si="7"/>
        <v>0</v>
      </c>
      <c r="AM21" s="47">
        <f t="shared" si="26"/>
        <v>0</v>
      </c>
      <c r="AN21" s="47">
        <f t="shared" si="27"/>
        <v>0</v>
      </c>
      <c r="AO21" s="47">
        <f t="shared" si="7"/>
        <v>0</v>
      </c>
      <c r="AP21" s="47">
        <f t="shared" si="7"/>
        <v>0</v>
      </c>
      <c r="AQ21" s="47">
        <f t="shared" si="7"/>
        <v>0</v>
      </c>
      <c r="AR21" s="47">
        <f t="shared" si="7"/>
        <v>0</v>
      </c>
      <c r="AS21" s="47">
        <f t="shared" si="7"/>
        <v>0</v>
      </c>
      <c r="AT21" s="47">
        <f t="shared" si="7"/>
        <v>0</v>
      </c>
      <c r="AU21" s="47">
        <f t="shared" si="7"/>
        <v>0</v>
      </c>
      <c r="AV21" s="47">
        <f t="shared" si="8"/>
        <v>0</v>
      </c>
      <c r="AW21" s="47">
        <f t="shared" si="9"/>
        <v>0</v>
      </c>
      <c r="AX21" s="47">
        <f t="shared" si="10"/>
        <v>0</v>
      </c>
      <c r="AY21" s="47">
        <f t="shared" si="11"/>
        <v>12</v>
      </c>
      <c r="AZ21" s="47">
        <f t="shared" si="12"/>
        <v>0</v>
      </c>
      <c r="BA21" s="47">
        <f t="shared" si="13"/>
        <v>0</v>
      </c>
      <c r="BB21" s="47">
        <f t="shared" si="14"/>
        <v>0</v>
      </c>
      <c r="BC21" s="47">
        <f t="shared" si="15"/>
        <v>0</v>
      </c>
      <c r="BD21" s="47">
        <f t="shared" si="16"/>
        <v>0</v>
      </c>
      <c r="BE21" s="47">
        <f t="shared" si="17"/>
        <v>0</v>
      </c>
      <c r="BF21" s="47">
        <f t="shared" si="18"/>
        <v>0</v>
      </c>
      <c r="BG21" s="47">
        <f t="shared" si="18"/>
        <v>0</v>
      </c>
      <c r="BH21" s="47">
        <f t="shared" si="19"/>
        <v>0</v>
      </c>
      <c r="BI21" s="47">
        <f t="shared" si="20"/>
        <v>0</v>
      </c>
      <c r="BJ21" s="47">
        <f t="shared" si="21"/>
        <v>0</v>
      </c>
      <c r="BK21" s="47">
        <f t="shared" si="22"/>
        <v>0</v>
      </c>
      <c r="BL21" s="47">
        <f t="shared" si="23"/>
        <v>0</v>
      </c>
      <c r="BM21" s="47">
        <f t="shared" si="24"/>
        <v>0</v>
      </c>
    </row>
    <row r="22" spans="1:66" ht="24.95" customHeight="1" x14ac:dyDescent="0.25">
      <c r="A22" s="21" t="s">
        <v>69</v>
      </c>
      <c r="B22" s="15"/>
      <c r="C22" s="15"/>
      <c r="D22" s="15">
        <v>12</v>
      </c>
      <c r="E22" s="15"/>
      <c r="F22" s="15">
        <v>0</v>
      </c>
      <c r="G22" s="15">
        <v>0</v>
      </c>
      <c r="H22" s="15">
        <v>0</v>
      </c>
      <c r="I22" s="15">
        <v>1</v>
      </c>
      <c r="J22" s="15">
        <v>0</v>
      </c>
      <c r="K22" s="15">
        <v>3</v>
      </c>
      <c r="L22" s="15">
        <v>3</v>
      </c>
      <c r="M22" s="15">
        <v>0</v>
      </c>
      <c r="N22" s="15">
        <v>0</v>
      </c>
      <c r="O22" s="15">
        <v>0</v>
      </c>
      <c r="P22" s="15">
        <v>3</v>
      </c>
      <c r="Q22" s="15">
        <v>1</v>
      </c>
      <c r="R22" s="15">
        <v>0</v>
      </c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3"/>
      <c r="AE22" s="14"/>
      <c r="AF22" s="14"/>
      <c r="AG22" s="68" t="s">
        <v>69</v>
      </c>
      <c r="AH22" s="48">
        <v>1.5</v>
      </c>
      <c r="AI22" s="67">
        <f t="shared" si="25"/>
        <v>0</v>
      </c>
      <c r="AJ22" s="67">
        <f t="shared" si="7"/>
        <v>0</v>
      </c>
      <c r="AK22" s="67">
        <f t="shared" si="7"/>
        <v>18</v>
      </c>
      <c r="AL22" s="67">
        <f t="shared" si="7"/>
        <v>0</v>
      </c>
      <c r="AM22" s="47">
        <f t="shared" si="26"/>
        <v>0</v>
      </c>
      <c r="AN22" s="47">
        <f t="shared" si="27"/>
        <v>0</v>
      </c>
      <c r="AO22" s="47">
        <f t="shared" si="7"/>
        <v>0</v>
      </c>
      <c r="AP22" s="67">
        <f t="shared" si="7"/>
        <v>1.5</v>
      </c>
      <c r="AQ22" s="67">
        <f t="shared" si="7"/>
        <v>0</v>
      </c>
      <c r="AR22" s="67">
        <f t="shared" si="7"/>
        <v>4.5</v>
      </c>
      <c r="AS22" s="67">
        <f t="shared" si="7"/>
        <v>4.5</v>
      </c>
      <c r="AT22" s="67">
        <f t="shared" si="7"/>
        <v>0</v>
      </c>
      <c r="AU22" s="67">
        <f t="shared" si="7"/>
        <v>0</v>
      </c>
      <c r="AV22" s="67">
        <f t="shared" si="8"/>
        <v>0</v>
      </c>
      <c r="AW22" s="67">
        <f t="shared" si="9"/>
        <v>4.5</v>
      </c>
      <c r="AX22" s="67">
        <f t="shared" si="10"/>
        <v>1.5</v>
      </c>
      <c r="AY22" s="67">
        <f t="shared" si="11"/>
        <v>0</v>
      </c>
      <c r="AZ22" s="67">
        <f t="shared" si="12"/>
        <v>0</v>
      </c>
      <c r="BA22" s="67">
        <f t="shared" si="13"/>
        <v>0</v>
      </c>
      <c r="BB22" s="67">
        <f t="shared" si="14"/>
        <v>0</v>
      </c>
      <c r="BC22" s="67">
        <f t="shared" si="15"/>
        <v>0</v>
      </c>
      <c r="BD22" s="67">
        <f t="shared" si="16"/>
        <v>0</v>
      </c>
      <c r="BE22" s="67">
        <f t="shared" si="17"/>
        <v>0</v>
      </c>
      <c r="BF22" s="67">
        <f t="shared" si="18"/>
        <v>0</v>
      </c>
      <c r="BG22" s="67">
        <f t="shared" si="18"/>
        <v>0</v>
      </c>
      <c r="BH22" s="67">
        <f t="shared" si="19"/>
        <v>0</v>
      </c>
      <c r="BI22" s="67">
        <f t="shared" si="20"/>
        <v>0</v>
      </c>
      <c r="BJ22" s="67">
        <f t="shared" si="21"/>
        <v>0</v>
      </c>
      <c r="BK22" s="67">
        <f t="shared" si="22"/>
        <v>0</v>
      </c>
      <c r="BL22" s="67">
        <f t="shared" si="23"/>
        <v>0</v>
      </c>
      <c r="BM22" s="67">
        <f t="shared" si="24"/>
        <v>0</v>
      </c>
    </row>
    <row r="23" spans="1:66" ht="37.5" customHeight="1" x14ac:dyDescent="0.25">
      <c r="A23" s="23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3"/>
      <c r="AE23" s="14"/>
      <c r="AF23" s="14"/>
      <c r="AH23" s="50" t="s">
        <v>59</v>
      </c>
      <c r="AI23" s="47">
        <f>SUM(AI7:AI21)</f>
        <v>0</v>
      </c>
      <c r="AJ23" s="47">
        <f t="shared" ref="AJ23:BM23" si="28">SUM(AJ7:AJ21)</f>
        <v>0</v>
      </c>
      <c r="AK23" s="47">
        <f t="shared" si="28"/>
        <v>844.2</v>
      </c>
      <c r="AL23" s="47">
        <f t="shared" si="28"/>
        <v>0</v>
      </c>
      <c r="AM23" s="47">
        <f t="shared" si="28"/>
        <v>55.6</v>
      </c>
      <c r="AN23" s="47">
        <f t="shared" si="28"/>
        <v>61.5</v>
      </c>
      <c r="AO23" s="47">
        <f t="shared" si="28"/>
        <v>25.2</v>
      </c>
      <c r="AP23" s="47">
        <f t="shared" si="28"/>
        <v>28.5</v>
      </c>
      <c r="AQ23" s="47">
        <f t="shared" si="28"/>
        <v>90</v>
      </c>
      <c r="AR23" s="47">
        <f t="shared" si="28"/>
        <v>39</v>
      </c>
      <c r="AS23" s="47">
        <f t="shared" si="28"/>
        <v>30</v>
      </c>
      <c r="AT23" s="47">
        <f t="shared" si="28"/>
        <v>33</v>
      </c>
      <c r="AU23" s="47">
        <f t="shared" si="28"/>
        <v>44.1</v>
      </c>
      <c r="AV23" s="47">
        <f t="shared" si="28"/>
        <v>64.2</v>
      </c>
      <c r="AW23" s="47">
        <f t="shared" si="28"/>
        <v>19.5</v>
      </c>
      <c r="AX23" s="47">
        <f t="shared" si="28"/>
        <v>43.5</v>
      </c>
      <c r="AY23" s="47">
        <f t="shared" si="28"/>
        <v>84.5</v>
      </c>
      <c r="AZ23" s="47">
        <f t="shared" si="28"/>
        <v>0</v>
      </c>
      <c r="BA23" s="47">
        <f t="shared" si="28"/>
        <v>0</v>
      </c>
      <c r="BB23" s="47">
        <f t="shared" si="28"/>
        <v>0</v>
      </c>
      <c r="BC23" s="47">
        <f t="shared" si="28"/>
        <v>0</v>
      </c>
      <c r="BD23" s="47">
        <f t="shared" si="28"/>
        <v>0</v>
      </c>
      <c r="BE23" s="47">
        <f t="shared" si="28"/>
        <v>0</v>
      </c>
      <c r="BF23" s="47">
        <f t="shared" si="28"/>
        <v>0</v>
      </c>
      <c r="BG23" s="47">
        <f t="shared" si="28"/>
        <v>0</v>
      </c>
      <c r="BH23" s="47">
        <f t="shared" si="28"/>
        <v>0</v>
      </c>
      <c r="BI23" s="47">
        <f t="shared" si="28"/>
        <v>0</v>
      </c>
      <c r="BJ23" s="47">
        <f t="shared" si="28"/>
        <v>0</v>
      </c>
      <c r="BK23" s="47">
        <f t="shared" si="28"/>
        <v>0</v>
      </c>
      <c r="BL23" s="47">
        <f t="shared" si="28"/>
        <v>0</v>
      </c>
      <c r="BM23" s="47">
        <f t="shared" si="28"/>
        <v>0</v>
      </c>
      <c r="BN23" s="52"/>
    </row>
    <row r="24" spans="1:66" ht="24.95" customHeight="1" x14ac:dyDescent="0.25">
      <c r="A24" s="23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3"/>
      <c r="AE24" s="14"/>
      <c r="AF24" s="14"/>
      <c r="AH24" s="25"/>
    </row>
    <row r="25" spans="1:66" ht="24.95" customHeight="1" x14ac:dyDescent="0.25">
      <c r="A25" s="5" t="str">
        <f>A6</f>
        <v>Octobre</v>
      </c>
      <c r="B25" s="43">
        <f>B6</f>
        <v>44470</v>
      </c>
      <c r="C25" s="43">
        <f t="shared" ref="C25:AF25" si="29">C6</f>
        <v>44471</v>
      </c>
      <c r="D25" s="43">
        <f t="shared" si="29"/>
        <v>44472</v>
      </c>
      <c r="E25" s="43">
        <f t="shared" si="29"/>
        <v>44473</v>
      </c>
      <c r="F25" s="43">
        <f t="shared" si="29"/>
        <v>44474</v>
      </c>
      <c r="G25" s="43">
        <f t="shared" si="29"/>
        <v>44475</v>
      </c>
      <c r="H25" s="43">
        <f t="shared" si="29"/>
        <v>44476</v>
      </c>
      <c r="I25" s="43">
        <f t="shared" si="29"/>
        <v>44477</v>
      </c>
      <c r="J25" s="43">
        <f t="shared" si="29"/>
        <v>44478</v>
      </c>
      <c r="K25" s="43">
        <f t="shared" si="29"/>
        <v>44479</v>
      </c>
      <c r="L25" s="43">
        <f t="shared" si="29"/>
        <v>44480</v>
      </c>
      <c r="M25" s="43">
        <f t="shared" si="29"/>
        <v>44481</v>
      </c>
      <c r="N25" s="43">
        <f t="shared" si="29"/>
        <v>44482</v>
      </c>
      <c r="O25" s="43">
        <f t="shared" si="29"/>
        <v>44483</v>
      </c>
      <c r="P25" s="43">
        <f t="shared" si="29"/>
        <v>44484</v>
      </c>
      <c r="Q25" s="43">
        <f t="shared" si="29"/>
        <v>44485</v>
      </c>
      <c r="R25" s="43">
        <f t="shared" si="29"/>
        <v>44486</v>
      </c>
      <c r="S25" s="43">
        <f t="shared" si="29"/>
        <v>44487</v>
      </c>
      <c r="T25" s="43">
        <f t="shared" si="29"/>
        <v>44488</v>
      </c>
      <c r="U25" s="43">
        <f t="shared" si="29"/>
        <v>44489</v>
      </c>
      <c r="V25" s="43">
        <f t="shared" si="29"/>
        <v>44490</v>
      </c>
      <c r="W25" s="43">
        <f t="shared" si="29"/>
        <v>44491</v>
      </c>
      <c r="X25" s="43">
        <f t="shared" si="29"/>
        <v>44492</v>
      </c>
      <c r="Y25" s="43">
        <f t="shared" si="29"/>
        <v>44493</v>
      </c>
      <c r="Z25" s="43">
        <f t="shared" si="29"/>
        <v>44494</v>
      </c>
      <c r="AA25" s="43">
        <f t="shared" si="29"/>
        <v>44495</v>
      </c>
      <c r="AB25" s="43">
        <f t="shared" si="29"/>
        <v>44496</v>
      </c>
      <c r="AC25" s="43">
        <f t="shared" si="29"/>
        <v>44497</v>
      </c>
      <c r="AD25" s="43">
        <f t="shared" si="29"/>
        <v>44498</v>
      </c>
      <c r="AE25" s="43">
        <f t="shared" si="29"/>
        <v>44499</v>
      </c>
      <c r="AF25" s="43">
        <f t="shared" si="29"/>
        <v>44500</v>
      </c>
      <c r="AH25" s="25"/>
    </row>
    <row r="26" spans="1:66" ht="24.95" customHeight="1" x14ac:dyDescent="0.25">
      <c r="A26" s="37">
        <v>100</v>
      </c>
      <c r="B26" s="41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15"/>
      <c r="AC26" s="30"/>
      <c r="AD26" s="31"/>
      <c r="AE26" s="32"/>
      <c r="AF26" s="32"/>
      <c r="AH26" s="25"/>
    </row>
    <row r="27" spans="1:66" ht="24.95" customHeight="1" x14ac:dyDescent="0.25">
      <c r="A27" s="37">
        <v>50</v>
      </c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15"/>
      <c r="AC27" s="30"/>
      <c r="AD27" s="31"/>
      <c r="AE27" s="32"/>
      <c r="AF27" s="32"/>
      <c r="AH27" s="25"/>
    </row>
    <row r="28" spans="1:66" ht="24.95" customHeight="1" x14ac:dyDescent="0.25">
      <c r="A28" s="37">
        <v>20</v>
      </c>
      <c r="B28" s="41"/>
      <c r="C28" s="41"/>
      <c r="D28" s="41"/>
      <c r="E28" s="41"/>
      <c r="F28" s="41"/>
      <c r="G28" s="41"/>
      <c r="H28" s="41">
        <v>20</v>
      </c>
      <c r="I28" s="41"/>
      <c r="J28" s="41">
        <v>40</v>
      </c>
      <c r="K28" s="41">
        <v>40</v>
      </c>
      <c r="L28" s="41">
        <v>40</v>
      </c>
      <c r="M28" s="41"/>
      <c r="N28" s="41"/>
      <c r="O28" s="41">
        <v>40</v>
      </c>
      <c r="P28" s="41">
        <v>20</v>
      </c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15"/>
      <c r="AC28" s="30"/>
      <c r="AD28" s="31"/>
      <c r="AE28" s="32"/>
      <c r="AF28" s="32"/>
      <c r="AH28" s="25"/>
    </row>
    <row r="29" spans="1:66" ht="24.95" customHeight="1" x14ac:dyDescent="0.25">
      <c r="A29" s="37">
        <v>10</v>
      </c>
      <c r="B29" s="41"/>
      <c r="C29" s="41"/>
      <c r="D29" s="41"/>
      <c r="E29" s="41"/>
      <c r="F29" s="41">
        <v>10</v>
      </c>
      <c r="G29" s="41">
        <v>30</v>
      </c>
      <c r="H29" s="41">
        <v>0</v>
      </c>
      <c r="I29" s="41">
        <v>10</v>
      </c>
      <c r="J29" s="41">
        <v>10</v>
      </c>
      <c r="K29" s="41">
        <v>30</v>
      </c>
      <c r="L29" s="41">
        <v>30</v>
      </c>
      <c r="M29" s="41">
        <v>20</v>
      </c>
      <c r="N29" s="41">
        <v>40</v>
      </c>
      <c r="O29" s="41">
        <v>20</v>
      </c>
      <c r="P29" s="41"/>
      <c r="Q29" s="41">
        <v>30</v>
      </c>
      <c r="R29" s="41">
        <v>40</v>
      </c>
      <c r="S29" s="41"/>
      <c r="T29" s="41"/>
      <c r="U29" s="41"/>
      <c r="V29" s="41"/>
      <c r="W29" s="41"/>
      <c r="X29" s="41"/>
      <c r="Y29" s="41"/>
      <c r="Z29" s="41"/>
      <c r="AA29" s="41"/>
      <c r="AB29" s="15"/>
      <c r="AC29" s="30"/>
      <c r="AD29" s="31"/>
      <c r="AE29" s="32"/>
      <c r="AF29" s="32"/>
      <c r="AH29" s="25"/>
    </row>
    <row r="30" spans="1:66" ht="24.95" customHeight="1" x14ac:dyDescent="0.25">
      <c r="A30" s="37">
        <v>5</v>
      </c>
      <c r="B30" s="41"/>
      <c r="C30" s="41"/>
      <c r="D30" s="41"/>
      <c r="E30" s="41"/>
      <c r="F30" s="41">
        <v>15</v>
      </c>
      <c r="G30" s="41">
        <v>10</v>
      </c>
      <c r="H30" s="41">
        <v>0</v>
      </c>
      <c r="I30" s="41">
        <v>15</v>
      </c>
      <c r="J30" s="41">
        <v>15</v>
      </c>
      <c r="K30" s="41">
        <v>5</v>
      </c>
      <c r="L30" s="41">
        <v>5</v>
      </c>
      <c r="M30" s="41">
        <v>20</v>
      </c>
      <c r="N30" s="41">
        <v>10</v>
      </c>
      <c r="O30" s="41">
        <v>0</v>
      </c>
      <c r="P30" s="41"/>
      <c r="Q30" s="41">
        <v>0</v>
      </c>
      <c r="R30" s="41">
        <v>5</v>
      </c>
      <c r="S30" s="41"/>
      <c r="T30" s="41"/>
      <c r="U30" s="41"/>
      <c r="V30" s="41"/>
      <c r="W30" s="41"/>
      <c r="X30" s="41"/>
      <c r="Y30" s="41"/>
      <c r="Z30" s="41"/>
      <c r="AA30" s="41"/>
      <c r="AB30" s="15"/>
      <c r="AC30" s="30"/>
      <c r="AD30" s="31"/>
      <c r="AE30" s="32"/>
      <c r="AF30" s="32"/>
      <c r="AH30" s="25"/>
    </row>
    <row r="31" spans="1:66" ht="24.95" customHeight="1" x14ac:dyDescent="0.25">
      <c r="A31" s="37">
        <v>2</v>
      </c>
      <c r="B31" s="41"/>
      <c r="C31" s="41"/>
      <c r="D31" s="41"/>
      <c r="E31" s="41"/>
      <c r="F31" s="41">
        <v>10</v>
      </c>
      <c r="G31" s="41">
        <v>8</v>
      </c>
      <c r="H31" s="41">
        <v>0</v>
      </c>
      <c r="I31" s="41">
        <v>2</v>
      </c>
      <c r="J31" s="41">
        <v>4</v>
      </c>
      <c r="K31" s="41">
        <v>0</v>
      </c>
      <c r="L31" s="41">
        <v>0</v>
      </c>
      <c r="M31" s="41"/>
      <c r="N31" s="41">
        <v>12</v>
      </c>
      <c r="O31" s="41">
        <v>8</v>
      </c>
      <c r="P31" s="41"/>
      <c r="Q31" s="41">
        <v>14</v>
      </c>
      <c r="R31" s="41">
        <v>12</v>
      </c>
      <c r="S31" s="41"/>
      <c r="T31" s="41"/>
      <c r="U31" s="41"/>
      <c r="V31" s="41"/>
      <c r="W31" s="41"/>
      <c r="X31" s="41"/>
      <c r="Y31" s="41"/>
      <c r="Z31" s="41"/>
      <c r="AA31" s="41"/>
      <c r="AB31" s="15"/>
      <c r="AC31" s="30"/>
      <c r="AD31" s="31"/>
      <c r="AE31" s="32"/>
      <c r="AF31" s="32"/>
      <c r="AH31" s="25"/>
    </row>
    <row r="32" spans="1:66" ht="24.95" customHeight="1" x14ac:dyDescent="0.25">
      <c r="A32" s="37">
        <v>1</v>
      </c>
      <c r="B32" s="41"/>
      <c r="C32" s="41"/>
      <c r="D32" s="41"/>
      <c r="E32" s="41"/>
      <c r="F32" s="41">
        <v>6</v>
      </c>
      <c r="G32" s="41">
        <v>5</v>
      </c>
      <c r="H32" s="41">
        <v>0</v>
      </c>
      <c r="I32" s="41">
        <v>0</v>
      </c>
      <c r="J32" s="41">
        <v>3</v>
      </c>
      <c r="K32" s="41"/>
      <c r="L32" s="41">
        <v>0</v>
      </c>
      <c r="M32" s="41"/>
      <c r="N32" s="41">
        <v>1</v>
      </c>
      <c r="O32" s="41">
        <v>8</v>
      </c>
      <c r="P32" s="41"/>
      <c r="Q32" s="41">
        <v>2</v>
      </c>
      <c r="R32" s="41">
        <v>8</v>
      </c>
      <c r="S32" s="41"/>
      <c r="T32" s="41"/>
      <c r="U32" s="41"/>
      <c r="V32" s="41"/>
      <c r="W32" s="41"/>
      <c r="X32" s="41"/>
      <c r="Y32" s="41"/>
      <c r="Z32" s="41"/>
      <c r="AA32" s="41"/>
      <c r="AB32" s="15"/>
      <c r="AC32" s="30"/>
      <c r="AD32" s="31"/>
      <c r="AE32" s="32"/>
      <c r="AF32" s="32"/>
      <c r="AH32" s="25"/>
    </row>
    <row r="33" spans="1:35" ht="24.95" customHeight="1" x14ac:dyDescent="0.25">
      <c r="A33" s="38">
        <v>0.5</v>
      </c>
      <c r="B33" s="41"/>
      <c r="C33" s="41"/>
      <c r="D33" s="41"/>
      <c r="E33" s="41"/>
      <c r="F33" s="41">
        <v>3.5</v>
      </c>
      <c r="G33" s="41">
        <v>0</v>
      </c>
      <c r="H33" s="41">
        <v>3.5</v>
      </c>
      <c r="I33" s="41">
        <v>3</v>
      </c>
      <c r="J33" s="41">
        <v>2</v>
      </c>
      <c r="K33" s="41"/>
      <c r="L33" s="41">
        <v>0</v>
      </c>
      <c r="M33" s="41">
        <v>0.5</v>
      </c>
      <c r="N33" s="41"/>
      <c r="O33" s="41">
        <v>0.5</v>
      </c>
      <c r="P33" s="41">
        <v>4</v>
      </c>
      <c r="Q33" s="41">
        <v>0.5</v>
      </c>
      <c r="R33" s="41">
        <v>4.5</v>
      </c>
      <c r="S33" s="41"/>
      <c r="T33" s="41"/>
      <c r="U33" s="41"/>
      <c r="V33" s="41"/>
      <c r="W33" s="41"/>
      <c r="X33" s="41"/>
      <c r="Y33" s="41"/>
      <c r="Z33" s="41"/>
      <c r="AA33" s="41"/>
      <c r="AB33" s="15"/>
      <c r="AC33" s="30"/>
      <c r="AD33" s="31"/>
      <c r="AE33" s="32"/>
      <c r="AF33" s="32"/>
      <c r="AH33" s="25"/>
    </row>
    <row r="34" spans="1:35" ht="24.95" customHeight="1" x14ac:dyDescent="0.25">
      <c r="A34" s="38">
        <v>0.2</v>
      </c>
      <c r="B34" s="41"/>
      <c r="C34" s="41"/>
      <c r="D34" s="41"/>
      <c r="E34" s="41"/>
      <c r="F34" s="41">
        <v>0</v>
      </c>
      <c r="G34" s="41">
        <v>4.5999999999999996</v>
      </c>
      <c r="H34" s="41">
        <v>0.4</v>
      </c>
      <c r="I34" s="41">
        <v>0.4</v>
      </c>
      <c r="J34" s="41"/>
      <c r="K34" s="41">
        <v>1.6</v>
      </c>
      <c r="L34" s="41">
        <v>1.6</v>
      </c>
      <c r="M34" s="41">
        <v>2.8</v>
      </c>
      <c r="N34" s="41">
        <v>1.6</v>
      </c>
      <c r="O34" s="41">
        <v>0.2</v>
      </c>
      <c r="P34" s="41">
        <v>0.4</v>
      </c>
      <c r="Q34" s="41">
        <v>2.6</v>
      </c>
      <c r="R34" s="41">
        <v>1.2</v>
      </c>
      <c r="S34" s="41"/>
      <c r="T34" s="41"/>
      <c r="U34" s="41"/>
      <c r="V34" s="41"/>
      <c r="W34" s="41"/>
      <c r="X34" s="41"/>
      <c r="Y34" s="41"/>
      <c r="Z34" s="41"/>
      <c r="AA34" s="41"/>
      <c r="AB34" s="15"/>
      <c r="AC34" s="30"/>
      <c r="AD34" s="31"/>
      <c r="AE34" s="32"/>
      <c r="AF34" s="32"/>
      <c r="AH34" s="25"/>
    </row>
    <row r="35" spans="1:35" ht="24.95" customHeight="1" x14ac:dyDescent="0.25">
      <c r="A35" s="39">
        <v>0.1</v>
      </c>
      <c r="B35" s="34"/>
      <c r="C35" s="34"/>
      <c r="D35" s="34"/>
      <c r="E35" s="34"/>
      <c r="F35" s="34">
        <v>0.1</v>
      </c>
      <c r="G35" s="34">
        <v>0.9</v>
      </c>
      <c r="H35" s="34">
        <v>0.1</v>
      </c>
      <c r="I35" s="34">
        <v>0.1</v>
      </c>
      <c r="J35" s="34"/>
      <c r="K35" s="34">
        <v>0.2</v>
      </c>
      <c r="L35" s="34">
        <v>0.2</v>
      </c>
      <c r="M35" s="34">
        <v>0.4</v>
      </c>
      <c r="N35" s="34">
        <v>0.6</v>
      </c>
      <c r="O35" s="34"/>
      <c r="P35" s="34">
        <v>0.1</v>
      </c>
      <c r="Q35" s="34">
        <v>0.2</v>
      </c>
      <c r="R35" s="34">
        <v>0.3</v>
      </c>
      <c r="S35" s="34"/>
      <c r="T35" s="34"/>
      <c r="U35" s="34"/>
      <c r="V35" s="34"/>
      <c r="W35" s="34"/>
      <c r="X35" s="34"/>
      <c r="Y35" s="34"/>
      <c r="Z35" s="34"/>
      <c r="AA35" s="34"/>
      <c r="AB35" s="16"/>
      <c r="AC35" s="33"/>
      <c r="AD35" s="31"/>
      <c r="AE35" s="32"/>
      <c r="AF35" s="32"/>
      <c r="AH35" s="25"/>
    </row>
    <row r="36" spans="1:35" ht="24.95" customHeight="1" x14ac:dyDescent="0.25">
      <c r="A36" s="39">
        <v>0.05</v>
      </c>
      <c r="B36" s="34"/>
      <c r="C36" s="34"/>
      <c r="D36" s="34"/>
      <c r="E36" s="34"/>
      <c r="F36" s="34"/>
      <c r="G36" s="34"/>
      <c r="H36" s="34">
        <v>0.1</v>
      </c>
      <c r="I36" s="34"/>
      <c r="J36" s="34"/>
      <c r="K36" s="34"/>
      <c r="L36" s="34"/>
      <c r="M36" s="34"/>
      <c r="N36" s="34"/>
      <c r="O36" s="34"/>
      <c r="P36" s="34"/>
      <c r="Q36" s="34">
        <v>0.1</v>
      </c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16"/>
      <c r="AC36" s="33"/>
      <c r="AD36" s="31"/>
      <c r="AE36" s="32"/>
      <c r="AF36" s="32"/>
      <c r="AH36" s="25"/>
    </row>
    <row r="37" spans="1:35" ht="24.95" customHeight="1" x14ac:dyDescent="0.25">
      <c r="A37" s="39">
        <v>0.02</v>
      </c>
      <c r="B37" s="34"/>
      <c r="C37" s="34"/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16"/>
      <c r="AC37" s="33"/>
      <c r="AD37" s="31"/>
      <c r="AE37" s="32"/>
      <c r="AF37" s="32"/>
      <c r="AH37" s="25"/>
    </row>
    <row r="38" spans="1:35" ht="24.95" customHeight="1" x14ac:dyDescent="0.25">
      <c r="A38" s="39">
        <v>0.01</v>
      </c>
      <c r="B38" s="34"/>
      <c r="C38" s="34"/>
      <c r="D38" s="34"/>
      <c r="E38" s="34"/>
      <c r="F38" s="34"/>
      <c r="G38" s="34">
        <v>0.01</v>
      </c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16"/>
      <c r="AC38" s="33"/>
      <c r="AD38" s="31"/>
      <c r="AE38" s="32"/>
      <c r="AF38" s="32"/>
      <c r="AH38" s="25"/>
    </row>
    <row r="39" spans="1:35" ht="24.95" customHeight="1" x14ac:dyDescent="0.25">
      <c r="A39" s="39" t="s">
        <v>56</v>
      </c>
      <c r="B39" s="34"/>
      <c r="C39" s="34"/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16"/>
      <c r="AC39" s="33"/>
      <c r="AD39" s="31"/>
      <c r="AE39" s="32"/>
      <c r="AF39" s="32"/>
      <c r="AH39" s="25"/>
    </row>
    <row r="40" spans="1:35" s="9" customFormat="1" ht="16.5" customHeight="1" x14ac:dyDescent="0.25">
      <c r="A40" s="26" t="s">
        <v>57</v>
      </c>
      <c r="B40" s="42">
        <f>SUM(B26:B39)</f>
        <v>0</v>
      </c>
      <c r="C40" s="42">
        <f t="shared" ref="C40:AF40" si="30">SUM(C26:C39)</f>
        <v>0</v>
      </c>
      <c r="D40" s="42">
        <f t="shared" si="30"/>
        <v>0</v>
      </c>
      <c r="E40" s="42">
        <f t="shared" si="30"/>
        <v>0</v>
      </c>
      <c r="F40" s="42">
        <f t="shared" si="30"/>
        <v>44.6</v>
      </c>
      <c r="G40" s="42">
        <f t="shared" si="30"/>
        <v>58.51</v>
      </c>
      <c r="H40" s="42">
        <f t="shared" si="30"/>
        <v>24.1</v>
      </c>
      <c r="I40" s="42">
        <f t="shared" si="30"/>
        <v>30.5</v>
      </c>
      <c r="J40" s="42">
        <f t="shared" si="30"/>
        <v>74</v>
      </c>
      <c r="K40" s="42">
        <f t="shared" si="30"/>
        <v>76.8</v>
      </c>
      <c r="L40" s="42">
        <f t="shared" si="30"/>
        <v>76.8</v>
      </c>
      <c r="M40" s="42">
        <f t="shared" si="30"/>
        <v>43.699999999999996</v>
      </c>
      <c r="N40" s="42">
        <f t="shared" si="30"/>
        <v>65.199999999999989</v>
      </c>
      <c r="O40" s="42">
        <f t="shared" si="30"/>
        <v>76.7</v>
      </c>
      <c r="P40" s="42">
        <f t="shared" si="30"/>
        <v>24.5</v>
      </c>
      <c r="Q40" s="42">
        <f t="shared" si="30"/>
        <v>49.400000000000006</v>
      </c>
      <c r="R40" s="42">
        <f t="shared" si="30"/>
        <v>71</v>
      </c>
      <c r="S40" s="42">
        <f t="shared" si="30"/>
        <v>0</v>
      </c>
      <c r="T40" s="42">
        <f t="shared" si="30"/>
        <v>0</v>
      </c>
      <c r="U40" s="42">
        <f t="shared" si="30"/>
        <v>0</v>
      </c>
      <c r="V40" s="42">
        <f t="shared" si="30"/>
        <v>0</v>
      </c>
      <c r="W40" s="42">
        <f t="shared" si="30"/>
        <v>0</v>
      </c>
      <c r="X40" s="42">
        <f t="shared" si="30"/>
        <v>0</v>
      </c>
      <c r="Y40" s="42">
        <f t="shared" si="30"/>
        <v>0</v>
      </c>
      <c r="Z40" s="42">
        <f t="shared" si="30"/>
        <v>0</v>
      </c>
      <c r="AA40" s="42">
        <f t="shared" si="30"/>
        <v>0</v>
      </c>
      <c r="AB40" s="42">
        <f t="shared" si="30"/>
        <v>0</v>
      </c>
      <c r="AC40" s="42">
        <f t="shared" si="30"/>
        <v>0</v>
      </c>
      <c r="AD40" s="42">
        <f t="shared" si="30"/>
        <v>0</v>
      </c>
      <c r="AE40" s="42">
        <f t="shared" si="30"/>
        <v>0</v>
      </c>
      <c r="AF40" s="42">
        <f t="shared" si="30"/>
        <v>0</v>
      </c>
      <c r="AG40" s="27"/>
      <c r="AH40" s="28"/>
      <c r="AI40" s="27"/>
    </row>
    <row r="41" spans="1:35" ht="24.95" customHeight="1" x14ac:dyDescent="0.25">
      <c r="A41" s="24" t="s">
        <v>48</v>
      </c>
      <c r="B41" s="34"/>
      <c r="C41" s="34"/>
      <c r="D41" s="34"/>
      <c r="E41" s="34"/>
      <c r="F41" s="34"/>
      <c r="G41" s="34"/>
      <c r="H41" s="34">
        <v>4.5</v>
      </c>
      <c r="I41" s="34"/>
      <c r="J41" s="34">
        <v>3</v>
      </c>
      <c r="K41" s="34">
        <v>4.5</v>
      </c>
      <c r="L41" s="34">
        <v>4.5</v>
      </c>
      <c r="M41" s="34">
        <v>3</v>
      </c>
      <c r="N41" s="34">
        <v>3</v>
      </c>
      <c r="O41" s="34"/>
      <c r="P41" s="34"/>
      <c r="Q41" s="34"/>
      <c r="R41" s="34">
        <v>3</v>
      </c>
      <c r="S41" s="34"/>
      <c r="T41" s="34"/>
      <c r="U41" s="34"/>
      <c r="V41" s="34"/>
      <c r="W41" s="34"/>
      <c r="X41" s="34"/>
      <c r="Y41" s="34"/>
      <c r="Z41" s="34"/>
      <c r="AA41" s="34"/>
      <c r="AB41" s="40"/>
      <c r="AC41" s="34"/>
      <c r="AD41" s="35"/>
      <c r="AE41" s="36"/>
      <c r="AF41" s="36"/>
      <c r="AH41" s="25"/>
    </row>
    <row r="42" spans="1:35" ht="24.95" customHeight="1" x14ac:dyDescent="0.25">
      <c r="A42" s="24" t="s">
        <v>54</v>
      </c>
      <c r="B42" s="34"/>
      <c r="C42" s="34"/>
      <c r="D42" s="34"/>
      <c r="E42" s="34"/>
      <c r="F42" s="34"/>
      <c r="G42" s="34">
        <v>9</v>
      </c>
      <c r="H42" s="34">
        <v>9</v>
      </c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40"/>
      <c r="AC42" s="34"/>
      <c r="AD42" s="35"/>
      <c r="AE42" s="36"/>
      <c r="AF42" s="36"/>
      <c r="AH42" s="25"/>
    </row>
    <row r="43" spans="1:35" ht="24.95" customHeight="1" x14ac:dyDescent="0.25">
      <c r="A43" s="24" t="s">
        <v>49</v>
      </c>
      <c r="B43" s="34"/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>
        <v>8.8000000000000007</v>
      </c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40"/>
      <c r="AC43" s="34"/>
      <c r="AD43" s="35"/>
      <c r="AE43" s="36"/>
      <c r="AF43" s="36"/>
      <c r="AH43" s="25"/>
    </row>
    <row r="44" spans="1:35" ht="24.95" customHeight="1" x14ac:dyDescent="0.25">
      <c r="A44" s="24" t="s">
        <v>50</v>
      </c>
      <c r="B44" s="34"/>
      <c r="C44" s="34"/>
      <c r="D44" s="34"/>
      <c r="E44" s="34"/>
      <c r="F44" s="34">
        <v>8</v>
      </c>
      <c r="G44" s="34"/>
      <c r="H44" s="34"/>
      <c r="I44" s="34"/>
      <c r="J44" s="34"/>
      <c r="K44" s="34">
        <v>40</v>
      </c>
      <c r="L44" s="34"/>
      <c r="M44" s="34">
        <v>12</v>
      </c>
      <c r="N44" s="34">
        <v>24</v>
      </c>
      <c r="O44" s="34">
        <v>8</v>
      </c>
      <c r="P44" s="34"/>
      <c r="Q44" s="34">
        <v>8</v>
      </c>
      <c r="R44" s="34">
        <v>8</v>
      </c>
      <c r="S44" s="34"/>
      <c r="T44" s="34"/>
      <c r="U44" s="34"/>
      <c r="V44" s="34"/>
      <c r="W44" s="34"/>
      <c r="X44" s="34"/>
      <c r="Y44" s="34"/>
      <c r="Z44" s="34"/>
      <c r="AA44" s="34"/>
      <c r="AB44" s="40"/>
      <c r="AC44" s="34"/>
      <c r="AD44" s="35"/>
      <c r="AE44" s="36"/>
      <c r="AF44" s="36"/>
      <c r="AH44" s="25"/>
    </row>
    <row r="45" spans="1:35" ht="24.95" customHeight="1" x14ac:dyDescent="0.25">
      <c r="A45" s="22" t="s">
        <v>51</v>
      </c>
      <c r="B45" s="34"/>
      <c r="C45" s="34"/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4"/>
      <c r="Z45" s="34"/>
      <c r="AA45" s="34"/>
      <c r="AB45" s="40"/>
      <c r="AC45" s="34"/>
      <c r="AD45" s="35"/>
      <c r="AE45" s="36"/>
      <c r="AF45" s="36"/>
      <c r="AH45" s="25"/>
    </row>
    <row r="46" spans="1:35" ht="24.95" customHeight="1" x14ac:dyDescent="0.25">
      <c r="A46" s="29" t="s">
        <v>52</v>
      </c>
      <c r="B46" s="34"/>
      <c r="C46" s="34"/>
      <c r="D46" s="34"/>
      <c r="E46" s="34"/>
      <c r="F46" s="34"/>
      <c r="G46" s="34"/>
      <c r="H46" s="34"/>
      <c r="I46" s="34"/>
      <c r="J46" s="34"/>
      <c r="K46" s="34">
        <v>18</v>
      </c>
      <c r="L46" s="34">
        <v>18</v>
      </c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40"/>
      <c r="AC46" s="34"/>
      <c r="AD46" s="35"/>
      <c r="AE46" s="36"/>
      <c r="AF46" s="36"/>
      <c r="AH46" s="25"/>
    </row>
    <row r="47" spans="1:35" ht="24.95" customHeight="1" x14ac:dyDescent="0.25">
      <c r="A47" s="22" t="s">
        <v>53</v>
      </c>
      <c r="B47" s="34"/>
      <c r="C47" s="34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>
        <v>3</v>
      </c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40"/>
      <c r="AC47" s="34"/>
      <c r="AD47" s="35"/>
      <c r="AE47" s="36"/>
      <c r="AF47" s="36"/>
      <c r="AH47" s="25"/>
    </row>
    <row r="48" spans="1:35" ht="24.95" customHeight="1" x14ac:dyDescent="0.25">
      <c r="A48" s="29" t="s">
        <v>55</v>
      </c>
      <c r="B48" s="34"/>
      <c r="C48" s="34"/>
      <c r="D48" s="34"/>
      <c r="E48" s="34"/>
      <c r="F48" s="34">
        <v>10</v>
      </c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40"/>
      <c r="AC48" s="34"/>
      <c r="AD48" s="35"/>
      <c r="AE48" s="36"/>
      <c r="AF48" s="36"/>
      <c r="AH48" s="25"/>
    </row>
    <row r="49" spans="1:34" ht="24.95" customHeight="1" x14ac:dyDescent="0.25">
      <c r="A49" s="24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3"/>
      <c r="AE49" s="14"/>
      <c r="AF49" s="14"/>
      <c r="AH49" s="25"/>
    </row>
    <row r="50" spans="1:34" ht="24.95" customHeight="1" x14ac:dyDescent="0.25">
      <c r="A50" s="24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3"/>
      <c r="AE50" s="14"/>
      <c r="AF50" s="14"/>
      <c r="AH50" s="25"/>
    </row>
    <row r="51" spans="1:34" ht="24.95" customHeight="1" x14ac:dyDescent="0.25">
      <c r="A51" s="24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3"/>
      <c r="AE51" s="14"/>
      <c r="AF51" s="14"/>
      <c r="AH51" s="25"/>
    </row>
    <row r="52" spans="1:34" ht="24.95" customHeight="1" x14ac:dyDescent="0.25">
      <c r="A52" s="24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3"/>
      <c r="AE52" s="14"/>
      <c r="AF52" s="14"/>
      <c r="AH52" s="25"/>
    </row>
    <row r="53" spans="1:34" ht="24.95" customHeight="1" x14ac:dyDescent="0.25">
      <c r="A53" s="24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3"/>
      <c r="AE53" s="14"/>
      <c r="AF53" s="14"/>
      <c r="AH53" s="25"/>
    </row>
    <row r="54" spans="1:34" ht="24.95" customHeight="1" x14ac:dyDescent="0.25">
      <c r="A54" s="22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44"/>
      <c r="AE54" s="45"/>
      <c r="AF54" s="45"/>
      <c r="AH54" s="25"/>
    </row>
    <row r="55" spans="1:34" ht="15.75" thickBot="1" x14ac:dyDescent="0.3"/>
    <row r="56" spans="1:34" ht="37.5" customHeight="1" x14ac:dyDescent="0.25">
      <c r="A56" s="60" t="s">
        <v>60</v>
      </c>
      <c r="B56" s="56">
        <f>B40</f>
        <v>0</v>
      </c>
      <c r="C56" s="56">
        <f t="shared" ref="C56:AF56" si="31">C40</f>
        <v>0</v>
      </c>
      <c r="D56" s="56">
        <f t="shared" si="31"/>
        <v>0</v>
      </c>
      <c r="E56" s="56">
        <f t="shared" si="31"/>
        <v>0</v>
      </c>
      <c r="F56" s="56">
        <f t="shared" si="31"/>
        <v>44.6</v>
      </c>
      <c r="G56" s="56">
        <f t="shared" si="31"/>
        <v>58.51</v>
      </c>
      <c r="H56" s="56">
        <f t="shared" si="31"/>
        <v>24.1</v>
      </c>
      <c r="I56" s="56">
        <f t="shared" si="31"/>
        <v>30.5</v>
      </c>
      <c r="J56" s="56">
        <f t="shared" si="31"/>
        <v>74</v>
      </c>
      <c r="K56" s="56">
        <f t="shared" si="31"/>
        <v>76.8</v>
      </c>
      <c r="L56" s="56">
        <f t="shared" si="31"/>
        <v>76.8</v>
      </c>
      <c r="M56" s="56">
        <f t="shared" si="31"/>
        <v>43.699999999999996</v>
      </c>
      <c r="N56" s="56">
        <f t="shared" si="31"/>
        <v>65.199999999999989</v>
      </c>
      <c r="O56" s="56">
        <f t="shared" si="31"/>
        <v>76.7</v>
      </c>
      <c r="P56" s="56">
        <f t="shared" si="31"/>
        <v>24.5</v>
      </c>
      <c r="Q56" s="56">
        <f t="shared" si="31"/>
        <v>49.400000000000006</v>
      </c>
      <c r="R56" s="56">
        <f t="shared" si="31"/>
        <v>71</v>
      </c>
      <c r="S56" s="56">
        <f t="shared" si="31"/>
        <v>0</v>
      </c>
      <c r="T56" s="56">
        <f t="shared" si="31"/>
        <v>0</v>
      </c>
      <c r="U56" s="56">
        <f t="shared" si="31"/>
        <v>0</v>
      </c>
      <c r="V56" s="56">
        <f t="shared" si="31"/>
        <v>0</v>
      </c>
      <c r="W56" s="56">
        <f t="shared" si="31"/>
        <v>0</v>
      </c>
      <c r="X56" s="56">
        <f t="shared" si="31"/>
        <v>0</v>
      </c>
      <c r="Y56" s="56">
        <f t="shared" si="31"/>
        <v>0</v>
      </c>
      <c r="Z56" s="56">
        <f t="shared" si="31"/>
        <v>0</v>
      </c>
      <c r="AA56" s="56">
        <f t="shared" si="31"/>
        <v>0</v>
      </c>
      <c r="AB56" s="56">
        <f t="shared" si="31"/>
        <v>0</v>
      </c>
      <c r="AC56" s="56">
        <f t="shared" si="31"/>
        <v>0</v>
      </c>
      <c r="AD56" s="56">
        <f t="shared" si="31"/>
        <v>0</v>
      </c>
      <c r="AE56" s="56">
        <f t="shared" si="31"/>
        <v>0</v>
      </c>
      <c r="AF56" s="57">
        <f t="shared" si="31"/>
        <v>0</v>
      </c>
    </row>
    <row r="57" spans="1:34" ht="37.5" customHeight="1" x14ac:dyDescent="0.25">
      <c r="A57" s="61" t="s">
        <v>71</v>
      </c>
      <c r="B57" s="49">
        <f>B41+B48</f>
        <v>0</v>
      </c>
      <c r="C57" s="49">
        <f t="shared" ref="C57:AF57" si="32">C41+C48</f>
        <v>0</v>
      </c>
      <c r="D57" s="49">
        <f t="shared" si="32"/>
        <v>0</v>
      </c>
      <c r="E57" s="49">
        <f t="shared" si="32"/>
        <v>0</v>
      </c>
      <c r="F57" s="49">
        <f t="shared" si="32"/>
        <v>10</v>
      </c>
      <c r="G57" s="49">
        <f t="shared" si="32"/>
        <v>0</v>
      </c>
      <c r="H57" s="49">
        <f t="shared" si="32"/>
        <v>4.5</v>
      </c>
      <c r="I57" s="49">
        <f t="shared" si="32"/>
        <v>0</v>
      </c>
      <c r="J57" s="49">
        <f t="shared" si="32"/>
        <v>3</v>
      </c>
      <c r="K57" s="49">
        <f t="shared" si="32"/>
        <v>4.5</v>
      </c>
      <c r="L57" s="49">
        <f t="shared" si="32"/>
        <v>4.5</v>
      </c>
      <c r="M57" s="49">
        <f t="shared" si="32"/>
        <v>3</v>
      </c>
      <c r="N57" s="49">
        <f t="shared" si="32"/>
        <v>3</v>
      </c>
      <c r="O57" s="49">
        <f t="shared" si="32"/>
        <v>0</v>
      </c>
      <c r="P57" s="49">
        <f t="shared" si="32"/>
        <v>0</v>
      </c>
      <c r="Q57" s="49">
        <f t="shared" si="32"/>
        <v>0</v>
      </c>
      <c r="R57" s="49">
        <f t="shared" si="32"/>
        <v>3</v>
      </c>
      <c r="S57" s="49">
        <f t="shared" si="32"/>
        <v>0</v>
      </c>
      <c r="T57" s="49">
        <f t="shared" si="32"/>
        <v>0</v>
      </c>
      <c r="U57" s="49">
        <f t="shared" si="32"/>
        <v>0</v>
      </c>
      <c r="V57" s="49">
        <f t="shared" si="32"/>
        <v>0</v>
      </c>
      <c r="W57" s="49">
        <f t="shared" si="32"/>
        <v>0</v>
      </c>
      <c r="X57" s="49">
        <f t="shared" si="32"/>
        <v>0</v>
      </c>
      <c r="Y57" s="49">
        <f t="shared" si="32"/>
        <v>0</v>
      </c>
      <c r="Z57" s="49">
        <f t="shared" si="32"/>
        <v>0</v>
      </c>
      <c r="AA57" s="49">
        <f t="shared" si="32"/>
        <v>0</v>
      </c>
      <c r="AB57" s="49">
        <f t="shared" si="32"/>
        <v>0</v>
      </c>
      <c r="AC57" s="49">
        <f t="shared" si="32"/>
        <v>0</v>
      </c>
      <c r="AD57" s="49">
        <f t="shared" si="32"/>
        <v>0</v>
      </c>
      <c r="AE57" s="49">
        <f t="shared" si="32"/>
        <v>0</v>
      </c>
      <c r="AF57" s="49">
        <f t="shared" si="32"/>
        <v>0</v>
      </c>
    </row>
    <row r="58" spans="1:34" ht="37.5" customHeight="1" x14ac:dyDescent="0.25">
      <c r="A58" s="69" t="s">
        <v>70</v>
      </c>
      <c r="B58" s="42">
        <f>B42+B43+B44+B45+B46+B47</f>
        <v>0</v>
      </c>
      <c r="C58" s="42">
        <f t="shared" ref="C58:AF58" si="33">C42+C43+C44+C45+C46+C47</f>
        <v>0</v>
      </c>
      <c r="D58" s="42">
        <f t="shared" si="33"/>
        <v>0</v>
      </c>
      <c r="E58" s="42">
        <f t="shared" si="33"/>
        <v>0</v>
      </c>
      <c r="F58" s="42">
        <f t="shared" si="33"/>
        <v>8</v>
      </c>
      <c r="G58" s="42">
        <f t="shared" si="33"/>
        <v>9</v>
      </c>
      <c r="H58" s="42">
        <f t="shared" si="33"/>
        <v>9</v>
      </c>
      <c r="I58" s="42">
        <f t="shared" si="33"/>
        <v>0</v>
      </c>
      <c r="J58" s="42">
        <f t="shared" si="33"/>
        <v>0</v>
      </c>
      <c r="K58" s="42">
        <f t="shared" si="33"/>
        <v>58</v>
      </c>
      <c r="L58" s="42">
        <f t="shared" si="33"/>
        <v>18</v>
      </c>
      <c r="M58" s="42">
        <f t="shared" si="33"/>
        <v>12</v>
      </c>
      <c r="N58" s="42">
        <f t="shared" si="33"/>
        <v>27</v>
      </c>
      <c r="O58" s="42">
        <f t="shared" si="33"/>
        <v>8</v>
      </c>
      <c r="P58" s="42">
        <f t="shared" si="33"/>
        <v>0</v>
      </c>
      <c r="Q58" s="42">
        <f t="shared" si="33"/>
        <v>16.8</v>
      </c>
      <c r="R58" s="42">
        <f t="shared" si="33"/>
        <v>8</v>
      </c>
      <c r="S58" s="42">
        <f t="shared" si="33"/>
        <v>0</v>
      </c>
      <c r="T58" s="42">
        <f t="shared" si="33"/>
        <v>0</v>
      </c>
      <c r="U58" s="42">
        <f t="shared" si="33"/>
        <v>0</v>
      </c>
      <c r="V58" s="42">
        <f t="shared" si="33"/>
        <v>0</v>
      </c>
      <c r="W58" s="42">
        <f t="shared" si="33"/>
        <v>0</v>
      </c>
      <c r="X58" s="42">
        <f t="shared" si="33"/>
        <v>0</v>
      </c>
      <c r="Y58" s="42">
        <f t="shared" si="33"/>
        <v>0</v>
      </c>
      <c r="Z58" s="42">
        <f t="shared" si="33"/>
        <v>0</v>
      </c>
      <c r="AA58" s="42">
        <f t="shared" si="33"/>
        <v>0</v>
      </c>
      <c r="AB58" s="42">
        <f t="shared" si="33"/>
        <v>0</v>
      </c>
      <c r="AC58" s="42">
        <f t="shared" si="33"/>
        <v>0</v>
      </c>
      <c r="AD58" s="42">
        <f t="shared" si="33"/>
        <v>0</v>
      </c>
      <c r="AE58" s="42">
        <f t="shared" si="33"/>
        <v>0</v>
      </c>
      <c r="AF58" s="42">
        <f t="shared" si="33"/>
        <v>0</v>
      </c>
    </row>
    <row r="59" spans="1:34" ht="37.5" customHeight="1" thickBot="1" x14ac:dyDescent="0.3">
      <c r="A59" s="62" t="s">
        <v>62</v>
      </c>
      <c r="B59" s="58">
        <f>B56+B57</f>
        <v>0</v>
      </c>
      <c r="C59" s="58">
        <f t="shared" ref="C59:AF59" si="34">C56+C57</f>
        <v>0</v>
      </c>
      <c r="D59" s="58">
        <f t="shared" si="34"/>
        <v>0</v>
      </c>
      <c r="E59" s="58">
        <f t="shared" si="34"/>
        <v>0</v>
      </c>
      <c r="F59" s="58">
        <f t="shared" si="34"/>
        <v>54.6</v>
      </c>
      <c r="G59" s="58">
        <f t="shared" si="34"/>
        <v>58.51</v>
      </c>
      <c r="H59" s="58">
        <f t="shared" si="34"/>
        <v>28.6</v>
      </c>
      <c r="I59" s="58">
        <f t="shared" si="34"/>
        <v>30.5</v>
      </c>
      <c r="J59" s="58">
        <f t="shared" si="34"/>
        <v>77</v>
      </c>
      <c r="K59" s="58">
        <f t="shared" si="34"/>
        <v>81.3</v>
      </c>
      <c r="L59" s="58">
        <f t="shared" si="34"/>
        <v>81.3</v>
      </c>
      <c r="M59" s="58">
        <f t="shared" si="34"/>
        <v>46.699999999999996</v>
      </c>
      <c r="N59" s="58">
        <f t="shared" si="34"/>
        <v>68.199999999999989</v>
      </c>
      <c r="O59" s="58">
        <f t="shared" si="34"/>
        <v>76.7</v>
      </c>
      <c r="P59" s="58">
        <f t="shared" si="34"/>
        <v>24.5</v>
      </c>
      <c r="Q59" s="58">
        <f t="shared" si="34"/>
        <v>49.400000000000006</v>
      </c>
      <c r="R59" s="58">
        <f t="shared" si="34"/>
        <v>74</v>
      </c>
      <c r="S59" s="58">
        <f t="shared" si="34"/>
        <v>0</v>
      </c>
      <c r="T59" s="58">
        <f t="shared" si="34"/>
        <v>0</v>
      </c>
      <c r="U59" s="58">
        <f t="shared" si="34"/>
        <v>0</v>
      </c>
      <c r="V59" s="58">
        <f t="shared" si="34"/>
        <v>0</v>
      </c>
      <c r="W59" s="58">
        <f t="shared" si="34"/>
        <v>0</v>
      </c>
      <c r="X59" s="58">
        <f t="shared" si="34"/>
        <v>0</v>
      </c>
      <c r="Y59" s="58">
        <f t="shared" si="34"/>
        <v>0</v>
      </c>
      <c r="Z59" s="58">
        <f t="shared" si="34"/>
        <v>0</v>
      </c>
      <c r="AA59" s="58">
        <f t="shared" si="34"/>
        <v>0</v>
      </c>
      <c r="AB59" s="58">
        <f t="shared" si="34"/>
        <v>0</v>
      </c>
      <c r="AC59" s="58">
        <f t="shared" si="34"/>
        <v>0</v>
      </c>
      <c r="AD59" s="58">
        <f t="shared" si="34"/>
        <v>0</v>
      </c>
      <c r="AE59" s="58">
        <f t="shared" si="34"/>
        <v>0</v>
      </c>
      <c r="AF59" s="59">
        <f t="shared" si="34"/>
        <v>0</v>
      </c>
    </row>
    <row r="61" spans="1:34" x14ac:dyDescent="0.25">
      <c r="A61" s="48" t="s">
        <v>73</v>
      </c>
      <c r="B61" s="47">
        <f>SUM(AI7:AI21)</f>
        <v>0</v>
      </c>
      <c r="C61" s="47">
        <f t="shared" ref="C61:AF61" si="35">SUM(AJ7:AJ21)</f>
        <v>0</v>
      </c>
      <c r="D61" s="47">
        <f t="shared" si="35"/>
        <v>844.2</v>
      </c>
      <c r="E61" s="47">
        <f t="shared" si="35"/>
        <v>0</v>
      </c>
      <c r="F61" s="47">
        <f t="shared" si="35"/>
        <v>55.6</v>
      </c>
      <c r="G61" s="47">
        <f t="shared" si="35"/>
        <v>61.5</v>
      </c>
      <c r="H61" s="47">
        <f t="shared" si="35"/>
        <v>25.2</v>
      </c>
      <c r="I61" s="47">
        <f t="shared" si="35"/>
        <v>28.5</v>
      </c>
      <c r="J61" s="47">
        <f t="shared" si="35"/>
        <v>90</v>
      </c>
      <c r="K61" s="47">
        <f t="shared" si="35"/>
        <v>39</v>
      </c>
      <c r="L61" s="47">
        <f t="shared" si="35"/>
        <v>30</v>
      </c>
      <c r="M61" s="47">
        <f t="shared" si="35"/>
        <v>33</v>
      </c>
      <c r="N61" s="47">
        <f t="shared" si="35"/>
        <v>44.1</v>
      </c>
      <c r="O61" s="47">
        <f t="shared" si="35"/>
        <v>64.2</v>
      </c>
      <c r="P61" s="47">
        <f t="shared" si="35"/>
        <v>19.5</v>
      </c>
      <c r="Q61" s="47">
        <f t="shared" si="35"/>
        <v>43.5</v>
      </c>
      <c r="R61" s="47">
        <f t="shared" si="35"/>
        <v>84.5</v>
      </c>
      <c r="S61" s="47">
        <f t="shared" si="35"/>
        <v>0</v>
      </c>
      <c r="T61" s="47">
        <f t="shared" si="35"/>
        <v>0</v>
      </c>
      <c r="U61" s="47">
        <f t="shared" si="35"/>
        <v>0</v>
      </c>
      <c r="V61" s="47">
        <f t="shared" si="35"/>
        <v>0</v>
      </c>
      <c r="W61" s="47">
        <f t="shared" si="35"/>
        <v>0</v>
      </c>
      <c r="X61" s="47">
        <f t="shared" si="35"/>
        <v>0</v>
      </c>
      <c r="Y61" s="47">
        <f t="shared" si="35"/>
        <v>0</v>
      </c>
      <c r="Z61" s="47">
        <f t="shared" si="35"/>
        <v>0</v>
      </c>
      <c r="AA61" s="47">
        <f t="shared" si="35"/>
        <v>0</v>
      </c>
      <c r="AB61" s="47">
        <f t="shared" si="35"/>
        <v>0</v>
      </c>
      <c r="AC61" s="47">
        <f t="shared" si="35"/>
        <v>0</v>
      </c>
      <c r="AD61" s="47">
        <f t="shared" si="35"/>
        <v>0</v>
      </c>
      <c r="AE61" s="47">
        <f t="shared" si="35"/>
        <v>0</v>
      </c>
      <c r="AF61" s="47">
        <f t="shared" si="35"/>
        <v>0</v>
      </c>
      <c r="AG61" s="70"/>
      <c r="AH61" s="70"/>
    </row>
    <row r="62" spans="1:34" x14ac:dyDescent="0.25">
      <c r="AG62" s="71"/>
      <c r="AH62" s="71"/>
    </row>
    <row r="63" spans="1:34" x14ac:dyDescent="0.25">
      <c r="A63" s="53" t="s">
        <v>74</v>
      </c>
      <c r="B63" s="55">
        <f>B59-B58</f>
        <v>0</v>
      </c>
      <c r="C63" s="55">
        <f t="shared" ref="C63:AF63" si="36">C59-C58</f>
        <v>0</v>
      </c>
      <c r="D63" s="55">
        <f t="shared" si="36"/>
        <v>0</v>
      </c>
      <c r="E63" s="55">
        <f t="shared" si="36"/>
        <v>0</v>
      </c>
      <c r="F63" s="55">
        <f t="shared" si="36"/>
        <v>46.6</v>
      </c>
      <c r="G63" s="55">
        <f t="shared" si="36"/>
        <v>49.51</v>
      </c>
      <c r="H63" s="55">
        <f t="shared" si="36"/>
        <v>19.600000000000001</v>
      </c>
      <c r="I63" s="55">
        <f t="shared" si="36"/>
        <v>30.5</v>
      </c>
      <c r="J63" s="55">
        <f t="shared" si="36"/>
        <v>77</v>
      </c>
      <c r="K63" s="55">
        <f t="shared" si="36"/>
        <v>23.299999999999997</v>
      </c>
      <c r="L63" s="55">
        <f t="shared" si="36"/>
        <v>63.3</v>
      </c>
      <c r="M63" s="55">
        <f t="shared" si="36"/>
        <v>34.699999999999996</v>
      </c>
      <c r="N63" s="55">
        <f t="shared" si="36"/>
        <v>41.199999999999989</v>
      </c>
      <c r="O63" s="55">
        <f t="shared" si="36"/>
        <v>68.7</v>
      </c>
      <c r="P63" s="55">
        <f t="shared" si="36"/>
        <v>24.5</v>
      </c>
      <c r="Q63" s="55">
        <f t="shared" si="36"/>
        <v>32.600000000000009</v>
      </c>
      <c r="R63" s="55">
        <f t="shared" si="36"/>
        <v>66</v>
      </c>
      <c r="S63" s="55">
        <f t="shared" si="36"/>
        <v>0</v>
      </c>
      <c r="T63" s="55">
        <f t="shared" si="36"/>
        <v>0</v>
      </c>
      <c r="U63" s="55">
        <f t="shared" si="36"/>
        <v>0</v>
      </c>
      <c r="V63" s="55">
        <f t="shared" si="36"/>
        <v>0</v>
      </c>
      <c r="W63" s="55">
        <f t="shared" si="36"/>
        <v>0</v>
      </c>
      <c r="X63" s="55">
        <f t="shared" si="36"/>
        <v>0</v>
      </c>
      <c r="Y63" s="55">
        <f t="shared" si="36"/>
        <v>0</v>
      </c>
      <c r="Z63" s="55">
        <f t="shared" si="36"/>
        <v>0</v>
      </c>
      <c r="AA63" s="55">
        <f t="shared" si="36"/>
        <v>0</v>
      </c>
      <c r="AB63" s="55">
        <f t="shared" si="36"/>
        <v>0</v>
      </c>
      <c r="AC63" s="55">
        <f t="shared" si="36"/>
        <v>0</v>
      </c>
      <c r="AD63" s="55">
        <f t="shared" si="36"/>
        <v>0</v>
      </c>
      <c r="AE63" s="55">
        <f t="shared" si="36"/>
        <v>0</v>
      </c>
      <c r="AF63" s="55">
        <f t="shared" si="36"/>
        <v>0</v>
      </c>
      <c r="AG63" s="71"/>
      <c r="AH63" s="71"/>
    </row>
    <row r="65" spans="1:32" x14ac:dyDescent="0.25">
      <c r="A65" s="51" t="s">
        <v>72</v>
      </c>
      <c r="B65" s="66">
        <f t="shared" ref="B65:G65" si="37">B63-B61</f>
        <v>0</v>
      </c>
      <c r="C65" s="66">
        <f t="shared" si="37"/>
        <v>0</v>
      </c>
      <c r="D65" s="66">
        <f t="shared" si="37"/>
        <v>-844.2</v>
      </c>
      <c r="E65" s="66">
        <f t="shared" si="37"/>
        <v>0</v>
      </c>
      <c r="F65" s="66">
        <f t="shared" si="37"/>
        <v>-9</v>
      </c>
      <c r="G65" s="66">
        <f t="shared" si="37"/>
        <v>-11.990000000000002</v>
      </c>
      <c r="H65" s="66">
        <f>H63-H61</f>
        <v>-5.5999999999999979</v>
      </c>
      <c r="I65" s="66">
        <f t="shared" ref="I65:AF65" si="38">I63-I61</f>
        <v>2</v>
      </c>
      <c r="J65" s="66">
        <f t="shared" si="38"/>
        <v>-13</v>
      </c>
      <c r="K65" s="66">
        <f t="shared" si="38"/>
        <v>-15.700000000000003</v>
      </c>
      <c r="L65" s="66">
        <f t="shared" si="38"/>
        <v>33.299999999999997</v>
      </c>
      <c r="M65" s="66">
        <f t="shared" si="38"/>
        <v>1.6999999999999957</v>
      </c>
      <c r="N65" s="66">
        <f t="shared" si="38"/>
        <v>-2.9000000000000128</v>
      </c>
      <c r="O65" s="66">
        <f t="shared" si="38"/>
        <v>4.5</v>
      </c>
      <c r="P65" s="66">
        <f t="shared" si="38"/>
        <v>5</v>
      </c>
      <c r="Q65" s="66">
        <f t="shared" si="38"/>
        <v>-10.899999999999991</v>
      </c>
      <c r="R65" s="66">
        <f t="shared" si="38"/>
        <v>-18.5</v>
      </c>
      <c r="S65" s="66">
        <f t="shared" si="38"/>
        <v>0</v>
      </c>
      <c r="T65" s="66">
        <f t="shared" si="38"/>
        <v>0</v>
      </c>
      <c r="U65" s="66">
        <f t="shared" si="38"/>
        <v>0</v>
      </c>
      <c r="V65" s="66">
        <f t="shared" si="38"/>
        <v>0</v>
      </c>
      <c r="W65" s="66">
        <f t="shared" si="38"/>
        <v>0</v>
      </c>
      <c r="X65" s="66">
        <f t="shared" si="38"/>
        <v>0</v>
      </c>
      <c r="Y65" s="66">
        <f t="shared" si="38"/>
        <v>0</v>
      </c>
      <c r="Z65" s="66">
        <f t="shared" si="38"/>
        <v>0</v>
      </c>
      <c r="AA65" s="66">
        <f t="shared" si="38"/>
        <v>0</v>
      </c>
      <c r="AB65" s="66">
        <f t="shared" si="38"/>
        <v>0</v>
      </c>
      <c r="AC65" s="66">
        <f t="shared" si="38"/>
        <v>0</v>
      </c>
      <c r="AD65" s="66">
        <f t="shared" si="38"/>
        <v>0</v>
      </c>
      <c r="AE65" s="66">
        <f t="shared" si="38"/>
        <v>0</v>
      </c>
      <c r="AF65" s="66">
        <f t="shared" si="38"/>
        <v>0</v>
      </c>
    </row>
  </sheetData>
  <mergeCells count="2">
    <mergeCell ref="B4:AF4"/>
    <mergeCell ref="AH5:BM5"/>
  </mergeCells>
  <conditionalFormatting sqref="B6:AF54">
    <cfRule type="expression" dxfId="11" priority="27">
      <formula>WEEKDAY(B$6,2)&gt;5</formula>
    </cfRule>
  </conditionalFormatting>
  <conditionalFormatting sqref="B6:AF54">
    <cfRule type="expression" dxfId="10" priority="26">
      <formula>COUNTIF(Feries,B$6)</formula>
    </cfRule>
  </conditionalFormatting>
  <conditionalFormatting sqref="AD6:AF54">
    <cfRule type="expression" dxfId="9" priority="25">
      <formula>AD$6&lt;&gt;""</formula>
    </cfRule>
  </conditionalFormatting>
  <conditionalFormatting sqref="AH7:AH21">
    <cfRule type="expression" dxfId="8" priority="19">
      <formula>AH$6&lt;&gt;""</formula>
    </cfRule>
  </conditionalFormatting>
  <conditionalFormatting sqref="AH7:AH21">
    <cfRule type="expression" dxfId="7" priority="21">
      <formula>WEEKDAY(AH$6,2)&gt;5</formula>
    </cfRule>
  </conditionalFormatting>
  <conditionalFormatting sqref="AH7:AH21">
    <cfRule type="expression" dxfId="6" priority="20">
      <formula>COUNTIF(Feries,AH$6)</formula>
    </cfRule>
  </conditionalFormatting>
  <conditionalFormatting sqref="B57:AF58">
    <cfRule type="expression" dxfId="5" priority="12">
      <formula>WEEKDAY(B$6,2)&gt;5</formula>
    </cfRule>
  </conditionalFormatting>
  <conditionalFormatting sqref="B57:AF58">
    <cfRule type="expression" dxfId="4" priority="11">
      <formula>COUNTIF(Feries,B$6)</formula>
    </cfRule>
  </conditionalFormatting>
  <conditionalFormatting sqref="AD57:AF58">
    <cfRule type="expression" dxfId="3" priority="10">
      <formula>AD$6&lt;&gt;""</formula>
    </cfRule>
  </conditionalFormatting>
  <conditionalFormatting sqref="B56:AF56">
    <cfRule type="expression" dxfId="2" priority="3">
      <formula>WEEKDAY(B$6,2)&gt;5</formula>
    </cfRule>
  </conditionalFormatting>
  <conditionalFormatting sqref="B56:AF56">
    <cfRule type="expression" dxfId="1" priority="2">
      <formula>COUNTIF(Feries,B$6)</formula>
    </cfRule>
  </conditionalFormatting>
  <conditionalFormatting sqref="AD56:AF56">
    <cfRule type="expression" dxfId="0" priority="1">
      <formula>AD$6&lt;&gt;""</formula>
    </cfRule>
  </conditionalFormatting>
  <dataValidations count="3">
    <dataValidation type="list" allowBlank="1" showInputMessage="1" showErrorMessage="1" sqref="A6 A1" xr:uid="{F7C1314F-91C2-4CEA-BBDD-167531C1F363}">
      <formula1>L_Mois</formula1>
    </dataValidation>
    <dataValidation type="list" allowBlank="1" showInputMessage="1" showErrorMessage="1" sqref="A23:A24" xr:uid="{DF796263-2026-4DCF-825D-AAF0A13285A2}">
      <formula1>T_boissons</formula1>
    </dataValidation>
    <dataValidation type="list" allowBlank="1" showInputMessage="1" showErrorMessage="1" sqref="A7:A22" xr:uid="{440F30FF-2FC9-4596-B600-817D5621D17D}">
      <formula1>Tabl_Boissons</formula1>
    </dataValidation>
  </dataValidations>
  <printOptions horizontalCentered="1" verticalCentered="1"/>
  <pageMargins left="0" right="0" top="0.74803149606299213" bottom="0.74803149606299213" header="0.31496062992125984" footer="0.31496062992125984"/>
  <pageSetup paperSize="8" orientation="landscape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1</xdr:col>
                    <xdr:colOff>19050</xdr:colOff>
                    <xdr:row>0</xdr:row>
                    <xdr:rowOff>257175</xdr:rowOff>
                  </from>
                  <to>
                    <xdr:col>1</xdr:col>
                    <xdr:colOff>209550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PDF_SAVE">
                <anchor moveWithCells="1" sizeWithCells="1">
                  <from>
                    <xdr:col>7</xdr:col>
                    <xdr:colOff>361950</xdr:colOff>
                    <xdr:row>0</xdr:row>
                    <xdr:rowOff>47625</xdr:rowOff>
                  </from>
                  <to>
                    <xdr:col>11</xdr:col>
                    <xdr:colOff>161925</xdr:colOff>
                    <xdr:row>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Effacerheures">
                <anchor moveWithCells="1" sizeWithCells="1">
                  <from>
                    <xdr:col>12</xdr:col>
                    <xdr:colOff>200025</xdr:colOff>
                    <xdr:row>0</xdr:row>
                    <xdr:rowOff>57150</xdr:rowOff>
                  </from>
                  <to>
                    <xdr:col>16</xdr:col>
                    <xdr:colOff>190500</xdr:colOff>
                    <xdr:row>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4A11A5-0477-42BD-A41B-CBF244CCB5C5}">
  <sheetPr codeName="Feuil1"/>
  <dimension ref="A1:E20"/>
  <sheetViews>
    <sheetView workbookViewId="0">
      <selection activeCell="A2" sqref="A2:A17"/>
    </sheetView>
  </sheetViews>
  <sheetFormatPr baseColWidth="10" defaultRowHeight="15" x14ac:dyDescent="0.25"/>
  <cols>
    <col min="1" max="1" width="16.85546875" bestFit="1" customWidth="1"/>
    <col min="5" max="5" width="17.42578125" bestFit="1" customWidth="1"/>
    <col min="7" max="7" width="14.28515625" bestFit="1" customWidth="1"/>
  </cols>
  <sheetData>
    <row r="1" spans="1:5" x14ac:dyDescent="0.25">
      <c r="A1" t="s">
        <v>64</v>
      </c>
      <c r="B1" t="s">
        <v>68</v>
      </c>
      <c r="E1" t="s">
        <v>65</v>
      </c>
    </row>
    <row r="2" spans="1:5" x14ac:dyDescent="0.25">
      <c r="A2" t="s">
        <v>34</v>
      </c>
      <c r="B2" s="63">
        <v>3</v>
      </c>
      <c r="E2" s="63">
        <v>100</v>
      </c>
    </row>
    <row r="3" spans="1:5" x14ac:dyDescent="0.25">
      <c r="A3" t="s">
        <v>33</v>
      </c>
      <c r="B3" s="63">
        <v>3</v>
      </c>
      <c r="E3" s="63">
        <v>50</v>
      </c>
    </row>
    <row r="4" spans="1:5" x14ac:dyDescent="0.25">
      <c r="A4" t="s">
        <v>44</v>
      </c>
      <c r="B4" s="63">
        <v>1.5</v>
      </c>
      <c r="E4" s="63">
        <v>20</v>
      </c>
    </row>
    <row r="5" spans="1:5" x14ac:dyDescent="0.25">
      <c r="A5" t="s">
        <v>32</v>
      </c>
      <c r="B5" s="63">
        <v>3</v>
      </c>
      <c r="E5" s="63">
        <v>10</v>
      </c>
    </row>
    <row r="6" spans="1:5" x14ac:dyDescent="0.25">
      <c r="A6" t="s">
        <v>30</v>
      </c>
      <c r="B6" s="63">
        <v>3</v>
      </c>
      <c r="E6" s="63">
        <v>5</v>
      </c>
    </row>
    <row r="7" spans="1:5" x14ac:dyDescent="0.25">
      <c r="A7" t="s">
        <v>35</v>
      </c>
      <c r="B7" s="63">
        <v>1.5</v>
      </c>
      <c r="E7" s="63">
        <v>2</v>
      </c>
    </row>
    <row r="8" spans="1:5" x14ac:dyDescent="0.25">
      <c r="A8" t="s">
        <v>38</v>
      </c>
      <c r="B8" s="63">
        <v>1.5</v>
      </c>
      <c r="E8" s="63">
        <v>1</v>
      </c>
    </row>
    <row r="9" spans="1:5" x14ac:dyDescent="0.25">
      <c r="A9" t="s">
        <v>37</v>
      </c>
      <c r="B9" s="63">
        <v>1.5</v>
      </c>
      <c r="E9" s="63">
        <v>0.5</v>
      </c>
    </row>
    <row r="10" spans="1:5" x14ac:dyDescent="0.25">
      <c r="A10" t="s">
        <v>47</v>
      </c>
      <c r="B10" s="63">
        <v>1.5</v>
      </c>
      <c r="E10" s="63">
        <v>0.2</v>
      </c>
    </row>
    <row r="11" spans="1:5" x14ac:dyDescent="0.25">
      <c r="A11" t="s">
        <v>36</v>
      </c>
      <c r="B11" s="63">
        <v>1.5</v>
      </c>
      <c r="E11" s="63">
        <v>0.1</v>
      </c>
    </row>
    <row r="12" spans="1:5" x14ac:dyDescent="0.25">
      <c r="A12" t="s">
        <v>41</v>
      </c>
      <c r="B12" s="63">
        <v>1.5</v>
      </c>
      <c r="E12" s="63">
        <v>0.05</v>
      </c>
    </row>
    <row r="13" spans="1:5" x14ac:dyDescent="0.25">
      <c r="A13" t="s">
        <v>39</v>
      </c>
      <c r="B13" s="63">
        <v>0.6</v>
      </c>
      <c r="E13" s="63">
        <v>0.02</v>
      </c>
    </row>
    <row r="14" spans="1:5" x14ac:dyDescent="0.25">
      <c r="A14" t="s">
        <v>40</v>
      </c>
      <c r="B14" s="63">
        <v>10</v>
      </c>
      <c r="E14" s="63">
        <v>0.01</v>
      </c>
    </row>
    <row r="15" spans="1:5" x14ac:dyDescent="0.25">
      <c r="A15" t="s">
        <v>42</v>
      </c>
      <c r="B15" s="63">
        <v>0.5</v>
      </c>
      <c r="E15" s="63" t="s">
        <v>67</v>
      </c>
    </row>
    <row r="16" spans="1:5" x14ac:dyDescent="0.25">
      <c r="A16" t="s">
        <v>46</v>
      </c>
      <c r="B16" s="63">
        <v>1.5</v>
      </c>
      <c r="E16" s="63" t="s">
        <v>48</v>
      </c>
    </row>
    <row r="17" spans="1:5" x14ac:dyDescent="0.25">
      <c r="A17" t="s">
        <v>69</v>
      </c>
      <c r="B17" s="63">
        <v>1.5</v>
      </c>
      <c r="E17" s="63" t="s">
        <v>50</v>
      </c>
    </row>
    <row r="18" spans="1:5" x14ac:dyDescent="0.25">
      <c r="E18" s="63" t="s">
        <v>51</v>
      </c>
    </row>
    <row r="19" spans="1:5" x14ac:dyDescent="0.25">
      <c r="E19" s="63" t="s">
        <v>75</v>
      </c>
    </row>
    <row r="20" spans="1:5" x14ac:dyDescent="0.25">
      <c r="E20" s="63" t="s">
        <v>66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0F02EC-DBA0-49C0-874C-8F7137D932C9}">
  <sheetPr codeName="Feuil2"/>
  <dimension ref="A1:N18"/>
  <sheetViews>
    <sheetView workbookViewId="0">
      <selection activeCell="A4" sqref="A4"/>
    </sheetView>
  </sheetViews>
  <sheetFormatPr baseColWidth="10" defaultRowHeight="15" x14ac:dyDescent="0.25"/>
  <cols>
    <col min="1" max="1" width="13.7109375" bestFit="1" customWidth="1"/>
    <col min="2" max="2" width="13.28515625" bestFit="1" customWidth="1"/>
    <col min="3" max="3" width="14.85546875" customWidth="1"/>
    <col min="4" max="4" width="21.28515625" customWidth="1"/>
    <col min="7" max="7" width="14.42578125" customWidth="1"/>
    <col min="8" max="8" width="10.7109375" style="64" bestFit="1" customWidth="1"/>
    <col min="9" max="9" width="11.42578125" style="64"/>
    <col min="15" max="15" width="21" bestFit="1" customWidth="1"/>
    <col min="16" max="17" width="10.7109375" bestFit="1" customWidth="1"/>
    <col min="18" max="18" width="12.5703125" bestFit="1" customWidth="1"/>
  </cols>
  <sheetData>
    <row r="1" spans="1:14" ht="33" customHeight="1" x14ac:dyDescent="0.25">
      <c r="A1" s="65" t="s">
        <v>63</v>
      </c>
      <c r="B1" s="65" t="s">
        <v>64</v>
      </c>
      <c r="C1" s="65" t="s">
        <v>76</v>
      </c>
      <c r="D1" s="65" t="s">
        <v>78</v>
      </c>
      <c r="E1" s="65" t="s">
        <v>77</v>
      </c>
      <c r="F1" s="65" t="s">
        <v>2</v>
      </c>
      <c r="J1" s="2" t="s">
        <v>63</v>
      </c>
      <c r="K1" s="2" t="s">
        <v>84</v>
      </c>
      <c r="L1" s="2" t="s">
        <v>85</v>
      </c>
      <c r="M1" s="2" t="s">
        <v>86</v>
      </c>
      <c r="N1" s="2" t="s">
        <v>2</v>
      </c>
    </row>
    <row r="2" spans="1:14" x14ac:dyDescent="0.25">
      <c r="A2" s="72">
        <v>44326</v>
      </c>
      <c r="B2" s="72" t="s">
        <v>32</v>
      </c>
      <c r="C2" s="76">
        <f>IFERROR(VLOOKUP(B2,Tableau4[],2,0),"")</f>
        <v>3</v>
      </c>
      <c r="D2" s="73">
        <v>3</v>
      </c>
      <c r="E2" s="75">
        <f>IFERROR(SUM(TabInventaire[[#This Row],[Prix de vente]]*TabInventaire[[#This Row],[Quantite Sortie frigo]]),"")</f>
        <v>9</v>
      </c>
      <c r="F2" s="83" t="str">
        <f>TEXT(TabInventaire[[#This Row],[Date]],"Mmmm")</f>
        <v>mai</v>
      </c>
      <c r="J2" s="72">
        <v>44326</v>
      </c>
      <c r="K2" s="74">
        <v>10</v>
      </c>
      <c r="L2" s="73">
        <v>1</v>
      </c>
      <c r="M2" s="74">
        <f t="shared" ref="M2:M7" si="0">IFERROR(SUM(K2*L2),"")</f>
        <v>10</v>
      </c>
      <c r="N2" s="2" t="str">
        <f>TEXT(TableauMonnaie[[#This Row],[Date]],"Mmmm")</f>
        <v>mai</v>
      </c>
    </row>
    <row r="3" spans="1:14" x14ac:dyDescent="0.25">
      <c r="A3" s="72">
        <v>44357</v>
      </c>
      <c r="B3" s="73" t="s">
        <v>34</v>
      </c>
      <c r="C3" s="76">
        <f>IFERROR(VLOOKUP(B3,Tableau4[],2,0),"")</f>
        <v>3</v>
      </c>
      <c r="D3" s="73">
        <v>152</v>
      </c>
      <c r="E3" s="75">
        <f>IFERROR(SUM(TabInventaire[[#This Row],[Prix de vente]]*TabInventaire[[#This Row],[Quantite Sortie frigo]]),"")</f>
        <v>456</v>
      </c>
      <c r="F3" s="84" t="str">
        <f>TEXT(TabInventaire[[#This Row],[Date]],"Mmmm")</f>
        <v>juin</v>
      </c>
      <c r="J3" s="72">
        <v>44326</v>
      </c>
      <c r="K3" s="74">
        <v>5</v>
      </c>
      <c r="L3" s="73">
        <v>3</v>
      </c>
      <c r="M3" s="74">
        <f t="shared" si="0"/>
        <v>15</v>
      </c>
      <c r="N3" s="2" t="str">
        <f>TEXT(TableauMonnaie[[#This Row],[Date]],"Mmmm")</f>
        <v>mai</v>
      </c>
    </row>
    <row r="4" spans="1:14" x14ac:dyDescent="0.25">
      <c r="A4" s="72">
        <v>44357</v>
      </c>
      <c r="B4" s="73" t="s">
        <v>34</v>
      </c>
      <c r="C4" s="76">
        <f>IFERROR(VLOOKUP(B4,Tableau4[],2,0),"")</f>
        <v>3</v>
      </c>
      <c r="D4" s="73">
        <v>152</v>
      </c>
      <c r="E4" s="75">
        <f>IFERROR(SUM(TabInventaire[[#This Row],[Prix de vente]]*TabInventaire[[#This Row],[Quantite Sortie frigo]]),"")</f>
        <v>456</v>
      </c>
      <c r="F4" s="84" t="str">
        <f>TEXT(TabInventaire[[#This Row],[Date]],"Mmmm")</f>
        <v>juin</v>
      </c>
      <c r="G4" s="63"/>
      <c r="J4" s="72">
        <v>44326</v>
      </c>
      <c r="K4" s="74">
        <v>2</v>
      </c>
      <c r="L4" s="73">
        <v>5</v>
      </c>
      <c r="M4" s="74">
        <f t="shared" si="0"/>
        <v>10</v>
      </c>
      <c r="N4" s="2" t="str">
        <f>TEXT(TableauMonnaie[[#This Row],[Date]],"Mmmm")</f>
        <v>mai</v>
      </c>
    </row>
    <row r="5" spans="1:14" x14ac:dyDescent="0.25">
      <c r="A5" s="72">
        <v>44357</v>
      </c>
      <c r="B5" s="73" t="s">
        <v>33</v>
      </c>
      <c r="C5" s="76">
        <f>IFERROR(VLOOKUP(B5,Tableau4[],2,0),"")</f>
        <v>3</v>
      </c>
      <c r="D5" s="73">
        <v>5</v>
      </c>
      <c r="E5" s="75">
        <f>IFERROR(SUM(TabInventaire[[#This Row],[Prix de vente]]*TabInventaire[[#This Row],[Quantite Sortie frigo]]),"")</f>
        <v>15</v>
      </c>
      <c r="F5" s="84" t="str">
        <f>TEXT(TabInventaire[[#This Row],[Date]],"Mmmm")</f>
        <v>juin</v>
      </c>
      <c r="G5" s="63"/>
      <c r="J5" s="72">
        <v>44326</v>
      </c>
      <c r="K5" s="74">
        <v>1</v>
      </c>
      <c r="L5" s="73">
        <v>6</v>
      </c>
      <c r="M5" s="74">
        <f t="shared" si="0"/>
        <v>6</v>
      </c>
      <c r="N5" s="2" t="str">
        <f>TEXT(TableauMonnaie[[#This Row],[Date]],"Mmmm")</f>
        <v>mai</v>
      </c>
    </row>
    <row r="6" spans="1:14" x14ac:dyDescent="0.25">
      <c r="G6" s="63"/>
      <c r="J6" s="72">
        <v>44326</v>
      </c>
      <c r="K6" s="74">
        <v>0.5</v>
      </c>
      <c r="L6" s="73">
        <v>7</v>
      </c>
      <c r="M6" s="74">
        <f t="shared" si="0"/>
        <v>3.5</v>
      </c>
      <c r="N6" s="2" t="str">
        <f>TEXT(TableauMonnaie[[#This Row],[Date]],"Mmmm")</f>
        <v>mai</v>
      </c>
    </row>
    <row r="7" spans="1:14" x14ac:dyDescent="0.25">
      <c r="G7" s="63"/>
      <c r="J7" s="72">
        <v>44326</v>
      </c>
      <c r="K7" s="74">
        <v>0.1</v>
      </c>
      <c r="L7" s="73">
        <v>1</v>
      </c>
      <c r="M7" s="74">
        <f t="shared" si="0"/>
        <v>0.1</v>
      </c>
      <c r="N7" s="2" t="str">
        <f>TEXT(TableauMonnaie[[#This Row],[Date]],"Mmmm")</f>
        <v>mai</v>
      </c>
    </row>
    <row r="8" spans="1:14" x14ac:dyDescent="0.25">
      <c r="G8" s="63"/>
    </row>
    <row r="9" spans="1:14" x14ac:dyDescent="0.25">
      <c r="G9" s="63"/>
    </row>
    <row r="10" spans="1:14" x14ac:dyDescent="0.25">
      <c r="G10" s="63"/>
    </row>
    <row r="11" spans="1:14" x14ac:dyDescent="0.25">
      <c r="G11" s="63"/>
    </row>
    <row r="12" spans="1:14" x14ac:dyDescent="0.25">
      <c r="G12" s="63"/>
    </row>
    <row r="13" spans="1:14" x14ac:dyDescent="0.25">
      <c r="G13" s="63"/>
    </row>
    <row r="14" spans="1:14" x14ac:dyDescent="0.25">
      <c r="G14" s="63"/>
    </row>
    <row r="15" spans="1:14" x14ac:dyDescent="0.25">
      <c r="G15" s="63"/>
    </row>
    <row r="16" spans="1:14" x14ac:dyDescent="0.25">
      <c r="G16" s="63"/>
    </row>
    <row r="17" spans="7:7" x14ac:dyDescent="0.25">
      <c r="G17" s="63"/>
    </row>
    <row r="18" spans="7:7" x14ac:dyDescent="0.25">
      <c r="G18" s="63"/>
    </row>
  </sheetData>
  <dataValidations count="2">
    <dataValidation type="list" allowBlank="1" showInputMessage="1" showErrorMessage="1" sqref="B2:B5" xr:uid="{B4A11F40-B402-483C-9808-26B61300BE38}">
      <formula1>ListBoissons</formula1>
    </dataValidation>
    <dataValidation type="list" allowBlank="1" showInputMessage="1" showErrorMessage="1" sqref="K2:K7" xr:uid="{8FB8B9F6-B9DB-45DF-BEA0-F532484285EB}">
      <formula1>monnaie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EEBA70-A3ED-42BD-83F7-E9067009C137}">
  <sheetPr codeName="Feuil15"/>
  <dimension ref="B1:G21"/>
  <sheetViews>
    <sheetView showGridLines="0" workbookViewId="0">
      <selection activeCell="G21" sqref="G21"/>
    </sheetView>
  </sheetViews>
  <sheetFormatPr baseColWidth="10" defaultRowHeight="15" x14ac:dyDescent="0.25"/>
  <cols>
    <col min="1" max="1" width="3.7109375" customWidth="1"/>
    <col min="3" max="3" width="3.7109375" customWidth="1"/>
    <col min="4" max="4" width="16.7109375" bestFit="1" customWidth="1"/>
    <col min="7" max="7" width="13.7109375" bestFit="1" customWidth="1"/>
  </cols>
  <sheetData>
    <row r="1" spans="2:7" x14ac:dyDescent="0.25">
      <c r="D1" s="9" t="s">
        <v>1</v>
      </c>
      <c r="E1" s="10">
        <v>2022</v>
      </c>
    </row>
    <row r="2" spans="2:7" ht="15.75" x14ac:dyDescent="0.25">
      <c r="B2" t="s">
        <v>2</v>
      </c>
      <c r="D2" t="s">
        <v>3</v>
      </c>
      <c r="E2" t="s">
        <v>4</v>
      </c>
      <c r="G2" s="19" t="s">
        <v>29</v>
      </c>
    </row>
    <row r="3" spans="2:7" x14ac:dyDescent="0.25">
      <c r="B3" t="s">
        <v>5</v>
      </c>
      <c r="D3" t="s">
        <v>6</v>
      </c>
      <c r="E3" s="11">
        <f>DATE($E$1,1,1)</f>
        <v>44562</v>
      </c>
      <c r="G3" s="17" t="s">
        <v>30</v>
      </c>
    </row>
    <row r="4" spans="2:7" x14ac:dyDescent="0.25">
      <c r="B4" t="s">
        <v>7</v>
      </c>
      <c r="D4" t="s">
        <v>8</v>
      </c>
      <c r="E4" s="11">
        <f>FLOOR(DAY(MINUTE(E1/38)/2+56)&amp;"/5/"&amp;E1,7)-34</f>
        <v>44668</v>
      </c>
      <c r="G4" s="18" t="s">
        <v>31</v>
      </c>
    </row>
    <row r="5" spans="2:7" x14ac:dyDescent="0.25">
      <c r="B5" t="s">
        <v>9</v>
      </c>
      <c r="D5" t="s">
        <v>10</v>
      </c>
      <c r="E5" s="11">
        <f>E4+1</f>
        <v>44669</v>
      </c>
      <c r="G5" s="17" t="s">
        <v>32</v>
      </c>
    </row>
    <row r="6" spans="2:7" x14ac:dyDescent="0.25">
      <c r="B6" t="s">
        <v>11</v>
      </c>
      <c r="D6" t="s">
        <v>12</v>
      </c>
      <c r="E6" s="11">
        <f>DATE($E$1,5,1)</f>
        <v>44682</v>
      </c>
      <c r="G6" s="18" t="s">
        <v>33</v>
      </c>
    </row>
    <row r="7" spans="2:7" x14ac:dyDescent="0.25">
      <c r="B7" t="s">
        <v>13</v>
      </c>
      <c r="D7" t="s">
        <v>14</v>
      </c>
      <c r="E7" s="11">
        <f>DATE($E$1,5,8)</f>
        <v>44689</v>
      </c>
      <c r="G7" s="17" t="s">
        <v>34</v>
      </c>
    </row>
    <row r="8" spans="2:7" x14ac:dyDescent="0.25">
      <c r="B8" t="s">
        <v>15</v>
      </c>
      <c r="D8" t="s">
        <v>16</v>
      </c>
      <c r="E8" s="11">
        <f>E4+39</f>
        <v>44707</v>
      </c>
      <c r="G8" s="18" t="s">
        <v>35</v>
      </c>
    </row>
    <row r="9" spans="2:7" x14ac:dyDescent="0.25">
      <c r="B9" t="s">
        <v>17</v>
      </c>
      <c r="D9" t="s">
        <v>18</v>
      </c>
      <c r="E9" s="11">
        <f>E4+49</f>
        <v>44717</v>
      </c>
      <c r="G9" s="17" t="s">
        <v>36</v>
      </c>
    </row>
    <row r="10" spans="2:7" x14ac:dyDescent="0.25">
      <c r="B10" t="s">
        <v>0</v>
      </c>
      <c r="D10" t="s">
        <v>19</v>
      </c>
      <c r="E10" s="11">
        <f>E4+50</f>
        <v>44718</v>
      </c>
      <c r="G10" s="18" t="s">
        <v>37</v>
      </c>
    </row>
    <row r="11" spans="2:7" x14ac:dyDescent="0.25">
      <c r="B11" t="s">
        <v>20</v>
      </c>
      <c r="D11" t="s">
        <v>21</v>
      </c>
      <c r="E11" s="11">
        <f>DATE($E$1,7,14)</f>
        <v>44756</v>
      </c>
      <c r="G11" s="17" t="s">
        <v>38</v>
      </c>
    </row>
    <row r="12" spans="2:7" x14ac:dyDescent="0.25">
      <c r="B12" t="s">
        <v>22</v>
      </c>
      <c r="D12" t="s">
        <v>23</v>
      </c>
      <c r="E12" s="11">
        <f>DATE($E$1,8,15)</f>
        <v>44788</v>
      </c>
      <c r="G12" s="18" t="s">
        <v>39</v>
      </c>
    </row>
    <row r="13" spans="2:7" x14ac:dyDescent="0.25">
      <c r="B13" t="s">
        <v>24</v>
      </c>
      <c r="D13" t="s">
        <v>25</v>
      </c>
      <c r="E13" s="11">
        <f>DATE($E$1,11,1)</f>
        <v>44866</v>
      </c>
      <c r="G13" s="17" t="s">
        <v>36</v>
      </c>
    </row>
    <row r="14" spans="2:7" x14ac:dyDescent="0.25">
      <c r="B14" t="s">
        <v>26</v>
      </c>
      <c r="D14" t="s">
        <v>27</v>
      </c>
      <c r="E14" s="11">
        <f>DATE($E$1,11,11)</f>
        <v>44876</v>
      </c>
      <c r="G14" s="18" t="s">
        <v>40</v>
      </c>
    </row>
    <row r="15" spans="2:7" x14ac:dyDescent="0.25">
      <c r="D15" t="s">
        <v>28</v>
      </c>
      <c r="E15" s="11">
        <f>DATE($E$1,12,25)</f>
        <v>44920</v>
      </c>
      <c r="G15" s="17" t="s">
        <v>41</v>
      </c>
    </row>
    <row r="16" spans="2:7" x14ac:dyDescent="0.25">
      <c r="G16" s="18" t="s">
        <v>42</v>
      </c>
    </row>
    <row r="17" spans="7:7" x14ac:dyDescent="0.25">
      <c r="G17" s="17" t="s">
        <v>43</v>
      </c>
    </row>
    <row r="18" spans="7:7" x14ac:dyDescent="0.25">
      <c r="G18" s="18" t="s">
        <v>44</v>
      </c>
    </row>
    <row r="19" spans="7:7" x14ac:dyDescent="0.25">
      <c r="G19" s="17" t="s">
        <v>45</v>
      </c>
    </row>
    <row r="20" spans="7:7" x14ac:dyDescent="0.25">
      <c r="G20" s="18" t="s">
        <v>46</v>
      </c>
    </row>
    <row r="21" spans="7:7" x14ac:dyDescent="0.25">
      <c r="G21" s="20" t="s">
        <v>47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Menu</vt:lpstr>
      <vt:lpstr>Octobre</vt:lpstr>
      <vt:lpstr>config</vt:lpstr>
      <vt:lpstr>boissons</vt:lpstr>
      <vt:lpstr>listes</vt:lpstr>
      <vt:lpstr>L_Mois</vt:lpstr>
      <vt:lpstr>ListBoissons</vt:lpstr>
      <vt:lpstr>monnaie</vt:lpstr>
      <vt:lpstr>Octobre!Print_Area</vt:lpstr>
      <vt:lpstr>T_boissons</vt:lpstr>
      <vt:lpstr>Tabl_Boissons</vt:lpstr>
      <vt:lpstr>Octobre!Zone_d_impression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cp:lastPrinted>2021-10-04T05:16:11Z</cp:lastPrinted>
  <dcterms:created xsi:type="dcterms:W3CDTF">2021-08-08T16:32:32Z</dcterms:created>
  <dcterms:modified xsi:type="dcterms:W3CDTF">2021-10-18T21:09:04Z</dcterms:modified>
</cp:coreProperties>
</file>