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/>
  <mc:AlternateContent xmlns:mc="http://schemas.openxmlformats.org/markup-compatibility/2006">
    <mc:Choice Requires="x15">
      <x15ac:absPath xmlns:x15ac="http://schemas.microsoft.com/office/spreadsheetml/2010/11/ac" url="\\riziv.org\users\NG5283\Desktop\"/>
    </mc:Choice>
  </mc:AlternateContent>
  <xr:revisionPtr revIDLastSave="0" documentId="8_{01BB980B-2DC7-44A3-9AD5-0A6F352B1F05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G.4.2 Procédure alternative" sheetId="1" r:id="rId1"/>
    <sheet name="G.4.4 Balance âgée" sheetId="8" r:id="rId2"/>
  </sheets>
  <definedNames>
    <definedName name="_xlnm._FilterDatabase" localSheetId="0" hidden="1">'G.4.2 Procédure alternative'!$A$2:$O$7</definedName>
    <definedName name="_xlnm._FilterDatabase" localSheetId="1" hidden="1">'G.4.4 Balance âgée'!$A$3:$N$12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" i="1" l="1"/>
  <c r="F5" i="1"/>
  <c r="G5" i="1"/>
  <c r="H5" i="1"/>
  <c r="F6" i="1"/>
  <c r="G6" i="1"/>
  <c r="H6" i="1"/>
  <c r="F4" i="1"/>
  <c r="G4" i="1"/>
  <c r="H4" i="1"/>
  <c r="H3" i="1"/>
  <c r="F3" i="1"/>
  <c r="G3" i="1"/>
  <c r="D12" i="8"/>
  <c r="E12" i="8"/>
  <c r="F12" i="8"/>
  <c r="G12" i="8"/>
  <c r="H12" i="8"/>
  <c r="I12" i="8"/>
  <c r="J12" i="8"/>
  <c r="K12" i="8"/>
  <c r="L12" i="8"/>
  <c r="M12" i="8"/>
  <c r="C12" i="8"/>
  <c r="N7" i="8"/>
  <c r="N8" i="8"/>
  <c r="D4" i="1" s="1"/>
  <c r="N9" i="8"/>
  <c r="D7" i="1" s="1"/>
  <c r="N10" i="8"/>
  <c r="N11" i="8"/>
  <c r="D3" i="1" s="1"/>
  <c r="N6" i="8"/>
  <c r="D5" i="1" s="1"/>
  <c r="H7" i="1"/>
  <c r="G7" i="1"/>
  <c r="F7" i="1"/>
  <c r="N12" i="8" l="1"/>
  <c r="J4" i="1"/>
  <c r="J6" i="1"/>
  <c r="J3" i="1"/>
  <c r="J7" i="1"/>
  <c r="J5" i="1"/>
</calcChain>
</file>

<file path=xl/sharedStrings.xml><?xml version="1.0" encoding="utf-8"?>
<sst xmlns="http://schemas.openxmlformats.org/spreadsheetml/2006/main" count="48" uniqueCount="42">
  <si>
    <t>LIB_COMPTE</t>
  </si>
  <si>
    <t>Total général</t>
  </si>
  <si>
    <t>4411190300</t>
  </si>
  <si>
    <t>4411190380</t>
  </si>
  <si>
    <t>4411200190</t>
  </si>
  <si>
    <t>4411200280</t>
  </si>
  <si>
    <t>4411260010</t>
  </si>
  <si>
    <t>Code</t>
  </si>
  <si>
    <t>Fournisseurs</t>
  </si>
  <si>
    <t>Solde</t>
  </si>
  <si>
    <t>Index</t>
  </si>
  <si>
    <t>Décaissements subséquents</t>
  </si>
  <si>
    <t>Check</t>
  </si>
  <si>
    <t>Test de réalité</t>
  </si>
  <si>
    <t xml:space="preserve">commentaire </t>
  </si>
  <si>
    <t>AN</t>
  </si>
  <si>
    <t>TOC Achats/circuls/tests de réalité/cut-off</t>
  </si>
  <si>
    <t>4411230070</t>
  </si>
  <si>
    <t>Étiquettes de lignes</t>
  </si>
  <si>
    <t>Janvier</t>
  </si>
  <si>
    <t>Février</t>
  </si>
  <si>
    <t>AVRIL</t>
  </si>
  <si>
    <t>JUIN</t>
  </si>
  <si>
    <t>JUILLET</t>
  </si>
  <si>
    <t>AOUT</t>
  </si>
  <si>
    <t>septembre</t>
  </si>
  <si>
    <t>octobre</t>
  </si>
  <si>
    <t>novembre</t>
  </si>
  <si>
    <t>décembre</t>
  </si>
  <si>
    <t>Dettes échues antérieures à 2022</t>
  </si>
  <si>
    <t>Dettes échues datant de 2022</t>
  </si>
  <si>
    <t xml:space="preserve">Dettes non échues </t>
  </si>
  <si>
    <t>Factures échues antérieurs à 2022</t>
  </si>
  <si>
    <t>Factures non echues datant de 2022</t>
  </si>
  <si>
    <t>Factures échues datant de 2022</t>
  </si>
  <si>
    <t>ZZ</t>
  </si>
  <si>
    <t>TV</t>
  </si>
  <si>
    <t>SN</t>
  </si>
  <si>
    <t>W</t>
  </si>
  <si>
    <t>TM</t>
  </si>
  <si>
    <t>PRIVEE</t>
  </si>
  <si>
    <t>Column1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</si>
</sst>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_-;\-* #,##0.00_-;_-* &quot;-&quot;??_-;_-@_-"/>
    <numFmt numFmtId="165" formatCode="_-* #,##0.00\ _€_-;\-* #,##0.00\ _€_-;_-* &quot;-&quot;??\ _€_-;_-@_-"/>
    <numFmt numFmtId="166" formatCode="_-* #,##0\ _€_-;\-* #,##0\ _€_-;_-* &quot;-&quot;??\ _€_-;_-@_-"/>
  </numFmts>
  <fonts count="10" x14ac:knownFonts="1">
    <font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10"/>
      <color rgb="FFFF0000"/>
      <name val="Trebuchet MS"/>
      <family val="2"/>
    </font>
    <font>
      <b/>
      <sz val="10"/>
      <color theme="1"/>
      <name val="Trebuchet MS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rgb="FF000000"/>
      <name val="Trebuchet MS"/>
      <family val="2"/>
    </font>
    <font>
      <b/>
      <sz val="10"/>
      <color rgb="FFFF0000"/>
      <name val="Trebuchet MS"/>
      <family val="2"/>
    </font>
    <font>
      <sz val="10"/>
      <color theme="0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rgb="FF009999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0" fontId="5" fillId="0" borderId="0"/>
    <xf numFmtId="0" fontId="6" fillId="0" borderId="0"/>
    <xf numFmtId="164" fontId="6" fillId="0" borderId="0" applyFont="0" applyFill="0" applyBorder="0" applyAlignment="0" applyProtection="0"/>
    <xf numFmtId="165" fontId="5" fillId="0" borderId="0" applyFon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7" fillId="0" borderId="1" xfId="0" applyFont="1" applyBorder="1"/>
    <xf numFmtId="165" fontId="0" fillId="0" borderId="0" xfId="1" applyFont="1"/>
    <xf numFmtId="0" fontId="0" fillId="0" borderId="1" xfId="0" applyBorder="1"/>
    <xf numFmtId="165" fontId="0" fillId="0" borderId="1" xfId="1" applyFont="1" applyBorder="1"/>
    <xf numFmtId="165" fontId="3" fillId="0" borderId="1" xfId="0" applyNumberFormat="1" applyFont="1" applyBorder="1"/>
    <xf numFmtId="0" fontId="0" fillId="0" borderId="0" xfId="0" applyAlignment="1">
      <alignment horizontal="center"/>
    </xf>
    <xf numFmtId="165" fontId="0" fillId="0" borderId="1" xfId="1" applyFont="1" applyBorder="1" applyAlignment="1">
      <alignment horizontal="center"/>
    </xf>
    <xf numFmtId="166" fontId="0" fillId="0" borderId="1" xfId="1" applyNumberFormat="1" applyFont="1" applyBorder="1"/>
    <xf numFmtId="166" fontId="0" fillId="0" borderId="0" xfId="1" applyNumberFormat="1" applyFont="1"/>
    <xf numFmtId="0" fontId="4" fillId="0" borderId="0" xfId="0" applyFont="1"/>
    <xf numFmtId="166" fontId="1" fillId="0" borderId="0" xfId="1" applyNumberFormat="1" applyFont="1"/>
    <xf numFmtId="0" fontId="0" fillId="4" borderId="1" xfId="0" applyFill="1" applyBorder="1"/>
    <xf numFmtId="166" fontId="0" fillId="4" borderId="1" xfId="1" applyNumberFormat="1" applyFont="1" applyFill="1" applyBorder="1"/>
    <xf numFmtId="166" fontId="9" fillId="5" borderId="1" xfId="1" applyNumberFormat="1" applyFont="1" applyFill="1" applyBorder="1" applyAlignment="1">
      <alignment horizontal="center" vertical="center" wrapText="1"/>
    </xf>
    <xf numFmtId="0" fontId="0" fillId="6" borderId="1" xfId="0" applyFill="1" applyBorder="1"/>
    <xf numFmtId="166" fontId="0" fillId="6" borderId="1" xfId="1" applyNumberFormat="1" applyFont="1" applyFill="1" applyBorder="1"/>
    <xf numFmtId="0" fontId="8" fillId="0" borderId="1" xfId="0" applyFont="1" applyBorder="1" applyAlignment="1">
      <alignment horizontal="center" vertical="center" wrapText="1"/>
    </xf>
    <xf numFmtId="166" fontId="9" fillId="3" borderId="1" xfId="1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4" fontId="2" fillId="2" borderId="5" xfId="0" applyNumberFormat="1" applyFont="1" applyFill="1" applyBorder="1" applyAlignment="1">
      <alignment horizontal="center" vertical="center"/>
    </xf>
    <xf numFmtId="165" fontId="2" fillId="2" borderId="5" xfId="1" applyFont="1" applyFill="1" applyBorder="1" applyAlignment="1">
      <alignment horizontal="center" vertical="center" wrapText="1"/>
    </xf>
    <xf numFmtId="4" fontId="2" fillId="2" borderId="5" xfId="0" applyNumberFormat="1" applyFont="1" applyFill="1" applyBorder="1" applyAlignment="1">
      <alignment horizontal="center" vertical="center" wrapText="1"/>
    </xf>
    <xf numFmtId="0" fontId="0" fillId="4" borderId="3" xfId="0" applyFill="1" applyBorder="1"/>
    <xf numFmtId="0" fontId="0" fillId="6" borderId="3" xfId="0" applyFill="1" applyBorder="1"/>
    <xf numFmtId="166" fontId="0" fillId="4" borderId="2" xfId="1" applyNumberFormat="1" applyFont="1" applyFill="1" applyBorder="1"/>
    <xf numFmtId="0" fontId="2" fillId="2" borderId="6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166" fontId="2" fillId="2" borderId="8" xfId="1" applyNumberFormat="1" applyFont="1" applyFill="1" applyBorder="1" applyAlignment="1">
      <alignment horizontal="center"/>
    </xf>
    <xf numFmtId="166" fontId="2" fillId="2" borderId="9" xfId="1" applyNumberFormat="1" applyFont="1" applyFill="1" applyBorder="1" applyAlignment="1">
      <alignment horizontal="center"/>
    </xf>
    <xf numFmtId="0" fontId="2" fillId="2" borderId="10" xfId="0" applyFont="1" applyFill="1" applyBorder="1"/>
    <xf numFmtId="0" fontId="2" fillId="2" borderId="11" xfId="0" applyFont="1" applyFill="1" applyBorder="1"/>
    <xf numFmtId="166" fontId="2" fillId="2" borderId="11" xfId="1" applyNumberFormat="1" applyFont="1" applyFill="1" applyBorder="1"/>
    <xf numFmtId="166" fontId="2" fillId="2" borderId="12" xfId="1" applyNumberFormat="1" applyFont="1" applyFill="1" applyBorder="1"/>
  </cellXfs>
  <cellStyles count="6">
    <cellStyle name="Comma" xfId="1" builtinId="3"/>
    <cellStyle name="Milliers 2" xfId="4" xr:uid="{00000000-0005-0000-0000-000001000000}"/>
    <cellStyle name="Milliers 3" xfId="5" xr:uid="{00000000-0005-0000-0000-000002000000}"/>
    <cellStyle name="Normal" xfId="0" builtinId="0"/>
    <cellStyle name="Normal 2 2" xfId="2" xr:uid="{00000000-0005-0000-0000-000004000000}"/>
    <cellStyle name="Normal 30" xfId="3" xr:uid="{00000000-0005-0000-0000-000005000000}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family val="2"/>
        <scheme val="none"/>
      </font>
      <numFmt numFmtId="166" formatCode="_-* #,##0\ _€_-;\-* #,##0\ _€_-;_-* &quot;-&quot;??\ _€_-;_-@_-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family val="2"/>
        <scheme val="none"/>
      </font>
      <numFmt numFmtId="165" formatCode="_-* #,##0.00\ _€_-;\-* #,##0.00\ _€_-;_-* &quot;-&quot;??\ _€_-;_-@_-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rebuchet MS"/>
        <family val="2"/>
        <scheme val="none"/>
      </font>
      <numFmt numFmtId="166" formatCode="_-* #,##0\ _€_-;\-* #,##0\ _€_-;_-* &quot;-&quot;??\ _€_-;_-@_-"/>
      <fill>
        <patternFill patternType="solid">
          <fgColor indexed="64"/>
          <bgColor rgb="FF00999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family val="2"/>
        <scheme val="none"/>
      </font>
      <numFmt numFmtId="166" formatCode="_-* #,##0\ _€_-;\-* #,##0\ _€_-;_-* &quot;-&quot;??\ _€_-;_-@_-"/>
      <fill>
        <patternFill patternType="solid">
          <fgColor indexed="64"/>
          <bgColor theme="5" tint="0.59999389629810485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rebuchet MS"/>
        <family val="2"/>
        <scheme val="none"/>
      </font>
      <numFmt numFmtId="4" formatCode="#,##0.00"/>
      <fill>
        <patternFill patternType="solid">
          <fgColor indexed="64"/>
          <bgColor rgb="FF0099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Trebuchet MS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Trebuchet MS"/>
        <family val="2"/>
        <scheme val="none"/>
      </font>
      <numFmt numFmtId="165" formatCode="_-* #,##0.00\ _€_-;\-* #,##0.00\ _€_-;_-* &quot;-&quot;??\ _€_-;_-@_-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rebuchet MS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rebuchet MS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theme="0"/>
        </top>
      </border>
    </dxf>
  </dxfs>
  <tableStyles count="0" defaultTableStyle="TableStyleMedium2" defaultPivotStyle="PivotStyleLight16"/>
  <colors>
    <mruColors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B0FBCD8-354A-4877-BD90-7F0BF1BFB1E5}" name="Table1" displayName="Table1" ref="A2:L7" totalsRowShown="0" headerRowDxfId="7" tableBorderDxfId="17">
  <autoFilter ref="A2:L7" xr:uid="{4B0FBCD8-354A-4877-BD90-7F0BF1BFB1E5}"/>
  <tableColumns count="12">
    <tableColumn id="1" xr3:uid="{1319D494-31EA-4872-A669-389814C9F56D}" name="Code" dataDxfId="16"/>
    <tableColumn id="2" xr3:uid="{3B3876AD-6A41-45C0-92C4-7BCE5EC85C21}" name="Fournisseurs" dataDxfId="15"/>
    <tableColumn id="3" xr3:uid="{594D9EE2-3030-443A-B38E-A1247D6A64FF}" name="Column1"/>
    <tableColumn id="4" xr3:uid="{981C2B58-C562-46A8-ACDC-C0943D7BFE38}" name="Solde" dataDxfId="0" dataCellStyle="Comma">
      <calculatedColumnFormula>VLOOKUP(Table1[[#This Row],[Fournisseurs]],Table2[[LIB_COMPTE]:[Total général]],13,FALSE)</calculatedColumnFormula>
    </tableColumn>
    <tableColumn id="5" xr3:uid="{EFB5DD31-A8FF-4EC7-A4C4-11C9A4BD9101}" name="Index" dataDxfId="1" dataCellStyle="Comma"/>
    <tableColumn id="6" xr3:uid="{A573D34A-117C-4F54-973E-562CD034CF1F}" name="Factures échues antérieurs à 2022" dataDxfId="14" dataCellStyle="Comma"/>
    <tableColumn id="7" xr3:uid="{DD078E4D-A148-408D-B27B-DEC445F0F6AE}" name="Factures non echues datant de 2022" dataDxfId="13" dataCellStyle="Comma"/>
    <tableColumn id="8" xr3:uid="{782FF88C-B7ED-46D9-B9D9-36DBFAAD420D}" name="Factures échues datant de 2022" dataDxfId="12" dataCellStyle="Comma"/>
    <tableColumn id="9" xr3:uid="{0AE54AC5-78F3-4B4B-9BC9-C801066E261F}" name="Décaissements subséquents" dataDxfId="11" dataCellStyle="Comma"/>
    <tableColumn id="10" xr3:uid="{275DAA02-1A18-488E-8AF3-602A1D723C4B}" name="Check" dataDxfId="10">
      <calculatedColumnFormula>D3-SUM(F3:H3)</calculatedColumnFormula>
    </tableColumn>
    <tableColumn id="11" xr3:uid="{EA0BC9AF-9428-4FA8-BBC2-C4231711E4A3}" name="Test de réalité" dataDxfId="9"/>
    <tableColumn id="12" xr3:uid="{66E1C412-FD3A-45D5-81A2-607ECFA8FB22}" name="commentaire " dataDxfId="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1867BFA-95F3-4C44-8EB1-F0AB8B358335}" name="Table2" displayName="Table2" ref="A5:N12" totalsRowShown="0" headerRowDxfId="2" headerRowBorderDxfId="5" tableBorderDxfId="6" totalsRowBorderDxfId="4" headerRowCellStyle="Comma">
  <autoFilter ref="A5:N12" xr:uid="{51867BFA-95F3-4C44-8EB1-F0AB8B358335}"/>
  <tableColumns count="14">
    <tableColumn id="1" xr3:uid="{88FE2034-E70F-45E4-8764-8AB0BF93309C}" name="Étiquettes de lignes"/>
    <tableColumn id="2" xr3:uid="{F62F4AAB-569D-4F67-83A3-61AB1A43A530}" name="LIB_COMPTE"/>
    <tableColumn id="3" xr3:uid="{F3D3E377-260B-4796-B7DD-F9B1434DBC38}" name="AN"/>
    <tableColumn id="4" xr3:uid="{CB5E3CCA-016C-4B4A-816D-69D20DF221BD}" name="Janvier"/>
    <tableColumn id="5" xr3:uid="{8BCC47EB-BD6D-44A7-BD28-CD885F9410AC}" name="Février"/>
    <tableColumn id="6" xr3:uid="{3A8E4F0B-87CB-4A6A-A1D9-A90F8072E361}" name="AVRIL"/>
    <tableColumn id="7" xr3:uid="{F881AB18-DE25-4AC8-979B-4C06DD3911B4}" name="JUIN"/>
    <tableColumn id="8" xr3:uid="{4F2EB0B5-529D-4FAD-A46B-4571DBA694FA}" name="JUILLET"/>
    <tableColumn id="9" xr3:uid="{02407D42-462D-4885-9408-D6BD8FDCBB82}" name="AOUT"/>
    <tableColumn id="10" xr3:uid="{8ADE66C3-088A-48B4-9CA8-021818DD573B}" name="septembre"/>
    <tableColumn id="11" xr3:uid="{AEB34E00-A468-48BE-BDAF-B43725C8F718}" name="octobre"/>
    <tableColumn id="12" xr3:uid="{422EDAED-D018-49BD-9D07-1280E8ACA971}" name="novembre"/>
    <tableColumn id="13" xr3:uid="{993BE33C-4615-4846-A24E-DD900187A4CA}" name="décembre"/>
    <tableColumn id="14" xr3:uid="{C376855A-C973-4D93-8297-A1D8D90E47D0}" name="Total général" dataDxfId="3" dataCellStyle="Comma">
      <calculatedColumnFormula>+SUM(C6:M6)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9999"/>
  </sheetPr>
  <dimension ref="A1:L7"/>
  <sheetViews>
    <sheetView tabSelected="1" zoomScale="90" zoomScaleNormal="90" workbookViewId="0">
      <selection activeCell="B10" sqref="B10"/>
    </sheetView>
  </sheetViews>
  <sheetFormatPr defaultColWidth="11.42578125" defaultRowHeight="15" x14ac:dyDescent="0.3"/>
  <cols>
    <col min="1" max="1" width="22" customWidth="1"/>
    <col min="2" max="2" width="49.42578125" customWidth="1"/>
    <col min="3" max="3" width="11" customWidth="1"/>
    <col min="4" max="4" width="19.28515625" customWidth="1"/>
    <col min="5" max="5" width="32.7109375" customWidth="1"/>
    <col min="6" max="6" width="35.42578125" style="3" customWidth="1"/>
    <col min="7" max="7" width="35.85546875" style="7" customWidth="1"/>
    <col min="8" max="8" width="31.85546875" customWidth="1"/>
    <col min="9" max="9" width="29" style="3" customWidth="1"/>
    <col min="10" max="10" width="16" customWidth="1"/>
    <col min="11" max="11" width="16.5703125" customWidth="1"/>
    <col min="12" max="12" width="15.5703125" customWidth="1"/>
  </cols>
  <sheetData>
    <row r="1" spans="1:12" x14ac:dyDescent="0.3">
      <c r="I1"/>
    </row>
    <row r="2" spans="1:12" x14ac:dyDescent="0.3">
      <c r="A2" s="20" t="s">
        <v>7</v>
      </c>
      <c r="B2" s="20" t="s">
        <v>8</v>
      </c>
      <c r="C2" s="21" t="s">
        <v>41</v>
      </c>
      <c r="D2" s="21" t="s">
        <v>9</v>
      </c>
      <c r="E2" s="21" t="s">
        <v>10</v>
      </c>
      <c r="F2" s="22" t="s">
        <v>32</v>
      </c>
      <c r="G2" s="23" t="s">
        <v>33</v>
      </c>
      <c r="H2" s="23" t="s">
        <v>34</v>
      </c>
      <c r="I2" s="22" t="s">
        <v>11</v>
      </c>
      <c r="J2" s="23" t="s">
        <v>12</v>
      </c>
      <c r="K2" s="23" t="s">
        <v>13</v>
      </c>
      <c r="L2" s="23" t="s">
        <v>14</v>
      </c>
    </row>
    <row r="3" spans="1:12" ht="60" x14ac:dyDescent="0.3">
      <c r="A3" s="2">
        <v>4411260010</v>
      </c>
      <c r="B3" s="2" t="s">
        <v>35</v>
      </c>
      <c r="D3" s="9">
        <f>VLOOKUP(Table1[[#This Row],[Fournisseurs]],Table2[[LIB_COMPTE]:[Total général]],13,FALSE)</f>
        <v>-75625</v>
      </c>
      <c r="E3" s="5"/>
      <c r="F3" s="5">
        <f ca="1">+SUMIF('G.4.4 Balance âgée'!$B$6:$B$11,'G.4.2 Procédure alternative'!$B3,'G.4.4 Balance âgée'!$C6)</f>
        <v>0</v>
      </c>
      <c r="G3" s="5">
        <f ca="1">+SUMIF('G.4.4 Balance âgée'!$B$6:$B$11,'G.4.2 Procédure alternative'!$B3,'G.4.4 Balance âgée'!$D6:$J6)</f>
        <v>0</v>
      </c>
      <c r="H3" s="5">
        <f ca="1">+SUMIF('G.4.4 Balance âgée'!$B$6:$B$11,'G.4.2 Procédure alternative'!$B3,'G.4.4 Balance âgée'!$K6:$M6)</f>
        <v>-5599</v>
      </c>
      <c r="I3" s="5"/>
      <c r="J3" s="6">
        <f ca="1">D3-SUM(F3:H3)</f>
        <v>-70026</v>
      </c>
      <c r="K3" s="18" t="s">
        <v>16</v>
      </c>
      <c r="L3" s="4"/>
    </row>
    <row r="4" spans="1:12" ht="16.5" x14ac:dyDescent="0.3">
      <c r="A4" s="2">
        <v>4411200190</v>
      </c>
      <c r="B4" s="2" t="s">
        <v>36</v>
      </c>
      <c r="D4" s="9">
        <f>VLOOKUP(Table1[[#This Row],[Fournisseurs]],Table2[[LIB_COMPTE]:[Total général]],13,FALSE)</f>
        <v>-149371</v>
      </c>
      <c r="E4" s="5"/>
      <c r="F4" s="5">
        <f ca="1">+SUMIF('G.4.4 Balance âgée'!$B$6:$B$11,'G.4.2 Procédure alternative'!$B4,'G.4.4 Balance âgée'!$C7)</f>
        <v>0</v>
      </c>
      <c r="G4" s="5">
        <f ca="1">+SUMIF('G.4.4 Balance âgée'!$B$6:$B$11,'G.4.2 Procédure alternative'!$B4,'G.4.4 Balance âgée'!$D7:$J7)</f>
        <v>0</v>
      </c>
      <c r="H4" s="5">
        <f ca="1">+SUMIF('G.4.4 Balance âgée'!$B$6:$B$11,'G.4.2 Procédure alternative'!$B4,'G.4.4 Balance âgée'!$K7:$M7)</f>
        <v>-59500</v>
      </c>
      <c r="I4" s="5"/>
      <c r="J4" s="6">
        <f t="shared" ref="J4:J7" ca="1" si="0">D4-SUM(F4:H4)</f>
        <v>-89871</v>
      </c>
      <c r="K4" s="18"/>
      <c r="L4" s="4"/>
    </row>
    <row r="5" spans="1:12" ht="16.5" x14ac:dyDescent="0.3">
      <c r="A5" s="2">
        <v>4411190300</v>
      </c>
      <c r="B5" s="2" t="s">
        <v>37</v>
      </c>
      <c r="D5" s="9">
        <f>VLOOKUP(Table1[[#This Row],[Fournisseurs]],Table2[[LIB_COMPTE]:[Total général]],13,FALSE)</f>
        <v>-7406000</v>
      </c>
      <c r="E5" s="5"/>
      <c r="F5" s="5">
        <f ca="1">+SUMIF('G.4.4 Balance âgée'!$B$6:$B$11,'G.4.2 Procédure alternative'!$B5,'G.4.4 Balance âgée'!$C8)</f>
        <v>0</v>
      </c>
      <c r="G5" s="5">
        <f ca="1">+SUMIF('G.4.4 Balance âgée'!$B$6:$B$11,'G.4.2 Procédure alternative'!$B5,'G.4.4 Balance âgée'!$D8:$J8)</f>
        <v>0</v>
      </c>
      <c r="H5" s="5">
        <f ca="1">+SUMIF('G.4.4 Balance âgée'!$B$6:$B$11,'G.4.2 Procédure alternative'!$B5,'G.4.4 Balance âgée'!$K8:$M8)</f>
        <v>0</v>
      </c>
      <c r="I5" s="5"/>
      <c r="J5" s="6">
        <f t="shared" ca="1" si="0"/>
        <v>-7406000</v>
      </c>
      <c r="K5" s="18"/>
      <c r="L5" s="4"/>
    </row>
    <row r="6" spans="1:12" ht="16.5" x14ac:dyDescent="0.3">
      <c r="A6" s="2">
        <v>4411230070</v>
      </c>
      <c r="B6" s="2" t="s">
        <v>38</v>
      </c>
      <c r="D6" s="9">
        <f>VLOOKUP(Table1[[#This Row],[Fournisseurs]],Table2[[LIB_COMPTE]:[Total général]],13,FALSE)</f>
        <v>-516531</v>
      </c>
      <c r="E6" s="5"/>
      <c r="F6" s="5">
        <f ca="1">+SUMIF('G.4.4 Balance âgée'!$B$6:$B$11,'G.4.2 Procédure alternative'!$B6,'G.4.4 Balance âgée'!$C9)</f>
        <v>0</v>
      </c>
      <c r="G6" s="5">
        <f ca="1">+SUMIF('G.4.4 Balance âgée'!$B$6:$B$11,'G.4.2 Procédure alternative'!$B6,'G.4.4 Balance âgée'!$D9:$J9)</f>
        <v>0</v>
      </c>
      <c r="H6" s="5">
        <f ca="1">+SUMIF('G.4.4 Balance âgée'!$B$6:$B$11,'G.4.2 Procédure alternative'!$B6,'G.4.4 Balance âgée'!$K9:$M9)</f>
        <v>0</v>
      </c>
      <c r="I6" s="5"/>
      <c r="J6" s="6">
        <f t="shared" ca="1" si="0"/>
        <v>-516531</v>
      </c>
      <c r="K6" s="18"/>
      <c r="L6" s="4"/>
    </row>
    <row r="7" spans="1:12" ht="16.5" x14ac:dyDescent="0.3">
      <c r="A7" s="2">
        <v>4411200280</v>
      </c>
      <c r="B7" s="2" t="s">
        <v>39</v>
      </c>
      <c r="D7" s="9">
        <f>VLOOKUP(Table1[[#This Row],[Fournisseurs]],Table2[[LIB_COMPTE]:[Total général]],13,FALSE)</f>
        <v>-660734</v>
      </c>
      <c r="E7" s="5"/>
      <c r="F7" s="5">
        <f>+'G.4.4 Balance âgée'!C9</f>
        <v>0</v>
      </c>
      <c r="G7" s="8">
        <f>+SUM('G.4.4 Balance âgée'!K9:M9)</f>
        <v>-660734</v>
      </c>
      <c r="H7" s="5">
        <f>+SUM('G.4.4 Balance âgée'!D9:J9)</f>
        <v>0</v>
      </c>
      <c r="I7" s="5"/>
      <c r="J7" s="6">
        <f t="shared" si="0"/>
        <v>0</v>
      </c>
      <c r="K7" s="18"/>
      <c r="L7" s="4"/>
    </row>
  </sheetData>
  <pageMargins left="0.7" right="0.7" top="0.75" bottom="0.75" header="0.3" footer="0.3"/>
  <pageSetup paperSize="9" orientation="portrait" horizontalDpi="30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009999"/>
  </sheetPr>
  <dimension ref="A3:O17"/>
  <sheetViews>
    <sheetView zoomScale="90" zoomScaleNormal="90" workbookViewId="0">
      <pane ySplit="5" topLeftCell="A6" activePane="bottomLeft" state="frozen"/>
      <selection pane="bottomLeft" activeCell="A22" sqref="A22"/>
    </sheetView>
  </sheetViews>
  <sheetFormatPr defaultColWidth="11.42578125" defaultRowHeight="15" x14ac:dyDescent="0.3"/>
  <cols>
    <col min="1" max="1" width="21.28515625" customWidth="1"/>
    <col min="2" max="2" width="14.28515625" customWidth="1"/>
    <col min="3" max="3" width="25.28515625" style="10" customWidth="1"/>
    <col min="4" max="5" width="11.85546875" style="10" bestFit="1" customWidth="1"/>
    <col min="6" max="6" width="14.7109375" style="10" customWidth="1"/>
    <col min="7" max="7" width="12.42578125" style="10" customWidth="1"/>
    <col min="8" max="8" width="11.85546875" style="10" bestFit="1" customWidth="1"/>
    <col min="9" max="9" width="10.42578125" style="10" bestFit="1" customWidth="1"/>
    <col min="10" max="10" width="14" style="10" customWidth="1"/>
    <col min="11" max="13" width="14.85546875" style="10" bestFit="1" customWidth="1"/>
    <col min="14" max="14" width="16.28515625" style="10" customWidth="1"/>
  </cols>
  <sheetData>
    <row r="3" spans="1:15" s="1" customFormat="1" x14ac:dyDescent="0.3">
      <c r="A3"/>
      <c r="B3" s="11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</row>
    <row r="4" spans="1:15" ht="30" x14ac:dyDescent="0.3">
      <c r="C4" s="15" t="s">
        <v>29</v>
      </c>
      <c r="D4" s="19" t="s">
        <v>30</v>
      </c>
      <c r="E4" s="19"/>
      <c r="F4" s="19"/>
      <c r="G4" s="19"/>
      <c r="H4" s="19"/>
      <c r="I4" s="19"/>
      <c r="J4" s="19"/>
      <c r="K4" s="19" t="s">
        <v>31</v>
      </c>
      <c r="L4" s="19"/>
      <c r="M4" s="19"/>
    </row>
    <row r="5" spans="1:15" x14ac:dyDescent="0.3">
      <c r="A5" s="27" t="s">
        <v>18</v>
      </c>
      <c r="B5" s="28" t="s">
        <v>0</v>
      </c>
      <c r="C5" s="29" t="s">
        <v>15</v>
      </c>
      <c r="D5" s="29" t="s">
        <v>19</v>
      </c>
      <c r="E5" s="29" t="s">
        <v>20</v>
      </c>
      <c r="F5" s="29" t="s">
        <v>21</v>
      </c>
      <c r="G5" s="29" t="s">
        <v>22</v>
      </c>
      <c r="H5" s="29" t="s">
        <v>23</v>
      </c>
      <c r="I5" s="29" t="s">
        <v>24</v>
      </c>
      <c r="J5" s="29" t="s">
        <v>25</v>
      </c>
      <c r="K5" s="29" t="s">
        <v>26</v>
      </c>
      <c r="L5" s="29" t="s">
        <v>27</v>
      </c>
      <c r="M5" s="29" t="s">
        <v>28</v>
      </c>
      <c r="N5" s="30" t="s">
        <v>1</v>
      </c>
    </row>
    <row r="6" spans="1:15" x14ac:dyDescent="0.3">
      <c r="A6" s="24" t="s">
        <v>2</v>
      </c>
      <c r="B6" s="13" t="s">
        <v>37</v>
      </c>
      <c r="C6" s="14"/>
      <c r="D6" s="14"/>
      <c r="E6" s="14"/>
      <c r="F6" s="14"/>
      <c r="G6" s="14"/>
      <c r="H6" s="14"/>
      <c r="I6" s="14"/>
      <c r="J6" s="14"/>
      <c r="K6" s="14">
        <v>-500000</v>
      </c>
      <c r="L6" s="14">
        <v>-6856000</v>
      </c>
      <c r="M6" s="14">
        <v>-50000</v>
      </c>
      <c r="N6" s="26">
        <f>+SUM(C6:M6)</f>
        <v>-7406000</v>
      </c>
    </row>
    <row r="7" spans="1:15" x14ac:dyDescent="0.3">
      <c r="A7" s="25" t="s">
        <v>3</v>
      </c>
      <c r="B7" s="16" t="s">
        <v>40</v>
      </c>
      <c r="C7" s="17"/>
      <c r="D7" s="17"/>
      <c r="E7" s="17"/>
      <c r="F7" s="17"/>
      <c r="G7" s="17"/>
      <c r="H7" s="17"/>
      <c r="I7" s="17"/>
      <c r="J7" s="17"/>
      <c r="K7" s="17">
        <v>-30000</v>
      </c>
      <c r="L7" s="17">
        <v>-58900</v>
      </c>
      <c r="M7" s="17">
        <v>-58000</v>
      </c>
      <c r="N7" s="26">
        <f t="shared" ref="N7:N11" si="0">+SUM(C7:M7)</f>
        <v>-146900</v>
      </c>
    </row>
    <row r="8" spans="1:15" x14ac:dyDescent="0.3">
      <c r="A8" s="24" t="s">
        <v>4</v>
      </c>
      <c r="B8" s="13" t="s">
        <v>36</v>
      </c>
      <c r="C8" s="14"/>
      <c r="D8" s="14"/>
      <c r="E8" s="14"/>
      <c r="F8" s="14">
        <v>-15680</v>
      </c>
      <c r="G8" s="14">
        <v>-59095</v>
      </c>
      <c r="H8" s="14"/>
      <c r="I8" s="14"/>
      <c r="J8" s="14"/>
      <c r="K8" s="14"/>
      <c r="L8" s="14">
        <v>-5000</v>
      </c>
      <c r="M8" s="14">
        <v>-69596</v>
      </c>
      <c r="N8" s="26">
        <f t="shared" si="0"/>
        <v>-149371</v>
      </c>
    </row>
    <row r="9" spans="1:15" x14ac:dyDescent="0.3">
      <c r="A9" s="25" t="s">
        <v>5</v>
      </c>
      <c r="B9" s="16" t="s">
        <v>39</v>
      </c>
      <c r="C9" s="17"/>
      <c r="D9" s="17"/>
      <c r="E9" s="17"/>
      <c r="F9" s="17"/>
      <c r="G9" s="17"/>
      <c r="H9" s="17"/>
      <c r="I9" s="17"/>
      <c r="J9" s="17"/>
      <c r="K9" s="17">
        <v>-59500</v>
      </c>
      <c r="L9" s="17">
        <v>-595615</v>
      </c>
      <c r="M9" s="17">
        <v>-5619</v>
      </c>
      <c r="N9" s="26">
        <f t="shared" si="0"/>
        <v>-660734</v>
      </c>
    </row>
    <row r="10" spans="1:15" x14ac:dyDescent="0.3">
      <c r="A10" s="25" t="s">
        <v>17</v>
      </c>
      <c r="B10" s="16" t="s">
        <v>38</v>
      </c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>
        <v>-516531</v>
      </c>
      <c r="N10" s="26">
        <f t="shared" si="0"/>
        <v>-516531</v>
      </c>
    </row>
    <row r="11" spans="1:15" x14ac:dyDescent="0.3">
      <c r="A11" s="24" t="s">
        <v>6</v>
      </c>
      <c r="B11" s="13" t="s">
        <v>35</v>
      </c>
      <c r="C11" s="14"/>
      <c r="D11" s="14"/>
      <c r="E11" s="14"/>
      <c r="F11" s="14"/>
      <c r="G11" s="14"/>
      <c r="H11" s="14"/>
      <c r="I11" s="14"/>
      <c r="J11" s="14"/>
      <c r="K11" s="14">
        <v>-5599</v>
      </c>
      <c r="L11" s="14">
        <v>-1565</v>
      </c>
      <c r="M11" s="14">
        <v>-68461</v>
      </c>
      <c r="N11" s="26">
        <f t="shared" si="0"/>
        <v>-75625</v>
      </c>
    </row>
    <row r="12" spans="1:15" x14ac:dyDescent="0.3">
      <c r="A12" s="31" t="s">
        <v>1</v>
      </c>
      <c r="B12" s="32"/>
      <c r="C12" s="33">
        <f>+SUM(C6:C11)</f>
        <v>0</v>
      </c>
      <c r="D12" s="33">
        <f t="shared" ref="D12:M12" si="1">+SUM(D6:D11)</f>
        <v>0</v>
      </c>
      <c r="E12" s="33">
        <f t="shared" si="1"/>
        <v>0</v>
      </c>
      <c r="F12" s="33">
        <f t="shared" si="1"/>
        <v>-15680</v>
      </c>
      <c r="G12" s="33">
        <f t="shared" si="1"/>
        <v>-59095</v>
      </c>
      <c r="H12" s="33">
        <f t="shared" si="1"/>
        <v>0</v>
      </c>
      <c r="I12" s="33">
        <f t="shared" si="1"/>
        <v>0</v>
      </c>
      <c r="J12" s="33">
        <f t="shared" si="1"/>
        <v>0</v>
      </c>
      <c r="K12" s="33">
        <f t="shared" si="1"/>
        <v>-595099</v>
      </c>
      <c r="L12" s="33">
        <f t="shared" si="1"/>
        <v>-7517080</v>
      </c>
      <c r="M12" s="33">
        <f t="shared" si="1"/>
        <v>-768207</v>
      </c>
      <c r="N12" s="34">
        <f>+SUM(C12:M12)</f>
        <v>-8955161</v>
      </c>
    </row>
    <row r="17" spans="2:2" x14ac:dyDescent="0.3">
      <c r="B17" s="10"/>
    </row>
  </sheetData>
  <mergeCells count="2">
    <mergeCell ref="D4:J4"/>
    <mergeCell ref="K4:M4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G.4.2 Procédure alternative</vt:lpstr>
      <vt:lpstr>G.4.4 Balance âgée</vt:lpstr>
    </vt:vector>
  </TitlesOfParts>
  <Company>SEGULA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Zineb LAAROUSSI</dc:creator>
  <cp:lastModifiedBy>Nathan Gurnet</cp:lastModifiedBy>
  <dcterms:created xsi:type="dcterms:W3CDTF">2022-03-17T10:07:24Z</dcterms:created>
  <dcterms:modified xsi:type="dcterms:W3CDTF">2023-03-14T16:54:37Z</dcterms:modified>
</cp:coreProperties>
</file>