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ipecoffice365-my.sharepoint.com/personal/paulaxelle_cipecma_net/Documents/oraux/Absences congés Hsup/"/>
    </mc:Choice>
  </mc:AlternateContent>
  <xr:revisionPtr revIDLastSave="78" documentId="13_ncr:1_{17232A6E-8015-4AAC-B57B-D0147EA7A9BF}" xr6:coauthVersionLast="46" xr6:coauthVersionMax="46" xr10:uidLastSave="{7BFD08A2-44EF-4F18-8D06-46997C6445E9}"/>
  <bookViews>
    <workbookView xWindow="-120" yWindow="-120" windowWidth="29040" windowHeight="15840" activeTab="5" xr2:uid="{00000000-000D-0000-FFFF-FFFF00000000}"/>
  </bookViews>
  <sheets>
    <sheet name="Infos employés" sheetId="2" r:id="rId1"/>
    <sheet name="Janvier" sheetId="1" r:id="rId2"/>
    <sheet name="Fevrier" sheetId="5" r:id="rId3"/>
    <sheet name="Mars" sheetId="6" r:id="rId4"/>
    <sheet name="Avril" sheetId="7" r:id="rId5"/>
    <sheet name="Bulletin de salaire" sheetId="16" r:id="rId6"/>
  </sheets>
  <definedNames>
    <definedName name="Année">Janvier!$AI$4</definedName>
    <definedName name="Août">#REF!</definedName>
    <definedName name="Avril">Avril!$AI$2</definedName>
    <definedName name="Congé">Janvier!$C$2</definedName>
    <definedName name="Décembre">#REF!</definedName>
    <definedName name="Ecole">Janvier!$N$2</definedName>
    <definedName name="Fevrier">Fevrier!$AI$2</definedName>
    <definedName name="Janvier">Janvier!$AI$2</definedName>
    <definedName name="Juillet">#REF!</definedName>
    <definedName name="Juin">#REF!</definedName>
    <definedName name="Mai">#REF!</definedName>
    <definedName name="Maladie">Janvier!$J$2</definedName>
    <definedName name="Mars">Mars!$AI$2</definedName>
    <definedName name="N°_DU_JOUR">Janvier!$C$7:$AG$7</definedName>
    <definedName name="N°_DU_MOIS">Janvier!$AI$2</definedName>
    <definedName name="NJanvier">Janvier!$AI$2</definedName>
    <definedName name="NomMois">Janvier!$B$4</definedName>
    <definedName name="Novembre">#REF!</definedName>
    <definedName name="Octobre">#REF!</definedName>
    <definedName name="Personnel">Janvier!$F$2</definedName>
    <definedName name="Septembre">#REF!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 i="16" l="1"/>
  <c r="C47" i="16"/>
  <c r="F11" i="16"/>
  <c r="F10" i="16"/>
  <c r="F8" i="16" l="1"/>
  <c r="I8" i="16" s="1"/>
  <c r="AI15" i="6"/>
  <c r="F13" i="16" l="1"/>
  <c r="G10" i="16"/>
  <c r="G31" i="16"/>
  <c r="C49" i="16"/>
  <c r="I14" i="16"/>
  <c r="G12" i="16"/>
  <c r="F12" i="16"/>
  <c r="I7" i="16"/>
  <c r="H12" i="16" l="1"/>
  <c r="F32" i="16" s="1"/>
  <c r="H32" i="16" s="1"/>
  <c r="F31" i="16"/>
  <c r="I31" i="16" s="1"/>
  <c r="H11" i="16"/>
  <c r="AM20" i="6"/>
  <c r="AM20" i="7" s="1"/>
  <c r="AM11" i="5"/>
  <c r="AM11" i="6" s="1"/>
  <c r="AM11" i="7" s="1"/>
  <c r="AM14" i="5"/>
  <c r="AM14" i="6" s="1"/>
  <c r="AM14" i="7" s="1"/>
  <c r="AM17" i="5"/>
  <c r="AM17" i="6" s="1"/>
  <c r="AM17" i="7" s="1"/>
  <c r="AM20" i="5"/>
  <c r="AM11" i="1"/>
  <c r="AM14" i="1"/>
  <c r="AM17" i="1"/>
  <c r="AM20" i="1"/>
  <c r="AM8" i="1"/>
  <c r="AH20" i="7"/>
  <c r="AH17" i="7"/>
  <c r="AH14" i="7"/>
  <c r="AH11" i="7"/>
  <c r="AH20" i="6"/>
  <c r="AH17" i="6"/>
  <c r="AH14" i="6"/>
  <c r="AH11" i="6"/>
  <c r="AH8" i="7"/>
  <c r="AH8" i="6"/>
  <c r="AH8" i="5"/>
  <c r="AH20" i="5"/>
  <c r="AH17" i="5"/>
  <c r="AH14" i="5"/>
  <c r="AH11" i="5"/>
  <c r="AH20" i="1"/>
  <c r="AH17" i="1"/>
  <c r="AH14" i="1"/>
  <c r="AH8" i="1"/>
  <c r="AH11" i="1"/>
  <c r="C5" i="5" l="1"/>
  <c r="D23" i="7" l="1"/>
  <c r="E23" i="7"/>
  <c r="F23" i="7"/>
  <c r="G23" i="7"/>
  <c r="H23" i="7"/>
  <c r="I23" i="7"/>
  <c r="J23" i="7"/>
  <c r="K23" i="7"/>
  <c r="L23" i="7"/>
  <c r="M23" i="7"/>
  <c r="N23" i="7"/>
  <c r="O23" i="7"/>
  <c r="P23" i="7"/>
  <c r="Q23" i="7"/>
  <c r="R23" i="7"/>
  <c r="S23" i="7"/>
  <c r="T23" i="7"/>
  <c r="U23" i="7"/>
  <c r="V23" i="7"/>
  <c r="W23" i="7"/>
  <c r="X23" i="7"/>
  <c r="Y23" i="7"/>
  <c r="Z23" i="7"/>
  <c r="AA23" i="7"/>
  <c r="AB23" i="7"/>
  <c r="AC23" i="7"/>
  <c r="AD23" i="7"/>
  <c r="AE23" i="7"/>
  <c r="AF23" i="7"/>
  <c r="AG23" i="7"/>
  <c r="C23" i="7"/>
  <c r="D23" i="6"/>
  <c r="E23" i="6"/>
  <c r="F23" i="6"/>
  <c r="G23" i="6"/>
  <c r="H23" i="6"/>
  <c r="I23" i="6"/>
  <c r="J23" i="6"/>
  <c r="K23" i="6"/>
  <c r="L23" i="6"/>
  <c r="M23" i="6"/>
  <c r="N23" i="6"/>
  <c r="O23" i="6"/>
  <c r="P23" i="6"/>
  <c r="Q23" i="6"/>
  <c r="R23" i="6"/>
  <c r="S23" i="6"/>
  <c r="T23" i="6"/>
  <c r="U23" i="6"/>
  <c r="V23" i="6"/>
  <c r="W23" i="6"/>
  <c r="X23" i="6"/>
  <c r="Y23" i="6"/>
  <c r="Z23" i="6"/>
  <c r="AA23" i="6"/>
  <c r="AB23" i="6"/>
  <c r="AC23" i="6"/>
  <c r="AD23" i="6"/>
  <c r="AE23" i="6"/>
  <c r="AF23" i="6"/>
  <c r="AG23" i="6"/>
  <c r="C23" i="6"/>
  <c r="D23" i="5"/>
  <c r="E23" i="5"/>
  <c r="F23" i="5"/>
  <c r="G23" i="5"/>
  <c r="H23" i="5"/>
  <c r="I23" i="5"/>
  <c r="J23" i="5"/>
  <c r="K23" i="5"/>
  <c r="L23" i="5"/>
  <c r="M23" i="5"/>
  <c r="N23" i="5"/>
  <c r="O23" i="5"/>
  <c r="P23" i="5"/>
  <c r="Q23" i="5"/>
  <c r="R23" i="5"/>
  <c r="S23" i="5"/>
  <c r="T23" i="5"/>
  <c r="U23" i="5"/>
  <c r="V23" i="5"/>
  <c r="W23" i="5"/>
  <c r="X23" i="5"/>
  <c r="Y23" i="5"/>
  <c r="Z23" i="5"/>
  <c r="AA23" i="5"/>
  <c r="AB23" i="5"/>
  <c r="AC23" i="5"/>
  <c r="AD23" i="5"/>
  <c r="AE23" i="5"/>
  <c r="AF23" i="5"/>
  <c r="AG23" i="5"/>
  <c r="C23" i="5"/>
  <c r="D23" i="1"/>
  <c r="E23" i="1"/>
  <c r="F23" i="1"/>
  <c r="G23" i="1"/>
  <c r="H23" i="1"/>
  <c r="I23" i="1"/>
  <c r="J23" i="1"/>
  <c r="K23" i="1"/>
  <c r="L23" i="1"/>
  <c r="M23" i="1"/>
  <c r="N23" i="1"/>
  <c r="O23" i="1"/>
  <c r="P23" i="1"/>
  <c r="Q23" i="1"/>
  <c r="R23" i="1"/>
  <c r="S23" i="1"/>
  <c r="T23" i="1"/>
  <c r="U23" i="1"/>
  <c r="V23" i="1"/>
  <c r="W23" i="1"/>
  <c r="X23" i="1"/>
  <c r="Y23" i="1"/>
  <c r="Z23" i="1"/>
  <c r="AA23" i="1"/>
  <c r="AB23" i="1"/>
  <c r="AC23" i="1"/>
  <c r="AD23" i="1"/>
  <c r="AE23" i="1"/>
  <c r="AF23" i="1"/>
  <c r="AG23" i="1"/>
  <c r="C23" i="1"/>
  <c r="AH23" i="5" l="1"/>
  <c r="AJ23" i="7" l="1"/>
  <c r="AJ23" i="6"/>
  <c r="AJ23" i="5"/>
  <c r="AO20" i="1"/>
  <c r="AO11" i="1"/>
  <c r="AO8" i="1"/>
  <c r="AO8" i="5" s="1"/>
  <c r="AJ23" i="1"/>
  <c r="D5" i="1"/>
  <c r="E5" i="1"/>
  <c r="F5" i="1"/>
  <c r="G5" i="1"/>
  <c r="H5" i="1"/>
  <c r="I5" i="1"/>
  <c r="J5" i="1"/>
  <c r="K5" i="1"/>
  <c r="L5" i="1"/>
  <c r="M5" i="1"/>
  <c r="N5" i="1"/>
  <c r="O5" i="1"/>
  <c r="P5" i="1"/>
  <c r="Q5" i="1"/>
  <c r="R5" i="1"/>
  <c r="S5" i="1"/>
  <c r="T5" i="1"/>
  <c r="U5" i="1"/>
  <c r="V5" i="1"/>
  <c r="W5" i="1"/>
  <c r="X5" i="1"/>
  <c r="Y5" i="1"/>
  <c r="Z5" i="1"/>
  <c r="AA5" i="1"/>
  <c r="AB5" i="1"/>
  <c r="AC5" i="1"/>
  <c r="AD5" i="1"/>
  <c r="AE5" i="1"/>
  <c r="AF5" i="1"/>
  <c r="AG5" i="1"/>
  <c r="C5" i="1"/>
  <c r="C7" i="7"/>
  <c r="C5" i="7" s="1"/>
  <c r="C7" i="6"/>
  <c r="C5" i="6" s="1"/>
  <c r="C7" i="5"/>
  <c r="C7" i="1"/>
  <c r="B23" i="7"/>
  <c r="AK22" i="7"/>
  <c r="AI21" i="7"/>
  <c r="AK19" i="7"/>
  <c r="AI18" i="7"/>
  <c r="AK16" i="7"/>
  <c r="AI15" i="7"/>
  <c r="AK13" i="7"/>
  <c r="AI12" i="7"/>
  <c r="AK10" i="7"/>
  <c r="AI9" i="7"/>
  <c r="D7" i="7"/>
  <c r="D5" i="7" s="1"/>
  <c r="C6" i="7"/>
  <c r="B23" i="6"/>
  <c r="AK22" i="6"/>
  <c r="AI21" i="6"/>
  <c r="AK19" i="6"/>
  <c r="AI18" i="6"/>
  <c r="AK16" i="6"/>
  <c r="AK13" i="6"/>
  <c r="AI12" i="6"/>
  <c r="AK10" i="6"/>
  <c r="AI9" i="6"/>
  <c r="D7" i="6"/>
  <c r="D5" i="6" s="1"/>
  <c r="C6" i="6"/>
  <c r="C6" i="1"/>
  <c r="D6" i="1"/>
  <c r="E6" i="1"/>
  <c r="F6" i="1"/>
  <c r="G6" i="1"/>
  <c r="H6" i="1"/>
  <c r="I6" i="1"/>
  <c r="J6" i="1"/>
  <c r="K6" i="1"/>
  <c r="L6" i="1"/>
  <c r="M6" i="1"/>
  <c r="N6" i="1"/>
  <c r="O6" i="1"/>
  <c r="P6" i="1"/>
  <c r="Q6" i="1"/>
  <c r="R6" i="1"/>
  <c r="S6" i="1"/>
  <c r="T6" i="1"/>
  <c r="U6" i="1"/>
  <c r="V6" i="1"/>
  <c r="W6" i="1"/>
  <c r="X6" i="1"/>
  <c r="Y6" i="1"/>
  <c r="Z6" i="1"/>
  <c r="AA6" i="1"/>
  <c r="AB6" i="1"/>
  <c r="AC6" i="1"/>
  <c r="AD6" i="1"/>
  <c r="AE6" i="1"/>
  <c r="AF6" i="1"/>
  <c r="AG6" i="1"/>
  <c r="D7" i="5"/>
  <c r="E7" i="5" s="1"/>
  <c r="F7" i="5" s="1"/>
  <c r="G7" i="5" s="1"/>
  <c r="H7" i="5" s="1"/>
  <c r="I7" i="5" s="1"/>
  <c r="J7" i="5" s="1"/>
  <c r="K7" i="5" s="1"/>
  <c r="L7" i="5" s="1"/>
  <c r="M7" i="5" s="1"/>
  <c r="N7" i="5" s="1"/>
  <c r="O7" i="5" s="1"/>
  <c r="P7" i="5" s="1"/>
  <c r="Q7" i="5" s="1"/>
  <c r="R7" i="5" s="1"/>
  <c r="S7" i="5" s="1"/>
  <c r="T7" i="5" s="1"/>
  <c r="U7" i="5" s="1"/>
  <c r="V7" i="5" s="1"/>
  <c r="W7" i="5" s="1"/>
  <c r="X7" i="5" s="1"/>
  <c r="Y7" i="5" s="1"/>
  <c r="Z7" i="5" s="1"/>
  <c r="AA7" i="5" s="1"/>
  <c r="AB7" i="5" s="1"/>
  <c r="AC7" i="5" s="1"/>
  <c r="AD7" i="5" s="1"/>
  <c r="AE7" i="5" s="1"/>
  <c r="AF7" i="5" s="1"/>
  <c r="AG7" i="5" s="1"/>
  <c r="AG6" i="5" s="1"/>
  <c r="AI23" i="7" l="1"/>
  <c r="AO8" i="6"/>
  <c r="AO8" i="7" s="1"/>
  <c r="AI23" i="6"/>
  <c r="AK23" i="7"/>
  <c r="AH23" i="6"/>
  <c r="AK23" i="6"/>
  <c r="V5" i="5"/>
  <c r="N5" i="5"/>
  <c r="F5" i="5"/>
  <c r="C6" i="5"/>
  <c r="AC5" i="5"/>
  <c r="U5" i="5"/>
  <c r="M5" i="5"/>
  <c r="E5" i="5"/>
  <c r="AB5" i="5"/>
  <c r="T5" i="5"/>
  <c r="L5" i="5"/>
  <c r="D5" i="5"/>
  <c r="AA5" i="5"/>
  <c r="S5" i="5"/>
  <c r="K5" i="5"/>
  <c r="Z5" i="5"/>
  <c r="R5" i="5"/>
  <c r="J5" i="5"/>
  <c r="AG5" i="5"/>
  <c r="Y5" i="5"/>
  <c r="Q5" i="5"/>
  <c r="I5" i="5"/>
  <c r="AD5" i="5"/>
  <c r="AF5" i="5"/>
  <c r="X5" i="5"/>
  <c r="P5" i="5"/>
  <c r="H5" i="5"/>
  <c r="AE5" i="5"/>
  <c r="W5" i="5"/>
  <c r="O5" i="5"/>
  <c r="G5" i="5"/>
  <c r="AH23" i="7"/>
  <c r="Z6" i="5"/>
  <c r="R6" i="5"/>
  <c r="J6" i="5"/>
  <c r="AC6" i="5"/>
  <c r="Y6" i="5"/>
  <c r="I6" i="5"/>
  <c r="AA6" i="5"/>
  <c r="P6" i="5"/>
  <c r="U6" i="5"/>
  <c r="E6" i="5"/>
  <c r="AB6" i="5"/>
  <c r="K6" i="5"/>
  <c r="Q6" i="5"/>
  <c r="X6" i="5"/>
  <c r="H6" i="5"/>
  <c r="AE6" i="5"/>
  <c r="W6" i="5"/>
  <c r="O6" i="5"/>
  <c r="G6" i="5"/>
  <c r="S6" i="5"/>
  <c r="AF6" i="5"/>
  <c r="AD6" i="5"/>
  <c r="V6" i="5"/>
  <c r="N6" i="5"/>
  <c r="F6" i="5"/>
  <c r="M6" i="5"/>
  <c r="T6" i="5"/>
  <c r="L6" i="5"/>
  <c r="D6" i="5"/>
  <c r="E7" i="7"/>
  <c r="E5" i="7" s="1"/>
  <c r="D6" i="7"/>
  <c r="E7" i="6"/>
  <c r="E5" i="6" s="1"/>
  <c r="D6" i="6"/>
  <c r="B23" i="5"/>
  <c r="AK22" i="5"/>
  <c r="AO20" i="5" s="1"/>
  <c r="AO20" i="6" s="1"/>
  <c r="AO20" i="7" s="1"/>
  <c r="AI21" i="5"/>
  <c r="AK19" i="5"/>
  <c r="AI18" i="5"/>
  <c r="AK16" i="5"/>
  <c r="AI15" i="5"/>
  <c r="AK13" i="5"/>
  <c r="AI12" i="5"/>
  <c r="AO11" i="5" s="1"/>
  <c r="AO11" i="6" s="1"/>
  <c r="AO11" i="7" s="1"/>
  <c r="AK10" i="5"/>
  <c r="AI9" i="5"/>
  <c r="AK22" i="1"/>
  <c r="AK19" i="1"/>
  <c r="AK16" i="1"/>
  <c r="AK13" i="1"/>
  <c r="AK10" i="1"/>
  <c r="AI21" i="1"/>
  <c r="AI18" i="1"/>
  <c r="AI15" i="1"/>
  <c r="AO14" i="1" s="1"/>
  <c r="AO14" i="5" s="1"/>
  <c r="AO14" i="6" s="1"/>
  <c r="AO14" i="7" s="1"/>
  <c r="AI12" i="1"/>
  <c r="AI9" i="1"/>
  <c r="B23" i="1"/>
  <c r="AO17" i="1" l="1"/>
  <c r="AO17" i="5"/>
  <c r="AK23" i="5"/>
  <c r="AI23" i="5"/>
  <c r="E6" i="7"/>
  <c r="F7" i="7"/>
  <c r="F5" i="7" s="1"/>
  <c r="E6" i="6"/>
  <c r="F7" i="6"/>
  <c r="F5" i="6" s="1"/>
  <c r="AK23" i="1"/>
  <c r="AI23" i="1"/>
  <c r="AH23" i="1"/>
  <c r="AO17" i="6" l="1"/>
  <c r="AO17" i="7" s="1"/>
  <c r="F6" i="7"/>
  <c r="G7" i="7"/>
  <c r="G5" i="7" s="1"/>
  <c r="F6" i="6"/>
  <c r="G7" i="6"/>
  <c r="G5" i="6" s="1"/>
  <c r="H7" i="7" l="1"/>
  <c r="H5" i="7" s="1"/>
  <c r="G6" i="7"/>
  <c r="H7" i="6"/>
  <c r="H5" i="6" s="1"/>
  <c r="G6" i="6"/>
  <c r="I7" i="7" l="1"/>
  <c r="I5" i="7" s="1"/>
  <c r="H6" i="7"/>
  <c r="I7" i="6"/>
  <c r="I5" i="6" s="1"/>
  <c r="H6" i="6"/>
  <c r="I6" i="7" l="1"/>
  <c r="J7" i="7"/>
  <c r="J5" i="7" s="1"/>
  <c r="I6" i="6"/>
  <c r="J7" i="6"/>
  <c r="J5" i="6" s="1"/>
  <c r="J6" i="7" l="1"/>
  <c r="K7" i="7"/>
  <c r="K5" i="7" s="1"/>
  <c r="J6" i="6"/>
  <c r="K7" i="6"/>
  <c r="K5" i="6" s="1"/>
  <c r="K6" i="7" l="1"/>
  <c r="L7" i="7"/>
  <c r="L5" i="7" s="1"/>
  <c r="K6" i="6"/>
  <c r="L7" i="6"/>
  <c r="L5" i="6" s="1"/>
  <c r="L6" i="7" l="1"/>
  <c r="M7" i="7"/>
  <c r="M5" i="7" s="1"/>
  <c r="L6" i="6"/>
  <c r="M7" i="6"/>
  <c r="M5" i="6" s="1"/>
  <c r="M6" i="7" l="1"/>
  <c r="N7" i="7"/>
  <c r="N5" i="7" s="1"/>
  <c r="M6" i="6"/>
  <c r="N7" i="6"/>
  <c r="N5" i="6" s="1"/>
  <c r="N6" i="7" l="1"/>
  <c r="O7" i="7"/>
  <c r="O5" i="7" s="1"/>
  <c r="N6" i="6"/>
  <c r="O7" i="6"/>
  <c r="O5" i="6" s="1"/>
  <c r="P7" i="7" l="1"/>
  <c r="P5" i="7" s="1"/>
  <c r="O6" i="7"/>
  <c r="P7" i="6"/>
  <c r="P5" i="6" s="1"/>
  <c r="O6" i="6"/>
  <c r="P6" i="7" l="1"/>
  <c r="Q7" i="7"/>
  <c r="Q5" i="7" s="1"/>
  <c r="Q7" i="6"/>
  <c r="Q5" i="6" s="1"/>
  <c r="P6" i="6"/>
  <c r="Q6" i="7" l="1"/>
  <c r="R7" i="7"/>
  <c r="R5" i="7" s="1"/>
  <c r="Q6" i="6"/>
  <c r="R7" i="6"/>
  <c r="R5" i="6" s="1"/>
  <c r="R6" i="7" l="1"/>
  <c r="S7" i="7"/>
  <c r="S5" i="7" s="1"/>
  <c r="R6" i="6"/>
  <c r="S7" i="6"/>
  <c r="S5" i="6" s="1"/>
  <c r="S6" i="7" l="1"/>
  <c r="T7" i="7"/>
  <c r="T5" i="7" s="1"/>
  <c r="S6" i="6"/>
  <c r="T7" i="6"/>
  <c r="T5" i="6" s="1"/>
  <c r="T6" i="7" l="1"/>
  <c r="U7" i="7"/>
  <c r="U5" i="7" s="1"/>
  <c r="T6" i="6"/>
  <c r="U7" i="6"/>
  <c r="U5" i="6" s="1"/>
  <c r="U6" i="7" l="1"/>
  <c r="V7" i="7"/>
  <c r="V5" i="7" s="1"/>
  <c r="U6" i="6"/>
  <c r="V7" i="6"/>
  <c r="V5" i="6" s="1"/>
  <c r="V6" i="7" l="1"/>
  <c r="W7" i="7"/>
  <c r="W5" i="7" s="1"/>
  <c r="V6" i="6"/>
  <c r="W7" i="6"/>
  <c r="W5" i="6" s="1"/>
  <c r="X7" i="7" l="1"/>
  <c r="X5" i="7" s="1"/>
  <c r="W6" i="7"/>
  <c r="X7" i="6"/>
  <c r="X5" i="6" s="1"/>
  <c r="W6" i="6"/>
  <c r="X6" i="7" l="1"/>
  <c r="Y7" i="7"/>
  <c r="Y5" i="7" s="1"/>
  <c r="Y7" i="6"/>
  <c r="Y5" i="6" s="1"/>
  <c r="X6" i="6"/>
  <c r="Y6" i="7" l="1"/>
  <c r="Z7" i="7"/>
  <c r="Z5" i="7" s="1"/>
  <c r="Y6" i="6"/>
  <c r="Z7" i="6"/>
  <c r="Z5" i="6" s="1"/>
  <c r="Z6" i="7" l="1"/>
  <c r="AA7" i="7"/>
  <c r="AA5" i="7" s="1"/>
  <c r="Z6" i="6"/>
  <c r="AA7" i="6"/>
  <c r="AA5" i="6" s="1"/>
  <c r="AA6" i="7" l="1"/>
  <c r="AB7" i="7"/>
  <c r="AB5" i="7" s="1"/>
  <c r="AA6" i="6"/>
  <c r="AB7" i="6"/>
  <c r="AB5" i="6" s="1"/>
  <c r="AB6" i="7" l="1"/>
  <c r="AC7" i="7"/>
  <c r="AC5" i="7" s="1"/>
  <c r="AB6" i="6"/>
  <c r="AC7" i="6"/>
  <c r="AC5" i="6" s="1"/>
  <c r="AC6" i="7" l="1"/>
  <c r="AD7" i="7"/>
  <c r="AD5" i="7" s="1"/>
  <c r="AC6" i="6"/>
  <c r="AD7" i="6"/>
  <c r="AD5" i="6" s="1"/>
  <c r="AD6" i="7" l="1"/>
  <c r="AE7" i="7"/>
  <c r="AE5" i="7" s="1"/>
  <c r="AD6" i="6"/>
  <c r="AE7" i="6"/>
  <c r="AE5" i="6" s="1"/>
  <c r="AF7" i="7" l="1"/>
  <c r="AF5" i="7" s="1"/>
  <c r="AE6" i="7"/>
  <c r="AF7" i="6"/>
  <c r="AF5" i="6" s="1"/>
  <c r="AE6" i="6"/>
  <c r="AF6" i="7" l="1"/>
  <c r="AG7" i="7"/>
  <c r="AG5" i="7" s="1"/>
  <c r="AG7" i="6"/>
  <c r="AG5" i="6" s="1"/>
  <c r="AF6" i="6"/>
  <c r="AG6" i="7" l="1"/>
  <c r="AG6" i="6"/>
  <c r="AM8" i="5"/>
  <c r="AM8" i="6" s="1"/>
  <c r="AM8" i="7" s="1"/>
  <c r="G13" i="16"/>
  <c r="I13" i="16" s="1"/>
  <c r="H10" i="16"/>
  <c r="I15" i="16" l="1"/>
  <c r="R26" i="16" s="1"/>
  <c r="F28" i="16" l="1"/>
  <c r="J22" i="16"/>
  <c r="L22" i="16" s="1"/>
  <c r="J27" i="16"/>
  <c r="L27" i="16" s="1"/>
  <c r="J23" i="16"/>
  <c r="L23" i="16" s="1"/>
  <c r="J18" i="16"/>
  <c r="L18" i="16" s="1"/>
  <c r="J19" i="16"/>
  <c r="L19" i="16" s="1"/>
  <c r="J24" i="16"/>
  <c r="L24" i="16" s="1"/>
  <c r="J21" i="16"/>
  <c r="L21" i="16" s="1"/>
  <c r="J26" i="16"/>
  <c r="L26" i="16" s="1"/>
  <c r="F22" i="16"/>
  <c r="H22" i="16" s="1"/>
  <c r="F29" i="16"/>
  <c r="H29" i="16" s="1"/>
  <c r="F23" i="16"/>
  <c r="H23" i="16" s="1"/>
  <c r="H28" i="16"/>
  <c r="F21" i="16"/>
  <c r="H21" i="16" s="1"/>
  <c r="S29" i="16" l="1"/>
  <c r="S34" i="16"/>
  <c r="R33" i="16"/>
  <c r="R31" i="16"/>
  <c r="S32" i="16"/>
  <c r="K37" i="16"/>
  <c r="L33" i="16"/>
  <c r="K44" i="16" s="1"/>
  <c r="H33" i="16"/>
  <c r="R40" i="16" l="1"/>
  <c r="F40" i="16"/>
  <c r="K40" i="16" s="1"/>
  <c r="K42" i="16" l="1"/>
  <c r="S27" i="16" s="1"/>
  <c r="S40" i="16" s="1"/>
</calcChain>
</file>

<file path=xl/sharedStrings.xml><?xml version="1.0" encoding="utf-8"?>
<sst xmlns="http://schemas.openxmlformats.org/spreadsheetml/2006/main" count="372" uniqueCount="102">
  <si>
    <t>Calendrier des absences des employés</t>
  </si>
  <si>
    <t>Motif d'absence</t>
  </si>
  <si>
    <t>M</t>
  </si>
  <si>
    <t>Maladie</t>
  </si>
  <si>
    <t>Janvier</t>
  </si>
  <si>
    <t>Nom de l'employé</t>
  </si>
  <si>
    <t>Noms des employés</t>
  </si>
  <si>
    <t>Alain</t>
  </si>
  <si>
    <t>Axelle</t>
  </si>
  <si>
    <t>Sam</t>
  </si>
  <si>
    <t>Heures Supplémentaires</t>
  </si>
  <si>
    <t>Dates d'absences et d'heures supplémentaire</t>
  </si>
  <si>
    <t>Total des jours d'absence</t>
  </si>
  <si>
    <t>Total d'heures supp</t>
  </si>
  <si>
    <t>N° de semaine</t>
  </si>
  <si>
    <t>F</t>
  </si>
  <si>
    <t>Formation</t>
  </si>
  <si>
    <t>Chômage partiel</t>
  </si>
  <si>
    <t>N° du mois :</t>
  </si>
  <si>
    <t>Heures Récupérées</t>
  </si>
  <si>
    <t>Total d'heures récupérées</t>
  </si>
  <si>
    <t xml:space="preserve">Année : </t>
  </si>
  <si>
    <t>Solde congé</t>
  </si>
  <si>
    <t>Solde heures à récupérer au 31/12/N-1</t>
  </si>
  <si>
    <t>Solde des congés au 31/12/N-1</t>
  </si>
  <si>
    <t>Heures supp à payer</t>
  </si>
  <si>
    <t>Solde heures à récuperer</t>
  </si>
  <si>
    <t>CS</t>
  </si>
  <si>
    <t>CH</t>
  </si>
  <si>
    <t>Congé sans solde</t>
  </si>
  <si>
    <t>Séverine</t>
  </si>
  <si>
    <t>Février</t>
  </si>
  <si>
    <t>Éric</t>
  </si>
  <si>
    <t>Noms des employés et données initiales</t>
  </si>
  <si>
    <t>Congé payé</t>
  </si>
  <si>
    <t>Mars</t>
  </si>
  <si>
    <t>Avril</t>
  </si>
  <si>
    <t>Libellé de la rubrique</t>
  </si>
  <si>
    <t>Cotisations salarié</t>
  </si>
  <si>
    <t>Cotisations employeur</t>
  </si>
  <si>
    <t>Base</t>
  </si>
  <si>
    <t>Taux</t>
  </si>
  <si>
    <t>Montant</t>
  </si>
  <si>
    <t>SALAIRE BRUT</t>
  </si>
  <si>
    <t>Santé</t>
  </si>
  <si>
    <t>Sécurité sociale-Maladie Maternité Invalidité Décès</t>
  </si>
  <si>
    <t>ACCIDENTS DU TRAVAIL-MALADIES PROFESSIONNELLES</t>
  </si>
  <si>
    <t>RETRAITE</t>
  </si>
  <si>
    <t>Sécurité sociale plafonnée</t>
  </si>
  <si>
    <t>Sécurité sociale déplafonnée</t>
  </si>
  <si>
    <t>Complémentaire Tranche A</t>
  </si>
  <si>
    <t>FAMILLE</t>
  </si>
  <si>
    <t>ASSURANCE CHÔMAGE</t>
  </si>
  <si>
    <t>AUTRES CONTRIBUTIONS DUES PAR L’EMPLOYEUR</t>
  </si>
  <si>
    <t>CSG déductible de l’impôt sur le revenu</t>
  </si>
  <si>
    <t>CSG/CRDS non déductible de l’impôt sur le revenu</t>
  </si>
  <si>
    <t>EXONERATIONS DE COTISATIONS EMPLOYEUR</t>
  </si>
  <si>
    <t>Total Cotisations</t>
  </si>
  <si>
    <t>NET A PAYER AVANT IMPÔT SUR LE REVENU</t>
  </si>
  <si>
    <t>Impôt sur le revenu</t>
  </si>
  <si>
    <t>Taux personnalisé</t>
  </si>
  <si>
    <t>Impôt sur le revenu prélevé à la source</t>
  </si>
  <si>
    <t>NET A PAYER</t>
  </si>
  <si>
    <t>Payé par virement le dd/mm/YYYY</t>
  </si>
  <si>
    <t>Allégement de cotisations employeur</t>
  </si>
  <si>
    <t>Total versé par l'employeur</t>
  </si>
  <si>
    <t>CP En Cours</t>
  </si>
  <si>
    <t>Acquis</t>
  </si>
  <si>
    <t>Pris</t>
  </si>
  <si>
    <t>Solde</t>
  </si>
  <si>
    <t>Salaire de base</t>
  </si>
  <si>
    <t>Absence activité partielle</t>
  </si>
  <si>
    <t>Absence activité partielle heures majorées</t>
  </si>
  <si>
    <t>Heures mensuelles majorées à 25%</t>
  </si>
  <si>
    <t>Prime d'ancienneté</t>
  </si>
  <si>
    <t>Congés payés pris 01.01.21-03.01.21 (1 jour)</t>
  </si>
  <si>
    <t>Indemnité congés payés (1 jour)</t>
  </si>
  <si>
    <t>Heures majorées</t>
  </si>
  <si>
    <t>A déduire</t>
  </si>
  <si>
    <t>A payer</t>
  </si>
  <si>
    <t>EXONERATIONS sociale sur HC/HS</t>
  </si>
  <si>
    <t>Indemnité activité partielle</t>
  </si>
  <si>
    <t>Date</t>
  </si>
  <si>
    <t>Compte</t>
  </si>
  <si>
    <t>Libellé</t>
  </si>
  <si>
    <t>Débit</t>
  </si>
  <si>
    <t>Crédit</t>
  </si>
  <si>
    <t>31/05/XX</t>
  </si>
  <si>
    <t>Salaires et appointements (salaire brut)</t>
  </si>
  <si>
    <t>Salarié X (salaire net)</t>
  </si>
  <si>
    <t>Sécurité sociale (charges salariales)</t>
  </si>
  <si>
    <t>Caisse de retraite (charges salariales)</t>
  </si>
  <si>
    <t>Mutuelles (charges salariales)</t>
  </si>
  <si>
    <t>Cotisations à l’URSAFF (charges patronales)</t>
  </si>
  <si>
    <t>Sécurité sociale (charges patronales)</t>
  </si>
  <si>
    <t>Cotisations aux caisses de retraite (charges patronales)</t>
  </si>
  <si>
    <t>Caisse de retraite (charges patronales)</t>
  </si>
  <si>
    <t>Cotisations aux ASSEDIC (charges patronales)</t>
  </si>
  <si>
    <t>ASSEDIC (charges patronales)</t>
  </si>
  <si>
    <t>Cotisations aux mutuelles (charges patronales)</t>
  </si>
  <si>
    <t>Mutuelles (charges patronales)</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</si>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</sst>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mmmm"/>
    <numFmt numFmtId="165" formatCode="d"/>
    <numFmt numFmtId="166" formatCode="#,##0.00\ &quot;€&quot;"/>
    <numFmt numFmtId="167" formatCode="#,##0.000"/>
    <numFmt numFmtId="168" formatCode="0.0000"/>
  </numFmts>
  <fonts count="27" x14ac:knownFonts="1">
    <font>
      <sz val="11"/>
      <color theme="1"/>
      <name val="Calibri"/>
      <family val="2"/>
      <scheme val="minor"/>
    </font>
    <font>
      <sz val="11"/>
      <color theme="1"/>
      <name val="Times New Roman"/>
      <family val="1"/>
    </font>
    <font>
      <sz val="16"/>
      <color theme="1"/>
      <name val="Times New Roman"/>
      <family val="1"/>
    </font>
    <font>
      <b/>
      <sz val="11"/>
      <color theme="0"/>
      <name val="Times New Roman"/>
      <family val="1"/>
    </font>
    <font>
      <sz val="12"/>
      <color theme="1"/>
      <name val="Times New Roman"/>
      <family val="1"/>
    </font>
    <font>
      <b/>
      <sz val="12"/>
      <color theme="1"/>
      <name val="Times New Roman"/>
      <family val="1"/>
    </font>
    <font>
      <b/>
      <i/>
      <sz val="11"/>
      <color theme="0"/>
      <name val="Times New Roman"/>
      <family val="1"/>
    </font>
    <font>
      <b/>
      <i/>
      <sz val="20"/>
      <color theme="1"/>
      <name val="Times New Roman"/>
      <family val="1"/>
    </font>
    <font>
      <sz val="10"/>
      <color theme="1"/>
      <name val="Times New Roman"/>
      <family val="1"/>
    </font>
    <font>
      <b/>
      <sz val="28"/>
      <color theme="1"/>
      <name val="Times New Roman"/>
      <family val="1"/>
    </font>
    <font>
      <sz val="28"/>
      <color theme="1"/>
      <name val="Times New Roman"/>
      <family val="1"/>
    </font>
    <font>
      <sz val="14"/>
      <color theme="1"/>
      <name val="Times New Roman"/>
      <family val="1"/>
    </font>
    <font>
      <b/>
      <sz val="12"/>
      <name val="Times New Roman"/>
      <family val="1"/>
    </font>
    <font>
      <b/>
      <sz val="20"/>
      <color theme="1"/>
      <name val="Times New Roman"/>
      <family val="1"/>
    </font>
    <font>
      <b/>
      <i/>
      <sz val="12"/>
      <color theme="1"/>
      <name val="Times New Roman"/>
      <family val="1"/>
    </font>
    <font>
      <b/>
      <sz val="11"/>
      <color theme="1"/>
      <name val="Calibri"/>
      <family val="2"/>
    </font>
    <font>
      <sz val="10"/>
      <name val="Arial"/>
      <family val="2"/>
    </font>
    <font>
      <sz val="11"/>
      <color theme="1"/>
      <name val="Calibri"/>
      <family val="2"/>
    </font>
    <font>
      <sz val="11"/>
      <name val="Arial"/>
      <family val="2"/>
    </font>
    <font>
      <b/>
      <sz val="11"/>
      <name val="Arial"/>
      <family val="2"/>
    </font>
    <font>
      <b/>
      <sz val="14"/>
      <color theme="1"/>
      <name val="Calibri"/>
      <family val="2"/>
    </font>
    <font>
      <sz val="9"/>
      <color theme="1"/>
      <name val="Calibri"/>
      <family val="2"/>
    </font>
    <font>
      <sz val="11"/>
      <color theme="1"/>
      <name val="Calibri"/>
      <family val="2"/>
    </font>
    <font>
      <b/>
      <sz val="12"/>
      <name val="Calibri"/>
      <family val="2"/>
      <scheme val="minor"/>
    </font>
    <font>
      <sz val="12"/>
      <name val="Calibri"/>
      <family val="2"/>
      <scheme val="minor"/>
    </font>
    <font>
      <b/>
      <sz val="18"/>
      <color theme="1"/>
      <name val="Calibri"/>
      <family val="2"/>
      <scheme val="minor"/>
    </font>
    <font>
      <sz val="11"/>
      <color rgb="FF4F595F"/>
      <name val="Courier New"/>
      <family val="3"/>
    </font>
  </fonts>
  <fills count="15">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rgb="FFFFF8E5"/>
        <bgColor indexed="64"/>
      </patternFill>
    </fill>
    <fill>
      <patternFill patternType="solid">
        <fgColor theme="9" tint="0.79998168889431442"/>
        <bgColor indexed="64"/>
      </patternFill>
    </fill>
    <fill>
      <patternFill patternType="solid">
        <fgColor rgb="FFECF5E7"/>
        <bgColor indexed="64"/>
      </patternFill>
    </fill>
    <fill>
      <patternFill patternType="solid">
        <fgColor theme="4" tint="-0.499984740745262"/>
        <bgColor indexed="64"/>
      </patternFill>
    </fill>
    <fill>
      <patternFill patternType="solid">
        <fgColor theme="4" tint="-0.249977111117893"/>
        <bgColor indexed="64"/>
      </patternFill>
    </fill>
    <fill>
      <patternFill patternType="mediumGray">
        <bgColor theme="0" tint="-4.9989318521683403E-2"/>
      </patternFill>
    </fill>
    <fill>
      <patternFill patternType="solid">
        <fgColor theme="3" tint="0.79998168889431442"/>
        <bgColor indexed="64"/>
      </patternFill>
    </fill>
    <fill>
      <patternFill patternType="solid">
        <fgColor rgb="FFE1EFD9"/>
        <bgColor indexed="64"/>
      </patternFill>
    </fill>
    <fill>
      <patternFill patternType="solid">
        <fgColor rgb="FFFFFFA7"/>
        <bgColor indexed="64"/>
      </patternFill>
    </fill>
    <fill>
      <patternFill patternType="solid">
        <fgColor rgb="FFFFFFC1"/>
        <bgColor indexed="64"/>
      </patternFill>
    </fill>
    <fill>
      <patternFill patternType="solid">
        <fgColor rgb="FFD8D8D8"/>
        <bgColor rgb="FFD8D8D8"/>
      </patternFill>
    </fill>
  </fills>
  <borders count="55">
    <border>
      <left/>
      <right/>
      <top/>
      <bottom/>
      <diagonal/>
    </border>
    <border>
      <left style="thin">
        <color indexed="64"/>
      </left>
      <right style="thin">
        <color indexed="64"/>
      </right>
      <top style="thin">
        <color indexed="64"/>
      </top>
      <bottom style="thin">
        <color indexed="64"/>
      </bottom>
      <diagonal/>
    </border>
    <border>
      <left/>
      <right style="hair">
        <color auto="1"/>
      </right>
      <top/>
      <bottom/>
      <diagonal/>
    </border>
    <border>
      <left style="hair">
        <color auto="1"/>
      </left>
      <right style="hair">
        <color auto="1"/>
      </right>
      <top/>
      <bottom/>
      <diagonal/>
    </border>
    <border>
      <left style="thin">
        <color auto="1"/>
      </left>
      <right/>
      <top style="thin">
        <color auto="1"/>
      </top>
      <bottom/>
      <diagonal/>
    </border>
    <border>
      <left/>
      <right style="hair">
        <color auto="1"/>
      </right>
      <top style="thin">
        <color auto="1"/>
      </top>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style="thin">
        <color auto="1"/>
      </left>
      <right/>
      <top/>
      <bottom style="thin">
        <color auto="1"/>
      </bottom>
      <diagonal/>
    </border>
    <border>
      <left/>
      <right style="hair">
        <color auto="1"/>
      </right>
      <top/>
      <bottom style="thin">
        <color auto="1"/>
      </bottom>
      <diagonal/>
    </border>
    <border>
      <left style="hair">
        <color auto="1"/>
      </left>
      <right style="hair">
        <color auto="1"/>
      </right>
      <top/>
      <bottom style="thin">
        <color auto="1"/>
      </bottom>
      <diagonal/>
    </border>
    <border>
      <left style="hair">
        <color auto="1"/>
      </left>
      <right style="thin">
        <color auto="1"/>
      </right>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diagonal/>
    </border>
    <border>
      <left style="thin">
        <color indexed="64"/>
      </left>
      <right style="thin">
        <color indexed="64"/>
      </right>
      <top/>
      <bottom style="thin">
        <color auto="1"/>
      </bottom>
      <diagonal/>
    </border>
    <border>
      <left style="thin">
        <color indexed="64"/>
      </left>
      <right style="thin">
        <color indexed="64"/>
      </right>
      <top/>
      <bottom/>
      <diagonal/>
    </border>
    <border>
      <left style="hair">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theme="4"/>
      </left>
      <right style="thin">
        <color theme="0" tint="-0.499984740745262"/>
      </right>
      <top style="thin">
        <color theme="0" tint="-0.499984740745262"/>
      </top>
      <bottom style="thin">
        <color theme="0" tint="-0.499984740745262"/>
      </bottom>
      <diagonal/>
    </border>
    <border>
      <left style="thin">
        <color theme="0" tint="-0.499984740745262"/>
      </left>
      <right style="medium">
        <color theme="4"/>
      </right>
      <top style="thin">
        <color theme="0" tint="-0.499984740745262"/>
      </top>
      <bottom style="thin">
        <color theme="0" tint="-0.499984740745262"/>
      </bottom>
      <diagonal/>
    </border>
    <border>
      <left/>
      <right/>
      <top style="thin">
        <color indexed="64"/>
      </top>
      <bottom style="thin">
        <color indexed="64"/>
      </bottom>
      <diagonal/>
    </border>
    <border>
      <left style="medium">
        <color theme="4"/>
      </left>
      <right style="thin">
        <color theme="0" tint="-0.499984740745262"/>
      </right>
      <top style="medium">
        <color theme="4"/>
      </top>
      <bottom style="thin">
        <color theme="0" tint="-0.499984740745262"/>
      </bottom>
      <diagonal/>
    </border>
    <border>
      <left style="thin">
        <color theme="0" tint="-0.499984740745262"/>
      </left>
      <right style="thin">
        <color theme="0" tint="-0.499984740745262"/>
      </right>
      <top style="medium">
        <color theme="4"/>
      </top>
      <bottom style="thin">
        <color theme="0" tint="-0.499984740745262"/>
      </bottom>
      <diagonal/>
    </border>
    <border>
      <left style="thin">
        <color theme="0" tint="-0.499984740745262"/>
      </left>
      <right style="medium">
        <color theme="4"/>
      </right>
      <top style="medium">
        <color theme="4"/>
      </top>
      <bottom style="thin">
        <color theme="0" tint="-0.499984740745262"/>
      </bottom>
      <diagonal/>
    </border>
    <border>
      <left style="medium">
        <color theme="4"/>
      </left>
      <right style="thin">
        <color theme="0" tint="-0.499984740745262"/>
      </right>
      <top style="thin">
        <color theme="0" tint="-0.499984740745262"/>
      </top>
      <bottom style="medium">
        <color theme="4"/>
      </bottom>
      <diagonal/>
    </border>
    <border>
      <left style="thin">
        <color theme="0" tint="-0.499984740745262"/>
      </left>
      <right style="thin">
        <color theme="0" tint="-0.499984740745262"/>
      </right>
      <top style="thin">
        <color theme="0" tint="-0.499984740745262"/>
      </top>
      <bottom style="medium">
        <color theme="4"/>
      </bottom>
      <diagonal/>
    </border>
    <border>
      <left style="thin">
        <color theme="0" tint="-0.499984740745262"/>
      </left>
      <right style="medium">
        <color theme="4"/>
      </right>
      <top style="thin">
        <color theme="0" tint="-0.499984740745262"/>
      </top>
      <bottom style="medium">
        <color theme="4"/>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medium">
        <color rgb="FF000000"/>
      </bottom>
      <diagonal/>
    </border>
    <border>
      <left style="thin">
        <color rgb="FF000000"/>
      </left>
      <right/>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style="thin">
        <color rgb="FF000000"/>
      </bottom>
      <diagonal/>
    </border>
    <border>
      <left style="thin">
        <color rgb="FF000000"/>
      </left>
      <right style="thin">
        <color indexed="64"/>
      </right>
      <top/>
      <bottom/>
      <diagonal/>
    </border>
  </borders>
  <cellStyleXfs count="1">
    <xf numFmtId="0" fontId="0" fillId="0" borderId="0"/>
  </cellStyleXfs>
  <cellXfs count="167">
    <xf numFmtId="0" fontId="0" fillId="0" borderId="0" xfId="0"/>
    <xf numFmtId="0" fontId="1" fillId="0" borderId="0" xfId="0" applyFont="1"/>
    <xf numFmtId="0" fontId="1" fillId="0" borderId="0" xfId="0" applyFont="1" applyAlignment="1">
      <alignment vertical="center"/>
    </xf>
    <xf numFmtId="0" fontId="1" fillId="2" borderId="0" xfId="0" applyFont="1" applyFill="1"/>
    <xf numFmtId="0" fontId="5" fillId="2" borderId="0" xfId="0" applyNumberFormat="1" applyFont="1" applyFill="1"/>
    <xf numFmtId="0" fontId="1" fillId="2" borderId="0" xfId="0" applyFont="1" applyFill="1" applyAlignment="1">
      <alignment vertical="center"/>
    </xf>
    <xf numFmtId="0" fontId="1" fillId="0" borderId="0" xfId="0" applyFont="1" applyAlignment="1">
      <alignment horizontal="center" vertical="center"/>
    </xf>
    <xf numFmtId="164" fontId="7" fillId="2" borderId="0" xfId="0" applyNumberFormat="1" applyFont="1" applyFill="1" applyAlignment="1">
      <alignment horizontal="left" vertical="center"/>
    </xf>
    <xf numFmtId="14" fontId="1" fillId="10" borderId="0" xfId="0" applyNumberFormat="1" applyFont="1" applyFill="1"/>
    <xf numFmtId="0" fontId="8" fillId="10" borderId="0" xfId="0" applyFont="1" applyFill="1" applyAlignment="1">
      <alignment horizontal="center"/>
    </xf>
    <xf numFmtId="0" fontId="9" fillId="0" borderId="0" xfId="0" applyFont="1" applyAlignment="1">
      <alignment vertical="top"/>
    </xf>
    <xf numFmtId="0" fontId="10" fillId="0" borderId="0" xfId="0" applyFont="1"/>
    <xf numFmtId="14" fontId="10" fillId="0" borderId="0" xfId="0" applyNumberFormat="1" applyFont="1"/>
    <xf numFmtId="0" fontId="6" fillId="8" borderId="1" xfId="0" applyFont="1" applyFill="1" applyBorder="1"/>
    <xf numFmtId="0" fontId="1" fillId="2"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6" borderId="5" xfId="0" applyFont="1" applyFill="1" applyBorder="1" applyAlignment="1">
      <alignment horizontal="center" vertical="center"/>
    </xf>
    <xf numFmtId="0" fontId="1" fillId="6" borderId="6" xfId="0" applyFont="1" applyFill="1" applyBorder="1" applyAlignment="1">
      <alignment horizontal="center" vertical="center"/>
    </xf>
    <xf numFmtId="0" fontId="1" fillId="6" borderId="7" xfId="0" applyFont="1" applyFill="1" applyBorder="1" applyAlignment="1">
      <alignment horizontal="center" vertical="center"/>
    </xf>
    <xf numFmtId="0" fontId="1" fillId="11" borderId="0" xfId="0" applyFont="1" applyFill="1"/>
    <xf numFmtId="0" fontId="1" fillId="11" borderId="0" xfId="0" applyFont="1" applyFill="1" applyAlignment="1">
      <alignment vertical="center"/>
    </xf>
    <xf numFmtId="0" fontId="8" fillId="0" borderId="12" xfId="0" applyFont="1" applyBorder="1" applyAlignment="1">
      <alignment horizontal="right"/>
    </xf>
    <xf numFmtId="0" fontId="8" fillId="0" borderId="13" xfId="0" applyFont="1" applyBorder="1" applyAlignment="1">
      <alignment horizontal="left" indent="1"/>
    </xf>
    <xf numFmtId="0" fontId="1" fillId="2" borderId="1" xfId="0" applyFont="1" applyFill="1" applyBorder="1" applyAlignment="1">
      <alignment vertical="center"/>
    </xf>
    <xf numFmtId="0" fontId="11" fillId="5" borderId="14" xfId="0" applyFont="1" applyFill="1" applyBorder="1" applyAlignment="1">
      <alignment horizontal="left" vertical="center" indent="1"/>
    </xf>
    <xf numFmtId="0" fontId="1" fillId="12" borderId="15" xfId="0" applyFont="1" applyFill="1" applyBorder="1"/>
    <xf numFmtId="0" fontId="1" fillId="13" borderId="9" xfId="0" applyFont="1" applyFill="1" applyBorder="1" applyAlignment="1">
      <alignment horizontal="center" vertical="center"/>
    </xf>
    <xf numFmtId="0" fontId="1" fillId="13" borderId="10" xfId="0" applyFont="1" applyFill="1" applyBorder="1" applyAlignment="1">
      <alignment horizontal="center" vertical="center"/>
    </xf>
    <xf numFmtId="0" fontId="1" fillId="13" borderId="11" xfId="0" applyFont="1" applyFill="1" applyBorder="1" applyAlignment="1">
      <alignment horizontal="center" vertical="center"/>
    </xf>
    <xf numFmtId="0" fontId="1" fillId="3" borderId="16" xfId="0" applyFont="1" applyFill="1" applyBorder="1"/>
    <xf numFmtId="0" fontId="1" fillId="4" borderId="17"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1" fillId="9" borderId="18" xfId="0" applyFont="1" applyFill="1" applyBorder="1" applyAlignment="1">
      <alignment horizontal="center" vertical="center"/>
    </xf>
    <xf numFmtId="0" fontId="1" fillId="9" borderId="19" xfId="0" applyFont="1" applyFill="1" applyBorder="1" applyAlignment="1">
      <alignment horizontal="center" vertical="center"/>
    </xf>
    <xf numFmtId="0" fontId="1" fillId="9" borderId="20" xfId="0" applyFont="1" applyFill="1" applyBorder="1" applyAlignment="1">
      <alignment horizontal="center" vertical="center"/>
    </xf>
    <xf numFmtId="0" fontId="5" fillId="2" borderId="0" xfId="0" applyFont="1" applyFill="1" applyBorder="1" applyAlignment="1">
      <alignment horizontal="center" vertical="center"/>
    </xf>
    <xf numFmtId="0" fontId="1" fillId="9" borderId="8" xfId="0" applyFont="1" applyFill="1" applyBorder="1" applyAlignment="1">
      <alignment horizontal="center" vertical="center"/>
    </xf>
    <xf numFmtId="0" fontId="5" fillId="2" borderId="23" xfId="0" applyFont="1" applyFill="1" applyBorder="1" applyAlignment="1">
      <alignment horizontal="center" vertical="center"/>
    </xf>
    <xf numFmtId="0" fontId="1" fillId="9" borderId="21" xfId="0" applyFont="1" applyFill="1" applyBorder="1" applyAlignment="1">
      <alignment horizontal="center" vertical="center"/>
    </xf>
    <xf numFmtId="0" fontId="1" fillId="9" borderId="22" xfId="0" applyFont="1" applyFill="1" applyBorder="1" applyAlignment="1">
      <alignment horizontal="center" vertical="center"/>
    </xf>
    <xf numFmtId="0" fontId="11" fillId="2" borderId="0" xfId="0" applyFont="1" applyFill="1" applyAlignment="1">
      <alignment horizontal="right"/>
    </xf>
    <xf numFmtId="0" fontId="11" fillId="2" borderId="0" xfId="0" applyFont="1" applyFill="1" applyAlignment="1">
      <alignment horizontal="left"/>
    </xf>
    <xf numFmtId="0" fontId="1" fillId="2" borderId="1" xfId="0" applyFont="1" applyFill="1" applyBorder="1" applyAlignment="1">
      <alignment horizontal="center" vertical="center"/>
    </xf>
    <xf numFmtId="165" fontId="3" fillId="7" borderId="0" xfId="0" applyNumberFormat="1" applyFont="1" applyFill="1" applyAlignment="1">
      <alignment horizontal="center" vertical="center"/>
    </xf>
    <xf numFmtId="0" fontId="13" fillId="11" borderId="0" xfId="0" applyFont="1" applyFill="1" applyAlignment="1">
      <alignment vertical="top"/>
    </xf>
    <xf numFmtId="0" fontId="1" fillId="11" borderId="0" xfId="0" applyFont="1" applyFill="1" applyBorder="1"/>
    <xf numFmtId="0" fontId="1" fillId="11" borderId="0" xfId="0" applyFont="1" applyFill="1" applyBorder="1" applyAlignment="1">
      <alignment vertical="center"/>
    </xf>
    <xf numFmtId="0" fontId="8" fillId="0" borderId="0" xfId="0" applyFont="1" applyBorder="1" applyAlignment="1">
      <alignment horizontal="left" indent="1"/>
    </xf>
    <xf numFmtId="0" fontId="1" fillId="2" borderId="1" xfId="0" applyFont="1" applyFill="1" applyBorder="1" applyAlignment="1">
      <alignment horizontal="center" vertical="center"/>
    </xf>
    <xf numFmtId="0" fontId="6" fillId="8" borderId="1" xfId="0" applyFont="1" applyFill="1" applyBorder="1" applyAlignment="1">
      <alignment vertical="center"/>
    </xf>
    <xf numFmtId="0" fontId="15" fillId="14" borderId="34" xfId="0" applyFont="1" applyFill="1" applyBorder="1" applyAlignment="1">
      <alignment horizontal="center" vertical="center"/>
    </xf>
    <xf numFmtId="0" fontId="15" fillId="14" borderId="40" xfId="0" applyFont="1" applyFill="1" applyBorder="1" applyAlignment="1">
      <alignment horizontal="center" vertical="center"/>
    </xf>
    <xf numFmtId="0" fontId="15" fillId="14" borderId="41" xfId="0" applyFont="1" applyFill="1" applyBorder="1" applyAlignment="1">
      <alignment horizontal="center"/>
    </xf>
    <xf numFmtId="0" fontId="17" fillId="0" borderId="0" xfId="0" applyFont="1" applyAlignment="1">
      <alignment horizontal="left"/>
    </xf>
    <xf numFmtId="166" fontId="17" fillId="0" borderId="42" xfId="0" applyNumberFormat="1" applyFont="1" applyBorder="1"/>
    <xf numFmtId="167" fontId="17" fillId="0" borderId="42" xfId="0" applyNumberFormat="1" applyFont="1" applyBorder="1"/>
    <xf numFmtId="0" fontId="17" fillId="0" borderId="43" xfId="0" applyFont="1" applyBorder="1"/>
    <xf numFmtId="4" fontId="18" fillId="0" borderId="42" xfId="0" applyNumberFormat="1" applyFont="1" applyBorder="1"/>
    <xf numFmtId="4" fontId="15" fillId="0" borderId="42" xfId="0" applyNumberFormat="1" applyFont="1" applyBorder="1"/>
    <xf numFmtId="4" fontId="17" fillId="0" borderId="42" xfId="0" applyNumberFormat="1" applyFont="1" applyBorder="1"/>
    <xf numFmtId="4" fontId="17" fillId="0" borderId="44" xfId="0" applyNumberFormat="1" applyFont="1" applyBorder="1"/>
    <xf numFmtId="0" fontId="15" fillId="0" borderId="0" xfId="0" applyFont="1" applyAlignment="1">
      <alignment horizontal="left"/>
    </xf>
    <xf numFmtId="167" fontId="15" fillId="0" borderId="42" xfId="0" applyNumberFormat="1" applyFont="1" applyBorder="1"/>
    <xf numFmtId="4" fontId="15" fillId="0" borderId="44" xfId="0" applyNumberFormat="1" applyFont="1" applyBorder="1"/>
    <xf numFmtId="10" fontId="18" fillId="0" borderId="42" xfId="0" applyNumberFormat="1" applyFont="1" applyBorder="1"/>
    <xf numFmtId="10" fontId="17" fillId="0" borderId="42" xfId="0" applyNumberFormat="1" applyFont="1" applyBorder="1"/>
    <xf numFmtId="4" fontId="18" fillId="0" borderId="44" xfId="0" applyNumberFormat="1" applyFont="1" applyBorder="1"/>
    <xf numFmtId="4" fontId="16" fillId="0" borderId="0" xfId="0" applyNumberFormat="1" applyFont="1"/>
    <xf numFmtId="0" fontId="19" fillId="0" borderId="0" xfId="0" applyFont="1" applyAlignment="1">
      <alignment horizontal="left"/>
    </xf>
    <xf numFmtId="0" fontId="18" fillId="0" borderId="45" xfId="0" applyFont="1" applyBorder="1"/>
    <xf numFmtId="0" fontId="17" fillId="0" borderId="45" xfId="0" applyFont="1" applyBorder="1"/>
    <xf numFmtId="0" fontId="17" fillId="0" borderId="45" xfId="0" applyFont="1" applyBorder="1" applyAlignment="1">
      <alignment horizontal="left"/>
    </xf>
    <xf numFmtId="4" fontId="17" fillId="0" borderId="46" xfId="0" applyNumberFormat="1" applyFont="1" applyBorder="1"/>
    <xf numFmtId="0" fontId="18" fillId="0" borderId="47" xfId="0" applyFont="1" applyBorder="1" applyAlignment="1">
      <alignment horizontal="left"/>
    </xf>
    <xf numFmtId="0" fontId="17" fillId="0" borderId="47" xfId="0" applyFont="1" applyBorder="1" applyAlignment="1">
      <alignment horizontal="left"/>
    </xf>
    <xf numFmtId="0" fontId="17" fillId="0" borderId="47" xfId="0" applyFont="1" applyBorder="1"/>
    <xf numFmtId="0" fontId="17" fillId="0" borderId="50" xfId="0" applyFont="1" applyBorder="1"/>
    <xf numFmtId="0" fontId="18" fillId="14" borderId="47" xfId="0" applyFont="1" applyFill="1" applyBorder="1"/>
    <xf numFmtId="0" fontId="17" fillId="14" borderId="47" xfId="0" applyFont="1" applyFill="1" applyBorder="1"/>
    <xf numFmtId="0" fontId="17" fillId="14" borderId="49" xfId="0" applyFont="1" applyFill="1" applyBorder="1"/>
    <xf numFmtId="0" fontId="18" fillId="0" borderId="51" xfId="0" applyFont="1" applyBorder="1"/>
    <xf numFmtId="0" fontId="17" fillId="0" borderId="51" xfId="0" applyFont="1" applyBorder="1"/>
    <xf numFmtId="0" fontId="17" fillId="0" borderId="52" xfId="0" applyFont="1" applyBorder="1"/>
    <xf numFmtId="0" fontId="18" fillId="0" borderId="34" xfId="0" applyFont="1" applyBorder="1" applyAlignment="1">
      <alignment horizontal="left"/>
    </xf>
    <xf numFmtId="0" fontId="17" fillId="0" borderId="34" xfId="0" applyFont="1" applyBorder="1" applyAlignment="1">
      <alignment horizontal="left"/>
    </xf>
    <xf numFmtId="0" fontId="17" fillId="0" borderId="34" xfId="0" applyFont="1" applyBorder="1"/>
    <xf numFmtId="0" fontId="18" fillId="0" borderId="0" xfId="0" applyFont="1" applyAlignment="1">
      <alignment horizontal="left"/>
    </xf>
    <xf numFmtId="0" fontId="17" fillId="0" borderId="0" xfId="0" applyFont="1"/>
    <xf numFmtId="0" fontId="21" fillId="0" borderId="36" xfId="0" applyFont="1" applyBorder="1"/>
    <xf numFmtId="0" fontId="17" fillId="0" borderId="38" xfId="0" applyFont="1" applyBorder="1"/>
    <xf numFmtId="0" fontId="18" fillId="0" borderId="39" xfId="0" applyFont="1" applyBorder="1" applyAlignment="1">
      <alignment horizontal="left"/>
    </xf>
    <xf numFmtId="0" fontId="17" fillId="0" borderId="39" xfId="0" applyFont="1" applyBorder="1" applyAlignment="1">
      <alignment horizontal="left"/>
    </xf>
    <xf numFmtId="0" fontId="17" fillId="0" borderId="39" xfId="0" applyFont="1" applyBorder="1"/>
    <xf numFmtId="0" fontId="18" fillId="0" borderId="38" xfId="0" applyFont="1" applyBorder="1"/>
    <xf numFmtId="0" fontId="15" fillId="0" borderId="41" xfId="0" applyFont="1" applyBorder="1" applyAlignment="1">
      <alignment horizontal="center"/>
    </xf>
    <xf numFmtId="2" fontId="18" fillId="0" borderId="41" xfId="0" applyNumberFormat="1" applyFont="1" applyBorder="1" applyAlignment="1">
      <alignment horizontal="right"/>
    </xf>
    <xf numFmtId="2" fontId="17" fillId="0" borderId="41" xfId="0" applyNumberFormat="1" applyFont="1" applyBorder="1" applyAlignment="1">
      <alignment horizontal="right"/>
    </xf>
    <xf numFmtId="4" fontId="18" fillId="0" borderId="0" xfId="0" applyNumberFormat="1" applyFont="1" applyBorder="1"/>
    <xf numFmtId="4" fontId="17" fillId="0" borderId="0" xfId="0" applyNumberFormat="1" applyFont="1" applyBorder="1"/>
    <xf numFmtId="0" fontId="21" fillId="0" borderId="37" xfId="0" applyFont="1" applyBorder="1"/>
    <xf numFmtId="4" fontId="18" fillId="0" borderId="54" xfId="0" applyNumberFormat="1" applyFont="1" applyBorder="1"/>
    <xf numFmtId="4" fontId="17" fillId="0" borderId="54" xfId="0" applyNumberFormat="1" applyFont="1" applyBorder="1"/>
    <xf numFmtId="167" fontId="0" fillId="0" borderId="0" xfId="0" applyNumberFormat="1"/>
    <xf numFmtId="0" fontId="24" fillId="0" borderId="0" xfId="0" applyFont="1"/>
    <xf numFmtId="0" fontId="23" fillId="0" borderId="0" xfId="0" applyFont="1"/>
    <xf numFmtId="0" fontId="0" fillId="0" borderId="0" xfId="0"/>
    <xf numFmtId="168" fontId="17" fillId="0" borderId="42" xfId="0" applyNumberFormat="1" applyFont="1" applyBorder="1"/>
    <xf numFmtId="4" fontId="17" fillId="0" borderId="0" xfId="0" applyNumberFormat="1" applyFont="1" applyAlignment="1">
      <alignment horizontal="left"/>
    </xf>
    <xf numFmtId="4" fontId="0" fillId="0" borderId="0" xfId="0" applyNumberFormat="1"/>
    <xf numFmtId="0" fontId="0" fillId="0" borderId="0" xfId="0"/>
    <xf numFmtId="0" fontId="25" fillId="0" borderId="0" xfId="0" applyFont="1"/>
    <xf numFmtId="0" fontId="0" fillId="0" borderId="0" xfId="0" quotePrefix="1"/>
    <xf numFmtId="0" fontId="12" fillId="0" borderId="28" xfId="0" applyFont="1" applyFill="1" applyBorder="1" applyAlignment="1">
      <alignment horizontal="center" vertical="center" wrapText="1"/>
    </xf>
    <xf numFmtId="0" fontId="12" fillId="0" borderId="25" xfId="0" applyFont="1" applyFill="1" applyBorder="1" applyAlignment="1">
      <alignment horizontal="center" vertical="center" wrapText="1"/>
    </xf>
    <xf numFmtId="0" fontId="14" fillId="0" borderId="25" xfId="0" applyFont="1" applyFill="1" applyBorder="1" applyAlignment="1">
      <alignment horizontal="center" vertical="center"/>
    </xf>
    <xf numFmtId="0" fontId="14" fillId="0" borderId="31"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5" fillId="0" borderId="29"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2" fillId="2" borderId="0" xfId="0" applyFont="1" applyFill="1" applyAlignment="1">
      <alignment horizontal="center" vertical="center"/>
    </xf>
    <xf numFmtId="0" fontId="1" fillId="2" borderId="0" xfId="0" applyFont="1" applyFill="1" applyAlignment="1">
      <alignment horizontal="center" vertical="center" wrapText="1"/>
    </xf>
    <xf numFmtId="0" fontId="1" fillId="2" borderId="1" xfId="0" applyFont="1" applyFill="1" applyBorder="1"/>
    <xf numFmtId="0" fontId="1" fillId="2" borderId="1" xfId="0" applyFont="1" applyFill="1" applyBorder="1" applyAlignment="1">
      <alignment horizontal="center" vertical="center"/>
    </xf>
    <xf numFmtId="0" fontId="1" fillId="2" borderId="2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2" borderId="14"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 xfId="0" applyFont="1" applyFill="1" applyBorder="1" applyAlignment="1">
      <alignment vertical="center"/>
    </xf>
    <xf numFmtId="0" fontId="1" fillId="2" borderId="12"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3" xfId="0" applyFont="1" applyFill="1" applyBorder="1" applyAlignment="1">
      <alignment horizontal="center" vertical="center"/>
    </xf>
    <xf numFmtId="0" fontId="15" fillId="0" borderId="36" xfId="0" applyFont="1" applyBorder="1" applyAlignment="1">
      <alignment horizontal="center"/>
    </xf>
    <xf numFmtId="0" fontId="15" fillId="0" borderId="37" xfId="0" applyFont="1" applyBorder="1" applyAlignment="1">
      <alignment horizontal="center"/>
    </xf>
    <xf numFmtId="0" fontId="16" fillId="0" borderId="37" xfId="0" applyFont="1" applyBorder="1"/>
    <xf numFmtId="0" fontId="16" fillId="0" borderId="38" xfId="0" applyFont="1" applyBorder="1"/>
    <xf numFmtId="4" fontId="17" fillId="0" borderId="37" xfId="0" applyNumberFormat="1" applyFont="1" applyBorder="1" applyAlignment="1">
      <alignment horizontal="center"/>
    </xf>
    <xf numFmtId="0" fontId="17" fillId="0" borderId="0" xfId="0" applyFont="1" applyAlignment="1">
      <alignment horizontal="left"/>
    </xf>
    <xf numFmtId="0" fontId="15" fillId="0" borderId="0" xfId="0" applyFont="1" applyAlignment="1">
      <alignment horizontal="left"/>
    </xf>
    <xf numFmtId="0" fontId="0" fillId="0" borderId="0" xfId="0"/>
    <xf numFmtId="0" fontId="22" fillId="0" borderId="0" xfId="0" applyFont="1" applyAlignment="1">
      <alignment horizontal="left"/>
    </xf>
    <xf numFmtId="0" fontId="17" fillId="14" borderId="48" xfId="0" applyFont="1" applyFill="1" applyBorder="1" applyAlignment="1">
      <alignment horizontal="center"/>
    </xf>
    <xf numFmtId="0" fontId="16" fillId="0" borderId="49" xfId="0" applyFont="1" applyBorder="1"/>
    <xf numFmtId="0" fontId="17" fillId="14" borderId="47" xfId="0" applyFont="1" applyFill="1" applyBorder="1" applyAlignment="1">
      <alignment horizontal="center"/>
    </xf>
    <xf numFmtId="4" fontId="17" fillId="0" borderId="39" xfId="0" applyNumberFormat="1" applyFont="1" applyBorder="1" applyAlignment="1">
      <alignment horizontal="center"/>
    </xf>
    <xf numFmtId="0" fontId="16" fillId="0" borderId="40" xfId="0" applyFont="1" applyBorder="1"/>
    <xf numFmtId="10" fontId="17" fillId="0" borderId="53" xfId="0" applyNumberFormat="1" applyFont="1" applyBorder="1" applyAlignment="1">
      <alignment horizontal="center"/>
    </xf>
    <xf numFmtId="10" fontId="17" fillId="0" borderId="39" xfId="0" applyNumberFormat="1" applyFont="1" applyBorder="1" applyAlignment="1">
      <alignment horizontal="center"/>
    </xf>
    <xf numFmtId="4" fontId="17" fillId="0" borderId="53" xfId="0" applyNumberFormat="1" applyFont="1" applyBorder="1" applyAlignment="1">
      <alignment horizontal="center"/>
    </xf>
    <xf numFmtId="0" fontId="20" fillId="14" borderId="47" xfId="0" applyFont="1" applyFill="1" applyBorder="1" applyAlignment="1">
      <alignment horizontal="left"/>
    </xf>
    <xf numFmtId="0" fontId="16" fillId="0" borderId="47" xfId="0" applyFont="1" applyBorder="1"/>
    <xf numFmtId="4" fontId="20" fillId="14" borderId="48" xfId="0" applyNumberFormat="1" applyFont="1" applyFill="1" applyBorder="1" applyAlignment="1">
      <alignment horizontal="center"/>
    </xf>
    <xf numFmtId="0" fontId="15" fillId="14" borderId="34" xfId="0" applyFont="1" applyFill="1" applyBorder="1" applyAlignment="1">
      <alignment horizontal="center" vertical="center"/>
    </xf>
    <xf numFmtId="0" fontId="16" fillId="0" borderId="34" xfId="0" applyFont="1" applyBorder="1"/>
    <xf numFmtId="0" fontId="16" fillId="0" borderId="35" xfId="0" applyFont="1" applyBorder="1"/>
    <xf numFmtId="0" fontId="16" fillId="0" borderId="39" xfId="0" applyFont="1" applyBorder="1"/>
    <xf numFmtId="0" fontId="15" fillId="14" borderId="36" xfId="0" applyFont="1" applyFill="1" applyBorder="1" applyAlignment="1">
      <alignment horizontal="center"/>
    </xf>
    <xf numFmtId="0" fontId="15" fillId="14" borderId="37" xfId="0" applyFont="1" applyFill="1" applyBorder="1" applyAlignment="1">
      <alignment horizontal="center"/>
    </xf>
    <xf numFmtId="0" fontId="15" fillId="14" borderId="38" xfId="0" applyFont="1" applyFill="1" applyBorder="1" applyAlignment="1">
      <alignment horizontal="center"/>
    </xf>
    <xf numFmtId="2" fontId="26" fillId="0" borderId="0" xfId="0" applyNumberFormat="1" applyFont="1"/>
  </cellXfs>
  <cellStyles count="1">
    <cellStyle name="Normal" xfId="0" builtinId="0"/>
  </cellStyles>
  <dxfs count="597">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
      <fill>
        <patternFill>
          <bgColor rgb="FFFF5858"/>
        </patternFill>
      </fill>
    </dxf>
    <dxf>
      <fill>
        <patternFill>
          <bgColor rgb="FFFF5858"/>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color auto="1"/>
      </font>
      <fill>
        <patternFill>
          <bgColor theme="5" tint="0.59996337778862885"/>
        </patternFill>
      </fill>
    </dxf>
    <dxf>
      <font>
        <color auto="1"/>
      </font>
      <fill>
        <patternFill>
          <bgColor rgb="FFB5D69E"/>
        </patternFill>
      </fill>
    </dxf>
    <dxf>
      <fill>
        <patternFill>
          <bgColor rgb="FFFFDE75"/>
        </patternFill>
      </fill>
    </dxf>
    <dxf>
      <fill>
        <patternFill>
          <bgColor theme="4" tint="0.59996337778862885"/>
        </patternFill>
      </fill>
    </dxf>
    <dxf>
      <font>
        <strike val="0"/>
        <color theme="0"/>
      </font>
    </dxf>
  </dxfs>
  <tableStyles count="0" defaultTableStyle="TableStyleMedium2" defaultPivotStyle="PivotStyleLight16"/>
  <colors>
    <mruColors>
      <color rgb="FFFF5858"/>
      <color rgb="FFFA5858"/>
      <color rgb="FFF53939"/>
      <color rgb="FFF93535"/>
      <color rgb="FFFFFF99"/>
      <color rgb="FFFFFFC1"/>
      <color rgb="FFFFFFA7"/>
      <color rgb="FFFFBDDE"/>
      <color rgb="FFFFB3D9"/>
      <color rgb="FFE1E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A8D8B-67A3-4CE4-A296-47A61B5393EA}">
  <sheetPr codeName="Feuil2"/>
  <dimension ref="A1:E20"/>
  <sheetViews>
    <sheetView zoomScale="110" zoomScaleNormal="110" workbookViewId="0">
      <selection activeCell="D17" sqref="D17:D19"/>
    </sheetView>
  </sheetViews>
  <sheetFormatPr baseColWidth="10" defaultColWidth="10.85546875" defaultRowHeight="15" x14ac:dyDescent="0.25"/>
  <cols>
    <col min="1" max="1" width="10.85546875" style="20"/>
    <col min="2" max="2" width="25" style="20" customWidth="1"/>
    <col min="3" max="4" width="20.42578125" style="20" customWidth="1"/>
    <col min="5" max="16384" width="10.85546875" style="20"/>
  </cols>
  <sheetData>
    <row r="1" spans="1:5" ht="36.950000000000003" customHeight="1" x14ac:dyDescent="0.25">
      <c r="B1" s="46" t="s">
        <v>33</v>
      </c>
      <c r="C1" s="47"/>
    </row>
    <row r="2" spans="1:5" ht="36.950000000000003" customHeight="1" thickBot="1" x14ac:dyDescent="0.3">
      <c r="B2" s="46"/>
      <c r="C2" s="47"/>
    </row>
    <row r="3" spans="1:5" ht="25.5" customHeight="1" x14ac:dyDescent="0.25">
      <c r="B3" s="114" t="s">
        <v>6</v>
      </c>
      <c r="C3" s="122" t="s">
        <v>24</v>
      </c>
      <c r="D3" s="124" t="s">
        <v>23</v>
      </c>
    </row>
    <row r="4" spans="1:5" s="21" customFormat="1" ht="23.1" customHeight="1" x14ac:dyDescent="0.25">
      <c r="B4" s="115"/>
      <c r="C4" s="123"/>
      <c r="D4" s="125"/>
      <c r="E4" s="48"/>
    </row>
    <row r="5" spans="1:5" ht="12" customHeight="1" x14ac:dyDescent="0.25">
      <c r="A5" s="47"/>
      <c r="B5" s="116" t="s">
        <v>32</v>
      </c>
      <c r="C5" s="118">
        <v>18.5</v>
      </c>
      <c r="D5" s="119">
        <v>-11.25</v>
      </c>
    </row>
    <row r="6" spans="1:5" ht="12" customHeight="1" x14ac:dyDescent="0.25">
      <c r="A6" s="47"/>
      <c r="B6" s="116"/>
      <c r="C6" s="118"/>
      <c r="D6" s="119"/>
    </row>
    <row r="7" spans="1:5" ht="12" customHeight="1" x14ac:dyDescent="0.25">
      <c r="A7" s="47"/>
      <c r="B7" s="116"/>
      <c r="C7" s="118"/>
      <c r="D7" s="119"/>
    </row>
    <row r="8" spans="1:5" ht="12" customHeight="1" x14ac:dyDescent="0.25">
      <c r="B8" s="116" t="s">
        <v>30</v>
      </c>
      <c r="C8" s="118">
        <v>18.5</v>
      </c>
      <c r="D8" s="119">
        <v>3.5</v>
      </c>
      <c r="E8" s="47"/>
    </row>
    <row r="9" spans="1:5" ht="12" customHeight="1" x14ac:dyDescent="0.25">
      <c r="A9" s="47"/>
      <c r="B9" s="116"/>
      <c r="C9" s="118"/>
      <c r="D9" s="119"/>
    </row>
    <row r="10" spans="1:5" ht="12" customHeight="1" x14ac:dyDescent="0.25">
      <c r="A10" s="47"/>
      <c r="B10" s="116"/>
      <c r="C10" s="118"/>
      <c r="D10" s="119"/>
    </row>
    <row r="11" spans="1:5" ht="12" customHeight="1" x14ac:dyDescent="0.25">
      <c r="A11" s="47"/>
      <c r="B11" s="116" t="s">
        <v>7</v>
      </c>
      <c r="C11" s="118">
        <v>4.5</v>
      </c>
      <c r="D11" s="119">
        <v>10</v>
      </c>
    </row>
    <row r="12" spans="1:5" ht="12" customHeight="1" x14ac:dyDescent="0.25">
      <c r="A12" s="47"/>
      <c r="B12" s="116"/>
      <c r="C12" s="118"/>
      <c r="D12" s="119"/>
    </row>
    <row r="13" spans="1:5" ht="12" customHeight="1" x14ac:dyDescent="0.25">
      <c r="A13" s="47"/>
      <c r="B13" s="116"/>
      <c r="C13" s="118"/>
      <c r="D13" s="119"/>
    </row>
    <row r="14" spans="1:5" ht="12" customHeight="1" x14ac:dyDescent="0.25">
      <c r="B14" s="116" t="s">
        <v>8</v>
      </c>
      <c r="C14" s="118">
        <v>4.68</v>
      </c>
      <c r="D14" s="119">
        <v>2.5</v>
      </c>
      <c r="E14" s="47"/>
    </row>
    <row r="15" spans="1:5" ht="12" customHeight="1" x14ac:dyDescent="0.25">
      <c r="B15" s="116"/>
      <c r="C15" s="118"/>
      <c r="D15" s="119"/>
      <c r="E15" s="47"/>
    </row>
    <row r="16" spans="1:5" ht="12" customHeight="1" x14ac:dyDescent="0.25">
      <c r="B16" s="116"/>
      <c r="C16" s="118"/>
      <c r="D16" s="119"/>
      <c r="E16" s="47"/>
    </row>
    <row r="17" spans="2:5" ht="12" customHeight="1" x14ac:dyDescent="0.25">
      <c r="B17" s="116" t="s">
        <v>9</v>
      </c>
      <c r="C17" s="118">
        <v>6</v>
      </c>
      <c r="D17" s="119">
        <v>-3</v>
      </c>
    </row>
    <row r="18" spans="2:5" ht="12" customHeight="1" x14ac:dyDescent="0.25">
      <c r="B18" s="116"/>
      <c r="C18" s="118"/>
      <c r="D18" s="119"/>
      <c r="E18" s="47"/>
    </row>
    <row r="19" spans="2:5" ht="12" customHeight="1" thickBot="1" x14ac:dyDescent="0.3">
      <c r="B19" s="117"/>
      <c r="C19" s="120"/>
      <c r="D19" s="121"/>
      <c r="E19" s="47"/>
    </row>
    <row r="20" spans="2:5" x14ac:dyDescent="0.25">
      <c r="C20" s="47"/>
    </row>
  </sheetData>
  <mergeCells count="18">
    <mergeCell ref="C14:C16"/>
    <mergeCell ref="D14:D16"/>
    <mergeCell ref="C17:C19"/>
    <mergeCell ref="D17:D19"/>
    <mergeCell ref="C3:C4"/>
    <mergeCell ref="D3:D4"/>
    <mergeCell ref="C5:C7"/>
    <mergeCell ref="D5:D7"/>
    <mergeCell ref="C8:C10"/>
    <mergeCell ref="D8:D10"/>
    <mergeCell ref="C11:C13"/>
    <mergeCell ref="D11:D13"/>
    <mergeCell ref="B3:B4"/>
    <mergeCell ref="B17:B19"/>
    <mergeCell ref="B14:B16"/>
    <mergeCell ref="B11:B13"/>
    <mergeCell ref="B8:B10"/>
    <mergeCell ref="B5:B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AO23"/>
  <sheetViews>
    <sheetView showGridLines="0" zoomScaleNormal="100" workbookViewId="0">
      <selection activeCell="F25" sqref="F25"/>
    </sheetView>
  </sheetViews>
  <sheetFormatPr baseColWidth="10" defaultColWidth="8.7109375" defaultRowHeight="15" x14ac:dyDescent="0.25"/>
  <cols>
    <col min="1" max="1" width="3.140625" style="1" customWidth="1"/>
    <col min="2" max="2" width="22.5703125" style="1" customWidth="1"/>
    <col min="3" max="3" width="4.7109375" style="1" customWidth="1"/>
    <col min="4" max="5" width="5.28515625" style="1" customWidth="1"/>
    <col min="6" max="8" width="4.7109375" style="1" customWidth="1"/>
    <col min="9" max="9" width="5.7109375" style="1" customWidth="1"/>
    <col min="10" max="20" width="4.7109375" style="1" customWidth="1"/>
    <col min="21" max="21" width="5.42578125" style="1" customWidth="1"/>
    <col min="22" max="33" width="4.7109375" style="1" customWidth="1"/>
    <col min="34" max="36" width="13.140625" style="1" customWidth="1"/>
    <col min="37" max="37" width="13" style="1" customWidth="1"/>
    <col min="38" max="40" width="8.7109375" style="1"/>
    <col min="41" max="41" width="12.42578125" style="1" customWidth="1"/>
    <col min="42" max="16384" width="8.7109375" style="1"/>
  </cols>
  <sheetData>
    <row r="1" spans="2:41" s="11" customFormat="1" ht="50.45" customHeight="1" x14ac:dyDescent="0.5">
      <c r="B1" s="10" t="s">
        <v>0</v>
      </c>
      <c r="X1" s="12"/>
    </row>
    <row r="2" spans="2:41" x14ac:dyDescent="0.25">
      <c r="B2" s="13" t="s">
        <v>1</v>
      </c>
      <c r="C2" s="14">
        <v>1</v>
      </c>
      <c r="D2" s="128" t="s">
        <v>34</v>
      </c>
      <c r="E2" s="128"/>
      <c r="F2" s="14" t="s">
        <v>27</v>
      </c>
      <c r="G2" s="128" t="s">
        <v>29</v>
      </c>
      <c r="H2" s="128"/>
      <c r="I2" s="128"/>
      <c r="J2" s="14" t="s">
        <v>2</v>
      </c>
      <c r="K2" s="128" t="s">
        <v>3</v>
      </c>
      <c r="L2" s="128"/>
      <c r="M2" s="128"/>
      <c r="N2" s="14" t="s">
        <v>15</v>
      </c>
      <c r="O2" s="128" t="s">
        <v>16</v>
      </c>
      <c r="P2" s="128"/>
      <c r="Q2" s="128"/>
      <c r="R2" s="14" t="s">
        <v>28</v>
      </c>
      <c r="S2" s="128" t="s">
        <v>17</v>
      </c>
      <c r="T2" s="128"/>
      <c r="U2" s="128"/>
      <c r="AH2" s="22" t="s">
        <v>18</v>
      </c>
      <c r="AI2" s="23">
        <v>1</v>
      </c>
      <c r="AJ2" s="49"/>
    </row>
    <row r="3" spans="2:41" ht="9" customHeight="1" x14ac:dyDescent="0.25"/>
    <row r="4" spans="2:41" ht="27.95" customHeight="1" x14ac:dyDescent="0.3">
      <c r="B4" s="7" t="s">
        <v>4</v>
      </c>
      <c r="C4" s="126" t="s">
        <v>11</v>
      </c>
      <c r="D4" s="126"/>
      <c r="E4" s="126"/>
      <c r="F4" s="126"/>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42" t="s">
        <v>21</v>
      </c>
      <c r="AI4" s="43">
        <v>2021</v>
      </c>
      <c r="AJ4" s="43"/>
      <c r="AK4" s="3"/>
    </row>
    <row r="5" spans="2:41" ht="12.95" customHeight="1" x14ac:dyDescent="0.25">
      <c r="B5" s="8" t="s">
        <v>14</v>
      </c>
      <c r="C5" s="9">
        <f t="shared" ref="C5:AG5" si="0">IF((IFERROR(WEEKNUM(DATE($AI4,Janvier,DAY(C7)),1),"")-1)&lt;&gt;0,IFERROR(WEEKNUM(DATE($AI4,Janvier,DAY(C7)),1)-1,""),53)</f>
        <v>53</v>
      </c>
      <c r="D5" s="9">
        <f t="shared" si="0"/>
        <v>53</v>
      </c>
      <c r="E5" s="9">
        <f t="shared" si="0"/>
        <v>1</v>
      </c>
      <c r="F5" s="9">
        <f t="shared" si="0"/>
        <v>1</v>
      </c>
      <c r="G5" s="9">
        <f t="shared" si="0"/>
        <v>1</v>
      </c>
      <c r="H5" s="9">
        <f t="shared" si="0"/>
        <v>1</v>
      </c>
      <c r="I5" s="9">
        <f t="shared" si="0"/>
        <v>1</v>
      </c>
      <c r="J5" s="9">
        <f t="shared" si="0"/>
        <v>1</v>
      </c>
      <c r="K5" s="9">
        <f t="shared" si="0"/>
        <v>1</v>
      </c>
      <c r="L5" s="9">
        <f t="shared" si="0"/>
        <v>2</v>
      </c>
      <c r="M5" s="9">
        <f t="shared" si="0"/>
        <v>2</v>
      </c>
      <c r="N5" s="9">
        <f t="shared" si="0"/>
        <v>2</v>
      </c>
      <c r="O5" s="9">
        <f t="shared" si="0"/>
        <v>2</v>
      </c>
      <c r="P5" s="9">
        <f t="shared" si="0"/>
        <v>2</v>
      </c>
      <c r="Q5" s="9">
        <f t="shared" si="0"/>
        <v>2</v>
      </c>
      <c r="R5" s="9">
        <f t="shared" si="0"/>
        <v>2</v>
      </c>
      <c r="S5" s="9">
        <f t="shared" si="0"/>
        <v>3</v>
      </c>
      <c r="T5" s="9">
        <f t="shared" si="0"/>
        <v>3</v>
      </c>
      <c r="U5" s="9">
        <f t="shared" si="0"/>
        <v>3</v>
      </c>
      <c r="V5" s="9">
        <f t="shared" si="0"/>
        <v>3</v>
      </c>
      <c r="W5" s="9">
        <f t="shared" si="0"/>
        <v>3</v>
      </c>
      <c r="X5" s="9">
        <f t="shared" si="0"/>
        <v>3</v>
      </c>
      <c r="Y5" s="9">
        <f t="shared" si="0"/>
        <v>3</v>
      </c>
      <c r="Z5" s="9">
        <f t="shared" si="0"/>
        <v>4</v>
      </c>
      <c r="AA5" s="9">
        <f t="shared" si="0"/>
        <v>4</v>
      </c>
      <c r="AB5" s="9">
        <f t="shared" si="0"/>
        <v>4</v>
      </c>
      <c r="AC5" s="9">
        <f t="shared" si="0"/>
        <v>4</v>
      </c>
      <c r="AD5" s="9">
        <f t="shared" si="0"/>
        <v>4</v>
      </c>
      <c r="AE5" s="9">
        <f t="shared" si="0"/>
        <v>4</v>
      </c>
      <c r="AF5" s="9">
        <f t="shared" si="0"/>
        <v>4</v>
      </c>
      <c r="AG5" s="9">
        <f t="shared" si="0"/>
        <v>5</v>
      </c>
      <c r="AH5" s="3"/>
      <c r="AI5" s="3"/>
      <c r="AJ5" s="3"/>
      <c r="AK5" s="3"/>
    </row>
    <row r="6" spans="2:41" s="2" customFormat="1" ht="17.45" customHeight="1" x14ac:dyDescent="0.25">
      <c r="B6" s="5"/>
      <c r="C6" s="6" t="str">
        <f>IFERROR(TEXT(WEEKDAY(C7),"jjj"),"")</f>
        <v>ven</v>
      </c>
      <c r="D6" s="6" t="str">
        <f t="shared" ref="D6:AG6" si="1">IFERROR(TEXT(WEEKDAY(D7),"jjj"),"")</f>
        <v>sam</v>
      </c>
      <c r="E6" s="6" t="str">
        <f t="shared" si="1"/>
        <v>dim</v>
      </c>
      <c r="F6" s="6" t="str">
        <f t="shared" si="1"/>
        <v>lun</v>
      </c>
      <c r="G6" s="6" t="str">
        <f t="shared" si="1"/>
        <v>mar</v>
      </c>
      <c r="H6" s="6" t="str">
        <f t="shared" si="1"/>
        <v>mer</v>
      </c>
      <c r="I6" s="6" t="str">
        <f t="shared" si="1"/>
        <v>jeu</v>
      </c>
      <c r="J6" s="6" t="str">
        <f t="shared" si="1"/>
        <v>ven</v>
      </c>
      <c r="K6" s="6" t="str">
        <f t="shared" si="1"/>
        <v>sam</v>
      </c>
      <c r="L6" s="6" t="str">
        <f t="shared" si="1"/>
        <v>dim</v>
      </c>
      <c r="M6" s="6" t="str">
        <f t="shared" si="1"/>
        <v>lun</v>
      </c>
      <c r="N6" s="6" t="str">
        <f t="shared" si="1"/>
        <v>mar</v>
      </c>
      <c r="O6" s="6" t="str">
        <f t="shared" si="1"/>
        <v>mer</v>
      </c>
      <c r="P6" s="6" t="str">
        <f t="shared" si="1"/>
        <v>jeu</v>
      </c>
      <c r="Q6" s="6" t="str">
        <f t="shared" si="1"/>
        <v>ven</v>
      </c>
      <c r="R6" s="6" t="str">
        <f t="shared" si="1"/>
        <v>sam</v>
      </c>
      <c r="S6" s="6" t="str">
        <f t="shared" si="1"/>
        <v>dim</v>
      </c>
      <c r="T6" s="6" t="str">
        <f t="shared" si="1"/>
        <v>lun</v>
      </c>
      <c r="U6" s="6" t="str">
        <f t="shared" si="1"/>
        <v>mar</v>
      </c>
      <c r="V6" s="6" t="str">
        <f t="shared" si="1"/>
        <v>mer</v>
      </c>
      <c r="W6" s="6" t="str">
        <f t="shared" si="1"/>
        <v>jeu</v>
      </c>
      <c r="X6" s="6" t="str">
        <f t="shared" si="1"/>
        <v>ven</v>
      </c>
      <c r="Y6" s="6" t="str">
        <f t="shared" si="1"/>
        <v>sam</v>
      </c>
      <c r="Z6" s="6" t="str">
        <f t="shared" si="1"/>
        <v>dim</v>
      </c>
      <c r="AA6" s="6" t="str">
        <f t="shared" si="1"/>
        <v>lun</v>
      </c>
      <c r="AB6" s="6" t="str">
        <f t="shared" si="1"/>
        <v>mar</v>
      </c>
      <c r="AC6" s="6" t="str">
        <f t="shared" si="1"/>
        <v>mer</v>
      </c>
      <c r="AD6" s="6" t="str">
        <f t="shared" si="1"/>
        <v>jeu</v>
      </c>
      <c r="AE6" s="6" t="str">
        <f t="shared" si="1"/>
        <v>ven</v>
      </c>
      <c r="AF6" s="6" t="str">
        <f t="shared" si="1"/>
        <v>sam</v>
      </c>
      <c r="AG6" s="6" t="str">
        <f t="shared" si="1"/>
        <v>dim</v>
      </c>
      <c r="AH6" s="127" t="s">
        <v>12</v>
      </c>
      <c r="AI6" s="127" t="s">
        <v>13</v>
      </c>
      <c r="AJ6" s="127" t="s">
        <v>25</v>
      </c>
      <c r="AK6" s="127" t="s">
        <v>20</v>
      </c>
      <c r="AM6" s="131" t="s">
        <v>22</v>
      </c>
      <c r="AO6" s="131" t="s">
        <v>26</v>
      </c>
    </row>
    <row r="7" spans="2:41" s="2" customFormat="1" ht="17.45" customHeight="1" x14ac:dyDescent="0.25">
      <c r="B7" s="24" t="s">
        <v>5</v>
      </c>
      <c r="C7" s="45">
        <f>DATE(Année,Janvier,1)</f>
        <v>44197</v>
      </c>
      <c r="D7" s="45">
        <v>44198</v>
      </c>
      <c r="E7" s="45">
        <v>44199</v>
      </c>
      <c r="F7" s="45">
        <v>44200</v>
      </c>
      <c r="G7" s="45">
        <v>44201</v>
      </c>
      <c r="H7" s="45">
        <v>44202</v>
      </c>
      <c r="I7" s="45">
        <v>44203</v>
      </c>
      <c r="J7" s="45">
        <v>44204</v>
      </c>
      <c r="K7" s="45">
        <v>44205</v>
      </c>
      <c r="L7" s="45">
        <v>44206</v>
      </c>
      <c r="M7" s="45">
        <v>44207</v>
      </c>
      <c r="N7" s="45">
        <v>44208</v>
      </c>
      <c r="O7" s="45">
        <v>44209</v>
      </c>
      <c r="P7" s="45">
        <v>44210</v>
      </c>
      <c r="Q7" s="45">
        <v>44211</v>
      </c>
      <c r="R7" s="45">
        <v>44212</v>
      </c>
      <c r="S7" s="45">
        <v>44213</v>
      </c>
      <c r="T7" s="45">
        <v>44214</v>
      </c>
      <c r="U7" s="45">
        <v>44215</v>
      </c>
      <c r="V7" s="45">
        <v>44216</v>
      </c>
      <c r="W7" s="45">
        <v>44217</v>
      </c>
      <c r="X7" s="45">
        <v>44218</v>
      </c>
      <c r="Y7" s="45">
        <v>44219</v>
      </c>
      <c r="Z7" s="45">
        <v>44220</v>
      </c>
      <c r="AA7" s="45">
        <v>44221</v>
      </c>
      <c r="AB7" s="45">
        <v>44222</v>
      </c>
      <c r="AC7" s="45">
        <v>44223</v>
      </c>
      <c r="AD7" s="45">
        <v>44224</v>
      </c>
      <c r="AE7" s="45">
        <v>44225</v>
      </c>
      <c r="AF7" s="45">
        <v>44226</v>
      </c>
      <c r="AG7" s="45">
        <v>44227</v>
      </c>
      <c r="AH7" s="127"/>
      <c r="AI7" s="127"/>
      <c r="AJ7" s="130"/>
      <c r="AK7" s="127"/>
      <c r="AM7" s="131"/>
      <c r="AO7" s="131"/>
    </row>
    <row r="8" spans="2:41" ht="24.95" customHeight="1" x14ac:dyDescent="0.25">
      <c r="B8" s="25" t="s">
        <v>32</v>
      </c>
      <c r="C8" s="17">
        <v>1</v>
      </c>
      <c r="D8" s="18"/>
      <c r="E8" s="18"/>
      <c r="F8" s="18"/>
      <c r="G8" s="18"/>
      <c r="H8" s="18"/>
      <c r="I8" s="18"/>
      <c r="J8" s="18"/>
      <c r="K8" s="18"/>
      <c r="L8" s="18"/>
      <c r="M8" s="18"/>
      <c r="N8" s="18"/>
      <c r="O8" s="18"/>
      <c r="P8" s="18"/>
      <c r="Q8" s="18"/>
      <c r="R8" s="18"/>
      <c r="S8" s="18"/>
      <c r="T8" s="18" t="s">
        <v>28</v>
      </c>
      <c r="U8" s="18" t="s">
        <v>28</v>
      </c>
      <c r="V8" s="18" t="s">
        <v>28</v>
      </c>
      <c r="W8" s="18" t="s">
        <v>28</v>
      </c>
      <c r="X8" s="18" t="s">
        <v>28</v>
      </c>
      <c r="Y8" s="18"/>
      <c r="Z8" s="18"/>
      <c r="AA8" s="18" t="s">
        <v>28</v>
      </c>
      <c r="AB8" s="18" t="s">
        <v>28</v>
      </c>
      <c r="AC8" s="18" t="s">
        <v>28</v>
      </c>
      <c r="AD8" s="18" t="s">
        <v>28</v>
      </c>
      <c r="AE8" s="18" t="s">
        <v>28</v>
      </c>
      <c r="AF8" s="18"/>
      <c r="AG8" s="19"/>
      <c r="AH8" s="33">
        <f>SUM($C8:$AG8)+COUNTIF($C8:$AG8,"*")</f>
        <v>11</v>
      </c>
      <c r="AI8" s="34"/>
      <c r="AJ8" s="34"/>
      <c r="AK8" s="35"/>
      <c r="AM8" s="132">
        <f>'Infos employés'!C5-SUM(C8:AG8)+2.5</f>
        <v>20</v>
      </c>
      <c r="AO8" s="129">
        <f>'Infos employés'!D5+Janvier!AI9-Janvier!AJ9-Janvier!AK10</f>
        <v>-11.25</v>
      </c>
    </row>
    <row r="9" spans="2:41" ht="12" customHeight="1" x14ac:dyDescent="0.25">
      <c r="B9" s="30" t="s">
        <v>10</v>
      </c>
      <c r="C9" s="15"/>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31"/>
      <c r="AH9" s="36"/>
      <c r="AI9" s="37">
        <f>SUM(C9:AG9)</f>
        <v>0</v>
      </c>
      <c r="AJ9" s="37">
        <v>0</v>
      </c>
      <c r="AK9" s="40"/>
      <c r="AM9" s="133"/>
      <c r="AO9" s="129"/>
    </row>
    <row r="10" spans="2:41" ht="12" customHeight="1" x14ac:dyDescent="0.25">
      <c r="B10" s="26" t="s">
        <v>19</v>
      </c>
      <c r="C10" s="27"/>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9"/>
      <c r="AH10" s="38"/>
      <c r="AI10" s="41"/>
      <c r="AJ10" s="41"/>
      <c r="AK10" s="39">
        <f>SUM(C10:AG10)</f>
        <v>0</v>
      </c>
      <c r="AM10" s="134"/>
      <c r="AO10" s="129"/>
    </row>
    <row r="11" spans="2:41" ht="30" customHeight="1" x14ac:dyDescent="0.25">
      <c r="B11" s="25" t="s">
        <v>30</v>
      </c>
      <c r="C11" s="17">
        <v>1</v>
      </c>
      <c r="D11" s="18"/>
      <c r="E11" s="18"/>
      <c r="F11" s="18">
        <v>1</v>
      </c>
      <c r="G11" s="18">
        <v>1</v>
      </c>
      <c r="H11" s="18">
        <v>1</v>
      </c>
      <c r="I11" s="18">
        <v>1</v>
      </c>
      <c r="J11" s="18">
        <v>1</v>
      </c>
      <c r="K11" s="18"/>
      <c r="L11" s="18"/>
      <c r="M11" s="18">
        <v>1</v>
      </c>
      <c r="N11" s="18">
        <v>1</v>
      </c>
      <c r="O11" s="18">
        <v>1</v>
      </c>
      <c r="P11" s="18">
        <v>1</v>
      </c>
      <c r="Q11" s="18">
        <v>1</v>
      </c>
      <c r="R11" s="18"/>
      <c r="S11" s="18"/>
      <c r="T11" s="18"/>
      <c r="U11" s="18"/>
      <c r="V11" s="18"/>
      <c r="W11" s="18"/>
      <c r="X11" s="18"/>
      <c r="Y11" s="18"/>
      <c r="Z11" s="18"/>
      <c r="AA11" s="18"/>
      <c r="AB11" s="18"/>
      <c r="AC11" s="18"/>
      <c r="AD11" s="18"/>
      <c r="AE11" s="18"/>
      <c r="AF11" s="18"/>
      <c r="AG11" s="19"/>
      <c r="AH11" s="33">
        <f>SUM($C11:$AG11)+COUNTIF($C11:$AG11,"*")</f>
        <v>11</v>
      </c>
      <c r="AI11" s="34"/>
      <c r="AJ11" s="34"/>
      <c r="AK11" s="35"/>
      <c r="AM11" s="132">
        <f>'Infos employés'!C8-SUM(C11:AG11)+2.5</f>
        <v>10</v>
      </c>
      <c r="AO11" s="129">
        <f>'Infos employés'!D8+Janvier!AI12-Janvier!AJ12-Janvier!AK13</f>
        <v>3.5</v>
      </c>
    </row>
    <row r="12" spans="2:41" ht="12" customHeight="1" x14ac:dyDescent="0.25">
      <c r="B12" s="30" t="s">
        <v>10</v>
      </c>
      <c r="C12" s="15"/>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31"/>
      <c r="AH12" s="36"/>
      <c r="AI12" s="37">
        <f>SUM(C12:AG12)</f>
        <v>0</v>
      </c>
      <c r="AJ12" s="37">
        <v>0</v>
      </c>
      <c r="AK12" s="40"/>
      <c r="AM12" s="133"/>
      <c r="AO12" s="129"/>
    </row>
    <row r="13" spans="2:41" ht="12" customHeight="1" x14ac:dyDescent="0.25">
      <c r="B13" s="26" t="s">
        <v>19</v>
      </c>
      <c r="C13" s="27"/>
      <c r="D13" s="28"/>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9"/>
      <c r="AH13" s="38"/>
      <c r="AI13" s="41"/>
      <c r="AJ13" s="41"/>
      <c r="AK13" s="39">
        <f>SUM(C13:AG13)</f>
        <v>0</v>
      </c>
      <c r="AM13" s="134"/>
      <c r="AO13" s="129"/>
    </row>
    <row r="14" spans="2:41" ht="30" customHeight="1" x14ac:dyDescent="0.25">
      <c r="B14" s="25" t="s">
        <v>7</v>
      </c>
      <c r="C14" s="17">
        <v>1</v>
      </c>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v>1</v>
      </c>
      <c r="AF14" s="18"/>
      <c r="AG14" s="19"/>
      <c r="AH14" s="33">
        <f>SUM($C14:$AG14)+COUNTIF($C14:$AG14,"*")</f>
        <v>2</v>
      </c>
      <c r="AI14" s="34"/>
      <c r="AJ14" s="34"/>
      <c r="AK14" s="35"/>
      <c r="AM14" s="132">
        <f>'Infos employés'!C11-SUM(C14:AG14)+2.5</f>
        <v>5</v>
      </c>
      <c r="AO14" s="129">
        <f>'Infos employés'!D11+Janvier!AI15-Janvier!AJ15-Janvier!AK16</f>
        <v>15</v>
      </c>
    </row>
    <row r="15" spans="2:41" ht="12" customHeight="1" x14ac:dyDescent="0.25">
      <c r="B15" s="30" t="s">
        <v>10</v>
      </c>
      <c r="C15" s="15"/>
      <c r="D15" s="16"/>
      <c r="E15" s="16"/>
      <c r="F15" s="16">
        <v>1</v>
      </c>
      <c r="G15" s="16"/>
      <c r="H15" s="16"/>
      <c r="I15" s="16"/>
      <c r="J15" s="16"/>
      <c r="K15" s="16"/>
      <c r="L15" s="16"/>
      <c r="M15" s="16">
        <v>1</v>
      </c>
      <c r="N15" s="16">
        <v>1</v>
      </c>
      <c r="O15" s="16">
        <v>1</v>
      </c>
      <c r="P15" s="16">
        <v>1</v>
      </c>
      <c r="Q15" s="16"/>
      <c r="R15" s="16"/>
      <c r="S15" s="16"/>
      <c r="T15" s="16"/>
      <c r="U15" s="16"/>
      <c r="V15" s="16"/>
      <c r="W15" s="16"/>
      <c r="X15" s="16"/>
      <c r="Y15" s="16"/>
      <c r="Z15" s="16"/>
      <c r="AA15" s="16"/>
      <c r="AB15" s="16"/>
      <c r="AC15" s="16"/>
      <c r="AD15" s="16"/>
      <c r="AE15" s="16"/>
      <c r="AF15" s="16"/>
      <c r="AG15" s="31"/>
      <c r="AH15" s="36"/>
      <c r="AI15" s="37">
        <f>SUM(C15:AG15)</f>
        <v>5</v>
      </c>
      <c r="AJ15" s="37">
        <v>0</v>
      </c>
      <c r="AK15" s="40"/>
      <c r="AM15" s="133"/>
      <c r="AO15" s="129"/>
    </row>
    <row r="16" spans="2:41" ht="12" customHeight="1" x14ac:dyDescent="0.25">
      <c r="B16" s="26" t="s">
        <v>19</v>
      </c>
      <c r="C16" s="27"/>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9"/>
      <c r="AH16" s="38"/>
      <c r="AI16" s="41"/>
      <c r="AJ16" s="41"/>
      <c r="AK16" s="39">
        <f>SUM(C16:AG16)</f>
        <v>0</v>
      </c>
      <c r="AM16" s="134"/>
      <c r="AO16" s="129"/>
    </row>
    <row r="17" spans="2:41" ht="30" customHeight="1" x14ac:dyDescent="0.25">
      <c r="B17" s="25" t="s">
        <v>8</v>
      </c>
      <c r="C17" s="17">
        <v>1</v>
      </c>
      <c r="D17" s="18"/>
      <c r="E17" s="18"/>
      <c r="F17" s="18" t="s">
        <v>15</v>
      </c>
      <c r="G17" s="18" t="s">
        <v>15</v>
      </c>
      <c r="H17" s="18"/>
      <c r="I17" s="18"/>
      <c r="J17" s="18"/>
      <c r="K17" s="18"/>
      <c r="L17" s="18"/>
      <c r="M17" s="18" t="s">
        <v>15</v>
      </c>
      <c r="N17" s="18" t="s">
        <v>15</v>
      </c>
      <c r="O17" s="18"/>
      <c r="P17" s="18"/>
      <c r="Q17" s="18"/>
      <c r="R17" s="18"/>
      <c r="S17" s="18"/>
      <c r="T17" s="18" t="s">
        <v>15</v>
      </c>
      <c r="U17" s="18" t="s">
        <v>15</v>
      </c>
      <c r="V17" s="18"/>
      <c r="W17" s="18"/>
      <c r="X17" s="18"/>
      <c r="Y17" s="18"/>
      <c r="Z17" s="18"/>
      <c r="AA17" s="18" t="s">
        <v>15</v>
      </c>
      <c r="AB17" s="18" t="s">
        <v>15</v>
      </c>
      <c r="AC17" s="18"/>
      <c r="AD17" s="18"/>
      <c r="AE17" s="18"/>
      <c r="AF17" s="18"/>
      <c r="AG17" s="19"/>
      <c r="AH17" s="33">
        <f>SUM($C17:$AG17)+COUNTIF($C17:$AG17,"*")</f>
        <v>9</v>
      </c>
      <c r="AI17" s="34"/>
      <c r="AJ17" s="34"/>
      <c r="AK17" s="35"/>
      <c r="AM17" s="132">
        <f>'Infos employés'!C14-SUM(C17:AG17)+2.5</f>
        <v>6.18</v>
      </c>
      <c r="AO17" s="129">
        <f>'Infos employés'!D14+Janvier!AI18-Janvier!AJ18-Janvier!AK19</f>
        <v>4.5</v>
      </c>
    </row>
    <row r="18" spans="2:41" ht="12" customHeight="1" x14ac:dyDescent="0.25">
      <c r="B18" s="30" t="s">
        <v>10</v>
      </c>
      <c r="C18" s="15"/>
      <c r="D18" s="16"/>
      <c r="E18" s="16"/>
      <c r="F18" s="16"/>
      <c r="G18" s="16"/>
      <c r="H18" s="16">
        <v>0.5</v>
      </c>
      <c r="I18" s="16">
        <v>1.5</v>
      </c>
      <c r="J18" s="16">
        <v>0.5</v>
      </c>
      <c r="K18" s="16"/>
      <c r="L18" s="16"/>
      <c r="M18" s="16"/>
      <c r="N18" s="16"/>
      <c r="O18" s="16"/>
      <c r="P18" s="16"/>
      <c r="Q18" s="16"/>
      <c r="R18" s="16"/>
      <c r="S18" s="16"/>
      <c r="T18" s="16"/>
      <c r="U18" s="16"/>
      <c r="V18" s="16">
        <v>2</v>
      </c>
      <c r="W18" s="16">
        <v>0.5</v>
      </c>
      <c r="X18" s="16"/>
      <c r="Y18" s="16"/>
      <c r="Z18" s="16"/>
      <c r="AA18" s="16"/>
      <c r="AB18" s="16"/>
      <c r="AC18" s="16"/>
      <c r="AD18" s="16">
        <v>1.5</v>
      </c>
      <c r="AE18" s="16"/>
      <c r="AF18" s="16"/>
      <c r="AG18" s="31"/>
      <c r="AH18" s="36"/>
      <c r="AI18" s="37">
        <f>SUM(C18:AG18)</f>
        <v>6.5</v>
      </c>
      <c r="AJ18" s="37">
        <v>0</v>
      </c>
      <c r="AK18" s="40"/>
      <c r="AM18" s="133"/>
      <c r="AO18" s="129"/>
    </row>
    <row r="19" spans="2:41" ht="12" customHeight="1" x14ac:dyDescent="0.25">
      <c r="B19" s="26" t="s">
        <v>19</v>
      </c>
      <c r="C19" s="27"/>
      <c r="D19" s="28"/>
      <c r="E19" s="28"/>
      <c r="F19" s="28"/>
      <c r="G19" s="28"/>
      <c r="H19" s="28"/>
      <c r="I19" s="28"/>
      <c r="J19" s="28"/>
      <c r="K19" s="28"/>
      <c r="L19" s="28"/>
      <c r="M19" s="28"/>
      <c r="N19" s="28"/>
      <c r="O19" s="28">
        <v>0.5</v>
      </c>
      <c r="P19" s="28">
        <v>0.5</v>
      </c>
      <c r="Q19" s="28">
        <v>0.5</v>
      </c>
      <c r="R19" s="28"/>
      <c r="S19" s="28"/>
      <c r="T19" s="28"/>
      <c r="U19" s="28"/>
      <c r="V19" s="28"/>
      <c r="W19" s="28"/>
      <c r="X19" s="28">
        <v>0.5</v>
      </c>
      <c r="Y19" s="28"/>
      <c r="Z19" s="28"/>
      <c r="AA19" s="28"/>
      <c r="AB19" s="28"/>
      <c r="AC19" s="28"/>
      <c r="AD19" s="28"/>
      <c r="AE19" s="28">
        <v>2.5</v>
      </c>
      <c r="AF19" s="28"/>
      <c r="AG19" s="29"/>
      <c r="AH19" s="38"/>
      <c r="AI19" s="41"/>
      <c r="AJ19" s="41"/>
      <c r="AK19" s="39">
        <f>SUM(C19:AG19)</f>
        <v>4.5</v>
      </c>
      <c r="AM19" s="134"/>
      <c r="AO19" s="129"/>
    </row>
    <row r="20" spans="2:41" ht="30" customHeight="1" x14ac:dyDescent="0.25">
      <c r="B20" s="25" t="s">
        <v>9</v>
      </c>
      <c r="C20" s="17">
        <v>1</v>
      </c>
      <c r="D20" s="18"/>
      <c r="E20" s="18"/>
      <c r="F20" s="18" t="s">
        <v>15</v>
      </c>
      <c r="G20" s="18" t="s">
        <v>15</v>
      </c>
      <c r="H20" s="18" t="s">
        <v>15</v>
      </c>
      <c r="I20" s="18" t="s">
        <v>15</v>
      </c>
      <c r="J20" s="18" t="s">
        <v>15</v>
      </c>
      <c r="K20" s="18" t="s">
        <v>15</v>
      </c>
      <c r="L20" s="18"/>
      <c r="M20" s="18" t="s">
        <v>15</v>
      </c>
      <c r="N20" s="18" t="s">
        <v>15</v>
      </c>
      <c r="O20" s="18" t="s">
        <v>15</v>
      </c>
      <c r="P20" s="18" t="s">
        <v>15</v>
      </c>
      <c r="Q20" s="18" t="s">
        <v>15</v>
      </c>
      <c r="R20" s="18" t="s">
        <v>15</v>
      </c>
      <c r="S20" s="18"/>
      <c r="T20" s="18" t="s">
        <v>15</v>
      </c>
      <c r="U20" s="18" t="s">
        <v>15</v>
      </c>
      <c r="V20" s="18" t="s">
        <v>15</v>
      </c>
      <c r="W20" s="18" t="s">
        <v>15</v>
      </c>
      <c r="X20" s="18" t="s">
        <v>15</v>
      </c>
      <c r="Y20" s="18" t="s">
        <v>15</v>
      </c>
      <c r="Z20" s="18"/>
      <c r="AA20" s="18"/>
      <c r="AB20" s="18"/>
      <c r="AC20" s="18"/>
      <c r="AD20" s="18"/>
      <c r="AE20" s="18"/>
      <c r="AF20" s="18"/>
      <c r="AG20" s="19"/>
      <c r="AH20" s="33">
        <f>SUM($C20:$AG20)+COUNTIF($C20:$AG20,"*")</f>
        <v>19</v>
      </c>
      <c r="AI20" s="34"/>
      <c r="AJ20" s="34"/>
      <c r="AK20" s="35"/>
      <c r="AM20" s="132">
        <f>'Infos employés'!C17-SUM(C20:AG20)+2.5</f>
        <v>7.5</v>
      </c>
      <c r="AO20" s="129">
        <f>'Infos employés'!D17+Janvier!AI21-Janvier!AJ21-Janvier!AK22</f>
        <v>-3</v>
      </c>
    </row>
    <row r="21" spans="2:41" ht="12" customHeight="1" x14ac:dyDescent="0.25">
      <c r="B21" s="30" t="s">
        <v>10</v>
      </c>
      <c r="C21" s="15"/>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31"/>
      <c r="AH21" s="36"/>
      <c r="AI21" s="37">
        <f>SUM(C21:AG21)</f>
        <v>0</v>
      </c>
      <c r="AJ21" s="37">
        <v>0</v>
      </c>
      <c r="AK21" s="40"/>
      <c r="AM21" s="133"/>
      <c r="AO21" s="129"/>
    </row>
    <row r="22" spans="2:41" ht="12" customHeight="1" x14ac:dyDescent="0.25">
      <c r="B22" s="26" t="s">
        <v>19</v>
      </c>
      <c r="C22" s="27"/>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9"/>
      <c r="AH22" s="38"/>
      <c r="AI22" s="41"/>
      <c r="AJ22" s="41"/>
      <c r="AK22" s="39">
        <f>SUM(C22:AG22)</f>
        <v>0</v>
      </c>
      <c r="AM22" s="134"/>
      <c r="AO22" s="129"/>
    </row>
    <row r="23" spans="2:41" ht="26.1" customHeight="1" x14ac:dyDescent="0.25">
      <c r="B23" s="4" t="str">
        <f>NomMois&amp;" Total Absences"</f>
        <v>Janvier Total Absences</v>
      </c>
      <c r="C23" s="5">
        <f>SUBTOTAL(103,C$8,C$11,C$14,C$17,C$20)</f>
        <v>5</v>
      </c>
      <c r="D23" s="5">
        <f t="shared" ref="D23:AG23" si="2">SUBTOTAL(103,D$8,D$11,D$14,D$17,D$20)</f>
        <v>0</v>
      </c>
      <c r="E23" s="5">
        <f t="shared" si="2"/>
        <v>0</v>
      </c>
      <c r="F23" s="5">
        <f t="shared" si="2"/>
        <v>3</v>
      </c>
      <c r="G23" s="5">
        <f t="shared" si="2"/>
        <v>3</v>
      </c>
      <c r="H23" s="5">
        <f t="shared" si="2"/>
        <v>2</v>
      </c>
      <c r="I23" s="5">
        <f t="shared" si="2"/>
        <v>2</v>
      </c>
      <c r="J23" s="5">
        <f t="shared" si="2"/>
        <v>2</v>
      </c>
      <c r="K23" s="5">
        <f t="shared" si="2"/>
        <v>1</v>
      </c>
      <c r="L23" s="5">
        <f t="shared" si="2"/>
        <v>0</v>
      </c>
      <c r="M23" s="5">
        <f t="shared" si="2"/>
        <v>3</v>
      </c>
      <c r="N23" s="5">
        <f t="shared" si="2"/>
        <v>3</v>
      </c>
      <c r="O23" s="5">
        <f t="shared" si="2"/>
        <v>2</v>
      </c>
      <c r="P23" s="5">
        <f t="shared" si="2"/>
        <v>2</v>
      </c>
      <c r="Q23" s="5">
        <f t="shared" si="2"/>
        <v>2</v>
      </c>
      <c r="R23" s="5">
        <f t="shared" si="2"/>
        <v>1</v>
      </c>
      <c r="S23" s="5">
        <f t="shared" si="2"/>
        <v>0</v>
      </c>
      <c r="T23" s="5">
        <f t="shared" si="2"/>
        <v>3</v>
      </c>
      <c r="U23" s="5">
        <f t="shared" si="2"/>
        <v>3</v>
      </c>
      <c r="V23" s="5">
        <f t="shared" si="2"/>
        <v>2</v>
      </c>
      <c r="W23" s="5">
        <f t="shared" si="2"/>
        <v>2</v>
      </c>
      <c r="X23" s="5">
        <f t="shared" si="2"/>
        <v>2</v>
      </c>
      <c r="Y23" s="5">
        <f t="shared" si="2"/>
        <v>1</v>
      </c>
      <c r="Z23" s="5">
        <f t="shared" si="2"/>
        <v>0</v>
      </c>
      <c r="AA23" s="5">
        <f t="shared" si="2"/>
        <v>2</v>
      </c>
      <c r="AB23" s="5">
        <f t="shared" si="2"/>
        <v>2</v>
      </c>
      <c r="AC23" s="5">
        <f t="shared" si="2"/>
        <v>1</v>
      </c>
      <c r="AD23" s="5">
        <f t="shared" si="2"/>
        <v>1</v>
      </c>
      <c r="AE23" s="5">
        <f t="shared" si="2"/>
        <v>2</v>
      </c>
      <c r="AF23" s="5">
        <f t="shared" si="2"/>
        <v>0</v>
      </c>
      <c r="AG23" s="5">
        <f t="shared" si="2"/>
        <v>0</v>
      </c>
      <c r="AH23" s="32">
        <f>SUM(AH8,AH11,AH14,AH17,AH20)</f>
        <v>52</v>
      </c>
      <c r="AI23" s="32">
        <f>SUM(AI9,AI12,AI15,AI18,AI21)</f>
        <v>11.5</v>
      </c>
      <c r="AJ23" s="32">
        <f>SUM(AJ9,AJ12,AJ15,AJ18,AJ21)</f>
        <v>0</v>
      </c>
      <c r="AK23" s="32">
        <f>SUM(AK8:AK22)</f>
        <v>4.5</v>
      </c>
    </row>
  </sheetData>
  <mergeCells count="22">
    <mergeCell ref="AO17:AO19"/>
    <mergeCell ref="AO20:AO22"/>
    <mergeCell ref="AJ6:AJ7"/>
    <mergeCell ref="AO6:AO7"/>
    <mergeCell ref="AO8:AO10"/>
    <mergeCell ref="AO11:AO13"/>
    <mergeCell ref="AO14:AO16"/>
    <mergeCell ref="AK6:AK7"/>
    <mergeCell ref="AM6:AM7"/>
    <mergeCell ref="AM20:AM22"/>
    <mergeCell ref="AM17:AM19"/>
    <mergeCell ref="AM14:AM16"/>
    <mergeCell ref="AM11:AM13"/>
    <mergeCell ref="AM8:AM10"/>
    <mergeCell ref="C4:AG4"/>
    <mergeCell ref="AI6:AI7"/>
    <mergeCell ref="AH6:AH7"/>
    <mergeCell ref="D2:E2"/>
    <mergeCell ref="G2:I2"/>
    <mergeCell ref="K2:M2"/>
    <mergeCell ref="O2:Q2"/>
    <mergeCell ref="S2:U2"/>
  </mergeCells>
  <conditionalFormatting sqref="C23:AG23">
    <cfRule type="cellIs" dxfId="596" priority="133" operator="equal">
      <formula>0</formula>
    </cfRule>
  </conditionalFormatting>
  <conditionalFormatting sqref="B2:D2 F2:G2 J2:K2 N2:O2 R2:S2 V2:AG2 B3:AG9">
    <cfRule type="cellIs" dxfId="595" priority="128" operator="equal">
      <formula>$R$2</formula>
    </cfRule>
    <cfRule type="cellIs" dxfId="594" priority="129" operator="equal">
      <formula>$N$2</formula>
    </cfRule>
    <cfRule type="cellIs" dxfId="593" priority="130" operator="equal">
      <formula>$J$2</formula>
    </cfRule>
    <cfRule type="cellIs" dxfId="592" priority="131" operator="equal">
      <formula>$F$2</formula>
    </cfRule>
  </conditionalFormatting>
  <conditionalFormatting sqref="B10:AG10">
    <cfRule type="cellIs" dxfId="591" priority="123" operator="equal">
      <formula>$R$2</formula>
    </cfRule>
    <cfRule type="cellIs" dxfId="590" priority="124" operator="equal">
      <formula>$N$2</formula>
    </cfRule>
    <cfRule type="cellIs" dxfId="589" priority="125" operator="equal">
      <formula>$J$2</formula>
    </cfRule>
    <cfRule type="cellIs" dxfId="588" priority="126" operator="equal">
      <formula>$F$2</formula>
    </cfRule>
  </conditionalFormatting>
  <conditionalFormatting sqref="B17:AG18">
    <cfRule type="cellIs" dxfId="587" priority="18" operator="equal">
      <formula>$R$2</formula>
    </cfRule>
    <cfRule type="cellIs" dxfId="586" priority="19" operator="equal">
      <formula>$N$2</formula>
    </cfRule>
    <cfRule type="cellIs" dxfId="585" priority="20" operator="equal">
      <formula>$J$2</formula>
    </cfRule>
    <cfRule type="cellIs" dxfId="584" priority="21" operator="equal">
      <formula>$F$2</formula>
    </cfRule>
  </conditionalFormatting>
  <conditionalFormatting sqref="B16:AG16">
    <cfRule type="cellIs" dxfId="583" priority="23" operator="equal">
      <formula>$R$2</formula>
    </cfRule>
    <cfRule type="cellIs" dxfId="582" priority="24" operator="equal">
      <formula>$N$2</formula>
    </cfRule>
    <cfRule type="cellIs" dxfId="581" priority="25" operator="equal">
      <formula>$J$2</formula>
    </cfRule>
    <cfRule type="cellIs" dxfId="580" priority="26" operator="equal">
      <formula>$F$2</formula>
    </cfRule>
  </conditionalFormatting>
  <conditionalFormatting sqref="B14:AG15">
    <cfRule type="cellIs" dxfId="579" priority="28" operator="equal">
      <formula>$R$2</formula>
    </cfRule>
    <cfRule type="cellIs" dxfId="578" priority="29" operator="equal">
      <formula>$N$2</formula>
    </cfRule>
    <cfRule type="cellIs" dxfId="577" priority="30" operator="equal">
      <formula>$J$2</formula>
    </cfRule>
    <cfRule type="cellIs" dxfId="576" priority="31" operator="equal">
      <formula>$F$2</formula>
    </cfRule>
  </conditionalFormatting>
  <conditionalFormatting sqref="B13:AG13">
    <cfRule type="cellIs" dxfId="575" priority="33" operator="equal">
      <formula>$R$2</formula>
    </cfRule>
    <cfRule type="cellIs" dxfId="574" priority="34" operator="equal">
      <formula>$N$2</formula>
    </cfRule>
    <cfRule type="cellIs" dxfId="573" priority="35" operator="equal">
      <formula>$J$2</formula>
    </cfRule>
    <cfRule type="cellIs" dxfId="572" priority="36" operator="equal">
      <formula>$F$2</formula>
    </cfRule>
  </conditionalFormatting>
  <conditionalFormatting sqref="B11:AG12">
    <cfRule type="cellIs" dxfId="571" priority="38" operator="equal">
      <formula>$R$2</formula>
    </cfRule>
    <cfRule type="cellIs" dxfId="570" priority="39" operator="equal">
      <formula>$N$2</formula>
    </cfRule>
    <cfRule type="cellIs" dxfId="569" priority="40" operator="equal">
      <formula>$J$2</formula>
    </cfRule>
    <cfRule type="cellIs" dxfId="568" priority="41" operator="equal">
      <formula>$F$2</formula>
    </cfRule>
  </conditionalFormatting>
  <conditionalFormatting sqref="B19:AG19">
    <cfRule type="cellIs" dxfId="567" priority="13" operator="equal">
      <formula>$R$2</formula>
    </cfRule>
    <cfRule type="cellIs" dxfId="566" priority="14" operator="equal">
      <formula>$N$2</formula>
    </cfRule>
    <cfRule type="cellIs" dxfId="565" priority="15" operator="equal">
      <formula>$J$2</formula>
    </cfRule>
    <cfRule type="cellIs" dxfId="564" priority="16" operator="equal">
      <formula>$F$2</formula>
    </cfRule>
  </conditionalFormatting>
  <conditionalFormatting sqref="B20:AG21">
    <cfRule type="cellIs" dxfId="563" priority="8" operator="equal">
      <formula>$R$2</formula>
    </cfRule>
    <cfRule type="cellIs" dxfId="562" priority="9" operator="equal">
      <formula>$N$2</formula>
    </cfRule>
    <cfRule type="cellIs" dxfId="561" priority="10" operator="equal">
      <formula>$J$2</formula>
    </cfRule>
    <cfRule type="cellIs" dxfId="560" priority="11" operator="equal">
      <formula>$F$2</formula>
    </cfRule>
  </conditionalFormatting>
  <conditionalFormatting sqref="B22:AG22">
    <cfRule type="cellIs" dxfId="559" priority="3" operator="equal">
      <formula>$R$2</formula>
    </cfRule>
    <cfRule type="cellIs" dxfId="558" priority="4" operator="equal">
      <formula>$N$2</formula>
    </cfRule>
    <cfRule type="cellIs" dxfId="557" priority="5" operator="equal">
      <formula>$J$2</formula>
    </cfRule>
    <cfRule type="cellIs" dxfId="556" priority="6" operator="equal">
      <formula>$F$2</formula>
    </cfRule>
  </conditionalFormatting>
  <conditionalFormatting sqref="C8:AG8 C11:AG11 C14:AG14 C17:AG17 C20:AG20 C2">
    <cfRule type="cellIs" dxfId="555" priority="1" operator="equal">
      <formula>1</formula>
    </cfRule>
    <cfRule type="cellIs" dxfId="554" priority="2" operator="equal">
      <formula>0.5</formula>
    </cfRule>
  </conditionalFormatting>
  <dataValidations count="5">
    <dataValidation allowBlank="1" showInputMessage="1" showErrorMessage="1" prompt="Les jours de la semaine dans cette ligne sont mis à jour automatiquement pour le mois en fonction de l'année entrée dans AH4." sqref="D6:AG6" xr:uid="{06411BDE-5E71-4CD3-9F4A-B733FDA824FF}"/>
    <dataValidation allowBlank="1" showInputMessage="1" showErrorMessage="1" prompt="Les jours du mois dans cette ligne sont générés automatiquement. Entrez le motif de l'absence de l'employé dans la colonne correspondante pour chaque jour du mois, pareil pour les heures supplémentaires effectuées. Champ vide = Pas d'absence ni Hsupp" sqref="C7:AG7" xr:uid="{F14BF7BB-C742-4B11-A6CC-E47EC94AE928}"/>
    <dataValidation allowBlank="1" showInputMessage="1" showErrorMessage="1" prompt="Cette ligne définit les clés utilisées dans le tableau. (Formation corresponspond aux jours où les apprentis sont en formation à l'école)" sqref="B2" xr:uid="{64F0C91A-1DCB-438B-98C6-50D23C0B30D0}"/>
    <dataValidation allowBlank="1" showInputMessage="1" showErrorMessage="1" prompt="Les jours de la semaine dans cette ligne sont mis à jour automatiquement pour le mois en fonction de l'année entrée dans AI4." sqref="C6" xr:uid="{1F71A6A7-BA19-4680-BF2E-8BFBCB9F8949}"/>
    <dataValidation allowBlank="1" showInputMessage="1" showErrorMessage="1" promptTitle="Saisie des congés payés" prompt="1 = une journée_x000a_0,5 = une demi journée" sqref="C2" xr:uid="{8649EB0B-EEDE-4D5A-84E8-6A5626D023A4}"/>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4713FBBA-19B8-4A41-B042-D356AD06BCC6}">
          <x14:formula1>
            <xm:f>'Infos employés'!$B$5:$B$17</xm:f>
          </x14:formula1>
          <xm:sqref>B14:B15 B20:B21 B17:B18 B11:B12 B8:B9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7FA00-8274-4B11-AE45-BB7A0749A6D3}">
  <dimension ref="B1:AO23"/>
  <sheetViews>
    <sheetView showGridLines="0" zoomScaleNormal="100" workbookViewId="0">
      <selection activeCell="K24" sqref="K24"/>
    </sheetView>
  </sheetViews>
  <sheetFormatPr baseColWidth="10" defaultColWidth="8.7109375" defaultRowHeight="15" x14ac:dyDescent="0.25"/>
  <cols>
    <col min="1" max="1" width="3.140625" style="1" customWidth="1"/>
    <col min="2" max="2" width="22.5703125" style="1" customWidth="1"/>
    <col min="3" max="3" width="4.7109375" style="1" customWidth="1"/>
    <col min="4" max="5" width="5.28515625" style="1" customWidth="1"/>
    <col min="6" max="7" width="4.7109375" style="1" customWidth="1"/>
    <col min="8" max="9" width="5.140625" style="1" customWidth="1"/>
    <col min="10" max="20" width="4.7109375" style="1" customWidth="1"/>
    <col min="21" max="21" width="5.140625" style="1" customWidth="1"/>
    <col min="22" max="33" width="4.7109375" style="1" customWidth="1"/>
    <col min="34" max="36" width="13.140625" style="1" customWidth="1"/>
    <col min="37" max="37" width="13" style="1" customWidth="1"/>
    <col min="38" max="40" width="8.7109375" style="1"/>
    <col min="41" max="41" width="12.42578125" style="1" customWidth="1"/>
    <col min="42" max="16384" width="8.7109375" style="1"/>
  </cols>
  <sheetData>
    <row r="1" spans="2:41" s="11" customFormat="1" ht="50.45" customHeight="1" x14ac:dyDescent="0.5">
      <c r="B1" s="10" t="s">
        <v>0</v>
      </c>
      <c r="X1" s="12"/>
    </row>
    <row r="2" spans="2:41" x14ac:dyDescent="0.25">
      <c r="B2" s="51" t="s">
        <v>1</v>
      </c>
      <c r="C2" s="50">
        <v>1</v>
      </c>
      <c r="D2" s="135" t="s">
        <v>34</v>
      </c>
      <c r="E2" s="135"/>
      <c r="F2" s="50" t="s">
        <v>27</v>
      </c>
      <c r="G2" s="136" t="s">
        <v>29</v>
      </c>
      <c r="H2" s="137"/>
      <c r="I2" s="138"/>
      <c r="J2" s="50" t="s">
        <v>2</v>
      </c>
      <c r="K2" s="135" t="s">
        <v>3</v>
      </c>
      <c r="L2" s="135"/>
      <c r="M2" s="135"/>
      <c r="N2" s="50" t="s">
        <v>15</v>
      </c>
      <c r="O2" s="135" t="s">
        <v>16</v>
      </c>
      <c r="P2" s="135"/>
      <c r="Q2" s="135"/>
      <c r="R2" s="50" t="s">
        <v>28</v>
      </c>
      <c r="S2" s="135" t="s">
        <v>17</v>
      </c>
      <c r="T2" s="135"/>
      <c r="U2" s="135"/>
      <c r="AH2" s="22" t="s">
        <v>18</v>
      </c>
      <c r="AI2" s="23">
        <v>2</v>
      </c>
      <c r="AJ2" s="49"/>
    </row>
    <row r="3" spans="2:41" ht="7.5" customHeight="1" x14ac:dyDescent="0.25"/>
    <row r="4" spans="2:41" ht="27.95" customHeight="1" x14ac:dyDescent="0.3">
      <c r="B4" s="7" t="s">
        <v>31</v>
      </c>
      <c r="C4" s="126" t="s">
        <v>11</v>
      </c>
      <c r="D4" s="126"/>
      <c r="E4" s="126"/>
      <c r="F4" s="126"/>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42" t="s">
        <v>21</v>
      </c>
      <c r="AI4" s="43">
        <v>2021</v>
      </c>
      <c r="AJ4" s="43"/>
      <c r="AK4" s="3"/>
    </row>
    <row r="5" spans="2:41" ht="12.95" customHeight="1" x14ac:dyDescent="0.25">
      <c r="B5" s="8" t="s">
        <v>14</v>
      </c>
      <c r="C5" s="9">
        <f>IFERROR((WEEKNUM(DATE($AI4,Fevrier,DAY(C7)),1))-1,"")</f>
        <v>5</v>
      </c>
      <c r="D5" s="9">
        <f t="shared" ref="D5:AG5" si="0">IFERROR((WEEKNUM(DATE($AI4,Fevrier,DAY(D7)),1))-1,"")</f>
        <v>5</v>
      </c>
      <c r="E5" s="9">
        <f t="shared" si="0"/>
        <v>5</v>
      </c>
      <c r="F5" s="9">
        <f t="shared" si="0"/>
        <v>5</v>
      </c>
      <c r="G5" s="9">
        <f t="shared" si="0"/>
        <v>5</v>
      </c>
      <c r="H5" s="9">
        <f t="shared" si="0"/>
        <v>5</v>
      </c>
      <c r="I5" s="9">
        <f t="shared" si="0"/>
        <v>6</v>
      </c>
      <c r="J5" s="9">
        <f t="shared" si="0"/>
        <v>6</v>
      </c>
      <c r="K5" s="9">
        <f t="shared" si="0"/>
        <v>6</v>
      </c>
      <c r="L5" s="9">
        <f t="shared" si="0"/>
        <v>6</v>
      </c>
      <c r="M5" s="9">
        <f t="shared" si="0"/>
        <v>6</v>
      </c>
      <c r="N5" s="9">
        <f t="shared" si="0"/>
        <v>6</v>
      </c>
      <c r="O5" s="9">
        <f t="shared" si="0"/>
        <v>6</v>
      </c>
      <c r="P5" s="9">
        <f t="shared" si="0"/>
        <v>7</v>
      </c>
      <c r="Q5" s="9">
        <f t="shared" si="0"/>
        <v>7</v>
      </c>
      <c r="R5" s="9">
        <f t="shared" si="0"/>
        <v>7</v>
      </c>
      <c r="S5" s="9">
        <f t="shared" si="0"/>
        <v>7</v>
      </c>
      <c r="T5" s="9">
        <f t="shared" si="0"/>
        <v>7</v>
      </c>
      <c r="U5" s="9">
        <f t="shared" si="0"/>
        <v>7</v>
      </c>
      <c r="V5" s="9">
        <f t="shared" si="0"/>
        <v>7</v>
      </c>
      <c r="W5" s="9">
        <f t="shared" si="0"/>
        <v>8</v>
      </c>
      <c r="X5" s="9">
        <f t="shared" si="0"/>
        <v>8</v>
      </c>
      <c r="Y5" s="9">
        <f t="shared" si="0"/>
        <v>8</v>
      </c>
      <c r="Z5" s="9">
        <f t="shared" si="0"/>
        <v>8</v>
      </c>
      <c r="AA5" s="9">
        <f t="shared" si="0"/>
        <v>8</v>
      </c>
      <c r="AB5" s="9">
        <f t="shared" si="0"/>
        <v>8</v>
      </c>
      <c r="AC5" s="9">
        <f t="shared" si="0"/>
        <v>8</v>
      </c>
      <c r="AD5" s="9">
        <f t="shared" si="0"/>
        <v>9</v>
      </c>
      <c r="AE5" s="9" t="str">
        <f t="shared" si="0"/>
        <v/>
      </c>
      <c r="AF5" s="9" t="str">
        <f t="shared" si="0"/>
        <v/>
      </c>
      <c r="AG5" s="9" t="str">
        <f t="shared" si="0"/>
        <v/>
      </c>
      <c r="AH5" s="3"/>
      <c r="AI5" s="3"/>
      <c r="AJ5" s="3"/>
      <c r="AK5" s="3"/>
    </row>
    <row r="6" spans="2:41" s="2" customFormat="1" ht="17.45" customHeight="1" x14ac:dyDescent="0.25">
      <c r="B6" s="5"/>
      <c r="C6" s="6" t="str">
        <f>IFERROR(TEXT(WEEKDAY(C7),"jjj"),"")</f>
        <v>lun</v>
      </c>
      <c r="D6" s="6" t="str">
        <f t="shared" ref="D6:AG6" si="1">IFERROR(TEXT(WEEKDAY(D7),"jjj"),"")</f>
        <v>mar</v>
      </c>
      <c r="E6" s="6" t="str">
        <f t="shared" si="1"/>
        <v>mer</v>
      </c>
      <c r="F6" s="6" t="str">
        <f t="shared" si="1"/>
        <v>jeu</v>
      </c>
      <c r="G6" s="6" t="str">
        <f t="shared" si="1"/>
        <v>ven</v>
      </c>
      <c r="H6" s="6" t="str">
        <f t="shared" si="1"/>
        <v>sam</v>
      </c>
      <c r="I6" s="6" t="str">
        <f t="shared" si="1"/>
        <v>dim</v>
      </c>
      <c r="J6" s="6" t="str">
        <f t="shared" si="1"/>
        <v>lun</v>
      </c>
      <c r="K6" s="6" t="str">
        <f t="shared" si="1"/>
        <v>mar</v>
      </c>
      <c r="L6" s="6" t="str">
        <f t="shared" si="1"/>
        <v>mer</v>
      </c>
      <c r="M6" s="6" t="str">
        <f t="shared" si="1"/>
        <v>jeu</v>
      </c>
      <c r="N6" s="6" t="str">
        <f t="shared" si="1"/>
        <v>ven</v>
      </c>
      <c r="O6" s="6" t="str">
        <f t="shared" si="1"/>
        <v>sam</v>
      </c>
      <c r="P6" s="6" t="str">
        <f t="shared" si="1"/>
        <v>dim</v>
      </c>
      <c r="Q6" s="6" t="str">
        <f t="shared" si="1"/>
        <v>lun</v>
      </c>
      <c r="R6" s="6" t="str">
        <f t="shared" si="1"/>
        <v>mar</v>
      </c>
      <c r="S6" s="6" t="str">
        <f t="shared" si="1"/>
        <v>mer</v>
      </c>
      <c r="T6" s="6" t="str">
        <f t="shared" si="1"/>
        <v>jeu</v>
      </c>
      <c r="U6" s="6" t="str">
        <f t="shared" si="1"/>
        <v>ven</v>
      </c>
      <c r="V6" s="6" t="str">
        <f t="shared" si="1"/>
        <v>sam</v>
      </c>
      <c r="W6" s="6" t="str">
        <f t="shared" si="1"/>
        <v>dim</v>
      </c>
      <c r="X6" s="6" t="str">
        <f t="shared" si="1"/>
        <v>lun</v>
      </c>
      <c r="Y6" s="6" t="str">
        <f t="shared" si="1"/>
        <v>mar</v>
      </c>
      <c r="Z6" s="6" t="str">
        <f t="shared" si="1"/>
        <v>mer</v>
      </c>
      <c r="AA6" s="6" t="str">
        <f t="shared" si="1"/>
        <v>jeu</v>
      </c>
      <c r="AB6" s="6" t="str">
        <f t="shared" si="1"/>
        <v>ven</v>
      </c>
      <c r="AC6" s="6" t="str">
        <f t="shared" si="1"/>
        <v>sam</v>
      </c>
      <c r="AD6" s="6" t="str">
        <f t="shared" si="1"/>
        <v>dim</v>
      </c>
      <c r="AE6" s="6" t="str">
        <f t="shared" si="1"/>
        <v/>
      </c>
      <c r="AF6" s="6" t="str">
        <f t="shared" si="1"/>
        <v/>
      </c>
      <c r="AG6" s="6" t="str">
        <f t="shared" si="1"/>
        <v/>
      </c>
      <c r="AH6" s="127" t="s">
        <v>12</v>
      </c>
      <c r="AI6" s="127" t="s">
        <v>13</v>
      </c>
      <c r="AJ6" s="127" t="s">
        <v>25</v>
      </c>
      <c r="AK6" s="127" t="s">
        <v>20</v>
      </c>
      <c r="AM6" s="131" t="s">
        <v>22</v>
      </c>
      <c r="AO6" s="131" t="s">
        <v>26</v>
      </c>
    </row>
    <row r="7" spans="2:41" s="2" customFormat="1" ht="17.45" customHeight="1" x14ac:dyDescent="0.25">
      <c r="B7" s="24" t="s">
        <v>5</v>
      </c>
      <c r="C7" s="45">
        <f>DATE(AI4,AI2,1)</f>
        <v>44228</v>
      </c>
      <c r="D7" s="45">
        <f>IFERROR(IF(C7&gt;=EOMONTH(C7,0),"",C7+1),"")</f>
        <v>44229</v>
      </c>
      <c r="E7" s="45">
        <f t="shared" ref="E7:AG7" si="2">IFERROR(IF(D7&gt;=EOMONTH(D7,0),"",D7+1),"")</f>
        <v>44230</v>
      </c>
      <c r="F7" s="45">
        <f t="shared" si="2"/>
        <v>44231</v>
      </c>
      <c r="G7" s="45">
        <f t="shared" si="2"/>
        <v>44232</v>
      </c>
      <c r="H7" s="45">
        <f t="shared" si="2"/>
        <v>44233</v>
      </c>
      <c r="I7" s="45">
        <f t="shared" si="2"/>
        <v>44234</v>
      </c>
      <c r="J7" s="45">
        <f t="shared" si="2"/>
        <v>44235</v>
      </c>
      <c r="K7" s="45">
        <f t="shared" si="2"/>
        <v>44236</v>
      </c>
      <c r="L7" s="45">
        <f t="shared" si="2"/>
        <v>44237</v>
      </c>
      <c r="M7" s="45">
        <f t="shared" si="2"/>
        <v>44238</v>
      </c>
      <c r="N7" s="45">
        <f t="shared" si="2"/>
        <v>44239</v>
      </c>
      <c r="O7" s="45">
        <f t="shared" si="2"/>
        <v>44240</v>
      </c>
      <c r="P7" s="45">
        <f t="shared" si="2"/>
        <v>44241</v>
      </c>
      <c r="Q7" s="45">
        <f t="shared" si="2"/>
        <v>44242</v>
      </c>
      <c r="R7" s="45">
        <f t="shared" si="2"/>
        <v>44243</v>
      </c>
      <c r="S7" s="45">
        <f t="shared" si="2"/>
        <v>44244</v>
      </c>
      <c r="T7" s="45">
        <f t="shared" si="2"/>
        <v>44245</v>
      </c>
      <c r="U7" s="45">
        <f t="shared" si="2"/>
        <v>44246</v>
      </c>
      <c r="V7" s="45">
        <f t="shared" si="2"/>
        <v>44247</v>
      </c>
      <c r="W7" s="45">
        <f t="shared" si="2"/>
        <v>44248</v>
      </c>
      <c r="X7" s="45">
        <f t="shared" si="2"/>
        <v>44249</v>
      </c>
      <c r="Y7" s="45">
        <f t="shared" si="2"/>
        <v>44250</v>
      </c>
      <c r="Z7" s="45">
        <f t="shared" si="2"/>
        <v>44251</v>
      </c>
      <c r="AA7" s="45">
        <f t="shared" si="2"/>
        <v>44252</v>
      </c>
      <c r="AB7" s="45">
        <f t="shared" si="2"/>
        <v>44253</v>
      </c>
      <c r="AC7" s="45">
        <f t="shared" si="2"/>
        <v>44254</v>
      </c>
      <c r="AD7" s="45">
        <f t="shared" si="2"/>
        <v>44255</v>
      </c>
      <c r="AE7" s="45" t="str">
        <f t="shared" si="2"/>
        <v/>
      </c>
      <c r="AF7" s="45" t="str">
        <f t="shared" si="2"/>
        <v/>
      </c>
      <c r="AG7" s="45" t="str">
        <f t="shared" si="2"/>
        <v/>
      </c>
      <c r="AH7" s="127"/>
      <c r="AI7" s="127"/>
      <c r="AJ7" s="130"/>
      <c r="AK7" s="127"/>
      <c r="AM7" s="131"/>
      <c r="AO7" s="131"/>
    </row>
    <row r="8" spans="2:41" ht="24.95" customHeight="1" x14ac:dyDescent="0.25">
      <c r="B8" s="25" t="s">
        <v>32</v>
      </c>
      <c r="C8" s="17" t="s">
        <v>28</v>
      </c>
      <c r="D8" s="17" t="s">
        <v>28</v>
      </c>
      <c r="E8" s="17" t="s">
        <v>28</v>
      </c>
      <c r="F8" s="17" t="s">
        <v>28</v>
      </c>
      <c r="G8" s="17" t="s">
        <v>28</v>
      </c>
      <c r="H8" s="17" t="s">
        <v>28</v>
      </c>
      <c r="I8" s="17"/>
      <c r="J8" s="17" t="s">
        <v>28</v>
      </c>
      <c r="K8" s="17" t="s">
        <v>28</v>
      </c>
      <c r="L8" s="17" t="s">
        <v>28</v>
      </c>
      <c r="M8" s="17" t="s">
        <v>28</v>
      </c>
      <c r="N8" s="17" t="s">
        <v>28</v>
      </c>
      <c r="O8" s="17" t="s">
        <v>28</v>
      </c>
      <c r="P8" s="17"/>
      <c r="Q8" s="17" t="s">
        <v>28</v>
      </c>
      <c r="R8" s="17" t="s">
        <v>28</v>
      </c>
      <c r="S8" s="17" t="s">
        <v>28</v>
      </c>
      <c r="T8" s="17" t="s">
        <v>28</v>
      </c>
      <c r="U8" s="17" t="s">
        <v>28</v>
      </c>
      <c r="V8" s="17" t="s">
        <v>28</v>
      </c>
      <c r="W8" s="18"/>
      <c r="X8" s="18" t="s">
        <v>28</v>
      </c>
      <c r="Y8" s="18" t="s">
        <v>28</v>
      </c>
      <c r="Z8" s="18" t="s">
        <v>28</v>
      </c>
      <c r="AA8" s="18" t="s">
        <v>28</v>
      </c>
      <c r="AB8" s="18" t="s">
        <v>28</v>
      </c>
      <c r="AC8" s="18" t="s">
        <v>28</v>
      </c>
      <c r="AD8" s="18"/>
      <c r="AE8" s="18"/>
      <c r="AF8" s="18"/>
      <c r="AG8" s="19"/>
      <c r="AH8" s="33">
        <f>SUM($C8:$AG8)+COUNTIF($C8:$AG8,"*")</f>
        <v>24</v>
      </c>
      <c r="AI8" s="34"/>
      <c r="AJ8" s="34"/>
      <c r="AK8" s="35"/>
      <c r="AM8" s="129">
        <f>Janvier!AM8-SUM(C8:AG8)+2.5</f>
        <v>22.5</v>
      </c>
      <c r="AO8" s="129">
        <f>Janvier!AO8+AI9-AJ9-AK10</f>
        <v>-11.25</v>
      </c>
    </row>
    <row r="9" spans="2:41" ht="13.5" customHeight="1" x14ac:dyDescent="0.25">
      <c r="B9" s="30" t="s">
        <v>10</v>
      </c>
      <c r="C9" s="15"/>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31"/>
      <c r="AH9" s="36"/>
      <c r="AI9" s="37">
        <f>SUM(C9:AG9)</f>
        <v>0</v>
      </c>
      <c r="AJ9" s="37">
        <v>0</v>
      </c>
      <c r="AK9" s="40"/>
      <c r="AM9" s="129"/>
      <c r="AO9" s="129"/>
    </row>
    <row r="10" spans="2:41" ht="13.5" customHeight="1" x14ac:dyDescent="0.25">
      <c r="B10" s="26" t="s">
        <v>19</v>
      </c>
      <c r="C10" s="27"/>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9"/>
      <c r="AH10" s="38"/>
      <c r="AI10" s="41"/>
      <c r="AJ10" s="41"/>
      <c r="AK10" s="39">
        <f>SUM(C10:AG10)</f>
        <v>0</v>
      </c>
      <c r="AM10" s="129"/>
      <c r="AO10" s="129"/>
    </row>
    <row r="11" spans="2:41" ht="30" customHeight="1" x14ac:dyDescent="0.25">
      <c r="B11" s="25" t="s">
        <v>30</v>
      </c>
      <c r="C11" s="17"/>
      <c r="D11" s="18"/>
      <c r="E11" s="18" t="s">
        <v>28</v>
      </c>
      <c r="F11" s="18" t="s">
        <v>28</v>
      </c>
      <c r="G11" s="18" t="s">
        <v>28</v>
      </c>
      <c r="H11" s="18"/>
      <c r="I11" s="18"/>
      <c r="J11" s="18"/>
      <c r="K11" s="18"/>
      <c r="L11" s="18" t="s">
        <v>28</v>
      </c>
      <c r="M11" s="18" t="s">
        <v>28</v>
      </c>
      <c r="N11" s="18" t="s">
        <v>28</v>
      </c>
      <c r="O11" s="18"/>
      <c r="P11" s="18"/>
      <c r="Q11" s="18"/>
      <c r="R11" s="18"/>
      <c r="S11" s="18" t="s">
        <v>28</v>
      </c>
      <c r="T11" s="18" t="s">
        <v>28</v>
      </c>
      <c r="U11" s="18" t="s">
        <v>28</v>
      </c>
      <c r="V11" s="18"/>
      <c r="W11" s="18"/>
      <c r="X11" s="18"/>
      <c r="Y11" s="18"/>
      <c r="Z11" s="18" t="s">
        <v>28</v>
      </c>
      <c r="AA11" s="18" t="s">
        <v>28</v>
      </c>
      <c r="AB11" s="18" t="s">
        <v>28</v>
      </c>
      <c r="AC11" s="18"/>
      <c r="AD11" s="18"/>
      <c r="AE11" s="18"/>
      <c r="AF11" s="18"/>
      <c r="AG11" s="19"/>
      <c r="AH11" s="33">
        <f>SUM($C11:$AG11)+COUNTIF($C11:$AG11,"*")</f>
        <v>12</v>
      </c>
      <c r="AI11" s="34"/>
      <c r="AJ11" s="34"/>
      <c r="AK11" s="35"/>
      <c r="AM11" s="129">
        <f>Janvier!AM11-SUM(C11:AG11)+2.5</f>
        <v>12.5</v>
      </c>
      <c r="AO11" s="132">
        <f>Janvier!AO11+AI12-AJ12-AK13</f>
        <v>4</v>
      </c>
    </row>
    <row r="12" spans="2:41" ht="13.5" customHeight="1" x14ac:dyDescent="0.25">
      <c r="B12" s="30" t="s">
        <v>10</v>
      </c>
      <c r="C12" s="15"/>
      <c r="D12" s="16"/>
      <c r="E12" s="16"/>
      <c r="F12" s="16"/>
      <c r="G12" s="16"/>
      <c r="H12" s="16"/>
      <c r="I12" s="16"/>
      <c r="J12" s="16"/>
      <c r="K12" s="16">
        <v>0.25</v>
      </c>
      <c r="L12" s="16"/>
      <c r="M12" s="16"/>
      <c r="N12" s="16"/>
      <c r="O12" s="16"/>
      <c r="P12" s="16"/>
      <c r="Q12" s="16"/>
      <c r="R12" s="16">
        <v>0.5</v>
      </c>
      <c r="S12" s="16"/>
      <c r="T12" s="16"/>
      <c r="U12" s="16"/>
      <c r="V12" s="16"/>
      <c r="W12" s="16"/>
      <c r="X12" s="16"/>
      <c r="Y12" s="16"/>
      <c r="Z12" s="16"/>
      <c r="AA12" s="16"/>
      <c r="AB12" s="16"/>
      <c r="AC12" s="16"/>
      <c r="AD12" s="16"/>
      <c r="AE12" s="16"/>
      <c r="AF12" s="16"/>
      <c r="AG12" s="31"/>
      <c r="AH12" s="36"/>
      <c r="AI12" s="37">
        <f>SUM(C12:AG12)</f>
        <v>0.75</v>
      </c>
      <c r="AJ12" s="37">
        <v>0</v>
      </c>
      <c r="AK12" s="40"/>
      <c r="AM12" s="129"/>
      <c r="AO12" s="133"/>
    </row>
    <row r="13" spans="2:41" ht="13.5" customHeight="1" x14ac:dyDescent="0.25">
      <c r="B13" s="26" t="s">
        <v>19</v>
      </c>
      <c r="C13" s="27"/>
      <c r="D13" s="28"/>
      <c r="E13" s="28"/>
      <c r="F13" s="28"/>
      <c r="G13" s="28"/>
      <c r="H13" s="28"/>
      <c r="I13" s="28"/>
      <c r="J13" s="28">
        <v>0.25</v>
      </c>
      <c r="K13" s="28"/>
      <c r="L13" s="28"/>
      <c r="M13" s="28"/>
      <c r="N13" s="28"/>
      <c r="O13" s="28"/>
      <c r="P13" s="28"/>
      <c r="Q13" s="28"/>
      <c r="R13" s="28"/>
      <c r="S13" s="28"/>
      <c r="T13" s="28"/>
      <c r="U13" s="28"/>
      <c r="V13" s="28"/>
      <c r="W13" s="28"/>
      <c r="X13" s="28"/>
      <c r="Y13" s="28"/>
      <c r="Z13" s="28"/>
      <c r="AA13" s="28"/>
      <c r="AB13" s="28"/>
      <c r="AC13" s="28"/>
      <c r="AD13" s="28"/>
      <c r="AE13" s="28"/>
      <c r="AF13" s="28"/>
      <c r="AG13" s="29"/>
      <c r="AH13" s="38"/>
      <c r="AI13" s="41"/>
      <c r="AJ13" s="41"/>
      <c r="AK13" s="39">
        <f>SUM(C13:AG13)</f>
        <v>0.25</v>
      </c>
      <c r="AM13" s="129"/>
      <c r="AO13" s="134"/>
    </row>
    <row r="14" spans="2:41" ht="30" customHeight="1" x14ac:dyDescent="0.25">
      <c r="B14" s="25" t="s">
        <v>7</v>
      </c>
      <c r="C14" s="17">
        <v>1</v>
      </c>
      <c r="D14" s="18"/>
      <c r="E14" s="18"/>
      <c r="F14" s="18"/>
      <c r="G14" s="18"/>
      <c r="H14" s="18"/>
      <c r="I14" s="18"/>
      <c r="J14" s="18"/>
      <c r="K14" s="18"/>
      <c r="L14" s="18"/>
      <c r="M14" s="18"/>
      <c r="N14" s="18"/>
      <c r="O14" s="18"/>
      <c r="P14" s="18"/>
      <c r="Q14" s="18"/>
      <c r="R14" s="18"/>
      <c r="S14" s="18"/>
      <c r="T14" s="18"/>
      <c r="U14" s="18"/>
      <c r="V14" s="18"/>
      <c r="W14" s="18"/>
      <c r="X14" s="18"/>
      <c r="Y14" s="18"/>
      <c r="Z14" s="18"/>
      <c r="AA14" s="18"/>
      <c r="AB14" s="18">
        <v>1</v>
      </c>
      <c r="AC14" s="18">
        <v>1</v>
      </c>
      <c r="AD14" s="18">
        <v>1</v>
      </c>
      <c r="AE14" s="18"/>
      <c r="AF14" s="18"/>
      <c r="AG14" s="19"/>
      <c r="AH14" s="33">
        <f>SUM($C14:$AG14)+COUNTIF($C14:$AG14,"*")</f>
        <v>4</v>
      </c>
      <c r="AI14" s="34"/>
      <c r="AJ14" s="34"/>
      <c r="AK14" s="35"/>
      <c r="AM14" s="129">
        <f>Janvier!AM14-SUM(C14:AG14)+2.5</f>
        <v>3.5</v>
      </c>
      <c r="AO14" s="132">
        <f>Janvier!AO14+AI15-AJ15-AK16</f>
        <v>22</v>
      </c>
    </row>
    <row r="15" spans="2:41" ht="13.5" customHeight="1" x14ac:dyDescent="0.25">
      <c r="B15" s="30" t="s">
        <v>10</v>
      </c>
      <c r="C15" s="15"/>
      <c r="D15" s="16">
        <v>1</v>
      </c>
      <c r="E15" s="16"/>
      <c r="F15" s="16"/>
      <c r="G15" s="16"/>
      <c r="H15" s="16"/>
      <c r="I15" s="16"/>
      <c r="J15" s="16"/>
      <c r="K15" s="16"/>
      <c r="L15" s="16"/>
      <c r="M15" s="16"/>
      <c r="N15" s="16"/>
      <c r="O15" s="16"/>
      <c r="P15" s="16"/>
      <c r="Q15" s="16"/>
      <c r="R15" s="16"/>
      <c r="S15" s="16"/>
      <c r="T15" s="16"/>
      <c r="U15" s="16">
        <v>1</v>
      </c>
      <c r="V15" s="16"/>
      <c r="W15" s="16"/>
      <c r="X15" s="16">
        <v>1</v>
      </c>
      <c r="Y15" s="16">
        <v>1</v>
      </c>
      <c r="Z15" s="16">
        <v>1</v>
      </c>
      <c r="AA15" s="16">
        <v>2</v>
      </c>
      <c r="AB15" s="16"/>
      <c r="AC15" s="16"/>
      <c r="AD15" s="16"/>
      <c r="AE15" s="16"/>
      <c r="AF15" s="16"/>
      <c r="AG15" s="31"/>
      <c r="AH15" s="36"/>
      <c r="AI15" s="37">
        <f>SUM(C15:AG15)</f>
        <v>7</v>
      </c>
      <c r="AJ15" s="37">
        <v>0</v>
      </c>
      <c r="AK15" s="40"/>
      <c r="AM15" s="129"/>
      <c r="AO15" s="133"/>
    </row>
    <row r="16" spans="2:41" ht="13.5" customHeight="1" x14ac:dyDescent="0.25">
      <c r="B16" s="26" t="s">
        <v>19</v>
      </c>
      <c r="C16" s="27"/>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9"/>
      <c r="AH16" s="38"/>
      <c r="AI16" s="41"/>
      <c r="AJ16" s="41"/>
      <c r="AK16" s="39">
        <f>SUM(C16:AG16)</f>
        <v>0</v>
      </c>
      <c r="AM16" s="129"/>
      <c r="AO16" s="134"/>
    </row>
    <row r="17" spans="2:41" ht="30" customHeight="1" x14ac:dyDescent="0.25">
      <c r="B17" s="25" t="s">
        <v>8</v>
      </c>
      <c r="C17" s="17" t="s">
        <v>15</v>
      </c>
      <c r="D17" s="18" t="s">
        <v>15</v>
      </c>
      <c r="E17" s="18"/>
      <c r="F17" s="18"/>
      <c r="G17" s="18"/>
      <c r="H17" s="18"/>
      <c r="I17" s="18"/>
      <c r="J17" s="18"/>
      <c r="K17" s="18"/>
      <c r="L17" s="18">
        <v>1</v>
      </c>
      <c r="M17" s="18"/>
      <c r="N17" s="18"/>
      <c r="O17" s="18"/>
      <c r="P17" s="18"/>
      <c r="Q17" s="18"/>
      <c r="R17" s="18"/>
      <c r="S17" s="18"/>
      <c r="T17" s="18"/>
      <c r="U17" s="18"/>
      <c r="V17" s="18"/>
      <c r="W17" s="18"/>
      <c r="X17" s="18"/>
      <c r="Y17" s="18"/>
      <c r="Z17" s="18"/>
      <c r="AA17" s="18"/>
      <c r="AB17" s="18"/>
      <c r="AC17" s="18"/>
      <c r="AD17" s="18"/>
      <c r="AE17" s="18"/>
      <c r="AF17" s="18"/>
      <c r="AG17" s="19"/>
      <c r="AH17" s="33">
        <f>SUM($C17:$AG17)+COUNTIF($C17:$AG17,"*")</f>
        <v>3</v>
      </c>
      <c r="AI17" s="34"/>
      <c r="AJ17" s="34"/>
      <c r="AK17" s="35"/>
      <c r="AM17" s="129">
        <f>Janvier!AM17-SUM(C17:AG17)+2.5</f>
        <v>7.68</v>
      </c>
      <c r="AO17" s="132">
        <f>Janvier!AO17+AI18-AJ18-AK19</f>
        <v>8</v>
      </c>
    </row>
    <row r="18" spans="2:41" ht="13.5" customHeight="1" x14ac:dyDescent="0.25">
      <c r="B18" s="30" t="s">
        <v>10</v>
      </c>
      <c r="C18" s="15"/>
      <c r="D18" s="16"/>
      <c r="E18" s="16">
        <v>1.5</v>
      </c>
      <c r="F18" s="16">
        <v>0.5</v>
      </c>
      <c r="G18" s="16"/>
      <c r="H18" s="16"/>
      <c r="I18" s="16"/>
      <c r="J18" s="16">
        <v>0.5</v>
      </c>
      <c r="K18" s="16">
        <v>0.5</v>
      </c>
      <c r="L18" s="16"/>
      <c r="M18" s="16"/>
      <c r="N18" s="16"/>
      <c r="O18" s="16"/>
      <c r="P18" s="16"/>
      <c r="Q18" s="16"/>
      <c r="R18" s="16"/>
      <c r="S18" s="16">
        <v>0.5</v>
      </c>
      <c r="T18" s="16">
        <v>1.5</v>
      </c>
      <c r="U18" s="16">
        <v>0.5</v>
      </c>
      <c r="V18" s="16"/>
      <c r="W18" s="16"/>
      <c r="X18" s="16"/>
      <c r="Y18" s="16"/>
      <c r="Z18" s="16"/>
      <c r="AA18" s="16"/>
      <c r="AB18" s="16">
        <v>3</v>
      </c>
      <c r="AC18" s="16"/>
      <c r="AD18" s="16"/>
      <c r="AE18" s="16"/>
      <c r="AF18" s="16"/>
      <c r="AG18" s="31"/>
      <c r="AH18" s="36"/>
      <c r="AI18" s="37">
        <f>SUM(C18:AG18)</f>
        <v>8.5</v>
      </c>
      <c r="AJ18" s="37">
        <v>0</v>
      </c>
      <c r="AK18" s="40"/>
      <c r="AM18" s="129"/>
      <c r="AO18" s="133"/>
    </row>
    <row r="19" spans="2:41" ht="13.5" customHeight="1" x14ac:dyDescent="0.25">
      <c r="B19" s="26" t="s">
        <v>19</v>
      </c>
      <c r="C19" s="27"/>
      <c r="D19" s="28"/>
      <c r="E19" s="28"/>
      <c r="F19" s="28"/>
      <c r="G19" s="28"/>
      <c r="H19" s="28"/>
      <c r="I19" s="28"/>
      <c r="J19" s="28"/>
      <c r="K19" s="28"/>
      <c r="L19" s="28"/>
      <c r="M19" s="28"/>
      <c r="N19" s="28">
        <v>3</v>
      </c>
      <c r="O19" s="28"/>
      <c r="P19" s="28"/>
      <c r="Q19" s="28"/>
      <c r="R19" s="28"/>
      <c r="S19" s="28"/>
      <c r="T19" s="28"/>
      <c r="U19" s="28"/>
      <c r="V19" s="28"/>
      <c r="W19" s="28"/>
      <c r="X19" s="28"/>
      <c r="Y19" s="28"/>
      <c r="Z19" s="28">
        <v>2</v>
      </c>
      <c r="AA19" s="28"/>
      <c r="AB19" s="28"/>
      <c r="AC19" s="28"/>
      <c r="AD19" s="28"/>
      <c r="AE19" s="28"/>
      <c r="AF19" s="28"/>
      <c r="AG19" s="29"/>
      <c r="AH19" s="38"/>
      <c r="AI19" s="41"/>
      <c r="AJ19" s="41"/>
      <c r="AK19" s="39">
        <f>SUM(C19:AG19)</f>
        <v>5</v>
      </c>
      <c r="AM19" s="129"/>
      <c r="AO19" s="134"/>
    </row>
    <row r="20" spans="2:41" ht="30" customHeight="1" x14ac:dyDescent="0.25">
      <c r="B20" s="25" t="s">
        <v>9</v>
      </c>
      <c r="C20" s="17"/>
      <c r="D20" s="18"/>
      <c r="E20" s="18"/>
      <c r="F20" s="18"/>
      <c r="G20" s="18"/>
      <c r="H20" s="18"/>
      <c r="I20" s="18"/>
      <c r="J20" s="18">
        <v>1</v>
      </c>
      <c r="K20" s="18">
        <v>1</v>
      </c>
      <c r="L20" s="18">
        <v>1</v>
      </c>
      <c r="M20" s="18">
        <v>1</v>
      </c>
      <c r="N20" s="18">
        <v>1</v>
      </c>
      <c r="O20" s="18">
        <v>1</v>
      </c>
      <c r="P20" s="18"/>
      <c r="Q20" s="18"/>
      <c r="R20" s="18"/>
      <c r="S20" s="18"/>
      <c r="T20" s="18"/>
      <c r="U20" s="18"/>
      <c r="V20" s="18"/>
      <c r="W20" s="18"/>
      <c r="X20" s="18" t="s">
        <v>15</v>
      </c>
      <c r="Y20" s="18" t="s">
        <v>15</v>
      </c>
      <c r="Z20" s="18" t="s">
        <v>15</v>
      </c>
      <c r="AA20" s="18" t="s">
        <v>15</v>
      </c>
      <c r="AB20" s="18" t="s">
        <v>15</v>
      </c>
      <c r="AC20" s="18" t="s">
        <v>15</v>
      </c>
      <c r="AD20" s="18"/>
      <c r="AE20" s="18"/>
      <c r="AF20" s="18"/>
      <c r="AG20" s="19"/>
      <c r="AH20" s="33">
        <f>SUM($C20:$AG20)+COUNTIF($C20:$AG20,"*")</f>
        <v>12</v>
      </c>
      <c r="AI20" s="34"/>
      <c r="AJ20" s="34"/>
      <c r="AK20" s="35"/>
      <c r="AM20" s="129">
        <f>Janvier!AM20-SUM(C20:AG20)+2.5</f>
        <v>4</v>
      </c>
      <c r="AO20" s="132">
        <f>Janvier!AO20+AI21-AJ21-AK22</f>
        <v>-15.75</v>
      </c>
    </row>
    <row r="21" spans="2:41" ht="13.5" customHeight="1" x14ac:dyDescent="0.25">
      <c r="B21" s="30" t="s">
        <v>10</v>
      </c>
      <c r="C21" s="15"/>
      <c r="D21" s="16"/>
      <c r="E21" s="16"/>
      <c r="F21" s="16"/>
      <c r="G21" s="16"/>
      <c r="H21" s="16"/>
      <c r="I21" s="16"/>
      <c r="J21" s="16"/>
      <c r="K21" s="16"/>
      <c r="L21" s="16"/>
      <c r="M21" s="16"/>
      <c r="N21" s="16"/>
      <c r="O21" s="16"/>
      <c r="P21" s="16"/>
      <c r="Q21" s="16"/>
      <c r="R21" s="16"/>
      <c r="S21" s="16">
        <v>0.25</v>
      </c>
      <c r="T21" s="16"/>
      <c r="U21" s="16"/>
      <c r="V21" s="16"/>
      <c r="W21" s="16"/>
      <c r="X21" s="16"/>
      <c r="Y21" s="16"/>
      <c r="Z21" s="16"/>
      <c r="AA21" s="16"/>
      <c r="AB21" s="16"/>
      <c r="AC21" s="16"/>
      <c r="AD21" s="16"/>
      <c r="AE21" s="16"/>
      <c r="AF21" s="16"/>
      <c r="AG21" s="31"/>
      <c r="AH21" s="36"/>
      <c r="AI21" s="37">
        <f>SUM(C21:AG21)</f>
        <v>0.25</v>
      </c>
      <c r="AJ21" s="37">
        <v>0</v>
      </c>
      <c r="AK21" s="40"/>
      <c r="AM21" s="129"/>
      <c r="AO21" s="133"/>
    </row>
    <row r="22" spans="2:41" ht="13.5" customHeight="1" x14ac:dyDescent="0.25">
      <c r="B22" s="26" t="s">
        <v>19</v>
      </c>
      <c r="C22" s="27"/>
      <c r="D22" s="28"/>
      <c r="E22" s="28"/>
      <c r="F22" s="28">
        <v>6</v>
      </c>
      <c r="G22" s="28"/>
      <c r="H22" s="28"/>
      <c r="I22" s="28"/>
      <c r="J22" s="28"/>
      <c r="K22" s="28"/>
      <c r="L22" s="28"/>
      <c r="M22" s="28"/>
      <c r="N22" s="28"/>
      <c r="O22" s="28"/>
      <c r="P22" s="28"/>
      <c r="Q22" s="28"/>
      <c r="R22" s="28"/>
      <c r="S22" s="28"/>
      <c r="T22" s="28"/>
      <c r="U22" s="28">
        <v>7</v>
      </c>
      <c r="V22" s="28"/>
      <c r="W22" s="28"/>
      <c r="X22" s="28"/>
      <c r="Y22" s="28"/>
      <c r="Z22" s="28"/>
      <c r="AA22" s="28"/>
      <c r="AB22" s="28"/>
      <c r="AC22" s="28"/>
      <c r="AD22" s="28"/>
      <c r="AE22" s="28"/>
      <c r="AF22" s="28"/>
      <c r="AG22" s="29"/>
      <c r="AH22" s="38"/>
      <c r="AI22" s="41"/>
      <c r="AJ22" s="41"/>
      <c r="AK22" s="39">
        <f>SUM(C22:AG22)</f>
        <v>13</v>
      </c>
      <c r="AM22" s="129"/>
      <c r="AO22" s="134"/>
    </row>
    <row r="23" spans="2:41" ht="26.1" customHeight="1" x14ac:dyDescent="0.25">
      <c r="B23" s="4" t="str">
        <f>NomMois&amp;" Total Absences"</f>
        <v>Janvier Total Absences</v>
      </c>
      <c r="C23" s="5">
        <f>SUBTOTAL(103,C$8,C$11,C$14,C$17,C$20)</f>
        <v>3</v>
      </c>
      <c r="D23" s="5">
        <f t="shared" ref="D23:AG23" si="3">SUBTOTAL(103,D$8,D$11,D$14,D$17,D$20)</f>
        <v>2</v>
      </c>
      <c r="E23" s="5">
        <f t="shared" si="3"/>
        <v>2</v>
      </c>
      <c r="F23" s="5">
        <f t="shared" si="3"/>
        <v>2</v>
      </c>
      <c r="G23" s="5">
        <f t="shared" si="3"/>
        <v>2</v>
      </c>
      <c r="H23" s="5">
        <f t="shared" si="3"/>
        <v>1</v>
      </c>
      <c r="I23" s="5">
        <f t="shared" si="3"/>
        <v>0</v>
      </c>
      <c r="J23" s="5">
        <f t="shared" si="3"/>
        <v>2</v>
      </c>
      <c r="K23" s="5">
        <f t="shared" si="3"/>
        <v>2</v>
      </c>
      <c r="L23" s="5">
        <f t="shared" si="3"/>
        <v>4</v>
      </c>
      <c r="M23" s="5">
        <f t="shared" si="3"/>
        <v>3</v>
      </c>
      <c r="N23" s="5">
        <f t="shared" si="3"/>
        <v>3</v>
      </c>
      <c r="O23" s="5">
        <f t="shared" si="3"/>
        <v>2</v>
      </c>
      <c r="P23" s="5">
        <f t="shared" si="3"/>
        <v>0</v>
      </c>
      <c r="Q23" s="5">
        <f t="shared" si="3"/>
        <v>1</v>
      </c>
      <c r="R23" s="5">
        <f t="shared" si="3"/>
        <v>1</v>
      </c>
      <c r="S23" s="5">
        <f t="shared" si="3"/>
        <v>2</v>
      </c>
      <c r="T23" s="5">
        <f t="shared" si="3"/>
        <v>2</v>
      </c>
      <c r="U23" s="5">
        <f t="shared" si="3"/>
        <v>2</v>
      </c>
      <c r="V23" s="5">
        <f t="shared" si="3"/>
        <v>1</v>
      </c>
      <c r="W23" s="5">
        <f t="shared" si="3"/>
        <v>0</v>
      </c>
      <c r="X23" s="5">
        <f t="shared" si="3"/>
        <v>2</v>
      </c>
      <c r="Y23" s="5">
        <f t="shared" si="3"/>
        <v>2</v>
      </c>
      <c r="Z23" s="5">
        <f t="shared" si="3"/>
        <v>3</v>
      </c>
      <c r="AA23" s="5">
        <f t="shared" si="3"/>
        <v>3</v>
      </c>
      <c r="AB23" s="5">
        <f t="shared" si="3"/>
        <v>4</v>
      </c>
      <c r="AC23" s="5">
        <f t="shared" si="3"/>
        <v>3</v>
      </c>
      <c r="AD23" s="5">
        <f t="shared" si="3"/>
        <v>1</v>
      </c>
      <c r="AE23" s="5">
        <f t="shared" si="3"/>
        <v>0</v>
      </c>
      <c r="AF23" s="5">
        <f t="shared" si="3"/>
        <v>0</v>
      </c>
      <c r="AG23" s="5">
        <f t="shared" si="3"/>
        <v>0</v>
      </c>
      <c r="AH23" s="32">
        <f>SUM(AH8,AH11,AH14,AH17,AH20)</f>
        <v>55</v>
      </c>
      <c r="AI23" s="32">
        <f>SUM(AI9,AI12,AI15,AI18,AI21)</f>
        <v>16.5</v>
      </c>
      <c r="AJ23" s="32">
        <f>SUM(AJ9,AJ12,AJ15,AJ18,AJ21)</f>
        <v>0</v>
      </c>
      <c r="AK23" s="32">
        <f>SUM(AK8:AK22)</f>
        <v>18.25</v>
      </c>
    </row>
  </sheetData>
  <mergeCells count="22">
    <mergeCell ref="AO20:AO22"/>
    <mergeCell ref="AJ6:AJ7"/>
    <mergeCell ref="AO6:AO7"/>
    <mergeCell ref="AO8:AO10"/>
    <mergeCell ref="AO11:AO13"/>
    <mergeCell ref="AO14:AO16"/>
    <mergeCell ref="AO17:AO19"/>
    <mergeCell ref="AM14:AM16"/>
    <mergeCell ref="AM17:AM19"/>
    <mergeCell ref="AM20:AM22"/>
    <mergeCell ref="AM11:AM13"/>
    <mergeCell ref="C4:AG4"/>
    <mergeCell ref="D2:E2"/>
    <mergeCell ref="G2:I2"/>
    <mergeCell ref="K2:M2"/>
    <mergeCell ref="O2:Q2"/>
    <mergeCell ref="S2:U2"/>
    <mergeCell ref="AH6:AH7"/>
    <mergeCell ref="AI6:AI7"/>
    <mergeCell ref="AK6:AK7"/>
    <mergeCell ref="AM6:AM7"/>
    <mergeCell ref="AM8:AM10"/>
  </mergeCells>
  <conditionalFormatting sqref="C23:AG23">
    <cfRule type="cellIs" dxfId="510" priority="53" operator="equal">
      <formula>0</formula>
    </cfRule>
  </conditionalFormatting>
  <conditionalFormatting sqref="B2:D2 F2:G2 J2:K2 N2:O2 R2:S2 V2:AG2 B3:AG9">
    <cfRule type="cellIs" dxfId="509" priority="48" operator="equal">
      <formula>$R$2</formula>
    </cfRule>
    <cfRule type="cellIs" dxfId="508" priority="49" operator="equal">
      <formula>$N$2</formula>
    </cfRule>
    <cfRule type="cellIs" dxfId="507" priority="50" operator="equal">
      <formula>$J$2</formula>
    </cfRule>
    <cfRule type="cellIs" dxfId="506" priority="51" operator="equal">
      <formula>$F$2</formula>
    </cfRule>
  </conditionalFormatting>
  <conditionalFormatting sqref="B10:AG10">
    <cfRule type="cellIs" dxfId="505" priority="43" operator="equal">
      <formula>$R$2</formula>
    </cfRule>
    <cfRule type="cellIs" dxfId="504" priority="44" operator="equal">
      <formula>$N$2</formula>
    </cfRule>
    <cfRule type="cellIs" dxfId="503" priority="45" operator="equal">
      <formula>$J$2</formula>
    </cfRule>
    <cfRule type="cellIs" dxfId="502" priority="46" operator="equal">
      <formula>$F$2</formula>
    </cfRule>
  </conditionalFormatting>
  <conditionalFormatting sqref="B17:AG18">
    <cfRule type="cellIs" dxfId="501" priority="18" operator="equal">
      <formula>$R$2</formula>
    </cfRule>
    <cfRule type="cellIs" dxfId="500" priority="19" operator="equal">
      <formula>$N$2</formula>
    </cfRule>
    <cfRule type="cellIs" dxfId="499" priority="20" operator="equal">
      <formula>$J$2</formula>
    </cfRule>
    <cfRule type="cellIs" dxfId="498" priority="21" operator="equal">
      <formula>$F$2</formula>
    </cfRule>
  </conditionalFormatting>
  <conditionalFormatting sqref="B16:AG16">
    <cfRule type="cellIs" dxfId="497" priority="23" operator="equal">
      <formula>$R$2</formula>
    </cfRule>
    <cfRule type="cellIs" dxfId="496" priority="24" operator="equal">
      <formula>$N$2</formula>
    </cfRule>
    <cfRule type="cellIs" dxfId="495" priority="25" operator="equal">
      <formula>$J$2</formula>
    </cfRule>
    <cfRule type="cellIs" dxfId="494" priority="26" operator="equal">
      <formula>$F$2</formula>
    </cfRule>
  </conditionalFormatting>
  <conditionalFormatting sqref="B14:AG15">
    <cfRule type="cellIs" dxfId="493" priority="28" operator="equal">
      <formula>$R$2</formula>
    </cfRule>
    <cfRule type="cellIs" dxfId="492" priority="29" operator="equal">
      <formula>$N$2</formula>
    </cfRule>
    <cfRule type="cellIs" dxfId="491" priority="30" operator="equal">
      <formula>$J$2</formula>
    </cfRule>
    <cfRule type="cellIs" dxfId="490" priority="31" operator="equal">
      <formula>$F$2</formula>
    </cfRule>
  </conditionalFormatting>
  <conditionalFormatting sqref="B13:AG13">
    <cfRule type="cellIs" dxfId="489" priority="33" operator="equal">
      <formula>$R$2</formula>
    </cfRule>
    <cfRule type="cellIs" dxfId="488" priority="34" operator="equal">
      <formula>$N$2</formula>
    </cfRule>
    <cfRule type="cellIs" dxfId="487" priority="35" operator="equal">
      <formula>$J$2</formula>
    </cfRule>
    <cfRule type="cellIs" dxfId="486" priority="36" operator="equal">
      <formula>$F$2</formula>
    </cfRule>
  </conditionalFormatting>
  <conditionalFormatting sqref="B11:AG12">
    <cfRule type="cellIs" dxfId="485" priority="38" operator="equal">
      <formula>$R$2</formula>
    </cfRule>
    <cfRule type="cellIs" dxfId="484" priority="39" operator="equal">
      <formula>$N$2</formula>
    </cfRule>
    <cfRule type="cellIs" dxfId="483" priority="40" operator="equal">
      <formula>$J$2</formula>
    </cfRule>
    <cfRule type="cellIs" dxfId="482" priority="41" operator="equal">
      <formula>$F$2</formula>
    </cfRule>
  </conditionalFormatting>
  <conditionalFormatting sqref="B19:AG19">
    <cfRule type="cellIs" dxfId="481" priority="13" operator="equal">
      <formula>$R$2</formula>
    </cfRule>
    <cfRule type="cellIs" dxfId="480" priority="14" operator="equal">
      <formula>$N$2</formula>
    </cfRule>
    <cfRule type="cellIs" dxfId="479" priority="15" operator="equal">
      <formula>$J$2</formula>
    </cfRule>
    <cfRule type="cellIs" dxfId="478" priority="16" operator="equal">
      <formula>$F$2</formula>
    </cfRule>
  </conditionalFormatting>
  <conditionalFormatting sqref="B20:AG21">
    <cfRule type="cellIs" dxfId="477" priority="8" operator="equal">
      <formula>$R$2</formula>
    </cfRule>
    <cfRule type="cellIs" dxfId="476" priority="9" operator="equal">
      <formula>$N$2</formula>
    </cfRule>
    <cfRule type="cellIs" dxfId="475" priority="10" operator="equal">
      <formula>$J$2</formula>
    </cfRule>
    <cfRule type="cellIs" dxfId="474" priority="11" operator="equal">
      <formula>$F$2</formula>
    </cfRule>
  </conditionalFormatting>
  <conditionalFormatting sqref="B22:AG22">
    <cfRule type="cellIs" dxfId="473" priority="3" operator="equal">
      <formula>$R$2</formula>
    </cfRule>
    <cfRule type="cellIs" dxfId="472" priority="4" operator="equal">
      <formula>$N$2</formula>
    </cfRule>
    <cfRule type="cellIs" dxfId="471" priority="5" operator="equal">
      <formula>$J$2</formula>
    </cfRule>
    <cfRule type="cellIs" dxfId="470" priority="6" operator="equal">
      <formula>$F$2</formula>
    </cfRule>
  </conditionalFormatting>
  <conditionalFormatting sqref="C2 C8:AG8 C11:AG11 C14:AG14 C17:AG17 C20:AG20">
    <cfRule type="cellIs" dxfId="468" priority="1" operator="equal">
      <formula>0.5</formula>
    </cfRule>
    <cfRule type="cellIs" dxfId="469" priority="2" operator="equal">
      <formula>1</formula>
    </cfRule>
  </conditionalFormatting>
  <dataValidations count="4">
    <dataValidation allowBlank="1" showInputMessage="1" showErrorMessage="1" prompt="Cette ligne définit les clés utilisées dans le tableau. (Formation corresponspond aux jours où les apprentis sont en formation à l'école)" sqref="B2" xr:uid="{7CD2BA6D-E6D2-4ABB-B739-4CD9C881CD59}"/>
    <dataValidation allowBlank="1" showInputMessage="1" showErrorMessage="1" prompt="Les jours du mois dans cette ligne sont générés automatiquement. Entrez le motif de l'absence de l'employé dans la colonne correspondante pour chaque jour du mois, pareil pour les heures supplémentaires effectuées. Champ vide = Pas d'absence ni Hsupp" sqref="C7" xr:uid="{2A73DE7C-F7F8-41C9-90EA-2D2B1AC924CA}"/>
    <dataValidation allowBlank="1" showInputMessage="1" showErrorMessage="1" prompt="Les jours de la semaine dans cette ligne sont mis à jour automatiquement pour le mois en fonction de l'année entrée dans AH4." sqref="C6:AG6" xr:uid="{3D96A10A-E028-4C6D-A5F0-C42A7E6355B2}"/>
    <dataValidation allowBlank="1" showInputMessage="1" showErrorMessage="1" promptTitle="Saisie des congés payés" prompt="1 = une journée_x000a_0,5 = une demi journée" sqref="C2" xr:uid="{B1951722-0025-4400-891D-E7743FED8587}"/>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A7C8F019-C8E2-4264-9702-CDCF8CB3AA08}">
          <x14:formula1>
            <xm:f>'Infos employés'!$B$5:$B$17</xm:f>
          </x14:formula1>
          <xm:sqref>B14:B15 B20:B21 B17:B18 B11:B12 B8:B9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3D2AE-D8CC-424E-A4A9-FF748C1011A4}">
  <dimension ref="B1:AO23"/>
  <sheetViews>
    <sheetView showGridLines="0" zoomScaleNormal="100" workbookViewId="0">
      <selection activeCell="AM11" sqref="AM11:AM13"/>
    </sheetView>
  </sheetViews>
  <sheetFormatPr baseColWidth="10" defaultColWidth="8.7109375" defaultRowHeight="15" x14ac:dyDescent="0.25"/>
  <cols>
    <col min="1" max="1" width="3.140625" style="1" customWidth="1"/>
    <col min="2" max="2" width="22.5703125" style="1" customWidth="1"/>
    <col min="3" max="3" width="4.7109375" style="1" customWidth="1"/>
    <col min="4" max="5" width="5.42578125" style="1" customWidth="1"/>
    <col min="6" max="8" width="4.7109375" style="1" customWidth="1"/>
    <col min="9" max="9" width="5.5703125" style="1" customWidth="1"/>
    <col min="10" max="20" width="4.7109375" style="1" customWidth="1"/>
    <col min="21" max="21" width="5.28515625" style="1" customWidth="1"/>
    <col min="22" max="33" width="4.7109375" style="1" customWidth="1"/>
    <col min="34" max="36" width="13.140625" style="1" customWidth="1"/>
    <col min="37" max="37" width="13" style="1" customWidth="1"/>
    <col min="38" max="40" width="8.7109375" style="1"/>
    <col min="41" max="41" width="12.42578125" style="1" customWidth="1"/>
    <col min="42" max="16384" width="8.7109375" style="1"/>
  </cols>
  <sheetData>
    <row r="1" spans="2:41" s="11" customFormat="1" ht="50.45" customHeight="1" x14ac:dyDescent="0.5">
      <c r="B1" s="10" t="s">
        <v>0</v>
      </c>
      <c r="X1" s="12"/>
    </row>
    <row r="2" spans="2:41" x14ac:dyDescent="0.25">
      <c r="B2" s="13" t="s">
        <v>1</v>
      </c>
      <c r="C2" s="44">
        <v>1</v>
      </c>
      <c r="D2" s="128" t="s">
        <v>34</v>
      </c>
      <c r="E2" s="128"/>
      <c r="F2" s="44" t="s">
        <v>27</v>
      </c>
      <c r="G2" s="128" t="s">
        <v>29</v>
      </c>
      <c r="H2" s="128"/>
      <c r="I2" s="128"/>
      <c r="J2" s="44" t="s">
        <v>2</v>
      </c>
      <c r="K2" s="128" t="s">
        <v>3</v>
      </c>
      <c r="L2" s="128"/>
      <c r="M2" s="128"/>
      <c r="N2" s="44" t="s">
        <v>15</v>
      </c>
      <c r="O2" s="128" t="s">
        <v>16</v>
      </c>
      <c r="P2" s="128"/>
      <c r="Q2" s="128"/>
      <c r="R2" s="44" t="s">
        <v>28</v>
      </c>
      <c r="S2" s="128" t="s">
        <v>17</v>
      </c>
      <c r="T2" s="128"/>
      <c r="U2" s="128"/>
      <c r="AH2" s="22" t="s">
        <v>18</v>
      </c>
      <c r="AI2" s="23">
        <v>3</v>
      </c>
      <c r="AJ2" s="49"/>
    </row>
    <row r="3" spans="2:41" ht="6.75" customHeight="1" x14ac:dyDescent="0.25"/>
    <row r="4" spans="2:41" ht="27.95" customHeight="1" x14ac:dyDescent="0.3">
      <c r="B4" s="7" t="s">
        <v>35</v>
      </c>
      <c r="C4" s="126" t="s">
        <v>11</v>
      </c>
      <c r="D4" s="126"/>
      <c r="E4" s="126"/>
      <c r="F4" s="126"/>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42" t="s">
        <v>21</v>
      </c>
      <c r="AI4" s="43">
        <v>2021</v>
      </c>
      <c r="AJ4" s="43"/>
      <c r="AK4" s="3"/>
    </row>
    <row r="5" spans="2:41" ht="12.95" customHeight="1" x14ac:dyDescent="0.25">
      <c r="B5" s="8" t="s">
        <v>14</v>
      </c>
      <c r="C5" s="9">
        <f t="shared" ref="C5:AG5" si="0">IFERROR(WEEKNUM(DATE($AI4,Mars,DAY(C7)),1)-1,"")</f>
        <v>9</v>
      </c>
      <c r="D5" s="9">
        <f t="shared" si="0"/>
        <v>9</v>
      </c>
      <c r="E5" s="9">
        <f t="shared" si="0"/>
        <v>9</v>
      </c>
      <c r="F5" s="9">
        <f t="shared" si="0"/>
        <v>9</v>
      </c>
      <c r="G5" s="9">
        <f t="shared" si="0"/>
        <v>9</v>
      </c>
      <c r="H5" s="9">
        <f t="shared" si="0"/>
        <v>9</v>
      </c>
      <c r="I5" s="9">
        <f t="shared" si="0"/>
        <v>10</v>
      </c>
      <c r="J5" s="9">
        <f t="shared" si="0"/>
        <v>10</v>
      </c>
      <c r="K5" s="9">
        <f t="shared" si="0"/>
        <v>10</v>
      </c>
      <c r="L5" s="9">
        <f t="shared" si="0"/>
        <v>10</v>
      </c>
      <c r="M5" s="9">
        <f t="shared" si="0"/>
        <v>10</v>
      </c>
      <c r="N5" s="9">
        <f t="shared" si="0"/>
        <v>10</v>
      </c>
      <c r="O5" s="9">
        <f t="shared" si="0"/>
        <v>10</v>
      </c>
      <c r="P5" s="9">
        <f t="shared" si="0"/>
        <v>11</v>
      </c>
      <c r="Q5" s="9">
        <f t="shared" si="0"/>
        <v>11</v>
      </c>
      <c r="R5" s="9">
        <f t="shared" si="0"/>
        <v>11</v>
      </c>
      <c r="S5" s="9">
        <f t="shared" si="0"/>
        <v>11</v>
      </c>
      <c r="T5" s="9">
        <f t="shared" si="0"/>
        <v>11</v>
      </c>
      <c r="U5" s="9">
        <f t="shared" si="0"/>
        <v>11</v>
      </c>
      <c r="V5" s="9">
        <f t="shared" si="0"/>
        <v>11</v>
      </c>
      <c r="W5" s="9">
        <f t="shared" si="0"/>
        <v>12</v>
      </c>
      <c r="X5" s="9">
        <f t="shared" si="0"/>
        <v>12</v>
      </c>
      <c r="Y5" s="9">
        <f t="shared" si="0"/>
        <v>12</v>
      </c>
      <c r="Z5" s="9">
        <f t="shared" si="0"/>
        <v>12</v>
      </c>
      <c r="AA5" s="9">
        <f t="shared" si="0"/>
        <v>12</v>
      </c>
      <c r="AB5" s="9">
        <f t="shared" si="0"/>
        <v>12</v>
      </c>
      <c r="AC5" s="9">
        <f t="shared" si="0"/>
        <v>12</v>
      </c>
      <c r="AD5" s="9">
        <f t="shared" si="0"/>
        <v>13</v>
      </c>
      <c r="AE5" s="9">
        <f t="shared" si="0"/>
        <v>13</v>
      </c>
      <c r="AF5" s="9">
        <f t="shared" si="0"/>
        <v>13</v>
      </c>
      <c r="AG5" s="9">
        <f t="shared" si="0"/>
        <v>13</v>
      </c>
      <c r="AH5" s="3"/>
      <c r="AI5" s="3"/>
      <c r="AJ5" s="3"/>
      <c r="AK5" s="3"/>
    </row>
    <row r="6" spans="2:41" s="2" customFormat="1" ht="17.45" customHeight="1" x14ac:dyDescent="0.25">
      <c r="B6" s="5"/>
      <c r="C6" s="6" t="str">
        <f>IFERROR(TEXT(WEEKDAY(C7),"jjj"),"")</f>
        <v>lun</v>
      </c>
      <c r="D6" s="6" t="str">
        <f t="shared" ref="D6:AG6" si="1">IFERROR(TEXT(WEEKDAY(D7),"jjj"),"")</f>
        <v>mar</v>
      </c>
      <c r="E6" s="6" t="str">
        <f t="shared" si="1"/>
        <v>mer</v>
      </c>
      <c r="F6" s="6" t="str">
        <f t="shared" si="1"/>
        <v>jeu</v>
      </c>
      <c r="G6" s="6" t="str">
        <f t="shared" si="1"/>
        <v>ven</v>
      </c>
      <c r="H6" s="6" t="str">
        <f t="shared" si="1"/>
        <v>sam</v>
      </c>
      <c r="I6" s="6" t="str">
        <f t="shared" si="1"/>
        <v>dim</v>
      </c>
      <c r="J6" s="6" t="str">
        <f t="shared" si="1"/>
        <v>lun</v>
      </c>
      <c r="K6" s="6" t="str">
        <f t="shared" si="1"/>
        <v>mar</v>
      </c>
      <c r="L6" s="6" t="str">
        <f t="shared" si="1"/>
        <v>mer</v>
      </c>
      <c r="M6" s="6" t="str">
        <f t="shared" si="1"/>
        <v>jeu</v>
      </c>
      <c r="N6" s="6" t="str">
        <f t="shared" si="1"/>
        <v>ven</v>
      </c>
      <c r="O6" s="6" t="str">
        <f t="shared" si="1"/>
        <v>sam</v>
      </c>
      <c r="P6" s="6" t="str">
        <f t="shared" si="1"/>
        <v>dim</v>
      </c>
      <c r="Q6" s="6" t="str">
        <f t="shared" si="1"/>
        <v>lun</v>
      </c>
      <c r="R6" s="6" t="str">
        <f t="shared" si="1"/>
        <v>mar</v>
      </c>
      <c r="S6" s="6" t="str">
        <f t="shared" si="1"/>
        <v>mer</v>
      </c>
      <c r="T6" s="6" t="str">
        <f t="shared" si="1"/>
        <v>jeu</v>
      </c>
      <c r="U6" s="6" t="str">
        <f t="shared" si="1"/>
        <v>ven</v>
      </c>
      <c r="V6" s="6" t="str">
        <f t="shared" si="1"/>
        <v>sam</v>
      </c>
      <c r="W6" s="6" t="str">
        <f t="shared" si="1"/>
        <v>dim</v>
      </c>
      <c r="X6" s="6" t="str">
        <f t="shared" si="1"/>
        <v>lun</v>
      </c>
      <c r="Y6" s="6" t="str">
        <f t="shared" si="1"/>
        <v>mar</v>
      </c>
      <c r="Z6" s="6" t="str">
        <f t="shared" si="1"/>
        <v>mer</v>
      </c>
      <c r="AA6" s="6" t="str">
        <f t="shared" si="1"/>
        <v>jeu</v>
      </c>
      <c r="AB6" s="6" t="str">
        <f t="shared" si="1"/>
        <v>ven</v>
      </c>
      <c r="AC6" s="6" t="str">
        <f t="shared" si="1"/>
        <v>sam</v>
      </c>
      <c r="AD6" s="6" t="str">
        <f t="shared" si="1"/>
        <v>dim</v>
      </c>
      <c r="AE6" s="6" t="str">
        <f t="shared" si="1"/>
        <v>lun</v>
      </c>
      <c r="AF6" s="6" t="str">
        <f t="shared" si="1"/>
        <v>mar</v>
      </c>
      <c r="AG6" s="6" t="str">
        <f t="shared" si="1"/>
        <v>mer</v>
      </c>
      <c r="AH6" s="127" t="s">
        <v>12</v>
      </c>
      <c r="AI6" s="127" t="s">
        <v>13</v>
      </c>
      <c r="AJ6" s="127" t="s">
        <v>25</v>
      </c>
      <c r="AK6" s="127" t="s">
        <v>20</v>
      </c>
      <c r="AM6" s="131" t="s">
        <v>22</v>
      </c>
      <c r="AO6" s="131" t="s">
        <v>26</v>
      </c>
    </row>
    <row r="7" spans="2:41" s="2" customFormat="1" ht="17.45" customHeight="1" x14ac:dyDescent="0.25">
      <c r="B7" s="24" t="s">
        <v>5</v>
      </c>
      <c r="C7" s="45">
        <f>DATE(AI4,AI2,1)</f>
        <v>44256</v>
      </c>
      <c r="D7" s="45">
        <f>IFERROR(IF(C7&gt;=EOMONTH(C7,0),"",C7+1),"")</f>
        <v>44257</v>
      </c>
      <c r="E7" s="45">
        <f t="shared" ref="E7:AG7" si="2">IFERROR(IF(D7&gt;=EOMONTH(D7,0),"",D7+1),"")</f>
        <v>44258</v>
      </c>
      <c r="F7" s="45">
        <f t="shared" si="2"/>
        <v>44259</v>
      </c>
      <c r="G7" s="45">
        <f t="shared" si="2"/>
        <v>44260</v>
      </c>
      <c r="H7" s="45">
        <f t="shared" si="2"/>
        <v>44261</v>
      </c>
      <c r="I7" s="45">
        <f t="shared" si="2"/>
        <v>44262</v>
      </c>
      <c r="J7" s="45">
        <f t="shared" si="2"/>
        <v>44263</v>
      </c>
      <c r="K7" s="45">
        <f t="shared" si="2"/>
        <v>44264</v>
      </c>
      <c r="L7" s="45">
        <f t="shared" si="2"/>
        <v>44265</v>
      </c>
      <c r="M7" s="45">
        <f t="shared" si="2"/>
        <v>44266</v>
      </c>
      <c r="N7" s="45">
        <f t="shared" si="2"/>
        <v>44267</v>
      </c>
      <c r="O7" s="45">
        <f t="shared" si="2"/>
        <v>44268</v>
      </c>
      <c r="P7" s="45">
        <f t="shared" si="2"/>
        <v>44269</v>
      </c>
      <c r="Q7" s="45">
        <f t="shared" si="2"/>
        <v>44270</v>
      </c>
      <c r="R7" s="45">
        <f t="shared" si="2"/>
        <v>44271</v>
      </c>
      <c r="S7" s="45">
        <f t="shared" si="2"/>
        <v>44272</v>
      </c>
      <c r="T7" s="45">
        <f t="shared" si="2"/>
        <v>44273</v>
      </c>
      <c r="U7" s="45">
        <f t="shared" si="2"/>
        <v>44274</v>
      </c>
      <c r="V7" s="45">
        <f t="shared" si="2"/>
        <v>44275</v>
      </c>
      <c r="W7" s="45">
        <f t="shared" si="2"/>
        <v>44276</v>
      </c>
      <c r="X7" s="45">
        <f t="shared" si="2"/>
        <v>44277</v>
      </c>
      <c r="Y7" s="45">
        <f t="shared" si="2"/>
        <v>44278</v>
      </c>
      <c r="Z7" s="45">
        <f t="shared" si="2"/>
        <v>44279</v>
      </c>
      <c r="AA7" s="45">
        <f t="shared" si="2"/>
        <v>44280</v>
      </c>
      <c r="AB7" s="45">
        <f t="shared" si="2"/>
        <v>44281</v>
      </c>
      <c r="AC7" s="45">
        <f t="shared" si="2"/>
        <v>44282</v>
      </c>
      <c r="AD7" s="45">
        <f t="shared" si="2"/>
        <v>44283</v>
      </c>
      <c r="AE7" s="45">
        <f t="shared" si="2"/>
        <v>44284</v>
      </c>
      <c r="AF7" s="45">
        <f t="shared" si="2"/>
        <v>44285</v>
      </c>
      <c r="AG7" s="45">
        <f t="shared" si="2"/>
        <v>44286</v>
      </c>
      <c r="AH7" s="127"/>
      <c r="AI7" s="127"/>
      <c r="AJ7" s="130"/>
      <c r="AK7" s="127"/>
      <c r="AM7" s="131"/>
      <c r="AO7" s="131"/>
    </row>
    <row r="8" spans="2:41" ht="24.95" customHeight="1" x14ac:dyDescent="0.25">
      <c r="B8" s="25" t="s">
        <v>32</v>
      </c>
      <c r="C8" s="17"/>
      <c r="D8" s="18"/>
      <c r="E8" s="18"/>
      <c r="F8" s="18"/>
      <c r="G8" s="18"/>
      <c r="H8" s="18"/>
      <c r="I8" s="18"/>
      <c r="J8" s="18"/>
      <c r="K8" s="18"/>
      <c r="L8" s="18"/>
      <c r="M8" s="18"/>
      <c r="N8" s="18"/>
      <c r="O8" s="18"/>
      <c r="P8" s="18"/>
      <c r="Q8" s="18">
        <v>1</v>
      </c>
      <c r="R8" s="18"/>
      <c r="S8" s="18"/>
      <c r="T8" s="18"/>
      <c r="U8" s="18"/>
      <c r="V8" s="18"/>
      <c r="W8" s="18"/>
      <c r="X8" s="18"/>
      <c r="Y8" s="18"/>
      <c r="Z8" s="18"/>
      <c r="AA8" s="18"/>
      <c r="AB8" s="18"/>
      <c r="AC8" s="18"/>
      <c r="AD8" s="18"/>
      <c r="AE8" s="18"/>
      <c r="AF8" s="18"/>
      <c r="AG8" s="19"/>
      <c r="AH8" s="33">
        <f>SUM($C8:$AG8)+COUNTIF($C8:$AG8,"*")</f>
        <v>1</v>
      </c>
      <c r="AI8" s="34"/>
      <c r="AJ8" s="34"/>
      <c r="AK8" s="35"/>
      <c r="AM8" s="132">
        <f>Fevrier!AM8-SUM(C8:AG8)+2.5</f>
        <v>24</v>
      </c>
      <c r="AO8" s="129">
        <f>Fevrier!AO8+AI9-AJ9-AK10</f>
        <v>-11.25</v>
      </c>
    </row>
    <row r="9" spans="2:41" ht="13.5" customHeight="1" x14ac:dyDescent="0.25">
      <c r="B9" s="30" t="s">
        <v>10</v>
      </c>
      <c r="C9" s="15"/>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31"/>
      <c r="AH9" s="36"/>
      <c r="AI9" s="37">
        <f>SUM(C9:AG9)</f>
        <v>0</v>
      </c>
      <c r="AJ9" s="37">
        <v>0</v>
      </c>
      <c r="AK9" s="40"/>
      <c r="AM9" s="133"/>
      <c r="AO9" s="129"/>
    </row>
    <row r="10" spans="2:41" ht="13.5" customHeight="1" x14ac:dyDescent="0.25">
      <c r="B10" s="26" t="s">
        <v>19</v>
      </c>
      <c r="C10" s="27"/>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9"/>
      <c r="AH10" s="38"/>
      <c r="AI10" s="41"/>
      <c r="AJ10" s="41"/>
      <c r="AK10" s="39">
        <f>SUM(C10:AG10)</f>
        <v>0</v>
      </c>
      <c r="AM10" s="134"/>
      <c r="AO10" s="129"/>
    </row>
    <row r="11" spans="2:41" ht="30" customHeight="1" x14ac:dyDescent="0.25">
      <c r="B11" s="25" t="s">
        <v>30</v>
      </c>
      <c r="C11" s="17"/>
      <c r="D11" s="18"/>
      <c r="E11" s="18" t="s">
        <v>28</v>
      </c>
      <c r="F11" s="18" t="s">
        <v>28</v>
      </c>
      <c r="G11" s="18" t="s">
        <v>28</v>
      </c>
      <c r="H11" s="18"/>
      <c r="I11" s="18"/>
      <c r="J11" s="18"/>
      <c r="K11" s="18"/>
      <c r="L11" s="18" t="s">
        <v>28</v>
      </c>
      <c r="M11" s="18" t="s">
        <v>28</v>
      </c>
      <c r="N11" s="18" t="s">
        <v>28</v>
      </c>
      <c r="O11" s="18"/>
      <c r="P11" s="18"/>
      <c r="Q11" s="18"/>
      <c r="R11" s="18"/>
      <c r="S11" s="18" t="s">
        <v>28</v>
      </c>
      <c r="T11" s="18" t="s">
        <v>28</v>
      </c>
      <c r="U11" s="18" t="s">
        <v>28</v>
      </c>
      <c r="V11" s="18"/>
      <c r="W11" s="18"/>
      <c r="X11" s="18"/>
      <c r="Y11" s="18"/>
      <c r="Z11" s="18" t="s">
        <v>28</v>
      </c>
      <c r="AA11" s="18" t="s">
        <v>28</v>
      </c>
      <c r="AB11" s="18" t="s">
        <v>28</v>
      </c>
      <c r="AC11" s="18"/>
      <c r="AD11" s="18"/>
      <c r="AE11" s="18"/>
      <c r="AF11" s="18"/>
      <c r="AG11" s="19" t="s">
        <v>28</v>
      </c>
      <c r="AH11" s="33">
        <f>SUM($C11:$AG11)+COUNTIF($C11:$AG11,"*")</f>
        <v>13</v>
      </c>
      <c r="AI11" s="34"/>
      <c r="AJ11" s="34"/>
      <c r="AK11" s="35"/>
      <c r="AM11" s="132">
        <f>Fevrier!AM11-SUM(C11:AG11)+2.5</f>
        <v>15</v>
      </c>
      <c r="AO11" s="129">
        <f>Fevrier!AO11+AI12-AJ12-AK13</f>
        <v>5</v>
      </c>
    </row>
    <row r="12" spans="2:41" ht="13.5" customHeight="1" x14ac:dyDescent="0.25">
      <c r="B12" s="30" t="s">
        <v>10</v>
      </c>
      <c r="C12" s="15"/>
      <c r="D12" s="16"/>
      <c r="E12" s="16"/>
      <c r="F12" s="16"/>
      <c r="G12" s="16"/>
      <c r="H12" s="16"/>
      <c r="I12" s="16"/>
      <c r="J12" s="16"/>
      <c r="K12" s="16">
        <v>0.5</v>
      </c>
      <c r="L12" s="16"/>
      <c r="M12" s="16"/>
      <c r="N12" s="16"/>
      <c r="O12" s="16"/>
      <c r="P12" s="16"/>
      <c r="Q12" s="16"/>
      <c r="R12" s="16"/>
      <c r="S12" s="16"/>
      <c r="T12" s="16"/>
      <c r="U12" s="16"/>
      <c r="V12" s="16"/>
      <c r="W12" s="16"/>
      <c r="X12" s="16"/>
      <c r="Y12" s="16"/>
      <c r="Z12" s="16"/>
      <c r="AA12" s="16"/>
      <c r="AB12" s="16"/>
      <c r="AC12" s="16"/>
      <c r="AD12" s="16"/>
      <c r="AE12" s="16">
        <v>0.5</v>
      </c>
      <c r="AF12" s="16">
        <v>0.5</v>
      </c>
      <c r="AG12" s="31"/>
      <c r="AH12" s="36"/>
      <c r="AI12" s="37">
        <f>SUM(C12:AG12)</f>
        <v>1.5</v>
      </c>
      <c r="AJ12" s="37">
        <v>0</v>
      </c>
      <c r="AK12" s="40"/>
      <c r="AM12" s="133"/>
      <c r="AO12" s="129"/>
    </row>
    <row r="13" spans="2:41" ht="13.5" customHeight="1" x14ac:dyDescent="0.25">
      <c r="B13" s="26" t="s">
        <v>19</v>
      </c>
      <c r="C13" s="27"/>
      <c r="D13" s="28"/>
      <c r="E13" s="28"/>
      <c r="F13" s="28"/>
      <c r="G13" s="28"/>
      <c r="H13" s="28"/>
      <c r="I13" s="28"/>
      <c r="J13" s="28"/>
      <c r="K13" s="28"/>
      <c r="L13" s="28"/>
      <c r="M13" s="28"/>
      <c r="N13" s="28"/>
      <c r="O13" s="28"/>
      <c r="P13" s="28"/>
      <c r="Q13" s="28"/>
      <c r="R13" s="28">
        <v>0.5</v>
      </c>
      <c r="S13" s="28"/>
      <c r="T13" s="28"/>
      <c r="U13" s="28"/>
      <c r="V13" s="28"/>
      <c r="W13" s="28"/>
      <c r="X13" s="28"/>
      <c r="Y13" s="28"/>
      <c r="Z13" s="28"/>
      <c r="AA13" s="28"/>
      <c r="AB13" s="28"/>
      <c r="AC13" s="28"/>
      <c r="AD13" s="28"/>
      <c r="AE13" s="28"/>
      <c r="AF13" s="28"/>
      <c r="AG13" s="29"/>
      <c r="AH13" s="38"/>
      <c r="AI13" s="41"/>
      <c r="AJ13" s="41"/>
      <c r="AK13" s="39">
        <f>SUM(C13:AG13)</f>
        <v>0.5</v>
      </c>
      <c r="AM13" s="134"/>
      <c r="AO13" s="129"/>
    </row>
    <row r="14" spans="2:41" ht="30" customHeight="1" x14ac:dyDescent="0.25">
      <c r="B14" s="25" t="s">
        <v>7</v>
      </c>
      <c r="C14" s="17">
        <v>1</v>
      </c>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9"/>
      <c r="AH14" s="33">
        <f>SUM($C14:$AG14)+COUNTIF($C14:$AG14,"*")</f>
        <v>1</v>
      </c>
      <c r="AI14" s="34"/>
      <c r="AJ14" s="34"/>
      <c r="AK14" s="35"/>
      <c r="AM14" s="132">
        <f>Fevrier!AM14-SUM(C14:AG14)+2.5</f>
        <v>5</v>
      </c>
      <c r="AO14" s="129">
        <f>Fevrier!AO14+AI15-AJ15-AK16</f>
        <v>58</v>
      </c>
    </row>
    <row r="15" spans="2:41" ht="13.5" customHeight="1" x14ac:dyDescent="0.25">
      <c r="B15" s="30" t="s">
        <v>10</v>
      </c>
      <c r="C15" s="15"/>
      <c r="D15" s="16">
        <v>1.5</v>
      </c>
      <c r="E15" s="16">
        <v>1.5</v>
      </c>
      <c r="F15" s="16">
        <v>1.5</v>
      </c>
      <c r="G15" s="16">
        <v>2</v>
      </c>
      <c r="H15" s="16"/>
      <c r="I15" s="16"/>
      <c r="J15" s="16">
        <v>1</v>
      </c>
      <c r="K15" s="16">
        <v>1</v>
      </c>
      <c r="L15" s="16"/>
      <c r="M15" s="16">
        <v>0.5</v>
      </c>
      <c r="N15" s="16">
        <v>2.5</v>
      </c>
      <c r="O15" s="16">
        <v>5</v>
      </c>
      <c r="P15" s="16"/>
      <c r="Q15" s="16">
        <v>1</v>
      </c>
      <c r="R15" s="16">
        <v>2</v>
      </c>
      <c r="S15" s="16">
        <v>1</v>
      </c>
      <c r="T15" s="16">
        <v>2</v>
      </c>
      <c r="U15" s="16">
        <v>3</v>
      </c>
      <c r="V15" s="16">
        <v>6</v>
      </c>
      <c r="W15" s="16"/>
      <c r="X15" s="16"/>
      <c r="Y15" s="16"/>
      <c r="Z15" s="16"/>
      <c r="AA15" s="16"/>
      <c r="AB15" s="16"/>
      <c r="AC15" s="16"/>
      <c r="AD15" s="16"/>
      <c r="AE15" s="16">
        <v>1.5</v>
      </c>
      <c r="AF15" s="16">
        <v>1</v>
      </c>
      <c r="AG15" s="31">
        <v>2</v>
      </c>
      <c r="AH15" s="36"/>
      <c r="AI15" s="37">
        <f>SUM(C15:AG15)</f>
        <v>36</v>
      </c>
      <c r="AJ15" s="37">
        <v>0</v>
      </c>
      <c r="AK15" s="40"/>
      <c r="AM15" s="133"/>
      <c r="AO15" s="129"/>
    </row>
    <row r="16" spans="2:41" ht="13.5" customHeight="1" x14ac:dyDescent="0.25">
      <c r="B16" s="26" t="s">
        <v>19</v>
      </c>
      <c r="C16" s="27"/>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9"/>
      <c r="AH16" s="38"/>
      <c r="AI16" s="41"/>
      <c r="AJ16" s="41"/>
      <c r="AK16" s="39">
        <f>SUM(C16:AG16)</f>
        <v>0</v>
      </c>
      <c r="AM16" s="134"/>
      <c r="AO16" s="129"/>
    </row>
    <row r="17" spans="2:41" ht="30" customHeight="1" x14ac:dyDescent="0.25">
      <c r="B17" s="25" t="s">
        <v>8</v>
      </c>
      <c r="C17" s="17" t="s">
        <v>15</v>
      </c>
      <c r="D17" s="18" t="s">
        <v>15</v>
      </c>
      <c r="E17" s="18"/>
      <c r="F17" s="18"/>
      <c r="G17" s="18"/>
      <c r="H17" s="18"/>
      <c r="I17" s="18"/>
      <c r="J17" s="18" t="s">
        <v>15</v>
      </c>
      <c r="K17" s="18" t="s">
        <v>15</v>
      </c>
      <c r="L17" s="18"/>
      <c r="M17" s="18"/>
      <c r="N17" s="18"/>
      <c r="O17" s="18"/>
      <c r="P17" s="18"/>
      <c r="Q17" s="18" t="s">
        <v>15</v>
      </c>
      <c r="R17" s="18" t="s">
        <v>15</v>
      </c>
      <c r="S17" s="18"/>
      <c r="T17" s="18"/>
      <c r="U17" s="18"/>
      <c r="V17" s="18"/>
      <c r="W17" s="18"/>
      <c r="X17" s="18" t="s">
        <v>15</v>
      </c>
      <c r="Y17" s="18" t="s">
        <v>15</v>
      </c>
      <c r="Z17" s="18"/>
      <c r="AA17" s="18"/>
      <c r="AB17" s="18"/>
      <c r="AC17" s="18"/>
      <c r="AD17" s="18"/>
      <c r="AE17" s="18"/>
      <c r="AF17" s="18"/>
      <c r="AG17" s="19"/>
      <c r="AH17" s="33">
        <f>SUM($C17:$AG17)+COUNTIF($C17:$AG17,"*")</f>
        <v>8</v>
      </c>
      <c r="AI17" s="34"/>
      <c r="AJ17" s="34"/>
      <c r="AK17" s="35"/>
      <c r="AM17" s="132">
        <f>Fevrier!AM17-SUM(C17:AG17)+2.5</f>
        <v>10.18</v>
      </c>
      <c r="AO17" s="129">
        <f>Fevrier!AO17+AI18-AJ18-AK19</f>
        <v>3</v>
      </c>
    </row>
    <row r="18" spans="2:41" ht="13.5" customHeight="1" x14ac:dyDescent="0.25">
      <c r="B18" s="30" t="s">
        <v>10</v>
      </c>
      <c r="C18" s="15"/>
      <c r="D18" s="16"/>
      <c r="E18" s="16">
        <v>0.5</v>
      </c>
      <c r="F18" s="16"/>
      <c r="G18" s="16"/>
      <c r="H18" s="16"/>
      <c r="I18" s="16"/>
      <c r="J18" s="16"/>
      <c r="K18" s="16"/>
      <c r="L18" s="16"/>
      <c r="M18" s="16">
        <v>0.5</v>
      </c>
      <c r="N18" s="16"/>
      <c r="O18" s="16"/>
      <c r="P18" s="16"/>
      <c r="Q18" s="16"/>
      <c r="R18" s="16"/>
      <c r="S18" s="16"/>
      <c r="T18" s="16"/>
      <c r="U18" s="16"/>
      <c r="V18" s="16"/>
      <c r="W18" s="16"/>
      <c r="X18" s="16"/>
      <c r="Y18" s="16"/>
      <c r="Z18" s="16">
        <v>1.25</v>
      </c>
      <c r="AA18" s="16"/>
      <c r="AB18" s="16"/>
      <c r="AC18" s="16"/>
      <c r="AD18" s="16"/>
      <c r="AE18" s="16"/>
      <c r="AF18" s="16"/>
      <c r="AG18" s="31"/>
      <c r="AH18" s="36"/>
      <c r="AI18" s="37">
        <f>SUM(C18:AG18)</f>
        <v>2.25</v>
      </c>
      <c r="AJ18" s="37">
        <v>0</v>
      </c>
      <c r="AK18" s="40"/>
      <c r="AM18" s="133"/>
      <c r="AO18" s="129"/>
    </row>
    <row r="19" spans="2:41" ht="13.5" customHeight="1" x14ac:dyDescent="0.25">
      <c r="B19" s="26" t="s">
        <v>19</v>
      </c>
      <c r="C19" s="27"/>
      <c r="D19" s="28"/>
      <c r="E19" s="28"/>
      <c r="F19" s="28"/>
      <c r="G19" s="28"/>
      <c r="H19" s="28"/>
      <c r="I19" s="28"/>
      <c r="J19" s="28"/>
      <c r="K19" s="28"/>
      <c r="L19" s="28"/>
      <c r="M19" s="28">
        <v>0.5</v>
      </c>
      <c r="N19" s="28"/>
      <c r="O19" s="28"/>
      <c r="P19" s="28"/>
      <c r="Q19" s="28"/>
      <c r="R19" s="28"/>
      <c r="S19" s="28"/>
      <c r="T19" s="28">
        <v>0.75</v>
      </c>
      <c r="U19" s="28"/>
      <c r="V19" s="28"/>
      <c r="W19" s="28"/>
      <c r="X19" s="28"/>
      <c r="Y19" s="28"/>
      <c r="Z19" s="28"/>
      <c r="AA19" s="28">
        <v>2</v>
      </c>
      <c r="AB19" s="28">
        <v>4</v>
      </c>
      <c r="AC19" s="28"/>
      <c r="AD19" s="28"/>
      <c r="AE19" s="28"/>
      <c r="AF19" s="28"/>
      <c r="AG19" s="29"/>
      <c r="AH19" s="38"/>
      <c r="AI19" s="41"/>
      <c r="AJ19" s="41"/>
      <c r="AK19" s="39">
        <f>SUM(C19:AG19)</f>
        <v>7.25</v>
      </c>
      <c r="AM19" s="134"/>
      <c r="AO19" s="129"/>
    </row>
    <row r="20" spans="2:41" ht="30" customHeight="1" x14ac:dyDescent="0.25">
      <c r="B20" s="25" t="s">
        <v>9</v>
      </c>
      <c r="C20" s="17" t="s">
        <v>15</v>
      </c>
      <c r="D20" s="18" t="s">
        <v>15</v>
      </c>
      <c r="E20" s="18" t="s">
        <v>15</v>
      </c>
      <c r="F20" s="18" t="s">
        <v>15</v>
      </c>
      <c r="G20" s="18" t="s">
        <v>15</v>
      </c>
      <c r="H20" s="18" t="s">
        <v>15</v>
      </c>
      <c r="I20" s="18"/>
      <c r="J20" s="18"/>
      <c r="K20" s="18"/>
      <c r="L20" s="18"/>
      <c r="M20" s="18"/>
      <c r="N20" s="18"/>
      <c r="O20" s="18"/>
      <c r="P20" s="18"/>
      <c r="Q20" s="18"/>
      <c r="R20" s="18"/>
      <c r="S20" s="18"/>
      <c r="T20" s="18"/>
      <c r="U20" s="18"/>
      <c r="V20" s="18"/>
      <c r="W20" s="18"/>
      <c r="X20" s="18"/>
      <c r="Y20" s="18"/>
      <c r="Z20" s="18"/>
      <c r="AA20" s="18"/>
      <c r="AB20" s="18"/>
      <c r="AC20" s="18"/>
      <c r="AD20" s="18"/>
      <c r="AE20" s="18" t="s">
        <v>15</v>
      </c>
      <c r="AF20" s="18" t="s">
        <v>15</v>
      </c>
      <c r="AG20" s="19" t="s">
        <v>15</v>
      </c>
      <c r="AH20" s="33">
        <f>SUM($C20:$AG20)+COUNTIF($C20:$AG20,"*")</f>
        <v>9</v>
      </c>
      <c r="AI20" s="34"/>
      <c r="AJ20" s="34"/>
      <c r="AK20" s="35"/>
      <c r="AM20" s="132">
        <f>Fevrier!AM20-SUM(C20:AG20)+2.5</f>
        <v>6.5</v>
      </c>
      <c r="AO20" s="129">
        <f>Fevrier!AO20+AI21-AJ21-AK22</f>
        <v>-15</v>
      </c>
    </row>
    <row r="21" spans="2:41" ht="13.5" customHeight="1" x14ac:dyDescent="0.25">
      <c r="B21" s="30" t="s">
        <v>10</v>
      </c>
      <c r="C21" s="15"/>
      <c r="D21" s="16"/>
      <c r="E21" s="16"/>
      <c r="F21" s="16"/>
      <c r="G21" s="16"/>
      <c r="H21" s="16"/>
      <c r="I21" s="16"/>
      <c r="J21" s="16"/>
      <c r="K21" s="16"/>
      <c r="L21" s="16"/>
      <c r="M21" s="16">
        <v>0.75</v>
      </c>
      <c r="N21" s="16"/>
      <c r="O21" s="16"/>
      <c r="P21" s="16"/>
      <c r="Q21" s="16"/>
      <c r="R21" s="16"/>
      <c r="S21" s="16"/>
      <c r="T21" s="16"/>
      <c r="U21" s="16"/>
      <c r="V21" s="16"/>
      <c r="W21" s="16"/>
      <c r="X21" s="16"/>
      <c r="Y21" s="16"/>
      <c r="Z21" s="16"/>
      <c r="AA21" s="16"/>
      <c r="AB21" s="16"/>
      <c r="AC21" s="16"/>
      <c r="AD21" s="16"/>
      <c r="AE21" s="16"/>
      <c r="AF21" s="16"/>
      <c r="AG21" s="31"/>
      <c r="AH21" s="36"/>
      <c r="AI21" s="37">
        <f>SUM(C21:AG21)</f>
        <v>0.75</v>
      </c>
      <c r="AJ21" s="37">
        <v>0</v>
      </c>
      <c r="AK21" s="40"/>
      <c r="AM21" s="133"/>
      <c r="AO21" s="129"/>
    </row>
    <row r="22" spans="2:41" ht="13.5" customHeight="1" x14ac:dyDescent="0.25">
      <c r="B22" s="26" t="s">
        <v>19</v>
      </c>
      <c r="C22" s="27"/>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9"/>
      <c r="AH22" s="38"/>
      <c r="AI22" s="41"/>
      <c r="AJ22" s="41"/>
      <c r="AK22" s="39">
        <f>SUM(C22:AG22)</f>
        <v>0</v>
      </c>
      <c r="AM22" s="134"/>
      <c r="AO22" s="129"/>
    </row>
    <row r="23" spans="2:41" ht="26.1" customHeight="1" x14ac:dyDescent="0.25">
      <c r="B23" s="4" t="str">
        <f>NomMois&amp;" Total Absences"</f>
        <v>Janvier Total Absences</v>
      </c>
      <c r="C23" s="5">
        <f>SUBTOTAL(103,C$8,C$11,C$14,C$17,C$20)</f>
        <v>3</v>
      </c>
      <c r="D23" s="5">
        <f t="shared" ref="D23:AG23" si="3">SUBTOTAL(103,D$8,D$11,D$14,D$17,D$20)</f>
        <v>2</v>
      </c>
      <c r="E23" s="5">
        <f t="shared" si="3"/>
        <v>2</v>
      </c>
      <c r="F23" s="5">
        <f t="shared" si="3"/>
        <v>2</v>
      </c>
      <c r="G23" s="5">
        <f t="shared" si="3"/>
        <v>2</v>
      </c>
      <c r="H23" s="5">
        <f t="shared" si="3"/>
        <v>1</v>
      </c>
      <c r="I23" s="5">
        <f t="shared" si="3"/>
        <v>0</v>
      </c>
      <c r="J23" s="5">
        <f t="shared" si="3"/>
        <v>1</v>
      </c>
      <c r="K23" s="5">
        <f t="shared" si="3"/>
        <v>1</v>
      </c>
      <c r="L23" s="5">
        <f t="shared" si="3"/>
        <v>1</v>
      </c>
      <c r="M23" s="5">
        <f t="shared" si="3"/>
        <v>1</v>
      </c>
      <c r="N23" s="5">
        <f t="shared" si="3"/>
        <v>1</v>
      </c>
      <c r="O23" s="5">
        <f t="shared" si="3"/>
        <v>0</v>
      </c>
      <c r="P23" s="5">
        <f t="shared" si="3"/>
        <v>0</v>
      </c>
      <c r="Q23" s="5">
        <f t="shared" si="3"/>
        <v>2</v>
      </c>
      <c r="R23" s="5">
        <f t="shared" si="3"/>
        <v>1</v>
      </c>
      <c r="S23" s="5">
        <f t="shared" si="3"/>
        <v>1</v>
      </c>
      <c r="T23" s="5">
        <f t="shared" si="3"/>
        <v>1</v>
      </c>
      <c r="U23" s="5">
        <f t="shared" si="3"/>
        <v>1</v>
      </c>
      <c r="V23" s="5">
        <f t="shared" si="3"/>
        <v>0</v>
      </c>
      <c r="W23" s="5">
        <f t="shared" si="3"/>
        <v>0</v>
      </c>
      <c r="X23" s="5">
        <f t="shared" si="3"/>
        <v>1</v>
      </c>
      <c r="Y23" s="5">
        <f t="shared" si="3"/>
        <v>1</v>
      </c>
      <c r="Z23" s="5">
        <f t="shared" si="3"/>
        <v>1</v>
      </c>
      <c r="AA23" s="5">
        <f t="shared" si="3"/>
        <v>1</v>
      </c>
      <c r="AB23" s="5">
        <f t="shared" si="3"/>
        <v>1</v>
      </c>
      <c r="AC23" s="5">
        <f t="shared" si="3"/>
        <v>0</v>
      </c>
      <c r="AD23" s="5">
        <f t="shared" si="3"/>
        <v>0</v>
      </c>
      <c r="AE23" s="5">
        <f t="shared" si="3"/>
        <v>1</v>
      </c>
      <c r="AF23" s="5">
        <f t="shared" si="3"/>
        <v>1</v>
      </c>
      <c r="AG23" s="5">
        <f t="shared" si="3"/>
        <v>2</v>
      </c>
      <c r="AH23" s="32">
        <f>SUM(AH8,AH11,AH14,AH17,AH20)</f>
        <v>32</v>
      </c>
      <c r="AI23" s="32">
        <f>SUM(AI9,AI12,AI15,AI18,AI21)</f>
        <v>40.5</v>
      </c>
      <c r="AJ23" s="32">
        <f>SUM(AJ9,AJ12,AJ15,AJ18,AJ21)</f>
        <v>0</v>
      </c>
      <c r="AK23" s="32">
        <f>SUM(AK8:AK22)</f>
        <v>7.75</v>
      </c>
    </row>
  </sheetData>
  <mergeCells count="22">
    <mergeCell ref="AO20:AO22"/>
    <mergeCell ref="AO6:AO7"/>
    <mergeCell ref="AO8:AO10"/>
    <mergeCell ref="AO11:AO13"/>
    <mergeCell ref="AO14:AO16"/>
    <mergeCell ref="AO17:AO19"/>
    <mergeCell ref="C4:AG4"/>
    <mergeCell ref="D2:E2"/>
    <mergeCell ref="G2:I2"/>
    <mergeCell ref="K2:M2"/>
    <mergeCell ref="O2:Q2"/>
    <mergeCell ref="S2:U2"/>
    <mergeCell ref="AM14:AM16"/>
    <mergeCell ref="AM17:AM19"/>
    <mergeCell ref="AM20:AM22"/>
    <mergeCell ref="AH6:AH7"/>
    <mergeCell ref="AI6:AI7"/>
    <mergeCell ref="AK6:AK7"/>
    <mergeCell ref="AM6:AM7"/>
    <mergeCell ref="AM8:AM10"/>
    <mergeCell ref="AM11:AM13"/>
    <mergeCell ref="AJ6:AJ7"/>
  </mergeCells>
  <conditionalFormatting sqref="C23:AG23">
    <cfRule type="cellIs" dxfId="169" priority="95" operator="equal">
      <formula>0</formula>
    </cfRule>
  </conditionalFormatting>
  <conditionalFormatting sqref="B2:D2 F2:G2 J2:K2 N2:O2 R2:S2 V2:AG2 B3:AG7 B8:O9">
    <cfRule type="cellIs" dxfId="168" priority="90" operator="equal">
      <formula>$R$2</formula>
    </cfRule>
    <cfRule type="cellIs" dxfId="167" priority="91" operator="equal">
      <formula>$N$2</formula>
    </cfRule>
    <cfRule type="cellIs" dxfId="166" priority="92" operator="equal">
      <formula>$J$2</formula>
    </cfRule>
    <cfRule type="cellIs" dxfId="165" priority="93" operator="equal">
      <formula>$F$2</formula>
    </cfRule>
  </conditionalFormatting>
  <conditionalFormatting sqref="B10:O10">
    <cfRule type="cellIs" dxfId="164" priority="85" operator="equal">
      <formula>$R$2</formula>
    </cfRule>
    <cfRule type="cellIs" dxfId="163" priority="86" operator="equal">
      <formula>$N$2</formula>
    </cfRule>
    <cfRule type="cellIs" dxfId="162" priority="87" operator="equal">
      <formula>$J$2</formula>
    </cfRule>
    <cfRule type="cellIs" dxfId="161" priority="88" operator="equal">
      <formula>$F$2</formula>
    </cfRule>
  </conditionalFormatting>
  <conditionalFormatting sqref="B17:O18">
    <cfRule type="cellIs" dxfId="160" priority="60" operator="equal">
      <formula>$R$2</formula>
    </cfRule>
    <cfRule type="cellIs" dxfId="159" priority="61" operator="equal">
      <formula>$N$2</formula>
    </cfRule>
    <cfRule type="cellIs" dxfId="158" priority="62" operator="equal">
      <formula>$J$2</formula>
    </cfRule>
    <cfRule type="cellIs" dxfId="157" priority="63" operator="equal">
      <formula>$F$2</formula>
    </cfRule>
  </conditionalFormatting>
  <conditionalFormatting sqref="B16:O16">
    <cfRule type="cellIs" dxfId="156" priority="65" operator="equal">
      <formula>$R$2</formula>
    </cfRule>
    <cfRule type="cellIs" dxfId="155" priority="66" operator="equal">
      <formula>$N$2</formula>
    </cfRule>
    <cfRule type="cellIs" dxfId="154" priority="67" operator="equal">
      <formula>$J$2</formula>
    </cfRule>
    <cfRule type="cellIs" dxfId="153" priority="68" operator="equal">
      <formula>$F$2</formula>
    </cfRule>
  </conditionalFormatting>
  <conditionalFormatting sqref="B14:O15">
    <cfRule type="cellIs" dxfId="152" priority="70" operator="equal">
      <formula>$R$2</formula>
    </cfRule>
    <cfRule type="cellIs" dxfId="151" priority="71" operator="equal">
      <formula>$N$2</formula>
    </cfRule>
    <cfRule type="cellIs" dxfId="150" priority="72" operator="equal">
      <formula>$J$2</formula>
    </cfRule>
    <cfRule type="cellIs" dxfId="149" priority="73" operator="equal">
      <formula>$F$2</formula>
    </cfRule>
  </conditionalFormatting>
  <conditionalFormatting sqref="B13:O13">
    <cfRule type="cellIs" dxfId="148" priority="75" operator="equal">
      <formula>$R$2</formula>
    </cfRule>
    <cfRule type="cellIs" dxfId="147" priority="76" operator="equal">
      <formula>$N$2</formula>
    </cfRule>
    <cfRule type="cellIs" dxfId="146" priority="77" operator="equal">
      <formula>$J$2</formula>
    </cfRule>
    <cfRule type="cellIs" dxfId="145" priority="78" operator="equal">
      <formula>$F$2</formula>
    </cfRule>
  </conditionalFormatting>
  <conditionalFormatting sqref="B11:O12">
    <cfRule type="cellIs" dxfId="144" priority="80" operator="equal">
      <formula>$R$2</formula>
    </cfRule>
    <cfRule type="cellIs" dxfId="143" priority="81" operator="equal">
      <formula>$N$2</formula>
    </cfRule>
    <cfRule type="cellIs" dxfId="142" priority="82" operator="equal">
      <formula>$J$2</formula>
    </cfRule>
    <cfRule type="cellIs" dxfId="141" priority="83" operator="equal">
      <formula>$F$2</formula>
    </cfRule>
  </conditionalFormatting>
  <conditionalFormatting sqref="B19:O19">
    <cfRule type="cellIs" dxfId="140" priority="55" operator="equal">
      <formula>$R$2</formula>
    </cfRule>
    <cfRule type="cellIs" dxfId="139" priority="56" operator="equal">
      <formula>$N$2</formula>
    </cfRule>
    <cfRule type="cellIs" dxfId="138" priority="57" operator="equal">
      <formula>$J$2</formula>
    </cfRule>
    <cfRule type="cellIs" dxfId="137" priority="58" operator="equal">
      <formula>$F$2</formula>
    </cfRule>
  </conditionalFormatting>
  <conditionalFormatting sqref="B20:O21">
    <cfRule type="cellIs" dxfId="136" priority="50" operator="equal">
      <formula>$R$2</formula>
    </cfRule>
    <cfRule type="cellIs" dxfId="135" priority="51" operator="equal">
      <formula>$N$2</formula>
    </cfRule>
    <cfRule type="cellIs" dxfId="134" priority="52" operator="equal">
      <formula>$J$2</formula>
    </cfRule>
    <cfRule type="cellIs" dxfId="133" priority="53" operator="equal">
      <formula>$F$2</formula>
    </cfRule>
  </conditionalFormatting>
  <conditionalFormatting sqref="B22:O22">
    <cfRule type="cellIs" dxfId="132" priority="45" operator="equal">
      <formula>$R$2</formula>
    </cfRule>
    <cfRule type="cellIs" dxfId="131" priority="46" operator="equal">
      <formula>$N$2</formula>
    </cfRule>
    <cfRule type="cellIs" dxfId="130" priority="47" operator="equal">
      <formula>$J$2</formula>
    </cfRule>
    <cfRule type="cellIs" dxfId="129" priority="48" operator="equal">
      <formula>$F$2</formula>
    </cfRule>
  </conditionalFormatting>
  <conditionalFormatting sqref="C2 C8:O8 C11:O11 C14:O14 C17:O17 C20:O20">
    <cfRule type="cellIs" dxfId="128" priority="43" operator="equal">
      <formula>"0.5"</formula>
    </cfRule>
    <cfRule type="cellIs" dxfId="127" priority="44" operator="equal">
      <formula>1</formula>
    </cfRule>
  </conditionalFormatting>
  <conditionalFormatting sqref="P8:AG9">
    <cfRule type="cellIs" dxfId="126" priority="39" operator="equal">
      <formula>$R$2</formula>
    </cfRule>
    <cfRule type="cellIs" dxfId="125" priority="40" operator="equal">
      <formula>$N$2</formula>
    </cfRule>
    <cfRule type="cellIs" dxfId="124" priority="41" operator="equal">
      <formula>$J$2</formula>
    </cfRule>
    <cfRule type="cellIs" dxfId="123" priority="42" operator="equal">
      <formula>$F$2</formula>
    </cfRule>
  </conditionalFormatting>
  <conditionalFormatting sqref="P10:AG10">
    <cfRule type="cellIs" dxfId="122" priority="35" operator="equal">
      <formula>$R$2</formula>
    </cfRule>
    <cfRule type="cellIs" dxfId="121" priority="36" operator="equal">
      <formula>$N$2</formula>
    </cfRule>
    <cfRule type="cellIs" dxfId="120" priority="37" operator="equal">
      <formula>$J$2</formula>
    </cfRule>
    <cfRule type="cellIs" dxfId="119" priority="38" operator="equal">
      <formula>$F$2</formula>
    </cfRule>
  </conditionalFormatting>
  <conditionalFormatting sqref="P17:AG18">
    <cfRule type="cellIs" dxfId="118" priority="15" operator="equal">
      <formula>$R$2</formula>
    </cfRule>
    <cfRule type="cellIs" dxfId="117" priority="16" operator="equal">
      <formula>$N$2</formula>
    </cfRule>
    <cfRule type="cellIs" dxfId="116" priority="17" operator="equal">
      <formula>$J$2</formula>
    </cfRule>
    <cfRule type="cellIs" dxfId="115" priority="18" operator="equal">
      <formula>$F$2</formula>
    </cfRule>
  </conditionalFormatting>
  <conditionalFormatting sqref="P16:AG16">
    <cfRule type="cellIs" dxfId="114" priority="19" operator="equal">
      <formula>$R$2</formula>
    </cfRule>
    <cfRule type="cellIs" dxfId="113" priority="20" operator="equal">
      <formula>$N$2</formula>
    </cfRule>
    <cfRule type="cellIs" dxfId="112" priority="21" operator="equal">
      <formula>$J$2</formula>
    </cfRule>
    <cfRule type="cellIs" dxfId="111" priority="22" operator="equal">
      <formula>$F$2</formula>
    </cfRule>
  </conditionalFormatting>
  <conditionalFormatting sqref="P14:AG15">
    <cfRule type="cellIs" dxfId="110" priority="23" operator="equal">
      <formula>$R$2</formula>
    </cfRule>
    <cfRule type="cellIs" dxfId="109" priority="24" operator="equal">
      <formula>$N$2</formula>
    </cfRule>
    <cfRule type="cellIs" dxfId="108" priority="25" operator="equal">
      <formula>$J$2</formula>
    </cfRule>
    <cfRule type="cellIs" dxfId="107" priority="26" operator="equal">
      <formula>$F$2</formula>
    </cfRule>
  </conditionalFormatting>
  <conditionalFormatting sqref="P13:AG13">
    <cfRule type="cellIs" dxfId="106" priority="27" operator="equal">
      <formula>$R$2</formula>
    </cfRule>
    <cfRule type="cellIs" dxfId="105" priority="28" operator="equal">
      <formula>$N$2</formula>
    </cfRule>
    <cfRule type="cellIs" dxfId="104" priority="29" operator="equal">
      <formula>$J$2</formula>
    </cfRule>
    <cfRule type="cellIs" dxfId="103" priority="30" operator="equal">
      <formula>$F$2</formula>
    </cfRule>
  </conditionalFormatting>
  <conditionalFormatting sqref="P11:AG12">
    <cfRule type="cellIs" dxfId="102" priority="31" operator="equal">
      <formula>$R$2</formula>
    </cfRule>
    <cfRule type="cellIs" dxfId="101" priority="32" operator="equal">
      <formula>$N$2</formula>
    </cfRule>
    <cfRule type="cellIs" dxfId="100" priority="33" operator="equal">
      <formula>$J$2</formula>
    </cfRule>
    <cfRule type="cellIs" dxfId="99" priority="34" operator="equal">
      <formula>$F$2</formula>
    </cfRule>
  </conditionalFormatting>
  <conditionalFormatting sqref="P19:AG19">
    <cfRule type="cellIs" dxfId="98" priority="11" operator="equal">
      <formula>$R$2</formula>
    </cfRule>
    <cfRule type="cellIs" dxfId="97" priority="12" operator="equal">
      <formula>$N$2</formula>
    </cfRule>
    <cfRule type="cellIs" dxfId="96" priority="13" operator="equal">
      <formula>$J$2</formula>
    </cfRule>
    <cfRule type="cellIs" dxfId="95" priority="14" operator="equal">
      <formula>$F$2</formula>
    </cfRule>
  </conditionalFormatting>
  <conditionalFormatting sqref="P20:AG21">
    <cfRule type="cellIs" dxfId="94" priority="7" operator="equal">
      <formula>$R$2</formula>
    </cfRule>
    <cfRule type="cellIs" dxfId="93" priority="8" operator="equal">
      <formula>$N$2</formula>
    </cfRule>
    <cfRule type="cellIs" dxfId="92" priority="9" operator="equal">
      <formula>$J$2</formula>
    </cfRule>
    <cfRule type="cellIs" dxfId="91" priority="10" operator="equal">
      <formula>$F$2</formula>
    </cfRule>
  </conditionalFormatting>
  <conditionalFormatting sqref="P22:AG22">
    <cfRule type="cellIs" dxfId="90" priority="3" operator="equal">
      <formula>$R$2</formula>
    </cfRule>
    <cfRule type="cellIs" dxfId="89" priority="4" operator="equal">
      <formula>$N$2</formula>
    </cfRule>
    <cfRule type="cellIs" dxfId="88" priority="5" operator="equal">
      <formula>$J$2</formula>
    </cfRule>
    <cfRule type="cellIs" dxfId="87" priority="6" operator="equal">
      <formula>$F$2</formula>
    </cfRule>
  </conditionalFormatting>
  <conditionalFormatting sqref="P8:AG8 P11:AG11 P14:AG14 P17:AG17 P20:AG20">
    <cfRule type="cellIs" dxfId="86" priority="2" operator="equal">
      <formula>1</formula>
    </cfRule>
  </conditionalFormatting>
  <conditionalFormatting sqref="C8:AG8 C11:AG11 C14:AG14 C17:AG17 C20:AG20">
    <cfRule type="cellIs" dxfId="85" priority="1" operator="equal">
      <formula>0.5</formula>
    </cfRule>
  </conditionalFormatting>
  <dataValidations count="4">
    <dataValidation allowBlank="1" showInputMessage="1" showErrorMessage="1" prompt="Les jours de la semaine dans cette ligne sont mis à jour automatiquement pour le mois en fonction de l'année entrée dans AH4." sqref="C6:AG6" xr:uid="{F81D0986-4411-4398-BB4F-B0873C4F6C90}"/>
    <dataValidation allowBlank="1" showInputMessage="1" showErrorMessage="1" prompt="Les jours du mois dans cette ligne sont générés automatiquement. Entrez le motif de l'absence de l'employé dans la colonne correspondante pour chaque jour du mois, pareil pour les heures supplémentaires effectuées. Champ vide = Pas d'absence ni Hsupp" sqref="C7" xr:uid="{5F268B4D-6256-4C87-AFB6-4FEC28BC6447}"/>
    <dataValidation allowBlank="1" showInputMessage="1" showErrorMessage="1" prompt="Cette ligne définit les clés utilisées dans le tableau. (Formation corresponspond aux jours où les apprentis sont en formation à l'école)" sqref="B2" xr:uid="{109BEE07-7596-483F-A14D-BA6E92AAD75B}"/>
    <dataValidation allowBlank="1" showInputMessage="1" showErrorMessage="1" promptTitle="Saisie des congés payés" prompt="1 = une journée_x000a_0,5 = une demi journée" sqref="C2" xr:uid="{A08F8B6B-F645-4AF4-A43F-F415B5606659}"/>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DC9572F1-7E89-4530-9B44-6CB0683C19CC}">
          <x14:formula1>
            <xm:f>'Infos employés'!$B$5:$B$17</xm:f>
          </x14:formula1>
          <xm:sqref>B14:B15 B20:B21 B17:B18 B11:B12 B8:B9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22E35-9890-4DFE-90DB-AFE97C3BFA59}">
  <dimension ref="B1:AO23"/>
  <sheetViews>
    <sheetView showGridLines="0" zoomScaleNormal="100" workbookViewId="0">
      <selection activeCell="H25" sqref="H25"/>
    </sheetView>
  </sheetViews>
  <sheetFormatPr baseColWidth="10" defaultColWidth="8.7109375" defaultRowHeight="15" x14ac:dyDescent="0.25"/>
  <cols>
    <col min="1" max="1" width="3.140625" style="1" customWidth="1"/>
    <col min="2" max="2" width="22.5703125" style="1" customWidth="1"/>
    <col min="3" max="3" width="4.7109375" style="1" customWidth="1"/>
    <col min="4" max="5" width="5.28515625" style="1" customWidth="1"/>
    <col min="6" max="8" width="4.7109375" style="1" customWidth="1"/>
    <col min="9" max="9" width="5.7109375" style="1" customWidth="1"/>
    <col min="10" max="20" width="4.7109375" style="1" customWidth="1"/>
    <col min="21" max="21" width="5.140625" style="1" customWidth="1"/>
    <col min="22" max="33" width="4.7109375" style="1" customWidth="1"/>
    <col min="34" max="36" width="13.140625" style="1" customWidth="1"/>
    <col min="37" max="37" width="13" style="1" customWidth="1"/>
    <col min="38" max="40" width="8.7109375" style="1"/>
    <col min="41" max="41" width="12.42578125" style="1" customWidth="1"/>
    <col min="42" max="16384" width="8.7109375" style="1"/>
  </cols>
  <sheetData>
    <row r="1" spans="2:41" s="11" customFormat="1" ht="50.45" customHeight="1" x14ac:dyDescent="0.5">
      <c r="B1" s="10" t="s">
        <v>0</v>
      </c>
      <c r="X1" s="12"/>
    </row>
    <row r="2" spans="2:41" x14ac:dyDescent="0.25">
      <c r="B2" s="13" t="s">
        <v>1</v>
      </c>
      <c r="C2" s="44">
        <v>1</v>
      </c>
      <c r="D2" s="128" t="s">
        <v>34</v>
      </c>
      <c r="E2" s="128"/>
      <c r="F2" s="44" t="s">
        <v>27</v>
      </c>
      <c r="G2" s="128" t="s">
        <v>29</v>
      </c>
      <c r="H2" s="128"/>
      <c r="I2" s="128"/>
      <c r="J2" s="44" t="s">
        <v>2</v>
      </c>
      <c r="K2" s="128" t="s">
        <v>3</v>
      </c>
      <c r="L2" s="128"/>
      <c r="M2" s="128"/>
      <c r="N2" s="44" t="s">
        <v>15</v>
      </c>
      <c r="O2" s="128" t="s">
        <v>16</v>
      </c>
      <c r="P2" s="128"/>
      <c r="Q2" s="128"/>
      <c r="R2" s="44" t="s">
        <v>28</v>
      </c>
      <c r="S2" s="128" t="s">
        <v>17</v>
      </c>
      <c r="T2" s="128"/>
      <c r="U2" s="128"/>
      <c r="AH2" s="22" t="s">
        <v>18</v>
      </c>
      <c r="AI2" s="23">
        <v>4</v>
      </c>
      <c r="AJ2" s="49"/>
    </row>
    <row r="3" spans="2:41" ht="9.75" customHeight="1" x14ac:dyDescent="0.25"/>
    <row r="4" spans="2:41" ht="27.95" customHeight="1" x14ac:dyDescent="0.3">
      <c r="B4" s="7" t="s">
        <v>36</v>
      </c>
      <c r="C4" s="126" t="s">
        <v>11</v>
      </c>
      <c r="D4" s="126"/>
      <c r="E4" s="126"/>
      <c r="F4" s="126"/>
      <c r="G4" s="126"/>
      <c r="H4" s="126"/>
      <c r="I4" s="126"/>
      <c r="J4" s="126"/>
      <c r="K4" s="126"/>
      <c r="L4" s="126"/>
      <c r="M4" s="126"/>
      <c r="N4" s="126"/>
      <c r="O4" s="126"/>
      <c r="P4" s="126"/>
      <c r="Q4" s="126"/>
      <c r="R4" s="126"/>
      <c r="S4" s="126"/>
      <c r="T4" s="126"/>
      <c r="U4" s="126"/>
      <c r="V4" s="126"/>
      <c r="W4" s="126"/>
      <c r="X4" s="126"/>
      <c r="Y4" s="126"/>
      <c r="Z4" s="126"/>
      <c r="AA4" s="126"/>
      <c r="AB4" s="126"/>
      <c r="AC4" s="126"/>
      <c r="AD4" s="126"/>
      <c r="AE4" s="126"/>
      <c r="AF4" s="126"/>
      <c r="AG4" s="126"/>
      <c r="AH4" s="42" t="s">
        <v>21</v>
      </c>
      <c r="AI4" s="43">
        <v>2021</v>
      </c>
      <c r="AJ4" s="43"/>
      <c r="AK4" s="3"/>
    </row>
    <row r="5" spans="2:41" ht="12.95" customHeight="1" x14ac:dyDescent="0.25">
      <c r="B5" s="8" t="s">
        <v>14</v>
      </c>
      <c r="C5" s="9">
        <f t="shared" ref="C5:AG5" si="0">IFERROR(WEEKNUM(DATE($AI4,Avril,DAY(C7)),1)-1,"")</f>
        <v>13</v>
      </c>
      <c r="D5" s="9">
        <f t="shared" si="0"/>
        <v>13</v>
      </c>
      <c r="E5" s="9">
        <f t="shared" si="0"/>
        <v>13</v>
      </c>
      <c r="F5" s="9">
        <f t="shared" si="0"/>
        <v>14</v>
      </c>
      <c r="G5" s="9">
        <f t="shared" si="0"/>
        <v>14</v>
      </c>
      <c r="H5" s="9">
        <f t="shared" si="0"/>
        <v>14</v>
      </c>
      <c r="I5" s="9">
        <f t="shared" si="0"/>
        <v>14</v>
      </c>
      <c r="J5" s="9">
        <f t="shared" si="0"/>
        <v>14</v>
      </c>
      <c r="K5" s="9">
        <f t="shared" si="0"/>
        <v>14</v>
      </c>
      <c r="L5" s="9">
        <f t="shared" si="0"/>
        <v>14</v>
      </c>
      <c r="M5" s="9">
        <f t="shared" si="0"/>
        <v>15</v>
      </c>
      <c r="N5" s="9">
        <f t="shared" si="0"/>
        <v>15</v>
      </c>
      <c r="O5" s="9">
        <f t="shared" si="0"/>
        <v>15</v>
      </c>
      <c r="P5" s="9">
        <f t="shared" si="0"/>
        <v>15</v>
      </c>
      <c r="Q5" s="9">
        <f t="shared" si="0"/>
        <v>15</v>
      </c>
      <c r="R5" s="9">
        <f t="shared" si="0"/>
        <v>15</v>
      </c>
      <c r="S5" s="9">
        <f t="shared" si="0"/>
        <v>15</v>
      </c>
      <c r="T5" s="9">
        <f t="shared" si="0"/>
        <v>16</v>
      </c>
      <c r="U5" s="9">
        <f t="shared" si="0"/>
        <v>16</v>
      </c>
      <c r="V5" s="9">
        <f t="shared" si="0"/>
        <v>16</v>
      </c>
      <c r="W5" s="9">
        <f t="shared" si="0"/>
        <v>16</v>
      </c>
      <c r="X5" s="9">
        <f t="shared" si="0"/>
        <v>16</v>
      </c>
      <c r="Y5" s="9">
        <f t="shared" si="0"/>
        <v>16</v>
      </c>
      <c r="Z5" s="9">
        <f t="shared" si="0"/>
        <v>16</v>
      </c>
      <c r="AA5" s="9">
        <f t="shared" si="0"/>
        <v>17</v>
      </c>
      <c r="AB5" s="9">
        <f t="shared" si="0"/>
        <v>17</v>
      </c>
      <c r="AC5" s="9">
        <f t="shared" si="0"/>
        <v>17</v>
      </c>
      <c r="AD5" s="9">
        <f t="shared" si="0"/>
        <v>17</v>
      </c>
      <c r="AE5" s="9">
        <f t="shared" si="0"/>
        <v>17</v>
      </c>
      <c r="AF5" s="9">
        <f t="shared" si="0"/>
        <v>17</v>
      </c>
      <c r="AG5" s="9" t="str">
        <f t="shared" si="0"/>
        <v/>
      </c>
      <c r="AH5" s="3"/>
      <c r="AI5" s="3"/>
      <c r="AJ5" s="3"/>
      <c r="AK5" s="3"/>
    </row>
    <row r="6" spans="2:41" s="2" customFormat="1" ht="17.45" customHeight="1" x14ac:dyDescent="0.25">
      <c r="B6" s="5"/>
      <c r="C6" s="6" t="str">
        <f>IFERROR(TEXT(WEEKDAY(C7),"jjj"),"")</f>
        <v>jeu</v>
      </c>
      <c r="D6" s="6" t="str">
        <f t="shared" ref="D6:AG6" si="1">IFERROR(TEXT(WEEKDAY(D7),"jjj"),"")</f>
        <v>ven</v>
      </c>
      <c r="E6" s="6" t="str">
        <f t="shared" si="1"/>
        <v>sam</v>
      </c>
      <c r="F6" s="6" t="str">
        <f t="shared" si="1"/>
        <v>dim</v>
      </c>
      <c r="G6" s="6" t="str">
        <f t="shared" si="1"/>
        <v>lun</v>
      </c>
      <c r="H6" s="6" t="str">
        <f t="shared" si="1"/>
        <v>mar</v>
      </c>
      <c r="I6" s="6" t="str">
        <f t="shared" si="1"/>
        <v>mer</v>
      </c>
      <c r="J6" s="6" t="str">
        <f t="shared" si="1"/>
        <v>jeu</v>
      </c>
      <c r="K6" s="6" t="str">
        <f t="shared" si="1"/>
        <v>ven</v>
      </c>
      <c r="L6" s="6" t="str">
        <f t="shared" si="1"/>
        <v>sam</v>
      </c>
      <c r="M6" s="6" t="str">
        <f t="shared" si="1"/>
        <v>dim</v>
      </c>
      <c r="N6" s="6" t="str">
        <f t="shared" si="1"/>
        <v>lun</v>
      </c>
      <c r="O6" s="6" t="str">
        <f t="shared" si="1"/>
        <v>mar</v>
      </c>
      <c r="P6" s="6" t="str">
        <f t="shared" si="1"/>
        <v>mer</v>
      </c>
      <c r="Q6" s="6" t="str">
        <f t="shared" si="1"/>
        <v>jeu</v>
      </c>
      <c r="R6" s="6" t="str">
        <f t="shared" si="1"/>
        <v>ven</v>
      </c>
      <c r="S6" s="6" t="str">
        <f t="shared" si="1"/>
        <v>sam</v>
      </c>
      <c r="T6" s="6" t="str">
        <f t="shared" si="1"/>
        <v>dim</v>
      </c>
      <c r="U6" s="6" t="str">
        <f t="shared" si="1"/>
        <v>lun</v>
      </c>
      <c r="V6" s="6" t="str">
        <f t="shared" si="1"/>
        <v>mar</v>
      </c>
      <c r="W6" s="6" t="str">
        <f t="shared" si="1"/>
        <v>mer</v>
      </c>
      <c r="X6" s="6" t="str">
        <f t="shared" si="1"/>
        <v>jeu</v>
      </c>
      <c r="Y6" s="6" t="str">
        <f t="shared" si="1"/>
        <v>ven</v>
      </c>
      <c r="Z6" s="6" t="str">
        <f t="shared" si="1"/>
        <v>sam</v>
      </c>
      <c r="AA6" s="6" t="str">
        <f t="shared" si="1"/>
        <v>dim</v>
      </c>
      <c r="AB6" s="6" t="str">
        <f t="shared" si="1"/>
        <v>lun</v>
      </c>
      <c r="AC6" s="6" t="str">
        <f t="shared" si="1"/>
        <v>mar</v>
      </c>
      <c r="AD6" s="6" t="str">
        <f t="shared" si="1"/>
        <v>mer</v>
      </c>
      <c r="AE6" s="6" t="str">
        <f t="shared" si="1"/>
        <v>jeu</v>
      </c>
      <c r="AF6" s="6" t="str">
        <f t="shared" si="1"/>
        <v>ven</v>
      </c>
      <c r="AG6" s="6" t="str">
        <f t="shared" si="1"/>
        <v/>
      </c>
      <c r="AH6" s="127" t="s">
        <v>12</v>
      </c>
      <c r="AI6" s="127" t="s">
        <v>13</v>
      </c>
      <c r="AJ6" s="127" t="s">
        <v>25</v>
      </c>
      <c r="AK6" s="127" t="s">
        <v>20</v>
      </c>
      <c r="AM6" s="131" t="s">
        <v>22</v>
      </c>
      <c r="AO6" s="131" t="s">
        <v>26</v>
      </c>
    </row>
    <row r="7" spans="2:41" s="2" customFormat="1" ht="17.45" customHeight="1" x14ac:dyDescent="0.25">
      <c r="B7" s="24" t="s">
        <v>5</v>
      </c>
      <c r="C7" s="45">
        <f>DATE(AI4,AI2,1)</f>
        <v>44287</v>
      </c>
      <c r="D7" s="45">
        <f>IFERROR(IF(C7&gt;=EOMONTH(C7,0),"",C7+1),"")</f>
        <v>44288</v>
      </c>
      <c r="E7" s="45">
        <f t="shared" ref="E7:AG7" si="2">IFERROR(IF(D7&gt;=EOMONTH(D7,0),"",D7+1),"")</f>
        <v>44289</v>
      </c>
      <c r="F7" s="45">
        <f t="shared" si="2"/>
        <v>44290</v>
      </c>
      <c r="G7" s="45">
        <f t="shared" si="2"/>
        <v>44291</v>
      </c>
      <c r="H7" s="45">
        <f t="shared" si="2"/>
        <v>44292</v>
      </c>
      <c r="I7" s="45">
        <f t="shared" si="2"/>
        <v>44293</v>
      </c>
      <c r="J7" s="45">
        <f t="shared" si="2"/>
        <v>44294</v>
      </c>
      <c r="K7" s="45">
        <f t="shared" si="2"/>
        <v>44295</v>
      </c>
      <c r="L7" s="45">
        <f t="shared" si="2"/>
        <v>44296</v>
      </c>
      <c r="M7" s="45">
        <f t="shared" si="2"/>
        <v>44297</v>
      </c>
      <c r="N7" s="45">
        <f t="shared" si="2"/>
        <v>44298</v>
      </c>
      <c r="O7" s="45">
        <f t="shared" si="2"/>
        <v>44299</v>
      </c>
      <c r="P7" s="45">
        <f t="shared" si="2"/>
        <v>44300</v>
      </c>
      <c r="Q7" s="45">
        <f t="shared" si="2"/>
        <v>44301</v>
      </c>
      <c r="R7" s="45">
        <f t="shared" si="2"/>
        <v>44302</v>
      </c>
      <c r="S7" s="45">
        <f t="shared" si="2"/>
        <v>44303</v>
      </c>
      <c r="T7" s="45">
        <f t="shared" si="2"/>
        <v>44304</v>
      </c>
      <c r="U7" s="45">
        <f t="shared" si="2"/>
        <v>44305</v>
      </c>
      <c r="V7" s="45">
        <f t="shared" si="2"/>
        <v>44306</v>
      </c>
      <c r="W7" s="45">
        <f t="shared" si="2"/>
        <v>44307</v>
      </c>
      <c r="X7" s="45">
        <f t="shared" si="2"/>
        <v>44308</v>
      </c>
      <c r="Y7" s="45">
        <f t="shared" si="2"/>
        <v>44309</v>
      </c>
      <c r="Z7" s="45">
        <f t="shared" si="2"/>
        <v>44310</v>
      </c>
      <c r="AA7" s="45">
        <f t="shared" si="2"/>
        <v>44311</v>
      </c>
      <c r="AB7" s="45">
        <f t="shared" si="2"/>
        <v>44312</v>
      </c>
      <c r="AC7" s="45">
        <f t="shared" si="2"/>
        <v>44313</v>
      </c>
      <c r="AD7" s="45">
        <f t="shared" si="2"/>
        <v>44314</v>
      </c>
      <c r="AE7" s="45">
        <f t="shared" si="2"/>
        <v>44315</v>
      </c>
      <c r="AF7" s="45">
        <f t="shared" si="2"/>
        <v>44316</v>
      </c>
      <c r="AG7" s="45" t="str">
        <f t="shared" si="2"/>
        <v/>
      </c>
      <c r="AH7" s="127"/>
      <c r="AI7" s="127"/>
      <c r="AJ7" s="130"/>
      <c r="AK7" s="127"/>
      <c r="AM7" s="131"/>
      <c r="AO7" s="131"/>
    </row>
    <row r="8" spans="2:41" ht="24.95" customHeight="1" x14ac:dyDescent="0.25">
      <c r="B8" s="25" t="s">
        <v>32</v>
      </c>
      <c r="C8" s="17"/>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9"/>
      <c r="AH8" s="33">
        <f>SUM($C8:$AG8)+COUNTIF($C8:$AG8,"*")</f>
        <v>0</v>
      </c>
      <c r="AI8" s="34"/>
      <c r="AJ8" s="34"/>
      <c r="AK8" s="35"/>
      <c r="AM8" s="129">
        <f>Mars!AM8-SUM(C8:AG8)+2.5</f>
        <v>26.5</v>
      </c>
      <c r="AO8" s="129">
        <f>Mars!AO8+AI9-AJ9-AK10</f>
        <v>-11.25</v>
      </c>
    </row>
    <row r="9" spans="2:41" ht="14.25" customHeight="1" x14ac:dyDescent="0.25">
      <c r="B9" s="30" t="s">
        <v>10</v>
      </c>
      <c r="C9" s="15"/>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31"/>
      <c r="AH9" s="36"/>
      <c r="AI9" s="37">
        <f>SUM(C9:AG9)</f>
        <v>0</v>
      </c>
      <c r="AJ9" s="37">
        <v>0</v>
      </c>
      <c r="AK9" s="40"/>
      <c r="AM9" s="129"/>
      <c r="AO9" s="129"/>
    </row>
    <row r="10" spans="2:41" ht="14.25" customHeight="1" x14ac:dyDescent="0.25">
      <c r="B10" s="26" t="s">
        <v>19</v>
      </c>
      <c r="C10" s="27"/>
      <c r="D10" s="28"/>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9"/>
      <c r="AH10" s="38"/>
      <c r="AI10" s="41"/>
      <c r="AJ10" s="41"/>
      <c r="AK10" s="39">
        <f>SUM(C10:AG10)</f>
        <v>0</v>
      </c>
      <c r="AM10" s="129"/>
      <c r="AO10" s="129"/>
    </row>
    <row r="11" spans="2:41" ht="30" customHeight="1" x14ac:dyDescent="0.25">
      <c r="B11" s="25" t="s">
        <v>30</v>
      </c>
      <c r="C11" s="17" t="s">
        <v>28</v>
      </c>
      <c r="D11" s="18" t="s">
        <v>28</v>
      </c>
      <c r="E11" s="18"/>
      <c r="F11" s="18"/>
      <c r="G11" s="18"/>
      <c r="H11" s="18"/>
      <c r="I11" s="18"/>
      <c r="J11" s="18" t="s">
        <v>28</v>
      </c>
      <c r="K11" s="18" t="s">
        <v>28</v>
      </c>
      <c r="L11" s="18"/>
      <c r="M11" s="18"/>
      <c r="N11" s="18"/>
      <c r="O11" s="18"/>
      <c r="P11" s="18"/>
      <c r="Q11" s="18"/>
      <c r="R11" s="18"/>
      <c r="S11" s="18"/>
      <c r="T11" s="18"/>
      <c r="U11" s="18"/>
      <c r="V11" s="18"/>
      <c r="W11" s="18"/>
      <c r="X11" s="18"/>
      <c r="Y11" s="18"/>
      <c r="Z11" s="18"/>
      <c r="AA11" s="18"/>
      <c r="AB11" s="18"/>
      <c r="AC11" s="18"/>
      <c r="AD11" s="18"/>
      <c r="AE11" s="18"/>
      <c r="AF11" s="18"/>
      <c r="AG11" s="19"/>
      <c r="AH11" s="33">
        <f>SUM($C11:$AG11)+COUNTIF($C11:$AG11,"*")</f>
        <v>4</v>
      </c>
      <c r="AI11" s="34"/>
      <c r="AJ11" s="34"/>
      <c r="AK11" s="35"/>
      <c r="AM11" s="129">
        <f>Mars!AM11-SUM(C11:AG11)+2.5</f>
        <v>17.5</v>
      </c>
      <c r="AO11" s="129">
        <f>Mars!AO11+AI12-AJ12-AK13</f>
        <v>4</v>
      </c>
    </row>
    <row r="12" spans="2:41" ht="14.25" customHeight="1" x14ac:dyDescent="0.25">
      <c r="B12" s="30" t="s">
        <v>10</v>
      </c>
      <c r="C12" s="15"/>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31"/>
      <c r="AH12" s="36"/>
      <c r="AI12" s="37">
        <f>SUM(C12:AG12)</f>
        <v>0</v>
      </c>
      <c r="AJ12" s="37">
        <v>0</v>
      </c>
      <c r="AK12" s="40"/>
      <c r="AM12" s="129"/>
      <c r="AO12" s="129"/>
    </row>
    <row r="13" spans="2:41" ht="14.25" customHeight="1" x14ac:dyDescent="0.25">
      <c r="B13" s="26" t="s">
        <v>19</v>
      </c>
      <c r="C13" s="27"/>
      <c r="D13" s="28"/>
      <c r="E13" s="28"/>
      <c r="F13" s="28"/>
      <c r="G13" s="28"/>
      <c r="H13" s="28"/>
      <c r="I13" s="28">
        <v>1</v>
      </c>
      <c r="J13" s="28"/>
      <c r="K13" s="28"/>
      <c r="L13" s="28"/>
      <c r="M13" s="28"/>
      <c r="N13" s="28"/>
      <c r="O13" s="28"/>
      <c r="P13" s="28"/>
      <c r="Q13" s="28"/>
      <c r="R13" s="28"/>
      <c r="S13" s="28"/>
      <c r="T13" s="28"/>
      <c r="U13" s="28"/>
      <c r="V13" s="28"/>
      <c r="W13" s="28"/>
      <c r="X13" s="28"/>
      <c r="Y13" s="28"/>
      <c r="Z13" s="28"/>
      <c r="AA13" s="28"/>
      <c r="AB13" s="28"/>
      <c r="AC13" s="28"/>
      <c r="AD13" s="28"/>
      <c r="AE13" s="28"/>
      <c r="AF13" s="28"/>
      <c r="AG13" s="29"/>
      <c r="AH13" s="38"/>
      <c r="AI13" s="41"/>
      <c r="AJ13" s="41"/>
      <c r="AK13" s="39">
        <f>SUM(C13:AG13)</f>
        <v>1</v>
      </c>
      <c r="AM13" s="129"/>
      <c r="AO13" s="129"/>
    </row>
    <row r="14" spans="2:41" ht="30" customHeight="1" x14ac:dyDescent="0.25">
      <c r="B14" s="25" t="s">
        <v>7</v>
      </c>
      <c r="C14" s="17"/>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9"/>
      <c r="AH14" s="33">
        <f>SUM($C14:$AG14)+COUNTIF($C14:$AG14,"*")</f>
        <v>0</v>
      </c>
      <c r="AI14" s="34"/>
      <c r="AJ14" s="34"/>
      <c r="AK14" s="35"/>
      <c r="AM14" s="129">
        <f>Mars!AM14-SUM(C14:AG14)+2.5</f>
        <v>7.5</v>
      </c>
      <c r="AO14" s="129">
        <f>Mars!AO14+AI15-AJ15-AK16</f>
        <v>61</v>
      </c>
    </row>
    <row r="15" spans="2:41" ht="14.25" customHeight="1" x14ac:dyDescent="0.25">
      <c r="B15" s="30" t="s">
        <v>10</v>
      </c>
      <c r="C15" s="15">
        <v>1</v>
      </c>
      <c r="D15" s="16">
        <v>2</v>
      </c>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31"/>
      <c r="AH15" s="36"/>
      <c r="AI15" s="37">
        <f>SUM(C15:AG15)</f>
        <v>3</v>
      </c>
      <c r="AJ15" s="37">
        <v>0</v>
      </c>
      <c r="AK15" s="40"/>
      <c r="AM15" s="129"/>
      <c r="AO15" s="129"/>
    </row>
    <row r="16" spans="2:41" ht="14.25" customHeight="1" x14ac:dyDescent="0.25">
      <c r="B16" s="26" t="s">
        <v>19</v>
      </c>
      <c r="C16" s="27"/>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9"/>
      <c r="AH16" s="38"/>
      <c r="AI16" s="41"/>
      <c r="AJ16" s="41"/>
      <c r="AK16" s="39">
        <f>SUM(C16:AG16)</f>
        <v>0</v>
      </c>
      <c r="AM16" s="129"/>
      <c r="AO16" s="129"/>
    </row>
    <row r="17" spans="2:41" ht="30" customHeight="1" x14ac:dyDescent="0.25">
      <c r="B17" s="25" t="s">
        <v>8</v>
      </c>
      <c r="C17" s="17"/>
      <c r="D17" s="18"/>
      <c r="E17" s="18"/>
      <c r="F17" s="18"/>
      <c r="G17" s="18"/>
      <c r="H17" s="18" t="s">
        <v>15</v>
      </c>
      <c r="I17" s="18" t="s">
        <v>15</v>
      </c>
      <c r="J17" s="18"/>
      <c r="K17" s="18"/>
      <c r="L17" s="18"/>
      <c r="M17" s="18"/>
      <c r="N17" s="18"/>
      <c r="O17" s="18"/>
      <c r="P17" s="18"/>
      <c r="Q17" s="18"/>
      <c r="R17" s="18"/>
      <c r="S17" s="18"/>
      <c r="T17" s="18"/>
      <c r="U17" s="18"/>
      <c r="V17" s="18"/>
      <c r="W17" s="18"/>
      <c r="X17" s="18"/>
      <c r="Y17" s="18"/>
      <c r="Z17" s="18"/>
      <c r="AA17" s="18"/>
      <c r="AB17" s="18"/>
      <c r="AC17" s="18"/>
      <c r="AD17" s="18"/>
      <c r="AE17" s="18"/>
      <c r="AF17" s="18"/>
      <c r="AG17" s="19"/>
      <c r="AH17" s="33">
        <f>SUM($C17:$AG17)+COUNTIF($C17:$AG17,"*")</f>
        <v>2</v>
      </c>
      <c r="AI17" s="34"/>
      <c r="AJ17" s="34"/>
      <c r="AK17" s="35"/>
      <c r="AM17" s="129">
        <f>Mars!AM17-SUM(C17:AG17)+2.5</f>
        <v>12.68</v>
      </c>
      <c r="AO17" s="129">
        <f>Mars!AO17+AI18-AJ18-AK19</f>
        <v>2</v>
      </c>
    </row>
    <row r="18" spans="2:41" ht="14.25" customHeight="1" x14ac:dyDescent="0.25">
      <c r="B18" s="30" t="s">
        <v>10</v>
      </c>
      <c r="C18" s="15"/>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31"/>
      <c r="AH18" s="36"/>
      <c r="AI18" s="37">
        <f>SUM(C18:AG18)</f>
        <v>0</v>
      </c>
      <c r="AJ18" s="37">
        <v>0</v>
      </c>
      <c r="AK18" s="40"/>
      <c r="AM18" s="129"/>
      <c r="AO18" s="129"/>
    </row>
    <row r="19" spans="2:41" ht="14.25" customHeight="1" x14ac:dyDescent="0.25">
      <c r="B19" s="26" t="s">
        <v>19</v>
      </c>
      <c r="C19" s="27"/>
      <c r="D19" s="28">
        <v>1</v>
      </c>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9"/>
      <c r="AH19" s="38"/>
      <c r="AI19" s="41"/>
      <c r="AJ19" s="41"/>
      <c r="AK19" s="39">
        <f>SUM(C19:AG19)</f>
        <v>1</v>
      </c>
      <c r="AM19" s="129"/>
      <c r="AO19" s="129"/>
    </row>
    <row r="20" spans="2:41" ht="30" customHeight="1" x14ac:dyDescent="0.25">
      <c r="B20" s="25" t="s">
        <v>9</v>
      </c>
      <c r="C20" s="17" t="s">
        <v>15</v>
      </c>
      <c r="D20" s="18" t="s">
        <v>15</v>
      </c>
      <c r="E20" s="18" t="s">
        <v>15</v>
      </c>
      <c r="F20" s="18"/>
      <c r="G20" s="18"/>
      <c r="H20" s="18" t="s">
        <v>15</v>
      </c>
      <c r="I20" s="18" t="s">
        <v>15</v>
      </c>
      <c r="J20" s="18" t="s">
        <v>15</v>
      </c>
      <c r="K20" s="18" t="s">
        <v>15</v>
      </c>
      <c r="L20" s="18" t="s">
        <v>15</v>
      </c>
      <c r="M20" s="18"/>
      <c r="N20" s="18"/>
      <c r="O20" s="18"/>
      <c r="P20" s="18"/>
      <c r="Q20" s="18"/>
      <c r="R20" s="18"/>
      <c r="S20" s="18"/>
      <c r="T20" s="18"/>
      <c r="U20" s="18"/>
      <c r="V20" s="18"/>
      <c r="W20" s="18"/>
      <c r="X20" s="18"/>
      <c r="Y20" s="18"/>
      <c r="Z20" s="18"/>
      <c r="AA20" s="18"/>
      <c r="AB20" s="18"/>
      <c r="AC20" s="18"/>
      <c r="AD20" s="18"/>
      <c r="AE20" s="18"/>
      <c r="AF20" s="18"/>
      <c r="AG20" s="19"/>
      <c r="AH20" s="33">
        <f>SUM($C20:$AG20)+COUNTIF($C20:$AG20,"*")</f>
        <v>8</v>
      </c>
      <c r="AI20" s="34"/>
      <c r="AJ20" s="34"/>
      <c r="AK20" s="35"/>
      <c r="AM20" s="129">
        <f>Mars!AM20-SUM(C20:AG20)+2.5</f>
        <v>9</v>
      </c>
      <c r="AO20" s="129">
        <f>Mars!AO20+AI21-AJ21-AK22</f>
        <v>-15</v>
      </c>
    </row>
    <row r="21" spans="2:41" ht="14.25" customHeight="1" x14ac:dyDescent="0.25">
      <c r="B21" s="30" t="s">
        <v>10</v>
      </c>
      <c r="C21" s="15"/>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31"/>
      <c r="AH21" s="36"/>
      <c r="AI21" s="37">
        <f>SUM(C21:AG21)</f>
        <v>0</v>
      </c>
      <c r="AJ21" s="37">
        <v>0</v>
      </c>
      <c r="AK21" s="40"/>
      <c r="AM21" s="129"/>
      <c r="AO21" s="129"/>
    </row>
    <row r="22" spans="2:41" ht="14.25" customHeight="1" x14ac:dyDescent="0.25">
      <c r="B22" s="26" t="s">
        <v>19</v>
      </c>
      <c r="C22" s="27"/>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9"/>
      <c r="AH22" s="38"/>
      <c r="AI22" s="41"/>
      <c r="AJ22" s="41"/>
      <c r="AK22" s="39">
        <f>SUM(C22:AG22)</f>
        <v>0</v>
      </c>
      <c r="AM22" s="129"/>
      <c r="AO22" s="129"/>
    </row>
    <row r="23" spans="2:41" ht="26.1" customHeight="1" x14ac:dyDescent="0.25">
      <c r="B23" s="4" t="str">
        <f>NomMois&amp;" Total Absences"</f>
        <v>Janvier Total Absences</v>
      </c>
      <c r="C23" s="5">
        <f>SUBTOTAL(103,C$8,C$11,C$14,C$17,C$20)</f>
        <v>2</v>
      </c>
      <c r="D23" s="5">
        <f t="shared" ref="D23:AG23" si="3">SUBTOTAL(103,D$8,D$11,D$14,D$17,D$20)</f>
        <v>2</v>
      </c>
      <c r="E23" s="5">
        <f t="shared" si="3"/>
        <v>1</v>
      </c>
      <c r="F23" s="5">
        <f t="shared" si="3"/>
        <v>0</v>
      </c>
      <c r="G23" s="5">
        <f t="shared" si="3"/>
        <v>0</v>
      </c>
      <c r="H23" s="5">
        <f t="shared" si="3"/>
        <v>2</v>
      </c>
      <c r="I23" s="5">
        <f t="shared" si="3"/>
        <v>2</v>
      </c>
      <c r="J23" s="5">
        <f t="shared" si="3"/>
        <v>2</v>
      </c>
      <c r="K23" s="5">
        <f t="shared" si="3"/>
        <v>2</v>
      </c>
      <c r="L23" s="5">
        <f t="shared" si="3"/>
        <v>1</v>
      </c>
      <c r="M23" s="5">
        <f t="shared" si="3"/>
        <v>0</v>
      </c>
      <c r="N23" s="5">
        <f t="shared" si="3"/>
        <v>0</v>
      </c>
      <c r="O23" s="5">
        <f t="shared" si="3"/>
        <v>0</v>
      </c>
      <c r="P23" s="5">
        <f t="shared" si="3"/>
        <v>0</v>
      </c>
      <c r="Q23" s="5">
        <f t="shared" si="3"/>
        <v>0</v>
      </c>
      <c r="R23" s="5">
        <f t="shared" si="3"/>
        <v>0</v>
      </c>
      <c r="S23" s="5">
        <f t="shared" si="3"/>
        <v>0</v>
      </c>
      <c r="T23" s="5">
        <f t="shared" si="3"/>
        <v>0</v>
      </c>
      <c r="U23" s="5">
        <f t="shared" si="3"/>
        <v>0</v>
      </c>
      <c r="V23" s="5">
        <f t="shared" si="3"/>
        <v>0</v>
      </c>
      <c r="W23" s="5">
        <f t="shared" si="3"/>
        <v>0</v>
      </c>
      <c r="X23" s="5">
        <f t="shared" si="3"/>
        <v>0</v>
      </c>
      <c r="Y23" s="5">
        <f t="shared" si="3"/>
        <v>0</v>
      </c>
      <c r="Z23" s="5">
        <f t="shared" si="3"/>
        <v>0</v>
      </c>
      <c r="AA23" s="5">
        <f t="shared" si="3"/>
        <v>0</v>
      </c>
      <c r="AB23" s="5">
        <f t="shared" si="3"/>
        <v>0</v>
      </c>
      <c r="AC23" s="5">
        <f t="shared" si="3"/>
        <v>0</v>
      </c>
      <c r="AD23" s="5">
        <f t="shared" si="3"/>
        <v>0</v>
      </c>
      <c r="AE23" s="5">
        <f t="shared" si="3"/>
        <v>0</v>
      </c>
      <c r="AF23" s="5">
        <f t="shared" si="3"/>
        <v>0</v>
      </c>
      <c r="AG23" s="5">
        <f t="shared" si="3"/>
        <v>0</v>
      </c>
      <c r="AH23" s="32">
        <f>SUM(AH8,AH11,AH14,AH17,AH20)</f>
        <v>14</v>
      </c>
      <c r="AI23" s="32">
        <f>SUM(AI9,AI12,AI15,AI18,AI21)</f>
        <v>3</v>
      </c>
      <c r="AJ23" s="32">
        <f>SUM(AJ9,AJ12,AJ15,AJ18,AJ21)</f>
        <v>0</v>
      </c>
      <c r="AK23" s="32">
        <f>SUM(AK8:AK22)</f>
        <v>2</v>
      </c>
    </row>
  </sheetData>
  <mergeCells count="22">
    <mergeCell ref="AO20:AO22"/>
    <mergeCell ref="AO6:AO7"/>
    <mergeCell ref="AO8:AO10"/>
    <mergeCell ref="AO11:AO13"/>
    <mergeCell ref="AO14:AO16"/>
    <mergeCell ref="AO17:AO19"/>
    <mergeCell ref="C4:AG4"/>
    <mergeCell ref="D2:E2"/>
    <mergeCell ref="G2:I2"/>
    <mergeCell ref="K2:M2"/>
    <mergeCell ref="O2:Q2"/>
    <mergeCell ref="S2:U2"/>
    <mergeCell ref="AM14:AM16"/>
    <mergeCell ref="AM17:AM19"/>
    <mergeCell ref="AM20:AM22"/>
    <mergeCell ref="AH6:AH7"/>
    <mergeCell ref="AI6:AI7"/>
    <mergeCell ref="AK6:AK7"/>
    <mergeCell ref="AM6:AM7"/>
    <mergeCell ref="AM8:AM10"/>
    <mergeCell ref="AM11:AM13"/>
    <mergeCell ref="AJ6:AJ7"/>
  </mergeCells>
  <conditionalFormatting sqref="C23:AG23">
    <cfRule type="cellIs" dxfId="339" priority="95" operator="equal">
      <formula>0</formula>
    </cfRule>
  </conditionalFormatting>
  <conditionalFormatting sqref="B2:D2 F2:G2 J2:K2 N2:O2 R2:S2 V2:AG2 B3:AG7 B8:B9 N8:AG9">
    <cfRule type="cellIs" dxfId="338" priority="90" operator="equal">
      <formula>$R$2</formula>
    </cfRule>
    <cfRule type="cellIs" dxfId="337" priority="91" operator="equal">
      <formula>$N$2</formula>
    </cfRule>
    <cfRule type="cellIs" dxfId="336" priority="92" operator="equal">
      <formula>$J$2</formula>
    </cfRule>
    <cfRule type="cellIs" dxfId="335" priority="93" operator="equal">
      <formula>$F$2</formula>
    </cfRule>
  </conditionalFormatting>
  <conditionalFormatting sqref="B10 N10:AG10">
    <cfRule type="cellIs" dxfId="334" priority="85" operator="equal">
      <formula>$R$2</formula>
    </cfRule>
    <cfRule type="cellIs" dxfId="333" priority="86" operator="equal">
      <formula>$N$2</formula>
    </cfRule>
    <cfRule type="cellIs" dxfId="332" priority="87" operator="equal">
      <formula>$J$2</formula>
    </cfRule>
    <cfRule type="cellIs" dxfId="331" priority="88" operator="equal">
      <formula>$F$2</formula>
    </cfRule>
  </conditionalFormatting>
  <conditionalFormatting sqref="B17:B18 N17:AG18">
    <cfRule type="cellIs" dxfId="330" priority="60" operator="equal">
      <formula>$R$2</formula>
    </cfRule>
    <cfRule type="cellIs" dxfId="329" priority="61" operator="equal">
      <formula>$N$2</formula>
    </cfRule>
    <cfRule type="cellIs" dxfId="328" priority="62" operator="equal">
      <formula>$J$2</formula>
    </cfRule>
    <cfRule type="cellIs" dxfId="327" priority="63" operator="equal">
      <formula>$F$2</formula>
    </cfRule>
  </conditionalFormatting>
  <conditionalFormatting sqref="B16 N16:AG16">
    <cfRule type="cellIs" dxfId="326" priority="65" operator="equal">
      <formula>$R$2</formula>
    </cfRule>
    <cfRule type="cellIs" dxfId="325" priority="66" operator="equal">
      <formula>$N$2</formula>
    </cfRule>
    <cfRule type="cellIs" dxfId="324" priority="67" operator="equal">
      <formula>$J$2</formula>
    </cfRule>
    <cfRule type="cellIs" dxfId="323" priority="68" operator="equal">
      <formula>$F$2</formula>
    </cfRule>
  </conditionalFormatting>
  <conditionalFormatting sqref="B14:B15 N14:AG15">
    <cfRule type="cellIs" dxfId="322" priority="70" operator="equal">
      <formula>$R$2</formula>
    </cfRule>
    <cfRule type="cellIs" dxfId="321" priority="71" operator="equal">
      <formula>$N$2</formula>
    </cfRule>
    <cfRule type="cellIs" dxfId="320" priority="72" operator="equal">
      <formula>$J$2</formula>
    </cfRule>
    <cfRule type="cellIs" dxfId="319" priority="73" operator="equal">
      <formula>$F$2</formula>
    </cfRule>
  </conditionalFormatting>
  <conditionalFormatting sqref="B13 N13:AG13">
    <cfRule type="cellIs" dxfId="318" priority="75" operator="equal">
      <formula>$R$2</formula>
    </cfRule>
    <cfRule type="cellIs" dxfId="317" priority="76" operator="equal">
      <formula>$N$2</formula>
    </cfRule>
    <cfRule type="cellIs" dxfId="316" priority="77" operator="equal">
      <formula>$J$2</formula>
    </cfRule>
    <cfRule type="cellIs" dxfId="315" priority="78" operator="equal">
      <formula>$F$2</formula>
    </cfRule>
  </conditionalFormatting>
  <conditionalFormatting sqref="B11:B12 N11:AG12">
    <cfRule type="cellIs" dxfId="314" priority="80" operator="equal">
      <formula>$R$2</formula>
    </cfRule>
    <cfRule type="cellIs" dxfId="313" priority="81" operator="equal">
      <formula>$N$2</formula>
    </cfRule>
    <cfRule type="cellIs" dxfId="312" priority="82" operator="equal">
      <formula>$J$2</formula>
    </cfRule>
    <cfRule type="cellIs" dxfId="311" priority="83" operator="equal">
      <formula>$F$2</formula>
    </cfRule>
  </conditionalFormatting>
  <conditionalFormatting sqref="B19 N19:AG19">
    <cfRule type="cellIs" dxfId="310" priority="55" operator="equal">
      <formula>$R$2</formula>
    </cfRule>
    <cfRule type="cellIs" dxfId="309" priority="56" operator="equal">
      <formula>$N$2</formula>
    </cfRule>
    <cfRule type="cellIs" dxfId="308" priority="57" operator="equal">
      <formula>$J$2</formula>
    </cfRule>
    <cfRule type="cellIs" dxfId="307" priority="58" operator="equal">
      <formula>$F$2</formula>
    </cfRule>
  </conditionalFormatting>
  <conditionalFormatting sqref="B20:B21 N20:AG21">
    <cfRule type="cellIs" dxfId="306" priority="50" operator="equal">
      <formula>$R$2</formula>
    </cfRule>
    <cfRule type="cellIs" dxfId="305" priority="51" operator="equal">
      <formula>$N$2</formula>
    </cfRule>
    <cfRule type="cellIs" dxfId="304" priority="52" operator="equal">
      <formula>$J$2</formula>
    </cfRule>
    <cfRule type="cellIs" dxfId="303" priority="53" operator="equal">
      <formula>$F$2</formula>
    </cfRule>
  </conditionalFormatting>
  <conditionalFormatting sqref="B22 N22:AG22">
    <cfRule type="cellIs" dxfId="302" priority="45" operator="equal">
      <formula>$R$2</formula>
    </cfRule>
    <cfRule type="cellIs" dxfId="301" priority="46" operator="equal">
      <formula>$N$2</formula>
    </cfRule>
    <cfRule type="cellIs" dxfId="300" priority="47" operator="equal">
      <formula>$J$2</formula>
    </cfRule>
    <cfRule type="cellIs" dxfId="299" priority="48" operator="equal">
      <formula>$F$2</formula>
    </cfRule>
  </conditionalFormatting>
  <conditionalFormatting sqref="C2 N8:AG8 N11:AG11 N14:AG14 N17:AG17 N20:AG20">
    <cfRule type="cellIs" dxfId="298" priority="43" operator="equal">
      <formula>"0.5"</formula>
    </cfRule>
    <cfRule type="cellIs" dxfId="297" priority="44" operator="equal">
      <formula>1</formula>
    </cfRule>
  </conditionalFormatting>
  <conditionalFormatting sqref="C8:M9">
    <cfRule type="cellIs" dxfId="296" priority="39" operator="equal">
      <formula>$R$2</formula>
    </cfRule>
    <cfRule type="cellIs" dxfId="295" priority="40" operator="equal">
      <formula>$N$2</formula>
    </cfRule>
    <cfRule type="cellIs" dxfId="294" priority="41" operator="equal">
      <formula>$J$2</formula>
    </cfRule>
    <cfRule type="cellIs" dxfId="293" priority="42" operator="equal">
      <formula>$F$2</formula>
    </cfRule>
  </conditionalFormatting>
  <conditionalFormatting sqref="C10:M10">
    <cfRule type="cellIs" dxfId="292" priority="35" operator="equal">
      <formula>$R$2</formula>
    </cfRule>
    <cfRule type="cellIs" dxfId="291" priority="36" operator="equal">
      <formula>$N$2</formula>
    </cfRule>
    <cfRule type="cellIs" dxfId="290" priority="37" operator="equal">
      <formula>$J$2</formula>
    </cfRule>
    <cfRule type="cellIs" dxfId="289" priority="38" operator="equal">
      <formula>$F$2</formula>
    </cfRule>
  </conditionalFormatting>
  <conditionalFormatting sqref="C17:M18">
    <cfRule type="cellIs" dxfId="288" priority="15" operator="equal">
      <formula>$R$2</formula>
    </cfRule>
    <cfRule type="cellIs" dxfId="287" priority="16" operator="equal">
      <formula>$N$2</formula>
    </cfRule>
    <cfRule type="cellIs" dxfId="286" priority="17" operator="equal">
      <formula>$J$2</formula>
    </cfRule>
    <cfRule type="cellIs" dxfId="285" priority="18" operator="equal">
      <formula>$F$2</formula>
    </cfRule>
  </conditionalFormatting>
  <conditionalFormatting sqref="C16:M16">
    <cfRule type="cellIs" dxfId="284" priority="19" operator="equal">
      <formula>$R$2</formula>
    </cfRule>
    <cfRule type="cellIs" dxfId="283" priority="20" operator="equal">
      <formula>$N$2</formula>
    </cfRule>
    <cfRule type="cellIs" dxfId="282" priority="21" operator="equal">
      <formula>$J$2</formula>
    </cfRule>
    <cfRule type="cellIs" dxfId="281" priority="22" operator="equal">
      <formula>$F$2</formula>
    </cfRule>
  </conditionalFormatting>
  <conditionalFormatting sqref="C14:M15">
    <cfRule type="cellIs" dxfId="280" priority="23" operator="equal">
      <formula>$R$2</formula>
    </cfRule>
    <cfRule type="cellIs" dxfId="279" priority="24" operator="equal">
      <formula>$N$2</formula>
    </cfRule>
    <cfRule type="cellIs" dxfId="278" priority="25" operator="equal">
      <formula>$J$2</formula>
    </cfRule>
    <cfRule type="cellIs" dxfId="277" priority="26" operator="equal">
      <formula>$F$2</formula>
    </cfRule>
  </conditionalFormatting>
  <conditionalFormatting sqref="C13:M13">
    <cfRule type="cellIs" dxfId="276" priority="27" operator="equal">
      <formula>$R$2</formula>
    </cfRule>
    <cfRule type="cellIs" dxfId="275" priority="28" operator="equal">
      <formula>$N$2</formula>
    </cfRule>
    <cfRule type="cellIs" dxfId="274" priority="29" operator="equal">
      <formula>$J$2</formula>
    </cfRule>
    <cfRule type="cellIs" dxfId="273" priority="30" operator="equal">
      <formula>$F$2</formula>
    </cfRule>
  </conditionalFormatting>
  <conditionalFormatting sqref="C11:M12">
    <cfRule type="cellIs" dxfId="272" priority="31" operator="equal">
      <formula>$R$2</formula>
    </cfRule>
    <cfRule type="cellIs" dxfId="271" priority="32" operator="equal">
      <formula>$N$2</formula>
    </cfRule>
    <cfRule type="cellIs" dxfId="270" priority="33" operator="equal">
      <formula>$J$2</formula>
    </cfRule>
    <cfRule type="cellIs" dxfId="269" priority="34" operator="equal">
      <formula>$F$2</formula>
    </cfRule>
  </conditionalFormatting>
  <conditionalFormatting sqref="C19:M19">
    <cfRule type="cellIs" dxfId="268" priority="11" operator="equal">
      <formula>$R$2</formula>
    </cfRule>
    <cfRule type="cellIs" dxfId="267" priority="12" operator="equal">
      <formula>$N$2</formula>
    </cfRule>
    <cfRule type="cellIs" dxfId="266" priority="13" operator="equal">
      <formula>$J$2</formula>
    </cfRule>
    <cfRule type="cellIs" dxfId="265" priority="14" operator="equal">
      <formula>$F$2</formula>
    </cfRule>
  </conditionalFormatting>
  <conditionalFormatting sqref="C20:M21">
    <cfRule type="cellIs" dxfId="264" priority="7" operator="equal">
      <formula>$R$2</formula>
    </cfRule>
    <cfRule type="cellIs" dxfId="263" priority="8" operator="equal">
      <formula>$N$2</formula>
    </cfRule>
    <cfRule type="cellIs" dxfId="262" priority="9" operator="equal">
      <formula>$J$2</formula>
    </cfRule>
    <cfRule type="cellIs" dxfId="261" priority="10" operator="equal">
      <formula>$F$2</formula>
    </cfRule>
  </conditionalFormatting>
  <conditionalFormatting sqref="C22:M22">
    <cfRule type="cellIs" dxfId="260" priority="3" operator="equal">
      <formula>$R$2</formula>
    </cfRule>
    <cfRule type="cellIs" dxfId="259" priority="4" operator="equal">
      <formula>$N$2</formula>
    </cfRule>
    <cfRule type="cellIs" dxfId="258" priority="5" operator="equal">
      <formula>$J$2</formula>
    </cfRule>
    <cfRule type="cellIs" dxfId="257" priority="6" operator="equal">
      <formula>$F$2</formula>
    </cfRule>
  </conditionalFormatting>
  <conditionalFormatting sqref="C8:M8 C11:M11 C14:M14 C17:M17 C20:M20">
    <cfRule type="cellIs" dxfId="255" priority="1" operator="equal">
      <formula>0.5</formula>
    </cfRule>
    <cfRule type="cellIs" dxfId="256" priority="2" operator="equal">
      <formula>1</formula>
    </cfRule>
  </conditionalFormatting>
  <dataValidations count="4">
    <dataValidation allowBlank="1" showInputMessage="1" showErrorMessage="1" prompt="Les jours de la semaine dans cette ligne sont mis à jour automatiquement pour le mois en fonction de l'année entrée dans AH4." sqref="C6:AG6" xr:uid="{07E1F8B2-652F-476F-8D3C-76C8A43E3421}"/>
    <dataValidation allowBlank="1" showInputMessage="1" showErrorMessage="1" prompt="Les jours du mois dans cette ligne sont générés automatiquement. Entrez le motif de l'absence de l'employé dans la colonne correspondante pour chaque jour du mois, pareil pour les heures supplémentaires effectuées. Champ vide = Pas d'absence ni Hsupp" sqref="C7" xr:uid="{1476FA7D-56BA-4341-8255-269D298A30F5}"/>
    <dataValidation allowBlank="1" showInputMessage="1" showErrorMessage="1" prompt="Cette ligne définit les clés utilisées dans le tableau. (Formation corresponspond aux jours où les apprentis sont en formation à l'école)" sqref="B2" xr:uid="{E698FF99-EB49-4D9C-82E8-4A80A9C72EC9}"/>
    <dataValidation allowBlank="1" showInputMessage="1" showErrorMessage="1" promptTitle="Saisie des congés payés" prompt="1 = une journée_x000a_0,5 = une demi journée" sqref="C2" xr:uid="{26768CDF-4324-45A4-9083-4C7C65484C4A}"/>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4C3AFD61-F2E2-44D5-AC85-72EB6D74798F}">
          <x14:formula1>
            <xm:f>'Infos employés'!$B$5:$B$17</xm:f>
          </x14:formula1>
          <xm:sqref>B14:B15 B20:B21 B17:B18 B11:B12 B8:B9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32348-C12A-4DEE-B410-56CC0A7695BB}">
  <dimension ref="B1:S81"/>
  <sheetViews>
    <sheetView tabSelected="1" topLeftCell="A13" zoomScale="90" zoomScaleNormal="90" workbookViewId="0">
      <selection activeCell="C47" sqref="C47"/>
    </sheetView>
  </sheetViews>
  <sheetFormatPr baseColWidth="10" defaultRowHeight="15" x14ac:dyDescent="0.25"/>
  <cols>
    <col min="1" max="1" width="3.42578125" customWidth="1"/>
    <col min="2" max="2" width="18.85546875" customWidth="1"/>
    <col min="3" max="3" width="13.5703125" customWidth="1"/>
    <col min="4" max="4" width="16.140625" customWidth="1"/>
    <col min="5" max="5" width="9" customWidth="1"/>
    <col min="6" max="7" width="11" customWidth="1"/>
    <col min="8" max="9" width="12.85546875" customWidth="1"/>
    <col min="10" max="12" width="11" customWidth="1"/>
    <col min="15" max="15" width="0" hidden="1" customWidth="1"/>
    <col min="16" max="16" width="14" hidden="1" customWidth="1"/>
    <col min="17" max="17" width="50.7109375" hidden="1" customWidth="1"/>
    <col min="18" max="19" width="12.28515625" hidden="1" customWidth="1"/>
    <col min="20" max="20" width="12.28515625" customWidth="1"/>
    <col min="21" max="21" width="10.28515625" customWidth="1"/>
    <col min="22" max="22" width="13.85546875" customWidth="1"/>
    <col min="23" max="23" width="12.28515625" customWidth="1"/>
    <col min="24" max="24" width="5.85546875" customWidth="1"/>
    <col min="25" max="25" width="12.28515625" customWidth="1"/>
    <col min="26" max="26" width="7" customWidth="1"/>
    <col min="27" max="27" width="11.5703125"/>
    <col min="28" max="28" width="16.140625" bestFit="1" customWidth="1"/>
    <col min="29" max="30" width="11.5703125"/>
  </cols>
  <sheetData>
    <row r="1" spans="2:15" x14ac:dyDescent="0.25">
      <c r="D1" t="s">
        <v>77</v>
      </c>
      <c r="E1">
        <v>8.75</v>
      </c>
      <c r="I1" s="104"/>
    </row>
    <row r="2" spans="2:15" ht="23.25" x14ac:dyDescent="0.35">
      <c r="B2" s="112" t="s">
        <v>32</v>
      </c>
      <c r="D2" t="s">
        <v>35</v>
      </c>
    </row>
    <row r="4" spans="2:15" ht="15.75" x14ac:dyDescent="0.25">
      <c r="B4" s="159" t="s">
        <v>37</v>
      </c>
      <c r="C4" s="160"/>
      <c r="D4" s="161"/>
      <c r="E4" s="52"/>
      <c r="F4" s="163" t="s">
        <v>38</v>
      </c>
      <c r="G4" s="164"/>
      <c r="H4" s="164"/>
      <c r="I4" s="165"/>
      <c r="J4" s="163" t="s">
        <v>39</v>
      </c>
      <c r="K4" s="141"/>
      <c r="L4" s="142"/>
      <c r="O4" s="105"/>
    </row>
    <row r="5" spans="2:15" ht="15.75" x14ac:dyDescent="0.25">
      <c r="B5" s="162"/>
      <c r="C5" s="162"/>
      <c r="D5" s="152"/>
      <c r="E5" s="53"/>
      <c r="F5" s="54" t="s">
        <v>40</v>
      </c>
      <c r="G5" s="54" t="s">
        <v>41</v>
      </c>
      <c r="H5" s="54" t="s">
        <v>78</v>
      </c>
      <c r="I5" s="54" t="s">
        <v>79</v>
      </c>
      <c r="J5" s="54" t="s">
        <v>40</v>
      </c>
      <c r="K5" s="54" t="s">
        <v>41</v>
      </c>
      <c r="L5" s="54" t="s">
        <v>42</v>
      </c>
      <c r="O5" s="105"/>
    </row>
    <row r="6" spans="2:15" ht="15.75" x14ac:dyDescent="0.25">
      <c r="B6" s="144"/>
      <c r="C6" s="146"/>
      <c r="D6" s="146"/>
      <c r="E6" s="55"/>
      <c r="F6" s="56"/>
      <c r="G6" s="57"/>
      <c r="H6" s="56"/>
      <c r="I6" s="56"/>
      <c r="J6" s="56"/>
      <c r="K6" s="57"/>
      <c r="L6" s="58"/>
      <c r="O6" s="105"/>
    </row>
    <row r="7" spans="2:15" ht="15.75" x14ac:dyDescent="0.25">
      <c r="B7" s="144" t="s">
        <v>70</v>
      </c>
      <c r="C7" s="146"/>
      <c r="D7" s="146"/>
      <c r="E7" s="55"/>
      <c r="F7" s="59">
        <v>151.66999999999999</v>
      </c>
      <c r="G7" s="57">
        <v>10.25</v>
      </c>
      <c r="H7" s="60"/>
      <c r="I7" s="60">
        <f>G7*F7</f>
        <v>1554.6174999999998</v>
      </c>
      <c r="J7" s="61"/>
      <c r="K7" s="57"/>
      <c r="L7" s="62"/>
      <c r="O7" s="105"/>
    </row>
    <row r="8" spans="2:15" ht="15.75" x14ac:dyDescent="0.25">
      <c r="B8" s="55" t="s">
        <v>73</v>
      </c>
      <c r="E8" s="55"/>
      <c r="F8" s="59">
        <f>IF(OR(B2="Éric",B2="Alain"),F7/$E$1,"")</f>
        <v>17.333714285714283</v>
      </c>
      <c r="G8" s="57">
        <f>IF(OR(B2="Éric",B2="Alain"),G7*1.25,"")</f>
        <v>12.8125</v>
      </c>
      <c r="H8" s="60"/>
      <c r="I8" s="60">
        <f>IFERROR(F8*G8,"")</f>
        <v>222.08821428571426</v>
      </c>
      <c r="J8" s="61"/>
      <c r="K8" s="57"/>
      <c r="L8" s="62"/>
      <c r="N8" s="111"/>
      <c r="O8" s="105"/>
    </row>
    <row r="9" spans="2:15" ht="15.75" x14ac:dyDescent="0.25">
      <c r="B9" s="144"/>
      <c r="C9" s="146"/>
      <c r="D9" s="146"/>
      <c r="E9" s="55"/>
      <c r="F9" s="61"/>
      <c r="G9" s="57"/>
      <c r="H9" s="61"/>
      <c r="I9" s="61"/>
      <c r="J9" s="61"/>
      <c r="K9" s="57"/>
      <c r="L9" s="62"/>
      <c r="N9" s="113"/>
      <c r="O9" s="105"/>
    </row>
    <row r="10" spans="2:15" ht="15.75" x14ac:dyDescent="0.25">
      <c r="B10" s="144" t="s">
        <v>75</v>
      </c>
      <c r="C10" s="144"/>
      <c r="D10" s="144"/>
      <c r="E10" s="55"/>
      <c r="F10" s="61">
        <f ca="1">SUMPRODUCT(OFFSET(INDIRECT(D2&amp;"!C7:AG7"),MATCH(B2,INDIRECT(D2&amp;"!B8:B50"),0),))</f>
        <v>1</v>
      </c>
      <c r="G10" s="57">
        <f>(IFERROR((I7+I8),I7)/22.60925)</f>
        <v>78.583133641572104</v>
      </c>
      <c r="H10" s="61">
        <f ca="1">F10*G10</f>
        <v>78.583133641572104</v>
      </c>
      <c r="I10" s="61"/>
      <c r="J10" s="61"/>
      <c r="K10" s="57"/>
      <c r="L10" s="62"/>
      <c r="N10" s="166"/>
      <c r="O10" s="105"/>
    </row>
    <row r="11" spans="2:15" ht="15.75" x14ac:dyDescent="0.25">
      <c r="B11" s="144" t="s">
        <v>71</v>
      </c>
      <c r="C11" s="144"/>
      <c r="D11" s="144"/>
      <c r="E11" s="55"/>
      <c r="F11" s="61">
        <f ca="1">COUNTIF(OFFSET(INDIRECT(D2&amp;"!C7:AG7"),MATCH(B2,INDIRECT(D2&amp;"!B8:B50"),0),),"CH")*7</f>
        <v>0</v>
      </c>
      <c r="G11" s="57">
        <v>10.25</v>
      </c>
      <c r="H11" s="61">
        <f ca="1">F11*G11</f>
        <v>0</v>
      </c>
      <c r="I11" s="61"/>
      <c r="J11" s="61"/>
      <c r="K11" s="57"/>
      <c r="L11" s="62"/>
      <c r="O11" s="106"/>
    </row>
    <row r="12" spans="2:15" ht="15.75" x14ac:dyDescent="0.25">
      <c r="B12" s="144" t="s">
        <v>72</v>
      </c>
      <c r="C12" s="144"/>
      <c r="D12" s="144"/>
      <c r="E12" s="55"/>
      <c r="F12" s="61">
        <f ca="1">F11/$E$1</f>
        <v>0</v>
      </c>
      <c r="G12" s="57">
        <f>G11*1.25</f>
        <v>12.8125</v>
      </c>
      <c r="H12" s="61">
        <f ca="1">F12*G12</f>
        <v>0</v>
      </c>
      <c r="I12" s="61"/>
      <c r="J12" s="61"/>
      <c r="K12" s="57"/>
      <c r="L12" s="62"/>
      <c r="O12" s="105"/>
    </row>
    <row r="13" spans="2:15" ht="15.75" x14ac:dyDescent="0.25">
      <c r="B13" s="144" t="s">
        <v>76</v>
      </c>
      <c r="C13" s="144"/>
      <c r="D13" s="144"/>
      <c r="E13" s="55"/>
      <c r="F13" s="61">
        <f ca="1">F10</f>
        <v>1</v>
      </c>
      <c r="G13" s="57">
        <f>G10</f>
        <v>78.583133641572104</v>
      </c>
      <c r="H13" s="61"/>
      <c r="I13" s="61">
        <f ca="1">F13*G13</f>
        <v>78.583133641572104</v>
      </c>
      <c r="J13" s="61"/>
      <c r="K13" s="57"/>
      <c r="L13" s="62"/>
      <c r="O13" s="105"/>
    </row>
    <row r="14" spans="2:15" ht="15.75" x14ac:dyDescent="0.25">
      <c r="B14" s="144" t="s">
        <v>74</v>
      </c>
      <c r="C14" s="144"/>
      <c r="D14" s="144"/>
      <c r="E14" s="55"/>
      <c r="F14" s="61">
        <v>956.66</v>
      </c>
      <c r="G14" s="57">
        <v>15</v>
      </c>
      <c r="H14" s="61"/>
      <c r="I14" s="61">
        <f>F14*G14%</f>
        <v>143.499</v>
      </c>
      <c r="J14" s="61"/>
      <c r="K14" s="57"/>
      <c r="L14" s="62"/>
      <c r="O14" s="105"/>
    </row>
    <row r="15" spans="2:15" ht="15.75" x14ac:dyDescent="0.25">
      <c r="B15" s="145" t="s">
        <v>43</v>
      </c>
      <c r="C15" s="146"/>
      <c r="D15" s="146"/>
      <c r="E15" s="63"/>
      <c r="F15" s="60"/>
      <c r="G15" s="64"/>
      <c r="H15" s="60"/>
      <c r="I15" s="60">
        <f ca="1">SUM(I7:I14)-SUM(H7:H14)</f>
        <v>1920.2047142857141</v>
      </c>
      <c r="J15" s="60"/>
      <c r="K15" s="64"/>
      <c r="L15" s="65"/>
      <c r="O15" s="105"/>
    </row>
    <row r="16" spans="2:15" ht="15.75" x14ac:dyDescent="0.25">
      <c r="B16" s="145"/>
      <c r="C16" s="145"/>
      <c r="D16" s="145"/>
      <c r="E16" s="63"/>
      <c r="F16" s="60"/>
      <c r="G16" s="64"/>
      <c r="H16" s="60"/>
      <c r="I16" s="60"/>
      <c r="J16" s="60"/>
      <c r="K16" s="64"/>
      <c r="L16" s="65"/>
      <c r="O16" s="105"/>
    </row>
    <row r="17" spans="2:19" ht="15.75" x14ac:dyDescent="0.25">
      <c r="B17" s="145" t="s">
        <v>44</v>
      </c>
      <c r="C17" s="146"/>
      <c r="D17" s="146"/>
      <c r="E17" s="63"/>
      <c r="F17" s="61"/>
      <c r="G17" s="57"/>
      <c r="H17" s="61"/>
      <c r="I17" s="61"/>
      <c r="J17" s="61"/>
      <c r="K17" s="57"/>
      <c r="L17" s="62"/>
      <c r="O17" s="105"/>
    </row>
    <row r="18" spans="2:19" ht="15.75" x14ac:dyDescent="0.25">
      <c r="B18" s="144" t="s">
        <v>45</v>
      </c>
      <c r="C18" s="146"/>
      <c r="D18" s="146"/>
      <c r="E18" s="55"/>
      <c r="F18" s="61"/>
      <c r="G18" s="66"/>
      <c r="H18" s="59"/>
      <c r="I18" s="102"/>
      <c r="J18" s="100">
        <f ca="1">$I$15</f>
        <v>1920.2047142857141</v>
      </c>
      <c r="K18" s="66">
        <v>7.0000000000000007E-2</v>
      </c>
      <c r="L18" s="62">
        <f ca="1">J18*K18</f>
        <v>134.41433000000001</v>
      </c>
      <c r="O18" s="105"/>
    </row>
    <row r="19" spans="2:19" ht="15.75" x14ac:dyDescent="0.25">
      <c r="B19" s="145" t="s">
        <v>46</v>
      </c>
      <c r="C19" s="146"/>
      <c r="D19" s="146"/>
      <c r="E19" s="55"/>
      <c r="F19" s="61"/>
      <c r="G19" s="66"/>
      <c r="H19" s="68"/>
      <c r="I19" s="102"/>
      <c r="J19" s="100">
        <f t="shared" ref="J19:J27" ca="1" si="0">$I$15</f>
        <v>1920.2047142857141</v>
      </c>
      <c r="K19" s="66">
        <v>1.2E-2</v>
      </c>
      <c r="L19" s="62">
        <f ca="1">J19*K19</f>
        <v>23.04245657142857</v>
      </c>
      <c r="O19" s="105"/>
    </row>
    <row r="20" spans="2:19" ht="15.75" x14ac:dyDescent="0.25">
      <c r="B20" s="145" t="s">
        <v>47</v>
      </c>
      <c r="C20" s="146"/>
      <c r="D20" s="146"/>
      <c r="E20" s="55"/>
      <c r="F20" s="59"/>
      <c r="G20" s="66"/>
      <c r="H20" s="68"/>
      <c r="I20" s="102"/>
      <c r="J20" s="100"/>
      <c r="K20" s="66"/>
      <c r="L20" s="68"/>
      <c r="O20" s="105"/>
    </row>
    <row r="21" spans="2:19" x14ac:dyDescent="0.25">
      <c r="B21" s="144" t="s">
        <v>48</v>
      </c>
      <c r="C21" s="146"/>
      <c r="D21" s="146"/>
      <c r="E21" s="55"/>
      <c r="F21" s="61">
        <f ca="1">I15</f>
        <v>1920.2047142857141</v>
      </c>
      <c r="G21" s="66">
        <v>6.9000000000000006E-2</v>
      </c>
      <c r="H21" s="62">
        <f t="shared" ref="H21:H23" ca="1" si="1">G21*F21</f>
        <v>132.49412528571429</v>
      </c>
      <c r="I21" s="103"/>
      <c r="J21" s="100">
        <f t="shared" ca="1" si="0"/>
        <v>1920.2047142857141</v>
      </c>
      <c r="K21" s="66">
        <v>8.5500000000000007E-2</v>
      </c>
      <c r="L21" s="62">
        <f t="shared" ref="L21:L22" ca="1" si="2">J21*K21</f>
        <v>164.17750307142856</v>
      </c>
    </row>
    <row r="22" spans="2:19" x14ac:dyDescent="0.25">
      <c r="B22" s="144" t="s">
        <v>49</v>
      </c>
      <c r="C22" s="146"/>
      <c r="D22" s="146"/>
      <c r="E22" s="55"/>
      <c r="F22" s="61">
        <f ca="1">I15</f>
        <v>1920.2047142857141</v>
      </c>
      <c r="G22" s="66">
        <v>4.0000000000000001E-3</v>
      </c>
      <c r="H22" s="62">
        <f t="shared" ca="1" si="1"/>
        <v>7.6808188571428566</v>
      </c>
      <c r="I22" s="103"/>
      <c r="J22" s="100">
        <f t="shared" ca="1" si="0"/>
        <v>1920.2047142857141</v>
      </c>
      <c r="K22" s="66">
        <v>1.9E-2</v>
      </c>
      <c r="L22" s="62">
        <f t="shared" ca="1" si="2"/>
        <v>36.48388957142857</v>
      </c>
    </row>
    <row r="23" spans="2:19" x14ac:dyDescent="0.25">
      <c r="B23" s="144" t="s">
        <v>50</v>
      </c>
      <c r="C23" s="146"/>
      <c r="D23" s="146"/>
      <c r="E23" s="63"/>
      <c r="F23" s="61">
        <f ca="1">I15</f>
        <v>1920.2047142857141</v>
      </c>
      <c r="G23" s="66">
        <v>4.0099999999999997E-2</v>
      </c>
      <c r="H23" s="62">
        <f t="shared" ca="1" si="1"/>
        <v>77.000209042857122</v>
      </c>
      <c r="I23" s="103"/>
      <c r="J23" s="100">
        <f t="shared" ca="1" si="0"/>
        <v>1920.2047142857141</v>
      </c>
      <c r="K23" s="66">
        <v>6.0100000000000001E-2</v>
      </c>
      <c r="L23" s="62">
        <f ca="1">J23*K23</f>
        <v>115.40430332857142</v>
      </c>
    </row>
    <row r="24" spans="2:19" x14ac:dyDescent="0.25">
      <c r="B24" s="145" t="s">
        <v>51</v>
      </c>
      <c r="C24" s="146"/>
      <c r="D24" s="146"/>
      <c r="E24" s="55"/>
      <c r="F24" s="59"/>
      <c r="G24" s="67"/>
      <c r="H24" s="68"/>
      <c r="I24" s="102"/>
      <c r="J24" s="100">
        <f t="shared" ca="1" si="0"/>
        <v>1920.2047142857141</v>
      </c>
      <c r="K24" s="66">
        <v>3.4500000000000003E-2</v>
      </c>
      <c r="L24" s="62">
        <f ca="1">J24*K24</f>
        <v>66.247062642857145</v>
      </c>
    </row>
    <row r="25" spans="2:19" x14ac:dyDescent="0.25">
      <c r="B25" s="145" t="s">
        <v>52</v>
      </c>
      <c r="C25" s="146"/>
      <c r="D25" s="146"/>
      <c r="E25" s="55"/>
      <c r="F25" s="61"/>
      <c r="G25" s="67"/>
      <c r="H25" s="62"/>
      <c r="I25" s="103"/>
      <c r="J25" s="100"/>
      <c r="K25" s="66"/>
      <c r="L25" s="68"/>
      <c r="O25" s="107" t="s">
        <v>82</v>
      </c>
      <c r="P25" s="107" t="s">
        <v>83</v>
      </c>
      <c r="Q25" s="107" t="s">
        <v>84</v>
      </c>
      <c r="R25" s="107" t="s">
        <v>85</v>
      </c>
      <c r="S25" s="107" t="s">
        <v>86</v>
      </c>
    </row>
    <row r="26" spans="2:19" x14ac:dyDescent="0.25">
      <c r="B26" s="144" t="s">
        <v>52</v>
      </c>
      <c r="C26" s="146"/>
      <c r="D26" s="146"/>
      <c r="E26" s="63"/>
      <c r="F26" s="61"/>
      <c r="G26" s="67"/>
      <c r="H26" s="62"/>
      <c r="I26" s="103"/>
      <c r="J26" s="100">
        <f t="shared" ca="1" si="0"/>
        <v>1920.2047142857141</v>
      </c>
      <c r="K26" s="66">
        <v>4.2000000000000003E-2</v>
      </c>
      <c r="L26" s="62">
        <f ca="1">J26*K26</f>
        <v>80.648597999999993</v>
      </c>
      <c r="O26" s="107" t="s">
        <v>87</v>
      </c>
      <c r="P26" s="107">
        <v>641100</v>
      </c>
      <c r="Q26" s="107" t="s">
        <v>88</v>
      </c>
      <c r="R26" s="110">
        <f ca="1">I15+I31</f>
        <v>1920.2047142857141</v>
      </c>
      <c r="S26" s="107"/>
    </row>
    <row r="27" spans="2:19" x14ac:dyDescent="0.25">
      <c r="B27" s="145" t="s">
        <v>53</v>
      </c>
      <c r="C27" s="146"/>
      <c r="D27" s="146"/>
      <c r="E27" s="55"/>
      <c r="F27" s="61"/>
      <c r="G27" s="66"/>
      <c r="H27" s="68"/>
      <c r="I27" s="102"/>
      <c r="J27" s="100">
        <f t="shared" ca="1" si="0"/>
        <v>1920.2047142857141</v>
      </c>
      <c r="K27" s="66">
        <v>1.6459999999999999E-2</v>
      </c>
      <c r="L27" s="62">
        <f ca="1">J27*K27</f>
        <v>31.606569597142851</v>
      </c>
      <c r="O27" s="107" t="s">
        <v>87</v>
      </c>
      <c r="P27" s="107">
        <v>421001</v>
      </c>
      <c r="Q27" s="107" t="s">
        <v>89</v>
      </c>
      <c r="R27" s="107"/>
      <c r="S27" s="110">
        <f ca="1">K42</f>
        <v>1481.2013805580214</v>
      </c>
    </row>
    <row r="28" spans="2:19" x14ac:dyDescent="0.25">
      <c r="B28" s="145" t="s">
        <v>54</v>
      </c>
      <c r="C28" s="146"/>
      <c r="D28" s="146"/>
      <c r="E28" s="55"/>
      <c r="F28" s="61">
        <f ca="1">I15</f>
        <v>1920.2047142857141</v>
      </c>
      <c r="G28" s="66">
        <v>6.8000000000000005E-2</v>
      </c>
      <c r="H28" s="62">
        <f ca="1">F28*G28</f>
        <v>130.57392057142857</v>
      </c>
      <c r="I28" s="103"/>
      <c r="J28" s="99"/>
      <c r="K28" s="66"/>
      <c r="L28" s="68"/>
      <c r="O28" s="107" t="s">
        <v>87</v>
      </c>
      <c r="P28" s="107">
        <v>431000</v>
      </c>
      <c r="Q28" s="107" t="s">
        <v>90</v>
      </c>
      <c r="R28" s="107"/>
      <c r="S28" s="107" t="s">
        <v>101</v>
      </c>
    </row>
    <row r="29" spans="2:19" x14ac:dyDescent="0.25">
      <c r="B29" s="145" t="s">
        <v>55</v>
      </c>
      <c r="C29" s="146"/>
      <c r="D29" s="146"/>
      <c r="E29" s="55"/>
      <c r="F29" s="61">
        <f ca="1">I15</f>
        <v>1920.2047142857141</v>
      </c>
      <c r="G29" s="66">
        <v>2.9000000000000001E-2</v>
      </c>
      <c r="H29" s="62">
        <f ca="1">G29*F29</f>
        <v>55.68593671428571</v>
      </c>
      <c r="I29" s="103"/>
      <c r="J29" s="69"/>
      <c r="K29" s="66"/>
      <c r="L29" s="68"/>
      <c r="O29" s="107" t="s">
        <v>87</v>
      </c>
      <c r="P29" s="107">
        <v>437310</v>
      </c>
      <c r="Q29" s="107" t="s">
        <v>91</v>
      </c>
      <c r="R29" s="107"/>
      <c r="S29" s="110">
        <f ca="1">SUM(H21:H23)</f>
        <v>217.17515318571429</v>
      </c>
    </row>
    <row r="30" spans="2:19" x14ac:dyDescent="0.25">
      <c r="B30" s="145" t="s">
        <v>56</v>
      </c>
      <c r="C30" s="146"/>
      <c r="D30" s="146"/>
      <c r="E30" s="63"/>
      <c r="F30" s="61"/>
      <c r="G30" s="67"/>
      <c r="H30" s="62"/>
      <c r="I30" s="103"/>
      <c r="J30" s="100"/>
      <c r="K30" s="67"/>
      <c r="L30" s="62">
        <v>-222.44</v>
      </c>
      <c r="O30" s="107" t="s">
        <v>87</v>
      </c>
      <c r="P30" s="107">
        <v>437200</v>
      </c>
      <c r="Q30" s="107" t="s">
        <v>92</v>
      </c>
      <c r="R30" s="107"/>
      <c r="S30" s="107" t="s">
        <v>101</v>
      </c>
    </row>
    <row r="31" spans="2:19" x14ac:dyDescent="0.25">
      <c r="B31" s="147" t="s">
        <v>81</v>
      </c>
      <c r="C31" s="147"/>
      <c r="D31" s="147"/>
      <c r="E31" s="63"/>
      <c r="F31" s="61">
        <f ca="1">F11</f>
        <v>0</v>
      </c>
      <c r="G31" s="108">
        <f>0.8257*G7</f>
        <v>8.4634249999999991</v>
      </c>
      <c r="H31" s="62"/>
      <c r="I31" s="103">
        <f ca="1">G31*F31</f>
        <v>0</v>
      </c>
      <c r="J31" s="100"/>
      <c r="K31" s="67"/>
      <c r="L31" s="62"/>
      <c r="O31" s="107" t="s">
        <v>87</v>
      </c>
      <c r="P31" s="107">
        <v>645100</v>
      </c>
      <c r="Q31" s="107" t="s">
        <v>93</v>
      </c>
      <c r="R31" s="110">
        <f ca="1">SUM(L21:L23)</f>
        <v>316.06569597142857</v>
      </c>
      <c r="S31" s="107"/>
    </row>
    <row r="32" spans="2:19" x14ac:dyDescent="0.25">
      <c r="B32" s="145" t="s">
        <v>80</v>
      </c>
      <c r="C32" s="146"/>
      <c r="D32" s="146"/>
      <c r="E32" s="63"/>
      <c r="F32" s="61">
        <f ca="1">IFERROR(I8-H12,"")</f>
        <v>222.08821428571426</v>
      </c>
      <c r="G32" s="67">
        <v>-0.11310000000000001</v>
      </c>
      <c r="H32" s="62">
        <f ca="1">IFERROR(G32*F32,"")</f>
        <v>-25.118177035714282</v>
      </c>
      <c r="I32" s="103"/>
      <c r="J32" s="100"/>
      <c r="K32" s="67"/>
      <c r="L32" s="62"/>
      <c r="O32" s="107" t="s">
        <v>87</v>
      </c>
      <c r="P32" s="107">
        <v>431000</v>
      </c>
      <c r="Q32" s="107" t="s">
        <v>94</v>
      </c>
      <c r="R32" s="107"/>
      <c r="S32" s="110">
        <f ca="1">SUM(L21:L23)</f>
        <v>316.06569597142857</v>
      </c>
    </row>
    <row r="33" spans="2:19" x14ac:dyDescent="0.25">
      <c r="B33" s="70" t="s">
        <v>57</v>
      </c>
      <c r="C33" s="55"/>
      <c r="D33" s="55"/>
      <c r="E33" s="55"/>
      <c r="F33" s="61"/>
      <c r="G33" s="67"/>
      <c r="H33" s="65">
        <f ca="1">SUM(H18:H32)</f>
        <v>378.31683343571433</v>
      </c>
      <c r="I33" s="60"/>
      <c r="J33" s="61"/>
      <c r="K33" s="67"/>
      <c r="L33" s="65">
        <f ca="1">SUM(L18:L32)</f>
        <v>429.58471278285714</v>
      </c>
      <c r="O33" s="107" t="s">
        <v>87</v>
      </c>
      <c r="P33" s="107">
        <v>645300</v>
      </c>
      <c r="Q33" s="107" t="s">
        <v>95</v>
      </c>
      <c r="R33" s="110">
        <f ca="1">L24</f>
        <v>66.247062642857145</v>
      </c>
      <c r="S33" s="107"/>
    </row>
    <row r="34" spans="2:19" x14ac:dyDescent="0.25">
      <c r="B34" s="144"/>
      <c r="C34" s="146"/>
      <c r="D34" s="146"/>
      <c r="E34" s="55"/>
      <c r="F34" s="61"/>
      <c r="G34" s="57"/>
      <c r="H34" s="61"/>
      <c r="I34" s="61"/>
      <c r="J34" s="61"/>
      <c r="K34" s="57"/>
      <c r="L34" s="62"/>
      <c r="O34" s="107" t="s">
        <v>87</v>
      </c>
      <c r="P34" s="107">
        <v>437310</v>
      </c>
      <c r="Q34" s="107" t="s">
        <v>96</v>
      </c>
      <c r="R34" s="107"/>
      <c r="S34" s="110">
        <f ca="1">L24</f>
        <v>66.247062642857145</v>
      </c>
    </row>
    <row r="35" spans="2:19" x14ac:dyDescent="0.25">
      <c r="B35" s="70"/>
      <c r="C35" s="63"/>
      <c r="D35" s="63"/>
      <c r="E35" s="63"/>
      <c r="F35" s="60"/>
      <c r="G35" s="57"/>
      <c r="H35" s="60"/>
      <c r="I35" s="60"/>
      <c r="J35" s="60"/>
      <c r="K35" s="64"/>
      <c r="L35" s="65"/>
      <c r="O35" s="107" t="s">
        <v>87</v>
      </c>
      <c r="P35" s="107">
        <v>645400</v>
      </c>
      <c r="Q35" s="107" t="s">
        <v>97</v>
      </c>
      <c r="R35" s="107" t="s">
        <v>101</v>
      </c>
      <c r="S35" s="107"/>
    </row>
    <row r="36" spans="2:19" ht="15.75" thickBot="1" x14ac:dyDescent="0.3">
      <c r="B36" s="71"/>
      <c r="C36" s="72"/>
      <c r="D36" s="72"/>
      <c r="E36" s="73"/>
      <c r="F36" s="74"/>
      <c r="G36" s="74"/>
      <c r="H36" s="74"/>
      <c r="I36" s="74"/>
      <c r="J36" s="74"/>
      <c r="K36" s="61"/>
      <c r="L36" s="62"/>
      <c r="O36" s="107" t="s">
        <v>87</v>
      </c>
      <c r="P36" s="107">
        <v>437400</v>
      </c>
      <c r="Q36" s="107" t="s">
        <v>98</v>
      </c>
      <c r="R36" s="107"/>
      <c r="S36" s="107" t="s">
        <v>101</v>
      </c>
    </row>
    <row r="37" spans="2:19" ht="19.5" thickBot="1" x14ac:dyDescent="0.35">
      <c r="B37" s="156" t="s">
        <v>58</v>
      </c>
      <c r="C37" s="157"/>
      <c r="D37" s="157"/>
      <c r="E37" s="157"/>
      <c r="F37" s="157"/>
      <c r="G37" s="157"/>
      <c r="H37" s="157"/>
      <c r="I37" s="157"/>
      <c r="J37" s="157"/>
      <c r="K37" s="158">
        <f ca="1">SUM(I15:I36)-SUM(H17:H32)</f>
        <v>1541.8878808499999</v>
      </c>
      <c r="L37" s="149"/>
      <c r="O37" s="107" t="s">
        <v>87</v>
      </c>
      <c r="P37" s="107">
        <v>645200</v>
      </c>
      <c r="Q37" s="107" t="s">
        <v>99</v>
      </c>
      <c r="R37" s="107">
        <v>320</v>
      </c>
      <c r="S37" s="107"/>
    </row>
    <row r="38" spans="2:19" ht="15.75" thickBot="1" x14ac:dyDescent="0.3">
      <c r="B38" s="75"/>
      <c r="C38" s="76"/>
      <c r="D38" s="76"/>
      <c r="E38" s="76"/>
      <c r="F38" s="77"/>
      <c r="G38" s="77"/>
      <c r="H38" s="77"/>
      <c r="I38" s="77"/>
      <c r="J38" s="77"/>
      <c r="K38" s="77"/>
      <c r="L38" s="78"/>
      <c r="O38" s="107" t="s">
        <v>87</v>
      </c>
      <c r="P38" s="107">
        <v>437200</v>
      </c>
      <c r="Q38" s="107" t="s">
        <v>100</v>
      </c>
      <c r="R38" s="107"/>
      <c r="S38" s="107">
        <v>320</v>
      </c>
    </row>
    <row r="39" spans="2:19" ht="15.75" thickBot="1" x14ac:dyDescent="0.3">
      <c r="B39" s="79" t="s">
        <v>59</v>
      </c>
      <c r="C39" s="80"/>
      <c r="D39" s="80"/>
      <c r="E39" s="81"/>
      <c r="F39" s="148" t="s">
        <v>40</v>
      </c>
      <c r="G39" s="149"/>
      <c r="H39" s="148" t="s">
        <v>60</v>
      </c>
      <c r="I39" s="150"/>
      <c r="J39" s="149"/>
      <c r="K39" s="148" t="s">
        <v>42</v>
      </c>
      <c r="L39" s="149"/>
    </row>
    <row r="40" spans="2:19" x14ac:dyDescent="0.25">
      <c r="B40" s="82" t="s">
        <v>61</v>
      </c>
      <c r="C40" s="83"/>
      <c r="D40" s="83"/>
      <c r="E40" s="84"/>
      <c r="F40" s="151">
        <f ca="1">K37-H28</f>
        <v>1411.3139602785714</v>
      </c>
      <c r="G40" s="152"/>
      <c r="H40" s="153">
        <v>4.2999999999999997E-2</v>
      </c>
      <c r="I40" s="154"/>
      <c r="J40" s="152"/>
      <c r="K40" s="155">
        <f ca="1">F40*H40</f>
        <v>60.686500291978561</v>
      </c>
      <c r="L40" s="152"/>
      <c r="R40" s="110">
        <f ca="1">SUM(R26:R38)</f>
        <v>2622.5174728999996</v>
      </c>
      <c r="S40" s="110">
        <f ca="1">SUM(S26:S38)</f>
        <v>2400.6892923580217</v>
      </c>
    </row>
    <row r="41" spans="2:19" x14ac:dyDescent="0.25">
      <c r="B41" s="85"/>
      <c r="C41" s="86"/>
      <c r="D41" s="86"/>
      <c r="E41" s="86"/>
      <c r="F41" s="87"/>
      <c r="G41" s="87"/>
      <c r="H41" s="139" t="s">
        <v>62</v>
      </c>
      <c r="I41" s="140"/>
      <c r="J41" s="141"/>
      <c r="K41" s="141"/>
      <c r="L41" s="142"/>
    </row>
    <row r="42" spans="2:19" x14ac:dyDescent="0.25">
      <c r="B42" s="88"/>
      <c r="C42" s="55"/>
      <c r="D42" s="55"/>
      <c r="E42" s="55"/>
      <c r="F42" s="89"/>
      <c r="G42" s="89"/>
      <c r="H42" s="90" t="s">
        <v>63</v>
      </c>
      <c r="I42" s="101"/>
      <c r="J42" s="91"/>
      <c r="K42" s="143">
        <f ca="1">K37-K40</f>
        <v>1481.2013805580214</v>
      </c>
      <c r="L42" s="142"/>
    </row>
    <row r="43" spans="2:19" x14ac:dyDescent="0.25">
      <c r="B43" s="88"/>
      <c r="C43" s="55"/>
      <c r="D43" s="55"/>
      <c r="E43" s="109"/>
      <c r="F43" s="89"/>
      <c r="G43" s="89"/>
      <c r="H43" s="90" t="s">
        <v>64</v>
      </c>
      <c r="I43" s="101"/>
      <c r="J43" s="91"/>
      <c r="K43" s="143">
        <v>0</v>
      </c>
      <c r="L43" s="142"/>
    </row>
    <row r="44" spans="2:19" x14ac:dyDescent="0.25">
      <c r="B44" s="92"/>
      <c r="C44" s="93"/>
      <c r="D44" s="93"/>
      <c r="E44" s="93"/>
      <c r="F44" s="94"/>
      <c r="G44" s="94"/>
      <c r="H44" s="90" t="s">
        <v>65</v>
      </c>
      <c r="I44" s="101"/>
      <c r="J44" s="91"/>
      <c r="K44" s="143">
        <f ca="1">I7+L33</f>
        <v>1984.202212782857</v>
      </c>
      <c r="L44" s="142"/>
    </row>
    <row r="46" spans="2:19" x14ac:dyDescent="0.25">
      <c r="B46" s="95"/>
      <c r="C46" s="96" t="s">
        <v>66</v>
      </c>
    </row>
    <row r="47" spans="2:19" x14ac:dyDescent="0.25">
      <c r="B47" s="95" t="s">
        <v>67</v>
      </c>
      <c r="C47" s="97">
        <f ca="1">OFFSET(INDIRECT(D2&amp;"!AM8:AM50"),MATCH(B2,INDIRECT(D2&amp;"!B8:B50"),0),)</f>
        <v>0</v>
      </c>
    </row>
    <row r="48" spans="2:19" x14ac:dyDescent="0.25">
      <c r="B48" s="95" t="s">
        <v>68</v>
      </c>
      <c r="C48" s="98">
        <v>10</v>
      </c>
    </row>
    <row r="49" spans="2:3" x14ac:dyDescent="0.25">
      <c r="B49" s="95" t="s">
        <v>69</v>
      </c>
      <c r="C49" s="98">
        <f t="shared" ref="C49" ca="1" si="3">C47-C48</f>
        <v>-10</v>
      </c>
    </row>
    <row r="67" spans="15:15" ht="15.75" x14ac:dyDescent="0.25">
      <c r="O67" s="106"/>
    </row>
    <row r="68" spans="15:15" ht="15.75" x14ac:dyDescent="0.25">
      <c r="O68" s="105"/>
    </row>
    <row r="69" spans="15:15" ht="15.75" x14ac:dyDescent="0.25">
      <c r="O69" s="105"/>
    </row>
    <row r="70" spans="15:15" ht="15.75" x14ac:dyDescent="0.25">
      <c r="O70" s="105"/>
    </row>
    <row r="71" spans="15:15" ht="15.75" x14ac:dyDescent="0.25">
      <c r="O71" s="105"/>
    </row>
    <row r="72" spans="15:15" ht="15.75" x14ac:dyDescent="0.25">
      <c r="O72" s="105"/>
    </row>
    <row r="73" spans="15:15" ht="15.75" x14ac:dyDescent="0.25">
      <c r="O73" s="105"/>
    </row>
    <row r="74" spans="15:15" ht="15.75" x14ac:dyDescent="0.25">
      <c r="O74" s="105"/>
    </row>
    <row r="75" spans="15:15" ht="15.75" x14ac:dyDescent="0.25">
      <c r="O75" s="105"/>
    </row>
    <row r="76" spans="15:15" ht="15.75" x14ac:dyDescent="0.25">
      <c r="O76" s="105"/>
    </row>
    <row r="77" spans="15:15" ht="15.75" x14ac:dyDescent="0.25">
      <c r="O77" s="105"/>
    </row>
    <row r="78" spans="15:15" ht="15.75" x14ac:dyDescent="0.25">
      <c r="O78" s="105"/>
    </row>
    <row r="79" spans="15:15" ht="15.75" x14ac:dyDescent="0.25">
      <c r="O79" s="105"/>
    </row>
    <row r="80" spans="15:15" ht="15.75" x14ac:dyDescent="0.25">
      <c r="O80" s="105"/>
    </row>
    <row r="81" spans="15:15" ht="15.75" x14ac:dyDescent="0.25">
      <c r="O81" s="105"/>
    </row>
  </sheetData>
  <mergeCells count="42">
    <mergeCell ref="B4:D5"/>
    <mergeCell ref="J4:L4"/>
    <mergeCell ref="B6:D6"/>
    <mergeCell ref="B7:D7"/>
    <mergeCell ref="B15:D15"/>
    <mergeCell ref="F4:I4"/>
    <mergeCell ref="B9:D9"/>
    <mergeCell ref="B17:D17"/>
    <mergeCell ref="B18:D18"/>
    <mergeCell ref="B19:D19"/>
    <mergeCell ref="B11:D11"/>
    <mergeCell ref="B10:D10"/>
    <mergeCell ref="B34:D34"/>
    <mergeCell ref="B37:J37"/>
    <mergeCell ref="K37:L37"/>
    <mergeCell ref="B20:D20"/>
    <mergeCell ref="B21:D21"/>
    <mergeCell ref="B22:D22"/>
    <mergeCell ref="B23:D23"/>
    <mergeCell ref="B24:D24"/>
    <mergeCell ref="B25:D25"/>
    <mergeCell ref="B26:D26"/>
    <mergeCell ref="B27:D27"/>
    <mergeCell ref="B28:D28"/>
    <mergeCell ref="B29:D29"/>
    <mergeCell ref="B30:D30"/>
    <mergeCell ref="H41:L41"/>
    <mergeCell ref="K42:L42"/>
    <mergeCell ref="K43:L43"/>
    <mergeCell ref="K44:L44"/>
    <mergeCell ref="B12:D12"/>
    <mergeCell ref="B14:D14"/>
    <mergeCell ref="B13:D13"/>
    <mergeCell ref="B16:D16"/>
    <mergeCell ref="B32:D32"/>
    <mergeCell ref="B31:D31"/>
    <mergeCell ref="F39:G39"/>
    <mergeCell ref="H39:J39"/>
    <mergeCell ref="K39:L39"/>
    <mergeCell ref="F40:G40"/>
    <mergeCell ref="H40:J40"/>
    <mergeCell ref="K40:L40"/>
  </mergeCells>
  <dataValidations count="1">
    <dataValidation type="list" allowBlank="1" showInputMessage="1" showErrorMessage="1" sqref="B2" xr:uid="{234314DD-8F5B-4327-A8D1-60A05A93A11F}">
      <formula1>"Éric,Séverine,Alain,Axelle,Sam"</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13</vt:i4>
      </vt:variant>
    </vt:vector>
  </HeadingPairs>
  <TitlesOfParts>
    <vt:vector size="19" baseType="lpstr">
      <vt:lpstr>Infos employés</vt:lpstr>
      <vt:lpstr>Janvier</vt:lpstr>
      <vt:lpstr>Fevrier</vt:lpstr>
      <vt:lpstr>Mars</vt:lpstr>
      <vt:lpstr>Avril</vt:lpstr>
      <vt:lpstr>Bulletin de salaire</vt:lpstr>
      <vt:lpstr>Année</vt:lpstr>
      <vt:lpstr>Avril</vt:lpstr>
      <vt:lpstr>Congé</vt:lpstr>
      <vt:lpstr>Ecole</vt:lpstr>
      <vt:lpstr>Fevrier</vt:lpstr>
      <vt:lpstr>Janvier</vt:lpstr>
      <vt:lpstr>Maladie</vt:lpstr>
      <vt:lpstr>Mars</vt:lpstr>
      <vt:lpstr>N°_DU_JOUR</vt:lpstr>
      <vt:lpstr>N°_DU_MOIS</vt:lpstr>
      <vt:lpstr>NJanvier</vt:lpstr>
      <vt:lpstr>NomMois</vt:lpstr>
      <vt:lpstr>Personnel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Axelle Paul</dc:creator>
  <cp:lastModifiedBy>PAUL Axelle</cp:lastModifiedBy>
  <dcterms:created xsi:type="dcterms:W3CDTF">2015-06-05T18:19:34Z</dcterms:created>
  <dcterms:modified xsi:type="dcterms:W3CDTF">2021-04-09T11:28:50Z</dcterms:modified>
</cp:coreProperties>
</file>