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.delacotte\Desktop\Module de Commande VHL\1 - Nouvelle Commande\"/>
    </mc:Choice>
  </mc:AlternateContent>
  <bookViews>
    <workbookView xWindow="0" yWindow="0" windowWidth="13950" windowHeight="9795"/>
  </bookViews>
  <sheets>
    <sheet name="Tableau de Bord" sheetId="5" r:id="rId1"/>
    <sheet name="Admin" sheetId="7" state="hidden" r:id="rId2"/>
    <sheet name="Travail" sheetId="1" state="hidden" r:id="rId3"/>
    <sheet name="Données" sheetId="2" state="hidden" r:id="rId4"/>
    <sheet name="Données Temporaires" sheetId="6" state="hidden" r:id="rId5"/>
    <sheet name="Calendrier" sheetId="3" state="hidden" r:id="rId6"/>
    <sheet name="2023" sheetId="4" state="hidden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4" i="1" s="1"/>
  <c r="O5" i="6" l="1"/>
  <c r="O4" i="6" l="1"/>
  <c r="O3" i="6"/>
  <c r="M2" i="1" l="1"/>
  <c r="K3" i="1" l="1"/>
  <c r="K2" i="1"/>
  <c r="O2" i="6"/>
  <c r="C2" i="2" l="1"/>
  <c r="K8" i="3" l="1"/>
  <c r="K2" i="3"/>
  <c r="L2" i="3" l="1"/>
  <c r="J6" i="3" l="1"/>
  <c r="M2" i="3"/>
  <c r="M3" i="3" s="1"/>
  <c r="M4" i="3" s="1"/>
  <c r="N2" i="3"/>
  <c r="P2" i="3" s="1"/>
  <c r="N3" i="3"/>
  <c r="P3" i="3" s="1"/>
  <c r="A1" i="3" l="1"/>
  <c r="N4" i="3"/>
  <c r="P4" i="3" s="1"/>
  <c r="N5" i="3" l="1"/>
  <c r="N6" i="3" l="1"/>
  <c r="P5" i="3"/>
  <c r="N7" i="3" l="1"/>
  <c r="P6" i="3"/>
  <c r="N8" i="3" l="1"/>
  <c r="P7" i="3"/>
  <c r="N9" i="3" l="1"/>
  <c r="P8" i="3"/>
  <c r="N10" i="3" l="1"/>
  <c r="P9" i="3"/>
  <c r="N11" i="3" l="1"/>
  <c r="P10" i="3"/>
  <c r="N12" i="3" l="1"/>
  <c r="P11" i="3"/>
  <c r="N13" i="3" l="1"/>
  <c r="P13" i="3" s="1"/>
  <c r="P12" i="3"/>
  <c r="B3" i="3" l="1"/>
  <c r="C3" i="3" s="1"/>
  <c r="D3" i="3" s="1"/>
  <c r="E3" i="3" s="1"/>
  <c r="F3" i="3" s="1"/>
  <c r="G3" i="3" s="1"/>
  <c r="H3" i="3" s="1"/>
  <c r="B4" i="3" l="1"/>
  <c r="B2" i="3" s="1"/>
  <c r="C4" i="3" l="1"/>
  <c r="D4" i="3" s="1"/>
  <c r="E4" i="3" s="1"/>
  <c r="D2" i="3" l="1"/>
  <c r="C2" i="3"/>
  <c r="F4" i="3"/>
  <c r="E2" i="3"/>
  <c r="G4" i="3" l="1"/>
  <c r="F2" i="3"/>
  <c r="H4" i="3" l="1"/>
  <c r="A4" i="3" s="1"/>
  <c r="A3" i="3" s="1"/>
  <c r="G2" i="3"/>
  <c r="B5" i="3" l="1"/>
  <c r="C5" i="3" s="1"/>
  <c r="D5" i="3" s="1"/>
  <c r="E5" i="3" s="1"/>
  <c r="F5" i="3" s="1"/>
  <c r="G5" i="3" s="1"/>
  <c r="H5" i="3" s="1"/>
  <c r="H2" i="3"/>
  <c r="B6" i="3" l="1"/>
  <c r="A5" i="3"/>
  <c r="C6" i="3" l="1"/>
  <c r="D6" i="3" s="1"/>
  <c r="E6" i="3" s="1"/>
  <c r="F6" i="3" s="1"/>
  <c r="G6" i="3" s="1"/>
  <c r="H6" i="3" s="1"/>
  <c r="B7" i="3" s="1"/>
  <c r="A6" i="3"/>
  <c r="C7" i="3" l="1"/>
  <c r="D7" i="3" s="1"/>
  <c r="E7" i="3" s="1"/>
  <c r="F7" i="3" s="1"/>
  <c r="G7" i="3" s="1"/>
  <c r="H7" i="3" s="1"/>
  <c r="B8" i="3" s="1"/>
  <c r="A8" i="3" s="1"/>
  <c r="A7" i="3"/>
  <c r="C8" i="3" l="1"/>
  <c r="D8" i="3" s="1"/>
  <c r="E8" i="3" s="1"/>
  <c r="F8" i="3" s="1"/>
  <c r="G8" i="3" s="1"/>
  <c r="H8" i="3" s="1"/>
</calcChain>
</file>

<file path=xl/sharedStrings.xml><?xml version="1.0" encoding="utf-8"?>
<sst xmlns="http://schemas.openxmlformats.org/spreadsheetml/2006/main" count="109" uniqueCount="66">
  <si>
    <t>ANNÉE</t>
  </si>
  <si>
    <t>MOIS</t>
  </si>
  <si>
    <t>JOUR</t>
  </si>
  <si>
    <t>Nom d'utilisateur</t>
  </si>
  <si>
    <t>DELACOTTE Romain ADJ</t>
  </si>
  <si>
    <t>Janvier</t>
  </si>
  <si>
    <t>Visualisation</t>
  </si>
  <si>
    <t>Type de Véhicule</t>
  </si>
  <si>
    <t>N° Imatriculation</t>
  </si>
  <si>
    <t>Position</t>
  </si>
  <si>
    <t>Mois</t>
  </si>
  <si>
    <t>Année</t>
  </si>
  <si>
    <t>Mois 2</t>
  </si>
  <si>
    <t>←</t>
  </si>
  <si>
    <t>→</t>
  </si>
  <si>
    <t>Jour</t>
  </si>
  <si>
    <t>Perception</t>
  </si>
  <si>
    <t>Réintégration</t>
  </si>
  <si>
    <t>Véhicule</t>
  </si>
  <si>
    <t>VT4</t>
  </si>
  <si>
    <t>Land Rover</t>
  </si>
  <si>
    <t>P4</t>
  </si>
  <si>
    <t>GBC 180</t>
  </si>
  <si>
    <t>N° de téléphone</t>
  </si>
  <si>
    <t>Adresse Mail</t>
  </si>
  <si>
    <t>06 67 34 70 73</t>
  </si>
  <si>
    <t>Date de Perception</t>
  </si>
  <si>
    <t>Heure</t>
  </si>
  <si>
    <t>Date de Réintégration</t>
  </si>
  <si>
    <t>Mission</t>
  </si>
  <si>
    <t>Responsable</t>
  </si>
  <si>
    <t>Téléphone</t>
  </si>
  <si>
    <t>Point de Rendez-vous</t>
  </si>
  <si>
    <t>Destination</t>
  </si>
  <si>
    <t>Type de véhicule</t>
  </si>
  <si>
    <t>Nombre de véhicules</t>
  </si>
  <si>
    <t>Conducteurs</t>
  </si>
  <si>
    <t>Autre</t>
  </si>
  <si>
    <t>Heure2</t>
  </si>
  <si>
    <t>Code Imputation</t>
  </si>
  <si>
    <t>Exemple</t>
  </si>
  <si>
    <t>Utilisateur</t>
  </si>
  <si>
    <t>MDP</t>
  </si>
  <si>
    <t>@zerty123+</t>
  </si>
  <si>
    <t>Décembre</t>
  </si>
  <si>
    <t>Nombre de commandes en cours</t>
  </si>
  <si>
    <t>Priorité</t>
  </si>
  <si>
    <t>C:\Users\r.delacotte\Desktop\Module de Commande VHL\1 - Nouvelle Commande</t>
  </si>
  <si>
    <t>MMM</t>
  </si>
  <si>
    <t>1</t>
  </si>
  <si>
    <t>NON</t>
  </si>
  <si>
    <t>NÉANT</t>
  </si>
  <si>
    <t>FABRE Yvan SGT</t>
  </si>
  <si>
    <t>24/12/2023</t>
  </si>
  <si>
    <t>LKJ</t>
  </si>
  <si>
    <t>FRANCE</t>
  </si>
  <si>
    <t>3</t>
  </si>
  <si>
    <t>OUI</t>
  </si>
  <si>
    <t>Néant</t>
  </si>
  <si>
    <t>Demande tardive</t>
  </si>
  <si>
    <t>KJGFDR</t>
  </si>
  <si>
    <t>GR45</t>
  </si>
  <si>
    <t>BRETAGNE</t>
  </si>
  <si>
    <t>Demande Rêglementaire</t>
  </si>
  <si>
    <t>N° Immatriculation</t>
  </si>
  <si>
    <t>NB de Commande à traiter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</si>
</sst>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d"/>
    <numFmt numFmtId="165" formatCode="mmmm\ yyyy"/>
    <numFmt numFmtId="166" formatCode="d"/>
    <numFmt numFmtId="167" formatCode="0#&quot; &quot;##&quot; &quot;##&quot; &quot;##&quot; &quot;##"/>
    <numFmt numFmtId="168" formatCode="[$-F400]h:mm:ss\ AM/PM"/>
    <numFmt numFmtId="169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00000"/>
      <name val="Berlin Sans FB"/>
      <family val="2"/>
    </font>
    <font>
      <sz val="11"/>
      <color theme="1"/>
      <name val="Calibri"/>
      <family val="2"/>
    </font>
    <font>
      <b/>
      <i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165" fontId="0" fillId="0" borderId="0" xfId="0" applyNumberFormat="1"/>
    <xf numFmtId="166" fontId="0" fillId="0" borderId="0" xfId="0" applyNumberFormat="1"/>
    <xf numFmtId="166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2" xfId="0" applyNumberFormat="1" applyBorder="1"/>
    <xf numFmtId="164" fontId="0" fillId="0" borderId="4" xfId="0" applyNumberFormat="1" applyBorder="1"/>
    <xf numFmtId="164" fontId="0" fillId="2" borderId="0" xfId="0" applyNumberFormat="1" applyFill="1"/>
    <xf numFmtId="14" fontId="3" fillId="0" borderId="0" xfId="0" applyNumberFormat="1" applyFont="1"/>
    <xf numFmtId="0" fontId="1" fillId="2" borderId="0" xfId="0" applyFont="1" applyFill="1"/>
    <xf numFmtId="0" fontId="0" fillId="3" borderId="0" xfId="0" applyFill="1"/>
    <xf numFmtId="167" fontId="0" fillId="0" borderId="0" xfId="0" applyNumberFormat="1"/>
    <xf numFmtId="168" fontId="0" fillId="0" borderId="0" xfId="0" applyNumberFormat="1"/>
    <xf numFmtId="49" fontId="0" fillId="0" borderId="0" xfId="0" applyNumberFormat="1"/>
    <xf numFmtId="169" fontId="4" fillId="0" borderId="0" xfId="0" applyNumberFormat="1" applyFont="1"/>
    <xf numFmtId="0" fontId="0" fillId="0" borderId="0" xfId="0" applyNumberFormat="1"/>
  </cellXfs>
  <cellStyles count="1">
    <cellStyle name="Normal" xfId="0" builtinId="0"/>
  </cellStyles>
  <dxfs count="29">
    <dxf>
      <numFmt numFmtId="164" formatCode="dd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d"/>
    </dxf>
    <dxf>
      <border outline="0"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color theme="1"/>
      </font>
      <fill>
        <patternFill>
          <bgColor theme="5" tint="0.79998168889431442"/>
        </patternFill>
      </fill>
    </dxf>
    <dxf>
      <fill>
        <patternFill>
          <bgColor theme="0" tint="-0.14996795556505021"/>
        </patternFill>
      </fill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30" formatCode="@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8" formatCode="[$-F400]h:mm:ss\ AM/PM"/>
    </dxf>
    <dxf>
      <numFmt numFmtId="19" formatCode="dd/mm/yyyy"/>
    </dxf>
    <dxf>
      <numFmt numFmtId="168" formatCode="[$-F400]h:mm:ss\ AM/PM"/>
    </dxf>
    <dxf>
      <numFmt numFmtId="167" formatCode="0#&quot; &quot;##&quot; &quot;##&quot; &quot;##&quot; &quot;##"/>
    </dxf>
    <dxf>
      <numFmt numFmtId="167" formatCode="0#&quot; &quot;##&quot; &quot;##&quot; &quot;##&quot; &quot;##"/>
    </dxf>
    <dxf>
      <numFmt numFmtId="30" formatCode="@"/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2</xdr:col>
          <xdr:colOff>752475</xdr:colOff>
          <xdr:row>5</xdr:row>
          <xdr:rowOff>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Berlin Sans FB"/>
                </a:rPr>
                <a:t>Commander un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0</xdr:rowOff>
        </xdr:from>
        <xdr:to>
          <xdr:col>2</xdr:col>
          <xdr:colOff>752475</xdr:colOff>
          <xdr:row>10</xdr:row>
          <xdr:rowOff>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Berlin Sans FB"/>
                </a:rPr>
                <a:t>Admin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</xdr:row>
          <xdr:rowOff>0</xdr:rowOff>
        </xdr:from>
        <xdr:to>
          <xdr:col>3</xdr:col>
          <xdr:colOff>0</xdr:colOff>
          <xdr:row>6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Demande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à Approuver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0</xdr:rowOff>
        </xdr:from>
        <xdr:to>
          <xdr:col>2</xdr:col>
          <xdr:colOff>752475</xdr:colOff>
          <xdr:row>10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les Demandes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F1:F5" totalsRowShown="0">
  <autoFilter ref="F1:F5"/>
  <tableColumns count="1">
    <tableColumn id="1" name="Véhicul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H1:I2" totalsRowShown="0">
  <autoFilter ref="H1:I2"/>
  <tableColumns count="2">
    <tableColumn id="1" name="Utilisateur"/>
    <tableColumn id="2" name="MDP" dataDxfId="28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K1:K3" totalsRowShown="0">
  <autoFilter ref="K1:K3"/>
  <tableColumns count="1">
    <tableColumn id="1" name="Nombre de commandes en cours">
      <calculatedColumnFormula>COUNTIF('Données Temporaires'!P:P,"Demande Tardive")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9" name="TbVéhicules" displayName="TbVéhicules" ref="A8:B17" totalsRowShown="0">
  <autoFilter ref="A8:B17"/>
  <tableColumns count="2">
    <tableColumn id="1" name="Type de véhicule"/>
    <tableColumn id="2" name="N° Immatriculation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C2" totalsRowShown="0">
  <autoFilter ref="A1:C2"/>
  <tableColumns count="3">
    <tableColumn id="1" name="Nom d'utilisateur"/>
    <tableColumn id="2" name="N° de téléphone" dataDxfId="27"/>
    <tableColumn id="3" name="Adresse Mail" dataDxfId="26">
      <calculatedColumnFormula>LOWER(MID(A2,FIND(" ",A2,1)+1,1)) &amp;"."&amp;LOWER(LEFT(A2,FIND(" ",A2,1)-1))&amp;"@intradef.gouv.fr"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P5" totalsRowShown="0">
  <autoFilter ref="A1:P5"/>
  <tableColumns count="16">
    <tableColumn id="1" name="Date de Perception"/>
    <tableColumn id="2" name="Heure" dataDxfId="25"/>
    <tableColumn id="3" name="Date de Réintégration" dataDxfId="24"/>
    <tableColumn id="4" name="Heure2" dataDxfId="23"/>
    <tableColumn id="5" name="Mission" dataDxfId="22"/>
    <tableColumn id="6" name="Responsable" dataDxfId="21"/>
    <tableColumn id="7" name="Téléphone" dataDxfId="20"/>
    <tableColumn id="8" name="Point de Rendez-vous" dataDxfId="19"/>
    <tableColumn id="9" name="Destination" dataDxfId="18"/>
    <tableColumn id="10" name="Code Imputation" dataDxfId="17"/>
    <tableColumn id="11" name="Type de véhicule" dataDxfId="16"/>
    <tableColumn id="12" name="Nombre de véhicules" dataDxfId="15"/>
    <tableColumn id="13" name="Conducteurs" dataDxfId="14"/>
    <tableColumn id="14" name="Autre" dataDxfId="13"/>
    <tableColumn id="15" name="Adresse Mail" dataDxfId="12">
      <calculatedColumnFormula>IFERROR(LOWER(MID(F2,FIND(" ",F2,1)+1,1)) &amp;"."&amp;LOWER(LEFT(F2,FIND(" ",F2,1)-1))&amp;"@intradef.gouv.fr","")</calculatedColumnFormula>
    </tableColumn>
    <tableColumn id="16" name="Priorité" dataDxfId="11"/>
  </tableColumns>
  <tableStyleInfo name="TableStyleLight3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M1:M13" totalsRowShown="0" headerRowBorderDxfId="8" tableBorderDxfId="7" totalsRowBorderDxfId="6">
  <autoFilter ref="M1:M13"/>
  <tableColumns count="1">
    <tableColumn id="1" name="Année" dataDxfId="5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2" name="Tableau2" displayName="Tableau2" ref="N1:N13" totalsRowShown="0" dataDxfId="3" headerRowBorderDxfId="4" tableBorderDxfId="2" totalsRowBorderDxfId="1">
  <autoFilter ref="N1:N13"/>
  <tableColumns count="1">
    <tableColumn id="1" name="Mois" dataDxfId="0">
      <calculatedColumnFormula>IFERROR(IF(N1=12,"",N1+1),"")</calculatedColumnFormula>
    </tableColumn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4" name="Tableau4" displayName="Tableau4" ref="P1:P13" totalsRowShown="0">
  <autoFilter ref="P1:P13"/>
  <tableColumns count="1">
    <tableColumn id="1" name="Mois 2">
      <calculatedColumnFormula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C7" sqref="C7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Bouton5_Cliquer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752475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5" name="Button 7">
              <controlPr defaultSize="0" print="0" autoFill="0" autoPict="0" macro="[0]!Bouton7_Cliquer">
                <anchor moveWithCells="1" sizeWithCells="1">
                  <from>
                    <xdr:col>1</xdr:col>
                    <xdr:colOff>0</xdr:colOff>
                    <xdr:row>7</xdr:row>
                    <xdr:rowOff>0</xdr:rowOff>
                  </from>
                  <to>
                    <xdr:col>2</xdr:col>
                    <xdr:colOff>752475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C14" sqref="C14"/>
    </sheetView>
  </sheetViews>
  <sheetFormatPr baseColWidth="10" defaultRowHeight="15" x14ac:dyDescent="0.25"/>
  <cols>
    <col min="1" max="1" width="26.5703125" bestFit="1" customWidth="1"/>
  </cols>
  <sheetData>
    <row r="1" spans="1:1" ht="15.75" x14ac:dyDescent="0.25">
      <c r="A1" s="21">
        <v>45224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9525</xdr:colOff>
                    <xdr:row>3</xdr:row>
                    <xdr:rowOff>0</xdr:rowOff>
                  </from>
                  <to>
                    <xdr:col>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0</xdr:colOff>
                    <xdr:row>7</xdr:row>
                    <xdr:rowOff>0</xdr:rowOff>
                  </from>
                  <to>
                    <xdr:col>2</xdr:col>
                    <xdr:colOff>752475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7"/>
  <sheetViews>
    <sheetView topLeftCell="K1" workbookViewId="0">
      <selection activeCell="D3" sqref="D3"/>
    </sheetView>
  </sheetViews>
  <sheetFormatPr baseColWidth="10" defaultRowHeight="15" x14ac:dyDescent="0.25"/>
  <cols>
    <col min="8" max="8" width="22.140625" bestFit="1" customWidth="1"/>
    <col min="11" max="11" width="32.14062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65</v>
      </c>
      <c r="F1" t="s">
        <v>18</v>
      </c>
      <c r="H1" t="s">
        <v>41</v>
      </c>
      <c r="I1" t="s">
        <v>42</v>
      </c>
      <c r="K1" t="s">
        <v>45</v>
      </c>
      <c r="M1" t="s">
        <v>47</v>
      </c>
    </row>
    <row r="2" spans="1:13" x14ac:dyDescent="0.25">
      <c r="D2">
        <f>COUNTA('Données Temporaires'!A:A)-2</f>
        <v>3</v>
      </c>
      <c r="F2" t="s">
        <v>19</v>
      </c>
      <c r="H2" t="s">
        <v>4</v>
      </c>
      <c r="I2" s="20" t="s">
        <v>43</v>
      </c>
      <c r="K2">
        <f>COUNTIF('Données Temporaires'!P:P,"Demande Rêglementaire")</f>
        <v>1</v>
      </c>
      <c r="M2" t="str">
        <f>LEFT(M1,FIND("\",M1,40))</f>
        <v>C:\Users\r.delacotte\Desktop\Module de Commande VHL\</v>
      </c>
    </row>
    <row r="3" spans="1:13" x14ac:dyDescent="0.25">
      <c r="F3" t="s">
        <v>20</v>
      </c>
      <c r="K3">
        <f>COUNTIF('Données Temporaires'!P:P,"Demande Tardive")</f>
        <v>2</v>
      </c>
    </row>
    <row r="4" spans="1:13" x14ac:dyDescent="0.25">
      <c r="D4" t="str">
        <f>D3-D2+1&amp;"/"&amp;D3</f>
        <v>-2/</v>
      </c>
      <c r="F4" t="s">
        <v>21</v>
      </c>
    </row>
    <row r="5" spans="1:13" x14ac:dyDescent="0.25">
      <c r="F5" t="s">
        <v>22</v>
      </c>
    </row>
    <row r="8" spans="1:13" x14ac:dyDescent="0.25">
      <c r="A8" t="s">
        <v>34</v>
      </c>
      <c r="B8" t="s">
        <v>64</v>
      </c>
    </row>
    <row r="9" spans="1:13" x14ac:dyDescent="0.25">
      <c r="A9" t="s">
        <v>19</v>
      </c>
      <c r="B9">
        <v>111</v>
      </c>
    </row>
    <row r="10" spans="1:13" x14ac:dyDescent="0.25">
      <c r="A10" t="s">
        <v>19</v>
      </c>
      <c r="B10">
        <v>222</v>
      </c>
    </row>
    <row r="11" spans="1:13" x14ac:dyDescent="0.25">
      <c r="A11" t="s">
        <v>19</v>
      </c>
      <c r="B11">
        <v>333</v>
      </c>
    </row>
    <row r="12" spans="1:13" x14ac:dyDescent="0.25">
      <c r="A12" t="s">
        <v>22</v>
      </c>
      <c r="B12">
        <v>444</v>
      </c>
    </row>
    <row r="13" spans="1:13" x14ac:dyDescent="0.25">
      <c r="A13" t="s">
        <v>22</v>
      </c>
      <c r="B13">
        <v>555</v>
      </c>
    </row>
    <row r="14" spans="1:13" x14ac:dyDescent="0.25">
      <c r="A14" t="s">
        <v>22</v>
      </c>
      <c r="B14">
        <v>666</v>
      </c>
    </row>
    <row r="15" spans="1:13" x14ac:dyDescent="0.25">
      <c r="A15" t="s">
        <v>21</v>
      </c>
      <c r="B15">
        <v>777</v>
      </c>
    </row>
    <row r="16" spans="1:13" x14ac:dyDescent="0.25">
      <c r="A16" t="s">
        <v>21</v>
      </c>
      <c r="B16">
        <v>888</v>
      </c>
    </row>
    <row r="17" spans="1:2" x14ac:dyDescent="0.25">
      <c r="A17" t="s">
        <v>19</v>
      </c>
      <c r="B17">
        <v>999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C17" sqref="C17"/>
    </sheetView>
  </sheetViews>
  <sheetFormatPr baseColWidth="10" defaultRowHeight="15" x14ac:dyDescent="0.25"/>
  <cols>
    <col min="1" max="1" width="22.42578125" customWidth="1"/>
    <col min="2" max="2" width="17.7109375" style="18" customWidth="1"/>
    <col min="3" max="3" width="29.42578125" customWidth="1"/>
  </cols>
  <sheetData>
    <row r="1" spans="1:3" x14ac:dyDescent="0.25">
      <c r="A1" t="s">
        <v>3</v>
      </c>
      <c r="B1" s="18" t="s">
        <v>23</v>
      </c>
      <c r="C1" t="s">
        <v>24</v>
      </c>
    </row>
    <row r="2" spans="1:3" x14ac:dyDescent="0.25">
      <c r="A2" t="s">
        <v>4</v>
      </c>
      <c r="B2" s="18" t="s">
        <v>25</v>
      </c>
      <c r="C2" s="18" t="str">
        <f>LOWER(MID(A2,FIND(" ",A2,1)+1,1)) &amp;"."&amp;LOWER(LEFT(A2,FIND(" ",A2,1)-1))&amp;"@intradef.gouv.fr"</f>
        <v>r.delacotte@intradef.gouv.fr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5"/>
  <sheetViews>
    <sheetView workbookViewId="0">
      <selection activeCell="K12" sqref="K12"/>
    </sheetView>
  </sheetViews>
  <sheetFormatPr baseColWidth="10" defaultRowHeight="15" x14ac:dyDescent="0.25"/>
  <cols>
    <col min="1" max="1" width="20.140625" customWidth="1"/>
    <col min="2" max="2" width="8.5703125" customWidth="1"/>
    <col min="3" max="3" width="22.5703125" style="1" customWidth="1"/>
    <col min="4" max="4" width="9.5703125" customWidth="1"/>
    <col min="5" max="5" width="10" customWidth="1"/>
    <col min="6" max="6" width="22.140625" bestFit="1" customWidth="1"/>
    <col min="7" max="7" width="14.42578125" customWidth="1"/>
    <col min="8" max="8" width="22.42578125" customWidth="1"/>
    <col min="9" max="9" width="13.42578125" customWidth="1"/>
    <col min="10" max="10" width="19.5703125" customWidth="1"/>
    <col min="11" max="11" width="18.140625" customWidth="1"/>
    <col min="12" max="12" width="22" style="20" customWidth="1"/>
    <col min="13" max="13" width="14.28515625" customWidth="1"/>
    <col min="14" max="14" width="8.140625" customWidth="1"/>
    <col min="15" max="15" width="27" bestFit="1" customWidth="1"/>
  </cols>
  <sheetData>
    <row r="1" spans="1:16" x14ac:dyDescent="0.25">
      <c r="A1" t="s">
        <v>26</v>
      </c>
      <c r="B1" t="s">
        <v>27</v>
      </c>
      <c r="C1" s="1" t="s">
        <v>28</v>
      </c>
      <c r="D1" t="s">
        <v>38</v>
      </c>
      <c r="E1" t="s">
        <v>29</v>
      </c>
      <c r="F1" t="s">
        <v>30</v>
      </c>
      <c r="G1" t="s">
        <v>31</v>
      </c>
      <c r="H1" t="s">
        <v>32</v>
      </c>
      <c r="I1" t="s">
        <v>33</v>
      </c>
      <c r="J1" t="s">
        <v>39</v>
      </c>
      <c r="K1" t="s">
        <v>34</v>
      </c>
      <c r="L1" s="20" t="s">
        <v>35</v>
      </c>
      <c r="M1" t="s">
        <v>36</v>
      </c>
      <c r="N1" t="s">
        <v>37</v>
      </c>
      <c r="O1" t="s">
        <v>24</v>
      </c>
      <c r="P1" t="s">
        <v>46</v>
      </c>
    </row>
    <row r="2" spans="1:16" x14ac:dyDescent="0.25">
      <c r="A2" s="1" t="s">
        <v>40</v>
      </c>
      <c r="B2" s="19" t="s">
        <v>40</v>
      </c>
      <c r="C2" s="1" t="s">
        <v>40</v>
      </c>
      <c r="D2" s="19" t="s">
        <v>40</v>
      </c>
      <c r="E2" s="1" t="s">
        <v>40</v>
      </c>
      <c r="F2" s="1" t="s">
        <v>40</v>
      </c>
      <c r="G2" s="1" t="s">
        <v>40</v>
      </c>
      <c r="H2" s="1" t="s">
        <v>40</v>
      </c>
      <c r="I2" s="1" t="s">
        <v>40</v>
      </c>
      <c r="J2" s="1" t="s">
        <v>40</v>
      </c>
      <c r="K2" s="1" t="s">
        <v>40</v>
      </c>
      <c r="L2" s="20" t="s">
        <v>40</v>
      </c>
      <c r="M2" s="1" t="s">
        <v>40</v>
      </c>
      <c r="N2" s="1" t="s">
        <v>40</v>
      </c>
      <c r="O2" t="str">
        <f>IFERROR(LOWER(MID(F2,FIND(" ",F2,1)+1,1)) &amp;"."&amp;LOWER(LEFT(F2,FIND(" ",F2,1)-1))&amp;"@intradef.gouv.fr","")</f>
        <v/>
      </c>
      <c r="P2" s="1" t="s">
        <v>40</v>
      </c>
    </row>
    <row r="3" spans="1:16" x14ac:dyDescent="0.25">
      <c r="A3" s="1">
        <v>32436</v>
      </c>
      <c r="B3" s="19">
        <v>0.41666666666666669</v>
      </c>
      <c r="C3" s="1">
        <v>32802</v>
      </c>
      <c r="D3" s="19">
        <v>0.45833333333333331</v>
      </c>
      <c r="E3" s="1" t="s">
        <v>48</v>
      </c>
      <c r="F3" s="1" t="s">
        <v>52</v>
      </c>
      <c r="G3" s="18">
        <v>123456789</v>
      </c>
      <c r="H3" s="1" t="s">
        <v>48</v>
      </c>
      <c r="I3" s="1" t="s">
        <v>48</v>
      </c>
      <c r="J3" s="1" t="s">
        <v>48</v>
      </c>
      <c r="K3" s="1" t="s">
        <v>21</v>
      </c>
      <c r="L3" s="20" t="s">
        <v>49</v>
      </c>
      <c r="M3" s="1" t="s">
        <v>50</v>
      </c>
      <c r="N3" s="1" t="s">
        <v>51</v>
      </c>
      <c r="O3" s="22" t="str">
        <f>IFERROR(LOWER(MID(F3,FIND(" ",F3,1)+1,1)) &amp;"."&amp;LOWER(LEFT(F3,FIND(" ",F3,1)-1))&amp;"@intradef.gouv.fr","")</f>
        <v>y.fabre@intradef.gouv.fr</v>
      </c>
      <c r="P3" s="1" t="s">
        <v>59</v>
      </c>
    </row>
    <row r="4" spans="1:16" x14ac:dyDescent="0.25">
      <c r="A4" s="1">
        <v>45181</v>
      </c>
      <c r="B4" s="19">
        <v>0.625</v>
      </c>
      <c r="C4" s="1" t="s">
        <v>53</v>
      </c>
      <c r="D4" s="19">
        <v>0.625</v>
      </c>
      <c r="E4" s="1" t="s">
        <v>54</v>
      </c>
      <c r="F4" s="1" t="s">
        <v>4</v>
      </c>
      <c r="G4" s="1" t="s">
        <v>25</v>
      </c>
      <c r="H4" s="1" t="s">
        <v>55</v>
      </c>
      <c r="I4" s="1" t="s">
        <v>55</v>
      </c>
      <c r="J4" s="20">
        <v>1254</v>
      </c>
      <c r="K4" s="1" t="s">
        <v>22</v>
      </c>
      <c r="L4" s="20" t="s">
        <v>56</v>
      </c>
      <c r="M4" s="1" t="s">
        <v>57</v>
      </c>
      <c r="N4" s="1" t="s">
        <v>58</v>
      </c>
      <c r="O4" s="22" t="str">
        <f>IFERROR(LOWER(MID(F4,FIND(" ",F4,1)+1,1)) &amp;"."&amp;LOWER(LEFT(F4,FIND(" ",F4,1)-1))&amp;"@intradef.gouv.fr","")</f>
        <v>r.delacotte@intradef.gouv.fr</v>
      </c>
      <c r="P4" s="1" t="s">
        <v>59</v>
      </c>
    </row>
    <row r="5" spans="1:16" x14ac:dyDescent="0.25">
      <c r="A5" s="1">
        <v>44948</v>
      </c>
      <c r="B5" s="19">
        <v>0.66666666666666663</v>
      </c>
      <c r="C5" s="1">
        <v>44949</v>
      </c>
      <c r="D5" s="19">
        <v>0.66666666666666663</v>
      </c>
      <c r="E5" s="1" t="s">
        <v>60</v>
      </c>
      <c r="F5" s="1" t="s">
        <v>4</v>
      </c>
      <c r="G5" s="1" t="s">
        <v>25</v>
      </c>
      <c r="H5" s="1" t="s">
        <v>61</v>
      </c>
      <c r="I5" s="1" t="s">
        <v>62</v>
      </c>
      <c r="J5" s="20">
        <v>9898</v>
      </c>
      <c r="K5" s="1" t="s">
        <v>20</v>
      </c>
      <c r="L5" s="20" t="s">
        <v>56</v>
      </c>
      <c r="M5" s="1" t="s">
        <v>50</v>
      </c>
      <c r="N5" s="1" t="s">
        <v>58</v>
      </c>
      <c r="O5" s="22" t="str">
        <f>IFERROR(LOWER(MID(F5,FIND(" ",F5,1)+1,1)) &amp;"."&amp;LOWER(LEFT(F5,FIND(" ",F5,1)-1))&amp;"@intradef.gouv.fr","")</f>
        <v>r.delacotte@intradef.gouv.fr</v>
      </c>
      <c r="P5" s="1" t="s">
        <v>63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3"/>
  <sheetViews>
    <sheetView workbookViewId="0">
      <selection activeCell="C19" sqref="C19"/>
    </sheetView>
  </sheetViews>
  <sheetFormatPr baseColWidth="10" defaultRowHeight="15" x14ac:dyDescent="0.25"/>
  <cols>
    <col min="1" max="1" width="14.42578125" bestFit="1" customWidth="1"/>
    <col min="2" max="8" width="5" customWidth="1"/>
    <col min="10" max="10" width="19.7109375" bestFit="1" customWidth="1"/>
  </cols>
  <sheetData>
    <row r="1" spans="1:16" x14ac:dyDescent="0.25">
      <c r="A1" s="4">
        <f>DATE(J4,J2,1)</f>
        <v>45261</v>
      </c>
      <c r="B1" s="15" t="s">
        <v>13</v>
      </c>
      <c r="C1" s="15" t="s">
        <v>14</v>
      </c>
      <c r="J1" t="s">
        <v>10</v>
      </c>
      <c r="M1" s="10" t="s">
        <v>11</v>
      </c>
      <c r="N1" s="10" t="s">
        <v>10</v>
      </c>
      <c r="P1" t="s">
        <v>12</v>
      </c>
    </row>
    <row r="2" spans="1:16" x14ac:dyDescent="0.25">
      <c r="B2" s="7" t="str">
        <f>UPPER(TEXT(B4,"jjj"))</f>
        <v>LUN</v>
      </c>
      <c r="C2" s="7" t="str">
        <f t="shared" ref="C2:H2" si="0">UPPER(TEXT(C4,"jjj"))</f>
        <v>MAR</v>
      </c>
      <c r="D2" s="7" t="str">
        <f t="shared" si="0"/>
        <v>MER</v>
      </c>
      <c r="E2" s="7" t="str">
        <f t="shared" si="0"/>
        <v>JEU</v>
      </c>
      <c r="F2" s="7" t="str">
        <f t="shared" si="0"/>
        <v>VEN</v>
      </c>
      <c r="G2" s="7" t="str">
        <f t="shared" si="0"/>
        <v>SAM</v>
      </c>
      <c r="H2" s="7" t="str">
        <f t="shared" si="0"/>
        <v>DIM</v>
      </c>
      <c r="J2" s="14">
        <v>12</v>
      </c>
      <c r="K2" t="str">
        <f>IF(J2=1,"Janvier",IF(J2=2,"Février",IF(J2=3,"Mars",IF(J2=4,"Avril",IF(J2=5,"Mai",IF(J2=6,"Juin",IF(J2=7,"Juillet",IF(J2=8,"Août",IF(J2=9,"Septembre",IF(J2=10,"Octobre",IF(J2=11,"Novembre",IF(J2=12,"Décembre",""))))))))))))</f>
        <v>Décembre</v>
      </c>
      <c r="L2" s="1">
        <f ca="1">TODAY()</f>
        <v>45224</v>
      </c>
      <c r="M2" s="9">
        <f ca="1">YEAR(L2)</f>
        <v>2023</v>
      </c>
      <c r="N2" s="12">
        <f ca="1">IFERROR(MONTH(L2),"")</f>
        <v>10</v>
      </c>
      <c r="P2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>Octobre</v>
      </c>
    </row>
    <row r="3" spans="1:16" x14ac:dyDescent="0.25">
      <c r="A3">
        <f>IF(H3&lt;&gt;"",A4-1,"")</f>
        <v>49</v>
      </c>
      <c r="B3" s="8" t="str">
        <f>IF(WEEKDAY(A1)=2,A1,"")</f>
        <v/>
      </c>
      <c r="C3" s="8" t="str">
        <f>IF(B3&lt;&gt;"",B3+1,IF(WEEKDAY(A1)=3,A1,""))</f>
        <v/>
      </c>
      <c r="D3" s="8" t="str">
        <f>IF(C3&lt;&gt;"",C3+1,IF(WEEKDAY(A1)=4,A1,""))</f>
        <v/>
      </c>
      <c r="E3" s="8" t="str">
        <f>IF(D3&lt;&gt;"",D3+1,IF(WEEKDAY(A1)=5,A1,""))</f>
        <v/>
      </c>
      <c r="F3" s="8">
        <f>IF(E3&lt;&gt;"",E3+1,IF(WEEKDAY(A1)=6,A1,""))</f>
        <v>45261</v>
      </c>
      <c r="G3" s="8">
        <f>IF(F3&lt;&gt;"",F3+1,IF(WEEKDAY(A1)=7,A1,""))</f>
        <v>45262</v>
      </c>
      <c r="H3" s="8">
        <f>IF(G3&lt;&gt;"",G3+1,IF(WEEKDAY(A1)=1,A1,""))</f>
        <v>45263</v>
      </c>
      <c r="J3" t="s">
        <v>11</v>
      </c>
      <c r="M3" s="9">
        <f ca="1">M2+1</f>
        <v>2024</v>
      </c>
      <c r="N3" s="12">
        <f ca="1">IFERROR(IF(MONTH(L2)=12,"",MONTH(L2)+1),"")</f>
        <v>11</v>
      </c>
      <c r="P3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>Novembre</v>
      </c>
    </row>
    <row r="4" spans="1:16" x14ac:dyDescent="0.25">
      <c r="A4">
        <f>IFERROR(WEEKNUM(H4,2),"")</f>
        <v>50</v>
      </c>
      <c r="B4" s="8">
        <f>H3+1</f>
        <v>45264</v>
      </c>
      <c r="C4" s="8">
        <f>B4+1</f>
        <v>45265</v>
      </c>
      <c r="D4" s="8">
        <f t="shared" ref="D4:H4" si="1">C4+1</f>
        <v>45266</v>
      </c>
      <c r="E4" s="8">
        <f t="shared" si="1"/>
        <v>45267</v>
      </c>
      <c r="F4" s="8">
        <f t="shared" si="1"/>
        <v>45268</v>
      </c>
      <c r="G4" s="8">
        <f t="shared" si="1"/>
        <v>45269</v>
      </c>
      <c r="H4" s="8">
        <f t="shared" si="1"/>
        <v>45270</v>
      </c>
      <c r="J4" s="3">
        <v>2023</v>
      </c>
      <c r="M4" s="9">
        <f ca="1">M3+1</f>
        <v>2025</v>
      </c>
      <c r="N4" s="12">
        <f t="shared" ref="N4:N13" ca="1" si="2">IFERROR(IF(N3=12,"",N3+1),"")</f>
        <v>12</v>
      </c>
      <c r="P4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>Décembre</v>
      </c>
    </row>
    <row r="5" spans="1:16" x14ac:dyDescent="0.25">
      <c r="A5">
        <f>IFERROR(WEEKNUM(H5,2),"")</f>
        <v>51</v>
      </c>
      <c r="B5" s="8">
        <f>H4+1</f>
        <v>45271</v>
      </c>
      <c r="C5" s="8">
        <f>B5+1</f>
        <v>45272</v>
      </c>
      <c r="D5" s="8">
        <f t="shared" ref="D5:H5" si="3">C5+1</f>
        <v>45273</v>
      </c>
      <c r="E5" s="8">
        <f t="shared" si="3"/>
        <v>45274</v>
      </c>
      <c r="F5" s="8">
        <f t="shared" si="3"/>
        <v>45275</v>
      </c>
      <c r="G5" s="8">
        <f t="shared" si="3"/>
        <v>45276</v>
      </c>
      <c r="H5" s="8">
        <f t="shared" si="3"/>
        <v>45277</v>
      </c>
      <c r="J5" t="s">
        <v>15</v>
      </c>
      <c r="M5" s="9"/>
      <c r="N5" s="12" t="str">
        <f ca="1">IFERROR(IF(N4=12,"",N4+1),"")</f>
        <v/>
      </c>
      <c r="P5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/>
      </c>
    </row>
    <row r="6" spans="1:16" x14ac:dyDescent="0.25">
      <c r="A6">
        <f>IFERROR(WEEKNUM(B6,2),"")</f>
        <v>52</v>
      </c>
      <c r="B6" s="8">
        <f>H5+1</f>
        <v>45278</v>
      </c>
      <c r="C6" s="8">
        <f>B6+1</f>
        <v>45279</v>
      </c>
      <c r="D6" s="8">
        <f t="shared" ref="D6:G6" si="4">C6+1</f>
        <v>45280</v>
      </c>
      <c r="E6" s="8">
        <f t="shared" si="4"/>
        <v>45281</v>
      </c>
      <c r="F6" s="8">
        <f t="shared" si="4"/>
        <v>45282</v>
      </c>
      <c r="G6" s="8">
        <f t="shared" si="4"/>
        <v>45283</v>
      </c>
      <c r="H6" s="8">
        <f>G6+1</f>
        <v>45284</v>
      </c>
      <c r="J6" s="16">
        <f ca="1">DAY(L2)</f>
        <v>25</v>
      </c>
      <c r="M6" s="9"/>
      <c r="N6" s="12" t="str">
        <f t="shared" ca="1" si="2"/>
        <v/>
      </c>
      <c r="P6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/>
      </c>
    </row>
    <row r="7" spans="1:16" x14ac:dyDescent="0.25">
      <c r="A7">
        <f>IF(B7&lt;&gt;"",IFERROR(WEEKNUM(B7,2),""),"")</f>
        <v>53</v>
      </c>
      <c r="B7" s="8">
        <f>IF(H6&lt;EOMONTH($A$1,0),H6+1,"")</f>
        <v>45285</v>
      </c>
      <c r="C7" s="8">
        <f>IF(B7&lt;EOMONTH($A$1,0),B7+1,"")</f>
        <v>45286</v>
      </c>
      <c r="D7" s="8">
        <f>IF(C7&lt;EOMONTH($A$1,0),C7+1,"")</f>
        <v>45287</v>
      </c>
      <c r="E7" s="8">
        <f t="shared" ref="E7:H7" si="5">IF(D7&lt;EOMONTH($A$1,0),D7+1,"")</f>
        <v>45288</v>
      </c>
      <c r="F7" s="8">
        <f t="shared" si="5"/>
        <v>45289</v>
      </c>
      <c r="G7" s="8">
        <f t="shared" si="5"/>
        <v>45290</v>
      </c>
      <c r="H7" s="8">
        <f t="shared" si="5"/>
        <v>45291</v>
      </c>
      <c r="M7" s="9"/>
      <c r="N7" s="12" t="str">
        <f t="shared" ca="1" si="2"/>
        <v/>
      </c>
      <c r="P7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/>
      </c>
    </row>
    <row r="8" spans="1:16" x14ac:dyDescent="0.25">
      <c r="A8" t="str">
        <f>IF(B8&lt;&gt;"",A7+1,"")</f>
        <v/>
      </c>
      <c r="B8" s="8" t="str">
        <f>IF(H7&lt;EOMONTH($A$1,0),H7+1,"")</f>
        <v/>
      </c>
      <c r="C8" s="8" t="str">
        <f>IF(B8&lt;EOMONTH($A$1,0),B8+1,"")</f>
        <v/>
      </c>
      <c r="D8" s="8" t="str">
        <f t="shared" ref="D8:H8" si="6">IF(C8&lt;EOMONTH($A$1,0),C8+1,"")</f>
        <v/>
      </c>
      <c r="E8" s="8" t="str">
        <f t="shared" si="6"/>
        <v/>
      </c>
      <c r="F8" s="8" t="str">
        <f t="shared" si="6"/>
        <v/>
      </c>
      <c r="G8" s="8" t="str">
        <f t="shared" si="6"/>
        <v/>
      </c>
      <c r="H8" s="8" t="str">
        <f t="shared" si="6"/>
        <v/>
      </c>
      <c r="J8" s="17" t="s">
        <v>44</v>
      </c>
      <c r="K8">
        <f>IF(J8="Janvier",1,IF(J8="Février",2,IF(J8="Mars",3,IF(J8="Avril",4,IF(J8="Mai",5,IF(J8="Juin",6,IF(J8="Juillet",7,IF(J8="Août",8,IF(J8="Septembre",9,IF(J8="Octobre",10,IF(J8="Novembre",11,IF(J8="Décembre",12,""))))))))))))</f>
        <v>12</v>
      </c>
      <c r="M8" s="9"/>
      <c r="N8" s="12" t="str">
        <f t="shared" ca="1" si="2"/>
        <v/>
      </c>
      <c r="P8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/>
      </c>
    </row>
    <row r="9" spans="1:16" x14ac:dyDescent="0.25">
      <c r="B9" s="6" t="s">
        <v>16</v>
      </c>
      <c r="C9" s="6" t="s">
        <v>17</v>
      </c>
      <c r="D9" s="6"/>
      <c r="E9" s="6"/>
      <c r="F9" s="6"/>
      <c r="G9" s="6"/>
      <c r="H9" s="6"/>
      <c r="M9" s="9"/>
      <c r="N9" s="12" t="str">
        <f t="shared" ca="1" si="2"/>
        <v/>
      </c>
      <c r="P9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/>
      </c>
    </row>
    <row r="10" spans="1:16" x14ac:dyDescent="0.25">
      <c r="B10" s="1"/>
      <c r="C10" s="5">
        <v>45284</v>
      </c>
      <c r="D10" s="5"/>
      <c r="E10" s="5"/>
      <c r="F10" s="5"/>
      <c r="G10" s="5"/>
      <c r="H10" s="5"/>
      <c r="J10" s="17">
        <v>24</v>
      </c>
      <c r="M10" s="9"/>
      <c r="N10" s="12" t="str">
        <f t="shared" ca="1" si="2"/>
        <v/>
      </c>
      <c r="P10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/>
      </c>
    </row>
    <row r="11" spans="1:16" x14ac:dyDescent="0.25">
      <c r="B11" s="5"/>
      <c r="C11" s="5"/>
      <c r="D11" s="5"/>
      <c r="E11" s="5"/>
      <c r="F11" s="5"/>
      <c r="G11" s="5"/>
      <c r="H11" s="5"/>
      <c r="M11" s="9"/>
      <c r="N11" s="12" t="str">
        <f t="shared" ca="1" si="2"/>
        <v/>
      </c>
      <c r="P11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/>
      </c>
    </row>
    <row r="12" spans="1:16" x14ac:dyDescent="0.25">
      <c r="B12" s="5"/>
      <c r="C12" s="5"/>
      <c r="D12" s="5"/>
      <c r="E12" s="5"/>
      <c r="F12" s="5"/>
      <c r="G12" s="5"/>
      <c r="H12" s="5"/>
      <c r="J12" s="17">
        <v>2023</v>
      </c>
      <c r="M12" s="9"/>
      <c r="N12" s="12" t="str">
        <f t="shared" ca="1" si="2"/>
        <v/>
      </c>
      <c r="P12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/>
      </c>
    </row>
    <row r="13" spans="1:16" x14ac:dyDescent="0.25">
      <c r="E13" s="2"/>
      <c r="M13" s="11"/>
      <c r="N13" s="13" t="str">
        <f t="shared" ca="1" si="2"/>
        <v/>
      </c>
      <c r="P13" t="str">
        <f ca="1">IF(Tableau2[[#This Row],[Mois]]=1,"Janvier",IF(Tableau2[[#This Row],[Mois]]=2,"Février",IF(Tableau2[[#This Row],[Mois]]=3,"Mars",IF(Tableau2[[#This Row],[Mois]]=4,"Avril",IF(Tableau2[[#This Row],[Mois]]=5,"Mai",IF(Tableau2[[#This Row],[Mois]]=6,"Juin",IF(Tableau2[[#This Row],[Mois]]=7,"Juillet",IF(Tableau2[[#This Row],[Mois]]=8,"Août",IF(Tableau2[[#This Row],[Mois]]=9,"Septembre",IF(Tableau2[[#This Row],[Mois]]=10,"Octobre",IF(Tableau2[[#This Row],[Mois]]=11,"Novembre",IF(Tableau2[[#This Row],[Mois]]=12,"Décembre",""))))))))))))</f>
        <v/>
      </c>
    </row>
  </sheetData>
  <conditionalFormatting sqref="B3:H8">
    <cfRule type="containsBlanks" dxfId="10" priority="1">
      <formula>LEN(TRIM(B3))=0</formula>
    </cfRule>
    <cfRule type="timePeriod" dxfId="9" priority="5" timePeriod="today">
      <formula>FLOOR(B3,1)=TODAY()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4"/>
  <sheetViews>
    <sheetView workbookViewId="0">
      <selection activeCell="G34" sqref="G34"/>
    </sheetView>
  </sheetViews>
  <sheetFormatPr baseColWidth="10" defaultRowHeight="15" x14ac:dyDescent="0.25"/>
  <cols>
    <col min="1" max="1" width="20.5703125" customWidth="1"/>
    <col min="2" max="2" width="16.7109375" customWidth="1"/>
  </cols>
  <sheetData>
    <row r="1" spans="1:4" x14ac:dyDescent="0.25">
      <c r="A1" t="s">
        <v>6</v>
      </c>
      <c r="B1">
        <v>2023</v>
      </c>
    </row>
    <row r="2" spans="1:4" x14ac:dyDescent="0.25">
      <c r="D2" t="s">
        <v>5</v>
      </c>
    </row>
    <row r="4" spans="1:4" x14ac:dyDescent="0.25">
      <c r="A4" t="s">
        <v>7</v>
      </c>
      <c r="B4" t="s">
        <v>8</v>
      </c>
      <c r="C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de Bord</vt:lpstr>
      <vt:lpstr>Admin</vt:lpstr>
      <vt:lpstr>Travail</vt:lpstr>
      <vt:lpstr>Données</vt:lpstr>
      <vt:lpstr>Données Temporaires</vt:lpstr>
      <vt:lpstr>Calendrier</vt:lpstr>
      <vt:lpstr>2023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DELACOTTE Romain ADJ</dc:creator>
  <cp:lastModifiedBy>DELACOTTE Romain ADJ</cp:lastModifiedBy>
  <dcterms:created xsi:type="dcterms:W3CDTF">2023-10-10T14:40:53Z</dcterms:created>
  <dcterms:modified xsi:type="dcterms:W3CDTF">2023-10-25T15:26:01Z</dcterms:modified>
</cp:coreProperties>
</file>