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ctrlProps/ctrlProp31.xml" ContentType="application/vnd.ms-excel.controlproperties+xml"/>
  <Override PartName="/xl/drawings/drawing5.xml" ContentType="application/vnd.openxmlformats-officedocument.drawing+xml"/>
  <Override PartName="/xl/ctrlProps/ctrlProp32.xml" ContentType="application/vnd.ms-excel.controlproperties+xml"/>
  <Override PartName="/xl/drawings/drawing6.xml" ContentType="application/vnd.openxmlformats-officedocument.drawing+xml"/>
  <Override PartName="/xl/ctrlProps/ctrlProp33.xml" ContentType="application/vnd.ms-excel.controlproperties+xml"/>
  <Override PartName="/xl/drawings/drawing7.xml" ContentType="application/vnd.openxmlformats-officedocument.drawing+xml"/>
  <Override PartName="/xl/ctrlProps/ctrlProp34.xml" ContentType="application/vnd.ms-excel.controlproperties+xml"/>
  <Override PartName="/xl/drawings/drawing8.xml" ContentType="application/vnd.openxmlformats-officedocument.drawing+xml"/>
  <Override PartName="/xl/ctrlProps/ctrlProp3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ch\Downloads\"/>
    </mc:Choice>
  </mc:AlternateContent>
  <xr:revisionPtr revIDLastSave="0" documentId="13_ncr:1_{3497459E-BE48-423B-BF09-F934BE7019DD}" xr6:coauthVersionLast="47" xr6:coauthVersionMax="47" xr10:uidLastSave="{00000000-0000-0000-0000-000000000000}"/>
  <bookViews>
    <workbookView xWindow="-110" yWindow="-110" windowWidth="38620" windowHeight="21220" tabRatio="930" firstSheet="2" activeTab="2" xr2:uid="{B2BAEAB4-1AF2-4B76-B73D-15F36B89D144}"/>
  </bookViews>
  <sheets>
    <sheet name="ACCUEIL" sheetId="71" r:id="rId1"/>
    <sheet name="REF LIST" sheetId="2" r:id="rId2"/>
    <sheet name="ECFC Profilages" sheetId="1" r:id="rId3"/>
    <sheet name="SYNTHESE_JOUEURS" sheetId="124" r:id="rId4"/>
    <sheet name="SYNTHESE_STAFF" sheetId="136" r:id="rId5"/>
    <sheet name="CANEVAS" sheetId="3" r:id="rId6"/>
    <sheet name="JUNIOR1" sheetId="139" r:id="rId7"/>
    <sheet name="AZEVEDO" sheetId="140" r:id="rId8"/>
    <sheet name="KAMBER" sheetId="135" r:id="rId9"/>
    <sheet name="CAMARA" sheetId="134" r:id="rId10"/>
  </sheets>
  <externalReferences>
    <externalReference r:id="rId11"/>
  </externalReferences>
  <definedNames>
    <definedName name="_xlnm._FilterDatabase" localSheetId="7" hidden="1">AZEVEDO!$D$6:$U$32</definedName>
    <definedName name="_xlnm._FilterDatabase" localSheetId="9" hidden="1">CAMARA!$D$6:$Y$32</definedName>
    <definedName name="_xlnm._FilterDatabase" localSheetId="5" hidden="1">CANEVAS!$D$6:$U$32</definedName>
    <definedName name="_xlnm._FilterDatabase" localSheetId="2" hidden="1">'ECFC Profilages'!$D$6:$AI$17</definedName>
    <definedName name="_xlnm._FilterDatabase" localSheetId="6" hidden="1">JUNIOR1!$D$6:$Y$32</definedName>
    <definedName name="_xlnm._FilterDatabase" localSheetId="8" hidden="1">KAMBER!$D$6:$Y$32</definedName>
    <definedName name="DGRC">'REF LIST'!$R$6:$R$9</definedName>
    <definedName name="Entite">'REF LIST'!$M$6:$M$29</definedName>
    <definedName name="Fonction">'REF LIST'!$L$6:$L$36</definedName>
    <definedName name="GD">'REF LIST'!$T$6:$T$9</definedName>
    <definedName name="Genre">'REF LIST'!$N$6:$N$9</definedName>
    <definedName name="Groupe">'REF LIST'!$N$6:$N$12</definedName>
    <definedName name="ListeOnglets">GET.WORKBOOK(1) &amp; T(NOW())</definedName>
    <definedName name="MP">'REF LIST'!$G$6:$G$15</definedName>
    <definedName name="PM">'REF LIST'!$S$6:$S$7</definedName>
    <definedName name="Poste">'REF LIST'!$K$6:$K$24</definedName>
    <definedName name="RetouDIALLO">'ECFC Profilages'!#REF!</definedName>
    <definedName name="RETOUR">'REF LIST'!$AA$5:$AA$204</definedName>
    <definedName name="RetourADEAGBO">'ECFC Profilages'!#REF!</definedName>
    <definedName name="RetourAntonio">'ECFC Profilages'!#REF!</definedName>
    <definedName name="RetourATANGANA">'ECFC Profilages'!#REF!</definedName>
    <definedName name="RetourAZEVEDO">'ECFC Profilages'!$H$10</definedName>
    <definedName name="RetourBLETON">'ECFC Profilages'!#REF!</definedName>
    <definedName name="RetourBolay">'ECFC Profilages'!#REF!</definedName>
    <definedName name="RetourCAMARA">'ECFC Profilages'!$H$7</definedName>
    <definedName name="RetourCanevas">'ECFC Profilages'!$A$1</definedName>
    <definedName name="RetourCASLEI">'ECFC Profilages'!#REF!</definedName>
    <definedName name="RetourCHAOUI">'ECFC Profilages'!#REF!</definedName>
    <definedName name="RetourCHAPPUIS">'ECFC Profilages'!#REF!</definedName>
    <definedName name="RetourCHRISTIN">'ECFC Profilages'!#REF!</definedName>
    <definedName name="RetourCOHEN">'ECFC Profilages'!#REF!</definedName>
    <definedName name="RetourCORREIA">'ECFC Profilages'!#REF!</definedName>
    <definedName name="RetourDJACKO">'ECFC Profilages'!#REF!</definedName>
    <definedName name="RetourDOGLIA">'ECFC Profilages'!#REF!</definedName>
    <definedName name="RetourELEOUET">'ECFC Profilages'!#REF!</definedName>
    <definedName name="RetourELJAOUHARI">'ECFC Profilages'!#REF!</definedName>
    <definedName name="RetourEmulovs">'ECFC Profilages'!#REF!</definedName>
    <definedName name="RetourFARINELLO">'ECFC Profilages'!#REF!</definedName>
    <definedName name="RetourFELDER">'ECFC Profilages'!#REF!</definedName>
    <definedName name="RetourFERNANDEZ">'ECFC Profilages'!#REF!</definedName>
    <definedName name="REtourFRANCE">'ECFC Profilages'!#REF!</definedName>
    <definedName name="RetourHARRINGTON">'ECFC Profilages'!#REF!</definedName>
    <definedName name="RetourHENCHOZ">'ECFC Profilages'!#REF!</definedName>
    <definedName name="RetourHysenaj">'ECFC Profilages'!#REF!</definedName>
    <definedName name="RetourJUNIOR1">'ECFC Profilages'!$H$9</definedName>
    <definedName name="RetourKAMBER">'ECFC Profilages'!$H$8</definedName>
    <definedName name="RetourKURSNER">'ECFC Profilages'!#REF!</definedName>
    <definedName name="RetourLASPINA">'ECFC Profilages'!#REF!</definedName>
    <definedName name="RetourLERAY">'ECFC Profilages'!#REF!</definedName>
    <definedName name="RetourMAGNIN">'ECFC Profilages'!#REF!</definedName>
    <definedName name="RetourMAMADOU">'ECFC Profilages'!#REF!</definedName>
    <definedName name="RetourMAOUCHE">'ECFC Profilages'!#REF!</definedName>
    <definedName name="RetourMULIQI">'ECFC Profilages'!#REF!</definedName>
    <definedName name="RetourNINTE">'ECFC Profilages'!#REF!</definedName>
    <definedName name="RetourNVENDO">'ECFC Profilages'!#REF!</definedName>
    <definedName name="RetourOBERLI">'ECFC Profilages'!#REF!</definedName>
    <definedName name="RetourPEREIRA">'ECFC Profilages'!#REF!</definedName>
    <definedName name="RetourPiccoli">'ECFC Profilages'!#REF!</definedName>
    <definedName name="RetourPRATS">'ECFC Profilages'!#REF!</definedName>
    <definedName name="RetourQueiroz">'ECFC Profilages'!#REF!</definedName>
    <definedName name="RetourRufli">'ECFC Profilages'!#REF!</definedName>
    <definedName name="RetourSABORIO">'ECFC Profilages'!#REF!</definedName>
    <definedName name="RetourSanches">'ECFC Profilages'!#REF!</definedName>
    <definedName name="RetourSARR">'ECFC Profilages'!#REF!</definedName>
    <definedName name="RetourSESTITO">'ECFC Profilages'!#REF!</definedName>
    <definedName name="RetourSHUKANOVA">'ECFC Profilages'!#REF!</definedName>
    <definedName name="RetourSynthese">'REF LIST'!$AB$5:$AB$204</definedName>
    <definedName name="RetourTRAORE">'ECFC Profilages'!#REF!</definedName>
    <definedName name="RetourUrsea">'ECFC Profilages'!#REF!</definedName>
    <definedName name="RetourVELOSO">'ECFC Profilages'!#REF!</definedName>
    <definedName name="RetourVideo">'ECFC Profilages'!#REF!</definedName>
    <definedName name="RetourVIEIRA">'ECFC Profilages'!#REF!</definedName>
    <definedName name="RetourVignally">'ECFC Profilages'!#REF!</definedName>
    <definedName name="RetourZBINDEN">'ECFC Profilages'!#REF!</definedName>
    <definedName name="RetourZOUKIT">'ECFC Profilages'!#REF!</definedName>
    <definedName name="SAISON">'REF LIST'!$Q$6:$Q$9</definedName>
    <definedName name="synthese">'ECFC Profilages'!$H$7:$H$156</definedName>
    <definedName name="tri_liste_retour">'REF LIST'!$O$6:$O$210</definedName>
    <definedName name="vh">'REF LIST'!$U$6:$U$7</definedName>
    <definedName name="_xlnm.Print_Area" localSheetId="7">AZEVEDO!$D$2:$S$25</definedName>
    <definedName name="_xlnm.Print_Area" localSheetId="9">CAMARA!$D$2:$S$25</definedName>
    <definedName name="_xlnm.Print_Area" localSheetId="5">CANEVAS!$D$2:$S$25</definedName>
    <definedName name="_xlnm.Print_Area" localSheetId="2">'ECFC Profilages'!#REF!</definedName>
    <definedName name="_xlnm.Print_Area" localSheetId="6">JUNIOR1!$D$2:$S$25</definedName>
    <definedName name="_xlnm.Print_Area" localSheetId="8">KAMBER!$D$2:$S$25</definedName>
    <definedName name="_xlnm.Print_Area" localSheetId="3">SYNTHESE_JOUEURS!$C$2:$M$38</definedName>
    <definedName name="_xlnm.Print_Area" localSheetId="4">SYNTHESE_STAFF!$C$2:$M$37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1" l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H10" i="1"/>
  <c r="M13" i="140"/>
  <c r="K13" i="140"/>
  <c r="S11" i="140"/>
  <c r="Q11" i="140"/>
  <c r="P11" i="140"/>
  <c r="O11" i="140"/>
  <c r="E10" i="140"/>
  <c r="F14" i="140" s="1"/>
  <c r="U6" i="140"/>
  <c r="O6" i="140"/>
  <c r="U5" i="140"/>
  <c r="O5" i="140"/>
  <c r="E2" i="140"/>
  <c r="H9" i="1"/>
  <c r="M13" i="139"/>
  <c r="K13" i="139"/>
  <c r="S11" i="139"/>
  <c r="R11" i="139"/>
  <c r="Q11" i="139"/>
  <c r="P11" i="139"/>
  <c r="O11" i="139"/>
  <c r="E10" i="139"/>
  <c r="F14" i="139" s="1"/>
  <c r="U6" i="139"/>
  <c r="O6" i="139"/>
  <c r="U5" i="139"/>
  <c r="O5" i="139"/>
  <c r="E2" i="139"/>
  <c r="H8" i="1"/>
  <c r="H7" i="1"/>
  <c r="AE10" i="1" a="1"/>
  <c r="W10" i="1" a="1"/>
  <c r="AC10" i="1" a="1"/>
  <c r="T10" i="1" a="1"/>
  <c r="AA10" i="1" a="1"/>
  <c r="S10" i="1" a="1"/>
  <c r="K10" i="1" a="1"/>
  <c r="X10" i="1" a="1"/>
  <c r="V10" i="1" a="1"/>
  <c r="L10" i="1" a="1"/>
  <c r="R10" i="1" a="1"/>
  <c r="M10" i="1" a="1"/>
  <c r="Z10" i="1" a="1"/>
  <c r="J10" i="1" a="1"/>
  <c r="N10" i="1" a="1"/>
  <c r="Q10" i="1" a="1"/>
  <c r="AB10" i="1" a="1"/>
  <c r="Y10" i="1" a="1"/>
  <c r="I10" i="1" a="1"/>
  <c r="P10" i="1" a="1"/>
  <c r="O10" i="1" a="1"/>
  <c r="AD10" i="1" a="1"/>
  <c r="U10" i="1" a="1"/>
  <c r="F10" i="1" a="1"/>
  <c r="G10" i="1" a="1"/>
  <c r="E10" i="1" a="1"/>
  <c r="D10" i="1" a="1"/>
  <c r="V9" i="1" a="1"/>
  <c r="AE9" i="1" a="1"/>
  <c r="W9" i="1" a="1"/>
  <c r="O9" i="1" a="1"/>
  <c r="N9" i="1" a="1"/>
  <c r="AD9" i="1" a="1"/>
  <c r="AC9" i="1" a="1"/>
  <c r="U9" i="1" a="1"/>
  <c r="M9" i="1" a="1"/>
  <c r="AB9" i="1" a="1"/>
  <c r="T9" i="1" a="1"/>
  <c r="L9" i="1" a="1"/>
  <c r="AA9" i="1" a="1"/>
  <c r="S9" i="1" a="1"/>
  <c r="K9" i="1" a="1"/>
  <c r="P9" i="1" a="1"/>
  <c r="Z9" i="1" a="1"/>
  <c r="R9" i="1" a="1"/>
  <c r="J9" i="1" a="1"/>
  <c r="Y9" i="1" a="1"/>
  <c r="Q9" i="1" a="1"/>
  <c r="I9" i="1" a="1"/>
  <c r="X9" i="1" a="1"/>
  <c r="D9" i="1" a="1"/>
  <c r="G9" i="1" a="1"/>
  <c r="E9" i="1" a="1"/>
  <c r="F9" i="1" a="1"/>
  <c r="U10" i="1" l="1"/>
  <c r="AD10" i="1"/>
  <c r="O10" i="1"/>
  <c r="P10" i="1"/>
  <c r="I10" i="1"/>
  <c r="Y10" i="1"/>
  <c r="AB10" i="1"/>
  <c r="Q10" i="1"/>
  <c r="N10" i="1"/>
  <c r="J10" i="1"/>
  <c r="Z10" i="1"/>
  <c r="M10" i="1"/>
  <c r="R10" i="1"/>
  <c r="L10" i="1"/>
  <c r="V10" i="1"/>
  <c r="X10" i="1"/>
  <c r="K10" i="1"/>
  <c r="S10" i="1"/>
  <c r="AA10" i="1"/>
  <c r="T10" i="1"/>
  <c r="AC10" i="1"/>
  <c r="W10" i="1"/>
  <c r="AE10" i="1"/>
  <c r="D10" i="1"/>
  <c r="E10" i="1"/>
  <c r="G10" i="1"/>
  <c r="F10" i="1"/>
  <c r="F11" i="140"/>
  <c r="F21" i="140"/>
  <c r="F16" i="140"/>
  <c r="M14" i="140"/>
  <c r="F19" i="140"/>
  <c r="F18" i="140"/>
  <c r="F17" i="140"/>
  <c r="E14" i="140"/>
  <c r="E3" i="140" s="1"/>
  <c r="X9" i="1"/>
  <c r="I9" i="1"/>
  <c r="Q9" i="1"/>
  <c r="Y9" i="1"/>
  <c r="J9" i="1"/>
  <c r="R9" i="1"/>
  <c r="Z9" i="1"/>
  <c r="P9" i="1"/>
  <c r="K9" i="1"/>
  <c r="S9" i="1"/>
  <c r="AA9" i="1"/>
  <c r="L9" i="1"/>
  <c r="T9" i="1"/>
  <c r="AB9" i="1"/>
  <c r="M9" i="1"/>
  <c r="U9" i="1"/>
  <c r="AC9" i="1"/>
  <c r="AD9" i="1"/>
  <c r="N9" i="1"/>
  <c r="O9" i="1"/>
  <c r="W9" i="1"/>
  <c r="AE9" i="1"/>
  <c r="V9" i="1"/>
  <c r="D9" i="1"/>
  <c r="F9" i="1"/>
  <c r="E9" i="1"/>
  <c r="G9" i="1"/>
  <c r="F11" i="139"/>
  <c r="I3" i="139" s="1"/>
  <c r="F21" i="139"/>
  <c r="F16" i="139"/>
  <c r="M14" i="139"/>
  <c r="F19" i="139"/>
  <c r="F18" i="139"/>
  <c r="F17" i="139"/>
  <c r="E14" i="139"/>
  <c r="I3" i="140" l="1"/>
  <c r="R11" i="140"/>
  <c r="E21" i="140"/>
  <c r="E16" i="140"/>
  <c r="K14" i="140"/>
  <c r="E19" i="140"/>
  <c r="E18" i="140"/>
  <c r="E17" i="140"/>
  <c r="M21" i="140"/>
  <c r="M16" i="140"/>
  <c r="M19" i="140"/>
  <c r="M18" i="140"/>
  <c r="M17" i="140"/>
  <c r="E21" i="139"/>
  <c r="E16" i="139"/>
  <c r="K14" i="139"/>
  <c r="E19" i="139"/>
  <c r="E18" i="139"/>
  <c r="E17" i="139"/>
  <c r="M21" i="139"/>
  <c r="M16" i="139"/>
  <c r="M19" i="139"/>
  <c r="M17" i="139"/>
  <c r="M18" i="139"/>
  <c r="E3" i="139"/>
  <c r="K31" i="136"/>
  <c r="C31" i="136"/>
  <c r="K21" i="136"/>
  <c r="G21" i="136"/>
  <c r="C21" i="136"/>
  <c r="K13" i="136"/>
  <c r="G13" i="136"/>
  <c r="C13" i="136"/>
  <c r="K4" i="136"/>
  <c r="G4" i="136"/>
  <c r="C31" i="124"/>
  <c r="K31" i="124"/>
  <c r="K21" i="124"/>
  <c r="G21" i="124"/>
  <c r="C21" i="124"/>
  <c r="C13" i="124"/>
  <c r="G13" i="124"/>
  <c r="K13" i="124"/>
  <c r="K4" i="124"/>
  <c r="G4" i="124"/>
  <c r="M13" i="135"/>
  <c r="K13" i="135"/>
  <c r="S11" i="135"/>
  <c r="Q11" i="135"/>
  <c r="P11" i="135"/>
  <c r="O11" i="135"/>
  <c r="E10" i="135"/>
  <c r="F11" i="135" s="1"/>
  <c r="U6" i="135"/>
  <c r="O6" i="135"/>
  <c r="U5" i="135"/>
  <c r="O5" i="135"/>
  <c r="E2" i="135"/>
  <c r="D12" i="1" a="1"/>
  <c r="D11" i="1" a="1"/>
  <c r="D7" i="1" a="1"/>
  <c r="D8" i="1" a="1"/>
  <c r="K21" i="140" l="1"/>
  <c r="K16" i="140"/>
  <c r="K19" i="140"/>
  <c r="K18" i="140"/>
  <c r="K17" i="140"/>
  <c r="K21" i="139"/>
  <c r="K16" i="139"/>
  <c r="K19" i="139"/>
  <c r="K18" i="139"/>
  <c r="K17" i="139"/>
  <c r="D11" i="1"/>
  <c r="D7" i="1"/>
  <c r="D12" i="1"/>
  <c r="D8" i="1"/>
  <c r="F14" i="135"/>
  <c r="F18" i="135" s="1"/>
  <c r="E14" i="135"/>
  <c r="E18" i="135" s="1"/>
  <c r="R11" i="135"/>
  <c r="F14" i="134"/>
  <c r="F19" i="134" s="1"/>
  <c r="M13" i="134"/>
  <c r="K13" i="134"/>
  <c r="S11" i="134"/>
  <c r="Q11" i="134"/>
  <c r="P11" i="134"/>
  <c r="O11" i="134"/>
  <c r="E10" i="134"/>
  <c r="F11" i="134" s="1"/>
  <c r="U6" i="134"/>
  <c r="O6" i="134"/>
  <c r="U5" i="134"/>
  <c r="O5" i="134" s="1"/>
  <c r="E2" i="134"/>
  <c r="E14" i="134" l="1"/>
  <c r="K14" i="134" s="1"/>
  <c r="F17" i="135"/>
  <c r="I3" i="135"/>
  <c r="E17" i="135"/>
  <c r="F21" i="135"/>
  <c r="F16" i="135"/>
  <c r="E21" i="135"/>
  <c r="E16" i="135"/>
  <c r="M14" i="135"/>
  <c r="K14" i="135"/>
  <c r="K18" i="135" s="1"/>
  <c r="F19" i="135"/>
  <c r="E3" i="135"/>
  <c r="E19" i="135"/>
  <c r="I3" i="134"/>
  <c r="R11" i="134"/>
  <c r="E3" i="134"/>
  <c r="M14" i="134"/>
  <c r="E16" i="134"/>
  <c r="K16" i="134" s="1"/>
  <c r="E21" i="134"/>
  <c r="K21" i="134" s="1"/>
  <c r="F16" i="134"/>
  <c r="F21" i="134"/>
  <c r="E17" i="134"/>
  <c r="K17" i="134" s="1"/>
  <c r="F17" i="134"/>
  <c r="E18" i="134"/>
  <c r="K18" i="134" s="1"/>
  <c r="F18" i="134"/>
  <c r="E19" i="134"/>
  <c r="K19" i="134" s="1"/>
  <c r="D6" i="1"/>
  <c r="M21" i="135" l="1"/>
  <c r="M17" i="135"/>
  <c r="K19" i="135"/>
  <c r="K16" i="135"/>
  <c r="K21" i="135"/>
  <c r="K17" i="135"/>
  <c r="M18" i="135"/>
  <c r="M19" i="135"/>
  <c r="M16" i="135"/>
  <c r="M18" i="134"/>
  <c r="M17" i="134"/>
  <c r="M21" i="134"/>
  <c r="M16" i="134"/>
  <c r="M19" i="134"/>
  <c r="P11" i="3"/>
  <c r="B47" i="1" l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Z5" i="2" l="1" a="1"/>
  <c r="Z5" i="2" s="1"/>
  <c r="J6" i="2" l="1" a="1"/>
  <c r="J6" i="2" s="1"/>
  <c r="X7" i="1" a="1"/>
  <c r="Z8" i="1" a="1"/>
  <c r="K8" i="1" a="1"/>
  <c r="R7" i="1" a="1"/>
  <c r="J7" i="1" a="1"/>
  <c r="Y8" i="1" a="1"/>
  <c r="AD7" i="1" a="1"/>
  <c r="P7" i="1" a="1"/>
  <c r="AE8" i="1" a="1"/>
  <c r="X8" i="1" a="1"/>
  <c r="U7" i="1" a="1"/>
  <c r="G8" i="1" a="1"/>
  <c r="E8" i="1" a="1"/>
  <c r="AB8" i="1" a="1"/>
  <c r="G7" i="1" a="1"/>
  <c r="AA7" i="1" a="1"/>
  <c r="M7" i="1" a="1"/>
  <c r="S7" i="1" a="1"/>
  <c r="Z7" i="1" a="1"/>
  <c r="U8" i="1" a="1"/>
  <c r="M8" i="1" a="1"/>
  <c r="N8" i="1" a="1"/>
  <c r="V8" i="1" a="1"/>
  <c r="T8" i="1" a="1"/>
  <c r="AA8" i="1" a="1"/>
  <c r="W8" i="1" a="1"/>
  <c r="O8" i="1" a="1"/>
  <c r="V7" i="1" a="1"/>
  <c r="AC8" i="1" a="1"/>
  <c r="Q7" i="1" a="1"/>
  <c r="S8" i="1" a="1"/>
  <c r="O7" i="1" a="1"/>
  <c r="AD8" i="1" a="1"/>
  <c r="L8" i="1" a="1"/>
  <c r="P8" i="1" a="1"/>
  <c r="W7" i="1" a="1"/>
  <c r="Q8" i="1" a="1"/>
  <c r="T7" i="1" a="1"/>
  <c r="Y7" i="1" a="1"/>
  <c r="I8" i="1" a="1"/>
  <c r="R8" i="1" a="1"/>
  <c r="I7" i="1" a="1"/>
  <c r="AB7" i="1" a="1"/>
  <c r="K7" i="1" a="1"/>
  <c r="F8" i="1" a="1"/>
  <c r="L7" i="1" a="1"/>
  <c r="F7" i="1" a="1"/>
  <c r="AE7" i="1" a="1"/>
  <c r="E7" i="1" a="1"/>
  <c r="AC7" i="1" a="1"/>
  <c r="J8" i="1" a="1"/>
  <c r="N7" i="1" a="1"/>
  <c r="AB39" i="2" a="1"/>
  <c r="AB180" i="2" a="1"/>
  <c r="AB156" i="2" a="1"/>
  <c r="AB197" i="2" a="1"/>
  <c r="AB163" i="2" a="1"/>
  <c r="AB67" i="2" a="1"/>
  <c r="AB11" i="2" a="1"/>
  <c r="AB179" i="2" a="1"/>
  <c r="AB27" i="2" a="1"/>
  <c r="AB18" i="2" a="1"/>
  <c r="AB148" i="2" a="1"/>
  <c r="AB90" i="2" a="1"/>
  <c r="AB122" i="2" a="1"/>
  <c r="AB124" i="2" a="1"/>
  <c r="AB16" i="2" a="1"/>
  <c r="AB91" i="2" a="1"/>
  <c r="AB103" i="2" a="1"/>
  <c r="AB146" i="2" a="1"/>
  <c r="AB129" i="2" a="1"/>
  <c r="AB56" i="2" a="1"/>
  <c r="AB28" i="2" a="1"/>
  <c r="AB168" i="2" a="1"/>
  <c r="AB153" i="2" a="1"/>
  <c r="AB142" i="2" a="1"/>
  <c r="AB36" i="2" a="1"/>
  <c r="AB19" i="2" a="1"/>
  <c r="AB65" i="2" a="1"/>
  <c r="AB33" i="2" a="1"/>
  <c r="AB164" i="2" a="1"/>
  <c r="AB175" i="2" a="1"/>
  <c r="AB42" i="2" a="1"/>
  <c r="AB186" i="2" a="1"/>
  <c r="AB58" i="2" a="1"/>
  <c r="AB140" i="2" a="1"/>
  <c r="AB151" i="2" a="1"/>
  <c r="AB111" i="2" a="1"/>
  <c r="AB188" i="2" a="1"/>
  <c r="AB113" i="2" a="1"/>
  <c r="AB125" i="2" a="1"/>
  <c r="AB116" i="2" a="1"/>
  <c r="AB95" i="2" a="1"/>
  <c r="AB105" i="2" a="1"/>
  <c r="AB126" i="2" a="1"/>
  <c r="AB77" i="2" a="1"/>
  <c r="AB152" i="2" a="1"/>
  <c r="AB6" i="2" a="1"/>
  <c r="AB49" i="2" a="1"/>
  <c r="AB68" i="2" a="1"/>
  <c r="AB203" i="2" a="1"/>
  <c r="AB112" i="2" a="1"/>
  <c r="AB37" i="2" a="1"/>
  <c r="AB51" i="2" a="1"/>
  <c r="AB52" i="2" a="1"/>
  <c r="AB60" i="2" a="1"/>
  <c r="AB97" i="2" a="1"/>
  <c r="AB138" i="2" a="1"/>
  <c r="AB137" i="2" a="1"/>
  <c r="AB201" i="2" a="1"/>
  <c r="AB26" i="2" a="1"/>
  <c r="AB35" i="2" a="1"/>
  <c r="AB131" i="2" a="1"/>
  <c r="AB45" i="2" a="1"/>
  <c r="AB198" i="2" a="1"/>
  <c r="AB120" i="2" a="1"/>
  <c r="AB176" i="2" a="1"/>
  <c r="AB185" i="2" a="1"/>
  <c r="AB171" i="2" a="1"/>
  <c r="AB195" i="2" a="1"/>
  <c r="AB157" i="2" a="1"/>
  <c r="AB24" i="2" a="1"/>
  <c r="AB169" i="2" a="1"/>
  <c r="AB160" i="2" a="1"/>
  <c r="AB57" i="2" a="1"/>
  <c r="AB173" i="2" a="1"/>
  <c r="AB96" i="2" a="1"/>
  <c r="AB102" i="2" a="1"/>
  <c r="AB9" i="2" a="1"/>
  <c r="AB86" i="2" a="1"/>
  <c r="AB82" i="2" a="1"/>
  <c r="AB40" i="2" a="1"/>
  <c r="AB32" i="2" a="1"/>
  <c r="AB177" i="2" a="1"/>
  <c r="AB159" i="2" a="1"/>
  <c r="AB119" i="2" a="1"/>
  <c r="AB204" i="2" a="1"/>
  <c r="AB94" i="2" a="1"/>
  <c r="AB93" i="2" a="1"/>
  <c r="AB89" i="2" a="1"/>
  <c r="AB182" i="2" a="1"/>
  <c r="AB20" i="2" a="1"/>
  <c r="AB115" i="2" a="1"/>
  <c r="AB199" i="2" a="1"/>
  <c r="AB69" i="2" a="1"/>
  <c r="AB123" i="2" a="1"/>
  <c r="AB165" i="2" a="1"/>
  <c r="AB118" i="2" a="1"/>
  <c r="AB193" i="2" a="1"/>
  <c r="AB158" i="2" a="1"/>
  <c r="AB143" i="2" a="1"/>
  <c r="AB66" i="2" a="1"/>
  <c r="AB13" i="2" a="1"/>
  <c r="AB101" i="2" a="1"/>
  <c r="AB136" i="2" a="1"/>
  <c r="AB189" i="2" a="1"/>
  <c r="AB23" i="2" a="1"/>
  <c r="AB31" i="2" a="1"/>
  <c r="AB88" i="2" a="1"/>
  <c r="AB104" i="2" a="1"/>
  <c r="AB55" i="2" a="1"/>
  <c r="AB4" i="2" a="1"/>
  <c r="AB149" i="2" a="1"/>
  <c r="AB81" i="2" a="1"/>
  <c r="AB132" i="2" a="1"/>
  <c r="AB202" i="2" a="1"/>
  <c r="AB74" i="2" a="1"/>
  <c r="AB135" i="2" a="1"/>
  <c r="AB43" i="2" a="1"/>
  <c r="AB167" i="2" a="1"/>
  <c r="AB154" i="2" a="1"/>
  <c r="AB75" i="2" a="1"/>
  <c r="AB38" i="2" a="1"/>
  <c r="AB61" i="2" a="1"/>
  <c r="AB98" i="2" a="1"/>
  <c r="AB133" i="2" a="1"/>
  <c r="AB147" i="2" a="1"/>
  <c r="AB44" i="2" a="1"/>
  <c r="AB178" i="2" a="1"/>
  <c r="AB192" i="2" a="1"/>
  <c r="AB62" i="2" a="1"/>
  <c r="AB73" i="2" a="1"/>
  <c r="AB145" i="2" a="1"/>
  <c r="AB8" i="2" a="1"/>
  <c r="AB139" i="2" a="1"/>
  <c r="AB25" i="2" a="1"/>
  <c r="AB30" i="2" a="1"/>
  <c r="AB54" i="2" a="1"/>
  <c r="AB170" i="2" a="1"/>
  <c r="AB47" i="2" a="1"/>
  <c r="AB121" i="2" a="1"/>
  <c r="AB196" i="2" a="1"/>
  <c r="AB15" i="2" a="1"/>
  <c r="AB172" i="2" a="1"/>
  <c r="AB150" i="2" a="1"/>
  <c r="AB162" i="2" a="1"/>
  <c r="AB72" i="2" a="1"/>
  <c r="AB183" i="2" a="1"/>
  <c r="AB71" i="2" a="1"/>
  <c r="AB128" i="2" a="1"/>
  <c r="AB21" i="2" a="1"/>
  <c r="AB100" i="2" a="1"/>
  <c r="AB14" i="2" a="1"/>
  <c r="AB80" i="2" a="1"/>
  <c r="AB29" i="2" a="1"/>
  <c r="AB59" i="2" a="1"/>
  <c r="AB41" i="2" a="1"/>
  <c r="AB108" i="2" a="1"/>
  <c r="AB5" i="2" a="1"/>
  <c r="AB130" i="2" a="1"/>
  <c r="AB76" i="2" a="1"/>
  <c r="AB99" i="2" a="1"/>
  <c r="AB109" i="2" a="1"/>
  <c r="AB12" i="2" a="1"/>
  <c r="AB114" i="2" a="1"/>
  <c r="AB34" i="2" a="1"/>
  <c r="AB17" i="2" a="1"/>
  <c r="AB200" i="2" a="1"/>
  <c r="AB10" i="2" a="1"/>
  <c r="AB110" i="2" a="1"/>
  <c r="AB144" i="2" a="1"/>
  <c r="AB70" i="2" a="1"/>
  <c r="AB7" i="2" a="1"/>
  <c r="AB190" i="2" a="1"/>
  <c r="AB83" i="2" a="1"/>
  <c r="AB106" i="2" a="1"/>
  <c r="AB78" i="2" a="1"/>
  <c r="AB92" i="2" a="1"/>
  <c r="AB174" i="2" a="1"/>
  <c r="AB187" i="2" a="1"/>
  <c r="AB184" i="2" a="1"/>
  <c r="AB22" i="2" a="1"/>
  <c r="AB46" i="2" a="1"/>
  <c r="AB107" i="2" a="1"/>
  <c r="AB191" i="2" a="1"/>
  <c r="AB85" i="2" a="1"/>
  <c r="AB166" i="2" a="1"/>
  <c r="AB63" i="2" a="1"/>
  <c r="AB155" i="2" a="1"/>
  <c r="AB48" i="2" a="1"/>
  <c r="AB117" i="2" a="1"/>
  <c r="AB181" i="2" a="1"/>
  <c r="AB64" i="2" a="1"/>
  <c r="AB141" i="2" a="1"/>
  <c r="AB84" i="2" a="1"/>
  <c r="AB87" i="2" a="1"/>
  <c r="AB134" i="2" a="1"/>
  <c r="AB53" i="2" a="1"/>
  <c r="AB127" i="2" a="1"/>
  <c r="AB194" i="2" a="1"/>
  <c r="AB50" i="2" a="1"/>
  <c r="AB161" i="2" a="1"/>
  <c r="AB79" i="2" a="1"/>
  <c r="N7" i="1" l="1"/>
  <c r="J8" i="1"/>
  <c r="AC7" i="1"/>
  <c r="E7" i="1"/>
  <c r="AE7" i="1"/>
  <c r="F7" i="1"/>
  <c r="L7" i="1"/>
  <c r="F8" i="1"/>
  <c r="K7" i="1"/>
  <c r="AB7" i="1"/>
  <c r="I7" i="1"/>
  <c r="R8" i="1"/>
  <c r="I8" i="1"/>
  <c r="Y7" i="1"/>
  <c r="T7" i="1"/>
  <c r="Q8" i="1"/>
  <c r="W7" i="1"/>
  <c r="P8" i="1"/>
  <c r="L8" i="1"/>
  <c r="AD8" i="1"/>
  <c r="O7" i="1"/>
  <c r="S8" i="1"/>
  <c r="Q7" i="1"/>
  <c r="AC8" i="1"/>
  <c r="V7" i="1"/>
  <c r="O8" i="1"/>
  <c r="W8" i="1"/>
  <c r="AA8" i="1"/>
  <c r="T8" i="1"/>
  <c r="V8" i="1"/>
  <c r="N8" i="1"/>
  <c r="M8" i="1"/>
  <c r="U8" i="1"/>
  <c r="Z7" i="1"/>
  <c r="S7" i="1"/>
  <c r="M7" i="1"/>
  <c r="AA7" i="1"/>
  <c r="G7" i="1"/>
  <c r="AB8" i="1"/>
  <c r="E8" i="1"/>
  <c r="G8" i="1"/>
  <c r="U7" i="1"/>
  <c r="X8" i="1"/>
  <c r="AE8" i="1"/>
  <c r="P7" i="1"/>
  <c r="AD7" i="1"/>
  <c r="Y8" i="1"/>
  <c r="J7" i="1"/>
  <c r="R7" i="1"/>
  <c r="K8" i="1"/>
  <c r="Z8" i="1"/>
  <c r="X7" i="1"/>
  <c r="AB61" i="2"/>
  <c r="AB149" i="2"/>
  <c r="AB92" i="2"/>
  <c r="AB84" i="2"/>
  <c r="AB76" i="2"/>
  <c r="AB68" i="2"/>
  <c r="AB60" i="2"/>
  <c r="AB203" i="2"/>
  <c r="AB195" i="2"/>
  <c r="AB187" i="2"/>
  <c r="AB179" i="2"/>
  <c r="AB171" i="2"/>
  <c r="AB163" i="2"/>
  <c r="AB155" i="2"/>
  <c r="AB147" i="2"/>
  <c r="AB139" i="2"/>
  <c r="AB131" i="2"/>
  <c r="AB123" i="2"/>
  <c r="AB115" i="2"/>
  <c r="AB107" i="2"/>
  <c r="AB99" i="2"/>
  <c r="AB91" i="2"/>
  <c r="AB83" i="2"/>
  <c r="AB75" i="2"/>
  <c r="AB67" i="2"/>
  <c r="AB59" i="2"/>
  <c r="AB100" i="2"/>
  <c r="AB58" i="2"/>
  <c r="AB190" i="2"/>
  <c r="AB166" i="2"/>
  <c r="AB134" i="2"/>
  <c r="AB94" i="2"/>
  <c r="AB62" i="2"/>
  <c r="AB181" i="2"/>
  <c r="AB133" i="2"/>
  <c r="AB101" i="2"/>
  <c r="AB69" i="2"/>
  <c r="AB188" i="2"/>
  <c r="AB156" i="2"/>
  <c r="AB132" i="2"/>
  <c r="AB66" i="2"/>
  <c r="AB182" i="2"/>
  <c r="AB150" i="2"/>
  <c r="AB110" i="2"/>
  <c r="AB70" i="2"/>
  <c r="AB189" i="2"/>
  <c r="AB157" i="2"/>
  <c r="AB109" i="2"/>
  <c r="AB77" i="2"/>
  <c r="AB196" i="2"/>
  <c r="AB164" i="2"/>
  <c r="AB124" i="2"/>
  <c r="AB116" i="2"/>
  <c r="AB108" i="2"/>
  <c r="AB202" i="2"/>
  <c r="AB194" i="2"/>
  <c r="AB186" i="2"/>
  <c r="AB178" i="2"/>
  <c r="AB170" i="2"/>
  <c r="AB162" i="2"/>
  <c r="AB154" i="2"/>
  <c r="AB146" i="2"/>
  <c r="AB138" i="2"/>
  <c r="AB130" i="2"/>
  <c r="AB122" i="2"/>
  <c r="AB114" i="2"/>
  <c r="AB106" i="2"/>
  <c r="AB98" i="2"/>
  <c r="AB90" i="2"/>
  <c r="AB82" i="2"/>
  <c r="AB74" i="2"/>
  <c r="AB201" i="2"/>
  <c r="AB193" i="2"/>
  <c r="AB185" i="2"/>
  <c r="AB177" i="2"/>
  <c r="AB169" i="2"/>
  <c r="AB161" i="2"/>
  <c r="AB153" i="2"/>
  <c r="AB145" i="2"/>
  <c r="AB137" i="2"/>
  <c r="AB129" i="2"/>
  <c r="AB121" i="2"/>
  <c r="AB113" i="2"/>
  <c r="AB105" i="2"/>
  <c r="AB97" i="2"/>
  <c r="AB89" i="2"/>
  <c r="AB81" i="2"/>
  <c r="AB73" i="2"/>
  <c r="AB65" i="2"/>
  <c r="AB57" i="2"/>
  <c r="AB198" i="2"/>
  <c r="AB174" i="2"/>
  <c r="AB142" i="2"/>
  <c r="AB118" i="2"/>
  <c r="AB78" i="2"/>
  <c r="AB173" i="2"/>
  <c r="AB141" i="2"/>
  <c r="AB117" i="2"/>
  <c r="AB93" i="2"/>
  <c r="AB204" i="2"/>
  <c r="AB180" i="2"/>
  <c r="AB148" i="2"/>
  <c r="AB192" i="2"/>
  <c r="AB176" i="2"/>
  <c r="AB144" i="2"/>
  <c r="AB120" i="2"/>
  <c r="AB112" i="2"/>
  <c r="AB104" i="2"/>
  <c r="AB96" i="2"/>
  <c r="AB88" i="2"/>
  <c r="AB80" i="2"/>
  <c r="AB72" i="2"/>
  <c r="AB64" i="2"/>
  <c r="AB56" i="2"/>
  <c r="AB158" i="2"/>
  <c r="AB126" i="2"/>
  <c r="AB102" i="2"/>
  <c r="AB86" i="2"/>
  <c r="AB197" i="2"/>
  <c r="AB165" i="2"/>
  <c r="AB125" i="2"/>
  <c r="AB85" i="2"/>
  <c r="AB172" i="2"/>
  <c r="AB140" i="2"/>
  <c r="AB200" i="2"/>
  <c r="AB184" i="2"/>
  <c r="AB168" i="2"/>
  <c r="AB160" i="2"/>
  <c r="AB152" i="2"/>
  <c r="AB136" i="2"/>
  <c r="AB128" i="2"/>
  <c r="AB199" i="2"/>
  <c r="AB191" i="2"/>
  <c r="AB183" i="2"/>
  <c r="AB175" i="2"/>
  <c r="AB167" i="2"/>
  <c r="AB159" i="2"/>
  <c r="AB151" i="2"/>
  <c r="AB143" i="2"/>
  <c r="AB135" i="2"/>
  <c r="AB127" i="2"/>
  <c r="AB119" i="2"/>
  <c r="AB111" i="2"/>
  <c r="AB103" i="2"/>
  <c r="AB95" i="2"/>
  <c r="AB87" i="2"/>
  <c r="AB79" i="2"/>
  <c r="AB71" i="2"/>
  <c r="AB63" i="2"/>
  <c r="AB55" i="2"/>
  <c r="AB15" i="2"/>
  <c r="AB20" i="2"/>
  <c r="AB22" i="2"/>
  <c r="AB14" i="2"/>
  <c r="AB44" i="2"/>
  <c r="AB35" i="2"/>
  <c r="AB52" i="2"/>
  <c r="AB12" i="2"/>
  <c r="AB51" i="2"/>
  <c r="AB19" i="2"/>
  <c r="AB50" i="2"/>
  <c r="AB40" i="2"/>
  <c r="AB36" i="2"/>
  <c r="AB28" i="2"/>
  <c r="AB43" i="2"/>
  <c r="AB27" i="2"/>
  <c r="AB42" i="2"/>
  <c r="AB34" i="2"/>
  <c r="AB26" i="2"/>
  <c r="AB18" i="2"/>
  <c r="AB49" i="2"/>
  <c r="AB41" i="2"/>
  <c r="AB33" i="2"/>
  <c r="AB25" i="2"/>
  <c r="AB17" i="2"/>
  <c r="AB48" i="2"/>
  <c r="AB32" i="2"/>
  <c r="AB24" i="2"/>
  <c r="AB16" i="2"/>
  <c r="AB47" i="2"/>
  <c r="AB39" i="2"/>
  <c r="AB31" i="2"/>
  <c r="AB23" i="2"/>
  <c r="AB54" i="2"/>
  <c r="AB46" i="2"/>
  <c r="AB38" i="2"/>
  <c r="AB30" i="2"/>
  <c r="AB53" i="2"/>
  <c r="AB45" i="2"/>
  <c r="AB37" i="2"/>
  <c r="AB29" i="2"/>
  <c r="AB21" i="2"/>
  <c r="AB13" i="2"/>
  <c r="AB8" i="2"/>
  <c r="AB6" i="2"/>
  <c r="AB11" i="2"/>
  <c r="AB10" i="2"/>
  <c r="AB9" i="2"/>
  <c r="AB7" i="2"/>
  <c r="AB5" i="2"/>
  <c r="AB4" i="2"/>
  <c r="E2" i="3" l="1"/>
  <c r="U5" i="3" l="1"/>
  <c r="R11" i="3"/>
  <c r="S11" i="3"/>
  <c r="Q11" i="3"/>
  <c r="O11" i="3"/>
  <c r="M13" i="3"/>
  <c r="K13" i="3"/>
  <c r="U6" i="3"/>
  <c r="O6" i="3" s="1"/>
  <c r="O5" i="3"/>
  <c r="E10" i="3" l="1"/>
  <c r="F14" i="3" l="1"/>
  <c r="F11" i="3"/>
  <c r="E14" i="3"/>
  <c r="I3" i="3" l="1"/>
  <c r="E21" i="3"/>
  <c r="E19" i="3"/>
  <c r="E17" i="3"/>
  <c r="E18" i="3"/>
  <c r="M14" i="3"/>
  <c r="F19" i="3"/>
  <c r="F18" i="3"/>
  <c r="F17" i="3"/>
  <c r="F16" i="3"/>
  <c r="F21" i="3"/>
  <c r="E3" i="3"/>
  <c r="E16" i="3"/>
  <c r="K14" i="3"/>
  <c r="K21" i="3" l="1"/>
  <c r="K18" i="3"/>
  <c r="K19" i="3"/>
  <c r="K17" i="3"/>
  <c r="K16" i="3"/>
  <c r="M19" i="3"/>
  <c r="M21" i="3"/>
  <c r="M18" i="3"/>
  <c r="M16" i="3"/>
  <c r="M17" i="3"/>
  <c r="H15" i="136" l="1"/>
  <c r="D25" i="124"/>
  <c r="D23" i="124"/>
  <c r="D34" i="136"/>
  <c r="D35" i="136"/>
  <c r="H17" i="136"/>
  <c r="D24" i="124"/>
  <c r="D33" i="136"/>
  <c r="H16" i="136"/>
  <c r="D24" i="136"/>
  <c r="L33" i="124"/>
  <c r="D25" i="136"/>
  <c r="H7" i="136"/>
  <c r="L32" i="124"/>
  <c r="H8" i="136"/>
  <c r="H23" i="124"/>
  <c r="D23" i="136"/>
  <c r="H6" i="136"/>
  <c r="D33" i="124"/>
  <c r="D17" i="136"/>
  <c r="D17" i="124"/>
  <c r="D8" i="124"/>
  <c r="L6" i="124"/>
  <c r="L33" i="136"/>
  <c r="D16" i="136"/>
  <c r="D6" i="124"/>
  <c r="L22" i="124"/>
  <c r="D16" i="124"/>
  <c r="H25" i="124"/>
  <c r="H24" i="124"/>
  <c r="D7" i="136"/>
  <c r="H24" i="136"/>
  <c r="L6" i="136"/>
  <c r="D15" i="136"/>
  <c r="D15" i="124"/>
  <c r="H6" i="124"/>
  <c r="D34" i="124"/>
  <c r="H17" i="124"/>
  <c r="D8" i="136"/>
  <c r="H25" i="136"/>
  <c r="H15" i="124"/>
  <c r="D7" i="124"/>
  <c r="H7" i="124"/>
  <c r="H8" i="124"/>
  <c r="D35" i="124"/>
  <c r="H16" i="124"/>
  <c r="D6" i="136"/>
  <c r="H23" i="136"/>
  <c r="H14" i="124"/>
  <c r="L14" i="124"/>
  <c r="D5" i="124"/>
  <c r="D14" i="124"/>
  <c r="H22" i="124"/>
  <c r="H5" i="136"/>
  <c r="D5" i="136"/>
  <c r="L22" i="136"/>
  <c r="L14" i="136"/>
  <c r="H22" i="136"/>
  <c r="D32" i="136"/>
  <c r="L5" i="124"/>
  <c r="L5" i="136"/>
  <c r="L10" i="136" s="1"/>
  <c r="L32" i="136"/>
  <c r="D32" i="124"/>
  <c r="D22" i="136"/>
  <c r="H14" i="136"/>
  <c r="H5" i="124"/>
  <c r="D22" i="124"/>
  <c r="D14" i="136"/>
  <c r="O6" i="2" a="1"/>
  <c r="O6" i="2" s="1"/>
  <c r="D27" i="124" l="1"/>
  <c r="L10" i="124"/>
  <c r="H10" i="136"/>
  <c r="I25" i="136" s="1"/>
  <c r="H19" i="136"/>
  <c r="D19" i="124"/>
  <c r="H27" i="136"/>
  <c r="I27" i="136" s="1"/>
  <c r="H19" i="124"/>
  <c r="L27" i="124"/>
  <c r="M22" i="124" s="1"/>
  <c r="D27" i="136"/>
  <c r="E27" i="136" s="1"/>
  <c r="D37" i="124"/>
  <c r="E32" i="124" s="1"/>
  <c r="L34" i="124"/>
  <c r="E22" i="136"/>
  <c r="E14" i="136"/>
  <c r="I14" i="136"/>
  <c r="E25" i="136"/>
  <c r="E24" i="136"/>
  <c r="M6" i="124"/>
  <c r="I17" i="136"/>
  <c r="E35" i="136"/>
  <c r="E17" i="136"/>
  <c r="E34" i="136"/>
  <c r="D19" i="136"/>
  <c r="E19" i="136" s="1"/>
  <c r="M6" i="136"/>
  <c r="M5" i="136"/>
  <c r="M5" i="124"/>
  <c r="I23" i="136"/>
  <c r="I24" i="136"/>
  <c r="E23" i="136"/>
  <c r="I15" i="136"/>
  <c r="L34" i="136"/>
  <c r="M33" i="136" s="1"/>
  <c r="L27" i="136"/>
  <c r="M14" i="136" s="1"/>
  <c r="H10" i="124"/>
  <c r="E23" i="124" s="1"/>
  <c r="D10" i="124"/>
  <c r="E5" i="124" s="1"/>
  <c r="D10" i="136"/>
  <c r="I7" i="136" s="1"/>
  <c r="D37" i="136"/>
  <c r="E15" i="136"/>
  <c r="H27" i="124"/>
  <c r="I19" i="136" l="1"/>
  <c r="E32" i="136"/>
  <c r="E33" i="136"/>
  <c r="I22" i="136"/>
  <c r="I16" i="136"/>
  <c r="E16" i="136"/>
  <c r="E33" i="124"/>
  <c r="E35" i="124"/>
  <c r="E19" i="124"/>
  <c r="E34" i="124"/>
  <c r="I19" i="124"/>
  <c r="M14" i="124"/>
  <c r="E24" i="124"/>
  <c r="M27" i="124"/>
  <c r="M34" i="124"/>
  <c r="E8" i="124"/>
  <c r="E22" i="124"/>
  <c r="I15" i="124"/>
  <c r="M32" i="124"/>
  <c r="I6" i="124"/>
  <c r="M33" i="124"/>
  <c r="I17" i="124"/>
  <c r="M32" i="136"/>
  <c r="M34" i="136" s="1"/>
  <c r="I16" i="124"/>
  <c r="E27" i="124"/>
  <c r="E15" i="124"/>
  <c r="M10" i="136"/>
  <c r="M10" i="124"/>
  <c r="E7" i="124"/>
  <c r="I8" i="124"/>
  <c r="E8" i="136"/>
  <c r="M22" i="136"/>
  <c r="M27" i="136" s="1"/>
  <c r="E6" i="124"/>
  <c r="E10" i="124" s="1"/>
  <c r="I25" i="124"/>
  <c r="E37" i="136"/>
  <c r="I27" i="124"/>
  <c r="I24" i="124"/>
  <c r="I6" i="136"/>
  <c r="E5" i="136"/>
  <c r="I5" i="136"/>
  <c r="I14" i="124"/>
  <c r="E14" i="124"/>
  <c r="I22" i="124"/>
  <c r="E17" i="124"/>
  <c r="I5" i="124"/>
  <c r="E6" i="136"/>
  <c r="I8" i="136"/>
  <c r="E7" i="136"/>
  <c r="I23" i="124"/>
  <c r="I7" i="124"/>
  <c r="E16" i="124"/>
  <c r="E25" i="124"/>
  <c r="E37" i="124" l="1"/>
  <c r="I10" i="124"/>
  <c r="I10" i="136"/>
  <c r="E10" i="136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</author>
  </authors>
  <commentList>
    <comment ref="AB4" authorId="0" shapeId="0" xr:uid="{1FEE506C-1D48-456F-95C1-BC2879DE97A6}">
      <text>
        <r>
          <rPr>
            <b/>
            <sz val="9"/>
            <color indexed="81"/>
            <rFont val="Tahoma"/>
            <family val="2"/>
          </rPr>
          <t>Liste = RetourSynthese</t>
        </r>
      </text>
    </comment>
    <comment ref="O5" authorId="0" shapeId="0" xr:uid="{E7DFEFD2-80A5-4D9E-8982-86EF6C1C9B7F}">
      <text>
        <r>
          <rPr>
            <b/>
            <sz val="9"/>
            <color indexed="81"/>
            <rFont val="Tahoma"/>
            <family val="2"/>
          </rPr>
          <t>Liste = tri_liste_retour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chris</author>
  </authors>
  <commentList>
    <comment ref="H6" authorId="0" shapeId="0" xr:uid="{1E8425D8-7C66-4CBD-BD54-7F9BFB6E9802}">
      <text>
        <r>
          <rPr>
            <b/>
            <sz val="9"/>
            <color indexed="81"/>
            <rFont val="Tahoma"/>
            <family val="2"/>
          </rPr>
          <t xml:space="preserve">Liste = Synthèse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<sst xmlns="http://schemas.openxmlformats.org/spreadsheetml/2006/main" count="814" uniqueCount="332">
  <si>
    <t>DIALLO</t>
  </si>
  <si>
    <t>OMBALA</t>
  </si>
  <si>
    <t>CORREIA</t>
  </si>
  <si>
    <t>SAMBA</t>
  </si>
  <si>
    <t>Pied Appel
D/G</t>
  </si>
  <si>
    <t>SANCHEZ</t>
  </si>
  <si>
    <t>PICCOLI</t>
  </si>
  <si>
    <t>Médecin</t>
  </si>
  <si>
    <t>ETOILE-CAROUGE FOOTBALL CLUB</t>
  </si>
  <si>
    <t>Entraîneur</t>
  </si>
  <si>
    <t>URSEA</t>
  </si>
  <si>
    <t>Profil
Action</t>
  </si>
  <si>
    <t>MP1</t>
  </si>
  <si>
    <t>MP2</t>
  </si>
  <si>
    <t>R2</t>
  </si>
  <si>
    <t>Ui</t>
  </si>
  <si>
    <t>PMH</t>
  </si>
  <si>
    <t>H</t>
  </si>
  <si>
    <t>G</t>
  </si>
  <si>
    <t>ELEOUET</t>
  </si>
  <si>
    <t>Nom</t>
  </si>
  <si>
    <t>Prénom</t>
  </si>
  <si>
    <t>Numéro</t>
  </si>
  <si>
    <t>D4</t>
  </si>
  <si>
    <t>D2</t>
  </si>
  <si>
    <t>D1</t>
  </si>
  <si>
    <t>D3</t>
  </si>
  <si>
    <t>ISTJ</t>
  </si>
  <si>
    <t>ISTP</t>
  </si>
  <si>
    <t>ESTP</t>
  </si>
  <si>
    <t>ESTJ</t>
  </si>
  <si>
    <t>G4</t>
  </si>
  <si>
    <t>G2</t>
  </si>
  <si>
    <t>G1</t>
  </si>
  <si>
    <t>G3</t>
  </si>
  <si>
    <t>R4</t>
  </si>
  <si>
    <t>R1</t>
  </si>
  <si>
    <t>R3</t>
  </si>
  <si>
    <t>C4</t>
  </si>
  <si>
    <t>C2</t>
  </si>
  <si>
    <t>C1</t>
  </si>
  <si>
    <t>C3</t>
  </si>
  <si>
    <t>ISFJ</t>
  </si>
  <si>
    <t>ISFP</t>
  </si>
  <si>
    <t>ESFP</t>
  </si>
  <si>
    <t>ESFJ</t>
  </si>
  <si>
    <t>INFJ</t>
  </si>
  <si>
    <t>INFP</t>
  </si>
  <si>
    <t>ENFP</t>
  </si>
  <si>
    <t>ENFJ</t>
  </si>
  <si>
    <t>INTJ</t>
  </si>
  <si>
    <t>INTP</t>
  </si>
  <si>
    <t>ENTP</t>
  </si>
  <si>
    <t>ENTJ</t>
  </si>
  <si>
    <t>Profil MBTI 
Principal</t>
  </si>
  <si>
    <t>Profil d'Action 
Principal</t>
  </si>
  <si>
    <t>PIED
D/G</t>
  </si>
  <si>
    <t>MAIN
D/G</t>
  </si>
  <si>
    <t>Motricité
D/G/R/C</t>
  </si>
  <si>
    <t>Observations</t>
  </si>
  <si>
    <t>V</t>
  </si>
  <si>
    <t>D</t>
  </si>
  <si>
    <t>C</t>
  </si>
  <si>
    <t>PMB</t>
  </si>
  <si>
    <t>Ue</t>
  </si>
  <si>
    <t>Ai</t>
  </si>
  <si>
    <t>Ae</t>
  </si>
  <si>
    <t>Ri</t>
  </si>
  <si>
    <t>Re</t>
  </si>
  <si>
    <t>Ci</t>
  </si>
  <si>
    <t>Ce</t>
  </si>
  <si>
    <t>Pi</t>
  </si>
  <si>
    <t>Pe</t>
  </si>
  <si>
    <t>L1 - Type 2</t>
  </si>
  <si>
    <t>L1 - Type 1</t>
  </si>
  <si>
    <t>L5 - Type 5</t>
  </si>
  <si>
    <t>L5 - Type 6</t>
  </si>
  <si>
    <t>L3 - Type 7</t>
  </si>
  <si>
    <t>L2 - Type 4</t>
  </si>
  <si>
    <t>L2 - Type 3</t>
  </si>
  <si>
    <t>L4 - Type 10</t>
  </si>
  <si>
    <t>L4 - Type 9</t>
  </si>
  <si>
    <t>L3 - Type 8</t>
  </si>
  <si>
    <t>R</t>
  </si>
  <si>
    <t>DGRC</t>
  </si>
  <si>
    <t>MP</t>
  </si>
  <si>
    <t>PM</t>
  </si>
  <si>
    <t>GD</t>
  </si>
  <si>
    <t>VH</t>
  </si>
  <si>
    <t>Si</t>
  </si>
  <si>
    <t>Se</t>
  </si>
  <si>
    <t>Ni</t>
  </si>
  <si>
    <t>Ne</t>
  </si>
  <si>
    <t>Te</t>
  </si>
  <si>
    <t>Fi</t>
  </si>
  <si>
    <t>Ti</t>
  </si>
  <si>
    <t>Fe</t>
  </si>
  <si>
    <t>Fonctions</t>
  </si>
  <si>
    <t>VERBES</t>
  </si>
  <si>
    <t>Imaginer</t>
  </si>
  <si>
    <t>Valoriser</t>
  </si>
  <si>
    <t>Harmoniser</t>
  </si>
  <si>
    <t>MOTIVATIONS PROFONDES
FEU INTÉRIEUR</t>
  </si>
  <si>
    <t>Équilibre</t>
  </si>
  <si>
    <t>Énergise</t>
  </si>
  <si>
    <t>Crée</t>
  </si>
  <si>
    <t>Dynamise</t>
  </si>
  <si>
    <t>Profil MBTI
Complémentaire</t>
  </si>
  <si>
    <t>Profil d'Action
Complémentaire</t>
  </si>
  <si>
    <t>2023-2024</t>
  </si>
  <si>
    <t>Œil
Directeur</t>
  </si>
  <si>
    <t>Épaule
G/D</t>
  </si>
  <si>
    <t>Sortie de
Stress</t>
  </si>
  <si>
    <t>Epaules</t>
  </si>
  <si>
    <t>Fonctions Jungiennes</t>
  </si>
  <si>
    <t>Listes de Référence</t>
  </si>
  <si>
    <t>Profils ATA - MBTI</t>
  </si>
  <si>
    <t>RGDP
Confidentiel</t>
  </si>
  <si>
    <t>Œil
Radar
G/D</t>
  </si>
  <si>
    <t>Point Mobile
PMH / PMB</t>
  </si>
  <si>
    <t>Organisation
V/H</t>
  </si>
  <si>
    <t>Retour Synthèse</t>
  </si>
  <si>
    <t>ANTONIO</t>
  </si>
  <si>
    <t>OBERLI</t>
  </si>
  <si>
    <t>Date
Naissance</t>
  </si>
  <si>
    <t>Lieu
Naissance</t>
  </si>
  <si>
    <t>Heure
Naissance</t>
  </si>
  <si>
    <t>PRATS</t>
  </si>
  <si>
    <t>MULIQI</t>
  </si>
  <si>
    <t>Avant Centre</t>
  </si>
  <si>
    <t>Ailier Gauche</t>
  </si>
  <si>
    <t>Président</t>
  </si>
  <si>
    <t>Vice-Président</t>
  </si>
  <si>
    <t>Trésorier</t>
  </si>
  <si>
    <t>Secrétaire Général</t>
  </si>
  <si>
    <t>Relations Internes</t>
  </si>
  <si>
    <t>Relations Institutionnelles</t>
  </si>
  <si>
    <t>DOGLIA</t>
  </si>
  <si>
    <t>Direction Sportive</t>
  </si>
  <si>
    <t>Direction Technique</t>
  </si>
  <si>
    <t>NVENDO</t>
  </si>
  <si>
    <t>BOLAY</t>
  </si>
  <si>
    <t>Entraîneur-Adjoint</t>
  </si>
  <si>
    <t>FRANCE</t>
  </si>
  <si>
    <t>STAFF</t>
  </si>
  <si>
    <t>Préparateur Physique</t>
  </si>
  <si>
    <t>VIGNALLY</t>
  </si>
  <si>
    <t>Entraîneur Gardiens</t>
  </si>
  <si>
    <t>xxx</t>
  </si>
  <si>
    <t>Ailier Droit</t>
  </si>
  <si>
    <t>CHAOUI</t>
  </si>
  <si>
    <t>Poids
(kg)</t>
  </si>
  <si>
    <t>Latéral Droit</t>
  </si>
  <si>
    <t>Latéral Gauche</t>
  </si>
  <si>
    <t>FONCTIONS</t>
  </si>
  <si>
    <t>POSTES</t>
  </si>
  <si>
    <t>Contrôle Interne</t>
  </si>
  <si>
    <t>Resp. Sécurité</t>
  </si>
  <si>
    <t>Comité Directeur</t>
  </si>
  <si>
    <t>Comité Général</t>
  </si>
  <si>
    <t>Présidence</t>
  </si>
  <si>
    <t>Comm. Administrative
&amp; Juridique</t>
  </si>
  <si>
    <t>Comm. Finances</t>
  </si>
  <si>
    <t>Comm. Mktg
&amp; Sponsor &amp; Communic.</t>
  </si>
  <si>
    <t>Intendance</t>
  </si>
  <si>
    <t>Intendant</t>
  </si>
  <si>
    <t>Joueur</t>
  </si>
  <si>
    <t>Resp. Financier</t>
  </si>
  <si>
    <t>Resp. Administratif</t>
  </si>
  <si>
    <t>Resp. Juridique</t>
  </si>
  <si>
    <t>Resp. Commercial</t>
  </si>
  <si>
    <t>Resp. Rel. Sponsoring</t>
  </si>
  <si>
    <t>Méthodologie &amp; Formation</t>
  </si>
  <si>
    <t>H Ligues Masculines</t>
  </si>
  <si>
    <t>F Ligues Féminines</t>
  </si>
  <si>
    <t>JH Ligues Juniors Masculines</t>
  </si>
  <si>
    <t>JF Ligues Juniors Féminines</t>
  </si>
  <si>
    <t>École de Foot</t>
  </si>
  <si>
    <t>Équipe Médicale</t>
  </si>
  <si>
    <t>H1 1ère Équipe Masculine</t>
  </si>
  <si>
    <t>F1 1ère Équipe Féminine</t>
  </si>
  <si>
    <t>Physiothérapeute</t>
  </si>
  <si>
    <t>Massage</t>
  </si>
  <si>
    <t>H2 2ème Équipe Masculine</t>
  </si>
  <si>
    <t>F2 2ème Équipe Féminine</t>
  </si>
  <si>
    <t>FAI A Inter Femmes</t>
  </si>
  <si>
    <t>HAI A inter Hommes</t>
  </si>
  <si>
    <t>Équipes / Comités / Commisions</t>
  </si>
  <si>
    <t>Juniors E</t>
  </si>
  <si>
    <t>Buvette</t>
  </si>
  <si>
    <t>Restaurant</t>
  </si>
  <si>
    <t>Poste</t>
  </si>
  <si>
    <t>Fonction</t>
  </si>
  <si>
    <t>=poste</t>
  </si>
  <si>
    <t>=fonction</t>
  </si>
  <si>
    <t>=entite</t>
  </si>
  <si>
    <t>Entité</t>
  </si>
  <si>
    <t>No</t>
  </si>
  <si>
    <t>Liste Nom Retour Synthèse</t>
  </si>
  <si>
    <t>Séquences</t>
  </si>
  <si>
    <t>SABORIO_PEREZ</t>
  </si>
  <si>
    <t>ACCUEIL</t>
  </si>
  <si>
    <t>REF LIST</t>
  </si>
  <si>
    <t>ECFC Profilages</t>
  </si>
  <si>
    <t>CANEVAS</t>
  </si>
  <si>
    <t>ELJAOUHARI</t>
  </si>
  <si>
    <t>MAMADOU_SIMBAKOLI</t>
  </si>
  <si>
    <t>MUNICHI</t>
  </si>
  <si>
    <t>SALLY</t>
  </si>
  <si>
    <t>LIST FEUILLE</t>
  </si>
  <si>
    <t>Séquence</t>
  </si>
  <si>
    <t>Expérimenter - Faire</t>
  </si>
  <si>
    <t>Analyser - Comprendre</t>
  </si>
  <si>
    <t>Structurer - Organiser</t>
  </si>
  <si>
    <t>Explorer - Tenter</t>
  </si>
  <si>
    <t>s'Appuyer - se Remémorer</t>
  </si>
  <si>
    <t>Défenseur</t>
  </si>
  <si>
    <t>Team Manager</t>
  </si>
  <si>
    <t>Analyste vidéo</t>
  </si>
  <si>
    <t>Défenseur Central</t>
  </si>
  <si>
    <t>Avant Centre-Gauche</t>
  </si>
  <si>
    <t>Avant Centre-Droit</t>
  </si>
  <si>
    <t>Gardien de But</t>
  </si>
  <si>
    <t>Resp. Stade</t>
  </si>
  <si>
    <t>Feuille de Synthèse</t>
  </si>
  <si>
    <t>Genre</t>
  </si>
  <si>
    <t xml:space="preserve">No </t>
  </si>
  <si>
    <t>GRP-0</t>
  </si>
  <si>
    <t>GRP-1</t>
  </si>
  <si>
    <t>GRP-2</t>
  </si>
  <si>
    <t>GRP-3</t>
  </si>
  <si>
    <t>=Genre</t>
  </si>
  <si>
    <t>F</t>
  </si>
  <si>
    <t>Comm. Sportive &amp; Technique</t>
  </si>
  <si>
    <t>Commité Commission</t>
  </si>
  <si>
    <t>Milieu Offensif</t>
  </si>
  <si>
    <t>Milieu Défensif Droit</t>
  </si>
  <si>
    <t>Milieu Défensif Gauche</t>
  </si>
  <si>
    <t>Demi - Milieu</t>
  </si>
  <si>
    <t>Milieu Défensif</t>
  </si>
  <si>
    <t>Milieu Offensif Gauche</t>
  </si>
  <si>
    <t>Milieu Offensif Droit</t>
  </si>
  <si>
    <t>Date Naissance</t>
  </si>
  <si>
    <t>Lieu de Naissance</t>
  </si>
  <si>
    <t>Heure Naissance</t>
  </si>
  <si>
    <t>Taille</t>
  </si>
  <si>
    <t>Poids</t>
  </si>
  <si>
    <t>Attaquant</t>
  </si>
  <si>
    <t>Taille
(cm)</t>
  </si>
  <si>
    <t>JOUEURS</t>
  </si>
  <si>
    <t>%</t>
  </si>
  <si>
    <t>NB</t>
  </si>
  <si>
    <t xml:space="preserve">Nb Horizontaux : </t>
  </si>
  <si>
    <t>Nb Verticaux :</t>
  </si>
  <si>
    <t>Nb MARCHE HAUT :</t>
  </si>
  <si>
    <t>Nb MARCHE BAS :</t>
  </si>
  <si>
    <t>Nb de "C"</t>
  </si>
  <si>
    <t>Nb de "R" :</t>
  </si>
  <si>
    <t>Nb de "D" :</t>
  </si>
  <si>
    <t>Nb de "G" :</t>
  </si>
  <si>
    <t>Nb de Visions Focales</t>
  </si>
  <si>
    <t>Nb de Visions Périphériques</t>
  </si>
  <si>
    <t xml:space="preserve">Nb de Dissociés : </t>
  </si>
  <si>
    <t>Nb d'Associés :</t>
  </si>
  <si>
    <t>Nb de "C4"</t>
  </si>
  <si>
    <t>Nb de "C2"</t>
  </si>
  <si>
    <t>Nb de "C3"</t>
  </si>
  <si>
    <t>Nb de "C1"</t>
  </si>
  <si>
    <t>Nb de "R4"</t>
  </si>
  <si>
    <t>Nb de "R2"</t>
  </si>
  <si>
    <t>Nb de "R1"</t>
  </si>
  <si>
    <t>Nb de "R3"</t>
  </si>
  <si>
    <t>Nb de "G4"</t>
  </si>
  <si>
    <t>Nb de "G2"</t>
  </si>
  <si>
    <t>Nb de "G1"</t>
  </si>
  <si>
    <t>Nb de "G3"</t>
  </si>
  <si>
    <t>Nb de "D4"</t>
  </si>
  <si>
    <t>Nb de "D2"</t>
  </si>
  <si>
    <t>Nb de "D1"</t>
  </si>
  <si>
    <t>Nb de "D3"</t>
  </si>
  <si>
    <t>Autre</t>
  </si>
  <si>
    <t>=Groupe</t>
  </si>
  <si>
    <t>T</t>
  </si>
  <si>
    <t>Organe</t>
  </si>
  <si>
    <t>Rôle</t>
  </si>
  <si>
    <t>NOM</t>
  </si>
  <si>
    <t>Administration</t>
  </si>
  <si>
    <t>Stagiaire</t>
  </si>
  <si>
    <t>- Milieu Relayeur</t>
  </si>
  <si>
    <t>SAISON</t>
  </si>
  <si>
    <t>2024-2025</t>
  </si>
  <si>
    <t>Nb DROITIERS Épaule DROITE</t>
  </si>
  <si>
    <t>Nb GAUCHERS Épaule GAUCHE</t>
  </si>
  <si>
    <t>Nb GAUCHERS Épaule DROITE</t>
  </si>
  <si>
    <t>Nb DROITIERS Épaule GAUCHE</t>
  </si>
  <si>
    <t>STATISTIQUES MOTRICES JOUEURS FC CAROUGE (1ère équipe Masculine) 2024-2025</t>
  </si>
  <si>
    <t>TOTAL "C"</t>
  </si>
  <si>
    <t>TOTAL "R"</t>
  </si>
  <si>
    <t>TOTAL "G"</t>
  </si>
  <si>
    <t>TOTAL</t>
  </si>
  <si>
    <t>Préparation / Finition</t>
  </si>
  <si>
    <t>Courte / Longue</t>
  </si>
  <si>
    <t>Longue / Courte</t>
  </si>
  <si>
    <t>En Cours</t>
  </si>
  <si>
    <t>Saison</t>
  </si>
  <si>
    <t xml:space="preserve"> </t>
  </si>
  <si>
    <t>G-D</t>
  </si>
  <si>
    <t>D-G</t>
  </si>
  <si>
    <t>Non retenu</t>
  </si>
  <si>
    <t>Remarques</t>
  </si>
  <si>
    <t>CAMARA</t>
  </si>
  <si>
    <t>Sidiki</t>
  </si>
  <si>
    <t>KAMBER</t>
  </si>
  <si>
    <t>Robin</t>
  </si>
  <si>
    <t xml:space="preserve">     </t>
  </si>
  <si>
    <t>Date
Profilage</t>
  </si>
  <si>
    <t>Nb d'Introversifs</t>
  </si>
  <si>
    <t>STATISTIQUES MOTRICES JOUEURS FC CAROUGE (STAFF) 2024-2025</t>
  </si>
  <si>
    <t>Ricardo</t>
  </si>
  <si>
    <t>AZEVEDO_ALVES</t>
  </si>
  <si>
    <t>PIED
G;D</t>
  </si>
  <si>
    <t>Main
G;D</t>
  </si>
  <si>
    <t>Pied Appel
G;D</t>
  </si>
  <si>
    <t>Œil Visée
G;D</t>
  </si>
  <si>
    <t>Motricité
D;G;R;C</t>
  </si>
  <si>
    <t>Point Mobile
PMH;PMB</t>
  </si>
  <si>
    <t>Organisation
V;H</t>
  </si>
  <si>
    <t>Épaule
G;D</t>
  </si>
  <si>
    <t>Radar
G;D</t>
  </si>
  <si>
    <r>
      <rPr>
        <vertAlign val="superscript"/>
        <sz val="14"/>
        <color rgb="FF7F7F7F"/>
        <rFont val="Chaparral Pro Light"/>
      </rPr>
      <t>©</t>
    </r>
    <r>
      <rPr>
        <i/>
        <sz val="20"/>
        <color rgb="FF7F7F7F"/>
        <rFont val="Chaparral Pro Light"/>
      </rPr>
      <t>es</t>
    </r>
    <r>
      <rPr>
        <i/>
        <sz val="20"/>
        <color rgb="FFFF0000"/>
        <rFont val="Chaparral Pro Light"/>
      </rPr>
      <t>S</t>
    </r>
    <r>
      <rPr>
        <i/>
        <sz val="20"/>
        <color rgb="FFFFC000"/>
        <rFont val="Chaparral Pro Light"/>
      </rPr>
      <t>E</t>
    </r>
    <r>
      <rPr>
        <i/>
        <sz val="20"/>
        <color rgb="FF00B0F0"/>
        <rFont val="Chaparral Pro Light"/>
      </rPr>
      <t>N</t>
    </r>
    <r>
      <rPr>
        <i/>
        <sz val="20"/>
        <color rgb="FF00B050"/>
        <rFont val="Chaparral Pro Light"/>
      </rPr>
      <t>S</t>
    </r>
    <r>
      <rPr>
        <i/>
        <sz val="20"/>
        <color rgb="FF7F7F7F"/>
        <rFont val="Chaparral Pro Light"/>
      </rPr>
      <t>iel</t>
    </r>
    <r>
      <rPr>
        <vertAlign val="superscript"/>
        <sz val="16"/>
        <color rgb="FF7F7F7F"/>
        <rFont val="Chaparral Pro Light"/>
      </rPr>
      <t>™</t>
    </r>
  </si>
  <si>
    <t>JUNIOR1</t>
  </si>
  <si>
    <t>Junior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</si>
</sst>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yyyy\-mm\-dd;@"/>
    <numFmt numFmtId="165" formatCode="0.0"/>
  </numFmts>
  <fonts count="4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6"/>
      <color theme="5" tint="-0.499984740745262"/>
      <name val="Calibri"/>
      <family val="2"/>
      <scheme val="minor"/>
    </font>
    <font>
      <sz val="16"/>
      <color theme="5" tint="-0.499984740745262"/>
      <name val="Calibri"/>
      <family val="2"/>
      <scheme val="minor"/>
    </font>
    <font>
      <i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1"/>
      <color rgb="FFFF0000"/>
      <name val="Calibri"/>
      <family val="2"/>
    </font>
    <font>
      <sz val="9"/>
      <color rgb="FFFF0000"/>
      <name val="Calibri"/>
      <family val="2"/>
    </font>
    <font>
      <sz val="11"/>
      <color rgb="FF008000"/>
      <name val="Calibri"/>
      <family val="2"/>
    </font>
    <font>
      <sz val="9"/>
      <color rgb="FF008000"/>
      <name val="Calibri"/>
      <family val="2"/>
    </font>
    <font>
      <sz val="11"/>
      <color rgb="FF000000"/>
      <name val="Calibri"/>
      <family val="2"/>
    </font>
    <font>
      <sz val="9"/>
      <color rgb="FF000000"/>
      <name val="Calibri"/>
      <family val="2"/>
    </font>
    <font>
      <i/>
      <sz val="10"/>
      <color theme="1"/>
      <name val="Chaparal Pro"/>
    </font>
    <font>
      <b/>
      <sz val="9"/>
      <color indexed="81"/>
      <name val="Tahoma"/>
      <family val="2"/>
    </font>
    <font>
      <u/>
      <sz val="14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0"/>
      <name val="Calibri"/>
      <family val="2"/>
      <scheme val="minor"/>
    </font>
    <font>
      <sz val="2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i/>
      <sz val="20"/>
      <color theme="0"/>
      <name val="Calibri"/>
      <family val="2"/>
      <scheme val="minor"/>
    </font>
    <font>
      <i/>
      <sz val="20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i/>
      <sz val="20"/>
      <name val="Calibri"/>
      <family val="2"/>
      <scheme val="minor"/>
    </font>
    <font>
      <b/>
      <i/>
      <sz val="20"/>
      <name val="Calibri"/>
      <family val="2"/>
      <scheme val="minor"/>
    </font>
    <font>
      <sz val="12"/>
      <color rgb="FF7F7F7F"/>
      <name val="Chaparral Pro Light"/>
    </font>
    <font>
      <i/>
      <sz val="20"/>
      <color rgb="FF7F7F7F"/>
      <name val="Chaparral Pro Light"/>
    </font>
    <font>
      <i/>
      <sz val="20"/>
      <color rgb="FFFF0000"/>
      <name val="Chaparral Pro Light"/>
    </font>
    <font>
      <i/>
      <sz val="20"/>
      <color rgb="FFFFC000"/>
      <name val="Chaparral Pro Light"/>
    </font>
    <font>
      <i/>
      <sz val="20"/>
      <color rgb="FF00B0F0"/>
      <name val="Chaparral Pro Light"/>
    </font>
    <font>
      <i/>
      <sz val="20"/>
      <color rgb="FF00B050"/>
      <name val="Chaparral Pro Light"/>
    </font>
    <font>
      <vertAlign val="superscript"/>
      <sz val="16"/>
      <color rgb="FF7F7F7F"/>
      <name val="Chaparral Pro Light"/>
    </font>
    <font>
      <vertAlign val="superscript"/>
      <sz val="14"/>
      <color rgb="FF7F7F7F"/>
      <name val="Chaparral Pro Light"/>
    </font>
  </fonts>
  <fills count="15">
    <fill>
      <patternFill patternType="none"/>
    </fill>
    <fill>
      <patternFill patternType="gray125"/>
    </fill>
    <fill>
      <patternFill patternType="solid">
        <fgColor rgb="FFFFFFC5"/>
        <bgColor indexed="64"/>
      </patternFill>
    </fill>
    <fill>
      <patternFill patternType="solid">
        <fgColor rgb="FF61FFA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EC6F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</fills>
  <borders count="8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8" tint="-0.24994659260841701"/>
      </left>
      <right/>
      <top style="thin">
        <color theme="8" tint="-0.24994659260841701"/>
      </top>
      <bottom style="thin">
        <color theme="8" tint="-0.24994659260841701"/>
      </bottom>
      <diagonal/>
    </border>
    <border>
      <left/>
      <right/>
      <top style="thin">
        <color theme="8" tint="-0.24994659260841701"/>
      </top>
      <bottom style="thin">
        <color theme="8" tint="-0.24994659260841701"/>
      </bottom>
      <diagonal/>
    </border>
    <border>
      <left/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279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2" fillId="2" borderId="19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0" borderId="24" xfId="0" applyBorder="1"/>
    <xf numFmtId="0" fontId="1" fillId="0" borderId="17" xfId="0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2" fillId="2" borderId="37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2" fillId="2" borderId="40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0" fillId="4" borderId="0" xfId="0" applyFill="1"/>
    <xf numFmtId="0" fontId="2" fillId="4" borderId="23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7" fillId="0" borderId="0" xfId="0" applyFont="1"/>
    <xf numFmtId="0" fontId="0" fillId="0" borderId="47" xfId="0" applyBorder="1" applyAlignment="1">
      <alignment horizontal="center" vertical="center"/>
    </xf>
    <xf numFmtId="0" fontId="1" fillId="0" borderId="42" xfId="0" applyFont="1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0" fontId="1" fillId="0" borderId="40" xfId="0" applyFont="1" applyBorder="1" applyAlignment="1">
      <alignment horizontal="center" vertical="center" wrapText="1"/>
    </xf>
    <xf numFmtId="0" fontId="8" fillId="5" borderId="48" xfId="0" applyFont="1" applyFill="1" applyBorder="1" applyAlignment="1">
      <alignment horizontal="center" vertical="center" wrapText="1"/>
    </xf>
    <xf numFmtId="0" fontId="8" fillId="5" borderId="15" xfId="0" applyFont="1" applyFill="1" applyBorder="1" applyAlignment="1">
      <alignment horizontal="center" vertical="center" wrapText="1"/>
    </xf>
    <xf numFmtId="0" fontId="9" fillId="6" borderId="42" xfId="0" applyFont="1" applyFill="1" applyBorder="1" applyAlignment="1">
      <alignment horizontal="center" vertical="center" wrapText="1"/>
    </xf>
    <xf numFmtId="0" fontId="9" fillId="6" borderId="18" xfId="0" applyFont="1" applyFill="1" applyBorder="1" applyAlignment="1">
      <alignment horizontal="center" vertical="center" wrapText="1"/>
    </xf>
    <xf numFmtId="0" fontId="9" fillId="6" borderId="15" xfId="0" applyFont="1" applyFill="1" applyBorder="1" applyAlignment="1">
      <alignment horizontal="center" vertical="center" wrapText="1"/>
    </xf>
    <xf numFmtId="0" fontId="9" fillId="6" borderId="28" xfId="0" applyFont="1" applyFill="1" applyBorder="1" applyAlignment="1">
      <alignment horizontal="center" vertical="center" wrapText="1"/>
    </xf>
    <xf numFmtId="0" fontId="9" fillId="6" borderId="38" xfId="0" applyFont="1" applyFill="1" applyBorder="1" applyAlignment="1">
      <alignment horizontal="center" vertical="center" wrapText="1"/>
    </xf>
    <xf numFmtId="0" fontId="1" fillId="0" borderId="49" xfId="0" applyFont="1" applyBorder="1" applyAlignment="1">
      <alignment horizontal="center" vertical="center" wrapText="1"/>
    </xf>
    <xf numFmtId="0" fontId="9" fillId="6" borderId="50" xfId="0" applyFont="1" applyFill="1" applyBorder="1" applyAlignment="1">
      <alignment horizontal="center" vertical="center" wrapText="1"/>
    </xf>
    <xf numFmtId="0" fontId="6" fillId="0" borderId="47" xfId="0" applyFont="1" applyBorder="1" applyAlignment="1">
      <alignment horizontal="center" vertical="center"/>
    </xf>
    <xf numFmtId="0" fontId="9" fillId="6" borderId="43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5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4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2" fillId="0" borderId="12" xfId="0" applyFont="1" applyBorder="1" applyAlignment="1">
      <alignment horizontal="centerContinuous" vertical="center" wrapText="1"/>
    </xf>
    <xf numFmtId="0" fontId="2" fillId="0" borderId="55" xfId="0" applyFont="1" applyBorder="1" applyAlignment="1">
      <alignment horizontal="center" vertical="center"/>
    </xf>
    <xf numFmtId="0" fontId="13" fillId="7" borderId="0" xfId="1" applyFill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2" borderId="47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2" borderId="3" xfId="0" applyFill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 wrapText="1"/>
    </xf>
    <xf numFmtId="0" fontId="15" fillId="0" borderId="20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0" fillId="0" borderId="0" xfId="0" quotePrefix="1"/>
    <xf numFmtId="0" fontId="22" fillId="0" borderId="0" xfId="0" applyFont="1"/>
    <xf numFmtId="0" fontId="0" fillId="0" borderId="1" xfId="0" applyBorder="1"/>
    <xf numFmtId="0" fontId="1" fillId="0" borderId="55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14" fillId="8" borderId="1" xfId="0" applyFont="1" applyFill="1" applyBorder="1" applyAlignment="1">
      <alignment horizontal="center" vertical="center"/>
    </xf>
    <xf numFmtId="0" fontId="14" fillId="8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2" borderId="6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3" fillId="7" borderId="0" xfId="1" quotePrefix="1" applyFill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1" fillId="0" borderId="0" xfId="0" applyFont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9" borderId="1" xfId="0" applyFill="1" applyBorder="1" applyAlignment="1">
      <alignment horizontal="center" vertical="center"/>
    </xf>
    <xf numFmtId="49" fontId="0" fillId="2" borderId="1" xfId="0" quotePrefix="1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4" fillId="2" borderId="1" xfId="0" applyFont="1" applyFill="1" applyBorder="1" applyAlignment="1">
      <alignment horizontal="center" vertical="center" wrapText="1"/>
    </xf>
    <xf numFmtId="0" fontId="14" fillId="2" borderId="8" xfId="0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left" vertical="top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Continuous" vertical="center"/>
    </xf>
    <xf numFmtId="0" fontId="7" fillId="0" borderId="1" xfId="0" applyFont="1" applyBorder="1" applyAlignment="1">
      <alignment horizontal="centerContinuous" vertical="center"/>
    </xf>
    <xf numFmtId="0" fontId="0" fillId="0" borderId="2" xfId="0" applyBorder="1" applyAlignment="1">
      <alignment horizontal="centerContinuous" vertical="center"/>
    </xf>
    <xf numFmtId="164" fontId="0" fillId="9" borderId="2" xfId="0" applyNumberFormat="1" applyFill="1" applyBorder="1" applyAlignment="1">
      <alignment horizontal="center" vertical="center"/>
    </xf>
    <xf numFmtId="1" fontId="0" fillId="9" borderId="2" xfId="0" applyNumberFormat="1" applyFill="1" applyBorder="1" applyAlignment="1">
      <alignment horizontal="center" vertical="center"/>
    </xf>
    <xf numFmtId="164" fontId="0" fillId="9" borderId="9" xfId="0" applyNumberFormat="1" applyFill="1" applyBorder="1" applyAlignment="1">
      <alignment horizontal="center" vertical="center"/>
    </xf>
    <xf numFmtId="165" fontId="0" fillId="9" borderId="65" xfId="0" applyNumberFormat="1" applyFill="1" applyBorder="1" applyAlignment="1">
      <alignment horizontal="center" vertical="center"/>
    </xf>
    <xf numFmtId="0" fontId="6" fillId="10" borderId="1" xfId="0" applyFont="1" applyFill="1" applyBorder="1" applyAlignment="1">
      <alignment horizontal="center" vertical="center" wrapText="1"/>
    </xf>
    <xf numFmtId="0" fontId="26" fillId="11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13" borderId="1" xfId="0" applyFont="1" applyFill="1" applyBorder="1" applyAlignment="1">
      <alignment horizontal="center" vertical="center" wrapText="1"/>
    </xf>
    <xf numFmtId="0" fontId="4" fillId="0" borderId="0" xfId="0" applyFont="1"/>
    <xf numFmtId="0" fontId="28" fillId="8" borderId="1" xfId="0" applyFont="1" applyFill="1" applyBorder="1" applyAlignment="1">
      <alignment horizontal="center" vertical="center"/>
    </xf>
    <xf numFmtId="0" fontId="6" fillId="14" borderId="1" xfId="0" applyFont="1" applyFill="1" applyBorder="1" applyAlignment="1">
      <alignment horizontal="center" vertical="center"/>
    </xf>
    <xf numFmtId="0" fontId="29" fillId="12" borderId="1" xfId="0" applyFont="1" applyFill="1" applyBorder="1" applyAlignment="1">
      <alignment horizontal="center" vertical="center" wrapText="1"/>
    </xf>
    <xf numFmtId="0" fontId="26" fillId="12" borderId="1" xfId="0" applyFont="1" applyFill="1" applyBorder="1" applyAlignment="1">
      <alignment horizontal="center" vertical="center" wrapText="1"/>
    </xf>
    <xf numFmtId="0" fontId="29" fillId="11" borderId="1" xfId="0" applyFont="1" applyFill="1" applyBorder="1" applyAlignment="1">
      <alignment horizontal="center" vertical="center" wrapText="1"/>
    </xf>
    <xf numFmtId="0" fontId="29" fillId="11" borderId="43" xfId="0" applyFont="1" applyFill="1" applyBorder="1" applyAlignment="1">
      <alignment horizontal="center" vertical="center" wrapText="1"/>
    </xf>
    <xf numFmtId="0" fontId="27" fillId="13" borderId="43" xfId="0" applyFont="1" applyFill="1" applyBorder="1" applyAlignment="1">
      <alignment horizontal="center" vertical="center" wrapText="1"/>
    </xf>
    <xf numFmtId="0" fontId="27" fillId="13" borderId="1" xfId="0" applyFont="1" applyFill="1" applyBorder="1" applyAlignment="1">
      <alignment horizontal="center" vertical="center" wrapText="1"/>
    </xf>
    <xf numFmtId="0" fontId="29" fillId="12" borderId="43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0" fontId="4" fillId="0" borderId="0" xfId="0" applyNumberFormat="1" applyFont="1"/>
    <xf numFmtId="0" fontId="32" fillId="10" borderId="67" xfId="0" applyFont="1" applyFill="1" applyBorder="1" applyAlignment="1">
      <alignment horizontal="center" vertical="center" wrapText="1"/>
    </xf>
    <xf numFmtId="0" fontId="28" fillId="8" borderId="42" xfId="0" applyFont="1" applyFill="1" applyBorder="1" applyAlignment="1">
      <alignment horizontal="center" vertical="center"/>
    </xf>
    <xf numFmtId="0" fontId="28" fillId="8" borderId="43" xfId="0" applyFont="1" applyFill="1" applyBorder="1" applyAlignment="1">
      <alignment horizontal="center" vertical="center"/>
    </xf>
    <xf numFmtId="0" fontId="28" fillId="8" borderId="40" xfId="0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 wrapText="1"/>
    </xf>
    <xf numFmtId="0" fontId="0" fillId="0" borderId="66" xfId="0" applyBorder="1"/>
    <xf numFmtId="0" fontId="0" fillId="0" borderId="70" xfId="0" applyBorder="1"/>
    <xf numFmtId="0" fontId="30" fillId="11" borderId="67" xfId="0" applyFont="1" applyFill="1" applyBorder="1" applyAlignment="1">
      <alignment horizontal="center" vertical="center" wrapText="1"/>
    </xf>
    <xf numFmtId="0" fontId="30" fillId="12" borderId="67" xfId="0" applyFont="1" applyFill="1" applyBorder="1" applyAlignment="1">
      <alignment horizontal="center" vertical="center" wrapText="1"/>
    </xf>
    <xf numFmtId="0" fontId="34" fillId="13" borderId="67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10" fontId="4" fillId="9" borderId="1" xfId="0" applyNumberFormat="1" applyFont="1" applyFill="1" applyBorder="1"/>
    <xf numFmtId="0" fontId="6" fillId="9" borderId="43" xfId="0" applyFont="1" applyFill="1" applyBorder="1" applyAlignment="1">
      <alignment horizontal="center" vertical="center" wrapText="1"/>
    </xf>
    <xf numFmtId="10" fontId="4" fillId="9" borderId="43" xfId="0" applyNumberFormat="1" applyFont="1" applyFill="1" applyBorder="1"/>
    <xf numFmtId="0" fontId="6" fillId="9" borderId="68" xfId="0" applyFont="1" applyFill="1" applyBorder="1" applyAlignment="1">
      <alignment horizontal="center" vertical="center" wrapText="1"/>
    </xf>
    <xf numFmtId="10" fontId="4" fillId="9" borderId="69" xfId="0" applyNumberFormat="1" applyFont="1" applyFill="1" applyBorder="1"/>
    <xf numFmtId="10" fontId="4" fillId="9" borderId="20" xfId="0" applyNumberFormat="1" applyFont="1" applyFill="1" applyBorder="1"/>
    <xf numFmtId="0" fontId="33" fillId="4" borderId="67" xfId="0" applyFont="1" applyFill="1" applyBorder="1" applyAlignment="1">
      <alignment horizontal="center" vertical="center" wrapText="1"/>
    </xf>
    <xf numFmtId="0" fontId="31" fillId="0" borderId="1" xfId="0" applyFont="1" applyBorder="1" applyAlignment="1">
      <alignment horizontal="center" vertical="center" wrapText="1"/>
    </xf>
    <xf numFmtId="0" fontId="35" fillId="0" borderId="0" xfId="0" applyFont="1" applyAlignment="1">
      <alignment horizontal="center" vertical="center"/>
    </xf>
    <xf numFmtId="0" fontId="6" fillId="0" borderId="68" xfId="0" applyFont="1" applyBorder="1" applyAlignment="1">
      <alignment horizontal="center" vertical="center" wrapText="1"/>
    </xf>
    <xf numFmtId="10" fontId="4" fillId="0" borderId="69" xfId="0" applyNumberFormat="1" applyFont="1" applyBorder="1"/>
    <xf numFmtId="0" fontId="0" fillId="0" borderId="74" xfId="0" applyBorder="1" applyAlignment="1">
      <alignment horizontal="center" vertical="center" wrapText="1"/>
    </xf>
    <xf numFmtId="164" fontId="0" fillId="0" borderId="75" xfId="0" applyNumberFormat="1" applyBorder="1" applyAlignment="1">
      <alignment horizontal="center" vertical="center"/>
    </xf>
    <xf numFmtId="164" fontId="0" fillId="2" borderId="61" xfId="0" applyNumberFormat="1" applyFill="1" applyBorder="1" applyAlignment="1">
      <alignment horizontal="center" vertical="center" wrapText="1"/>
    </xf>
    <xf numFmtId="0" fontId="6" fillId="14" borderId="8" xfId="0" applyFont="1" applyFill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10" borderId="3" xfId="0" applyFont="1" applyFill="1" applyBorder="1" applyAlignment="1">
      <alignment horizontal="center" vertical="center" wrapText="1"/>
    </xf>
    <xf numFmtId="0" fontId="6" fillId="9" borderId="3" xfId="0" applyFont="1" applyFill="1" applyBorder="1" applyAlignment="1">
      <alignment horizontal="center" vertical="center" wrapText="1"/>
    </xf>
    <xf numFmtId="10" fontId="4" fillId="9" borderId="3" xfId="0" applyNumberFormat="1" applyFont="1" applyFill="1" applyBorder="1"/>
    <xf numFmtId="0" fontId="6" fillId="5" borderId="3" xfId="0" applyFont="1" applyFill="1" applyBorder="1" applyAlignment="1">
      <alignment horizontal="center" vertical="center" wrapText="1"/>
    </xf>
    <xf numFmtId="0" fontId="6" fillId="0" borderId="60" xfId="0" applyFont="1" applyBorder="1" applyAlignment="1">
      <alignment horizontal="center" vertical="center" wrapText="1"/>
    </xf>
    <xf numFmtId="0" fontId="28" fillId="8" borderId="45" xfId="0" applyFont="1" applyFill="1" applyBorder="1" applyAlignment="1">
      <alignment horizontal="center" vertical="center"/>
    </xf>
    <xf numFmtId="0" fontId="6" fillId="4" borderId="22" xfId="0" applyFont="1" applyFill="1" applyBorder="1" applyAlignment="1">
      <alignment horizontal="left" vertical="center" wrapText="1"/>
    </xf>
    <xf numFmtId="0" fontId="27" fillId="4" borderId="22" xfId="0" applyFont="1" applyFill="1" applyBorder="1" applyAlignment="1">
      <alignment horizontal="left" vertical="center" wrapText="1"/>
    </xf>
    <xf numFmtId="10" fontId="4" fillId="9" borderId="41" xfId="0" applyNumberFormat="1" applyFont="1" applyFill="1" applyBorder="1"/>
    <xf numFmtId="0" fontId="6" fillId="4" borderId="76" xfId="0" applyFont="1" applyFill="1" applyBorder="1" applyAlignment="1">
      <alignment horizontal="center" vertical="center" wrapText="1"/>
    </xf>
    <xf numFmtId="10" fontId="4" fillId="0" borderId="77" xfId="0" applyNumberFormat="1" applyFont="1" applyBorder="1"/>
    <xf numFmtId="0" fontId="6" fillId="0" borderId="78" xfId="0" applyFont="1" applyBorder="1" applyAlignment="1">
      <alignment horizontal="center" vertical="center" wrapText="1"/>
    </xf>
    <xf numFmtId="0" fontId="6" fillId="4" borderId="66" xfId="0" applyFont="1" applyFill="1" applyBorder="1" applyAlignment="1">
      <alignment horizontal="center" vertical="center" wrapText="1"/>
    </xf>
    <xf numFmtId="10" fontId="4" fillId="0" borderId="70" xfId="0" applyNumberFormat="1" applyFont="1" applyBorder="1"/>
    <xf numFmtId="10" fontId="4" fillId="9" borderId="79" xfId="0" applyNumberFormat="1" applyFont="1" applyFill="1" applyBorder="1"/>
    <xf numFmtId="0" fontId="31" fillId="0" borderId="67" xfId="0" applyFont="1" applyBorder="1" applyAlignment="1">
      <alignment horizontal="center" vertical="center" wrapText="1"/>
    </xf>
    <xf numFmtId="0" fontId="6" fillId="0" borderId="46" xfId="0" applyFont="1" applyBorder="1" applyAlignment="1">
      <alignment horizontal="center" vertical="center" wrapText="1"/>
    </xf>
    <xf numFmtId="10" fontId="4" fillId="9" borderId="57" xfId="0" applyNumberFormat="1" applyFont="1" applyFill="1" applyBorder="1"/>
    <xf numFmtId="0" fontId="28" fillId="8" borderId="67" xfId="0" applyFont="1" applyFill="1" applyBorder="1" applyAlignment="1">
      <alignment horizontal="center" vertical="center"/>
    </xf>
    <xf numFmtId="0" fontId="28" fillId="8" borderId="68" xfId="0" applyFont="1" applyFill="1" applyBorder="1" applyAlignment="1">
      <alignment horizontal="center" vertical="center"/>
    </xf>
    <xf numFmtId="0" fontId="28" fillId="8" borderId="69" xfId="0" applyFont="1" applyFill="1" applyBorder="1" applyAlignment="1">
      <alignment horizontal="center" vertical="center"/>
    </xf>
    <xf numFmtId="0" fontId="6" fillId="4" borderId="46" xfId="0" applyFont="1" applyFill="1" applyBorder="1" applyAlignment="1">
      <alignment horizontal="left" vertical="center" wrapText="1"/>
    </xf>
    <xf numFmtId="10" fontId="4" fillId="9" borderId="68" xfId="0" applyNumberFormat="1" applyFont="1" applyFill="1" applyBorder="1"/>
    <xf numFmtId="0" fontId="0" fillId="0" borderId="5" xfId="0" applyBorder="1"/>
    <xf numFmtId="0" fontId="31" fillId="0" borderId="68" xfId="0" applyFont="1" applyBorder="1" applyAlignment="1">
      <alignment horizontal="center" vertical="center" wrapText="1"/>
    </xf>
    <xf numFmtId="0" fontId="13" fillId="2" borderId="1" xfId="1" applyNumberForma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4" fillId="0" borderId="62" xfId="1" applyFont="1" applyBorder="1" applyAlignment="1">
      <alignment horizontal="center"/>
    </xf>
    <xf numFmtId="0" fontId="24" fillId="0" borderId="63" xfId="1" applyFont="1" applyBorder="1" applyAlignment="1">
      <alignment horizontal="center"/>
    </xf>
    <xf numFmtId="0" fontId="24" fillId="0" borderId="64" xfId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3" fillId="0" borderId="6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14" fillId="8" borderId="8" xfId="0" applyFont="1" applyFill="1" applyBorder="1" applyAlignment="1">
      <alignment horizontal="center" vertical="center" wrapText="1"/>
    </xf>
    <xf numFmtId="0" fontId="14" fillId="8" borderId="2" xfId="0" applyFont="1" applyFill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60" xfId="0" applyFont="1" applyBorder="1" applyAlignment="1">
      <alignment horizontal="center" vertical="center"/>
    </xf>
    <xf numFmtId="0" fontId="4" fillId="0" borderId="61" xfId="0" applyFont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2" fillId="2" borderId="44" xfId="0" applyFont="1" applyFill="1" applyBorder="1" applyAlignment="1">
      <alignment horizontal="center" vertical="center"/>
    </xf>
    <xf numFmtId="0" fontId="2" fillId="2" borderId="45" xfId="0" applyFont="1" applyFill="1" applyBorder="1" applyAlignment="1">
      <alignment horizontal="center" vertical="center"/>
    </xf>
    <xf numFmtId="0" fontId="6" fillId="4" borderId="52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0" borderId="53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0" borderId="54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6" fillId="0" borderId="55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9" fillId="6" borderId="28" xfId="0" applyFont="1" applyFill="1" applyBorder="1" applyAlignment="1">
      <alignment horizontal="center" vertical="center" wrapText="1"/>
    </xf>
    <xf numFmtId="0" fontId="9" fillId="6" borderId="29" xfId="0" applyFont="1" applyFill="1" applyBorder="1" applyAlignment="1">
      <alignment horizontal="center" vertical="center" wrapText="1"/>
    </xf>
    <xf numFmtId="0" fontId="2" fillId="2" borderId="35" xfId="0" applyFont="1" applyFill="1" applyBorder="1" applyAlignment="1">
      <alignment horizontal="center" vertical="center"/>
    </xf>
    <xf numFmtId="0" fontId="2" fillId="2" borderId="36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2" fillId="2" borderId="43" xfId="0" applyFont="1" applyFill="1" applyBorder="1" applyAlignment="1">
      <alignment horizontal="center" vertical="center"/>
    </xf>
    <xf numFmtId="0" fontId="2" fillId="2" borderId="46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4" borderId="72" xfId="0" applyFont="1" applyFill="1" applyBorder="1" applyAlignment="1">
      <alignment horizontal="center" vertical="center"/>
    </xf>
    <xf numFmtId="0" fontId="4" fillId="4" borderId="73" xfId="0" applyFont="1" applyFill="1" applyBorder="1" applyAlignment="1">
      <alignment horizontal="center" vertical="center"/>
    </xf>
    <xf numFmtId="0" fontId="2" fillId="2" borderId="40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 wrapText="1"/>
    </xf>
    <xf numFmtId="0" fontId="8" fillId="5" borderId="12" xfId="0" applyFont="1" applyFill="1" applyBorder="1" applyAlignment="1">
      <alignment horizontal="center" vertical="center"/>
    </xf>
    <xf numFmtId="0" fontId="8" fillId="5" borderId="13" xfId="0" applyFont="1" applyFill="1" applyBorder="1" applyAlignment="1">
      <alignment horizontal="center" vertical="center"/>
    </xf>
    <xf numFmtId="0" fontId="8" fillId="5" borderId="26" xfId="0" applyFont="1" applyFill="1" applyBorder="1" applyAlignment="1">
      <alignment horizontal="center" vertical="center"/>
    </xf>
    <xf numFmtId="0" fontId="8" fillId="5" borderId="14" xfId="0" applyFont="1" applyFill="1" applyBorder="1" applyAlignment="1">
      <alignment horizontal="center" vertical="center"/>
    </xf>
    <xf numFmtId="0" fontId="8" fillId="5" borderId="27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10" fillId="6" borderId="4" xfId="0" applyFont="1" applyFill="1" applyBorder="1" applyAlignment="1">
      <alignment horizontal="center"/>
    </xf>
    <xf numFmtId="0" fontId="10" fillId="6" borderId="6" xfId="0" applyFont="1" applyFill="1" applyBorder="1" applyAlignment="1">
      <alignment horizontal="center"/>
    </xf>
    <xf numFmtId="0" fontId="11" fillId="6" borderId="4" xfId="0" applyFont="1" applyFill="1" applyBorder="1" applyAlignment="1">
      <alignment horizontal="center"/>
    </xf>
    <xf numFmtId="0" fontId="11" fillId="6" borderId="5" xfId="0" applyFont="1" applyFill="1" applyBorder="1" applyAlignment="1">
      <alignment horizontal="center"/>
    </xf>
    <xf numFmtId="0" fontId="11" fillId="6" borderId="6" xfId="0" applyFont="1" applyFill="1" applyBorder="1" applyAlignment="1">
      <alignment horizontal="center"/>
    </xf>
    <xf numFmtId="0" fontId="14" fillId="8" borderId="8" xfId="0" applyFont="1" applyFill="1" applyBorder="1" applyAlignment="1">
      <alignment horizontal="center" vertical="center"/>
    </xf>
    <xf numFmtId="0" fontId="14" fillId="8" borderId="2" xfId="0" applyFont="1" applyFill="1" applyBorder="1" applyAlignment="1">
      <alignment horizontal="center" vertical="center"/>
    </xf>
    <xf numFmtId="0" fontId="4" fillId="0" borderId="71" xfId="0" applyFont="1" applyBorder="1" applyAlignment="1">
      <alignment horizontal="center" vertical="center"/>
    </xf>
    <xf numFmtId="0" fontId="4" fillId="0" borderId="50" xfId="0" applyFont="1" applyBorder="1" applyAlignment="1">
      <alignment horizontal="center" vertical="center"/>
    </xf>
    <xf numFmtId="0" fontId="2" fillId="2" borderId="32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center" vertical="center"/>
    </xf>
    <xf numFmtId="0" fontId="0" fillId="0" borderId="4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2" fillId="3" borderId="8" xfId="0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6" fillId="0" borderId="58" xfId="0" applyFont="1" applyBorder="1" applyAlignment="1">
      <alignment horizontal="center" vertical="center"/>
    </xf>
    <xf numFmtId="0" fontId="6" fillId="0" borderId="59" xfId="0" applyFont="1" applyBorder="1" applyAlignment="1">
      <alignment horizontal="center" vertical="center"/>
    </xf>
    <xf numFmtId="0" fontId="6" fillId="0" borderId="56" xfId="0" applyFont="1" applyBorder="1" applyAlignment="1">
      <alignment horizontal="center" vertical="center"/>
    </xf>
    <xf numFmtId="0" fontId="6" fillId="0" borderId="57" xfId="0" applyFont="1" applyBorder="1" applyAlignment="1">
      <alignment horizontal="center" vertical="center"/>
    </xf>
    <xf numFmtId="0" fontId="9" fillId="6" borderId="30" xfId="0" applyFont="1" applyFill="1" applyBorder="1" applyAlignment="1">
      <alignment horizontal="center" vertical="center" wrapText="1"/>
    </xf>
    <xf numFmtId="0" fontId="9" fillId="6" borderId="31" xfId="0" applyFont="1" applyFill="1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0" fillId="0" borderId="4" xfId="0" quotePrefix="1" applyBorder="1" applyAlignment="1">
      <alignment horizontal="left" vertical="top"/>
    </xf>
  </cellXfs>
  <cellStyles count="2">
    <cellStyle name="Lien hypertexte" xfId="1" builtinId="8"/>
    <cellStyle name="Normal" xfId="0" builtinId="0"/>
  </cellStyles>
  <dxfs count="10">
    <dxf>
      <fill>
        <patternFill>
          <bgColor rgb="FF00FF00"/>
        </patternFill>
      </fill>
    </dxf>
    <dxf>
      <fill>
        <patternFill>
          <bgColor rgb="FFFF9966"/>
        </patternFill>
      </fill>
    </dxf>
    <dxf>
      <fill>
        <patternFill>
          <bgColor rgb="FF00FF00"/>
        </patternFill>
      </fill>
    </dxf>
    <dxf>
      <fill>
        <patternFill>
          <bgColor rgb="FFFF9966"/>
        </patternFill>
      </fill>
    </dxf>
    <dxf>
      <fill>
        <patternFill>
          <bgColor rgb="FF00FF00"/>
        </patternFill>
      </fill>
    </dxf>
    <dxf>
      <fill>
        <patternFill>
          <bgColor rgb="FFFF9966"/>
        </patternFill>
      </fill>
    </dxf>
    <dxf>
      <fill>
        <patternFill>
          <bgColor rgb="FF00FF00"/>
        </patternFill>
      </fill>
    </dxf>
    <dxf>
      <fill>
        <patternFill>
          <bgColor rgb="FFFF9966"/>
        </patternFill>
      </fill>
    </dxf>
    <dxf>
      <fill>
        <patternFill>
          <bgColor rgb="FF00FF00"/>
        </patternFill>
      </fill>
    </dxf>
    <dxf>
      <fill>
        <patternFill>
          <bgColor rgb="FFFF9966"/>
        </patternFill>
      </fill>
    </dxf>
  </dxfs>
  <tableStyles count="0" defaultTableStyle="TableStyleMedium2" defaultPivotStyle="PivotStyleLight16"/>
  <colors>
    <mruColors>
      <color rgb="FF0000FF"/>
      <color rgb="FFFEC6F2"/>
      <color rgb="FFFFFFCC"/>
      <color rgb="FFFF9966"/>
      <color rgb="FF00FF00"/>
      <color rgb="FFFFFFC5"/>
      <color rgb="FFFFCCCC"/>
      <color rgb="FF61FFA8"/>
      <color rgb="FFECDFF5"/>
      <color rgb="FFAE78D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eetMetadata" Target="metadata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Button" lockText="1"/>
</file>

<file path=xl/ctrlProps/ctrlProp34.xml><?xml version="1.0" encoding="utf-8"?>
<formControlPr xmlns="http://schemas.microsoft.com/office/spreadsheetml/2009/9/main" objectType="Button" lockText="1"/>
</file>

<file path=xl/ctrlProps/ctrlProp3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g"/><Relationship Id="rId1" Type="http://schemas.openxmlformats.org/officeDocument/2006/relationships/image" Target="../media/image1.jpg"/><Relationship Id="rId5" Type="http://schemas.openxmlformats.org/officeDocument/2006/relationships/image" Target="../media/image5.emf"/><Relationship Id="rId4" Type="http://schemas.openxmlformats.org/officeDocument/2006/relationships/image" Target="../media/image4.jp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3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3.png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609600</xdr:colOff>
      <xdr:row>5</xdr:row>
      <xdr:rowOff>76200</xdr:rowOff>
    </xdr:from>
    <xdr:to>
      <xdr:col>11</xdr:col>
      <xdr:colOff>57150</xdr:colOff>
      <xdr:row>27</xdr:row>
      <xdr:rowOff>76200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71600" y="1028700"/>
          <a:ext cx="6953250" cy="4191000"/>
        </a:xfrm>
        <a:prstGeom prst="rect">
          <a:avLst/>
        </a:prstGeom>
        <a:effectLst>
          <a:outerShdw blurRad="127000" dist="127000" dir="2700000" algn="ctr" rotWithShape="0">
            <a:srgbClr val="000000">
              <a:alpha val="50000"/>
            </a:srgbClr>
          </a:outerShdw>
        </a:effectLst>
      </xdr:spPr>
    </xdr:pic>
    <xdr:clientData/>
  </xdr:twoCellAnchor>
  <xdr:twoCellAnchor editAs="oneCell">
    <xdr:from>
      <xdr:col>5</xdr:col>
      <xdr:colOff>323850</xdr:colOff>
      <xdr:row>22</xdr:row>
      <xdr:rowOff>161925</xdr:rowOff>
    </xdr:from>
    <xdr:to>
      <xdr:col>7</xdr:col>
      <xdr:colOff>247650</xdr:colOff>
      <xdr:row>25</xdr:row>
      <xdr:rowOff>66675</xdr:rowOff>
    </xdr:to>
    <xdr:sp macro="" textlink="">
      <xdr:nvSpPr>
        <xdr:cNvPr id="26626" name="Bouton_MenuGestion" hidden="1">
          <a:extLst>
            <a:ext uri="{63B3BB69-23CF-44E3-9099-C40C66FF867C}">
              <a14:compatExt xmlns:a14="http://schemas.microsoft.com/office/drawing/2010/main" spid="_x0000_s26626"/>
            </a:ext>
            <a:ext uri="{FF2B5EF4-FFF2-40B4-BE49-F238E27FC236}">
              <a16:creationId xmlns:a16="http://schemas.microsoft.com/office/drawing/2014/main" id="{00000000-0008-0000-0000-0000026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638174</xdr:colOff>
      <xdr:row>9</xdr:row>
      <xdr:rowOff>180975</xdr:rowOff>
    </xdr:from>
    <xdr:to>
      <xdr:col>8</xdr:col>
      <xdr:colOff>47624</xdr:colOff>
      <xdr:row>23</xdr:row>
      <xdr:rowOff>19050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86174" y="1895475"/>
          <a:ext cx="2505075" cy="2505075"/>
        </a:xfrm>
        <a:prstGeom prst="rect">
          <a:avLst/>
        </a:prstGeom>
      </xdr:spPr>
    </xdr:pic>
    <xdr:clientData/>
  </xdr:twoCellAnchor>
  <xdr:oneCellAnchor>
    <xdr:from>
      <xdr:col>2</xdr:col>
      <xdr:colOff>628650</xdr:colOff>
      <xdr:row>5</xdr:row>
      <xdr:rowOff>152400</xdr:rowOff>
    </xdr:from>
    <xdr:ext cx="5778120" cy="311496"/>
    <xdr:sp macro="" textlink="">
      <xdr:nvSpPr>
        <xdr:cNvPr id="18" name="ZoneText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2152650" y="1104900"/>
          <a:ext cx="577812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CH" sz="1400" i="1"/>
            <a:t>Une Approche des Signatures &amp; Préférences Psychomotrices apportée par : </a:t>
          </a:r>
        </a:p>
      </xdr:txBody>
    </xdr:sp>
    <xdr:clientData/>
  </xdr:oneCellAnchor>
  <xdr:twoCellAnchor editAs="oneCell">
    <xdr:from>
      <xdr:col>4</xdr:col>
      <xdr:colOff>381000</xdr:colOff>
      <xdr:row>7</xdr:row>
      <xdr:rowOff>95250</xdr:rowOff>
    </xdr:from>
    <xdr:to>
      <xdr:col>6</xdr:col>
      <xdr:colOff>183646</xdr:colOff>
      <xdr:row>9</xdr:row>
      <xdr:rowOff>43157</xdr:rowOff>
    </xdr:to>
    <xdr:pic>
      <xdr:nvPicPr>
        <xdr:cNvPr id="19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0" y="1428750"/>
          <a:ext cx="1364746" cy="328907"/>
        </a:xfrm>
        <a:prstGeom prst="rect">
          <a:avLst/>
        </a:prstGeom>
      </xdr:spPr>
    </xdr:pic>
    <xdr:clientData/>
  </xdr:twoCellAnchor>
  <xdr:twoCellAnchor editAs="oneCell">
    <xdr:from>
      <xdr:col>5</xdr:col>
      <xdr:colOff>180975</xdr:colOff>
      <xdr:row>25</xdr:row>
      <xdr:rowOff>123825</xdr:rowOff>
    </xdr:from>
    <xdr:to>
      <xdr:col>7</xdr:col>
      <xdr:colOff>495300</xdr:colOff>
      <xdr:row>27</xdr:row>
      <xdr:rowOff>47625</xdr:rowOff>
    </xdr:to>
    <xdr:pic>
      <xdr:nvPicPr>
        <xdr:cNvPr id="21" name="Imag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90975" y="4886325"/>
          <a:ext cx="1885950" cy="304800"/>
        </a:xfrm>
        <a:prstGeom prst="rect">
          <a:avLst/>
        </a:prstGeom>
      </xdr:spPr>
    </xdr:pic>
    <xdr:clientData/>
  </xdr:twoCellAnchor>
  <xdr:twoCellAnchor>
    <xdr:from>
      <xdr:col>6</xdr:col>
      <xdr:colOff>381000</xdr:colOff>
      <xdr:row>7</xdr:row>
      <xdr:rowOff>66675</xdr:rowOff>
    </xdr:from>
    <xdr:to>
      <xdr:col>8</xdr:col>
      <xdr:colOff>533400</xdr:colOff>
      <xdr:row>9</xdr:row>
      <xdr:rowOff>85725</xdr:rowOff>
    </xdr:to>
    <xdr:sp macro="" textlink="">
      <xdr:nvSpPr>
        <xdr:cNvPr id="22" name="Rectangl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4953000" y="14001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12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</a:t>
          </a:r>
          <a:r>
            <a:rPr lang="fr-CH" sz="18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18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18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18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18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18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12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12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5</xdr:col>
      <xdr:colOff>323850</xdr:colOff>
      <xdr:row>22</xdr:row>
      <xdr:rowOff>161925</xdr:rowOff>
    </xdr:from>
    <xdr:to>
      <xdr:col>7</xdr:col>
      <xdr:colOff>247650</xdr:colOff>
      <xdr:row>25</xdr:row>
      <xdr:rowOff>66675</xdr:rowOff>
    </xdr:to>
    <xdr:pic>
      <xdr:nvPicPr>
        <xdr:cNvPr id="2" name="Bouton_MenuGestion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3850" y="4352925"/>
          <a:ext cx="1495425" cy="476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26</xdr:col>
          <xdr:colOff>88900</xdr:colOff>
          <xdr:row>2</xdr:row>
          <xdr:rowOff>50800</xdr:rowOff>
        </xdr:from>
        <xdr:to>
          <xdr:col>26</xdr:col>
          <xdr:colOff>1333500</xdr:colOff>
          <xdr:row>2</xdr:row>
          <xdr:rowOff>323850</xdr:rowOff>
        </xdr:to>
        <xdr:sp macro="" textlink="">
          <xdr:nvSpPr>
            <xdr:cNvPr id="97282" name="Button 2" hidden="1">
              <a:extLst>
                <a:ext uri="{63B3BB69-23CF-44E3-9099-C40C66FF867C}">
                  <a14:compatExt spid="_x0000_s97282"/>
                </a:ext>
                <a:ext uri="{FF2B5EF4-FFF2-40B4-BE49-F238E27FC236}">
                  <a16:creationId xmlns:a16="http://schemas.microsoft.com/office/drawing/2014/main" id="{00000000-0008-0000-0100-0000027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Liste Feuilles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69850</xdr:rowOff>
        </xdr:from>
        <xdr:to>
          <xdr:col>5</xdr:col>
          <xdr:colOff>304800</xdr:colOff>
          <xdr:row>0</xdr:row>
          <xdr:rowOff>247650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3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323850</xdr:rowOff>
        </xdr:from>
        <xdr:to>
          <xdr:col>6</xdr:col>
          <xdr:colOff>266700</xdr:colOff>
          <xdr:row>0</xdr:row>
          <xdr:rowOff>508000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3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419100</xdr:colOff>
          <xdr:row>0</xdr:row>
          <xdr:rowOff>69850</xdr:rowOff>
        </xdr:from>
        <xdr:to>
          <xdr:col>6</xdr:col>
          <xdr:colOff>266700</xdr:colOff>
          <xdr:row>0</xdr:row>
          <xdr:rowOff>247650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3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0</xdr:row>
          <xdr:rowOff>323850</xdr:rowOff>
        </xdr:from>
        <xdr:to>
          <xdr:col>5</xdr:col>
          <xdr:colOff>304800</xdr:colOff>
          <xdr:row>0</xdr:row>
          <xdr:rowOff>508000</xdr:rowOff>
        </xdr:to>
        <xdr:sp macro="" textlink="">
          <xdr:nvSpPr>
            <xdr:cNvPr id="2064" name="Button 16" hidden="1">
              <a:extLst>
                <a:ext uri="{63B3BB69-23CF-44E3-9099-C40C66FF867C}">
                  <a14:compatExt spid="_x0000_s2064"/>
                </a:ext>
                <a:ext uri="{FF2B5EF4-FFF2-40B4-BE49-F238E27FC236}">
                  <a16:creationId xmlns:a16="http://schemas.microsoft.com/office/drawing/2014/main" id="{00000000-0008-0000-0300-00001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9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361950</xdr:colOff>
          <xdr:row>0</xdr:row>
          <xdr:rowOff>69850</xdr:rowOff>
        </xdr:from>
        <xdr:to>
          <xdr:col>7</xdr:col>
          <xdr:colOff>895350</xdr:colOff>
          <xdr:row>0</xdr:row>
          <xdr:rowOff>247650</xdr:rowOff>
        </xdr:to>
        <xdr:sp macro="" textlink="">
          <xdr:nvSpPr>
            <xdr:cNvPr id="2067" name="Button 19" hidden="1">
              <a:extLst>
                <a:ext uri="{63B3BB69-23CF-44E3-9099-C40C66FF867C}">
                  <a14:compatExt spid="_x0000_s2067"/>
                </a:ext>
                <a:ext uri="{FF2B5EF4-FFF2-40B4-BE49-F238E27FC236}">
                  <a16:creationId xmlns:a16="http://schemas.microsoft.com/office/drawing/2014/main" id="{00000000-0008-0000-0300-00001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146050</xdr:colOff>
          <xdr:row>0</xdr:row>
          <xdr:rowOff>50800</xdr:rowOff>
        </xdr:from>
        <xdr:to>
          <xdr:col>4</xdr:col>
          <xdr:colOff>133350</xdr:colOff>
          <xdr:row>0</xdr:row>
          <xdr:rowOff>533400</xdr:rowOff>
        </xdr:to>
        <xdr:sp macro="" textlink="">
          <xdr:nvSpPr>
            <xdr:cNvPr id="2068" name="Button 20" hidden="1">
              <a:extLst>
                <a:ext uri="{63B3BB69-23CF-44E3-9099-C40C66FF867C}">
                  <a14:compatExt spid="_x0000_s2068"/>
                </a:ext>
                <a:ext uri="{FF2B5EF4-FFF2-40B4-BE49-F238E27FC236}">
                  <a16:creationId xmlns:a16="http://schemas.microsoft.com/office/drawing/2014/main" id="{00000000-0008-0000-0300-00001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DONNÉES PERSO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355600</xdr:colOff>
          <xdr:row>0</xdr:row>
          <xdr:rowOff>323850</xdr:rowOff>
        </xdr:from>
        <xdr:to>
          <xdr:col>7</xdr:col>
          <xdr:colOff>895350</xdr:colOff>
          <xdr:row>0</xdr:row>
          <xdr:rowOff>508000</xdr:rowOff>
        </xdr:to>
        <xdr:sp macro="" textlink="">
          <xdr:nvSpPr>
            <xdr:cNvPr id="2069" name="Button 21" hidden="1">
              <a:extLst>
                <a:ext uri="{63B3BB69-23CF-44E3-9099-C40C66FF867C}">
                  <a14:compatExt spid="_x0000_s2069"/>
                </a:ext>
                <a:ext uri="{FF2B5EF4-FFF2-40B4-BE49-F238E27FC236}">
                  <a16:creationId xmlns:a16="http://schemas.microsoft.com/office/drawing/2014/main" id="{00000000-0008-0000-0300-00001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69850</xdr:rowOff>
        </xdr:from>
        <xdr:to>
          <xdr:col>8</xdr:col>
          <xdr:colOff>1276350</xdr:colOff>
          <xdr:row>0</xdr:row>
          <xdr:rowOff>247650</xdr:rowOff>
        </xdr:to>
        <xdr:sp macro="" textlink="">
          <xdr:nvSpPr>
            <xdr:cNvPr id="2072" name="Button 24" hidden="1">
              <a:extLst>
                <a:ext uri="{63B3BB69-23CF-44E3-9099-C40C66FF867C}">
                  <a14:compatExt spid="_x0000_s2072"/>
                </a:ext>
                <a:ext uri="{FF2B5EF4-FFF2-40B4-BE49-F238E27FC236}">
                  <a16:creationId xmlns:a16="http://schemas.microsoft.com/office/drawing/2014/main" id="{00000000-0008-0000-0300-00001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19050</xdr:colOff>
          <xdr:row>0</xdr:row>
          <xdr:rowOff>323850</xdr:rowOff>
        </xdr:from>
        <xdr:to>
          <xdr:col>8</xdr:col>
          <xdr:colOff>1276350</xdr:colOff>
          <xdr:row>0</xdr:row>
          <xdr:rowOff>508000</xdr:rowOff>
        </xdr:to>
        <xdr:sp macro="" textlink="">
          <xdr:nvSpPr>
            <xdr:cNvPr id="2073" name="Button 25" hidden="1">
              <a:extLst>
                <a:ext uri="{63B3BB69-23CF-44E3-9099-C40C66FF867C}">
                  <a14:compatExt spid="_x0000_s2073"/>
                </a:ext>
                <a:ext uri="{FF2B5EF4-FFF2-40B4-BE49-F238E27FC236}">
                  <a16:creationId xmlns:a16="http://schemas.microsoft.com/office/drawing/2014/main" id="{00000000-0008-0000-0300-00001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95250</xdr:rowOff>
        </xdr:from>
        <xdr:to>
          <xdr:col>5</xdr:col>
          <xdr:colOff>304800</xdr:colOff>
          <xdr:row>1</xdr:row>
          <xdr:rowOff>279400</xdr:rowOff>
        </xdr:to>
        <xdr:sp macro="" textlink="">
          <xdr:nvSpPr>
            <xdr:cNvPr id="2083" name="Button 35" hidden="1">
              <a:extLst>
                <a:ext uri="{63B3BB69-23CF-44E3-9099-C40C66FF867C}">
                  <a14:compatExt spid="_x0000_s2083"/>
                </a:ext>
                <a:ext uri="{FF2B5EF4-FFF2-40B4-BE49-F238E27FC236}">
                  <a16:creationId xmlns:a16="http://schemas.microsoft.com/office/drawing/2014/main" id="{00000000-0008-0000-0300-00002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412750</xdr:colOff>
          <xdr:row>1</xdr:row>
          <xdr:rowOff>336550</xdr:rowOff>
        </xdr:from>
        <xdr:to>
          <xdr:col>6</xdr:col>
          <xdr:colOff>260350</xdr:colOff>
          <xdr:row>1</xdr:row>
          <xdr:rowOff>514350</xdr:rowOff>
        </xdr:to>
        <xdr:sp macro="" textlink="">
          <xdr:nvSpPr>
            <xdr:cNvPr id="2084" name="Button 36" hidden="1">
              <a:extLst>
                <a:ext uri="{63B3BB69-23CF-44E3-9099-C40C66FF867C}">
                  <a14:compatExt spid="_x0000_s2084"/>
                </a:ext>
                <a:ext uri="{FF2B5EF4-FFF2-40B4-BE49-F238E27FC236}">
                  <a16:creationId xmlns:a16="http://schemas.microsoft.com/office/drawing/2014/main" id="{00000000-0008-0000-0300-00002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412750</xdr:colOff>
          <xdr:row>1</xdr:row>
          <xdr:rowOff>69850</xdr:rowOff>
        </xdr:from>
        <xdr:to>
          <xdr:col>6</xdr:col>
          <xdr:colOff>260350</xdr:colOff>
          <xdr:row>1</xdr:row>
          <xdr:rowOff>247650</xdr:rowOff>
        </xdr:to>
        <xdr:sp macro="" textlink="">
          <xdr:nvSpPr>
            <xdr:cNvPr id="2085" name="Button 37" hidden="1">
              <a:extLst>
                <a:ext uri="{63B3BB69-23CF-44E3-9099-C40C66FF867C}">
                  <a14:compatExt spid="_x0000_s2085"/>
                </a:ext>
                <a:ext uri="{FF2B5EF4-FFF2-40B4-BE49-F238E27FC236}">
                  <a16:creationId xmlns:a16="http://schemas.microsoft.com/office/drawing/2014/main" id="{00000000-0008-0000-0300-00002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1</xdr:row>
          <xdr:rowOff>355600</xdr:rowOff>
        </xdr:from>
        <xdr:to>
          <xdr:col>5</xdr:col>
          <xdr:colOff>304800</xdr:colOff>
          <xdr:row>1</xdr:row>
          <xdr:rowOff>533400</xdr:rowOff>
        </xdr:to>
        <xdr:sp macro="" textlink="">
          <xdr:nvSpPr>
            <xdr:cNvPr id="2086" name="Button 38" hidden="1">
              <a:extLst>
                <a:ext uri="{63B3BB69-23CF-44E3-9099-C40C66FF867C}">
                  <a14:compatExt spid="_x0000_s2086"/>
                </a:ext>
                <a:ext uri="{FF2B5EF4-FFF2-40B4-BE49-F238E27FC236}">
                  <a16:creationId xmlns:a16="http://schemas.microsoft.com/office/drawing/2014/main" id="{00000000-0008-0000-0300-00002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9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355600</xdr:colOff>
          <xdr:row>1</xdr:row>
          <xdr:rowOff>69850</xdr:rowOff>
        </xdr:from>
        <xdr:to>
          <xdr:col>7</xdr:col>
          <xdr:colOff>889000</xdr:colOff>
          <xdr:row>1</xdr:row>
          <xdr:rowOff>247650</xdr:rowOff>
        </xdr:to>
        <xdr:sp macro="" textlink="">
          <xdr:nvSpPr>
            <xdr:cNvPr id="2087" name="Button 39" hidden="1">
              <a:extLst>
                <a:ext uri="{63B3BB69-23CF-44E3-9099-C40C66FF867C}">
                  <a14:compatExt spid="_x0000_s2087"/>
                </a:ext>
                <a:ext uri="{FF2B5EF4-FFF2-40B4-BE49-F238E27FC236}">
                  <a16:creationId xmlns:a16="http://schemas.microsoft.com/office/drawing/2014/main" id="{00000000-0008-0000-0300-00002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133350</xdr:colOff>
          <xdr:row>1</xdr:row>
          <xdr:rowOff>50800</xdr:rowOff>
        </xdr:from>
        <xdr:to>
          <xdr:col>4</xdr:col>
          <xdr:colOff>127000</xdr:colOff>
          <xdr:row>2</xdr:row>
          <xdr:rowOff>12700</xdr:rowOff>
        </xdr:to>
        <xdr:sp macro="" textlink="">
          <xdr:nvSpPr>
            <xdr:cNvPr id="2088" name="Button 40" hidden="1">
              <a:extLst>
                <a:ext uri="{63B3BB69-23CF-44E3-9099-C40C66FF867C}">
                  <a14:compatExt spid="_x0000_s2088"/>
                </a:ext>
                <a:ext uri="{FF2B5EF4-FFF2-40B4-BE49-F238E27FC236}">
                  <a16:creationId xmlns:a16="http://schemas.microsoft.com/office/drawing/2014/main" id="{00000000-0008-0000-0300-00002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MOTRICITÉ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1</xdr:row>
          <xdr:rowOff>336550</xdr:rowOff>
        </xdr:from>
        <xdr:to>
          <xdr:col>7</xdr:col>
          <xdr:colOff>889000</xdr:colOff>
          <xdr:row>1</xdr:row>
          <xdr:rowOff>514350</xdr:rowOff>
        </xdr:to>
        <xdr:sp macro="" textlink="">
          <xdr:nvSpPr>
            <xdr:cNvPr id="2089" name="Button 41" hidden="1">
              <a:extLst>
                <a:ext uri="{63B3BB69-23CF-44E3-9099-C40C66FF867C}">
                  <a14:compatExt spid="_x0000_s2089"/>
                </a:ext>
                <a:ext uri="{FF2B5EF4-FFF2-40B4-BE49-F238E27FC236}">
                  <a16:creationId xmlns:a16="http://schemas.microsoft.com/office/drawing/2014/main" id="{00000000-0008-0000-0300-00002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1</xdr:row>
          <xdr:rowOff>69850</xdr:rowOff>
        </xdr:from>
        <xdr:to>
          <xdr:col>8</xdr:col>
          <xdr:colOff>1270000</xdr:colOff>
          <xdr:row>1</xdr:row>
          <xdr:rowOff>247650</xdr:rowOff>
        </xdr:to>
        <xdr:sp macro="" textlink="">
          <xdr:nvSpPr>
            <xdr:cNvPr id="2090" name="Button 42" hidden="1">
              <a:extLst>
                <a:ext uri="{63B3BB69-23CF-44E3-9099-C40C66FF867C}">
                  <a14:compatExt spid="_x0000_s2090"/>
                </a:ext>
                <a:ext uri="{FF2B5EF4-FFF2-40B4-BE49-F238E27FC236}">
                  <a16:creationId xmlns:a16="http://schemas.microsoft.com/office/drawing/2014/main" id="{00000000-0008-0000-0300-00002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12700</xdr:colOff>
          <xdr:row>1</xdr:row>
          <xdr:rowOff>336550</xdr:rowOff>
        </xdr:from>
        <xdr:to>
          <xdr:col>8</xdr:col>
          <xdr:colOff>1270000</xdr:colOff>
          <xdr:row>1</xdr:row>
          <xdr:rowOff>514350</xdr:rowOff>
        </xdr:to>
        <xdr:sp macro="" textlink="">
          <xdr:nvSpPr>
            <xdr:cNvPr id="2091" name="Button 43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00000000-0008-0000-0300-00002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165100</xdr:rowOff>
        </xdr:from>
        <xdr:to>
          <xdr:col>5</xdr:col>
          <xdr:colOff>304800</xdr:colOff>
          <xdr:row>2</xdr:row>
          <xdr:rowOff>342900</xdr:rowOff>
        </xdr:to>
        <xdr:sp macro="" textlink="">
          <xdr:nvSpPr>
            <xdr:cNvPr id="2101" name="Button 53" hidden="1">
              <a:extLst>
                <a:ext uri="{63B3BB69-23CF-44E3-9099-C40C66FF867C}">
                  <a14:compatExt spid="_x0000_s2101"/>
                </a:ext>
                <a:ext uri="{FF2B5EF4-FFF2-40B4-BE49-F238E27FC236}">
                  <a16:creationId xmlns:a16="http://schemas.microsoft.com/office/drawing/2014/main" id="{00000000-0008-0000-0300-00003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Globales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400050</xdr:colOff>
          <xdr:row>2</xdr:row>
          <xdr:rowOff>400050</xdr:rowOff>
        </xdr:from>
        <xdr:to>
          <xdr:col>6</xdr:col>
          <xdr:colOff>247650</xdr:colOff>
          <xdr:row>2</xdr:row>
          <xdr:rowOff>584200</xdr:rowOff>
        </xdr:to>
        <xdr:sp macro="" textlink="">
          <xdr:nvSpPr>
            <xdr:cNvPr id="2102" name="Button 54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3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JOUEURS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400050</xdr:colOff>
          <xdr:row>2</xdr:row>
          <xdr:rowOff>133350</xdr:rowOff>
        </xdr:from>
        <xdr:to>
          <xdr:col>6</xdr:col>
          <xdr:colOff>247650</xdr:colOff>
          <xdr:row>2</xdr:row>
          <xdr:rowOff>317500</xdr:rowOff>
        </xdr:to>
        <xdr:sp macro="" textlink="">
          <xdr:nvSpPr>
            <xdr:cNvPr id="2103" name="Button 55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00000000-0008-0000-0300-00003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STAFF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209550</xdr:colOff>
          <xdr:row>2</xdr:row>
          <xdr:rowOff>419100</xdr:rowOff>
        </xdr:from>
        <xdr:to>
          <xdr:col>5</xdr:col>
          <xdr:colOff>304800</xdr:colOff>
          <xdr:row>2</xdr:row>
          <xdr:rowOff>603250</xdr:rowOff>
        </xdr:to>
        <xdr:sp macro="" textlink="">
          <xdr:nvSpPr>
            <xdr:cNvPr id="2104" name="Button 56" hidden="1">
              <a:extLst>
                <a:ext uri="{63B3BB69-23CF-44E3-9099-C40C66FF867C}">
                  <a14:compatExt spid="_x0000_s2104"/>
                </a:ext>
                <a:ext uri="{FF2B5EF4-FFF2-40B4-BE49-F238E27FC236}">
                  <a16:creationId xmlns:a16="http://schemas.microsoft.com/office/drawing/2014/main" id="{00000000-0008-0000-0300-00003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H" sz="9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COMITÉ  &amp; COMMIS.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342900</xdr:colOff>
          <xdr:row>2</xdr:row>
          <xdr:rowOff>133350</xdr:rowOff>
        </xdr:from>
        <xdr:to>
          <xdr:col>7</xdr:col>
          <xdr:colOff>876300</xdr:colOff>
          <xdr:row>2</xdr:row>
          <xdr:rowOff>317500</xdr:rowOff>
        </xdr:to>
        <xdr:sp macro="" textlink="">
          <xdr:nvSpPr>
            <xdr:cNvPr id="2105" name="Button 57" hidden="1">
              <a:extLst>
                <a:ext uri="{63B3BB69-23CF-44E3-9099-C40C66FF867C}">
                  <a14:compatExt spid="_x0000_s2105"/>
                </a:ext>
                <a:ext uri="{FF2B5EF4-FFF2-40B4-BE49-F238E27FC236}">
                  <a16:creationId xmlns:a16="http://schemas.microsoft.com/office/drawing/2014/main" id="{00000000-0008-0000-0300-00003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GARDIENS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127000</xdr:colOff>
          <xdr:row>2</xdr:row>
          <xdr:rowOff>114300</xdr:rowOff>
        </xdr:from>
        <xdr:to>
          <xdr:col>4</xdr:col>
          <xdr:colOff>114300</xdr:colOff>
          <xdr:row>2</xdr:row>
          <xdr:rowOff>660400</xdr:rowOff>
        </xdr:to>
        <xdr:sp macro="" textlink="">
          <xdr:nvSpPr>
            <xdr:cNvPr id="2106" name="Button 58" hidden="1">
              <a:extLst>
                <a:ext uri="{63B3BB69-23CF-44E3-9099-C40C66FF867C}">
                  <a14:compatExt spid="_x0000_s2106"/>
                </a:ext>
                <a:ext uri="{FF2B5EF4-FFF2-40B4-BE49-F238E27FC236}">
                  <a16:creationId xmlns:a16="http://schemas.microsoft.com/office/drawing/2014/main" id="{00000000-0008-0000-0300-00003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VUES</a:t>
              </a:r>
            </a:p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GLOBALE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336550</xdr:colOff>
          <xdr:row>2</xdr:row>
          <xdr:rowOff>400050</xdr:rowOff>
        </xdr:from>
        <xdr:to>
          <xdr:col>7</xdr:col>
          <xdr:colOff>869950</xdr:colOff>
          <xdr:row>2</xdr:row>
          <xdr:rowOff>584200</xdr:rowOff>
        </xdr:to>
        <xdr:sp macro="" textlink="">
          <xdr:nvSpPr>
            <xdr:cNvPr id="2107" name="Button 59" hidden="1">
              <a:extLst>
                <a:ext uri="{63B3BB69-23CF-44E3-9099-C40C66FF867C}">
                  <a14:compatExt spid="_x0000_s2107"/>
                </a:ext>
                <a:ext uri="{FF2B5EF4-FFF2-40B4-BE49-F238E27FC236}">
                  <a16:creationId xmlns:a16="http://schemas.microsoft.com/office/drawing/2014/main" id="{00000000-0008-0000-0300-00003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DÉFENSEURS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133350</xdr:rowOff>
        </xdr:from>
        <xdr:to>
          <xdr:col>8</xdr:col>
          <xdr:colOff>1257300</xdr:colOff>
          <xdr:row>2</xdr:row>
          <xdr:rowOff>317500</xdr:rowOff>
        </xdr:to>
        <xdr:sp macro="" textlink="">
          <xdr:nvSpPr>
            <xdr:cNvPr id="2108" name="Button 60" hidden="1">
              <a:extLst>
                <a:ext uri="{63B3BB69-23CF-44E3-9099-C40C66FF867C}">
                  <a14:compatExt spid="_x0000_s2108"/>
                </a:ext>
                <a:ext uri="{FF2B5EF4-FFF2-40B4-BE49-F238E27FC236}">
                  <a16:creationId xmlns:a16="http://schemas.microsoft.com/office/drawing/2014/main" id="{00000000-0008-0000-0300-00003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MILIEUX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2</xdr:row>
          <xdr:rowOff>400050</xdr:rowOff>
        </xdr:from>
        <xdr:to>
          <xdr:col>8</xdr:col>
          <xdr:colOff>1257300</xdr:colOff>
          <xdr:row>2</xdr:row>
          <xdr:rowOff>584200</xdr:rowOff>
        </xdr:to>
        <xdr:sp macro="" textlink="">
          <xdr:nvSpPr>
            <xdr:cNvPr id="2109" name="Button 61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3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ATTAQUANTS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565150</xdr:colOff>
          <xdr:row>3</xdr:row>
          <xdr:rowOff>298450</xdr:rowOff>
        </xdr:from>
        <xdr:to>
          <xdr:col>6</xdr:col>
          <xdr:colOff>285750</xdr:colOff>
          <xdr:row>3</xdr:row>
          <xdr:rowOff>495300</xdr:rowOff>
        </xdr:to>
        <xdr:sp macro="" textlink="">
          <xdr:nvSpPr>
            <xdr:cNvPr id="2110" name="Button 62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3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184150</xdr:colOff>
          <xdr:row>3</xdr:row>
          <xdr:rowOff>190500</xdr:rowOff>
        </xdr:from>
        <xdr:to>
          <xdr:col>4</xdr:col>
          <xdr:colOff>88900</xdr:colOff>
          <xdr:row>3</xdr:row>
          <xdr:rowOff>361950</xdr:rowOff>
        </xdr:to>
        <xdr:sp macro="" textlink="">
          <xdr:nvSpPr>
            <xdr:cNvPr id="2113" name="Button 65" hidden="1">
              <a:extLst>
                <a:ext uri="{63B3BB69-23CF-44E3-9099-C40C66FF867C}">
                  <a14:compatExt spid="_x0000_s2113"/>
                </a:ext>
                <a:ext uri="{FF2B5EF4-FFF2-40B4-BE49-F238E27FC236}">
                  <a16:creationId xmlns:a16="http://schemas.microsoft.com/office/drawing/2014/main" id="{00000000-0008-0000-0300-00004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À PROFILER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/>
      </xdr:nvSpPr>
      <xdr:spPr>
        <a:xfrm rot="13500000">
          <a:off x="5230461" y="379410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/>
      </xdr:nvSpPr>
      <xdr:spPr>
        <a:xfrm rot="13500000">
          <a:off x="5230461" y="4260833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8" name="Arc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 rot="13500000">
          <a:off x="5230461" y="470850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9" name="Arc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SpPr/>
      </xdr:nvSpPr>
      <xdr:spPr>
        <a:xfrm rot="2700000">
          <a:off x="5697186" y="381315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10" name="Arc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 rot="2700000">
          <a:off x="5697186" y="4279883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11" name="Arc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 rot="2700000">
          <a:off x="5697186" y="4727556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4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38670" y="90179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/>
      </xdr:nvSpPr>
      <xdr:spPr>
        <a:xfrm>
          <a:off x="4914901" y="89820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24</xdr:row>
      <xdr:rowOff>66294</xdr:rowOff>
    </xdr:from>
    <xdr:to>
      <xdr:col>10</xdr:col>
      <xdr:colOff>628650</xdr:colOff>
      <xdr:row>24</xdr:row>
      <xdr:rowOff>514350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9000744"/>
          <a:ext cx="1800225" cy="44805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69850</xdr:colOff>
          <xdr:row>0</xdr:row>
          <xdr:rowOff>57150</xdr:rowOff>
        </xdr:from>
        <xdr:to>
          <xdr:col>7</xdr:col>
          <xdr:colOff>50800</xdr:colOff>
          <xdr:row>0</xdr:row>
          <xdr:rowOff>260350</xdr:rowOff>
        </xdr:to>
        <xdr:sp macro="" textlink="">
          <xdr:nvSpPr>
            <xdr:cNvPr id="28674" name="Button 2" hidden="1">
              <a:extLst>
                <a:ext uri="{63B3BB69-23CF-44E3-9099-C40C66FF867C}">
                  <a14:compatExt spid="_x0000_s28674"/>
                </a:ext>
                <a:ext uri="{FF2B5EF4-FFF2-40B4-BE49-F238E27FC236}">
                  <a16:creationId xmlns:a16="http://schemas.microsoft.com/office/drawing/2014/main" id="{00000000-0008-0000-0700-000002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710BA965-E6C9-461F-B1AA-C21065665509}"/>
            </a:ext>
          </a:extLst>
        </xdr:cNvPr>
        <xdr:cNvSpPr/>
      </xdr:nvSpPr>
      <xdr:spPr>
        <a:xfrm rot="13500000">
          <a:off x="3687412" y="4657705"/>
          <a:ext cx="501484" cy="56222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394630BE-6883-4592-9716-F4C3FA825156}"/>
            </a:ext>
          </a:extLst>
        </xdr:cNvPr>
        <xdr:cNvSpPr/>
      </xdr:nvSpPr>
      <xdr:spPr>
        <a:xfrm rot="13500000">
          <a:off x="3687412" y="5121257"/>
          <a:ext cx="501484" cy="56222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DB9748DE-2A48-46FA-AB9A-CDB486E05480}"/>
            </a:ext>
          </a:extLst>
        </xdr:cNvPr>
        <xdr:cNvSpPr/>
      </xdr:nvSpPr>
      <xdr:spPr>
        <a:xfrm rot="13500000">
          <a:off x="3687412" y="5565755"/>
          <a:ext cx="501484" cy="56222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95C36C38-A988-491F-9058-505261EAB2B0}"/>
            </a:ext>
          </a:extLst>
        </xdr:cNvPr>
        <xdr:cNvSpPr/>
      </xdr:nvSpPr>
      <xdr:spPr>
        <a:xfrm rot="2700000">
          <a:off x="4165249" y="4687868"/>
          <a:ext cx="501484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5BE9AA68-232E-470D-BFF8-2B30EF9053F8}"/>
            </a:ext>
          </a:extLst>
        </xdr:cNvPr>
        <xdr:cNvSpPr/>
      </xdr:nvSpPr>
      <xdr:spPr>
        <a:xfrm rot="2700000">
          <a:off x="4165249" y="5151420"/>
          <a:ext cx="501484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335AC7B9-30BE-4EDA-A920-E28CDAD9B95B}"/>
            </a:ext>
          </a:extLst>
        </xdr:cNvPr>
        <xdr:cNvSpPr/>
      </xdr:nvSpPr>
      <xdr:spPr>
        <a:xfrm rot="2700000">
          <a:off x="4165249" y="5595918"/>
          <a:ext cx="501484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8BD3E661-1498-4441-AAD5-74B7EB490F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76845" y="8840117"/>
          <a:ext cx="160680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7935D8A7-8527-4107-BDD4-448CE02D905F}"/>
            </a:ext>
          </a:extLst>
        </xdr:cNvPr>
        <xdr:cNvSpPr/>
      </xdr:nvSpPr>
      <xdr:spPr>
        <a:xfrm>
          <a:off x="5445126" y="8804275"/>
          <a:ext cx="1749425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24</xdr:row>
      <xdr:rowOff>66294</xdr:rowOff>
    </xdr:from>
    <xdr:to>
      <xdr:col>10</xdr:col>
      <xdr:colOff>628650</xdr:colOff>
      <xdr:row>24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F79477E1-8336-437C-84CA-C5D0ED5FDD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35375" y="8822944"/>
          <a:ext cx="1857375" cy="44805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0</xdr:row>
          <xdr:rowOff>50800</xdr:rowOff>
        </xdr:from>
        <xdr:to>
          <xdr:col>7</xdr:col>
          <xdr:colOff>114300</xdr:colOff>
          <xdr:row>0</xdr:row>
          <xdr:rowOff>247650</xdr:rowOff>
        </xdr:to>
        <xdr:sp macro="" textlink="">
          <xdr:nvSpPr>
            <xdr:cNvPr id="585729" name="Button 1" hidden="1">
              <a:extLst>
                <a:ext uri="{63B3BB69-23CF-44E3-9099-C40C66FF867C}">
                  <a14:compatExt spid="_x0000_s585729"/>
                </a:ext>
                <a:ext uri="{FF2B5EF4-FFF2-40B4-BE49-F238E27FC236}">
                  <a16:creationId xmlns:a16="http://schemas.microsoft.com/office/drawing/2014/main" id="{29DCC67B-5294-4A01-9D7E-C95E38C121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7DD62625-1B7D-4E69-9FFE-29124753B518}"/>
            </a:ext>
          </a:extLst>
        </xdr:cNvPr>
        <xdr:cNvSpPr/>
      </xdr:nvSpPr>
      <xdr:spPr>
        <a:xfrm rot="13500000">
          <a:off x="3357212" y="4638655"/>
          <a:ext cx="501484" cy="56222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DE1D185C-044B-4119-8146-A78838A0121E}"/>
            </a:ext>
          </a:extLst>
        </xdr:cNvPr>
        <xdr:cNvSpPr/>
      </xdr:nvSpPr>
      <xdr:spPr>
        <a:xfrm rot="13500000">
          <a:off x="3357212" y="5102207"/>
          <a:ext cx="501484" cy="56222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B8060E66-4AB3-4FE5-A00F-4FE9EDCC066C}"/>
            </a:ext>
          </a:extLst>
        </xdr:cNvPr>
        <xdr:cNvSpPr/>
      </xdr:nvSpPr>
      <xdr:spPr>
        <a:xfrm rot="13500000">
          <a:off x="3357212" y="5546705"/>
          <a:ext cx="501484" cy="562225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0C50CC66-2A33-4012-951E-F21A7C1FD330}"/>
            </a:ext>
          </a:extLst>
        </xdr:cNvPr>
        <xdr:cNvSpPr/>
      </xdr:nvSpPr>
      <xdr:spPr>
        <a:xfrm rot="2700000">
          <a:off x="3835049" y="4668818"/>
          <a:ext cx="501484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41620D5A-E11C-42AC-93BD-8A79623CAE26}"/>
            </a:ext>
          </a:extLst>
        </xdr:cNvPr>
        <xdr:cNvSpPr/>
      </xdr:nvSpPr>
      <xdr:spPr>
        <a:xfrm rot="2700000">
          <a:off x="3835049" y="5132370"/>
          <a:ext cx="501484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49E6068E-DC2F-4EDE-9F81-DC67E9E42410}"/>
            </a:ext>
          </a:extLst>
        </xdr:cNvPr>
        <xdr:cNvSpPr/>
      </xdr:nvSpPr>
      <xdr:spPr>
        <a:xfrm rot="2700000">
          <a:off x="3835049" y="5576868"/>
          <a:ext cx="501484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4B816D57-70E1-4009-BCAA-10BE163A90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46645" y="8821067"/>
          <a:ext cx="160680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53AE961B-5056-4FE6-91F7-6BA777A11F20}"/>
            </a:ext>
          </a:extLst>
        </xdr:cNvPr>
        <xdr:cNvSpPr/>
      </xdr:nvSpPr>
      <xdr:spPr>
        <a:xfrm>
          <a:off x="5114926" y="8785225"/>
          <a:ext cx="1749425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24</xdr:row>
      <xdr:rowOff>66294</xdr:rowOff>
    </xdr:from>
    <xdr:to>
      <xdr:col>10</xdr:col>
      <xdr:colOff>628650</xdr:colOff>
      <xdr:row>24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5A198BF6-7A1B-4CBD-BA14-17E22EC229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05175" y="8803894"/>
          <a:ext cx="1857375" cy="44805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69850</xdr:colOff>
          <xdr:row>0</xdr:row>
          <xdr:rowOff>57150</xdr:rowOff>
        </xdr:from>
        <xdr:to>
          <xdr:col>7</xdr:col>
          <xdr:colOff>50800</xdr:colOff>
          <xdr:row>0</xdr:row>
          <xdr:rowOff>260350</xdr:rowOff>
        </xdr:to>
        <xdr:sp macro="" textlink="">
          <xdr:nvSpPr>
            <xdr:cNvPr id="586753" name="Button 1" hidden="1">
              <a:extLst>
                <a:ext uri="{63B3BB69-23CF-44E3-9099-C40C66FF867C}">
                  <a14:compatExt spid="_x0000_s586753"/>
                </a:ext>
                <a:ext uri="{FF2B5EF4-FFF2-40B4-BE49-F238E27FC236}">
                  <a16:creationId xmlns:a16="http://schemas.microsoft.com/office/drawing/2014/main" id="{B0EED732-04ED-40AF-B6D6-C553EB689F3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D50BBC27-1B50-4C2E-B933-4152429C9F41}"/>
            </a:ext>
          </a:extLst>
        </xdr:cNvPr>
        <xdr:cNvSpPr/>
      </xdr:nvSpPr>
      <xdr:spPr>
        <a:xfrm rot="13500000">
          <a:off x="3515961" y="51180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9EAFCFBA-3E81-4AE0-A6DE-0525D289CFDF}"/>
            </a:ext>
          </a:extLst>
        </xdr:cNvPr>
        <xdr:cNvSpPr/>
      </xdr:nvSpPr>
      <xdr:spPr>
        <a:xfrm rot="13500000">
          <a:off x="3515961" y="55848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E51900D3-8042-4E3A-86E5-4DF597A8A8EC}"/>
            </a:ext>
          </a:extLst>
        </xdr:cNvPr>
        <xdr:cNvSpPr/>
      </xdr:nvSpPr>
      <xdr:spPr>
        <a:xfrm rot="13500000">
          <a:off x="3515961" y="60324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E8C2BF3D-1314-4887-AAFD-3800264D00BF}"/>
            </a:ext>
          </a:extLst>
        </xdr:cNvPr>
        <xdr:cNvSpPr/>
      </xdr:nvSpPr>
      <xdr:spPr>
        <a:xfrm rot="2700000">
          <a:off x="3982686" y="51371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32D2E0E9-E554-4040-9B7C-A1A84AF715D5}"/>
            </a:ext>
          </a:extLst>
        </xdr:cNvPr>
        <xdr:cNvSpPr/>
      </xdr:nvSpPr>
      <xdr:spPr>
        <a:xfrm rot="2700000">
          <a:off x="3982686" y="56038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868964F5-36AB-48E3-9B02-7DC59A5C96CF}"/>
            </a:ext>
          </a:extLst>
        </xdr:cNvPr>
        <xdr:cNvSpPr/>
      </xdr:nvSpPr>
      <xdr:spPr>
        <a:xfrm rot="2700000">
          <a:off x="3982686" y="60515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609600</xdr:colOff>
      <xdr:row>24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5134A628-3452-4FCF-B0BD-A830DAC215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52995" y="93227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D919FA0D-4229-4790-85AF-0E3018C74B55}"/>
            </a:ext>
          </a:extLst>
        </xdr:cNvPr>
        <xdr:cNvSpPr/>
      </xdr:nvSpPr>
      <xdr:spPr>
        <a:xfrm>
          <a:off x="5229226" y="92868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24</xdr:row>
      <xdr:rowOff>66294</xdr:rowOff>
    </xdr:from>
    <xdr:to>
      <xdr:col>10</xdr:col>
      <xdr:colOff>628650</xdr:colOff>
      <xdr:row>24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B05B6190-9FC4-4DC6-9C5E-83B61C6B1B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76625" y="9305544"/>
          <a:ext cx="1800225" cy="44805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0</xdr:row>
          <xdr:rowOff>50800</xdr:rowOff>
        </xdr:from>
        <xdr:to>
          <xdr:col>7</xdr:col>
          <xdr:colOff>114300</xdr:colOff>
          <xdr:row>0</xdr:row>
          <xdr:rowOff>247650</xdr:rowOff>
        </xdr:to>
        <xdr:sp macro="" textlink="">
          <xdr:nvSpPr>
            <xdr:cNvPr id="476161" name="Button 1" hidden="1">
              <a:extLst>
                <a:ext uri="{63B3BB69-23CF-44E3-9099-C40C66FF867C}">
                  <a14:compatExt spid="_x0000_s476161"/>
                </a:ext>
                <a:ext uri="{FF2B5EF4-FFF2-40B4-BE49-F238E27FC236}">
                  <a16:creationId xmlns:a16="http://schemas.microsoft.com/office/drawing/2014/main" id="{00000000-0008-0000-0A00-0000014407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50241</xdr:colOff>
      <xdr:row>15</xdr:row>
      <xdr:rowOff>135126</xdr:rowOff>
    </xdr:from>
    <xdr:to>
      <xdr:col>8</xdr:col>
      <xdr:colOff>85416</xdr:colOff>
      <xdr:row>16</xdr:row>
      <xdr:rowOff>211160</xdr:rowOff>
    </xdr:to>
    <xdr:sp macro="" textlink="">
      <xdr:nvSpPr>
        <xdr:cNvPr id="2" name="Arc 1">
          <a:extLst>
            <a:ext uri="{FF2B5EF4-FFF2-40B4-BE49-F238E27FC236}">
              <a16:creationId xmlns:a16="http://schemas.microsoft.com/office/drawing/2014/main" id="{83535D5A-9C8A-4256-A69E-88B5333E569B}"/>
            </a:ext>
          </a:extLst>
        </xdr:cNvPr>
        <xdr:cNvSpPr/>
      </xdr:nvSpPr>
      <xdr:spPr>
        <a:xfrm rot="13500000">
          <a:off x="3515961" y="51180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16</xdr:row>
      <xdr:rowOff>173228</xdr:rowOff>
    </xdr:from>
    <xdr:to>
      <xdr:col>8</xdr:col>
      <xdr:colOff>85416</xdr:colOff>
      <xdr:row>17</xdr:row>
      <xdr:rowOff>249262</xdr:rowOff>
    </xdr:to>
    <xdr:sp macro="" textlink="">
      <xdr:nvSpPr>
        <xdr:cNvPr id="3" name="Arc 2">
          <a:extLst>
            <a:ext uri="{FF2B5EF4-FFF2-40B4-BE49-F238E27FC236}">
              <a16:creationId xmlns:a16="http://schemas.microsoft.com/office/drawing/2014/main" id="{C2E852EE-DB1E-4725-B3FC-DD8CEABA9B20}"/>
            </a:ext>
          </a:extLst>
        </xdr:cNvPr>
        <xdr:cNvSpPr/>
      </xdr:nvSpPr>
      <xdr:spPr>
        <a:xfrm rot="13500000">
          <a:off x="3515961" y="558480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7</xdr:col>
      <xdr:colOff>50241</xdr:colOff>
      <xdr:row>17</xdr:row>
      <xdr:rowOff>192276</xdr:rowOff>
    </xdr:from>
    <xdr:to>
      <xdr:col>8</xdr:col>
      <xdr:colOff>85416</xdr:colOff>
      <xdr:row>18</xdr:row>
      <xdr:rowOff>268310</xdr:rowOff>
    </xdr:to>
    <xdr:sp macro="" textlink="">
      <xdr:nvSpPr>
        <xdr:cNvPr id="4" name="Arc 3">
          <a:extLst>
            <a:ext uri="{FF2B5EF4-FFF2-40B4-BE49-F238E27FC236}">
              <a16:creationId xmlns:a16="http://schemas.microsoft.com/office/drawing/2014/main" id="{73566E2D-1744-46A3-94AA-B7D3246F97CF}"/>
            </a:ext>
          </a:extLst>
        </xdr:cNvPr>
        <xdr:cNvSpPr/>
      </xdr:nvSpPr>
      <xdr:spPr>
        <a:xfrm rot="13500000">
          <a:off x="3515961" y="603248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stealth" w="lg" len="lg"/>
          <a:tailEnd type="none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15</xdr:row>
      <xdr:rowOff>154176</xdr:rowOff>
    </xdr:from>
    <xdr:to>
      <xdr:col>8</xdr:col>
      <xdr:colOff>552141</xdr:colOff>
      <xdr:row>16</xdr:row>
      <xdr:rowOff>230210</xdr:rowOff>
    </xdr:to>
    <xdr:sp macro="" textlink="">
      <xdr:nvSpPr>
        <xdr:cNvPr id="5" name="Arc 4">
          <a:extLst>
            <a:ext uri="{FF2B5EF4-FFF2-40B4-BE49-F238E27FC236}">
              <a16:creationId xmlns:a16="http://schemas.microsoft.com/office/drawing/2014/main" id="{178D58AB-236B-44BD-AB99-34DF1EE04AD0}"/>
            </a:ext>
          </a:extLst>
        </xdr:cNvPr>
        <xdr:cNvSpPr/>
      </xdr:nvSpPr>
      <xdr:spPr>
        <a:xfrm rot="2700000">
          <a:off x="3982686" y="51371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16</xdr:row>
      <xdr:rowOff>192278</xdr:rowOff>
    </xdr:from>
    <xdr:to>
      <xdr:col>8</xdr:col>
      <xdr:colOff>552141</xdr:colOff>
      <xdr:row>17</xdr:row>
      <xdr:rowOff>268312</xdr:rowOff>
    </xdr:to>
    <xdr:sp macro="" textlink="">
      <xdr:nvSpPr>
        <xdr:cNvPr id="6" name="Arc 5">
          <a:extLst>
            <a:ext uri="{FF2B5EF4-FFF2-40B4-BE49-F238E27FC236}">
              <a16:creationId xmlns:a16="http://schemas.microsoft.com/office/drawing/2014/main" id="{D01ADA93-F274-4E24-8ECD-5286DD92DCA4}"/>
            </a:ext>
          </a:extLst>
        </xdr:cNvPr>
        <xdr:cNvSpPr/>
      </xdr:nvSpPr>
      <xdr:spPr>
        <a:xfrm rot="2700000">
          <a:off x="3982686" y="5603858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>
    <xdr:from>
      <xdr:col>8</xdr:col>
      <xdr:colOff>12141</xdr:colOff>
      <xdr:row>17</xdr:row>
      <xdr:rowOff>211326</xdr:rowOff>
    </xdr:from>
    <xdr:to>
      <xdr:col>8</xdr:col>
      <xdr:colOff>552141</xdr:colOff>
      <xdr:row>18</xdr:row>
      <xdr:rowOff>287360</xdr:rowOff>
    </xdr:to>
    <xdr:sp macro="" textlink="">
      <xdr:nvSpPr>
        <xdr:cNvPr id="7" name="Arc 6">
          <a:extLst>
            <a:ext uri="{FF2B5EF4-FFF2-40B4-BE49-F238E27FC236}">
              <a16:creationId xmlns:a16="http://schemas.microsoft.com/office/drawing/2014/main" id="{D695C714-32FC-46CC-9D91-CFBED5A0D0D8}"/>
            </a:ext>
          </a:extLst>
        </xdr:cNvPr>
        <xdr:cNvSpPr/>
      </xdr:nvSpPr>
      <xdr:spPr>
        <a:xfrm rot="2700000">
          <a:off x="3982686" y="6051531"/>
          <a:ext cx="504659" cy="540000"/>
        </a:xfrm>
        <a:prstGeom prst="arc">
          <a:avLst>
            <a:gd name="adj1" fmla="val 16200000"/>
            <a:gd name="adj2" fmla="val 21533278"/>
          </a:avLst>
        </a:prstGeom>
        <a:ln w="25400">
          <a:solidFill>
            <a:schemeClr val="tx1"/>
          </a:solidFill>
          <a:headEnd type="none" w="lg" len="lg"/>
          <a:tailEnd type="stealth" w="lg" len="lg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CH" sz="1100"/>
        </a:p>
      </xdr:txBody>
    </xdr:sp>
    <xdr:clientData/>
  </xdr:twoCellAnchor>
  <xdr:twoCellAnchor editAs="oneCell">
    <xdr:from>
      <xdr:col>13</xdr:col>
      <xdr:colOff>18795</xdr:colOff>
      <xdr:row>24</xdr:row>
      <xdr:rowOff>83467</xdr:rowOff>
    </xdr:from>
    <xdr:to>
      <xdr:col>15</xdr:col>
      <xdr:colOff>552450</xdr:colOff>
      <xdr:row>24</xdr:row>
      <xdr:rowOff>459999</xdr:rowOff>
    </xdr:to>
    <xdr:pic>
      <xdr:nvPicPr>
        <xdr:cNvPr id="8" name="Picture 26" descr="A close up of a logo&#10;&#10;Description automatically generated">
          <a:extLst>
            <a:ext uri="{FF2B5EF4-FFF2-40B4-BE49-F238E27FC236}">
              <a16:creationId xmlns:a16="http://schemas.microsoft.com/office/drawing/2014/main" id="{F4E42A78-B605-4FE4-B659-BB3BFE41FD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52995" y="9322717"/>
          <a:ext cx="1562355" cy="376532"/>
        </a:xfrm>
        <a:prstGeom prst="rect">
          <a:avLst/>
        </a:prstGeom>
      </xdr:spPr>
    </xdr:pic>
    <xdr:clientData/>
  </xdr:twoCellAnchor>
  <xdr:twoCellAnchor>
    <xdr:from>
      <xdr:col>10</xdr:col>
      <xdr:colOff>581026</xdr:colOff>
      <xdr:row>24</xdr:row>
      <xdr:rowOff>47625</xdr:rowOff>
    </xdr:from>
    <xdr:to>
      <xdr:col>12</xdr:col>
      <xdr:colOff>685801</xdr:colOff>
      <xdr:row>24</xdr:row>
      <xdr:rowOff>447675</xdr:rowOff>
    </xdr:to>
    <xdr:sp macro="" textlink="">
      <xdr:nvSpPr>
        <xdr:cNvPr id="9" name="Rectangle 8">
          <a:extLst>
            <a:ext uri="{FF2B5EF4-FFF2-40B4-BE49-F238E27FC236}">
              <a16:creationId xmlns:a16="http://schemas.microsoft.com/office/drawing/2014/main" id="{7AA3DCE9-2006-493F-B389-4BE72DBB1722}"/>
            </a:ext>
          </a:extLst>
        </xdr:cNvPr>
        <xdr:cNvSpPr/>
      </xdr:nvSpPr>
      <xdr:spPr>
        <a:xfrm>
          <a:off x="5229226" y="9286875"/>
          <a:ext cx="1676400" cy="400050"/>
        </a:xfrm>
        <a:prstGeom prst="rect">
          <a:avLst/>
        </a:prstGeom>
      </xdr:spPr>
      <xdr:txBody>
        <a:bodyPr wrap="square"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© 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es</a:t>
          </a:r>
          <a:r>
            <a:rPr lang="fr-CH" sz="2000" i="1">
              <a:solidFill>
                <a:srgbClr val="FF0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rgbClr val="FFC00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E</a:t>
          </a:r>
          <a:r>
            <a:rPr lang="fr-CH" sz="2000" i="1">
              <a:solidFill>
                <a:srgbClr val="004BE2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N</a:t>
          </a:r>
          <a:r>
            <a:rPr lang="fr-CH" sz="2000" i="1">
              <a:solidFill>
                <a:srgbClr val="92D050"/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S</a:t>
          </a:r>
          <a:r>
            <a:rPr lang="fr-CH" sz="2000" i="1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ItalicT" panose="00000400000000000000" pitchFamily="2" charset="0"/>
            </a:rPr>
            <a:t>iel</a:t>
          </a:r>
          <a:r>
            <a:rPr lang="fr-CH" sz="2000">
              <a:solidFill>
                <a:schemeClr val="tx1">
                  <a:lumMod val="50000"/>
                  <a:lumOff val="50000"/>
                </a:schemeClr>
              </a:solidFill>
              <a:latin typeface="Chaparral Pro Light" panose="02060403030505090203" pitchFamily="18" charset="0"/>
              <a:cs typeface="Times New Roman"/>
            </a:rPr>
            <a:t>™</a:t>
          </a:r>
          <a:endParaRPr lang="fr-CH" sz="2000">
            <a:latin typeface="Chaparral Pro Light" panose="02060403030505090203" pitchFamily="18" charset="0"/>
          </a:endParaRPr>
        </a:p>
      </xdr:txBody>
    </xdr:sp>
    <xdr:clientData/>
  </xdr:twoCellAnchor>
  <xdr:twoCellAnchor editAs="oneCell">
    <xdr:from>
      <xdr:col>7</xdr:col>
      <xdr:colOff>28575</xdr:colOff>
      <xdr:row>24</xdr:row>
      <xdr:rowOff>66294</xdr:rowOff>
    </xdr:from>
    <xdr:to>
      <xdr:col>10</xdr:col>
      <xdr:colOff>628650</xdr:colOff>
      <xdr:row>24</xdr:row>
      <xdr:rowOff>514350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706182C1-95E1-4F2D-8E4D-1CCE1CDE4C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76625" y="9305544"/>
          <a:ext cx="1800225" cy="448056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0</xdr:row>
          <xdr:rowOff>50800</xdr:rowOff>
        </xdr:from>
        <xdr:to>
          <xdr:col>7</xdr:col>
          <xdr:colOff>114300</xdr:colOff>
          <xdr:row>0</xdr:row>
          <xdr:rowOff>247650</xdr:rowOff>
        </xdr:to>
        <xdr:sp macro="" textlink="">
          <xdr:nvSpPr>
            <xdr:cNvPr id="474113" name="Button 1" hidden="1">
              <a:extLst>
                <a:ext uri="{63B3BB69-23CF-44E3-9099-C40C66FF867C}">
                  <a14:compatExt spid="_x0000_s474113"/>
                </a:ext>
                <a:ext uri="{FF2B5EF4-FFF2-40B4-BE49-F238E27FC236}">
                  <a16:creationId xmlns:a16="http://schemas.microsoft.com/office/drawing/2014/main" id="{00000000-0008-0000-0B00-0000013C07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 MENU</a:t>
              </a:r>
            </a:p>
          </xdr:txBody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N:\ECH_esSENSiel_F\esSENSiel_FOOT\esSENSiel_Foot_Etoile-Carouge\20240710_ECFC_Profilages-Synth&#232;se_Macro.xlsm" TargetMode="External"/><Relationship Id="rId1" Type="http://schemas.openxmlformats.org/officeDocument/2006/relationships/externalLinkPath" Target="file:///E:\ECH_esSENSiel_E\esSENSiel_FOOT\esSENSiel_Foot_Etoile-Carouge\20240710_ECFC_Profilages-Synth&#232;se_Macr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ACCUEIL"/>
      <sheetName val="REF LIST"/>
      <sheetName val="ECFC Profilages"/>
      <sheetName val="Vues avec TRI"/>
      <sheetName val="CANEVAS"/>
      <sheetName val="URSEA"/>
    </sheetNames>
    <sheetDataSet>
      <sheetData sheetId="0"/>
      <sheetData sheetId="1"/>
      <sheetData sheetId="2">
        <row r="6">
          <cell r="D6" t="str">
            <v>Date
Profilage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0" row="0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8E802765-831C-463F-911A-67F306C6EB4A}">
  <we:reference id="wa200003696" version="1.2.0.0" store="en-US" storeType="OMEX"/>
  <we:alternateReferences>
    <we:reference id="wa200003696" version="1.2.0.0" store="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_xldudf_LABS_GENERATIVEAI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9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omments" Target="../comments2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29" Type="http://schemas.openxmlformats.org/officeDocument/2006/relationships/ctrlProp" Target="../ctrlProps/ctrlProp27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31" Type="http://schemas.openxmlformats.org/officeDocument/2006/relationships/ctrlProp" Target="../ctrlProps/ctrlProp29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8" Type="http://schemas.openxmlformats.org/officeDocument/2006/relationships/ctrlProp" Target="../ctrlProps/ctrlProp6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31.xml"/><Relationship Id="rId4" Type="http://schemas.openxmlformats.org/officeDocument/2006/relationships/vmlDrawing" Target="../drawings/vmlDrawing4.v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32.xml"/><Relationship Id="rId4" Type="http://schemas.openxmlformats.org/officeDocument/2006/relationships/vmlDrawing" Target="../drawings/vmlDrawing6.v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5" Type="http://schemas.openxmlformats.org/officeDocument/2006/relationships/ctrlProp" Target="../ctrlProps/ctrlProp33.xml"/><Relationship Id="rId4" Type="http://schemas.openxmlformats.org/officeDocument/2006/relationships/vmlDrawing" Target="../drawings/vmlDrawing8.v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5" Type="http://schemas.openxmlformats.org/officeDocument/2006/relationships/ctrlProp" Target="../ctrlProps/ctrlProp34.xml"/><Relationship Id="rId4" Type="http://schemas.openxmlformats.org/officeDocument/2006/relationships/vmlDrawing" Target="../drawings/vmlDrawing10.v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5" Type="http://schemas.openxmlformats.org/officeDocument/2006/relationships/ctrlProp" Target="../ctrlProps/ctrlProp35.xml"/><Relationship Id="rId4" Type="http://schemas.openxmlformats.org/officeDocument/2006/relationships/vmlDrawing" Target="../drawings/vmlDrawing1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653640-0A5A-40F2-BE25-C2AC25B5CF4C}">
  <sheetPr codeName="Feuil26"/>
  <dimension ref="C7:K39"/>
  <sheetViews>
    <sheetView showGridLines="0" workbookViewId="0">
      <selection activeCell="F31" sqref="F31:H31"/>
    </sheetView>
  </sheetViews>
  <sheetFormatPr baseColWidth="10" defaultRowHeight="14.5"/>
  <cols>
    <col min="6" max="6" width="12" customWidth="1"/>
    <col min="7" max="7" width="11.54296875" customWidth="1"/>
    <col min="11" max="11" width="9" customWidth="1"/>
  </cols>
  <sheetData>
    <row r="7" spans="3:11">
      <c r="C7" s="194"/>
      <c r="D7" s="194"/>
      <c r="E7" s="194"/>
      <c r="F7" s="194"/>
      <c r="G7" s="194"/>
      <c r="H7" s="194"/>
      <c r="I7" s="194"/>
      <c r="J7" s="194"/>
      <c r="K7" s="194"/>
    </row>
    <row r="8" spans="3:11">
      <c r="C8" s="194"/>
      <c r="D8" s="194"/>
      <c r="E8" s="194"/>
      <c r="F8" s="194"/>
      <c r="G8" s="194"/>
      <c r="H8" s="194"/>
      <c r="I8" s="194"/>
      <c r="J8" s="194"/>
      <c r="K8" s="194"/>
    </row>
    <row r="9" spans="3:11">
      <c r="C9" s="194"/>
      <c r="D9" s="194"/>
      <c r="E9" s="194"/>
      <c r="F9" s="194"/>
      <c r="G9" s="194"/>
      <c r="H9" s="194"/>
      <c r="I9" s="194"/>
      <c r="J9" s="194"/>
      <c r="K9" s="194"/>
    </row>
    <row r="10" spans="3:11">
      <c r="C10" s="194"/>
      <c r="D10" s="194"/>
      <c r="E10" s="194"/>
      <c r="F10" s="194"/>
      <c r="G10" s="194"/>
      <c r="H10" s="194"/>
      <c r="I10" s="194"/>
      <c r="J10" s="194"/>
      <c r="K10" s="194"/>
    </row>
    <row r="11" spans="3:11">
      <c r="C11" s="194"/>
      <c r="D11" s="194"/>
      <c r="E11" s="194"/>
      <c r="F11" s="194"/>
      <c r="G11" s="194"/>
      <c r="H11" s="194"/>
      <c r="I11" s="194"/>
      <c r="J11" s="194"/>
      <c r="K11" s="194"/>
    </row>
    <row r="12" spans="3:11">
      <c r="C12" s="194"/>
      <c r="D12" s="194"/>
      <c r="E12" s="194"/>
      <c r="F12" s="194"/>
      <c r="G12" s="194"/>
      <c r="H12" s="194"/>
      <c r="I12" s="194"/>
      <c r="J12" s="194"/>
      <c r="K12" s="194"/>
    </row>
    <row r="13" spans="3:11">
      <c r="C13" s="194"/>
      <c r="D13" s="194"/>
      <c r="E13" s="194"/>
      <c r="F13" s="194"/>
      <c r="G13" s="194"/>
      <c r="H13" s="194"/>
      <c r="I13" s="194"/>
      <c r="J13" s="194"/>
      <c r="K13" s="194"/>
    </row>
    <row r="14" spans="3:11">
      <c r="C14" s="194"/>
      <c r="D14" s="194"/>
      <c r="E14" s="194"/>
      <c r="F14" s="194"/>
      <c r="G14" s="194"/>
      <c r="H14" s="194"/>
      <c r="I14" s="194"/>
      <c r="J14" s="194"/>
      <c r="K14" s="194"/>
    </row>
    <row r="15" spans="3:11">
      <c r="C15" s="194"/>
      <c r="D15" s="194"/>
      <c r="E15" s="194"/>
      <c r="F15" s="194"/>
      <c r="G15" s="194"/>
      <c r="H15" s="194"/>
      <c r="I15" s="194"/>
      <c r="J15" s="194"/>
      <c r="K15" s="194"/>
    </row>
    <row r="16" spans="3:11">
      <c r="C16" s="194"/>
      <c r="D16" s="194"/>
      <c r="E16" s="194"/>
      <c r="F16" s="194"/>
      <c r="G16" s="194"/>
      <c r="H16" s="194"/>
      <c r="I16" s="194"/>
      <c r="J16" s="194"/>
      <c r="K16" s="194"/>
    </row>
    <row r="17" spans="3:11">
      <c r="C17" s="194"/>
      <c r="D17" s="194"/>
      <c r="E17" s="194"/>
      <c r="F17" s="194"/>
      <c r="G17" s="194"/>
      <c r="H17" s="194"/>
      <c r="I17" s="194"/>
      <c r="J17" s="194"/>
      <c r="K17" s="194"/>
    </row>
    <row r="18" spans="3:11">
      <c r="C18" s="194"/>
      <c r="D18" s="194"/>
      <c r="E18" s="194"/>
      <c r="F18" s="194"/>
      <c r="G18" s="194"/>
      <c r="H18" s="194"/>
      <c r="I18" s="194"/>
      <c r="J18" s="194"/>
      <c r="K18" s="194"/>
    </row>
    <row r="19" spans="3:11">
      <c r="C19" s="194"/>
      <c r="D19" s="194"/>
      <c r="E19" s="194"/>
      <c r="F19" s="194"/>
      <c r="G19" s="194"/>
      <c r="H19" s="194"/>
      <c r="I19" s="194"/>
      <c r="J19" s="194"/>
      <c r="K19" s="194"/>
    </row>
    <row r="20" spans="3:11">
      <c r="C20" s="194"/>
      <c r="D20" s="194"/>
      <c r="E20" s="194"/>
      <c r="F20" s="194"/>
      <c r="G20" s="194"/>
      <c r="H20" s="194"/>
      <c r="I20" s="194"/>
      <c r="J20" s="194"/>
      <c r="K20" s="194"/>
    </row>
    <row r="21" spans="3:11">
      <c r="C21" s="194"/>
      <c r="D21" s="194"/>
      <c r="E21" s="194"/>
      <c r="F21" s="194"/>
      <c r="G21" s="194"/>
      <c r="H21" s="194"/>
      <c r="I21" s="194"/>
      <c r="J21" s="194"/>
      <c r="K21" s="194"/>
    </row>
    <row r="22" spans="3:11">
      <c r="C22" s="194"/>
      <c r="D22" s="194"/>
      <c r="E22" s="194"/>
      <c r="F22" s="194"/>
      <c r="G22" s="194"/>
      <c r="H22" s="194"/>
      <c r="I22" s="194"/>
      <c r="J22" s="194"/>
      <c r="K22" s="194"/>
    </row>
    <row r="23" spans="3:11">
      <c r="C23" s="194"/>
      <c r="D23" s="194"/>
      <c r="E23" s="194"/>
      <c r="F23" s="194"/>
      <c r="G23" s="194"/>
      <c r="H23" s="194"/>
      <c r="I23" s="194"/>
      <c r="J23" s="194"/>
      <c r="K23" s="194"/>
    </row>
    <row r="24" spans="3:11">
      <c r="C24" s="194"/>
      <c r="D24" s="194"/>
      <c r="E24" s="194"/>
      <c r="F24" s="194"/>
      <c r="G24" s="194"/>
      <c r="H24" s="194"/>
      <c r="I24" s="194"/>
      <c r="J24" s="194"/>
      <c r="K24" s="194"/>
    </row>
    <row r="25" spans="3:11">
      <c r="C25" s="194"/>
      <c r="D25" s="194"/>
      <c r="E25" s="194"/>
      <c r="F25" s="194"/>
      <c r="G25" s="194"/>
      <c r="H25" s="194"/>
      <c r="I25" s="194"/>
      <c r="J25" s="194"/>
      <c r="K25" s="194"/>
    </row>
    <row r="26" spans="3:11">
      <c r="C26" s="194"/>
      <c r="D26" s="194"/>
      <c r="E26" s="194"/>
      <c r="F26" s="194"/>
      <c r="G26" s="194"/>
      <c r="H26" s="194"/>
      <c r="I26" s="194"/>
      <c r="J26" s="194"/>
      <c r="K26" s="194"/>
    </row>
    <row r="27" spans="3:11">
      <c r="C27" s="194"/>
      <c r="D27" s="194"/>
      <c r="E27" s="194"/>
      <c r="F27" s="194"/>
      <c r="G27" s="194"/>
      <c r="H27" s="194"/>
      <c r="I27" s="194"/>
      <c r="J27" s="194"/>
      <c r="K27" s="194"/>
    </row>
    <row r="28" spans="3:11">
      <c r="C28" s="194"/>
      <c r="D28" s="194"/>
      <c r="E28" s="194"/>
      <c r="F28" s="194"/>
      <c r="G28" s="194"/>
      <c r="H28" s="194"/>
      <c r="I28" s="194"/>
      <c r="J28" s="194"/>
      <c r="K28" s="194"/>
    </row>
    <row r="29" spans="3:11">
      <c r="C29" s="194"/>
      <c r="D29" s="194"/>
      <c r="E29" s="194"/>
      <c r="F29" s="194"/>
      <c r="G29" s="194"/>
      <c r="H29" s="194"/>
      <c r="I29" s="194"/>
      <c r="J29" s="194"/>
      <c r="K29" s="194"/>
    </row>
    <row r="30" spans="3:11">
      <c r="C30" s="194"/>
      <c r="D30" s="194"/>
      <c r="E30" s="194"/>
      <c r="F30" s="194"/>
      <c r="G30" s="194"/>
      <c r="H30" s="194"/>
      <c r="I30" s="194"/>
      <c r="J30" s="194"/>
      <c r="K30" s="194"/>
    </row>
    <row r="31" spans="3:11" ht="18.5">
      <c r="F31" s="195" t="s">
        <v>224</v>
      </c>
      <c r="G31" s="196"/>
      <c r="H31" s="197"/>
    </row>
    <row r="36" spans="4:7">
      <c r="D36" s="86"/>
    </row>
    <row r="38" spans="4:7">
      <c r="D38" s="86"/>
      <c r="G38" s="85"/>
    </row>
    <row r="39" spans="4:7">
      <c r="G39" s="85"/>
    </row>
  </sheetData>
  <sheetProtection selectLockedCells="1" selectUnlockedCells="1"/>
  <mergeCells count="2">
    <mergeCell ref="C7:K30"/>
    <mergeCell ref="F31:H31"/>
  </mergeCells>
  <hyperlinks>
    <hyperlink ref="F31:H31" location="'ECFC Profilages'!A1" display="Feuille de Synthèse" xr:uid="{FE4C2FE4-B286-4CD5-8C41-A9F3BC6B08BB}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77E3A6-D5C7-481E-A346-7090B1F30937}">
  <sheetPr codeName="Feuil1"/>
  <dimension ref="B2:AL210"/>
  <sheetViews>
    <sheetView topLeftCell="O17" zoomScale="118" zoomScaleNormal="118" workbookViewId="0">
      <selection activeCell="AB15" sqref="AB15"/>
    </sheetView>
  </sheetViews>
  <sheetFormatPr baseColWidth="10" defaultColWidth="10.81640625" defaultRowHeight="14.5"/>
  <cols>
    <col min="2" max="2" width="21.81640625" customWidth="1"/>
    <col min="3" max="3" width="26.81640625" customWidth="1"/>
    <col min="4" max="4" width="29.81640625" customWidth="1"/>
    <col min="11" max="11" width="22" bestFit="1" customWidth="1"/>
    <col min="12" max="12" width="25.26953125" bestFit="1" customWidth="1"/>
    <col min="13" max="13" width="30" bestFit="1" customWidth="1"/>
    <col min="15" max="15" width="22.26953125" customWidth="1"/>
    <col min="26" max="26" width="10.81640625" style="97" customWidth="1"/>
    <col min="27" max="27" width="21.54296875" style="97" customWidth="1"/>
    <col min="28" max="28" width="23.453125" style="97" customWidth="1"/>
    <col min="38" max="38" width="20" customWidth="1"/>
  </cols>
  <sheetData>
    <row r="2" spans="2:38">
      <c r="B2" t="s">
        <v>115</v>
      </c>
    </row>
    <row r="3" spans="2:38" ht="29.25" customHeight="1"/>
    <row r="4" spans="2:38">
      <c r="I4" s="85" t="s">
        <v>231</v>
      </c>
      <c r="K4" s="85" t="s">
        <v>193</v>
      </c>
      <c r="L4" s="85" t="s">
        <v>194</v>
      </c>
      <c r="M4" s="85" t="s">
        <v>195</v>
      </c>
      <c r="N4" s="85" t="s">
        <v>231</v>
      </c>
      <c r="P4" s="85" t="s">
        <v>281</v>
      </c>
      <c r="W4" s="198" t="s">
        <v>113</v>
      </c>
      <c r="X4" s="198"/>
      <c r="Z4" s="98" t="s">
        <v>199</v>
      </c>
      <c r="AA4" s="98" t="s">
        <v>209</v>
      </c>
      <c r="AB4" s="103" t="str" cm="1">
        <f t="array" aca="1" ref="AB4" ca="1">INDEX(MID(ListeOnglets,FIND("]",ListeOnglets)+1,255),ROWS($AB$5:AB5))</f>
        <v>ACCUEIL</v>
      </c>
      <c r="AD4" s="199" t="s">
        <v>114</v>
      </c>
      <c r="AE4" s="199"/>
      <c r="AF4" s="199"/>
      <c r="AG4" s="199"/>
      <c r="AH4" s="199"/>
      <c r="AI4" s="57">
        <v>8</v>
      </c>
    </row>
    <row r="5" spans="2:38" ht="29">
      <c r="B5" s="200" t="s">
        <v>116</v>
      </c>
      <c r="C5" s="201"/>
      <c r="D5" s="201"/>
      <c r="E5" s="202"/>
      <c r="G5" s="4" t="s">
        <v>85</v>
      </c>
      <c r="I5" s="88" t="s">
        <v>225</v>
      </c>
      <c r="J5" s="88" t="s">
        <v>210</v>
      </c>
      <c r="K5" s="88" t="s">
        <v>155</v>
      </c>
      <c r="L5" s="88" t="s">
        <v>154</v>
      </c>
      <c r="M5" s="88" t="s">
        <v>187</v>
      </c>
      <c r="N5" s="88" t="s">
        <v>225</v>
      </c>
      <c r="O5" s="92" t="s">
        <v>198</v>
      </c>
      <c r="P5" s="88" t="s">
        <v>226</v>
      </c>
      <c r="Q5" s="88" t="s">
        <v>289</v>
      </c>
      <c r="R5" s="4" t="s">
        <v>84</v>
      </c>
      <c r="S5" s="4" t="s">
        <v>86</v>
      </c>
      <c r="T5" s="4" t="s">
        <v>87</v>
      </c>
      <c r="U5" s="4" t="s">
        <v>88</v>
      </c>
      <c r="V5" s="57"/>
      <c r="W5" s="2" t="s">
        <v>23</v>
      </c>
      <c r="X5" s="2" t="s">
        <v>18</v>
      </c>
      <c r="Y5" s="57"/>
      <c r="Z5" s="99" cm="1">
        <f t="array" aca="1" ref="Z5:Z14" ca="1">_xlfn.SEQUENCE(_xlfn.SHEETS())</f>
        <v>1</v>
      </c>
      <c r="AA5" s="104" t="s">
        <v>201</v>
      </c>
      <c r="AB5" s="106" t="str" cm="1">
        <f t="array" aca="1" ref="AB5" ca="1">INDEX(MID(ListeOnglets,FIND("]",ListeOnglets)+1,255),ROWS($AB$5:AB5))</f>
        <v>ACCUEIL</v>
      </c>
      <c r="AD5" s="2" t="s">
        <v>27</v>
      </c>
      <c r="AE5" s="36" t="s">
        <v>89</v>
      </c>
      <c r="AF5" s="36" t="s">
        <v>93</v>
      </c>
      <c r="AG5" s="36" t="s">
        <v>94</v>
      </c>
      <c r="AH5" s="36" t="s">
        <v>92</v>
      </c>
      <c r="AI5" s="36" t="s">
        <v>91</v>
      </c>
      <c r="AK5" s="4" t="s">
        <v>97</v>
      </c>
      <c r="AL5" s="4" t="s">
        <v>98</v>
      </c>
    </row>
    <row r="6" spans="2:38">
      <c r="B6" s="2" t="s">
        <v>23</v>
      </c>
      <c r="C6" s="2" t="s">
        <v>27</v>
      </c>
      <c r="D6" s="2" t="s">
        <v>36</v>
      </c>
      <c r="E6" s="2" t="s">
        <v>48</v>
      </c>
      <c r="G6" s="2" t="s">
        <v>15</v>
      </c>
      <c r="H6" s="2" t="s">
        <v>73</v>
      </c>
      <c r="I6" s="2" t="s">
        <v>232</v>
      </c>
      <c r="J6" s="99" cm="1">
        <f t="array" ref="J6:J35">_xlfn.SEQUENCE(30)</f>
        <v>1</v>
      </c>
      <c r="K6" s="20" t="s">
        <v>222</v>
      </c>
      <c r="L6" s="20" t="s">
        <v>131</v>
      </c>
      <c r="M6" s="20" t="s">
        <v>144</v>
      </c>
      <c r="N6" s="2" t="s">
        <v>17</v>
      </c>
      <c r="O6" s="107" t="str" cm="1">
        <f t="array" ref="O6:O9">_xlfn._xlws.SORT(_xlfn._xlws.FILTER(synthese,synthese&lt;&gt;""))</f>
        <v>AZEVEDO_ALVES</v>
      </c>
      <c r="P6" s="20" t="s">
        <v>227</v>
      </c>
      <c r="Q6" s="2" t="s">
        <v>303</v>
      </c>
      <c r="R6" s="2" t="s">
        <v>61</v>
      </c>
      <c r="S6" s="2" t="s">
        <v>16</v>
      </c>
      <c r="T6" s="2" t="s">
        <v>18</v>
      </c>
      <c r="U6" s="2" t="s">
        <v>60</v>
      </c>
      <c r="V6" s="13"/>
      <c r="W6" s="2" t="s">
        <v>24</v>
      </c>
      <c r="X6" s="2" t="s">
        <v>61</v>
      </c>
      <c r="Y6" s="13"/>
      <c r="Z6" s="2">
        <f ca="1"/>
        <v>2</v>
      </c>
      <c r="AA6" s="100" t="s">
        <v>202</v>
      </c>
      <c r="AB6" s="106" t="str" cm="1">
        <f t="array" aca="1" ref="AB6" ca="1">INDEX(MID(ListeOnglets,FIND("]",ListeOnglets)+1,255),ROWS($AB$5:AB6))</f>
        <v>REF LIST</v>
      </c>
      <c r="AD6" s="2" t="s">
        <v>28</v>
      </c>
      <c r="AE6" s="36" t="s">
        <v>95</v>
      </c>
      <c r="AF6" s="36" t="s">
        <v>90</v>
      </c>
      <c r="AG6" s="36" t="s">
        <v>91</v>
      </c>
      <c r="AH6" s="36" t="s">
        <v>96</v>
      </c>
      <c r="AI6" s="36" t="s">
        <v>94</v>
      </c>
      <c r="AK6" s="30" t="s">
        <v>91</v>
      </c>
      <c r="AL6" s="20" t="s">
        <v>99</v>
      </c>
    </row>
    <row r="7" spans="2:38">
      <c r="B7" s="2" t="s">
        <v>24</v>
      </c>
      <c r="C7" s="2" t="s">
        <v>28</v>
      </c>
      <c r="D7" s="2" t="s">
        <v>37</v>
      </c>
      <c r="E7" s="2" t="s">
        <v>49</v>
      </c>
      <c r="G7" s="2" t="s">
        <v>64</v>
      </c>
      <c r="H7" s="2" t="s">
        <v>74</v>
      </c>
      <c r="I7" s="2" t="s">
        <v>17</v>
      </c>
      <c r="J7" s="2">
        <v>2</v>
      </c>
      <c r="K7" s="105" t="s">
        <v>216</v>
      </c>
      <c r="L7" s="20" t="s">
        <v>132</v>
      </c>
      <c r="M7" s="20" t="s">
        <v>179</v>
      </c>
      <c r="N7" s="2" t="s">
        <v>232</v>
      </c>
      <c r="O7" s="107" t="str">
        <v>CAMARA</v>
      </c>
      <c r="P7" s="20" t="s">
        <v>228</v>
      </c>
      <c r="Q7" s="20" t="s">
        <v>290</v>
      </c>
      <c r="R7" s="2" t="s">
        <v>18</v>
      </c>
      <c r="S7" s="2" t="s">
        <v>63</v>
      </c>
      <c r="T7" s="2" t="s">
        <v>61</v>
      </c>
      <c r="U7" s="2" t="s">
        <v>17</v>
      </c>
      <c r="V7" s="13"/>
      <c r="W7" s="2" t="s">
        <v>25</v>
      </c>
      <c r="X7" s="2" t="s">
        <v>18</v>
      </c>
      <c r="Y7" s="13"/>
      <c r="Z7" s="2">
        <f ca="1"/>
        <v>3</v>
      </c>
      <c r="AA7" s="100" t="s">
        <v>203</v>
      </c>
      <c r="AB7" s="106" t="str" cm="1">
        <f t="array" aca="1" ref="AB7" ca="1">INDEX(MID(ListeOnglets,FIND("]",ListeOnglets)+1,255),ROWS($AB$5:AB7))</f>
        <v>ECFC Profilages</v>
      </c>
      <c r="AD7" s="2" t="s">
        <v>29</v>
      </c>
      <c r="AE7" s="36" t="s">
        <v>90</v>
      </c>
      <c r="AF7" s="36" t="s">
        <v>95</v>
      </c>
      <c r="AG7" s="36" t="s">
        <v>96</v>
      </c>
      <c r="AH7" s="36" t="s">
        <v>91</v>
      </c>
      <c r="AI7" s="36" t="s">
        <v>92</v>
      </c>
      <c r="AK7" s="30" t="s">
        <v>92</v>
      </c>
      <c r="AL7" s="20" t="s">
        <v>214</v>
      </c>
    </row>
    <row r="8" spans="2:38">
      <c r="B8" s="2" t="s">
        <v>25</v>
      </c>
      <c r="C8" s="2" t="s">
        <v>29</v>
      </c>
      <c r="D8" s="2" t="s">
        <v>35</v>
      </c>
      <c r="E8" s="2" t="s">
        <v>46</v>
      </c>
      <c r="G8" s="2" t="s">
        <v>65</v>
      </c>
      <c r="H8" s="2" t="s">
        <v>80</v>
      </c>
      <c r="I8" s="13"/>
      <c r="J8" s="2">
        <v>3</v>
      </c>
      <c r="K8" s="105" t="s">
        <v>219</v>
      </c>
      <c r="L8" s="20" t="s">
        <v>156</v>
      </c>
      <c r="M8" s="20" t="s">
        <v>158</v>
      </c>
      <c r="N8" s="2" t="s">
        <v>282</v>
      </c>
      <c r="O8" s="107" t="str">
        <v>JUNIOR1</v>
      </c>
      <c r="P8" s="20" t="s">
        <v>229</v>
      </c>
      <c r="Q8" s="20" t="s">
        <v>109</v>
      </c>
      <c r="R8" s="2" t="s">
        <v>83</v>
      </c>
      <c r="T8" s="2" t="s">
        <v>306</v>
      </c>
      <c r="W8" s="2" t="s">
        <v>26</v>
      </c>
      <c r="X8" s="2" t="s">
        <v>61</v>
      </c>
      <c r="Z8" s="100">
        <f ca="1"/>
        <v>4</v>
      </c>
      <c r="AA8" s="100" t="s">
        <v>204</v>
      </c>
      <c r="AB8" s="106" t="str" cm="1">
        <f t="array" aca="1" ref="AB8" ca="1">INDEX(MID(ListeOnglets,FIND("]",ListeOnglets)+1,255),ROWS($AB$5:AB8))</f>
        <v>SYNTHESE_JOUEURS</v>
      </c>
      <c r="AD8" s="2" t="s">
        <v>30</v>
      </c>
      <c r="AE8" s="36" t="s">
        <v>93</v>
      </c>
      <c r="AF8" s="36" t="s">
        <v>89</v>
      </c>
      <c r="AG8" s="36" t="s">
        <v>92</v>
      </c>
      <c r="AH8" s="36" t="s">
        <v>94</v>
      </c>
      <c r="AI8" s="36" t="s">
        <v>96</v>
      </c>
      <c r="AK8" s="30" t="s">
        <v>94</v>
      </c>
      <c r="AL8" s="20" t="s">
        <v>100</v>
      </c>
    </row>
    <row r="9" spans="2:38">
      <c r="B9" s="2" t="s">
        <v>26</v>
      </c>
      <c r="C9" s="2" t="s">
        <v>30</v>
      </c>
      <c r="D9" s="2" t="s">
        <v>14</v>
      </c>
      <c r="E9" s="2" t="s">
        <v>47</v>
      </c>
      <c r="G9" s="2" t="s">
        <v>66</v>
      </c>
      <c r="H9" s="2" t="s">
        <v>81</v>
      </c>
      <c r="I9" s="13"/>
      <c r="J9" s="2">
        <v>4</v>
      </c>
      <c r="K9" s="105" t="s">
        <v>152</v>
      </c>
      <c r="L9" s="20" t="s">
        <v>157</v>
      </c>
      <c r="M9" s="20" t="s">
        <v>159</v>
      </c>
      <c r="N9" s="2"/>
      <c r="O9" s="107" t="str">
        <v>KAMBER</v>
      </c>
      <c r="P9" s="20" t="s">
        <v>230</v>
      </c>
      <c r="Q9" s="20" t="s">
        <v>308</v>
      </c>
      <c r="R9" s="2" t="s">
        <v>62</v>
      </c>
      <c r="T9" s="2" t="s">
        <v>307</v>
      </c>
      <c r="W9" s="2" t="s">
        <v>31</v>
      </c>
      <c r="X9" s="2" t="s">
        <v>61</v>
      </c>
      <c r="Z9" s="100">
        <f ca="1"/>
        <v>5</v>
      </c>
      <c r="AA9" s="100" t="s">
        <v>10</v>
      </c>
      <c r="AB9" s="106" t="str" cm="1">
        <f t="array" aca="1" ref="AB9" ca="1">INDEX(MID(ListeOnglets,FIND("]",ListeOnglets)+1,255),ROWS($AB$5:AB9))</f>
        <v>SYNTHESE_STAFF</v>
      </c>
      <c r="AD9" s="2" t="s">
        <v>42</v>
      </c>
      <c r="AE9" s="36" t="s">
        <v>89</v>
      </c>
      <c r="AF9" s="36" t="s">
        <v>96</v>
      </c>
      <c r="AG9" s="36" t="s">
        <v>95</v>
      </c>
      <c r="AH9" s="36" t="s">
        <v>92</v>
      </c>
      <c r="AI9" s="36" t="s">
        <v>91</v>
      </c>
      <c r="AK9" s="30" t="s">
        <v>96</v>
      </c>
      <c r="AL9" s="20" t="s">
        <v>101</v>
      </c>
    </row>
    <row r="10" spans="2:38">
      <c r="B10" s="2" t="s">
        <v>31</v>
      </c>
      <c r="C10" s="2" t="s">
        <v>42</v>
      </c>
      <c r="D10" s="2" t="s">
        <v>40</v>
      </c>
      <c r="E10" s="2" t="s">
        <v>52</v>
      </c>
      <c r="G10" s="2" t="s">
        <v>67</v>
      </c>
      <c r="H10" s="2" t="s">
        <v>78</v>
      </c>
      <c r="I10" s="13"/>
      <c r="J10" s="2">
        <v>5</v>
      </c>
      <c r="K10" s="105" t="s">
        <v>153</v>
      </c>
      <c r="L10" s="20" t="s">
        <v>9</v>
      </c>
      <c r="M10" s="20" t="s">
        <v>160</v>
      </c>
      <c r="O10" s="107"/>
      <c r="P10" s="20"/>
      <c r="W10" s="2" t="s">
        <v>32</v>
      </c>
      <c r="X10" s="2" t="s">
        <v>18</v>
      </c>
      <c r="Z10" s="100">
        <f ca="1"/>
        <v>6</v>
      </c>
      <c r="AA10" s="100" t="s">
        <v>122</v>
      </c>
      <c r="AB10" s="106" t="str" cm="1">
        <f t="array" aca="1" ref="AB10" ca="1">INDEX(MID(ListeOnglets,FIND("]",ListeOnglets)+1,255),ROWS($AB$5:AB10))</f>
        <v>CANEVAS</v>
      </c>
      <c r="AD10" s="2" t="s">
        <v>43</v>
      </c>
      <c r="AE10" s="36" t="s">
        <v>94</v>
      </c>
      <c r="AF10" s="36" t="s">
        <v>90</v>
      </c>
      <c r="AG10" s="36" t="s">
        <v>91</v>
      </c>
      <c r="AH10" s="36" t="s">
        <v>93</v>
      </c>
      <c r="AI10" s="36" t="s">
        <v>95</v>
      </c>
      <c r="AK10" s="30" t="s">
        <v>89</v>
      </c>
      <c r="AL10" s="20" t="s">
        <v>215</v>
      </c>
    </row>
    <row r="11" spans="2:38">
      <c r="B11" s="2" t="s">
        <v>32</v>
      </c>
      <c r="C11" s="2" t="s">
        <v>43</v>
      </c>
      <c r="D11" s="2" t="s">
        <v>41</v>
      </c>
      <c r="E11" s="2" t="s">
        <v>53</v>
      </c>
      <c r="G11" s="2" t="s">
        <v>68</v>
      </c>
      <c r="H11" s="2" t="s">
        <v>79</v>
      </c>
      <c r="I11" s="13"/>
      <c r="J11" s="2">
        <v>6</v>
      </c>
      <c r="K11" s="105" t="s">
        <v>238</v>
      </c>
      <c r="L11" s="20" t="s">
        <v>142</v>
      </c>
      <c r="M11" s="89" t="s">
        <v>233</v>
      </c>
      <c r="O11" s="107"/>
      <c r="P11" s="20"/>
      <c r="W11" s="2" t="s">
        <v>33</v>
      </c>
      <c r="X11" s="2" t="s">
        <v>61</v>
      </c>
      <c r="Z11" s="100">
        <f ca="1"/>
        <v>7</v>
      </c>
      <c r="AA11" s="100" t="s">
        <v>0</v>
      </c>
      <c r="AB11" s="106" t="str" cm="1">
        <f t="array" aca="1" ref="AB11" ca="1">INDEX(MID(ListeOnglets,FIND("]",ListeOnglets)+1,255),ROWS($AB$5:AB11))</f>
        <v>JUNIOR1</v>
      </c>
      <c r="AD11" s="2" t="s">
        <v>44</v>
      </c>
      <c r="AE11" s="36" t="s">
        <v>90</v>
      </c>
      <c r="AF11" s="36" t="s">
        <v>94</v>
      </c>
      <c r="AG11" s="36" t="s">
        <v>93</v>
      </c>
      <c r="AH11" s="36" t="s">
        <v>91</v>
      </c>
      <c r="AI11" s="36" t="s">
        <v>92</v>
      </c>
      <c r="AK11" s="30" t="s">
        <v>90</v>
      </c>
      <c r="AL11" s="20" t="s">
        <v>211</v>
      </c>
    </row>
    <row r="12" spans="2:38">
      <c r="B12" s="2" t="s">
        <v>33</v>
      </c>
      <c r="C12" s="2" t="s">
        <v>44</v>
      </c>
      <c r="D12" s="2" t="s">
        <v>38</v>
      </c>
      <c r="E12" s="2" t="s">
        <v>50</v>
      </c>
      <c r="G12" s="2" t="s">
        <v>69</v>
      </c>
      <c r="H12" s="2" t="s">
        <v>82</v>
      </c>
      <c r="I12" s="13"/>
      <c r="J12" s="2">
        <v>7</v>
      </c>
      <c r="K12" s="105" t="s">
        <v>239</v>
      </c>
      <c r="L12" s="20" t="s">
        <v>145</v>
      </c>
      <c r="M12" s="20" t="s">
        <v>162</v>
      </c>
      <c r="O12" s="107"/>
      <c r="P12" s="20"/>
      <c r="W12" s="2" t="s">
        <v>34</v>
      </c>
      <c r="X12" s="2" t="s">
        <v>18</v>
      </c>
      <c r="Z12" s="100">
        <f ca="1"/>
        <v>8</v>
      </c>
      <c r="AA12" s="100" t="s">
        <v>200</v>
      </c>
      <c r="AB12" s="106" t="str" cm="1">
        <f t="array" aca="1" ref="AB12" ca="1">INDEX(MID(ListeOnglets,FIND("]",ListeOnglets)+1,255),ROWS($AB$5:AB12))</f>
        <v>AZEVEDO</v>
      </c>
      <c r="AD12" s="2" t="s">
        <v>45</v>
      </c>
      <c r="AE12" s="36" t="s">
        <v>96</v>
      </c>
      <c r="AF12" s="36" t="s">
        <v>89</v>
      </c>
      <c r="AG12" s="36" t="s">
        <v>92</v>
      </c>
      <c r="AH12" s="36" t="s">
        <v>95</v>
      </c>
      <c r="AI12" s="36" t="s">
        <v>93</v>
      </c>
      <c r="AK12" s="30" t="s">
        <v>95</v>
      </c>
      <c r="AL12" s="20" t="s">
        <v>212</v>
      </c>
    </row>
    <row r="13" spans="2:38" ht="29">
      <c r="B13" s="2" t="s">
        <v>34</v>
      </c>
      <c r="C13" s="2" t="s">
        <v>45</v>
      </c>
      <c r="D13" s="2" t="s">
        <v>39</v>
      </c>
      <c r="E13" s="2" t="s">
        <v>51</v>
      </c>
      <c r="G13" s="2" t="s">
        <v>70</v>
      </c>
      <c r="H13" s="2" t="s">
        <v>77</v>
      </c>
      <c r="I13" s="13"/>
      <c r="J13" s="2">
        <v>8</v>
      </c>
      <c r="K13" s="105" t="s">
        <v>237</v>
      </c>
      <c r="L13" s="20" t="s">
        <v>147</v>
      </c>
      <c r="M13" s="89" t="s">
        <v>161</v>
      </c>
      <c r="O13" s="107"/>
      <c r="P13" s="13"/>
      <c r="W13" s="2" t="s">
        <v>35</v>
      </c>
      <c r="X13" s="2" t="s">
        <v>61</v>
      </c>
      <c r="Z13" s="100">
        <f ca="1"/>
        <v>9</v>
      </c>
      <c r="AA13" s="100" t="s">
        <v>123</v>
      </c>
      <c r="AB13" s="106" t="str" cm="1">
        <f t="array" aca="1" ref="AB13" ca="1">INDEX(MID(ListeOnglets,FIND("]",ListeOnglets)+1,255),ROWS($AB$5:AB13))</f>
        <v>KAMBER</v>
      </c>
      <c r="AD13" s="2" t="s">
        <v>46</v>
      </c>
      <c r="AE13" s="36" t="s">
        <v>91</v>
      </c>
      <c r="AF13" s="36" t="s">
        <v>96</v>
      </c>
      <c r="AG13" s="36" t="s">
        <v>95</v>
      </c>
      <c r="AH13" s="36" t="s">
        <v>90</v>
      </c>
      <c r="AI13" s="36" t="s">
        <v>89</v>
      </c>
      <c r="AK13" s="30" t="s">
        <v>93</v>
      </c>
      <c r="AL13" s="20" t="s">
        <v>213</v>
      </c>
    </row>
    <row r="14" spans="2:38" ht="29">
      <c r="B14" s="2" t="s">
        <v>35</v>
      </c>
      <c r="C14" s="2" t="s">
        <v>46</v>
      </c>
      <c r="D14" s="2" t="s">
        <v>25</v>
      </c>
      <c r="E14" s="2" t="s">
        <v>29</v>
      </c>
      <c r="G14" s="2" t="s">
        <v>71</v>
      </c>
      <c r="H14" s="2" t="s">
        <v>76</v>
      </c>
      <c r="I14" s="13"/>
      <c r="J14" s="2">
        <v>9</v>
      </c>
      <c r="K14" s="105" t="s">
        <v>236</v>
      </c>
      <c r="L14" s="20" t="s">
        <v>218</v>
      </c>
      <c r="M14" s="89" t="s">
        <v>163</v>
      </c>
      <c r="O14" s="107"/>
      <c r="P14" s="13"/>
      <c r="W14" s="2" t="s">
        <v>14</v>
      </c>
      <c r="X14" s="2" t="s">
        <v>18</v>
      </c>
      <c r="Z14" s="100">
        <f ca="1"/>
        <v>10</v>
      </c>
      <c r="AA14" s="100" t="s">
        <v>128</v>
      </c>
      <c r="AB14" s="106" t="str" cm="1">
        <f t="array" aca="1" ref="AB14" ca="1">INDEX(MID(ListeOnglets,FIND("]",ListeOnglets)+1,255),ROWS($AB$5:AB14))</f>
        <v>CAMARA</v>
      </c>
      <c r="AD14" s="2" t="s">
        <v>47</v>
      </c>
      <c r="AE14" s="36" t="s">
        <v>94</v>
      </c>
      <c r="AF14" s="36" t="s">
        <v>92</v>
      </c>
      <c r="AG14" s="36" t="s">
        <v>89</v>
      </c>
      <c r="AH14" s="36" t="s">
        <v>93</v>
      </c>
      <c r="AI14" s="36" t="s">
        <v>95</v>
      </c>
    </row>
    <row r="15" spans="2:38">
      <c r="B15" s="2" t="s">
        <v>14</v>
      </c>
      <c r="C15" s="2" t="s">
        <v>47</v>
      </c>
      <c r="D15" s="2" t="s">
        <v>26</v>
      </c>
      <c r="E15" s="2" t="s">
        <v>30</v>
      </c>
      <c r="G15" s="2" t="s">
        <v>72</v>
      </c>
      <c r="H15" s="2" t="s">
        <v>75</v>
      </c>
      <c r="I15" s="13"/>
      <c r="J15" s="2">
        <v>10</v>
      </c>
      <c r="K15" s="105" t="s">
        <v>235</v>
      </c>
      <c r="L15" s="20" t="s">
        <v>166</v>
      </c>
      <c r="M15" s="20" t="s">
        <v>180</v>
      </c>
      <c r="O15" s="107"/>
      <c r="P15" s="13"/>
      <c r="W15" s="2" t="s">
        <v>36</v>
      </c>
      <c r="X15" s="2" t="s">
        <v>61</v>
      </c>
      <c r="Z15" s="100"/>
      <c r="AA15" s="100" t="s">
        <v>150</v>
      </c>
      <c r="AB15" s="106" t="e" cm="1">
        <f t="array" aca="1" ref="AB15" ca="1">INDEX(MID(ListeOnglets,FIND("]",ListeOnglets)+1,255),ROWS($AB$5:AB15))</f>
        <v>#REF!</v>
      </c>
      <c r="AD15" s="2" t="s">
        <v>48</v>
      </c>
      <c r="AE15" s="36" t="s">
        <v>92</v>
      </c>
      <c r="AF15" s="36" t="s">
        <v>94</v>
      </c>
      <c r="AG15" s="36" t="s">
        <v>93</v>
      </c>
      <c r="AH15" s="36" t="s">
        <v>89</v>
      </c>
      <c r="AI15" s="36" t="s">
        <v>90</v>
      </c>
    </row>
    <row r="16" spans="2:38">
      <c r="B16" s="2" t="s">
        <v>36</v>
      </c>
      <c r="C16" s="2" t="s">
        <v>48</v>
      </c>
      <c r="D16" s="2" t="s">
        <v>23</v>
      </c>
      <c r="E16" s="2" t="s">
        <v>27</v>
      </c>
      <c r="J16" s="100">
        <v>11</v>
      </c>
      <c r="K16" s="105" t="s">
        <v>240</v>
      </c>
      <c r="L16" s="20" t="s">
        <v>138</v>
      </c>
      <c r="M16" s="87" t="s">
        <v>183</v>
      </c>
      <c r="O16" s="107"/>
      <c r="W16" s="2" t="s">
        <v>37</v>
      </c>
      <c r="X16" s="2" t="s">
        <v>18</v>
      </c>
      <c r="Z16" s="100"/>
      <c r="AA16" s="100" t="s">
        <v>127</v>
      </c>
      <c r="AB16" s="106" t="e" cm="1">
        <f t="array" aca="1" ref="AB16" ca="1">INDEX(MID(ListeOnglets,FIND("]",ListeOnglets)+1,255),ROWS($AB$5:AB16))</f>
        <v>#REF!</v>
      </c>
      <c r="AD16" s="2" t="s">
        <v>49</v>
      </c>
      <c r="AE16" s="36" t="s">
        <v>96</v>
      </c>
      <c r="AF16" s="36" t="s">
        <v>91</v>
      </c>
      <c r="AG16" s="36" t="s">
        <v>90</v>
      </c>
      <c r="AH16" s="36" t="s">
        <v>95</v>
      </c>
      <c r="AI16" s="36" t="s">
        <v>93</v>
      </c>
    </row>
    <row r="17" spans="2:35">
      <c r="B17" s="2" t="s">
        <v>37</v>
      </c>
      <c r="C17" s="2" t="s">
        <v>49</v>
      </c>
      <c r="D17" s="2" t="s">
        <v>24</v>
      </c>
      <c r="E17" s="2" t="s">
        <v>28</v>
      </c>
      <c r="J17" s="100">
        <v>12</v>
      </c>
      <c r="K17" s="105" t="s">
        <v>241</v>
      </c>
      <c r="L17" s="20" t="s">
        <v>139</v>
      </c>
      <c r="M17" s="87" t="s">
        <v>184</v>
      </c>
      <c r="O17" s="107"/>
      <c r="W17" s="2" t="s">
        <v>38</v>
      </c>
      <c r="X17" s="2" t="s">
        <v>18</v>
      </c>
      <c r="Z17" s="100"/>
      <c r="AA17" s="100" t="s">
        <v>1</v>
      </c>
      <c r="AB17" s="106" t="e" cm="1">
        <f t="array" aca="1" ref="AB17" ca="1">INDEX(MID(ListeOnglets,FIND("]",ListeOnglets)+1,255),ROWS($AB$5:AB17))</f>
        <v>#REF!</v>
      </c>
      <c r="AD17" s="2" t="s">
        <v>50</v>
      </c>
      <c r="AE17" s="36" t="s">
        <v>91</v>
      </c>
      <c r="AF17" s="36" t="s">
        <v>93</v>
      </c>
      <c r="AG17" s="36" t="s">
        <v>94</v>
      </c>
      <c r="AH17" s="36" t="s">
        <v>90</v>
      </c>
      <c r="AI17" s="36" t="s">
        <v>89</v>
      </c>
    </row>
    <row r="18" spans="2:35">
      <c r="B18" s="2" t="s">
        <v>38</v>
      </c>
      <c r="C18" s="2" t="s">
        <v>50</v>
      </c>
      <c r="D18" s="2" t="s">
        <v>33</v>
      </c>
      <c r="E18" s="2" t="s">
        <v>44</v>
      </c>
      <c r="J18" s="100">
        <v>13</v>
      </c>
      <c r="K18" s="105" t="s">
        <v>130</v>
      </c>
      <c r="L18" s="20" t="s">
        <v>217</v>
      </c>
      <c r="M18" s="20" t="s">
        <v>186</v>
      </c>
      <c r="O18" s="107"/>
      <c r="W18" s="2" t="s">
        <v>39</v>
      </c>
      <c r="X18" s="2" t="s">
        <v>61</v>
      </c>
      <c r="Z18" s="100"/>
      <c r="AA18" s="100" t="s">
        <v>2</v>
      </c>
      <c r="AB18" s="106" t="e" cm="1">
        <f t="array" aca="1" ref="AB18" ca="1">INDEX(MID(ListeOnglets,FIND("]",ListeOnglets)+1,255),ROWS($AB$5:AB18))</f>
        <v>#REF!</v>
      </c>
      <c r="AD18" s="2" t="s">
        <v>51</v>
      </c>
      <c r="AE18" s="36" t="s">
        <v>95</v>
      </c>
      <c r="AF18" s="36" t="s">
        <v>92</v>
      </c>
      <c r="AG18" s="36" t="s">
        <v>89</v>
      </c>
      <c r="AH18" s="36" t="s">
        <v>96</v>
      </c>
      <c r="AI18" s="36" t="s">
        <v>94</v>
      </c>
    </row>
    <row r="19" spans="2:35">
      <c r="B19" s="2" t="s">
        <v>39</v>
      </c>
      <c r="C19" s="2" t="s">
        <v>51</v>
      </c>
      <c r="D19" s="2" t="s">
        <v>34</v>
      </c>
      <c r="E19" s="2" t="s">
        <v>45</v>
      </c>
      <c r="J19" s="100">
        <v>14</v>
      </c>
      <c r="K19" s="105" t="s">
        <v>149</v>
      </c>
      <c r="L19" s="20" t="s">
        <v>172</v>
      </c>
      <c r="M19" s="20" t="s">
        <v>185</v>
      </c>
      <c r="O19" s="107"/>
      <c r="W19" s="2" t="s">
        <v>40</v>
      </c>
      <c r="X19" s="2" t="s">
        <v>18</v>
      </c>
      <c r="Z19" s="100"/>
      <c r="AA19" s="100" t="s">
        <v>205</v>
      </c>
      <c r="AB19" s="106" t="e" cm="1">
        <f t="array" aca="1" ref="AB19" ca="1">INDEX(MID(ListeOnglets,FIND("]",ListeOnglets)+1,255),ROWS($AB$5:AB19))</f>
        <v>#REF!</v>
      </c>
      <c r="AD19" s="2" t="s">
        <v>52</v>
      </c>
      <c r="AE19" s="36" t="s">
        <v>92</v>
      </c>
      <c r="AF19" s="36" t="s">
        <v>95</v>
      </c>
      <c r="AG19" s="36" t="s">
        <v>96</v>
      </c>
      <c r="AH19" s="36" t="s">
        <v>89</v>
      </c>
      <c r="AI19" s="36" t="s">
        <v>90</v>
      </c>
    </row>
    <row r="20" spans="2:35">
      <c r="B20" s="2" t="s">
        <v>40</v>
      </c>
      <c r="C20" s="2" t="s">
        <v>52</v>
      </c>
      <c r="D20" s="2" t="s">
        <v>31</v>
      </c>
      <c r="E20" s="2" t="s">
        <v>42</v>
      </c>
      <c r="J20" s="100">
        <v>15</v>
      </c>
      <c r="K20" s="105" t="s">
        <v>247</v>
      </c>
      <c r="L20" s="20" t="s">
        <v>7</v>
      </c>
      <c r="M20" s="20" t="s">
        <v>188</v>
      </c>
      <c r="O20" s="107"/>
      <c r="W20" s="2" t="s">
        <v>41</v>
      </c>
      <c r="X20" s="2" t="s">
        <v>61</v>
      </c>
      <c r="Z20" s="100"/>
      <c r="AA20" s="100" t="s">
        <v>206</v>
      </c>
      <c r="AB20" s="106" t="e" cm="1">
        <f t="array" aca="1" ref="AB20" ca="1">INDEX(MID(ListeOnglets,FIND("]",ListeOnglets)+1,255),ROWS($AB$5:AB20))</f>
        <v>#REF!</v>
      </c>
      <c r="AD20" s="2" t="s">
        <v>53</v>
      </c>
      <c r="AE20" s="36" t="s">
        <v>93</v>
      </c>
      <c r="AF20" s="36" t="s">
        <v>91</v>
      </c>
      <c r="AG20" s="36" t="s">
        <v>90</v>
      </c>
      <c r="AH20" s="36" t="s">
        <v>94</v>
      </c>
      <c r="AI20" s="36" t="s">
        <v>96</v>
      </c>
    </row>
    <row r="21" spans="2:35">
      <c r="B21" s="2" t="s">
        <v>41</v>
      </c>
      <c r="C21" s="2" t="s">
        <v>53</v>
      </c>
      <c r="D21" s="2" t="s">
        <v>32</v>
      </c>
      <c r="E21" s="2" t="s">
        <v>43</v>
      </c>
      <c r="J21" s="100">
        <v>16</v>
      </c>
      <c r="K21" s="105" t="s">
        <v>129</v>
      </c>
      <c r="L21" s="20" t="s">
        <v>181</v>
      </c>
      <c r="M21" s="20" t="s">
        <v>178</v>
      </c>
      <c r="O21" s="107"/>
      <c r="Z21" s="100"/>
      <c r="AA21" s="100" t="s">
        <v>19</v>
      </c>
      <c r="AB21" s="106" t="e" cm="1">
        <f t="array" aca="1" ref="AB21" ca="1">INDEX(MID(ListeOnglets,FIND("]",ListeOnglets)+1,255),ROWS($AB$5:AB21))</f>
        <v>#REF!</v>
      </c>
    </row>
    <row r="22" spans="2:35">
      <c r="J22" s="100">
        <v>17</v>
      </c>
      <c r="K22" s="105" t="s">
        <v>220</v>
      </c>
      <c r="L22" s="20" t="s">
        <v>182</v>
      </c>
      <c r="M22" s="20" t="s">
        <v>173</v>
      </c>
      <c r="O22" s="107"/>
      <c r="Z22" s="100"/>
      <c r="AA22" s="100" t="s">
        <v>207</v>
      </c>
      <c r="AB22" s="106" t="e" cm="1">
        <f t="array" aca="1" ref="AB22" ca="1">INDEX(MID(ListeOnglets,FIND("]",ListeOnglets)+1,255),ROWS($AB$5:AB22))</f>
        <v>#REF!</v>
      </c>
    </row>
    <row r="23" spans="2:35">
      <c r="J23" s="100">
        <v>18</v>
      </c>
      <c r="K23" s="105" t="s">
        <v>221</v>
      </c>
      <c r="L23" s="20" t="s">
        <v>134</v>
      </c>
      <c r="M23" s="20" t="s">
        <v>174</v>
      </c>
      <c r="O23" s="107"/>
      <c r="Z23" s="100"/>
      <c r="AA23" s="100" t="s">
        <v>140</v>
      </c>
      <c r="AB23" s="106" t="e" cm="1">
        <f t="array" aca="1" ref="AB23" ca="1">INDEX(MID(ListeOnglets,FIND("]",ListeOnglets)+1,255),ROWS($AB$5:AB23))</f>
        <v>#REF!</v>
      </c>
    </row>
    <row r="24" spans="2:35">
      <c r="J24" s="100">
        <v>19</v>
      </c>
      <c r="K24" s="105" t="s">
        <v>280</v>
      </c>
      <c r="L24" s="20" t="s">
        <v>133</v>
      </c>
      <c r="M24" s="20" t="s">
        <v>175</v>
      </c>
      <c r="O24" s="107"/>
      <c r="Z24" s="100"/>
      <c r="AA24" s="100" t="s">
        <v>3</v>
      </c>
      <c r="AB24" s="106" t="e" cm="1">
        <f t="array" aca="1" ref="AB24" ca="1">INDEX(MID(ListeOnglets,FIND("]",ListeOnglets)+1,255),ROWS($AB$5:AB24))</f>
        <v>#REF!</v>
      </c>
    </row>
    <row r="25" spans="2:35">
      <c r="J25" s="100">
        <v>20</v>
      </c>
      <c r="L25" s="20" t="s">
        <v>135</v>
      </c>
      <c r="M25" s="20" t="s">
        <v>176</v>
      </c>
      <c r="O25" s="107"/>
      <c r="Z25" s="100"/>
      <c r="AA25" s="100" t="s">
        <v>141</v>
      </c>
      <c r="AB25" s="106" t="e" cm="1">
        <f t="array" aca="1" ref="AB25" ca="1">INDEX(MID(ListeOnglets,FIND("]",ListeOnglets)+1,255),ROWS($AB$5:AB25))</f>
        <v>#REF!</v>
      </c>
    </row>
    <row r="26" spans="2:35">
      <c r="J26" s="100">
        <v>21</v>
      </c>
      <c r="L26" s="20" t="s">
        <v>136</v>
      </c>
      <c r="M26" s="20" t="s">
        <v>177</v>
      </c>
      <c r="O26" s="107"/>
      <c r="Z26" s="100"/>
      <c r="AA26" s="100" t="s">
        <v>143</v>
      </c>
      <c r="AB26" s="106" t="e" cm="1">
        <f t="array" aca="1" ref="AB26" ca="1">INDEX(MID(ListeOnglets,FIND("]",ListeOnglets)+1,255),ROWS($AB$5:AB26))</f>
        <v>#REF!</v>
      </c>
    </row>
    <row r="27" spans="2:35">
      <c r="J27" s="100">
        <v>22</v>
      </c>
      <c r="L27" s="20" t="s">
        <v>167</v>
      </c>
      <c r="M27" s="20" t="s">
        <v>164</v>
      </c>
      <c r="O27" s="107"/>
      <c r="Z27" s="100"/>
      <c r="AA27" s="100" t="s">
        <v>208</v>
      </c>
      <c r="AB27" s="106" t="e" cm="1">
        <f t="array" aca="1" ref="AB27" ca="1">INDEX(MID(ListeOnglets,FIND("]",ListeOnglets)+1,255),ROWS($AB$5:AB27))</f>
        <v>#REF!</v>
      </c>
    </row>
    <row r="28" spans="2:35">
      <c r="J28" s="100">
        <v>23</v>
      </c>
      <c r="L28" s="20" t="s">
        <v>168</v>
      </c>
      <c r="M28" s="20" t="s">
        <v>234</v>
      </c>
      <c r="O28" s="107"/>
      <c r="Z28" s="100"/>
      <c r="AA28" s="100" t="s">
        <v>146</v>
      </c>
      <c r="AB28" s="106" t="e" cm="1">
        <f t="array" aca="1" ref="AB28" ca="1">INDEX(MID(ListeOnglets,FIND("]",ListeOnglets)+1,255),ROWS($AB$5:AB28))</f>
        <v>#REF!</v>
      </c>
    </row>
    <row r="29" spans="2:35">
      <c r="J29" s="100">
        <v>24</v>
      </c>
      <c r="L29" s="20" t="s">
        <v>169</v>
      </c>
      <c r="M29" s="20" t="s">
        <v>286</v>
      </c>
      <c r="O29" s="107"/>
      <c r="Z29" s="100"/>
      <c r="AA29" s="100" t="s">
        <v>5</v>
      </c>
      <c r="AB29" s="106" t="e" cm="1">
        <f t="array" aca="1" ref="AB29" ca="1">INDEX(MID(ListeOnglets,FIND("]",ListeOnglets)+1,255),ROWS($AB$5:AB29))</f>
        <v>#REF!</v>
      </c>
    </row>
    <row r="30" spans="2:35">
      <c r="J30" s="100">
        <v>25</v>
      </c>
      <c r="L30" s="20" t="s">
        <v>170</v>
      </c>
      <c r="O30" s="107"/>
      <c r="Z30" s="100"/>
      <c r="AA30" s="100" t="s">
        <v>137</v>
      </c>
      <c r="AB30" s="106" t="e" cm="1">
        <f t="array" aca="1" ref="AB30" ca="1">INDEX(MID(ListeOnglets,FIND("]",ListeOnglets)+1,255),ROWS($AB$5:AB30))</f>
        <v>#REF!</v>
      </c>
    </row>
    <row r="31" spans="2:35">
      <c r="J31" s="100">
        <v>26</v>
      </c>
      <c r="L31" s="20" t="s">
        <v>171</v>
      </c>
      <c r="O31" s="107"/>
      <c r="Z31" s="100"/>
      <c r="AA31" s="2" t="s">
        <v>6</v>
      </c>
      <c r="AB31" s="106" t="e" cm="1">
        <f t="array" aca="1" ref="AB31" ca="1">INDEX(MID(ListeOnglets,FIND("]",ListeOnglets)+1,255),ROWS($AB$5:AB31))</f>
        <v>#REF!</v>
      </c>
    </row>
    <row r="32" spans="2:35">
      <c r="J32" s="100">
        <v>27</v>
      </c>
      <c r="L32" s="20" t="s">
        <v>165</v>
      </c>
      <c r="O32" s="107"/>
      <c r="Z32" s="100"/>
      <c r="AA32" s="100"/>
      <c r="AB32" s="106" t="e" cm="1">
        <f t="array" aca="1" ref="AB32" ca="1">INDEX(MID(ListeOnglets,FIND("]",ListeOnglets)+1,255),ROWS($AB$5:AB32))</f>
        <v>#REF!</v>
      </c>
    </row>
    <row r="33" spans="10:28">
      <c r="J33" s="100">
        <v>28</v>
      </c>
      <c r="L33" s="20" t="s">
        <v>223</v>
      </c>
      <c r="O33" s="107"/>
      <c r="Z33" s="100"/>
      <c r="AA33" s="100"/>
      <c r="AB33" s="106" t="e" cm="1">
        <f t="array" aca="1" ref="AB33" ca="1">INDEX(MID(ListeOnglets,FIND("]",ListeOnglets)+1,255),ROWS($AB$5:AB33))</f>
        <v>#REF!</v>
      </c>
    </row>
    <row r="34" spans="10:28">
      <c r="J34" s="100">
        <v>29</v>
      </c>
      <c r="L34" s="20" t="s">
        <v>189</v>
      </c>
      <c r="O34" s="107"/>
      <c r="Z34" s="100"/>
      <c r="AA34" s="2"/>
      <c r="AB34" s="106" t="e" cm="1">
        <f t="array" aca="1" ref="AB34" ca="1">INDEX(MID(ListeOnglets,FIND("]",ListeOnglets)+1,255),ROWS($AB$5:AB34))</f>
        <v>#REF!</v>
      </c>
    </row>
    <row r="35" spans="10:28">
      <c r="J35" s="100">
        <v>30</v>
      </c>
      <c r="L35" s="20" t="s">
        <v>190</v>
      </c>
      <c r="O35" s="107"/>
      <c r="Z35" s="100"/>
      <c r="AA35" s="100"/>
      <c r="AB35" s="106" t="e" cm="1">
        <f t="array" aca="1" ref="AB35" ca="1">INDEX(MID(ListeOnglets,FIND("]",ListeOnglets)+1,255),ROWS($AB$5:AB35))</f>
        <v>#REF!</v>
      </c>
    </row>
    <row r="36" spans="10:28">
      <c r="L36" s="20" t="s">
        <v>287</v>
      </c>
      <c r="O36" s="107"/>
      <c r="Z36" s="100"/>
      <c r="AA36" s="100"/>
      <c r="AB36" s="106" t="e" cm="1">
        <f t="array" aca="1" ref="AB36" ca="1">INDEX(MID(ListeOnglets,FIND("]",ListeOnglets)+1,255),ROWS($AB$5:AB36))</f>
        <v>#REF!</v>
      </c>
    </row>
    <row r="37" spans="10:28">
      <c r="O37" s="107"/>
      <c r="Z37" s="100"/>
      <c r="AA37" s="100"/>
      <c r="AB37" s="106" t="e" cm="1">
        <f t="array" aca="1" ref="AB37" ca="1">INDEX(MID(ListeOnglets,FIND("]",ListeOnglets)+1,255),ROWS($AB$5:AB37))</f>
        <v>#REF!</v>
      </c>
    </row>
    <row r="38" spans="10:28">
      <c r="O38" s="107"/>
      <c r="Z38" s="100"/>
      <c r="AA38" s="100"/>
      <c r="AB38" s="106" t="e" cm="1">
        <f t="array" aca="1" ref="AB38" ca="1">INDEX(MID(ListeOnglets,FIND("]",ListeOnglets)+1,255),ROWS($AB$5:AB38))</f>
        <v>#REF!</v>
      </c>
    </row>
    <row r="39" spans="10:28">
      <c r="O39" s="107"/>
      <c r="Z39" s="100"/>
      <c r="AA39" s="100"/>
      <c r="AB39" s="106" t="e" cm="1">
        <f t="array" aca="1" ref="AB39" ca="1">INDEX(MID(ListeOnglets,FIND("]",ListeOnglets)+1,255),ROWS($AB$5:AB39))</f>
        <v>#REF!</v>
      </c>
    </row>
    <row r="40" spans="10:28">
      <c r="O40" s="107"/>
      <c r="Z40" s="100"/>
      <c r="AA40" s="100"/>
      <c r="AB40" s="106" t="e" cm="1">
        <f t="array" aca="1" ref="AB40" ca="1">INDEX(MID(ListeOnglets,FIND("]",ListeOnglets)+1,255),ROWS($AB$5:AB40))</f>
        <v>#REF!</v>
      </c>
    </row>
    <row r="41" spans="10:28">
      <c r="O41" s="107"/>
      <c r="Z41" s="100"/>
      <c r="AA41" s="100"/>
      <c r="AB41" s="106" t="e" cm="1">
        <f t="array" aca="1" ref="AB41" ca="1">INDEX(MID(ListeOnglets,FIND("]",ListeOnglets)+1,255),ROWS($AB$5:AB41))</f>
        <v>#REF!</v>
      </c>
    </row>
    <row r="42" spans="10:28">
      <c r="O42" s="107"/>
      <c r="Z42" s="100"/>
      <c r="AA42" s="100"/>
      <c r="AB42" s="106" t="e" cm="1">
        <f t="array" aca="1" ref="AB42" ca="1">INDEX(MID(ListeOnglets,FIND("]",ListeOnglets)+1,255),ROWS($AB$5:AB42))</f>
        <v>#REF!</v>
      </c>
    </row>
    <row r="43" spans="10:28">
      <c r="O43" s="107"/>
      <c r="Z43" s="100"/>
      <c r="AA43" s="100"/>
      <c r="AB43" s="106" t="e" cm="1">
        <f t="array" aca="1" ref="AB43" ca="1">INDEX(MID(ListeOnglets,FIND("]",ListeOnglets)+1,255),ROWS($AB$5:AB43))</f>
        <v>#REF!</v>
      </c>
    </row>
    <row r="44" spans="10:28">
      <c r="O44" s="107"/>
      <c r="Z44" s="100"/>
      <c r="AA44" s="100"/>
      <c r="AB44" s="106" t="e" cm="1">
        <f t="array" aca="1" ref="AB44" ca="1">INDEX(MID(ListeOnglets,FIND("]",ListeOnglets)+1,255),ROWS($AB$5:AB44))</f>
        <v>#REF!</v>
      </c>
    </row>
    <row r="45" spans="10:28">
      <c r="O45" s="107"/>
      <c r="Z45" s="100"/>
      <c r="AA45" s="100"/>
      <c r="AB45" s="106" t="e" cm="1">
        <f t="array" aca="1" ref="AB45" ca="1">INDEX(MID(ListeOnglets,FIND("]",ListeOnglets)+1,255),ROWS($AB$5:AB45))</f>
        <v>#REF!</v>
      </c>
    </row>
    <row r="46" spans="10:28">
      <c r="O46" s="107"/>
      <c r="Z46" s="100"/>
      <c r="AA46" s="100"/>
      <c r="AB46" s="106" t="e" cm="1">
        <f t="array" aca="1" ref="AB46" ca="1">INDEX(MID(ListeOnglets,FIND("]",ListeOnglets)+1,255),ROWS($AB$5:AB46))</f>
        <v>#REF!</v>
      </c>
    </row>
    <row r="47" spans="10:28">
      <c r="O47" s="107"/>
      <c r="Z47" s="100"/>
      <c r="AA47" s="100"/>
      <c r="AB47" s="106" t="e" cm="1">
        <f t="array" aca="1" ref="AB47" ca="1">INDEX(MID(ListeOnglets,FIND("]",ListeOnglets)+1,255),ROWS($AB$5:AB47))</f>
        <v>#REF!</v>
      </c>
    </row>
    <row r="48" spans="10:28">
      <c r="O48" s="107"/>
      <c r="Z48" s="100"/>
      <c r="AA48" s="100"/>
      <c r="AB48" s="106" t="e" cm="1">
        <f t="array" aca="1" ref="AB48" ca="1">INDEX(MID(ListeOnglets,FIND("]",ListeOnglets)+1,255),ROWS($AB$5:AB48))</f>
        <v>#REF!</v>
      </c>
    </row>
    <row r="49" spans="15:28">
      <c r="O49" s="107"/>
      <c r="Z49" s="100"/>
      <c r="AA49" s="100"/>
      <c r="AB49" s="106" t="e" cm="1">
        <f t="array" aca="1" ref="AB49" ca="1">INDEX(MID(ListeOnglets,FIND("]",ListeOnglets)+1,255),ROWS($AB$5:AB49))</f>
        <v>#REF!</v>
      </c>
    </row>
    <row r="50" spans="15:28">
      <c r="O50" s="107"/>
      <c r="Z50" s="100"/>
      <c r="AA50" s="100"/>
      <c r="AB50" s="106" t="e" cm="1">
        <f t="array" aca="1" ref="AB50" ca="1">INDEX(MID(ListeOnglets,FIND("]",ListeOnglets)+1,255),ROWS($AB$5:AB50))</f>
        <v>#REF!</v>
      </c>
    </row>
    <row r="51" spans="15:28">
      <c r="O51" s="107"/>
      <c r="Z51" s="100"/>
      <c r="AA51" s="100"/>
      <c r="AB51" s="106" t="e" cm="1">
        <f t="array" aca="1" ref="AB51" ca="1">INDEX(MID(ListeOnglets,FIND("]",ListeOnglets)+1,255),ROWS($AB$5:AB51))</f>
        <v>#REF!</v>
      </c>
    </row>
    <row r="52" spans="15:28">
      <c r="O52" s="107"/>
      <c r="Z52" s="100"/>
      <c r="AA52" s="100"/>
      <c r="AB52" s="106" t="e" cm="1">
        <f t="array" aca="1" ref="AB52" ca="1">INDEX(MID(ListeOnglets,FIND("]",ListeOnglets)+1,255),ROWS($AB$5:AB52))</f>
        <v>#REF!</v>
      </c>
    </row>
    <row r="53" spans="15:28">
      <c r="O53" s="107"/>
      <c r="Z53" s="100"/>
      <c r="AA53" s="100"/>
      <c r="AB53" s="106" t="e" cm="1">
        <f t="array" aca="1" ref="AB53" ca="1">INDEX(MID(ListeOnglets,FIND("]",ListeOnglets)+1,255),ROWS($AB$5:AB53))</f>
        <v>#REF!</v>
      </c>
    </row>
    <row r="54" spans="15:28">
      <c r="O54" s="107"/>
      <c r="Z54" s="100"/>
      <c r="AA54" s="100"/>
      <c r="AB54" s="106" t="e" cm="1">
        <f t="array" aca="1" ref="AB54" ca="1">INDEX(MID(ListeOnglets,FIND("]",ListeOnglets)+1,255),ROWS($AB$5:AB54))</f>
        <v>#REF!</v>
      </c>
    </row>
    <row r="55" spans="15:28">
      <c r="O55" s="107"/>
      <c r="Z55" s="100"/>
      <c r="AA55" s="100"/>
      <c r="AB55" s="106" t="e" cm="1">
        <f t="array" aca="1" ref="AB55" ca="1">INDEX(MID(ListeOnglets,FIND("]",ListeOnglets)+1,255),ROWS($AB$5:AB55))</f>
        <v>#REF!</v>
      </c>
    </row>
    <row r="56" spans="15:28">
      <c r="O56" s="107"/>
      <c r="Z56" s="100"/>
      <c r="AA56" s="100"/>
      <c r="AB56" s="106" t="e" cm="1">
        <f t="array" aca="1" ref="AB56" ca="1">INDEX(MID(ListeOnglets,FIND("]",ListeOnglets)+1,255),ROWS($AB$5:AB56))</f>
        <v>#REF!</v>
      </c>
    </row>
    <row r="57" spans="15:28">
      <c r="O57" s="107"/>
      <c r="Z57" s="100"/>
      <c r="AA57" s="100"/>
      <c r="AB57" s="106" t="e" cm="1">
        <f t="array" aca="1" ref="AB57" ca="1">INDEX(MID(ListeOnglets,FIND("]",ListeOnglets)+1,255),ROWS($AB$5:AB57))</f>
        <v>#REF!</v>
      </c>
    </row>
    <row r="58" spans="15:28">
      <c r="O58" s="107"/>
      <c r="Z58" s="100"/>
      <c r="AA58" s="100"/>
      <c r="AB58" s="106" t="e" cm="1">
        <f t="array" aca="1" ref="AB58" ca="1">INDEX(MID(ListeOnglets,FIND("]",ListeOnglets)+1,255),ROWS($AB$5:AB58))</f>
        <v>#REF!</v>
      </c>
    </row>
    <row r="59" spans="15:28">
      <c r="O59" s="107"/>
      <c r="Z59" s="100"/>
      <c r="AA59" s="100"/>
      <c r="AB59" s="106" t="e" cm="1">
        <f t="array" aca="1" ref="AB59" ca="1">INDEX(MID(ListeOnglets,FIND("]",ListeOnglets)+1,255),ROWS($AB$5:AB59))</f>
        <v>#REF!</v>
      </c>
    </row>
    <row r="60" spans="15:28">
      <c r="O60" s="107"/>
      <c r="Z60" s="100"/>
      <c r="AA60" s="100"/>
      <c r="AB60" s="106" t="e" cm="1">
        <f t="array" aca="1" ref="AB60" ca="1">INDEX(MID(ListeOnglets,FIND("]",ListeOnglets)+1,255),ROWS($AB$5:AB60))</f>
        <v>#REF!</v>
      </c>
    </row>
    <row r="61" spans="15:28">
      <c r="O61" s="107"/>
      <c r="Z61" s="100"/>
      <c r="AA61" s="100"/>
      <c r="AB61" s="106" t="e" cm="1">
        <f t="array" aca="1" ref="AB61" ca="1">INDEX(MID(ListeOnglets,FIND("]",ListeOnglets)+1,255),ROWS($AB$5:AB61))</f>
        <v>#REF!</v>
      </c>
    </row>
    <row r="62" spans="15:28">
      <c r="O62" s="107"/>
      <c r="Z62" s="100"/>
      <c r="AA62" s="100"/>
      <c r="AB62" s="106" t="e" cm="1">
        <f t="array" aca="1" ref="AB62" ca="1">INDEX(MID(ListeOnglets,FIND("]",ListeOnglets)+1,255),ROWS($AB$5:AB62))</f>
        <v>#REF!</v>
      </c>
    </row>
    <row r="63" spans="15:28">
      <c r="O63" s="107"/>
      <c r="Z63" s="100"/>
      <c r="AA63" s="100"/>
      <c r="AB63" s="106" t="e" cm="1">
        <f t="array" aca="1" ref="AB63" ca="1">INDEX(MID(ListeOnglets,FIND("]",ListeOnglets)+1,255),ROWS($AB$5:AB63))</f>
        <v>#REF!</v>
      </c>
    </row>
    <row r="64" spans="15:28">
      <c r="O64" s="107"/>
      <c r="Z64" s="100"/>
      <c r="AA64" s="100"/>
      <c r="AB64" s="106" t="e" cm="1">
        <f t="array" aca="1" ref="AB64" ca="1">INDEX(MID(ListeOnglets,FIND("]",ListeOnglets)+1,255),ROWS($AB$5:AB64))</f>
        <v>#REF!</v>
      </c>
    </row>
    <row r="65" spans="15:28">
      <c r="O65" s="107"/>
      <c r="Z65" s="100"/>
      <c r="AA65" s="100"/>
      <c r="AB65" s="106" t="e" cm="1">
        <f t="array" aca="1" ref="AB65" ca="1">INDEX(MID(ListeOnglets,FIND("]",ListeOnglets)+1,255),ROWS($AB$5:AB65))</f>
        <v>#REF!</v>
      </c>
    </row>
    <row r="66" spans="15:28">
      <c r="O66" s="107"/>
      <c r="Z66" s="100"/>
      <c r="AA66" s="100"/>
      <c r="AB66" s="106" t="e" cm="1">
        <f t="array" aca="1" ref="AB66" ca="1">INDEX(MID(ListeOnglets,FIND("]",ListeOnglets)+1,255),ROWS($AB$5:AB66))</f>
        <v>#REF!</v>
      </c>
    </row>
    <row r="67" spans="15:28">
      <c r="O67" s="107"/>
      <c r="Z67" s="100"/>
      <c r="AA67" s="100"/>
      <c r="AB67" s="106" t="e" cm="1">
        <f t="array" aca="1" ref="AB67" ca="1">INDEX(MID(ListeOnglets,FIND("]",ListeOnglets)+1,255),ROWS($AB$5:AB67))</f>
        <v>#REF!</v>
      </c>
    </row>
    <row r="68" spans="15:28">
      <c r="O68" s="107"/>
      <c r="Z68" s="100"/>
      <c r="AA68" s="100"/>
      <c r="AB68" s="106" t="e" cm="1">
        <f t="array" aca="1" ref="AB68" ca="1">INDEX(MID(ListeOnglets,FIND("]",ListeOnglets)+1,255),ROWS($AB$5:AB68))</f>
        <v>#REF!</v>
      </c>
    </row>
    <row r="69" spans="15:28">
      <c r="O69" s="107"/>
      <c r="Z69" s="100"/>
      <c r="AA69" s="100"/>
      <c r="AB69" s="106" t="e" cm="1">
        <f t="array" aca="1" ref="AB69" ca="1">INDEX(MID(ListeOnglets,FIND("]",ListeOnglets)+1,255),ROWS($AB$5:AB69))</f>
        <v>#REF!</v>
      </c>
    </row>
    <row r="70" spans="15:28">
      <c r="O70" s="107"/>
      <c r="Z70" s="100"/>
      <c r="AA70" s="100"/>
      <c r="AB70" s="106" t="e" cm="1">
        <f t="array" aca="1" ref="AB70" ca="1">INDEX(MID(ListeOnglets,FIND("]",ListeOnglets)+1,255),ROWS($AB$5:AB70))</f>
        <v>#REF!</v>
      </c>
    </row>
    <row r="71" spans="15:28">
      <c r="O71" s="107"/>
      <c r="Z71" s="100"/>
      <c r="AA71" s="100"/>
      <c r="AB71" s="106" t="e" cm="1">
        <f t="array" aca="1" ref="AB71" ca="1">INDEX(MID(ListeOnglets,FIND("]",ListeOnglets)+1,255),ROWS($AB$5:AB71))</f>
        <v>#REF!</v>
      </c>
    </row>
    <row r="72" spans="15:28">
      <c r="O72" s="107"/>
      <c r="Z72" s="100"/>
      <c r="AA72" s="100"/>
      <c r="AB72" s="106" t="e" cm="1">
        <f t="array" aca="1" ref="AB72" ca="1">INDEX(MID(ListeOnglets,FIND("]",ListeOnglets)+1,255),ROWS($AB$5:AB72))</f>
        <v>#REF!</v>
      </c>
    </row>
    <row r="73" spans="15:28">
      <c r="O73" s="107"/>
      <c r="Z73" s="100"/>
      <c r="AA73" s="100"/>
      <c r="AB73" s="106" t="e" cm="1">
        <f t="array" aca="1" ref="AB73" ca="1">INDEX(MID(ListeOnglets,FIND("]",ListeOnglets)+1,255),ROWS($AB$5:AB73))</f>
        <v>#REF!</v>
      </c>
    </row>
    <row r="74" spans="15:28">
      <c r="O74" s="107"/>
      <c r="Z74" s="100"/>
      <c r="AA74" s="100"/>
      <c r="AB74" s="106" t="e" cm="1">
        <f t="array" aca="1" ref="AB74" ca="1">INDEX(MID(ListeOnglets,FIND("]",ListeOnglets)+1,255),ROWS($AB$5:AB74))</f>
        <v>#REF!</v>
      </c>
    </row>
    <row r="75" spans="15:28">
      <c r="O75" s="107"/>
      <c r="Z75" s="100"/>
      <c r="AA75" s="100"/>
      <c r="AB75" s="106" t="e" cm="1">
        <f t="array" aca="1" ref="AB75" ca="1">INDEX(MID(ListeOnglets,FIND("]",ListeOnglets)+1,255),ROWS($AB$5:AB75))</f>
        <v>#REF!</v>
      </c>
    </row>
    <row r="76" spans="15:28">
      <c r="O76" s="107"/>
      <c r="Z76" s="100"/>
      <c r="AA76" s="100"/>
      <c r="AB76" s="106" t="e" cm="1">
        <f t="array" aca="1" ref="AB76" ca="1">INDEX(MID(ListeOnglets,FIND("]",ListeOnglets)+1,255),ROWS($AB$5:AB76))</f>
        <v>#REF!</v>
      </c>
    </row>
    <row r="77" spans="15:28">
      <c r="O77" s="107"/>
      <c r="Z77" s="100"/>
      <c r="AA77" s="100"/>
      <c r="AB77" s="106" t="e" cm="1">
        <f t="array" aca="1" ref="AB77" ca="1">INDEX(MID(ListeOnglets,FIND("]",ListeOnglets)+1,255),ROWS($AB$5:AB77))</f>
        <v>#REF!</v>
      </c>
    </row>
    <row r="78" spans="15:28">
      <c r="O78" s="107"/>
      <c r="Z78" s="100"/>
      <c r="AA78" s="100"/>
      <c r="AB78" s="106" t="e" cm="1">
        <f t="array" aca="1" ref="AB78" ca="1">INDEX(MID(ListeOnglets,FIND("]",ListeOnglets)+1,255),ROWS($AB$5:AB78))</f>
        <v>#REF!</v>
      </c>
    </row>
    <row r="79" spans="15:28">
      <c r="O79" s="107"/>
      <c r="Z79" s="100"/>
      <c r="AA79" s="100"/>
      <c r="AB79" s="106" t="e" cm="1">
        <f t="array" aca="1" ref="AB79" ca="1">INDEX(MID(ListeOnglets,FIND("]",ListeOnglets)+1,255),ROWS($AB$5:AB79))</f>
        <v>#REF!</v>
      </c>
    </row>
    <row r="80" spans="15:28">
      <c r="O80" s="107"/>
      <c r="Z80" s="100"/>
      <c r="AA80" s="100"/>
      <c r="AB80" s="106" t="e" cm="1">
        <f t="array" aca="1" ref="AB80" ca="1">INDEX(MID(ListeOnglets,FIND("]",ListeOnglets)+1,255),ROWS($AB$5:AB80))</f>
        <v>#REF!</v>
      </c>
    </row>
    <row r="81" spans="15:28">
      <c r="O81" s="107"/>
      <c r="Z81" s="100"/>
      <c r="AA81" s="100"/>
      <c r="AB81" s="106" t="e" cm="1">
        <f t="array" aca="1" ref="AB81" ca="1">INDEX(MID(ListeOnglets,FIND("]",ListeOnglets)+1,255),ROWS($AB$5:AB81))</f>
        <v>#REF!</v>
      </c>
    </row>
    <row r="82" spans="15:28">
      <c r="O82" s="107"/>
      <c r="Z82" s="100"/>
      <c r="AA82" s="100"/>
      <c r="AB82" s="106" t="e" cm="1">
        <f t="array" aca="1" ref="AB82" ca="1">INDEX(MID(ListeOnglets,FIND("]",ListeOnglets)+1,255),ROWS($AB$5:AB82))</f>
        <v>#REF!</v>
      </c>
    </row>
    <row r="83" spans="15:28">
      <c r="O83" s="107"/>
      <c r="Z83" s="100"/>
      <c r="AA83" s="100"/>
      <c r="AB83" s="106" t="e" cm="1">
        <f t="array" aca="1" ref="AB83" ca="1">INDEX(MID(ListeOnglets,FIND("]",ListeOnglets)+1,255),ROWS($AB$5:AB83))</f>
        <v>#REF!</v>
      </c>
    </row>
    <row r="84" spans="15:28">
      <c r="O84" s="107"/>
      <c r="Z84" s="100"/>
      <c r="AA84" s="100"/>
      <c r="AB84" s="106" t="e" cm="1">
        <f t="array" aca="1" ref="AB84" ca="1">INDEX(MID(ListeOnglets,FIND("]",ListeOnglets)+1,255),ROWS($AB$5:AB84))</f>
        <v>#REF!</v>
      </c>
    </row>
    <row r="85" spans="15:28">
      <c r="O85" s="107"/>
      <c r="Z85" s="100"/>
      <c r="AA85" s="100"/>
      <c r="AB85" s="106" t="e" cm="1">
        <f t="array" aca="1" ref="AB85" ca="1">INDEX(MID(ListeOnglets,FIND("]",ListeOnglets)+1,255),ROWS($AB$5:AB85))</f>
        <v>#REF!</v>
      </c>
    </row>
    <row r="86" spans="15:28">
      <c r="O86" s="107"/>
      <c r="Z86" s="100"/>
      <c r="AA86" s="100"/>
      <c r="AB86" s="106" t="e" cm="1">
        <f t="array" aca="1" ref="AB86" ca="1">INDEX(MID(ListeOnglets,FIND("]",ListeOnglets)+1,255),ROWS($AB$5:AB86))</f>
        <v>#REF!</v>
      </c>
    </row>
    <row r="87" spans="15:28">
      <c r="O87" s="107"/>
      <c r="Z87" s="100"/>
      <c r="AA87" s="100"/>
      <c r="AB87" s="106" t="e" cm="1">
        <f t="array" aca="1" ref="AB87" ca="1">INDEX(MID(ListeOnglets,FIND("]",ListeOnglets)+1,255),ROWS($AB$5:AB87))</f>
        <v>#REF!</v>
      </c>
    </row>
    <row r="88" spans="15:28">
      <c r="O88" s="107"/>
      <c r="Z88" s="100"/>
      <c r="AA88" s="100"/>
      <c r="AB88" s="106" t="e" cm="1">
        <f t="array" aca="1" ref="AB88" ca="1">INDEX(MID(ListeOnglets,FIND("]",ListeOnglets)+1,255),ROWS($AB$5:AB88))</f>
        <v>#REF!</v>
      </c>
    </row>
    <row r="89" spans="15:28">
      <c r="O89" s="107"/>
      <c r="Z89" s="100"/>
      <c r="AA89" s="100"/>
      <c r="AB89" s="106" t="e" cm="1">
        <f t="array" aca="1" ref="AB89" ca="1">INDEX(MID(ListeOnglets,FIND("]",ListeOnglets)+1,255),ROWS($AB$5:AB89))</f>
        <v>#REF!</v>
      </c>
    </row>
    <row r="90" spans="15:28">
      <c r="O90" s="107"/>
      <c r="Z90" s="100"/>
      <c r="AA90" s="100"/>
      <c r="AB90" s="106" t="e" cm="1">
        <f t="array" aca="1" ref="AB90" ca="1">INDEX(MID(ListeOnglets,FIND("]",ListeOnglets)+1,255),ROWS($AB$5:AB90))</f>
        <v>#REF!</v>
      </c>
    </row>
    <row r="91" spans="15:28">
      <c r="O91" s="107"/>
      <c r="Z91" s="100"/>
      <c r="AA91" s="100"/>
      <c r="AB91" s="106" t="e" cm="1">
        <f t="array" aca="1" ref="AB91" ca="1">INDEX(MID(ListeOnglets,FIND("]",ListeOnglets)+1,255),ROWS($AB$5:AB91))</f>
        <v>#REF!</v>
      </c>
    </row>
    <row r="92" spans="15:28">
      <c r="O92" s="107"/>
      <c r="Z92" s="100"/>
      <c r="AA92" s="100"/>
      <c r="AB92" s="106" t="e" cm="1">
        <f t="array" aca="1" ref="AB92" ca="1">INDEX(MID(ListeOnglets,FIND("]",ListeOnglets)+1,255),ROWS($AB$5:AB92))</f>
        <v>#REF!</v>
      </c>
    </row>
    <row r="93" spans="15:28">
      <c r="O93" s="107"/>
      <c r="Z93" s="100"/>
      <c r="AA93" s="100"/>
      <c r="AB93" s="106" t="e" cm="1">
        <f t="array" aca="1" ref="AB93" ca="1">INDEX(MID(ListeOnglets,FIND("]",ListeOnglets)+1,255),ROWS($AB$5:AB93))</f>
        <v>#REF!</v>
      </c>
    </row>
    <row r="94" spans="15:28">
      <c r="O94" s="107"/>
      <c r="Z94" s="100"/>
      <c r="AA94" s="100"/>
      <c r="AB94" s="106" t="e" cm="1">
        <f t="array" aca="1" ref="AB94" ca="1">INDEX(MID(ListeOnglets,FIND("]",ListeOnglets)+1,255),ROWS($AB$5:AB94))</f>
        <v>#REF!</v>
      </c>
    </row>
    <row r="95" spans="15:28">
      <c r="O95" s="107"/>
      <c r="Z95" s="100"/>
      <c r="AA95" s="100"/>
      <c r="AB95" s="106" t="e" cm="1">
        <f t="array" aca="1" ref="AB95" ca="1">INDEX(MID(ListeOnglets,FIND("]",ListeOnglets)+1,255),ROWS($AB$5:AB95))</f>
        <v>#REF!</v>
      </c>
    </row>
    <row r="96" spans="15:28">
      <c r="O96" s="107"/>
      <c r="Z96" s="100"/>
      <c r="AA96" s="100"/>
      <c r="AB96" s="106" t="e" cm="1">
        <f t="array" aca="1" ref="AB96" ca="1">INDEX(MID(ListeOnglets,FIND("]",ListeOnglets)+1,255),ROWS($AB$5:AB96))</f>
        <v>#REF!</v>
      </c>
    </row>
    <row r="97" spans="15:28">
      <c r="O97" s="107"/>
      <c r="Z97" s="100"/>
      <c r="AA97" s="100"/>
      <c r="AB97" s="106" t="e" cm="1">
        <f t="array" aca="1" ref="AB97" ca="1">INDEX(MID(ListeOnglets,FIND("]",ListeOnglets)+1,255),ROWS($AB$5:AB97))</f>
        <v>#REF!</v>
      </c>
    </row>
    <row r="98" spans="15:28">
      <c r="O98" s="107"/>
      <c r="Z98" s="100"/>
      <c r="AA98" s="100"/>
      <c r="AB98" s="106" t="e" cm="1">
        <f t="array" aca="1" ref="AB98" ca="1">INDEX(MID(ListeOnglets,FIND("]",ListeOnglets)+1,255),ROWS($AB$5:AB98))</f>
        <v>#REF!</v>
      </c>
    </row>
    <row r="99" spans="15:28">
      <c r="O99" s="107"/>
      <c r="Z99" s="100"/>
      <c r="AA99" s="100"/>
      <c r="AB99" s="106" t="e" cm="1">
        <f t="array" aca="1" ref="AB99" ca="1">INDEX(MID(ListeOnglets,FIND("]",ListeOnglets)+1,255),ROWS($AB$5:AB99))</f>
        <v>#REF!</v>
      </c>
    </row>
    <row r="100" spans="15:28">
      <c r="O100" s="107"/>
      <c r="Z100" s="100"/>
      <c r="AA100" s="100"/>
      <c r="AB100" s="106" t="e" cm="1">
        <f t="array" aca="1" ref="AB100" ca="1">INDEX(MID(ListeOnglets,FIND("]",ListeOnglets)+1,255),ROWS($AB$5:AB100))</f>
        <v>#REF!</v>
      </c>
    </row>
    <row r="101" spans="15:28">
      <c r="O101" s="107"/>
      <c r="Z101" s="100"/>
      <c r="AA101" s="100"/>
      <c r="AB101" s="106" t="e" cm="1">
        <f t="array" aca="1" ref="AB101" ca="1">INDEX(MID(ListeOnglets,FIND("]",ListeOnglets)+1,255),ROWS($AB$5:AB101))</f>
        <v>#REF!</v>
      </c>
    </row>
    <row r="102" spans="15:28">
      <c r="O102" s="107"/>
      <c r="Z102" s="100"/>
      <c r="AA102" s="100"/>
      <c r="AB102" s="106" t="e" cm="1">
        <f t="array" aca="1" ref="AB102" ca="1">INDEX(MID(ListeOnglets,FIND("]",ListeOnglets)+1,255),ROWS($AB$5:AB102))</f>
        <v>#REF!</v>
      </c>
    </row>
    <row r="103" spans="15:28">
      <c r="O103" s="107"/>
      <c r="Z103" s="100"/>
      <c r="AA103" s="100"/>
      <c r="AB103" s="106" t="e" cm="1">
        <f t="array" aca="1" ref="AB103" ca="1">INDEX(MID(ListeOnglets,FIND("]",ListeOnglets)+1,255),ROWS($AB$5:AB103))</f>
        <v>#REF!</v>
      </c>
    </row>
    <row r="104" spans="15:28">
      <c r="O104" s="107"/>
      <c r="Z104" s="100"/>
      <c r="AA104" s="100"/>
      <c r="AB104" s="106" t="e" cm="1">
        <f t="array" aca="1" ref="AB104" ca="1">INDEX(MID(ListeOnglets,FIND("]",ListeOnglets)+1,255),ROWS($AB$5:AB104))</f>
        <v>#REF!</v>
      </c>
    </row>
    <row r="105" spans="15:28">
      <c r="O105" s="107"/>
      <c r="Z105" s="100"/>
      <c r="AA105" s="100"/>
      <c r="AB105" s="106" t="e" cm="1">
        <f t="array" aca="1" ref="AB105" ca="1">INDEX(MID(ListeOnglets,FIND("]",ListeOnglets)+1,255),ROWS($AB$5:AB105))</f>
        <v>#REF!</v>
      </c>
    </row>
    <row r="106" spans="15:28">
      <c r="O106" s="107"/>
      <c r="Z106" s="100"/>
      <c r="AA106" s="100"/>
      <c r="AB106" s="106" t="e" cm="1">
        <f t="array" aca="1" ref="AB106" ca="1">INDEX(MID(ListeOnglets,FIND("]",ListeOnglets)+1,255),ROWS($AB$5:AB106))</f>
        <v>#REF!</v>
      </c>
    </row>
    <row r="107" spans="15:28">
      <c r="O107" s="107"/>
      <c r="Z107" s="100"/>
      <c r="AA107" s="100"/>
      <c r="AB107" s="106" t="e" cm="1">
        <f t="array" aca="1" ref="AB107" ca="1">INDEX(MID(ListeOnglets,FIND("]",ListeOnglets)+1,255),ROWS($AB$5:AB107))</f>
        <v>#REF!</v>
      </c>
    </row>
    <row r="108" spans="15:28">
      <c r="O108" s="107"/>
      <c r="Z108" s="100"/>
      <c r="AA108" s="100"/>
      <c r="AB108" s="106" t="e" cm="1">
        <f t="array" aca="1" ref="AB108" ca="1">INDEX(MID(ListeOnglets,FIND("]",ListeOnglets)+1,255),ROWS($AB$5:AB108))</f>
        <v>#REF!</v>
      </c>
    </row>
    <row r="109" spans="15:28">
      <c r="O109" s="107"/>
      <c r="Z109" s="100"/>
      <c r="AA109" s="100"/>
      <c r="AB109" s="106" t="e" cm="1">
        <f t="array" aca="1" ref="AB109" ca="1">INDEX(MID(ListeOnglets,FIND("]",ListeOnglets)+1,255),ROWS($AB$5:AB109))</f>
        <v>#REF!</v>
      </c>
    </row>
    <row r="110" spans="15:28">
      <c r="O110" s="107"/>
      <c r="Z110" s="100"/>
      <c r="AA110" s="100"/>
      <c r="AB110" s="106" t="e" cm="1">
        <f t="array" aca="1" ref="AB110" ca="1">INDEX(MID(ListeOnglets,FIND("]",ListeOnglets)+1,255),ROWS($AB$5:AB110))</f>
        <v>#REF!</v>
      </c>
    </row>
    <row r="111" spans="15:28">
      <c r="O111" s="107"/>
      <c r="Z111" s="100"/>
      <c r="AA111" s="100"/>
      <c r="AB111" s="106" t="e" cm="1">
        <f t="array" aca="1" ref="AB111" ca="1">INDEX(MID(ListeOnglets,FIND("]",ListeOnglets)+1,255),ROWS($AB$5:AB111))</f>
        <v>#REF!</v>
      </c>
    </row>
    <row r="112" spans="15:28">
      <c r="O112" s="107"/>
      <c r="Z112" s="100"/>
      <c r="AA112" s="100"/>
      <c r="AB112" s="106" t="e" cm="1">
        <f t="array" aca="1" ref="AB112" ca="1">INDEX(MID(ListeOnglets,FIND("]",ListeOnglets)+1,255),ROWS($AB$5:AB112))</f>
        <v>#REF!</v>
      </c>
    </row>
    <row r="113" spans="15:28">
      <c r="O113" s="107"/>
      <c r="Z113" s="100"/>
      <c r="AA113" s="100"/>
      <c r="AB113" s="106" t="e" cm="1">
        <f t="array" aca="1" ref="AB113" ca="1">INDEX(MID(ListeOnglets,FIND("]",ListeOnglets)+1,255),ROWS($AB$5:AB113))</f>
        <v>#REF!</v>
      </c>
    </row>
    <row r="114" spans="15:28">
      <c r="O114" s="107"/>
      <c r="Z114" s="100"/>
      <c r="AA114" s="100"/>
      <c r="AB114" s="106" t="e" cm="1">
        <f t="array" aca="1" ref="AB114" ca="1">INDEX(MID(ListeOnglets,FIND("]",ListeOnglets)+1,255),ROWS($AB$5:AB114))</f>
        <v>#REF!</v>
      </c>
    </row>
    <row r="115" spans="15:28">
      <c r="O115" s="107"/>
      <c r="Z115" s="100"/>
      <c r="AA115" s="100"/>
      <c r="AB115" s="106" t="e" cm="1">
        <f t="array" aca="1" ref="AB115" ca="1">INDEX(MID(ListeOnglets,FIND("]",ListeOnglets)+1,255),ROWS($AB$5:AB115))</f>
        <v>#REF!</v>
      </c>
    </row>
    <row r="116" spans="15:28">
      <c r="O116" s="107"/>
      <c r="Z116" s="100"/>
      <c r="AA116" s="100"/>
      <c r="AB116" s="106" t="e" cm="1">
        <f t="array" aca="1" ref="AB116" ca="1">INDEX(MID(ListeOnglets,FIND("]",ListeOnglets)+1,255),ROWS($AB$5:AB116))</f>
        <v>#REF!</v>
      </c>
    </row>
    <row r="117" spans="15:28">
      <c r="O117" s="107"/>
      <c r="Z117" s="100"/>
      <c r="AA117" s="100"/>
      <c r="AB117" s="106" t="e" cm="1">
        <f t="array" aca="1" ref="AB117" ca="1">INDEX(MID(ListeOnglets,FIND("]",ListeOnglets)+1,255),ROWS($AB$5:AB117))</f>
        <v>#REF!</v>
      </c>
    </row>
    <row r="118" spans="15:28">
      <c r="O118" s="107"/>
      <c r="Z118" s="100"/>
      <c r="AA118" s="100"/>
      <c r="AB118" s="106" t="e" cm="1">
        <f t="array" aca="1" ref="AB118" ca="1">INDEX(MID(ListeOnglets,FIND("]",ListeOnglets)+1,255),ROWS($AB$5:AB118))</f>
        <v>#REF!</v>
      </c>
    </row>
    <row r="119" spans="15:28">
      <c r="O119" s="107"/>
      <c r="Z119" s="100"/>
      <c r="AA119" s="100"/>
      <c r="AB119" s="106" t="e" cm="1">
        <f t="array" aca="1" ref="AB119" ca="1">INDEX(MID(ListeOnglets,FIND("]",ListeOnglets)+1,255),ROWS($AB$5:AB119))</f>
        <v>#REF!</v>
      </c>
    </row>
    <row r="120" spans="15:28">
      <c r="O120" s="107"/>
      <c r="Z120" s="100"/>
      <c r="AA120" s="100"/>
      <c r="AB120" s="106" t="e" cm="1">
        <f t="array" aca="1" ref="AB120" ca="1">INDEX(MID(ListeOnglets,FIND("]",ListeOnglets)+1,255),ROWS($AB$5:AB120))</f>
        <v>#REF!</v>
      </c>
    </row>
    <row r="121" spans="15:28">
      <c r="O121" s="107"/>
      <c r="Z121" s="100"/>
      <c r="AA121" s="100"/>
      <c r="AB121" s="106" t="e" cm="1">
        <f t="array" aca="1" ref="AB121" ca="1">INDEX(MID(ListeOnglets,FIND("]",ListeOnglets)+1,255),ROWS($AB$5:AB121))</f>
        <v>#REF!</v>
      </c>
    </row>
    <row r="122" spans="15:28">
      <c r="O122" s="107"/>
      <c r="Z122" s="100"/>
      <c r="AA122" s="100"/>
      <c r="AB122" s="106" t="e" cm="1">
        <f t="array" aca="1" ref="AB122" ca="1">INDEX(MID(ListeOnglets,FIND("]",ListeOnglets)+1,255),ROWS($AB$5:AB122))</f>
        <v>#REF!</v>
      </c>
    </row>
    <row r="123" spans="15:28">
      <c r="O123" s="107"/>
      <c r="Z123" s="100"/>
      <c r="AA123" s="100"/>
      <c r="AB123" s="106" t="e" cm="1">
        <f t="array" aca="1" ref="AB123" ca="1">INDEX(MID(ListeOnglets,FIND("]",ListeOnglets)+1,255),ROWS($AB$5:AB123))</f>
        <v>#REF!</v>
      </c>
    </row>
    <row r="124" spans="15:28">
      <c r="O124" s="107"/>
      <c r="Z124" s="100"/>
      <c r="AA124" s="100"/>
      <c r="AB124" s="106" t="e" cm="1">
        <f t="array" aca="1" ref="AB124" ca="1">INDEX(MID(ListeOnglets,FIND("]",ListeOnglets)+1,255),ROWS($AB$5:AB124))</f>
        <v>#REF!</v>
      </c>
    </row>
    <row r="125" spans="15:28">
      <c r="O125" s="107"/>
      <c r="Z125" s="100"/>
      <c r="AA125" s="100"/>
      <c r="AB125" s="106" t="e" cm="1">
        <f t="array" aca="1" ref="AB125" ca="1">INDEX(MID(ListeOnglets,FIND("]",ListeOnglets)+1,255),ROWS($AB$5:AB125))</f>
        <v>#REF!</v>
      </c>
    </row>
    <row r="126" spans="15:28">
      <c r="O126" s="107"/>
      <c r="Z126" s="100"/>
      <c r="AA126" s="100"/>
      <c r="AB126" s="106" t="e" cm="1">
        <f t="array" aca="1" ref="AB126" ca="1">INDEX(MID(ListeOnglets,FIND("]",ListeOnglets)+1,255),ROWS($AB$5:AB126))</f>
        <v>#REF!</v>
      </c>
    </row>
    <row r="127" spans="15:28">
      <c r="O127" s="107"/>
      <c r="Z127" s="100"/>
      <c r="AA127" s="100"/>
      <c r="AB127" s="106" t="e" cm="1">
        <f t="array" aca="1" ref="AB127" ca="1">INDEX(MID(ListeOnglets,FIND("]",ListeOnglets)+1,255),ROWS($AB$5:AB127))</f>
        <v>#REF!</v>
      </c>
    </row>
    <row r="128" spans="15:28">
      <c r="O128" s="107"/>
      <c r="Z128" s="100"/>
      <c r="AA128" s="100"/>
      <c r="AB128" s="106" t="e" cm="1">
        <f t="array" aca="1" ref="AB128" ca="1">INDEX(MID(ListeOnglets,FIND("]",ListeOnglets)+1,255),ROWS($AB$5:AB128))</f>
        <v>#REF!</v>
      </c>
    </row>
    <row r="129" spans="15:28">
      <c r="O129" s="107"/>
      <c r="Z129" s="100"/>
      <c r="AA129" s="100"/>
      <c r="AB129" s="106" t="e" cm="1">
        <f t="array" aca="1" ref="AB129" ca="1">INDEX(MID(ListeOnglets,FIND("]",ListeOnglets)+1,255),ROWS($AB$5:AB129))</f>
        <v>#REF!</v>
      </c>
    </row>
    <row r="130" spans="15:28">
      <c r="O130" s="107"/>
      <c r="Z130" s="100"/>
      <c r="AA130" s="100"/>
      <c r="AB130" s="106" t="e" cm="1">
        <f t="array" aca="1" ref="AB130" ca="1">INDEX(MID(ListeOnglets,FIND("]",ListeOnglets)+1,255),ROWS($AB$5:AB130))</f>
        <v>#REF!</v>
      </c>
    </row>
    <row r="131" spans="15:28">
      <c r="O131" s="107"/>
      <c r="Z131" s="100"/>
      <c r="AA131" s="100"/>
      <c r="AB131" s="106" t="e" cm="1">
        <f t="array" aca="1" ref="AB131" ca="1">INDEX(MID(ListeOnglets,FIND("]",ListeOnglets)+1,255),ROWS($AB$5:AB131))</f>
        <v>#REF!</v>
      </c>
    </row>
    <row r="132" spans="15:28">
      <c r="O132" s="107"/>
      <c r="Z132" s="100"/>
      <c r="AA132" s="100"/>
      <c r="AB132" s="106" t="e" cm="1">
        <f t="array" aca="1" ref="AB132" ca="1">INDEX(MID(ListeOnglets,FIND("]",ListeOnglets)+1,255),ROWS($AB$5:AB132))</f>
        <v>#REF!</v>
      </c>
    </row>
    <row r="133" spans="15:28">
      <c r="O133" s="107"/>
      <c r="Z133" s="100"/>
      <c r="AA133" s="100"/>
      <c r="AB133" s="106" t="e" cm="1">
        <f t="array" aca="1" ref="AB133" ca="1">INDEX(MID(ListeOnglets,FIND("]",ListeOnglets)+1,255),ROWS($AB$5:AB133))</f>
        <v>#REF!</v>
      </c>
    </row>
    <row r="134" spans="15:28">
      <c r="O134" s="107"/>
      <c r="Z134" s="100"/>
      <c r="AA134" s="100"/>
      <c r="AB134" s="106" t="e" cm="1">
        <f t="array" aca="1" ref="AB134" ca="1">INDEX(MID(ListeOnglets,FIND("]",ListeOnglets)+1,255),ROWS($AB$5:AB134))</f>
        <v>#REF!</v>
      </c>
    </row>
    <row r="135" spans="15:28">
      <c r="O135" s="107"/>
      <c r="Z135" s="100"/>
      <c r="AA135" s="100"/>
      <c r="AB135" s="106" t="e" cm="1">
        <f t="array" aca="1" ref="AB135" ca="1">INDEX(MID(ListeOnglets,FIND("]",ListeOnglets)+1,255),ROWS($AB$5:AB135))</f>
        <v>#REF!</v>
      </c>
    </row>
    <row r="136" spans="15:28">
      <c r="O136" s="107"/>
      <c r="Z136" s="100"/>
      <c r="AA136" s="100"/>
      <c r="AB136" s="106" t="e" cm="1">
        <f t="array" aca="1" ref="AB136" ca="1">INDEX(MID(ListeOnglets,FIND("]",ListeOnglets)+1,255),ROWS($AB$5:AB136))</f>
        <v>#REF!</v>
      </c>
    </row>
    <row r="137" spans="15:28">
      <c r="O137" s="107"/>
      <c r="Z137" s="100"/>
      <c r="AA137" s="100"/>
      <c r="AB137" s="106" t="e" cm="1">
        <f t="array" aca="1" ref="AB137" ca="1">INDEX(MID(ListeOnglets,FIND("]",ListeOnglets)+1,255),ROWS($AB$5:AB137))</f>
        <v>#REF!</v>
      </c>
    </row>
    <row r="138" spans="15:28">
      <c r="O138" s="107"/>
      <c r="Z138" s="100"/>
      <c r="AA138" s="100"/>
      <c r="AB138" s="106" t="e" cm="1">
        <f t="array" aca="1" ref="AB138" ca="1">INDEX(MID(ListeOnglets,FIND("]",ListeOnglets)+1,255),ROWS($AB$5:AB138))</f>
        <v>#REF!</v>
      </c>
    </row>
    <row r="139" spans="15:28">
      <c r="O139" s="107"/>
      <c r="Z139" s="100"/>
      <c r="AA139" s="100"/>
      <c r="AB139" s="106" t="e" cm="1">
        <f t="array" aca="1" ref="AB139" ca="1">INDEX(MID(ListeOnglets,FIND("]",ListeOnglets)+1,255),ROWS($AB$5:AB139))</f>
        <v>#REF!</v>
      </c>
    </row>
    <row r="140" spans="15:28">
      <c r="O140" s="107"/>
      <c r="Z140" s="100"/>
      <c r="AA140" s="100"/>
      <c r="AB140" s="106" t="e" cm="1">
        <f t="array" aca="1" ref="AB140" ca="1">INDEX(MID(ListeOnglets,FIND("]",ListeOnglets)+1,255),ROWS($AB$5:AB140))</f>
        <v>#REF!</v>
      </c>
    </row>
    <row r="141" spans="15:28">
      <c r="O141" s="107"/>
      <c r="Z141" s="100"/>
      <c r="AA141" s="100"/>
      <c r="AB141" s="106" t="e" cm="1">
        <f t="array" aca="1" ref="AB141" ca="1">INDEX(MID(ListeOnglets,FIND("]",ListeOnglets)+1,255),ROWS($AB$5:AB141))</f>
        <v>#REF!</v>
      </c>
    </row>
    <row r="142" spans="15:28">
      <c r="O142" s="107"/>
      <c r="Z142" s="100"/>
      <c r="AA142" s="100"/>
      <c r="AB142" s="106" t="e" cm="1">
        <f t="array" aca="1" ref="AB142" ca="1">INDEX(MID(ListeOnglets,FIND("]",ListeOnglets)+1,255),ROWS($AB$5:AB142))</f>
        <v>#REF!</v>
      </c>
    </row>
    <row r="143" spans="15:28">
      <c r="O143" s="107"/>
      <c r="Z143" s="100"/>
      <c r="AA143" s="100"/>
      <c r="AB143" s="106" t="e" cm="1">
        <f t="array" aca="1" ref="AB143" ca="1">INDEX(MID(ListeOnglets,FIND("]",ListeOnglets)+1,255),ROWS($AB$5:AB143))</f>
        <v>#REF!</v>
      </c>
    </row>
    <row r="144" spans="15:28">
      <c r="O144" s="107"/>
      <c r="Z144" s="100"/>
      <c r="AA144" s="100"/>
      <c r="AB144" s="106" t="e" cm="1">
        <f t="array" aca="1" ref="AB144" ca="1">INDEX(MID(ListeOnglets,FIND("]",ListeOnglets)+1,255),ROWS($AB$5:AB144))</f>
        <v>#REF!</v>
      </c>
    </row>
    <row r="145" spans="15:28">
      <c r="O145" s="107"/>
      <c r="Z145" s="100"/>
      <c r="AA145" s="100"/>
      <c r="AB145" s="106" t="e" cm="1">
        <f t="array" aca="1" ref="AB145" ca="1">INDEX(MID(ListeOnglets,FIND("]",ListeOnglets)+1,255),ROWS($AB$5:AB145))</f>
        <v>#REF!</v>
      </c>
    </row>
    <row r="146" spans="15:28">
      <c r="O146" s="107"/>
      <c r="Z146" s="100"/>
      <c r="AA146" s="100"/>
      <c r="AB146" s="106" t="e" cm="1">
        <f t="array" aca="1" ref="AB146" ca="1">INDEX(MID(ListeOnglets,FIND("]",ListeOnglets)+1,255),ROWS($AB$5:AB146))</f>
        <v>#REF!</v>
      </c>
    </row>
    <row r="147" spans="15:28">
      <c r="O147" s="107"/>
      <c r="Z147" s="100"/>
      <c r="AA147" s="100"/>
      <c r="AB147" s="106" t="e" cm="1">
        <f t="array" aca="1" ref="AB147" ca="1">INDEX(MID(ListeOnglets,FIND("]",ListeOnglets)+1,255),ROWS($AB$5:AB147))</f>
        <v>#REF!</v>
      </c>
    </row>
    <row r="148" spans="15:28">
      <c r="O148" s="107"/>
      <c r="Z148" s="100"/>
      <c r="AA148" s="100"/>
      <c r="AB148" s="106" t="e" cm="1">
        <f t="array" aca="1" ref="AB148" ca="1">INDEX(MID(ListeOnglets,FIND("]",ListeOnglets)+1,255),ROWS($AB$5:AB148))</f>
        <v>#REF!</v>
      </c>
    </row>
    <row r="149" spans="15:28">
      <c r="O149" s="107"/>
      <c r="Z149" s="100"/>
      <c r="AA149" s="100"/>
      <c r="AB149" s="106" t="e" cm="1">
        <f t="array" aca="1" ref="AB149" ca="1">INDEX(MID(ListeOnglets,FIND("]",ListeOnglets)+1,255),ROWS($AB$5:AB149))</f>
        <v>#REF!</v>
      </c>
    </row>
    <row r="150" spans="15:28">
      <c r="O150" s="107"/>
      <c r="Z150" s="100"/>
      <c r="AA150" s="100"/>
      <c r="AB150" s="106" t="e" cm="1">
        <f t="array" aca="1" ref="AB150" ca="1">INDEX(MID(ListeOnglets,FIND("]",ListeOnglets)+1,255),ROWS($AB$5:AB150))</f>
        <v>#REF!</v>
      </c>
    </row>
    <row r="151" spans="15:28">
      <c r="O151" s="107"/>
      <c r="Z151" s="100"/>
      <c r="AA151" s="100"/>
      <c r="AB151" s="106" t="e" cm="1">
        <f t="array" aca="1" ref="AB151" ca="1">INDEX(MID(ListeOnglets,FIND("]",ListeOnglets)+1,255),ROWS($AB$5:AB151))</f>
        <v>#REF!</v>
      </c>
    </row>
    <row r="152" spans="15:28">
      <c r="O152" s="107"/>
      <c r="Z152" s="100"/>
      <c r="AA152" s="100"/>
      <c r="AB152" s="106" t="e" cm="1">
        <f t="array" aca="1" ref="AB152" ca="1">INDEX(MID(ListeOnglets,FIND("]",ListeOnglets)+1,255),ROWS($AB$5:AB152))</f>
        <v>#REF!</v>
      </c>
    </row>
    <row r="153" spans="15:28">
      <c r="O153" s="107"/>
      <c r="Z153" s="100"/>
      <c r="AA153" s="100"/>
      <c r="AB153" s="106" t="e" cm="1">
        <f t="array" aca="1" ref="AB153" ca="1">INDEX(MID(ListeOnglets,FIND("]",ListeOnglets)+1,255),ROWS($AB$5:AB153))</f>
        <v>#REF!</v>
      </c>
    </row>
    <row r="154" spans="15:28">
      <c r="O154" s="107"/>
      <c r="Z154" s="100"/>
      <c r="AA154" s="100"/>
      <c r="AB154" s="106" t="e" cm="1">
        <f t="array" aca="1" ref="AB154" ca="1">INDEX(MID(ListeOnglets,FIND("]",ListeOnglets)+1,255),ROWS($AB$5:AB154))</f>
        <v>#REF!</v>
      </c>
    </row>
    <row r="155" spans="15:28">
      <c r="O155" s="107"/>
      <c r="Z155" s="100"/>
      <c r="AA155" s="100"/>
      <c r="AB155" s="106" t="e" cm="1">
        <f t="array" aca="1" ref="AB155" ca="1">INDEX(MID(ListeOnglets,FIND("]",ListeOnglets)+1,255),ROWS($AB$5:AB155))</f>
        <v>#REF!</v>
      </c>
    </row>
    <row r="156" spans="15:28">
      <c r="O156" s="107"/>
      <c r="Z156" s="100"/>
      <c r="AA156" s="100"/>
      <c r="AB156" s="106" t="e" cm="1">
        <f t="array" aca="1" ref="AB156" ca="1">INDEX(MID(ListeOnglets,FIND("]",ListeOnglets)+1,255),ROWS($AB$5:AB156))</f>
        <v>#REF!</v>
      </c>
    </row>
    <row r="157" spans="15:28">
      <c r="O157" s="107"/>
      <c r="Z157" s="100"/>
      <c r="AA157" s="100"/>
      <c r="AB157" s="106" t="e" cm="1">
        <f t="array" aca="1" ref="AB157" ca="1">INDEX(MID(ListeOnglets,FIND("]",ListeOnglets)+1,255),ROWS($AB$5:AB157))</f>
        <v>#REF!</v>
      </c>
    </row>
    <row r="158" spans="15:28">
      <c r="O158" s="107"/>
      <c r="Z158" s="100"/>
      <c r="AA158" s="100"/>
      <c r="AB158" s="106" t="e" cm="1">
        <f t="array" aca="1" ref="AB158" ca="1">INDEX(MID(ListeOnglets,FIND("]",ListeOnglets)+1,255),ROWS($AB$5:AB158))</f>
        <v>#REF!</v>
      </c>
    </row>
    <row r="159" spans="15:28">
      <c r="O159" s="107"/>
      <c r="Z159" s="100"/>
      <c r="AA159" s="100"/>
      <c r="AB159" s="106" t="e" cm="1">
        <f t="array" aca="1" ref="AB159" ca="1">INDEX(MID(ListeOnglets,FIND("]",ListeOnglets)+1,255),ROWS($AB$5:AB159))</f>
        <v>#REF!</v>
      </c>
    </row>
    <row r="160" spans="15:28">
      <c r="O160" s="107"/>
      <c r="Z160" s="100"/>
      <c r="AA160" s="100"/>
      <c r="AB160" s="106" t="e" cm="1">
        <f t="array" aca="1" ref="AB160" ca="1">INDEX(MID(ListeOnglets,FIND("]",ListeOnglets)+1,255),ROWS($AB$5:AB160))</f>
        <v>#REF!</v>
      </c>
    </row>
    <row r="161" spans="15:28">
      <c r="O161" s="107"/>
      <c r="Z161" s="100"/>
      <c r="AA161" s="100"/>
      <c r="AB161" s="106" t="e" cm="1">
        <f t="array" aca="1" ref="AB161" ca="1">INDEX(MID(ListeOnglets,FIND("]",ListeOnglets)+1,255),ROWS($AB$5:AB161))</f>
        <v>#REF!</v>
      </c>
    </row>
    <row r="162" spans="15:28">
      <c r="O162" s="107"/>
      <c r="Z162" s="100"/>
      <c r="AA162" s="100"/>
      <c r="AB162" s="106" t="e" cm="1">
        <f t="array" aca="1" ref="AB162" ca="1">INDEX(MID(ListeOnglets,FIND("]",ListeOnglets)+1,255),ROWS($AB$5:AB162))</f>
        <v>#REF!</v>
      </c>
    </row>
    <row r="163" spans="15:28">
      <c r="O163" s="107"/>
      <c r="Z163" s="100"/>
      <c r="AA163" s="100"/>
      <c r="AB163" s="106" t="e" cm="1">
        <f t="array" aca="1" ref="AB163" ca="1">INDEX(MID(ListeOnglets,FIND("]",ListeOnglets)+1,255),ROWS($AB$5:AB163))</f>
        <v>#REF!</v>
      </c>
    </row>
    <row r="164" spans="15:28">
      <c r="O164" s="107"/>
      <c r="Z164" s="100"/>
      <c r="AA164" s="100"/>
      <c r="AB164" s="106" t="e" cm="1">
        <f t="array" aca="1" ref="AB164" ca="1">INDEX(MID(ListeOnglets,FIND("]",ListeOnglets)+1,255),ROWS($AB$5:AB164))</f>
        <v>#REF!</v>
      </c>
    </row>
    <row r="165" spans="15:28">
      <c r="O165" s="107"/>
      <c r="Z165" s="100"/>
      <c r="AA165" s="100"/>
      <c r="AB165" s="106" t="e" cm="1">
        <f t="array" aca="1" ref="AB165" ca="1">INDEX(MID(ListeOnglets,FIND("]",ListeOnglets)+1,255),ROWS($AB$5:AB165))</f>
        <v>#REF!</v>
      </c>
    </row>
    <row r="166" spans="15:28">
      <c r="O166" s="107"/>
      <c r="Z166" s="100"/>
      <c r="AA166" s="100"/>
      <c r="AB166" s="106" t="e" cm="1">
        <f t="array" aca="1" ref="AB166" ca="1">INDEX(MID(ListeOnglets,FIND("]",ListeOnglets)+1,255),ROWS($AB$5:AB166))</f>
        <v>#REF!</v>
      </c>
    </row>
    <row r="167" spans="15:28">
      <c r="O167" s="107"/>
      <c r="Z167" s="100"/>
      <c r="AA167" s="100"/>
      <c r="AB167" s="106" t="e" cm="1">
        <f t="array" aca="1" ref="AB167" ca="1">INDEX(MID(ListeOnglets,FIND("]",ListeOnglets)+1,255),ROWS($AB$5:AB167))</f>
        <v>#REF!</v>
      </c>
    </row>
    <row r="168" spans="15:28">
      <c r="O168" s="107"/>
      <c r="Z168" s="100"/>
      <c r="AA168" s="100"/>
      <c r="AB168" s="106" t="e" cm="1">
        <f t="array" aca="1" ref="AB168" ca="1">INDEX(MID(ListeOnglets,FIND("]",ListeOnglets)+1,255),ROWS($AB$5:AB168))</f>
        <v>#REF!</v>
      </c>
    </row>
    <row r="169" spans="15:28">
      <c r="O169" s="107"/>
      <c r="Z169" s="100"/>
      <c r="AA169" s="100"/>
      <c r="AB169" s="106" t="e" cm="1">
        <f t="array" aca="1" ref="AB169" ca="1">INDEX(MID(ListeOnglets,FIND("]",ListeOnglets)+1,255),ROWS($AB$5:AB169))</f>
        <v>#REF!</v>
      </c>
    </row>
    <row r="170" spans="15:28">
      <c r="O170" s="107"/>
      <c r="Z170" s="100"/>
      <c r="AA170" s="100"/>
      <c r="AB170" s="106" t="e" cm="1">
        <f t="array" aca="1" ref="AB170" ca="1">INDEX(MID(ListeOnglets,FIND("]",ListeOnglets)+1,255),ROWS($AB$5:AB170))</f>
        <v>#REF!</v>
      </c>
    </row>
    <row r="171" spans="15:28">
      <c r="O171" s="107"/>
      <c r="Z171" s="100"/>
      <c r="AA171" s="100"/>
      <c r="AB171" s="106" t="e" cm="1">
        <f t="array" aca="1" ref="AB171" ca="1">INDEX(MID(ListeOnglets,FIND("]",ListeOnglets)+1,255),ROWS($AB$5:AB171))</f>
        <v>#REF!</v>
      </c>
    </row>
    <row r="172" spans="15:28">
      <c r="O172" s="107"/>
      <c r="Z172" s="100"/>
      <c r="AA172" s="100"/>
      <c r="AB172" s="106" t="e" cm="1">
        <f t="array" aca="1" ref="AB172" ca="1">INDEX(MID(ListeOnglets,FIND("]",ListeOnglets)+1,255),ROWS($AB$5:AB172))</f>
        <v>#REF!</v>
      </c>
    </row>
    <row r="173" spans="15:28">
      <c r="O173" s="107"/>
      <c r="Z173" s="100"/>
      <c r="AA173" s="100"/>
      <c r="AB173" s="106" t="e" cm="1">
        <f t="array" aca="1" ref="AB173" ca="1">INDEX(MID(ListeOnglets,FIND("]",ListeOnglets)+1,255),ROWS($AB$5:AB173))</f>
        <v>#REF!</v>
      </c>
    </row>
    <row r="174" spans="15:28">
      <c r="O174" s="107"/>
      <c r="Z174" s="100"/>
      <c r="AA174" s="100"/>
      <c r="AB174" s="106" t="e" cm="1">
        <f t="array" aca="1" ref="AB174" ca="1">INDEX(MID(ListeOnglets,FIND("]",ListeOnglets)+1,255),ROWS($AB$5:AB174))</f>
        <v>#REF!</v>
      </c>
    </row>
    <row r="175" spans="15:28">
      <c r="O175" s="107"/>
      <c r="Z175" s="100"/>
      <c r="AA175" s="100"/>
      <c r="AB175" s="106" t="e" cm="1">
        <f t="array" aca="1" ref="AB175" ca="1">INDEX(MID(ListeOnglets,FIND("]",ListeOnglets)+1,255),ROWS($AB$5:AB175))</f>
        <v>#REF!</v>
      </c>
    </row>
    <row r="176" spans="15:28">
      <c r="O176" s="107"/>
      <c r="Z176" s="100"/>
      <c r="AA176" s="100"/>
      <c r="AB176" s="106" t="e" cm="1">
        <f t="array" aca="1" ref="AB176" ca="1">INDEX(MID(ListeOnglets,FIND("]",ListeOnglets)+1,255),ROWS($AB$5:AB176))</f>
        <v>#REF!</v>
      </c>
    </row>
    <row r="177" spans="15:28">
      <c r="O177" s="107"/>
      <c r="Z177" s="100"/>
      <c r="AA177" s="100"/>
      <c r="AB177" s="106" t="e" cm="1">
        <f t="array" aca="1" ref="AB177" ca="1">INDEX(MID(ListeOnglets,FIND("]",ListeOnglets)+1,255),ROWS($AB$5:AB177))</f>
        <v>#REF!</v>
      </c>
    </row>
    <row r="178" spans="15:28">
      <c r="O178" s="107"/>
      <c r="Z178" s="100"/>
      <c r="AA178" s="100"/>
      <c r="AB178" s="106" t="e" cm="1">
        <f t="array" aca="1" ref="AB178" ca="1">INDEX(MID(ListeOnglets,FIND("]",ListeOnglets)+1,255),ROWS($AB$5:AB178))</f>
        <v>#REF!</v>
      </c>
    </row>
    <row r="179" spans="15:28">
      <c r="O179" s="107"/>
      <c r="Z179" s="100"/>
      <c r="AA179" s="100"/>
      <c r="AB179" s="106" t="e" cm="1">
        <f t="array" aca="1" ref="AB179" ca="1">INDEX(MID(ListeOnglets,FIND("]",ListeOnglets)+1,255),ROWS($AB$5:AB179))</f>
        <v>#REF!</v>
      </c>
    </row>
    <row r="180" spans="15:28">
      <c r="O180" s="107"/>
      <c r="Z180" s="100"/>
      <c r="AA180" s="100"/>
      <c r="AB180" s="106" t="e" cm="1">
        <f t="array" aca="1" ref="AB180" ca="1">INDEX(MID(ListeOnglets,FIND("]",ListeOnglets)+1,255),ROWS($AB$5:AB180))</f>
        <v>#REF!</v>
      </c>
    </row>
    <row r="181" spans="15:28">
      <c r="O181" s="107"/>
      <c r="Z181" s="100"/>
      <c r="AA181" s="100"/>
      <c r="AB181" s="106" t="e" cm="1">
        <f t="array" aca="1" ref="AB181" ca="1">INDEX(MID(ListeOnglets,FIND("]",ListeOnglets)+1,255),ROWS($AB$5:AB181))</f>
        <v>#REF!</v>
      </c>
    </row>
    <row r="182" spans="15:28">
      <c r="O182" s="107"/>
      <c r="Z182" s="100"/>
      <c r="AA182" s="100"/>
      <c r="AB182" s="106" t="e" cm="1">
        <f t="array" aca="1" ref="AB182" ca="1">INDEX(MID(ListeOnglets,FIND("]",ListeOnglets)+1,255),ROWS($AB$5:AB182))</f>
        <v>#REF!</v>
      </c>
    </row>
    <row r="183" spans="15:28">
      <c r="O183" s="107"/>
      <c r="Z183" s="100"/>
      <c r="AA183" s="100"/>
      <c r="AB183" s="106" t="e" cm="1">
        <f t="array" aca="1" ref="AB183" ca="1">INDEX(MID(ListeOnglets,FIND("]",ListeOnglets)+1,255),ROWS($AB$5:AB183))</f>
        <v>#REF!</v>
      </c>
    </row>
    <row r="184" spans="15:28">
      <c r="O184" s="107"/>
      <c r="Z184" s="100"/>
      <c r="AA184" s="100"/>
      <c r="AB184" s="106" t="e" cm="1">
        <f t="array" aca="1" ref="AB184" ca="1">INDEX(MID(ListeOnglets,FIND("]",ListeOnglets)+1,255),ROWS($AB$5:AB184))</f>
        <v>#REF!</v>
      </c>
    </row>
    <row r="185" spans="15:28">
      <c r="O185" s="107"/>
      <c r="Z185" s="100"/>
      <c r="AA185" s="100"/>
      <c r="AB185" s="106" t="e" cm="1">
        <f t="array" aca="1" ref="AB185" ca="1">INDEX(MID(ListeOnglets,FIND("]",ListeOnglets)+1,255),ROWS($AB$5:AB185))</f>
        <v>#REF!</v>
      </c>
    </row>
    <row r="186" spans="15:28">
      <c r="O186" s="107"/>
      <c r="Z186" s="100"/>
      <c r="AA186" s="100"/>
      <c r="AB186" s="106" t="e" cm="1">
        <f t="array" aca="1" ref="AB186" ca="1">INDEX(MID(ListeOnglets,FIND("]",ListeOnglets)+1,255),ROWS($AB$5:AB186))</f>
        <v>#REF!</v>
      </c>
    </row>
    <row r="187" spans="15:28">
      <c r="O187" s="107"/>
      <c r="Z187" s="100"/>
      <c r="AA187" s="100"/>
      <c r="AB187" s="106" t="e" cm="1">
        <f t="array" aca="1" ref="AB187" ca="1">INDEX(MID(ListeOnglets,FIND("]",ListeOnglets)+1,255),ROWS($AB$5:AB187))</f>
        <v>#REF!</v>
      </c>
    </row>
    <row r="188" spans="15:28">
      <c r="O188" s="107"/>
      <c r="Z188" s="100"/>
      <c r="AA188" s="100"/>
      <c r="AB188" s="106" t="e" cm="1">
        <f t="array" aca="1" ref="AB188" ca="1">INDEX(MID(ListeOnglets,FIND("]",ListeOnglets)+1,255),ROWS($AB$5:AB188))</f>
        <v>#REF!</v>
      </c>
    </row>
    <row r="189" spans="15:28">
      <c r="O189" s="107"/>
      <c r="Z189" s="100"/>
      <c r="AA189" s="100"/>
      <c r="AB189" s="106" t="e" cm="1">
        <f t="array" aca="1" ref="AB189" ca="1">INDEX(MID(ListeOnglets,FIND("]",ListeOnglets)+1,255),ROWS($AB$5:AB189))</f>
        <v>#REF!</v>
      </c>
    </row>
    <row r="190" spans="15:28">
      <c r="O190" s="107"/>
      <c r="Z190" s="100"/>
      <c r="AA190" s="100"/>
      <c r="AB190" s="106" t="e" cm="1">
        <f t="array" aca="1" ref="AB190" ca="1">INDEX(MID(ListeOnglets,FIND("]",ListeOnglets)+1,255),ROWS($AB$5:AB190))</f>
        <v>#REF!</v>
      </c>
    </row>
    <row r="191" spans="15:28">
      <c r="O191" s="107"/>
      <c r="Z191" s="100"/>
      <c r="AA191" s="100"/>
      <c r="AB191" s="106" t="e" cm="1">
        <f t="array" aca="1" ref="AB191" ca="1">INDEX(MID(ListeOnglets,FIND("]",ListeOnglets)+1,255),ROWS($AB$5:AB191))</f>
        <v>#REF!</v>
      </c>
    </row>
    <row r="192" spans="15:28">
      <c r="O192" s="107"/>
      <c r="Z192" s="100"/>
      <c r="AA192" s="100"/>
      <c r="AB192" s="106" t="e" cm="1">
        <f t="array" aca="1" ref="AB192" ca="1">INDEX(MID(ListeOnglets,FIND("]",ListeOnglets)+1,255),ROWS($AB$5:AB192))</f>
        <v>#REF!</v>
      </c>
    </row>
    <row r="193" spans="15:28">
      <c r="O193" s="107"/>
      <c r="Z193" s="100"/>
      <c r="AA193" s="100"/>
      <c r="AB193" s="106" t="e" cm="1">
        <f t="array" aca="1" ref="AB193" ca="1">INDEX(MID(ListeOnglets,FIND("]",ListeOnglets)+1,255),ROWS($AB$5:AB193))</f>
        <v>#REF!</v>
      </c>
    </row>
    <row r="194" spans="15:28">
      <c r="O194" s="107"/>
      <c r="Z194" s="100"/>
      <c r="AA194" s="100"/>
      <c r="AB194" s="106" t="e" cm="1">
        <f t="array" aca="1" ref="AB194" ca="1">INDEX(MID(ListeOnglets,FIND("]",ListeOnglets)+1,255),ROWS($AB$5:AB194))</f>
        <v>#REF!</v>
      </c>
    </row>
    <row r="195" spans="15:28">
      <c r="O195" s="107"/>
      <c r="Z195" s="100"/>
      <c r="AA195" s="100"/>
      <c r="AB195" s="106" t="e" cm="1">
        <f t="array" aca="1" ref="AB195" ca="1">INDEX(MID(ListeOnglets,FIND("]",ListeOnglets)+1,255),ROWS($AB$5:AB195))</f>
        <v>#REF!</v>
      </c>
    </row>
    <row r="196" spans="15:28">
      <c r="O196" s="107"/>
      <c r="Z196" s="100"/>
      <c r="AA196" s="100"/>
      <c r="AB196" s="106" t="e" cm="1">
        <f t="array" aca="1" ref="AB196" ca="1">INDEX(MID(ListeOnglets,FIND("]",ListeOnglets)+1,255),ROWS($AB$5:AB196))</f>
        <v>#REF!</v>
      </c>
    </row>
    <row r="197" spans="15:28">
      <c r="O197" s="107"/>
      <c r="Z197" s="100"/>
      <c r="AA197" s="100"/>
      <c r="AB197" s="106" t="e" cm="1">
        <f t="array" aca="1" ref="AB197" ca="1">INDEX(MID(ListeOnglets,FIND("]",ListeOnglets)+1,255),ROWS($AB$5:AB197))</f>
        <v>#REF!</v>
      </c>
    </row>
    <row r="198" spans="15:28">
      <c r="O198" s="107"/>
      <c r="Z198" s="100"/>
      <c r="AA198" s="100"/>
      <c r="AB198" s="106" t="e" cm="1">
        <f t="array" aca="1" ref="AB198" ca="1">INDEX(MID(ListeOnglets,FIND("]",ListeOnglets)+1,255),ROWS($AB$5:AB198))</f>
        <v>#REF!</v>
      </c>
    </row>
    <row r="199" spans="15:28">
      <c r="O199" s="107"/>
      <c r="Z199" s="100"/>
      <c r="AA199" s="100"/>
      <c r="AB199" s="106" t="e" cm="1">
        <f t="array" aca="1" ref="AB199" ca="1">INDEX(MID(ListeOnglets,FIND("]",ListeOnglets)+1,255),ROWS($AB$5:AB199))</f>
        <v>#REF!</v>
      </c>
    </row>
    <row r="200" spans="15:28">
      <c r="O200" s="107"/>
      <c r="Z200" s="100"/>
      <c r="AA200" s="100"/>
      <c r="AB200" s="106" t="e" cm="1">
        <f t="array" aca="1" ref="AB200" ca="1">INDEX(MID(ListeOnglets,FIND("]",ListeOnglets)+1,255),ROWS($AB$5:AB200))</f>
        <v>#REF!</v>
      </c>
    </row>
    <row r="201" spans="15:28">
      <c r="O201" s="107"/>
      <c r="Z201" s="100"/>
      <c r="AA201" s="100"/>
      <c r="AB201" s="106" t="e" cm="1">
        <f t="array" aca="1" ref="AB201" ca="1">INDEX(MID(ListeOnglets,FIND("]",ListeOnglets)+1,255),ROWS($AB$5:AB201))</f>
        <v>#REF!</v>
      </c>
    </row>
    <row r="202" spans="15:28">
      <c r="O202" s="107"/>
      <c r="Z202" s="100"/>
      <c r="AA202" s="100"/>
      <c r="AB202" s="106" t="e" cm="1">
        <f t="array" aca="1" ref="AB202" ca="1">INDEX(MID(ListeOnglets,FIND("]",ListeOnglets)+1,255),ROWS($AB$5:AB202))</f>
        <v>#REF!</v>
      </c>
    </row>
    <row r="203" spans="15:28">
      <c r="O203" s="107"/>
      <c r="Z203" s="100"/>
      <c r="AA203" s="100"/>
      <c r="AB203" s="106" t="e" cm="1">
        <f t="array" aca="1" ref="AB203" ca="1">INDEX(MID(ListeOnglets,FIND("]",ListeOnglets)+1,255),ROWS($AB$5:AB203))</f>
        <v>#REF!</v>
      </c>
    </row>
    <row r="204" spans="15:28">
      <c r="O204" s="107"/>
      <c r="Z204" s="100"/>
      <c r="AA204" s="100"/>
      <c r="AB204" s="106" t="e" cm="1">
        <f t="array" aca="1" ref="AB204" ca="1">INDEX(MID(ListeOnglets,FIND("]",ListeOnglets)+1,255),ROWS($AB$5:AB204))</f>
        <v>#REF!</v>
      </c>
    </row>
    <row r="205" spans="15:28">
      <c r="O205" s="107"/>
    </row>
    <row r="206" spans="15:28">
      <c r="O206" s="107"/>
    </row>
    <row r="207" spans="15:28">
      <c r="O207" s="107"/>
    </row>
    <row r="208" spans="15:28">
      <c r="O208" s="107"/>
    </row>
    <row r="209" spans="15:15">
      <c r="O209" s="107"/>
    </row>
    <row r="210" spans="15:15">
      <c r="O210" s="107"/>
    </row>
  </sheetData>
  <mergeCells count="3">
    <mergeCell ref="W4:X4"/>
    <mergeCell ref="AD4:AH4"/>
    <mergeCell ref="B5:E5"/>
  </mergeCell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7282" r:id="rId4" name="Button 2">
              <controlPr defaultSize="0" print="0" autoFill="0" autoPict="0" macro="[0]!Snamelist">
                <anchor moveWithCells="1" sizeWithCells="1">
                  <from>
                    <xdr:col>26</xdr:col>
                    <xdr:colOff>88900</xdr:colOff>
                    <xdr:row>2</xdr:row>
                    <xdr:rowOff>50800</xdr:rowOff>
                  </from>
                  <to>
                    <xdr:col>26</xdr:col>
                    <xdr:colOff>1333500</xdr:colOff>
                    <xdr:row>2</xdr:row>
                    <xdr:rowOff>323850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AFBD72-7A40-4B00-9CD5-1A25A01BB777}">
  <sheetPr codeName="Feuil2">
    <pageSetUpPr fitToPage="1"/>
  </sheetPr>
  <dimension ref="B1:AL156"/>
  <sheetViews>
    <sheetView showGridLines="0" tabSelected="1" zoomScale="115" zoomScaleNormal="115" workbookViewId="0">
      <pane xSplit="9" ySplit="6" topLeftCell="W7" activePane="bottomRight" state="frozen"/>
      <selection pane="topRight" activeCell="J1" sqref="J1"/>
      <selection pane="bottomLeft" activeCell="A7" sqref="A7"/>
      <selection pane="bottomRight" activeCell="Y19" sqref="Y19"/>
    </sheetView>
  </sheetViews>
  <sheetFormatPr baseColWidth="10" defaultColWidth="10.81640625" defaultRowHeight="18.5"/>
  <cols>
    <col min="1" max="1" width="2.7265625" customWidth="1"/>
    <col min="2" max="2" width="6.54296875" customWidth="1"/>
    <col min="3" max="3" width="2.7265625" customWidth="1"/>
    <col min="4" max="4" width="12.1796875" style="13" customWidth="1"/>
    <col min="5" max="5" width="17.453125" customWidth="1"/>
    <col min="6" max="6" width="21.26953125" style="1" customWidth="1"/>
    <col min="8" max="8" width="14.453125" customWidth="1"/>
    <col min="9" max="9" width="20.1796875" style="70" customWidth="1"/>
    <col min="10" max="10" width="8" style="70" customWidth="1"/>
    <col min="11" max="11" width="5.7265625" style="70" customWidth="1"/>
    <col min="12" max="12" width="42.7265625" style="101" customWidth="1"/>
    <col min="13" max="13" width="10.453125" style="101" customWidth="1"/>
    <col min="14" max="14" width="13.54296875" customWidth="1"/>
    <col min="15" max="23" width="10.81640625" customWidth="1"/>
    <col min="24" max="24" width="12.453125" customWidth="1"/>
    <col min="25" max="26" width="10.81640625" customWidth="1"/>
    <col min="27" max="27" width="13" customWidth="1"/>
    <col min="28" max="28" width="12.7265625" customWidth="1"/>
    <col min="29" max="38" width="10.81640625" customWidth="1"/>
  </cols>
  <sheetData>
    <row r="1" spans="2:38" ht="46.5" customHeight="1"/>
    <row r="2" spans="2:38" ht="45.75" customHeight="1">
      <c r="N2" t="s">
        <v>314</v>
      </c>
    </row>
    <row r="3" spans="2:38" ht="51.75" customHeight="1"/>
    <row r="4" spans="2:38" ht="41.25" customHeight="1">
      <c r="L4" s="101" t="s">
        <v>305</v>
      </c>
    </row>
    <row r="5" spans="2:38" ht="23.5">
      <c r="E5" s="65" t="s">
        <v>290</v>
      </c>
      <c r="F5" s="203" t="s">
        <v>8</v>
      </c>
      <c r="G5" s="204"/>
      <c r="H5" s="204"/>
      <c r="I5" s="204"/>
      <c r="N5" s="8"/>
      <c r="O5" s="8"/>
      <c r="P5" s="8"/>
      <c r="Q5" s="8"/>
    </row>
    <row r="6" spans="2:38" ht="43.5">
      <c r="B6" s="135">
        <v>0</v>
      </c>
      <c r="C6" s="32"/>
      <c r="D6" s="135" t="str">
        <f>'[1]ECFC Profilages'!D6</f>
        <v>Date
Profilage</v>
      </c>
      <c r="E6" s="6" t="s">
        <v>283</v>
      </c>
      <c r="F6" s="6" t="s">
        <v>284</v>
      </c>
      <c r="G6" s="6" t="s">
        <v>21</v>
      </c>
      <c r="H6" s="6" t="s">
        <v>285</v>
      </c>
      <c r="I6" s="6" t="s">
        <v>191</v>
      </c>
      <c r="J6" s="6" t="s">
        <v>225</v>
      </c>
      <c r="K6" s="6" t="s">
        <v>197</v>
      </c>
      <c r="L6" s="6" t="s">
        <v>309</v>
      </c>
      <c r="M6" s="136" t="s">
        <v>289</v>
      </c>
      <c r="N6" s="73" t="s">
        <v>11</v>
      </c>
      <c r="O6" s="74" t="s">
        <v>11</v>
      </c>
      <c r="P6" s="75" t="s">
        <v>12</v>
      </c>
      <c r="Q6" s="76" t="s">
        <v>13</v>
      </c>
      <c r="R6" s="75" t="s">
        <v>320</v>
      </c>
      <c r="S6" s="75" t="s">
        <v>321</v>
      </c>
      <c r="T6" s="74" t="s">
        <v>322</v>
      </c>
      <c r="U6" s="74" t="s">
        <v>323</v>
      </c>
      <c r="V6" s="75" t="s">
        <v>324</v>
      </c>
      <c r="W6" s="77" t="s">
        <v>325</v>
      </c>
      <c r="X6" s="77" t="s">
        <v>326</v>
      </c>
      <c r="Y6" s="77" t="s">
        <v>327</v>
      </c>
      <c r="Z6" s="76" t="s">
        <v>328</v>
      </c>
      <c r="AA6" s="78" t="s">
        <v>124</v>
      </c>
      <c r="AB6" s="79" t="s">
        <v>125</v>
      </c>
      <c r="AC6" s="79" t="s">
        <v>126</v>
      </c>
      <c r="AD6" s="79" t="s">
        <v>248</v>
      </c>
      <c r="AE6" s="83" t="s">
        <v>151</v>
      </c>
      <c r="AF6" s="81" t="s">
        <v>148</v>
      </c>
      <c r="AG6" s="80" t="s">
        <v>148</v>
      </c>
      <c r="AH6" s="80" t="s">
        <v>148</v>
      </c>
      <c r="AI6" s="80" t="s">
        <v>148</v>
      </c>
      <c r="AJ6" s="80" t="s">
        <v>148</v>
      </c>
      <c r="AK6" s="80" t="s">
        <v>148</v>
      </c>
      <c r="AL6" s="82" t="s">
        <v>148</v>
      </c>
    </row>
    <row r="7" spans="2:38" ht="29">
      <c r="B7" s="106" t="e">
        <f>#REF!+1</f>
        <v>#REF!</v>
      </c>
      <c r="D7" s="164" cm="1">
        <f t="array" aca="1" ref="D7" ca="1">IF(INDIRECT("'"&amp;$H7&amp;"'!$S$2")="","",INDIRECT("'"&amp;$H7&amp;"'!$S$2"))</f>
        <v>45538</v>
      </c>
      <c r="E7" s="108" t="str" cm="1">
        <f t="array" aca="1" ref="E7" ca="1">IF(INDIRECT("'"&amp;$H7&amp;"'!$K$6")="","",INDIRECT("'"&amp;$H7&amp;"'!$K$6"))</f>
        <v>H1 1ère Équipe Masculine</v>
      </c>
      <c r="F7" s="109" t="str" cm="1">
        <f t="array" aca="1" ref="F7" ca="1">IF(INDIRECT("'"&amp;$H7&amp;"'!$F$6")="","",INDIRECT("'"&amp;$H7&amp;"'!$F$6"))</f>
        <v>Joueur</v>
      </c>
      <c r="G7" s="110" t="str" cm="1">
        <f t="array" aca="1" ref="G7" ca="1">IF(INDIRECT("'"&amp;$H7&amp;"'!$K$5")="","",INDIRECT("'"&amp;$H7&amp;"'!$K$5"))</f>
        <v>Sidiki</v>
      </c>
      <c r="H7" s="193" t="str">
        <f>IF(CAMARA!$F$5="","",CAMARA!$F$5)</f>
        <v>CAMARA</v>
      </c>
      <c r="I7" s="111" t="str" cm="1">
        <f t="array" aca="1" ref="I7" ca="1">IF(INDIRECT("'"&amp;$H7&amp;"'!$F$7")="","",INDIRECT("'"&amp;$H7&amp;"'!$F$7"))</f>
        <v>Milieu Défensif</v>
      </c>
      <c r="J7" s="94" t="str" cm="1">
        <f t="array" aca="1" ref="J7" ca="1">IF(INDIRECT("'"&amp;$H7&amp;"'!$D$5")="","",INDIRECT("'"&amp;$H7&amp;"'!$D$5"))</f>
        <v>H</v>
      </c>
      <c r="K7" s="108" cm="1">
        <f t="array" aca="1" ref="K7" ca="1">IF(INDIRECT("'"&amp;$H7&amp;"'!$K$7")="","",INDIRECT("'"&amp;$H7&amp;"'!$K$7"))</f>
        <v>21</v>
      </c>
      <c r="L7" s="112" t="str" cm="1">
        <f t="array" aca="1" ref="L7" ca="1">IF(INDIRECT("'"&amp;$H7&amp;"'!$E$24")="","",INDIRECT("'"&amp;$H7&amp;"'!$E$24"))</f>
        <v>- Milieu Relayeur</v>
      </c>
      <c r="M7" s="71" t="str" cm="1">
        <f t="array" aca="1" ref="M7" ca="1">IF(INDIRECT("'"&amp;$H7&amp;"'!$L$2")="","",INDIRECT("'"&amp;$H7&amp;"'!$L$2"))</f>
        <v>En Cours</v>
      </c>
      <c r="N7" s="15" t="str" cm="1">
        <f t="array" aca="1" ref="N7" ca="1">IF(INDIRECT("'"&amp;$H7&amp;"'!$E$10")="","",INDIRECT("'"&amp;$H7&amp;"'!$E$10"))</f>
        <v>R2</v>
      </c>
      <c r="O7" s="28" t="str" cm="1">
        <f t="array" aca="1" ref="O7" ca="1">IF(INDIRECT("'"&amp;$H7&amp;"'!$F$11")="","",INDIRECT("'"&amp;$H7&amp;"'!$F$11"))</f>
        <v>D3</v>
      </c>
      <c r="P7" s="54" t="str" cm="1">
        <f t="array" aca="1" ref="P7" ca="1">IF(INDIRECT("'"&amp;$H7&amp;"'!$H$10")="","",INDIRECT("'"&amp;$H7&amp;"'!$H$10"))</f>
        <v>Ci</v>
      </c>
      <c r="Q7" s="17" t="str" cm="1">
        <f t="array" aca="1" ref="Q7" ca="1">IF(INDIRECT("'"&amp;$H7&amp;"'!$I$10")="","",INDIRECT("'"&amp;$H7&amp;"'!$I$10"))</f>
        <v>Ue</v>
      </c>
      <c r="R7" s="54" t="str" cm="1">
        <f t="array" aca="1" ref="R7" ca="1">IF(INDIRECT("'"&amp;$H7&amp;"'!$K$10")="","",INDIRECT("'"&amp;$H7&amp;"'!$K$10"))</f>
        <v>D</v>
      </c>
      <c r="S7" s="54" t="str" cm="1">
        <f t="array" aca="1" ref="S7" ca="1">IF(INDIRECT("'"&amp;$H7&amp;"'!$L$10")="","",INDIRECT("'"&amp;$H7&amp;"'!$L$10"))</f>
        <v>D</v>
      </c>
      <c r="T7" s="11" t="str" cm="1">
        <f t="array" aca="1" ref="T7" ca="1">IF(INDIRECT("'"&amp;$H7&amp;"'!$M$10")="","",INDIRECT("'"&amp;$H7&amp;"'!$M$10"))</f>
        <v/>
      </c>
      <c r="U7" s="69" t="str" cm="1">
        <f t="array" aca="1" ref="U7" ca="1">IF(INDIRECT("'"&amp;$H7&amp;"'!$S$14")="","",INDIRECT("'"&amp;$H7&amp;"'!$S$14"))</f>
        <v>G</v>
      </c>
      <c r="V7" s="54" t="str" cm="1">
        <f t="array" aca="1" ref="V7" ca="1">IF(INDIRECT("'"&amp;$H7&amp;"'!$O$10")="","",INDIRECT("'"&amp;$H7&amp;"'!$O$10"))</f>
        <v>R</v>
      </c>
      <c r="W7" s="11" t="str" cm="1">
        <f t="array" aca="1" ref="W7" ca="1">IF(INDIRECT("'"&amp;$H7&amp;"'!$P$10")="","",INDIRECT("'"&amp;$H7&amp;"'!$P$10"))</f>
        <v>PMH</v>
      </c>
      <c r="X7" s="11" t="str" cm="1">
        <f t="array" aca="1" ref="X7" ca="1">IF(INDIRECT("'"&amp;$H7&amp;"'!$Q$10")="","",INDIRECT("'"&amp;$H7&amp;"'!$Q$10"))</f>
        <v>H</v>
      </c>
      <c r="Y7" s="11" t="str" cm="1">
        <f t="array" aca="1" ref="Y7" ca="1">IF(INDIRECT("'"&amp;$H7&amp;"'!$R$10")="","",INDIRECT("'"&amp;$H7&amp;"'!$R$10"))</f>
        <v>G</v>
      </c>
      <c r="Z7" s="17" t="str" cm="1">
        <f t="array" aca="1" ref="Z7" ca="1">IF(INDIRECT("'"&amp;$H7&amp;"'!$S$10")="","",INDIRECT("'"&amp;$H7&amp;"'!$S$10"))</f>
        <v>G</v>
      </c>
      <c r="AA7" s="119" t="str" cm="1">
        <f t="array" aca="1" ref="AA7" ca="1">IF(INDIRECT("'"&amp;$H7&amp;"'!$R$16")="","",INDIRECT("'"&amp;$H7&amp;"'!$R$16"))</f>
        <v/>
      </c>
      <c r="AB7" s="117" t="str" cm="1">
        <f t="array" aca="1" ref="AB7" ca="1">IF(INDIRECT("'"&amp;$H7&amp;"'!$R$17")="","",INDIRECT("'"&amp;$H7&amp;"'!$R$17"))</f>
        <v/>
      </c>
      <c r="AC7" s="117" t="str" cm="1">
        <f t="array" aca="1" ref="AC7" ca="1">IF(INDIRECT("'"&amp;$H7&amp;"'!$R$18")="","",INDIRECT("'"&amp;$H7&amp;"'!$R$18"))</f>
        <v/>
      </c>
      <c r="AD7" s="118" t="str" cm="1">
        <f t="array" aca="1" ref="AD7" ca="1">IF(INDIRECT("'"&amp;$H7&amp;"'!$R$19")="","",INDIRECT("'"&amp;$H7&amp;"'!$R$19"))</f>
        <v/>
      </c>
      <c r="AE7" s="120" t="str" cm="1">
        <f t="array" aca="1" ref="AE7" ca="1">IF(INDIRECT("'"&amp;$H7&amp;"'!$R$21")="","",INDIRECT("'"&amp;$H7&amp;"'!$R$21"))</f>
        <v/>
      </c>
      <c r="AF7" s="9"/>
      <c r="AG7" s="2"/>
      <c r="AH7" s="2"/>
      <c r="AI7" s="2"/>
      <c r="AJ7" s="2"/>
      <c r="AK7" s="2"/>
      <c r="AL7" s="2"/>
    </row>
    <row r="8" spans="2:38" ht="29">
      <c r="B8" s="106" t="e">
        <f t="shared" ref="B8:B23" si="0">B7+1</f>
        <v>#REF!</v>
      </c>
      <c r="D8" s="164" cm="1">
        <f t="array" aca="1" ref="D8" ca="1">IF(INDIRECT("'"&amp;$H8&amp;"'!$S$2")="","",INDIRECT("'"&amp;$H8&amp;"'!$S$2"))</f>
        <v>45538</v>
      </c>
      <c r="E8" s="108" t="str" cm="1">
        <f t="array" aca="1" ref="E8" ca="1">IF(INDIRECT("'"&amp;$H8&amp;"'!$K$6")="","",INDIRECT("'"&amp;$H8&amp;"'!$K$6"))</f>
        <v>H1 1ère Équipe Masculine</v>
      </c>
      <c r="F8" s="109" t="str" cm="1">
        <f t="array" aca="1" ref="F8" ca="1">IF(INDIRECT("'"&amp;$H8&amp;"'!$F$6")="","",INDIRECT("'"&amp;$H8&amp;"'!$F$6"))</f>
        <v>Joueur</v>
      </c>
      <c r="G8" s="110" t="str" cm="1">
        <f t="array" aca="1" ref="G8" ca="1">IF(INDIRECT("'"&amp;$H8&amp;"'!$K$5")="","",INDIRECT("'"&amp;$H8&amp;"'!$K$5"))</f>
        <v>Robin</v>
      </c>
      <c r="H8" s="193" t="str">
        <f>IF(KAMBER!$F$5="","",KAMBER!$F$5)</f>
        <v>KAMBER</v>
      </c>
      <c r="I8" s="111" t="str" cm="1">
        <f t="array" aca="1" ref="I8" ca="1">IF(INDIRECT("'"&amp;$H8&amp;"'!$F$7")="","",INDIRECT("'"&amp;$H8&amp;"'!$F$7"))</f>
        <v>Défenseur Central</v>
      </c>
      <c r="J8" s="94" t="str" cm="1">
        <f t="array" aca="1" ref="J8" ca="1">IF(INDIRECT("'"&amp;$H8&amp;"'!$D$5")="","",INDIRECT("'"&amp;$H8&amp;"'!$D$5"))</f>
        <v>H</v>
      </c>
      <c r="K8" s="108" cm="1">
        <f t="array" aca="1" ref="K8" ca="1">IF(INDIRECT("'"&amp;$H8&amp;"'!$K$7")="","",INDIRECT("'"&amp;$H8&amp;"'!$K$7"))</f>
        <v>17</v>
      </c>
      <c r="L8" s="112" t="str" cm="1">
        <f t="array" aca="1" ref="L8" ca="1">IF(INDIRECT("'"&amp;$H8&amp;"'!$E$24")="","",INDIRECT("'"&amp;$H8&amp;"'!$E$24"))</f>
        <v/>
      </c>
      <c r="M8" s="71" t="str" cm="1">
        <f t="array" aca="1" ref="M8" ca="1">IF(INDIRECT("'"&amp;$H8&amp;"'!$L$2")="","",INDIRECT("'"&amp;$H8&amp;"'!$L$2"))</f>
        <v>2024-2025</v>
      </c>
      <c r="N8" s="15" t="str" cm="1">
        <f t="array" aca="1" ref="N8" ca="1">IF(INDIRECT("'"&amp;$H8&amp;"'!$E$10")="","",INDIRECT("'"&amp;$H8&amp;"'!$E$10"))</f>
        <v>R3</v>
      </c>
      <c r="O8" s="28" t="str" cm="1">
        <f t="array" aca="1" ref="O8" ca="1">IF(INDIRECT("'"&amp;$H8&amp;"'!$F$11")="","",INDIRECT("'"&amp;$H8&amp;"'!$F$11"))</f>
        <v>D2</v>
      </c>
      <c r="P8" s="54" t="str" cm="1">
        <f t="array" aca="1" ref="P8" ca="1">IF(INDIRECT("'"&amp;$H8&amp;"'!$H$10")="","",INDIRECT("'"&amp;$H8&amp;"'!$H$10"))</f>
        <v/>
      </c>
      <c r="Q8" s="17" t="str" cm="1">
        <f t="array" aca="1" ref="Q8" ca="1">IF(INDIRECT("'"&amp;$H8&amp;"'!$I$10")="","",INDIRECT("'"&amp;$H8&amp;"'!$I$10"))</f>
        <v/>
      </c>
      <c r="R8" s="54" t="str" cm="1">
        <f t="array" aca="1" ref="R8" ca="1">IF(INDIRECT("'"&amp;$H8&amp;"'!$K$10")="","",INDIRECT("'"&amp;$H8&amp;"'!$K$10"))</f>
        <v>D</v>
      </c>
      <c r="S8" s="54" t="str" cm="1">
        <f t="array" aca="1" ref="S8" ca="1">IF(INDIRECT("'"&amp;$H8&amp;"'!$L$10")="","",INDIRECT("'"&amp;$H8&amp;"'!$L$10"))</f>
        <v>D</v>
      </c>
      <c r="T8" s="11" t="str" cm="1">
        <f t="array" aca="1" ref="T8" ca="1">IF(INDIRECT("'"&amp;$H8&amp;"'!$M$10")="","",INDIRECT("'"&amp;$H8&amp;"'!$M$10"))</f>
        <v/>
      </c>
      <c r="U8" s="69" t="str" cm="1">
        <f t="array" aca="1" ref="U8" ca="1">IF(INDIRECT("'"&amp;$H8&amp;"'!$S$14")="","",INDIRECT("'"&amp;$H8&amp;"'!$S$14"))</f>
        <v/>
      </c>
      <c r="V8" s="54" t="str" cm="1">
        <f t="array" aca="1" ref="V8" ca="1">IF(INDIRECT("'"&amp;$H8&amp;"'!$O$10")="","",INDIRECT("'"&amp;$H8&amp;"'!$O$10"))</f>
        <v>R</v>
      </c>
      <c r="W8" s="11" t="str" cm="1">
        <f t="array" aca="1" ref="W8" ca="1">IF(INDIRECT("'"&amp;$H8&amp;"'!$P$10")="","",INDIRECT("'"&amp;$H8&amp;"'!$P$10"))</f>
        <v>PMH</v>
      </c>
      <c r="X8" s="11" t="str" cm="1">
        <f t="array" aca="1" ref="X8" ca="1">IF(INDIRECT("'"&amp;$H8&amp;"'!$Q$10")="","",INDIRECT("'"&amp;$H8&amp;"'!$Q$10"))</f>
        <v>H</v>
      </c>
      <c r="Y8" s="11" t="str" cm="1">
        <f t="array" aca="1" ref="Y8" ca="1">IF(INDIRECT("'"&amp;$H8&amp;"'!$R$10")="","",INDIRECT("'"&amp;$H8&amp;"'!$R$10"))</f>
        <v>G</v>
      </c>
      <c r="Z8" s="17" t="str" cm="1">
        <f t="array" aca="1" ref="Z8" ca="1">IF(INDIRECT("'"&amp;$H8&amp;"'!$S$10")="","",INDIRECT("'"&amp;$H8&amp;"'!$S$10"))</f>
        <v>D</v>
      </c>
      <c r="AA8" s="119" t="str" cm="1">
        <f t="array" aca="1" ref="AA8" ca="1">IF(INDIRECT("'"&amp;$H8&amp;"'!$R$16")="","",INDIRECT("'"&amp;$H8&amp;"'!$R$16"))</f>
        <v/>
      </c>
      <c r="AB8" s="117" t="str" cm="1">
        <f t="array" aca="1" ref="AB8" ca="1">IF(INDIRECT("'"&amp;$H8&amp;"'!$R$17")="","",INDIRECT("'"&amp;$H8&amp;"'!$R$17"))</f>
        <v/>
      </c>
      <c r="AC8" s="117" t="str" cm="1">
        <f t="array" aca="1" ref="AC8" ca="1">IF(INDIRECT("'"&amp;$H8&amp;"'!$R$18")="","",INDIRECT("'"&amp;$H8&amp;"'!$R$18"))</f>
        <v/>
      </c>
      <c r="AD8" s="118" t="str" cm="1">
        <f t="array" aca="1" ref="AD8" ca="1">IF(INDIRECT("'"&amp;$H8&amp;"'!$R$19")="","",INDIRECT("'"&amp;$H8&amp;"'!$R$19"))</f>
        <v/>
      </c>
      <c r="AE8" s="120" t="str" cm="1">
        <f t="array" aca="1" ref="AE8" ca="1">IF(INDIRECT("'"&amp;$H8&amp;"'!$R$21")="","",INDIRECT("'"&amp;$H8&amp;"'!$R$21"))</f>
        <v/>
      </c>
      <c r="AF8" s="9"/>
      <c r="AG8" s="2"/>
      <c r="AH8" s="2"/>
      <c r="AI8" s="2"/>
      <c r="AJ8" s="2"/>
      <c r="AK8" s="2"/>
      <c r="AL8" s="2"/>
    </row>
    <row r="9" spans="2:38" ht="29">
      <c r="B9" s="106" t="e">
        <f>#REF!+1</f>
        <v>#REF!</v>
      </c>
      <c r="D9" s="164" t="str" cm="1">
        <f t="array" aca="1" ref="D9" ca="1">IF(INDIRECT("'"&amp;$H9&amp;"'!$S$2")="","",INDIRECT("'"&amp;$H9&amp;"'!$S$2"))</f>
        <v/>
      </c>
      <c r="E9" s="108" t="str" cm="1">
        <f t="array" aca="1" ref="E9" ca="1">IF(INDIRECT("'"&amp;$H9&amp;"'!$K$6")="","",INDIRECT("'"&amp;$H9&amp;"'!$K$6"))</f>
        <v>H1 1ère Équipe Masculine</v>
      </c>
      <c r="F9" s="109" t="str" cm="1">
        <f t="array" aca="1" ref="F9" ca="1">IF(INDIRECT("'"&amp;$H9&amp;"'!$F$6")="","",INDIRECT("'"&amp;$H9&amp;"'!$F$6"))</f>
        <v>Joueur</v>
      </c>
      <c r="G9" s="110" t="str" cm="1">
        <f t="array" aca="1" ref="G9" ca="1">IF(INDIRECT("'"&amp;$H9&amp;"'!$K$5")="","",INDIRECT("'"&amp;$H9&amp;"'!$K$5"))</f>
        <v>Junior</v>
      </c>
      <c r="H9" s="193" t="str">
        <f>IF(JUNIOR1!$F$5="","",JUNIOR1!$F$5)</f>
        <v>JUNIOR1</v>
      </c>
      <c r="I9" s="111" t="str" cm="1">
        <f t="array" aca="1" ref="I9" ca="1">IF(INDIRECT("'"&amp;$H9&amp;"'!$F$7")="","",INDIRECT("'"&amp;$H9&amp;"'!$F$7"))</f>
        <v/>
      </c>
      <c r="J9" s="94" t="str" cm="1">
        <f t="array" aca="1" ref="J9" ca="1">IF(INDIRECT("'"&amp;$H9&amp;"'!$D$5")="","",INDIRECT("'"&amp;$H9&amp;"'!$D$5"))</f>
        <v>H</v>
      </c>
      <c r="K9" s="108" t="str" cm="1">
        <f t="array" aca="1" ref="K9" ca="1">IF(INDIRECT("'"&amp;$H9&amp;"'!$K$7")="","",INDIRECT("'"&amp;$H9&amp;"'!$K$7"))</f>
        <v/>
      </c>
      <c r="L9" s="112" t="str" cm="1">
        <f t="array" aca="1" ref="L9" ca="1">IF(INDIRECT("'"&amp;$H9&amp;"'!$E$24")="","",INDIRECT("'"&amp;$H9&amp;"'!$E$24"))</f>
        <v/>
      </c>
      <c r="M9" s="71" t="str" cm="1">
        <f t="array" aca="1" ref="M9" ca="1">IF(INDIRECT("'"&amp;$H9&amp;"'!$L$2")="","",INDIRECT("'"&amp;$H9&amp;"'!$L$2"))</f>
        <v>En Cours</v>
      </c>
      <c r="N9" s="15" t="str" cm="1">
        <f t="array" aca="1" ref="N9" ca="1">IF(INDIRECT("'"&amp;$H9&amp;"'!$E$10")="","",INDIRECT("'"&amp;$H9&amp;"'!$E$10"))</f>
        <v/>
      </c>
      <c r="O9" s="28" t="str" cm="1">
        <f t="array" aca="1" ref="O9" ca="1">IF(INDIRECT("'"&amp;$H9&amp;"'!$F$11")="","",INDIRECT("'"&amp;$H9&amp;"'!$F$11"))</f>
        <v/>
      </c>
      <c r="P9" s="54" t="str" cm="1">
        <f t="array" aca="1" ref="P9" ca="1">IF(INDIRECT("'"&amp;$H9&amp;"'!$H$10")="","",INDIRECT("'"&amp;$H9&amp;"'!$H$10"))</f>
        <v/>
      </c>
      <c r="Q9" s="17" t="str" cm="1">
        <f t="array" aca="1" ref="Q9" ca="1">IF(INDIRECT("'"&amp;$H9&amp;"'!$I$10")="","",INDIRECT("'"&amp;$H9&amp;"'!$I$10"))</f>
        <v/>
      </c>
      <c r="R9" s="54" t="str" cm="1">
        <f t="array" aca="1" ref="R9" ca="1">IF(INDIRECT("'"&amp;$H9&amp;"'!$K$10")="","",INDIRECT("'"&amp;$H9&amp;"'!$K$10"))</f>
        <v/>
      </c>
      <c r="S9" s="54" t="str" cm="1">
        <f t="array" aca="1" ref="S9" ca="1">IF(INDIRECT("'"&amp;$H9&amp;"'!$L$10")="","",INDIRECT("'"&amp;$H9&amp;"'!$L$10"))</f>
        <v/>
      </c>
      <c r="T9" s="11" t="str" cm="1">
        <f t="array" aca="1" ref="T9" ca="1">IF(INDIRECT("'"&amp;$H9&amp;"'!$M$10")="","",INDIRECT("'"&amp;$H9&amp;"'!$M$10"))</f>
        <v/>
      </c>
      <c r="U9" s="69" t="str" cm="1">
        <f t="array" aca="1" ref="U9" ca="1">IF(INDIRECT("'"&amp;$H9&amp;"'!$S$14")="","",INDIRECT("'"&amp;$H9&amp;"'!$S$14"))</f>
        <v/>
      </c>
      <c r="V9" s="54" t="str" cm="1">
        <f t="array" aca="1" ref="V9" ca="1">IF(INDIRECT("'"&amp;$H9&amp;"'!$O$10")="","",INDIRECT("'"&amp;$H9&amp;"'!$O$10"))</f>
        <v/>
      </c>
      <c r="W9" s="11" t="str" cm="1">
        <f t="array" aca="1" ref="W9" ca="1">IF(INDIRECT("'"&amp;$H9&amp;"'!$P$10")="","",INDIRECT("'"&amp;$H9&amp;"'!$P$10"))</f>
        <v/>
      </c>
      <c r="X9" s="11" t="str" cm="1">
        <f t="array" aca="1" ref="X9" ca="1">IF(INDIRECT("'"&amp;$H9&amp;"'!$Q$10")="","",INDIRECT("'"&amp;$H9&amp;"'!$Q$10"))</f>
        <v/>
      </c>
      <c r="Y9" s="11" t="str" cm="1">
        <f t="array" aca="1" ref="Y9" ca="1">IF(INDIRECT("'"&amp;$H9&amp;"'!$R$10")="","",INDIRECT("'"&amp;$H9&amp;"'!$R$10"))</f>
        <v/>
      </c>
      <c r="Z9" s="17" t="str" cm="1">
        <f t="array" aca="1" ref="Z9" ca="1">IF(INDIRECT("'"&amp;$H9&amp;"'!$S$10")="","",INDIRECT("'"&amp;$H9&amp;"'!$S$10"))</f>
        <v/>
      </c>
      <c r="AA9" s="119" t="str" cm="1">
        <f t="array" aca="1" ref="AA9" ca="1">IF(INDIRECT("'"&amp;$H9&amp;"'!$R$16")="","",INDIRECT("'"&amp;$H9&amp;"'!$R$16"))</f>
        <v/>
      </c>
      <c r="AB9" s="117" t="str" cm="1">
        <f t="array" aca="1" ref="AB9" ca="1">IF(INDIRECT("'"&amp;$H9&amp;"'!$R$17")="","",INDIRECT("'"&amp;$H9&amp;"'!$R$17"))</f>
        <v/>
      </c>
      <c r="AC9" s="117" t="str" cm="1">
        <f t="array" aca="1" ref="AC9" ca="1">IF(INDIRECT("'"&amp;$H9&amp;"'!$R$18")="","",INDIRECT("'"&amp;$H9&amp;"'!$R$18"))</f>
        <v/>
      </c>
      <c r="AD9" s="118" t="str" cm="1">
        <f t="array" aca="1" ref="AD9" ca="1">IF(INDIRECT("'"&amp;$H9&amp;"'!$R$19")="","",INDIRECT("'"&amp;$H9&amp;"'!$R$19"))</f>
        <v/>
      </c>
      <c r="AE9" s="120" t="str" cm="1">
        <f t="array" aca="1" ref="AE9" ca="1">IF(INDIRECT("'"&amp;$H9&amp;"'!$R$21")="","",INDIRECT("'"&amp;$H9&amp;"'!$R$21"))</f>
        <v/>
      </c>
      <c r="AF9" s="9"/>
      <c r="AG9" s="2"/>
      <c r="AH9" s="2"/>
      <c r="AI9" s="2"/>
      <c r="AJ9" s="2"/>
      <c r="AK9" s="2"/>
      <c r="AL9" s="2"/>
    </row>
    <row r="10" spans="2:38" ht="29">
      <c r="B10" s="106" t="e">
        <f t="shared" si="0"/>
        <v>#REF!</v>
      </c>
      <c r="D10" s="164" t="e" cm="1">
        <f t="array" aca="1" ref="D10" ca="1">IF(INDIRECT("'"&amp;$H10&amp;"'!$S$2")="","",INDIRECT("'"&amp;$H10&amp;"'!$S$2"))</f>
        <v>#REF!</v>
      </c>
      <c r="E10" s="108" t="e" cm="1">
        <f t="array" aca="1" ref="E10" ca="1">IF(INDIRECT("'"&amp;$H10&amp;"'!$K$6")="","",INDIRECT("'"&amp;$H10&amp;"'!$K$6"))</f>
        <v>#REF!</v>
      </c>
      <c r="F10" s="109" t="e" cm="1">
        <f t="array" aca="1" ref="F10" ca="1">IF(INDIRECT("'"&amp;$H10&amp;"'!$F$6")="","",INDIRECT("'"&amp;$H10&amp;"'!$F$6"))</f>
        <v>#REF!</v>
      </c>
      <c r="G10" s="110" t="e" cm="1">
        <f t="array" aca="1" ref="G10" ca="1">IF(INDIRECT("'"&amp;$H10&amp;"'!$K$5")="","",INDIRECT("'"&amp;$H10&amp;"'!$K$5"))</f>
        <v>#REF!</v>
      </c>
      <c r="H10" s="193" t="str">
        <f>IF(AZEVEDO!$F$5="","",AZEVEDO!$F$5)</f>
        <v>AZEVEDO_ALVES</v>
      </c>
      <c r="I10" s="111" t="e" cm="1">
        <f t="array" aca="1" ref="I10" ca="1">IF(INDIRECT("'"&amp;$H10&amp;"'!$F$7")="","",INDIRECT("'"&amp;$H10&amp;"'!$F$7"))</f>
        <v>#REF!</v>
      </c>
      <c r="J10" s="94" t="e" cm="1">
        <f t="array" aca="1" ref="J10" ca="1">IF(INDIRECT("'"&amp;$H10&amp;"'!$D$5")="","",INDIRECT("'"&amp;$H10&amp;"'!$D$5"))</f>
        <v>#REF!</v>
      </c>
      <c r="K10" s="108" t="e" cm="1">
        <f t="array" aca="1" ref="K10" ca="1">IF(INDIRECT("'"&amp;$H10&amp;"'!$K$7")="","",INDIRECT("'"&amp;$H10&amp;"'!$K$7"))</f>
        <v>#REF!</v>
      </c>
      <c r="L10" s="112" t="e" cm="1">
        <f t="array" aca="1" ref="L10" ca="1">IF(INDIRECT("'"&amp;$H10&amp;"'!$E$24")="","",INDIRECT("'"&amp;$H10&amp;"'!$E$24"))</f>
        <v>#REF!</v>
      </c>
      <c r="M10" s="71" t="e" cm="1">
        <f t="array" aca="1" ref="M10" ca="1">IF(INDIRECT("'"&amp;$H10&amp;"'!$L$2")="","",INDIRECT("'"&amp;$H10&amp;"'!$L$2"))</f>
        <v>#REF!</v>
      </c>
      <c r="N10" s="15" t="e" cm="1">
        <f t="array" aca="1" ref="N10" ca="1">IF(INDIRECT("'"&amp;$H10&amp;"'!$E$10")="","",INDIRECT("'"&amp;$H10&amp;"'!$E$10"))</f>
        <v>#REF!</v>
      </c>
      <c r="O10" s="28" t="e" cm="1">
        <f t="array" aca="1" ref="O10" ca="1">IF(INDIRECT("'"&amp;$H10&amp;"'!$F$11")="","",INDIRECT("'"&amp;$H10&amp;"'!$F$11"))</f>
        <v>#REF!</v>
      </c>
      <c r="P10" s="54" t="e" cm="1">
        <f t="array" aca="1" ref="P10" ca="1">IF(INDIRECT("'"&amp;$H10&amp;"'!$H$10")="","",INDIRECT("'"&amp;$H10&amp;"'!$H$10"))</f>
        <v>#REF!</v>
      </c>
      <c r="Q10" s="17" t="e" cm="1">
        <f t="array" aca="1" ref="Q10" ca="1">IF(INDIRECT("'"&amp;$H10&amp;"'!$I$10")="","",INDIRECT("'"&amp;$H10&amp;"'!$I$10"))</f>
        <v>#REF!</v>
      </c>
      <c r="R10" s="54" t="e" cm="1">
        <f t="array" aca="1" ref="R10" ca="1">IF(INDIRECT("'"&amp;$H10&amp;"'!$K$10")="","",INDIRECT("'"&amp;$H10&amp;"'!$K$10"))</f>
        <v>#REF!</v>
      </c>
      <c r="S10" s="54" t="e" cm="1">
        <f t="array" aca="1" ref="S10" ca="1">IF(INDIRECT("'"&amp;$H10&amp;"'!$L$10")="","",INDIRECT("'"&amp;$H10&amp;"'!$L$10"))</f>
        <v>#REF!</v>
      </c>
      <c r="T10" s="11" t="e" cm="1">
        <f t="array" aca="1" ref="T10" ca="1">IF(INDIRECT("'"&amp;$H10&amp;"'!$M$10")="","",INDIRECT("'"&amp;$H10&amp;"'!$M$10"))</f>
        <v>#REF!</v>
      </c>
      <c r="U10" s="69" t="e" cm="1">
        <f t="array" aca="1" ref="U10" ca="1">IF(INDIRECT("'"&amp;$H10&amp;"'!$S$14")="","",INDIRECT("'"&amp;$H10&amp;"'!$S$14"))</f>
        <v>#REF!</v>
      </c>
      <c r="V10" s="54" t="e" cm="1">
        <f t="array" aca="1" ref="V10" ca="1">IF(INDIRECT("'"&amp;$H10&amp;"'!$O$10")="","",INDIRECT("'"&amp;$H10&amp;"'!$O$10"))</f>
        <v>#REF!</v>
      </c>
      <c r="W10" s="11" t="e" cm="1">
        <f t="array" aca="1" ref="W10" ca="1">IF(INDIRECT("'"&amp;$H10&amp;"'!$P$10")="","",INDIRECT("'"&amp;$H10&amp;"'!$P$10"))</f>
        <v>#REF!</v>
      </c>
      <c r="X10" s="11" t="e" cm="1">
        <f t="array" aca="1" ref="X10" ca="1">IF(INDIRECT("'"&amp;$H10&amp;"'!$Q$10")="","",INDIRECT("'"&amp;$H10&amp;"'!$Q$10"))</f>
        <v>#REF!</v>
      </c>
      <c r="Y10" s="11" t="e" cm="1">
        <f t="array" aca="1" ref="Y10" ca="1">IF(INDIRECT("'"&amp;$H10&amp;"'!$R$10")="","",INDIRECT("'"&amp;$H10&amp;"'!$R$10"))</f>
        <v>#REF!</v>
      </c>
      <c r="Z10" s="17" t="e" cm="1">
        <f t="array" aca="1" ref="Z10" ca="1">IF(INDIRECT("'"&amp;$H10&amp;"'!$S$10")="","",INDIRECT("'"&amp;$H10&amp;"'!$S$10"))</f>
        <v>#REF!</v>
      </c>
      <c r="AA10" s="119" t="e" cm="1">
        <f t="array" aca="1" ref="AA10" ca="1">IF(INDIRECT("'"&amp;$H10&amp;"'!$R$16")="","",INDIRECT("'"&amp;$H10&amp;"'!$R$16"))</f>
        <v>#REF!</v>
      </c>
      <c r="AB10" s="117" t="e" cm="1">
        <f t="array" aca="1" ref="AB10" ca="1">IF(INDIRECT("'"&amp;$H10&amp;"'!$R$17")="","",INDIRECT("'"&amp;$H10&amp;"'!$R$17"))</f>
        <v>#REF!</v>
      </c>
      <c r="AC10" s="117" t="e" cm="1">
        <f t="array" aca="1" ref="AC10" ca="1">IF(INDIRECT("'"&amp;$H10&amp;"'!$R$18")="","",INDIRECT("'"&amp;$H10&amp;"'!$R$18"))</f>
        <v>#REF!</v>
      </c>
      <c r="AD10" s="118" t="e" cm="1">
        <f t="array" aca="1" ref="AD10" ca="1">IF(INDIRECT("'"&amp;$H10&amp;"'!$R$19")="","",INDIRECT("'"&amp;$H10&amp;"'!$R$19"))</f>
        <v>#REF!</v>
      </c>
      <c r="AE10" s="120" t="e" cm="1">
        <f t="array" aca="1" ref="AE10" ca="1">IF(INDIRECT("'"&amp;$H10&amp;"'!$R$21")="","",INDIRECT("'"&amp;$H10&amp;"'!$R$21"))</f>
        <v>#REF!</v>
      </c>
      <c r="AF10" s="9"/>
      <c r="AG10" s="2"/>
      <c r="AH10" s="2"/>
      <c r="AI10" s="2"/>
      <c r="AJ10" s="2"/>
      <c r="AK10" s="2"/>
      <c r="AL10" s="2"/>
    </row>
    <row r="11" spans="2:38">
      <c r="B11" s="106" t="e">
        <f t="shared" si="0"/>
        <v>#REF!</v>
      </c>
      <c r="D11" s="164" t="e" cm="1">
        <f t="array" aca="1" ref="D11" ca="1">IF(INDIRECT("'"&amp;$H11&amp;"'!$S$2")="","",INDIRECT("'"&amp;$H11&amp;"'!$S$2"))</f>
        <v>#REF!</v>
      </c>
      <c r="E11" s="5"/>
      <c r="F11" s="5"/>
      <c r="G11" s="93"/>
      <c r="H11" s="2"/>
      <c r="I11" s="95"/>
      <c r="J11" s="94"/>
      <c r="K11" s="108"/>
      <c r="L11" s="102"/>
      <c r="M11" s="71"/>
      <c r="N11" s="67"/>
      <c r="O11" s="68"/>
      <c r="P11" s="16"/>
      <c r="Q11" s="7"/>
      <c r="R11" s="9"/>
      <c r="S11" s="9"/>
      <c r="T11" s="2"/>
      <c r="U11" s="38"/>
      <c r="V11" s="9"/>
      <c r="W11" s="2"/>
      <c r="X11" s="2"/>
      <c r="Y11" s="2"/>
      <c r="Z11" s="10"/>
      <c r="AA11" s="72"/>
      <c r="AB11" s="2"/>
      <c r="AC11" s="2"/>
      <c r="AD11" s="84"/>
      <c r="AE11" s="10"/>
      <c r="AF11" s="9"/>
      <c r="AG11" s="2"/>
      <c r="AH11" s="2"/>
      <c r="AI11" s="2"/>
      <c r="AJ11" s="2"/>
      <c r="AK11" s="2"/>
      <c r="AL11" s="2"/>
    </row>
    <row r="12" spans="2:38">
      <c r="B12" s="106" t="e">
        <f t="shared" si="0"/>
        <v>#REF!</v>
      </c>
      <c r="D12" s="164" t="e" cm="1">
        <f t="array" aca="1" ref="D12" ca="1">IF(INDIRECT("'"&amp;$H12&amp;"'!$S$2")="","",INDIRECT("'"&amp;$H12&amp;"'!$S$2"))</f>
        <v>#REF!</v>
      </c>
      <c r="E12" s="5"/>
      <c r="F12" s="5"/>
      <c r="G12" s="93"/>
      <c r="H12" s="2"/>
      <c r="I12" s="95"/>
      <c r="J12" s="94"/>
      <c r="K12" s="108"/>
      <c r="L12" s="102"/>
      <c r="M12" s="71"/>
      <c r="N12" s="67"/>
      <c r="O12" s="68"/>
      <c r="P12" s="16"/>
      <c r="Q12" s="7"/>
      <c r="R12" s="9"/>
      <c r="S12" s="9"/>
      <c r="T12" s="2"/>
      <c r="U12" s="38"/>
      <c r="V12" s="9"/>
      <c r="W12" s="2"/>
      <c r="X12" s="2"/>
      <c r="Y12" s="2"/>
      <c r="Z12" s="10"/>
      <c r="AA12" s="72"/>
      <c r="AB12" s="2"/>
      <c r="AC12" s="2"/>
      <c r="AD12" s="84"/>
      <c r="AE12" s="10"/>
      <c r="AF12" s="9"/>
      <c r="AG12" s="2"/>
      <c r="AH12" s="2"/>
      <c r="AI12" s="2"/>
      <c r="AJ12" s="2"/>
      <c r="AK12" s="2"/>
      <c r="AL12" s="2"/>
    </row>
    <row r="13" spans="2:38">
      <c r="B13" s="106" t="e">
        <f t="shared" si="0"/>
        <v>#REF!</v>
      </c>
      <c r="H13" s="87"/>
      <c r="J13" s="94"/>
      <c r="K13" s="108"/>
      <c r="L13" s="102"/>
      <c r="M13" s="71"/>
    </row>
    <row r="14" spans="2:38">
      <c r="B14" s="106" t="e">
        <f t="shared" si="0"/>
        <v>#REF!</v>
      </c>
      <c r="H14" s="87"/>
      <c r="J14" s="94"/>
      <c r="K14" s="108"/>
      <c r="L14" s="102"/>
      <c r="M14" s="71"/>
    </row>
    <row r="15" spans="2:38">
      <c r="B15" s="106" t="e">
        <f t="shared" si="0"/>
        <v>#REF!</v>
      </c>
      <c r="H15" s="87"/>
      <c r="J15" s="94"/>
      <c r="K15" s="108"/>
      <c r="L15" s="102"/>
      <c r="M15" s="71"/>
    </row>
    <row r="16" spans="2:38">
      <c r="B16" s="106" t="e">
        <f t="shared" si="0"/>
        <v>#REF!</v>
      </c>
      <c r="H16" s="87"/>
      <c r="J16" s="94"/>
      <c r="K16" s="108"/>
      <c r="L16" s="102"/>
      <c r="M16" s="71"/>
    </row>
    <row r="17" spans="2:13">
      <c r="B17" s="106" t="e">
        <f t="shared" si="0"/>
        <v>#REF!</v>
      </c>
      <c r="H17" s="87"/>
      <c r="J17" s="94"/>
      <c r="K17" s="108"/>
      <c r="L17" s="102"/>
      <c r="M17" s="71"/>
    </row>
    <row r="18" spans="2:13">
      <c r="B18" s="106" t="e">
        <f t="shared" si="0"/>
        <v>#REF!</v>
      </c>
      <c r="H18" s="87"/>
      <c r="J18" s="94"/>
      <c r="K18" s="108"/>
      <c r="L18" s="102"/>
      <c r="M18" s="71"/>
    </row>
    <row r="19" spans="2:13">
      <c r="B19" s="106" t="e">
        <f t="shared" si="0"/>
        <v>#REF!</v>
      </c>
      <c r="H19" s="87"/>
      <c r="J19" s="94"/>
      <c r="K19" s="108"/>
      <c r="L19" s="102"/>
      <c r="M19" s="71"/>
    </row>
    <row r="20" spans="2:13">
      <c r="B20" s="106" t="e">
        <f t="shared" si="0"/>
        <v>#REF!</v>
      </c>
      <c r="H20" s="87"/>
    </row>
    <row r="21" spans="2:13">
      <c r="B21" s="106" t="e">
        <f t="shared" si="0"/>
        <v>#REF!</v>
      </c>
      <c r="H21" s="87"/>
    </row>
    <row r="22" spans="2:13">
      <c r="B22" s="106" t="e">
        <f t="shared" si="0"/>
        <v>#REF!</v>
      </c>
      <c r="H22" s="87"/>
    </row>
    <row r="23" spans="2:13">
      <c r="B23" s="106" t="e">
        <f t="shared" si="0"/>
        <v>#REF!</v>
      </c>
      <c r="H23" s="87"/>
    </row>
    <row r="24" spans="2:13">
      <c r="B24" s="106" t="e">
        <f t="shared" ref="B24:B46" si="1">B23+1</f>
        <v>#REF!</v>
      </c>
      <c r="H24" s="87"/>
    </row>
    <row r="25" spans="2:13">
      <c r="B25" s="106" t="e">
        <f t="shared" si="1"/>
        <v>#REF!</v>
      </c>
      <c r="H25" s="87"/>
    </row>
    <row r="26" spans="2:13">
      <c r="B26" s="106" t="e">
        <f t="shared" si="1"/>
        <v>#REF!</v>
      </c>
      <c r="H26" s="87"/>
    </row>
    <row r="27" spans="2:13">
      <c r="B27" s="106" t="e">
        <f t="shared" si="1"/>
        <v>#REF!</v>
      </c>
      <c r="H27" s="87"/>
    </row>
    <row r="28" spans="2:13">
      <c r="B28" s="106" t="e">
        <f t="shared" si="1"/>
        <v>#REF!</v>
      </c>
      <c r="H28" s="87"/>
    </row>
    <row r="29" spans="2:13">
      <c r="B29" s="106" t="e">
        <f t="shared" si="1"/>
        <v>#REF!</v>
      </c>
      <c r="H29" s="87"/>
    </row>
    <row r="30" spans="2:13">
      <c r="B30" s="106" t="e">
        <f t="shared" si="1"/>
        <v>#REF!</v>
      </c>
      <c r="H30" s="87"/>
    </row>
    <row r="31" spans="2:13">
      <c r="B31" s="106" t="e">
        <f t="shared" si="1"/>
        <v>#REF!</v>
      </c>
      <c r="H31" s="87"/>
    </row>
    <row r="32" spans="2:13">
      <c r="B32" s="106" t="e">
        <f t="shared" si="1"/>
        <v>#REF!</v>
      </c>
      <c r="H32" s="87"/>
    </row>
    <row r="33" spans="2:8">
      <c r="B33" s="106" t="e">
        <f t="shared" si="1"/>
        <v>#REF!</v>
      </c>
      <c r="H33" s="87"/>
    </row>
    <row r="34" spans="2:8">
      <c r="B34" s="106" t="e">
        <f t="shared" si="1"/>
        <v>#REF!</v>
      </c>
      <c r="H34" s="87"/>
    </row>
    <row r="35" spans="2:8">
      <c r="B35" s="106" t="e">
        <f t="shared" si="1"/>
        <v>#REF!</v>
      </c>
      <c r="H35" s="87"/>
    </row>
    <row r="36" spans="2:8">
      <c r="B36" s="106" t="e">
        <f t="shared" si="1"/>
        <v>#REF!</v>
      </c>
      <c r="H36" s="87"/>
    </row>
    <row r="37" spans="2:8">
      <c r="B37" s="106" t="e">
        <f t="shared" si="1"/>
        <v>#REF!</v>
      </c>
      <c r="H37" s="87"/>
    </row>
    <row r="38" spans="2:8">
      <c r="B38" s="106" t="e">
        <f t="shared" si="1"/>
        <v>#REF!</v>
      </c>
      <c r="H38" s="87"/>
    </row>
    <row r="39" spans="2:8">
      <c r="B39" s="106" t="e">
        <f t="shared" si="1"/>
        <v>#REF!</v>
      </c>
      <c r="H39" s="87"/>
    </row>
    <row r="40" spans="2:8">
      <c r="B40" s="106" t="e">
        <f t="shared" si="1"/>
        <v>#REF!</v>
      </c>
      <c r="H40" s="87"/>
    </row>
    <row r="41" spans="2:8">
      <c r="B41" s="106" t="e">
        <f t="shared" si="1"/>
        <v>#REF!</v>
      </c>
      <c r="H41" s="87"/>
    </row>
    <row r="42" spans="2:8">
      <c r="B42" s="106" t="e">
        <f t="shared" si="1"/>
        <v>#REF!</v>
      </c>
      <c r="H42" s="87"/>
    </row>
    <row r="43" spans="2:8">
      <c r="B43" s="106" t="e">
        <f t="shared" si="1"/>
        <v>#REF!</v>
      </c>
      <c r="H43" s="87"/>
    </row>
    <row r="44" spans="2:8">
      <c r="B44" s="106" t="e">
        <f t="shared" si="1"/>
        <v>#REF!</v>
      </c>
      <c r="H44" s="87"/>
    </row>
    <row r="45" spans="2:8">
      <c r="B45" s="106" t="e">
        <f t="shared" si="1"/>
        <v>#REF!</v>
      </c>
      <c r="H45" s="87"/>
    </row>
    <row r="46" spans="2:8">
      <c r="B46" s="106" t="e">
        <f t="shared" si="1"/>
        <v>#REF!</v>
      </c>
      <c r="H46" s="87"/>
    </row>
    <row r="47" spans="2:8">
      <c r="B47" s="106" t="e">
        <f t="shared" ref="B47:B87" si="2">B46+1</f>
        <v>#REF!</v>
      </c>
      <c r="H47" s="87"/>
    </row>
    <row r="48" spans="2:8">
      <c r="B48" s="106" t="e">
        <f t="shared" si="2"/>
        <v>#REF!</v>
      </c>
      <c r="H48" s="87"/>
    </row>
    <row r="49" spans="2:8">
      <c r="B49" s="106" t="e">
        <f t="shared" si="2"/>
        <v>#REF!</v>
      </c>
      <c r="H49" s="87"/>
    </row>
    <row r="50" spans="2:8">
      <c r="B50" s="106" t="e">
        <f t="shared" si="2"/>
        <v>#REF!</v>
      </c>
      <c r="H50" s="87"/>
    </row>
    <row r="51" spans="2:8">
      <c r="B51" s="106" t="e">
        <f t="shared" si="2"/>
        <v>#REF!</v>
      </c>
      <c r="H51" s="87"/>
    </row>
    <row r="52" spans="2:8">
      <c r="B52" s="106" t="e">
        <f t="shared" si="2"/>
        <v>#REF!</v>
      </c>
      <c r="H52" s="87"/>
    </row>
    <row r="53" spans="2:8">
      <c r="B53" s="106" t="e">
        <f t="shared" si="2"/>
        <v>#REF!</v>
      </c>
      <c r="H53" s="87"/>
    </row>
    <row r="54" spans="2:8">
      <c r="B54" s="106" t="e">
        <f t="shared" si="2"/>
        <v>#REF!</v>
      </c>
      <c r="H54" s="87"/>
    </row>
    <row r="55" spans="2:8">
      <c r="B55" s="106" t="e">
        <f t="shared" si="2"/>
        <v>#REF!</v>
      </c>
      <c r="H55" s="87"/>
    </row>
    <row r="56" spans="2:8">
      <c r="B56" s="106" t="e">
        <f t="shared" si="2"/>
        <v>#REF!</v>
      </c>
      <c r="H56" s="87"/>
    </row>
    <row r="57" spans="2:8">
      <c r="B57" s="106" t="e">
        <f t="shared" si="2"/>
        <v>#REF!</v>
      </c>
      <c r="H57" s="87"/>
    </row>
    <row r="58" spans="2:8">
      <c r="B58" s="106" t="e">
        <f t="shared" si="2"/>
        <v>#REF!</v>
      </c>
      <c r="H58" s="87"/>
    </row>
    <row r="59" spans="2:8">
      <c r="B59" s="106" t="e">
        <f t="shared" si="2"/>
        <v>#REF!</v>
      </c>
      <c r="H59" s="87"/>
    </row>
    <row r="60" spans="2:8">
      <c r="B60" s="106" t="e">
        <f t="shared" si="2"/>
        <v>#REF!</v>
      </c>
      <c r="H60" s="87"/>
    </row>
    <row r="61" spans="2:8">
      <c r="B61" s="106" t="e">
        <f t="shared" si="2"/>
        <v>#REF!</v>
      </c>
      <c r="H61" s="87"/>
    </row>
    <row r="62" spans="2:8">
      <c r="B62" s="106" t="e">
        <f t="shared" si="2"/>
        <v>#REF!</v>
      </c>
      <c r="H62" s="87"/>
    </row>
    <row r="63" spans="2:8">
      <c r="B63" s="106" t="e">
        <f t="shared" si="2"/>
        <v>#REF!</v>
      </c>
      <c r="H63" s="87"/>
    </row>
    <row r="64" spans="2:8">
      <c r="B64" s="106" t="e">
        <f t="shared" si="2"/>
        <v>#REF!</v>
      </c>
      <c r="H64" s="87"/>
    </row>
    <row r="65" spans="2:8">
      <c r="B65" s="106" t="e">
        <f t="shared" si="2"/>
        <v>#REF!</v>
      </c>
      <c r="H65" s="87"/>
    </row>
    <row r="66" spans="2:8">
      <c r="B66" s="106" t="e">
        <f t="shared" si="2"/>
        <v>#REF!</v>
      </c>
      <c r="H66" s="87"/>
    </row>
    <row r="67" spans="2:8">
      <c r="B67" s="106" t="e">
        <f t="shared" si="2"/>
        <v>#REF!</v>
      </c>
      <c r="H67" s="87"/>
    </row>
    <row r="68" spans="2:8">
      <c r="B68" s="106" t="e">
        <f t="shared" si="2"/>
        <v>#REF!</v>
      </c>
      <c r="H68" s="87"/>
    </row>
    <row r="69" spans="2:8">
      <c r="B69" s="106" t="e">
        <f t="shared" si="2"/>
        <v>#REF!</v>
      </c>
      <c r="H69" s="87"/>
    </row>
    <row r="70" spans="2:8">
      <c r="B70" s="106" t="e">
        <f t="shared" si="2"/>
        <v>#REF!</v>
      </c>
      <c r="H70" s="87"/>
    </row>
    <row r="71" spans="2:8">
      <c r="B71" s="106" t="e">
        <f t="shared" si="2"/>
        <v>#REF!</v>
      </c>
      <c r="H71" s="87"/>
    </row>
    <row r="72" spans="2:8">
      <c r="B72" s="106" t="e">
        <f t="shared" si="2"/>
        <v>#REF!</v>
      </c>
      <c r="H72" s="87"/>
    </row>
    <row r="73" spans="2:8">
      <c r="B73" s="106" t="e">
        <f t="shared" si="2"/>
        <v>#REF!</v>
      </c>
      <c r="H73" s="87"/>
    </row>
    <row r="74" spans="2:8">
      <c r="B74" s="106" t="e">
        <f t="shared" si="2"/>
        <v>#REF!</v>
      </c>
      <c r="H74" s="87"/>
    </row>
    <row r="75" spans="2:8">
      <c r="B75" s="106" t="e">
        <f t="shared" si="2"/>
        <v>#REF!</v>
      </c>
      <c r="H75" s="87"/>
    </row>
    <row r="76" spans="2:8">
      <c r="B76" s="106" t="e">
        <f t="shared" si="2"/>
        <v>#REF!</v>
      </c>
      <c r="H76" s="87"/>
    </row>
    <row r="77" spans="2:8">
      <c r="B77" s="106" t="e">
        <f t="shared" si="2"/>
        <v>#REF!</v>
      </c>
      <c r="H77" s="87"/>
    </row>
    <row r="78" spans="2:8">
      <c r="B78" s="106" t="e">
        <f t="shared" si="2"/>
        <v>#REF!</v>
      </c>
      <c r="H78" s="87"/>
    </row>
    <row r="79" spans="2:8">
      <c r="B79" s="106" t="e">
        <f t="shared" si="2"/>
        <v>#REF!</v>
      </c>
      <c r="H79" s="87"/>
    </row>
    <row r="80" spans="2:8">
      <c r="B80" s="106" t="e">
        <f t="shared" si="2"/>
        <v>#REF!</v>
      </c>
      <c r="H80" s="87"/>
    </row>
    <row r="81" spans="2:8">
      <c r="B81" s="106" t="e">
        <f t="shared" si="2"/>
        <v>#REF!</v>
      </c>
      <c r="H81" s="87"/>
    </row>
    <row r="82" spans="2:8">
      <c r="B82" s="106" t="e">
        <f t="shared" si="2"/>
        <v>#REF!</v>
      </c>
      <c r="H82" s="87"/>
    </row>
    <row r="83" spans="2:8">
      <c r="B83" s="106" t="e">
        <f t="shared" si="2"/>
        <v>#REF!</v>
      </c>
      <c r="H83" s="87"/>
    </row>
    <row r="84" spans="2:8">
      <c r="B84" s="106" t="e">
        <f t="shared" si="2"/>
        <v>#REF!</v>
      </c>
      <c r="H84" s="87"/>
    </row>
    <row r="85" spans="2:8">
      <c r="B85" s="106" t="e">
        <f t="shared" si="2"/>
        <v>#REF!</v>
      </c>
      <c r="H85" s="87"/>
    </row>
    <row r="86" spans="2:8">
      <c r="B86" s="106" t="e">
        <f t="shared" si="2"/>
        <v>#REF!</v>
      </c>
      <c r="H86" s="87"/>
    </row>
    <row r="87" spans="2:8">
      <c r="B87" s="106" t="e">
        <f t="shared" si="2"/>
        <v>#REF!</v>
      </c>
      <c r="H87" s="87"/>
    </row>
    <row r="88" spans="2:8">
      <c r="B88" s="106" t="e">
        <f t="shared" ref="B88:B151" si="3">B87+1</f>
        <v>#REF!</v>
      </c>
      <c r="H88" s="87"/>
    </row>
    <row r="89" spans="2:8">
      <c r="B89" s="106" t="e">
        <f t="shared" si="3"/>
        <v>#REF!</v>
      </c>
      <c r="H89" s="87"/>
    </row>
    <row r="90" spans="2:8">
      <c r="B90" s="106" t="e">
        <f t="shared" si="3"/>
        <v>#REF!</v>
      </c>
      <c r="H90" s="87"/>
    </row>
    <row r="91" spans="2:8">
      <c r="B91" s="106" t="e">
        <f t="shared" si="3"/>
        <v>#REF!</v>
      </c>
      <c r="H91" s="87"/>
    </row>
    <row r="92" spans="2:8">
      <c r="B92" s="106" t="e">
        <f t="shared" si="3"/>
        <v>#REF!</v>
      </c>
      <c r="H92" s="87"/>
    </row>
    <row r="93" spans="2:8">
      <c r="B93" s="106" t="e">
        <f t="shared" si="3"/>
        <v>#REF!</v>
      </c>
      <c r="H93" s="87"/>
    </row>
    <row r="94" spans="2:8">
      <c r="B94" s="106" t="e">
        <f t="shared" si="3"/>
        <v>#REF!</v>
      </c>
      <c r="H94" s="87"/>
    </row>
    <row r="95" spans="2:8">
      <c r="B95" s="106" t="e">
        <f t="shared" si="3"/>
        <v>#REF!</v>
      </c>
      <c r="H95" s="87"/>
    </row>
    <row r="96" spans="2:8">
      <c r="B96" s="106" t="e">
        <f t="shared" si="3"/>
        <v>#REF!</v>
      </c>
      <c r="H96" s="87"/>
    </row>
    <row r="97" spans="2:8">
      <c r="B97" s="106" t="e">
        <f t="shared" si="3"/>
        <v>#REF!</v>
      </c>
      <c r="H97" s="87"/>
    </row>
    <row r="98" spans="2:8">
      <c r="B98" s="106" t="e">
        <f t="shared" si="3"/>
        <v>#REF!</v>
      </c>
      <c r="H98" s="87"/>
    </row>
    <row r="99" spans="2:8">
      <c r="B99" s="106" t="e">
        <f t="shared" si="3"/>
        <v>#REF!</v>
      </c>
      <c r="H99" s="87"/>
    </row>
    <row r="100" spans="2:8">
      <c r="B100" s="106" t="e">
        <f t="shared" si="3"/>
        <v>#REF!</v>
      </c>
      <c r="H100" s="87"/>
    </row>
    <row r="101" spans="2:8">
      <c r="B101" s="106" t="e">
        <f t="shared" si="3"/>
        <v>#REF!</v>
      </c>
      <c r="H101" s="87"/>
    </row>
    <row r="102" spans="2:8">
      <c r="B102" s="106" t="e">
        <f t="shared" si="3"/>
        <v>#REF!</v>
      </c>
      <c r="H102" s="87"/>
    </row>
    <row r="103" spans="2:8">
      <c r="B103" s="106" t="e">
        <f t="shared" si="3"/>
        <v>#REF!</v>
      </c>
      <c r="H103" s="87"/>
    </row>
    <row r="104" spans="2:8">
      <c r="B104" s="106" t="e">
        <f t="shared" si="3"/>
        <v>#REF!</v>
      </c>
      <c r="H104" s="87"/>
    </row>
    <row r="105" spans="2:8">
      <c r="B105" s="106" t="e">
        <f t="shared" si="3"/>
        <v>#REF!</v>
      </c>
      <c r="H105" s="87"/>
    </row>
    <row r="106" spans="2:8">
      <c r="B106" s="106" t="e">
        <f t="shared" si="3"/>
        <v>#REF!</v>
      </c>
      <c r="H106" s="87"/>
    </row>
    <row r="107" spans="2:8">
      <c r="B107" s="106" t="e">
        <f t="shared" si="3"/>
        <v>#REF!</v>
      </c>
      <c r="H107" s="87"/>
    </row>
    <row r="108" spans="2:8">
      <c r="B108" s="106" t="e">
        <f t="shared" si="3"/>
        <v>#REF!</v>
      </c>
      <c r="H108" s="87"/>
    </row>
    <row r="109" spans="2:8">
      <c r="B109" s="106" t="e">
        <f t="shared" si="3"/>
        <v>#REF!</v>
      </c>
      <c r="H109" s="87"/>
    </row>
    <row r="110" spans="2:8">
      <c r="B110" s="106" t="e">
        <f t="shared" si="3"/>
        <v>#REF!</v>
      </c>
      <c r="H110" s="87"/>
    </row>
    <row r="111" spans="2:8">
      <c r="B111" s="106" t="e">
        <f t="shared" si="3"/>
        <v>#REF!</v>
      </c>
      <c r="H111" s="87"/>
    </row>
    <row r="112" spans="2:8">
      <c r="B112" s="106" t="e">
        <f t="shared" si="3"/>
        <v>#REF!</v>
      </c>
      <c r="H112" s="87"/>
    </row>
    <row r="113" spans="2:8">
      <c r="B113" s="106" t="e">
        <f t="shared" si="3"/>
        <v>#REF!</v>
      </c>
      <c r="H113" s="87"/>
    </row>
    <row r="114" spans="2:8">
      <c r="B114" s="106" t="e">
        <f t="shared" si="3"/>
        <v>#REF!</v>
      </c>
      <c r="H114" s="87"/>
    </row>
    <row r="115" spans="2:8">
      <c r="B115" s="106" t="e">
        <f t="shared" si="3"/>
        <v>#REF!</v>
      </c>
      <c r="H115" s="87"/>
    </row>
    <row r="116" spans="2:8">
      <c r="B116" s="106" t="e">
        <f t="shared" si="3"/>
        <v>#REF!</v>
      </c>
      <c r="H116" s="87"/>
    </row>
    <row r="117" spans="2:8">
      <c r="B117" s="106" t="e">
        <f t="shared" si="3"/>
        <v>#REF!</v>
      </c>
      <c r="H117" s="87"/>
    </row>
    <row r="118" spans="2:8">
      <c r="B118" s="106" t="e">
        <f t="shared" si="3"/>
        <v>#REF!</v>
      </c>
      <c r="H118" s="87"/>
    </row>
    <row r="119" spans="2:8">
      <c r="B119" s="106" t="e">
        <f t="shared" si="3"/>
        <v>#REF!</v>
      </c>
      <c r="H119" s="87"/>
    </row>
    <row r="120" spans="2:8">
      <c r="B120" s="106" t="e">
        <f t="shared" si="3"/>
        <v>#REF!</v>
      </c>
      <c r="H120" s="87"/>
    </row>
    <row r="121" spans="2:8">
      <c r="B121" s="106" t="e">
        <f t="shared" si="3"/>
        <v>#REF!</v>
      </c>
      <c r="H121" s="87"/>
    </row>
    <row r="122" spans="2:8">
      <c r="B122" s="106" t="e">
        <f t="shared" si="3"/>
        <v>#REF!</v>
      </c>
      <c r="H122" s="87"/>
    </row>
    <row r="123" spans="2:8">
      <c r="B123" s="106" t="e">
        <f t="shared" si="3"/>
        <v>#REF!</v>
      </c>
      <c r="H123" s="87"/>
    </row>
    <row r="124" spans="2:8">
      <c r="B124" s="106" t="e">
        <f t="shared" si="3"/>
        <v>#REF!</v>
      </c>
      <c r="H124" s="87"/>
    </row>
    <row r="125" spans="2:8">
      <c r="B125" s="106" t="e">
        <f t="shared" si="3"/>
        <v>#REF!</v>
      </c>
      <c r="H125" s="87"/>
    </row>
    <row r="126" spans="2:8">
      <c r="B126" s="106" t="e">
        <f t="shared" si="3"/>
        <v>#REF!</v>
      </c>
      <c r="H126" s="87"/>
    </row>
    <row r="127" spans="2:8">
      <c r="B127" s="106" t="e">
        <f t="shared" si="3"/>
        <v>#REF!</v>
      </c>
      <c r="H127" s="87"/>
    </row>
    <row r="128" spans="2:8">
      <c r="B128" s="106" t="e">
        <f t="shared" si="3"/>
        <v>#REF!</v>
      </c>
      <c r="H128" s="87"/>
    </row>
    <row r="129" spans="2:8">
      <c r="B129" s="106" t="e">
        <f t="shared" si="3"/>
        <v>#REF!</v>
      </c>
      <c r="H129" s="87"/>
    </row>
    <row r="130" spans="2:8">
      <c r="B130" s="106" t="e">
        <f t="shared" si="3"/>
        <v>#REF!</v>
      </c>
      <c r="H130" s="87"/>
    </row>
    <row r="131" spans="2:8">
      <c r="B131" s="106" t="e">
        <f t="shared" si="3"/>
        <v>#REF!</v>
      </c>
      <c r="H131" s="87"/>
    </row>
    <row r="132" spans="2:8">
      <c r="B132" s="106" t="e">
        <f t="shared" si="3"/>
        <v>#REF!</v>
      </c>
      <c r="H132" s="87"/>
    </row>
    <row r="133" spans="2:8">
      <c r="B133" s="106" t="e">
        <f t="shared" si="3"/>
        <v>#REF!</v>
      </c>
      <c r="H133" s="87"/>
    </row>
    <row r="134" spans="2:8">
      <c r="B134" s="106" t="e">
        <f t="shared" si="3"/>
        <v>#REF!</v>
      </c>
      <c r="H134" s="87"/>
    </row>
    <row r="135" spans="2:8">
      <c r="B135" s="106" t="e">
        <f t="shared" si="3"/>
        <v>#REF!</v>
      </c>
      <c r="H135" s="87"/>
    </row>
    <row r="136" spans="2:8">
      <c r="B136" s="106" t="e">
        <f t="shared" si="3"/>
        <v>#REF!</v>
      </c>
      <c r="H136" s="87"/>
    </row>
    <row r="137" spans="2:8">
      <c r="B137" s="106" t="e">
        <f t="shared" si="3"/>
        <v>#REF!</v>
      </c>
      <c r="H137" s="87"/>
    </row>
    <row r="138" spans="2:8">
      <c r="B138" s="106" t="e">
        <f t="shared" si="3"/>
        <v>#REF!</v>
      </c>
      <c r="H138" s="87"/>
    </row>
    <row r="139" spans="2:8">
      <c r="B139" s="106" t="e">
        <f t="shared" si="3"/>
        <v>#REF!</v>
      </c>
      <c r="H139" s="87"/>
    </row>
    <row r="140" spans="2:8">
      <c r="B140" s="106" t="e">
        <f t="shared" si="3"/>
        <v>#REF!</v>
      </c>
      <c r="H140" s="87"/>
    </row>
    <row r="141" spans="2:8">
      <c r="B141" s="106" t="e">
        <f t="shared" si="3"/>
        <v>#REF!</v>
      </c>
      <c r="H141" s="87"/>
    </row>
    <row r="142" spans="2:8">
      <c r="B142" s="106" t="e">
        <f t="shared" si="3"/>
        <v>#REF!</v>
      </c>
      <c r="H142" s="87"/>
    </row>
    <row r="143" spans="2:8">
      <c r="B143" s="106" t="e">
        <f t="shared" si="3"/>
        <v>#REF!</v>
      </c>
      <c r="H143" s="87"/>
    </row>
    <row r="144" spans="2:8">
      <c r="B144" s="106" t="e">
        <f t="shared" si="3"/>
        <v>#REF!</v>
      </c>
      <c r="H144" s="87"/>
    </row>
    <row r="145" spans="2:8">
      <c r="B145" s="106" t="e">
        <f t="shared" si="3"/>
        <v>#REF!</v>
      </c>
      <c r="H145" s="87"/>
    </row>
    <row r="146" spans="2:8">
      <c r="B146" s="106" t="e">
        <f t="shared" si="3"/>
        <v>#REF!</v>
      </c>
      <c r="H146" s="87"/>
    </row>
    <row r="147" spans="2:8">
      <c r="B147" s="106" t="e">
        <f t="shared" si="3"/>
        <v>#REF!</v>
      </c>
      <c r="H147" s="87"/>
    </row>
    <row r="148" spans="2:8">
      <c r="B148" s="106" t="e">
        <f t="shared" si="3"/>
        <v>#REF!</v>
      </c>
      <c r="H148" s="87"/>
    </row>
    <row r="149" spans="2:8">
      <c r="B149" s="106" t="e">
        <f t="shared" si="3"/>
        <v>#REF!</v>
      </c>
      <c r="H149" s="87"/>
    </row>
    <row r="150" spans="2:8">
      <c r="B150" s="106" t="e">
        <f t="shared" si="3"/>
        <v>#REF!</v>
      </c>
      <c r="H150" s="87"/>
    </row>
    <row r="151" spans="2:8">
      <c r="B151" s="106" t="e">
        <f t="shared" si="3"/>
        <v>#REF!</v>
      </c>
      <c r="H151" s="87"/>
    </row>
    <row r="152" spans="2:8">
      <c r="B152" s="106" t="e">
        <f t="shared" ref="B152:B156" si="4">B151+1</f>
        <v>#REF!</v>
      </c>
      <c r="H152" s="87"/>
    </row>
    <row r="153" spans="2:8">
      <c r="B153" s="106" t="e">
        <f t="shared" si="4"/>
        <v>#REF!</v>
      </c>
      <c r="H153" s="87"/>
    </row>
    <row r="154" spans="2:8">
      <c r="B154" s="106" t="e">
        <f t="shared" si="4"/>
        <v>#REF!</v>
      </c>
      <c r="H154" s="87"/>
    </row>
    <row r="155" spans="2:8">
      <c r="B155" s="106" t="e">
        <f t="shared" si="4"/>
        <v>#REF!</v>
      </c>
      <c r="H155" s="87"/>
    </row>
    <row r="156" spans="2:8">
      <c r="B156" s="106" t="e">
        <f t="shared" si="4"/>
        <v>#REF!</v>
      </c>
      <c r="H156" s="87"/>
    </row>
  </sheetData>
  <autoFilter ref="D6:AI17" xr:uid="{81AFBD72-7A40-4B00-9CD5-1A25A01BB777}"/>
  <mergeCells count="1">
    <mergeCell ref="F5:I5"/>
  </mergeCells>
  <phoneticPr fontId="25" type="noConversion"/>
  <hyperlinks>
    <hyperlink ref="H7" location="CAMARA!A1" display="FARINAZZO" xr:uid="{1C412451-11A1-4636-ACB3-422F63B8456A}"/>
    <hyperlink ref="H8" location="KAMBER!A1" display="KAMBER" xr:uid="{D40DECE2-B982-4234-AA5B-0D9A7F17E1F7}"/>
    <hyperlink ref="H9" location="JUNIOR1!A1" display="JUNIOR1!A1" xr:uid="{79601FD5-C315-43E8-BC9B-563CB43A2AAC}"/>
    <hyperlink ref="H10" location="AZEVEDO!A1" display="AZEVEDO!A1" xr:uid="{352C245C-F4BB-4A97-BCDA-4E49180FAFEA}"/>
  </hyperlinks>
  <pageMargins left="0.19685039370078741" right="0.19685039370078741" top="0.19685039370078741" bottom="0.39370078740157483" header="0.31496062992125984" footer="0.31496062992125984"/>
  <pageSetup paperSize="9" scale="99" fitToHeight="0" orientation="landscape" r:id="rId1"/>
  <headerFooter>
    <oddFooter>&amp;R&amp;P / 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locked="0" defaultSize="0" print="0" autoFill="0" autoPict="0" macro="[0]!VueDonnéesPersoGlobale">
                <anchor moveWithCells="1" sizeWithCells="1">
                  <from>
                    <xdr:col>4</xdr:col>
                    <xdr:colOff>209550</xdr:colOff>
                    <xdr:row>0</xdr:row>
                    <xdr:rowOff>69850</xdr:rowOff>
                  </from>
                  <to>
                    <xdr:col>5</xdr:col>
                    <xdr:colOff>304800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5" name="Button 7">
              <controlPr defaultSize="0" print="0" autoFill="0" autoPict="0" macro="[0]!VueDonnéesPersoJoueurs">
                <anchor moveWithCells="1" sizeWithCells="1">
                  <from>
                    <xdr:col>5</xdr:col>
                    <xdr:colOff>419100</xdr:colOff>
                    <xdr:row>0</xdr:row>
                    <xdr:rowOff>323850</xdr:rowOff>
                  </from>
                  <to>
                    <xdr:col>6</xdr:col>
                    <xdr:colOff>266700</xdr:colOff>
                    <xdr:row>0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6" name="Button 10">
              <controlPr defaultSize="0" print="0" autoFill="0" autoPict="0" macro="[0]!VueDonnéesPersoSTAFF">
                <anchor moveWithCells="1" sizeWithCells="1">
                  <from>
                    <xdr:col>5</xdr:col>
                    <xdr:colOff>419100</xdr:colOff>
                    <xdr:row>0</xdr:row>
                    <xdr:rowOff>69850</xdr:rowOff>
                  </from>
                  <to>
                    <xdr:col>6</xdr:col>
                    <xdr:colOff>266700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4" r:id="rId7" name="Button 16">
              <controlPr locked="0" defaultSize="0" print="0" autoFill="0" autoPict="0" macro="[0]!VueDonnéesPersoComités">
                <anchor moveWithCells="1" sizeWithCells="1">
                  <from>
                    <xdr:col>4</xdr:col>
                    <xdr:colOff>209550</xdr:colOff>
                    <xdr:row>0</xdr:row>
                    <xdr:rowOff>323850</xdr:rowOff>
                  </from>
                  <to>
                    <xdr:col>5</xdr:col>
                    <xdr:colOff>304800</xdr:colOff>
                    <xdr:row>0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7" r:id="rId8" name="Button 19">
              <controlPr defaultSize="0" print="0" autoFill="0" autoPict="0" macro="[0]!VueDonnéesPersoGARDIENS">
                <anchor moveWithCells="1" sizeWithCells="1">
                  <from>
                    <xdr:col>6</xdr:col>
                    <xdr:colOff>361950</xdr:colOff>
                    <xdr:row>0</xdr:row>
                    <xdr:rowOff>69850</xdr:rowOff>
                  </from>
                  <to>
                    <xdr:col>7</xdr:col>
                    <xdr:colOff>895350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8" r:id="rId9" name="Button 20">
              <controlPr defaultSize="0" print="0" autoFill="0" autoPict="0">
                <anchor moveWithCells="1" sizeWithCells="1">
                  <from>
                    <xdr:col>1</xdr:col>
                    <xdr:colOff>146050</xdr:colOff>
                    <xdr:row>0</xdr:row>
                    <xdr:rowOff>50800</xdr:rowOff>
                  </from>
                  <to>
                    <xdr:col>4</xdr:col>
                    <xdr:colOff>133350</xdr:colOff>
                    <xdr:row>0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69" r:id="rId10" name="Button 21">
              <controlPr defaultSize="0" print="0" autoFill="0" autoPict="0" macro="[0]!VueDonnéesPersoDEFENSEURS">
                <anchor moveWithCells="1" sizeWithCells="1">
                  <from>
                    <xdr:col>6</xdr:col>
                    <xdr:colOff>355600</xdr:colOff>
                    <xdr:row>0</xdr:row>
                    <xdr:rowOff>323850</xdr:rowOff>
                  </from>
                  <to>
                    <xdr:col>7</xdr:col>
                    <xdr:colOff>895350</xdr:colOff>
                    <xdr:row>0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2" r:id="rId11" name="Button 24">
              <controlPr defaultSize="0" print="0" autoFill="0" autoPict="0" macro="[0]!VueDonnéesPersoMILIEUX">
                <anchor moveWithCells="1" sizeWithCells="1">
                  <from>
                    <xdr:col>8</xdr:col>
                    <xdr:colOff>19050</xdr:colOff>
                    <xdr:row>0</xdr:row>
                    <xdr:rowOff>69850</xdr:rowOff>
                  </from>
                  <to>
                    <xdr:col>8</xdr:col>
                    <xdr:colOff>1276350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3" r:id="rId12" name="Button 25">
              <controlPr defaultSize="0" print="0" autoFill="0" autoPict="0" macro="[0]!VueDonnéesPersoATTAQUANTS">
                <anchor moveWithCells="1" sizeWithCells="1">
                  <from>
                    <xdr:col>8</xdr:col>
                    <xdr:colOff>19050</xdr:colOff>
                    <xdr:row>0</xdr:row>
                    <xdr:rowOff>323850</xdr:rowOff>
                  </from>
                  <to>
                    <xdr:col>8</xdr:col>
                    <xdr:colOff>1276350</xdr:colOff>
                    <xdr:row>0</xdr:row>
                    <xdr:rowOff>508000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3" r:id="rId13" name="Button 35">
              <controlPr locked="0" defaultSize="0" print="0" autoFill="0" autoPict="0" macro="[0]!VueMotricitéGlobale">
                <anchor moveWithCells="1" sizeWithCells="1">
                  <from>
                    <xdr:col>4</xdr:col>
                    <xdr:colOff>209550</xdr:colOff>
                    <xdr:row>1</xdr:row>
                    <xdr:rowOff>95250</xdr:rowOff>
                  </from>
                  <to>
                    <xdr:col>5</xdr:col>
                    <xdr:colOff>304800</xdr:colOff>
                    <xdr:row>1</xdr:row>
                    <xdr:rowOff>279400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4" r:id="rId14" name="Button 36">
              <controlPr defaultSize="0" print="0" autoFill="0" autoPict="0" macro="[0]!VueMotricitéJOUEURS">
                <anchor moveWithCells="1" sizeWithCells="1">
                  <from>
                    <xdr:col>5</xdr:col>
                    <xdr:colOff>412750</xdr:colOff>
                    <xdr:row>1</xdr:row>
                    <xdr:rowOff>336550</xdr:rowOff>
                  </from>
                  <to>
                    <xdr:col>6</xdr:col>
                    <xdr:colOff>260350</xdr:colOff>
                    <xdr:row>1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5" r:id="rId15" name="Button 37">
              <controlPr defaultSize="0" print="0" autoFill="0" autoPict="0" macro="[0]!VueMotricitéSTAFF">
                <anchor moveWithCells="1" sizeWithCells="1">
                  <from>
                    <xdr:col>5</xdr:col>
                    <xdr:colOff>412750</xdr:colOff>
                    <xdr:row>1</xdr:row>
                    <xdr:rowOff>69850</xdr:rowOff>
                  </from>
                  <to>
                    <xdr:col>6</xdr:col>
                    <xdr:colOff>260350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6" r:id="rId16" name="Button 38">
              <controlPr locked="0" defaultSize="0" print="0" autoFill="0" autoPict="0" macro="[0]!VueMotricitéCOMITES">
                <anchor moveWithCells="1" sizeWithCells="1">
                  <from>
                    <xdr:col>4</xdr:col>
                    <xdr:colOff>209550</xdr:colOff>
                    <xdr:row>1</xdr:row>
                    <xdr:rowOff>355600</xdr:rowOff>
                  </from>
                  <to>
                    <xdr:col>5</xdr:col>
                    <xdr:colOff>304800</xdr:colOff>
                    <xdr:row>1</xdr:row>
                    <xdr:rowOff>533400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7" r:id="rId17" name="Button 39">
              <controlPr defaultSize="0" print="0" autoFill="0" autoPict="0" macro="[0]!VueMotricitéGARDIENS">
                <anchor moveWithCells="1" sizeWithCells="1">
                  <from>
                    <xdr:col>6</xdr:col>
                    <xdr:colOff>355600</xdr:colOff>
                    <xdr:row>1</xdr:row>
                    <xdr:rowOff>69850</xdr:rowOff>
                  </from>
                  <to>
                    <xdr:col>7</xdr:col>
                    <xdr:colOff>889000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18" name="Button 40">
              <controlPr defaultSize="0" print="0" autoFill="0" autoPict="0">
                <anchor moveWithCells="1" sizeWithCells="1">
                  <from>
                    <xdr:col>1</xdr:col>
                    <xdr:colOff>133350</xdr:colOff>
                    <xdr:row>1</xdr:row>
                    <xdr:rowOff>50800</xdr:rowOff>
                  </from>
                  <to>
                    <xdr:col>4</xdr:col>
                    <xdr:colOff>127000</xdr:colOff>
                    <xdr:row>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9" r:id="rId19" name="Button 41">
              <controlPr defaultSize="0" print="0" autoFill="0" autoPict="0" macro="[0]!VueMotricitéDEFENSEURS">
                <anchor moveWithCells="1" sizeWithCells="1">
                  <from>
                    <xdr:col>6</xdr:col>
                    <xdr:colOff>342900</xdr:colOff>
                    <xdr:row>1</xdr:row>
                    <xdr:rowOff>336550</xdr:rowOff>
                  </from>
                  <to>
                    <xdr:col>7</xdr:col>
                    <xdr:colOff>889000</xdr:colOff>
                    <xdr:row>1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0" r:id="rId20" name="Button 42">
              <controlPr defaultSize="0" print="0" autoFill="0" autoPict="0" macro="[0]!VueMotricitéMILIEUX">
                <anchor moveWithCells="1" sizeWithCells="1">
                  <from>
                    <xdr:col>8</xdr:col>
                    <xdr:colOff>12700</xdr:colOff>
                    <xdr:row>1</xdr:row>
                    <xdr:rowOff>69850</xdr:rowOff>
                  </from>
                  <to>
                    <xdr:col>8</xdr:col>
                    <xdr:colOff>1270000</xdr:colOff>
                    <xdr:row>1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21" name="Button 43">
              <controlPr defaultSize="0" print="0" autoFill="0" autoPict="0" macro="[0]!VueMotricitéATTAQUANTS">
                <anchor moveWithCells="1" sizeWithCells="1">
                  <from>
                    <xdr:col>8</xdr:col>
                    <xdr:colOff>12700</xdr:colOff>
                    <xdr:row>1</xdr:row>
                    <xdr:rowOff>336550</xdr:rowOff>
                  </from>
                  <to>
                    <xdr:col>8</xdr:col>
                    <xdr:colOff>1270000</xdr:colOff>
                    <xdr:row>1</xdr:row>
                    <xdr:rowOff>514350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22" name="Button 53">
              <controlPr locked="0" defaultSize="0" print="0" autoFill="0" autoPict="0" macro="[0]!VueGlobale">
                <anchor moveWithCells="1" sizeWithCells="1">
                  <from>
                    <xdr:col>4</xdr:col>
                    <xdr:colOff>209550</xdr:colOff>
                    <xdr:row>2</xdr:row>
                    <xdr:rowOff>165100</xdr:rowOff>
                  </from>
                  <to>
                    <xdr:col>5</xdr:col>
                    <xdr:colOff>304800</xdr:colOff>
                    <xdr:row>2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23" name="Button 54">
              <controlPr defaultSize="0" print="0" autoFill="0" autoPict="0" macro="[0]!VueGlobaleJoueurs">
                <anchor moveWithCells="1" sizeWithCells="1">
                  <from>
                    <xdr:col>5</xdr:col>
                    <xdr:colOff>400050</xdr:colOff>
                    <xdr:row>2</xdr:row>
                    <xdr:rowOff>400050</xdr:rowOff>
                  </from>
                  <to>
                    <xdr:col>6</xdr:col>
                    <xdr:colOff>247650</xdr:colOff>
                    <xdr:row>2</xdr:row>
                    <xdr:rowOff>584200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24" name="Button 55">
              <controlPr defaultSize="0" print="0" autoFill="0" autoPict="0" macro="[0]!VueGlobaleSTAFF">
                <anchor moveWithCells="1" sizeWithCells="1">
                  <from>
                    <xdr:col>5</xdr:col>
                    <xdr:colOff>400050</xdr:colOff>
                    <xdr:row>2</xdr:row>
                    <xdr:rowOff>133350</xdr:rowOff>
                  </from>
                  <to>
                    <xdr:col>6</xdr:col>
                    <xdr:colOff>247650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25" name="Button 56">
              <controlPr locked="0" defaultSize="0" print="0" autoFill="0" autoPict="0" macro="[0]!VueGlobaleCOMITES">
                <anchor moveWithCells="1" sizeWithCells="1">
                  <from>
                    <xdr:col>4</xdr:col>
                    <xdr:colOff>209550</xdr:colOff>
                    <xdr:row>2</xdr:row>
                    <xdr:rowOff>419100</xdr:rowOff>
                  </from>
                  <to>
                    <xdr:col>5</xdr:col>
                    <xdr:colOff>304800</xdr:colOff>
                    <xdr:row>2</xdr:row>
                    <xdr:rowOff>603250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26" name="Button 57">
              <controlPr defaultSize="0" print="0" autoFill="0" autoPict="0" macro="[0]!VueGlobaleGARDIENS">
                <anchor moveWithCells="1" sizeWithCells="1">
                  <from>
                    <xdr:col>6</xdr:col>
                    <xdr:colOff>342900</xdr:colOff>
                    <xdr:row>2</xdr:row>
                    <xdr:rowOff>133350</xdr:rowOff>
                  </from>
                  <to>
                    <xdr:col>7</xdr:col>
                    <xdr:colOff>876300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6" r:id="rId27" name="Button 58">
              <controlPr defaultSize="0" print="0" autoFill="0" autoPict="0">
                <anchor moveWithCells="1" sizeWithCells="1">
                  <from>
                    <xdr:col>1</xdr:col>
                    <xdr:colOff>127000</xdr:colOff>
                    <xdr:row>2</xdr:row>
                    <xdr:rowOff>114300</xdr:rowOff>
                  </from>
                  <to>
                    <xdr:col>4</xdr:col>
                    <xdr:colOff>114300</xdr:colOff>
                    <xdr:row>2</xdr:row>
                    <xdr:rowOff>660400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7" r:id="rId28" name="Button 59">
              <controlPr defaultSize="0" print="0" autoFill="0" autoPict="0" macro="[0]!VueGlobaleDEFENSEURS">
                <anchor moveWithCells="1" sizeWithCells="1">
                  <from>
                    <xdr:col>6</xdr:col>
                    <xdr:colOff>336550</xdr:colOff>
                    <xdr:row>2</xdr:row>
                    <xdr:rowOff>400050</xdr:rowOff>
                  </from>
                  <to>
                    <xdr:col>7</xdr:col>
                    <xdr:colOff>869950</xdr:colOff>
                    <xdr:row>2</xdr:row>
                    <xdr:rowOff>584200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29" name="Button 60">
              <controlPr defaultSize="0" print="0" autoFill="0" autoPict="0" macro="[0]!VueGlobaleMILIEUX">
                <anchor moveWithCells="1" sizeWithCells="1">
                  <from>
                    <xdr:col>8</xdr:col>
                    <xdr:colOff>0</xdr:colOff>
                    <xdr:row>2</xdr:row>
                    <xdr:rowOff>133350</xdr:rowOff>
                  </from>
                  <to>
                    <xdr:col>8</xdr:col>
                    <xdr:colOff>1257300</xdr:colOff>
                    <xdr:row>2</xdr:row>
                    <xdr:rowOff>317500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9" r:id="rId30" name="Button 61">
              <controlPr defaultSize="0" print="0" autoFill="0" autoPict="0" macro="[0]!VueGlobaleATTAQUANTS">
                <anchor moveWithCells="1" sizeWithCells="1">
                  <from>
                    <xdr:col>8</xdr:col>
                    <xdr:colOff>0</xdr:colOff>
                    <xdr:row>2</xdr:row>
                    <xdr:rowOff>400050</xdr:rowOff>
                  </from>
                  <to>
                    <xdr:col>8</xdr:col>
                    <xdr:colOff>1257300</xdr:colOff>
                    <xdr:row>2</xdr:row>
                    <xdr:rowOff>584200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0" r:id="rId31" name="Button 62">
              <controlPr locked="0" defaultSize="0" print="0" autoFill="0" autoPict="0" macro="[0]!RetourMenu">
                <anchor moveWithCells="1" sizeWithCells="1">
                  <from>
                    <xdr:col>5</xdr:col>
                    <xdr:colOff>565150</xdr:colOff>
                    <xdr:row>3</xdr:row>
                    <xdr:rowOff>298450</xdr:rowOff>
                  </from>
                  <to>
                    <xdr:col>6</xdr:col>
                    <xdr:colOff>285750</xdr:colOff>
                    <xdr:row>3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3" r:id="rId32" name="Button 65">
              <controlPr defaultSize="0" print="0" autoFill="0" autoPict="0" macro="[0]!VueGlobaleDEFENSEURS">
                <anchor moveWithCells="1" sizeWithCells="1">
                  <from>
                    <xdr:col>1</xdr:col>
                    <xdr:colOff>184150</xdr:colOff>
                    <xdr:row>3</xdr:row>
                    <xdr:rowOff>190500</xdr:rowOff>
                  </from>
                  <to>
                    <xdr:col>4</xdr:col>
                    <xdr:colOff>88900</xdr:colOff>
                    <xdr:row>3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C43098-807F-490D-BBDF-1BC09E491D04}">
  <sheetPr codeName="Feuil10">
    <pageSetUpPr fitToPage="1"/>
  </sheetPr>
  <dimension ref="C2:M38"/>
  <sheetViews>
    <sheetView showGridLines="0" zoomScale="85" zoomScaleNormal="85" workbookViewId="0">
      <selection activeCell="X16" sqref="X16"/>
    </sheetView>
  </sheetViews>
  <sheetFormatPr baseColWidth="10" defaultRowHeight="14.5"/>
  <cols>
    <col min="3" max="3" width="41.453125" customWidth="1"/>
    <col min="5" max="5" width="12" bestFit="1" customWidth="1"/>
    <col min="6" max="6" width="3.453125" customWidth="1"/>
    <col min="7" max="7" width="34.54296875" customWidth="1"/>
    <col min="8" max="8" width="11.453125" customWidth="1"/>
    <col min="9" max="9" width="12" bestFit="1" customWidth="1"/>
    <col min="10" max="10" width="4.453125" customWidth="1"/>
    <col min="11" max="11" width="43.81640625" customWidth="1"/>
    <col min="13" max="13" width="11.81640625" customWidth="1"/>
  </cols>
  <sheetData>
    <row r="2" spans="3:13" ht="26">
      <c r="C2" s="205" t="s">
        <v>295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</row>
    <row r="3" spans="3:13" ht="15" thickBot="1"/>
    <row r="4" spans="3:13" ht="25.5" customHeight="1" thickBot="1">
      <c r="C4" s="187" t="s">
        <v>249</v>
      </c>
      <c r="D4" s="187" t="s">
        <v>251</v>
      </c>
      <c r="E4" s="187" t="s">
        <v>250</v>
      </c>
      <c r="F4" s="125"/>
      <c r="G4" s="187" t="str">
        <f>$C$4</f>
        <v>JOUEURS</v>
      </c>
      <c r="H4" s="187" t="s">
        <v>251</v>
      </c>
      <c r="I4" s="187" t="s">
        <v>250</v>
      </c>
      <c r="J4" s="125"/>
      <c r="K4" s="186" t="str">
        <f>$C$4</f>
        <v>JOUEURS</v>
      </c>
      <c r="L4" s="187" t="s">
        <v>251</v>
      </c>
      <c r="M4" s="188" t="s">
        <v>250</v>
      </c>
    </row>
    <row r="5" spans="3:13" ht="25" customHeight="1">
      <c r="C5" s="171" t="s">
        <v>252</v>
      </c>
      <c r="D5" s="169">
        <f ca="1">COUNTIFS('ECFC Profilages'!$F$7:$F12,"Joueur",'ECFC Profilages'!$M$7:$M12,"En Cours",'ECFC Profilages'!$N$7:$N12,"*3")+COUNTIFS('ECFC Profilages'!$F$7:$F12,"Joueur",'ECFC Profilages'!$M$7:$M12,"En Cours",'ECFC Profilages'!$N$7:$N12,"*2")</f>
        <v>1</v>
      </c>
      <c r="E5" s="170">
        <f ca="1">(D5/$D$10)</f>
        <v>1</v>
      </c>
      <c r="G5" s="168" t="s">
        <v>256</v>
      </c>
      <c r="H5" s="169">
        <f ca="1">COUNTIFS('ECFC Profilages'!$F$7:$F12,"Joueur",'ECFC Profilages'!$M$7:$M12,"En Cours",'ECFC Profilages'!$N$7:$N12,"C*")</f>
        <v>0</v>
      </c>
      <c r="I5" s="170">
        <f ca="1">(H5/$H$10)</f>
        <v>0</v>
      </c>
      <c r="K5" s="189" t="s">
        <v>260</v>
      </c>
      <c r="L5" s="169">
        <f ca="1">COUNTIFS('ECFC Profilages'!$F$7:$F12,"Joueur",'ECFC Profilages'!$M$7:$M12,"En Cours",'ECFC Profilages'!$N$7:$N12,"C*")+COUNTIFS('ECFC Profilages'!$F$7:$F12,"Joueur",'ECFC Profilages'!$M$7:$M12,"En Cours",'ECFC Profilages'!$N$7:$N12,"D*")</f>
        <v>0</v>
      </c>
      <c r="M5" s="185">
        <f ca="1">(L5/$L$10)</f>
        <v>0</v>
      </c>
    </row>
    <row r="6" spans="3:13" ht="25" customHeight="1">
      <c r="C6" s="149" t="s">
        <v>253</v>
      </c>
      <c r="D6" s="150">
        <f ca="1">COUNTIFS('ECFC Profilages'!$F$7:$F12,"Joueur",'ECFC Profilages'!$M$7:$M12,"En Cours",'ECFC Profilages'!$N$7:$N12,"*4")+COUNTIFS('ECFC Profilages'!$F$7:$F12,"Joueur",'ECFC Profilages'!$M$7:$M12,"En Cours",'ECFC Profilages'!$N$7:$N12,"*1")</f>
        <v>0</v>
      </c>
      <c r="E6" s="151">
        <f t="shared" ref="E6:E8" ca="1" si="0">(D6/$D$10)</f>
        <v>0</v>
      </c>
      <c r="G6" s="122" t="s">
        <v>257</v>
      </c>
      <c r="H6" s="150">
        <f ca="1">COUNTIFS('ECFC Profilages'!$F$7:$F12,"Joueur",'ECFC Profilages'!$M$7:$M12,"En Cours",'ECFC Profilages'!$N$7:$N12,"R*")</f>
        <v>1</v>
      </c>
      <c r="I6" s="151">
        <f t="shared" ref="I6:I8" ca="1" si="1">(H6/$H$10)</f>
        <v>1</v>
      </c>
      <c r="K6" s="175" t="s">
        <v>261</v>
      </c>
      <c r="L6" s="150">
        <f ca="1">COUNTIFS('ECFC Profilages'!$F$7:$F12,"Joueur",'ECFC Profilages'!$M$7:$M12,"En Cours",'ECFC Profilages'!$N$7:$N12,"R*")+COUNTIFS('ECFC Profilages'!$F$7:$F12,"Joueur",'ECFC Profilages'!$M$7:$M12,"En Cours",'ECFC Profilages'!$N$7:$N12,"G*")</f>
        <v>1</v>
      </c>
      <c r="M6" s="156">
        <f t="shared" ref="M6" ca="1" si="2">(L6/$L$10)</f>
        <v>1</v>
      </c>
    </row>
    <row r="7" spans="3:13" ht="25" customHeight="1">
      <c r="C7" s="123" t="s">
        <v>254</v>
      </c>
      <c r="D7" s="150">
        <f ca="1">COUNTIFS('ECFC Profilages'!$F$7:$F12,"Joueur",'ECFC Profilages'!$M$7:$M12,"En Cours",'ECFC Profilages'!$N$7:$N12,"C*")+COUNTIFS('ECFC Profilages'!$F$7:$F12,"Joueur",'ECFC Profilages'!$M$7:$M12,"En Cours",'ECFC Profilages'!$N$7:$N12,"R*")</f>
        <v>1</v>
      </c>
      <c r="E7" s="151">
        <f t="shared" ca="1" si="0"/>
        <v>1</v>
      </c>
      <c r="G7" s="129" t="s">
        <v>258</v>
      </c>
      <c r="H7" s="150">
        <f ca="1">COUNTIFS('ECFC Profilages'!$F$7:$F12,"Joueur",'ECFC Profilages'!$M$7:$M12,"En Cours",'ECFC Profilages'!$N$7:$N12,"D*")</f>
        <v>0</v>
      </c>
      <c r="I7" s="151">
        <f t="shared" ca="1" si="1"/>
        <v>0</v>
      </c>
      <c r="K7" s="177"/>
      <c r="L7" s="179"/>
      <c r="M7" s="178"/>
    </row>
    <row r="8" spans="3:13" ht="25" customHeight="1">
      <c r="C8" s="123" t="s">
        <v>255</v>
      </c>
      <c r="D8" s="150">
        <f ca="1">COUNTIFS('ECFC Profilages'!$F$7:$F12,"Joueur",'ECFC Profilages'!$M$7:$M12,"En Cours",'ECFC Profilages'!$N$7:$N12,"D*")+COUNTIFS('ECFC Profilages'!$F$7:$F12,"Joueur",'ECFC Profilages'!$M$7:$M12,"En Cours",'ECFC Profilages'!$N$7:$N12,"G*")</f>
        <v>0</v>
      </c>
      <c r="E8" s="151">
        <f t="shared" ca="1" si="0"/>
        <v>0</v>
      </c>
      <c r="G8" s="124" t="s">
        <v>259</v>
      </c>
      <c r="H8" s="150">
        <f ca="1">COUNTIFS('ECFC Profilages'!$F$7:$F12,"Joueur",'ECFC Profilages'!$M$7:$M12,"En Cours",'ECFC Profilages'!$N$7:$N12,"G*")</f>
        <v>0</v>
      </c>
      <c r="I8" s="151">
        <f t="shared" ca="1" si="1"/>
        <v>0</v>
      </c>
      <c r="K8" s="180"/>
      <c r="L8" s="137"/>
      <c r="M8" s="181"/>
    </row>
    <row r="9" spans="3:13" ht="6.75" customHeight="1" thickBot="1">
      <c r="K9" s="144"/>
      <c r="M9" s="145"/>
    </row>
    <row r="10" spans="3:13" ht="26.5" thickBot="1">
      <c r="C10" s="183" t="s">
        <v>299</v>
      </c>
      <c r="D10" s="154">
        <f ca="1">IF(SUM(D5:D6)=SUM(D7:D8),SUM(D7:D8),"Erreur")</f>
        <v>1</v>
      </c>
      <c r="E10" s="190">
        <f ca="1">SUM(E5:E6)</f>
        <v>1</v>
      </c>
      <c r="F10" s="191"/>
      <c r="G10" s="192" t="s">
        <v>299</v>
      </c>
      <c r="H10" s="154">
        <f ca="1">SUM(H5:H8)</f>
        <v>1</v>
      </c>
      <c r="I10" s="155">
        <f ca="1">SUM(I5:I8)</f>
        <v>1</v>
      </c>
      <c r="K10" s="183" t="s">
        <v>299</v>
      </c>
      <c r="L10" s="154">
        <f ca="1">SUM(L5:L8)</f>
        <v>1</v>
      </c>
      <c r="M10" s="155">
        <f ca="1">SUM(M5:M6)</f>
        <v>1</v>
      </c>
    </row>
    <row r="12" spans="3:13" ht="15" thickBot="1"/>
    <row r="13" spans="3:13" ht="21.5" thickBot="1">
      <c r="C13" s="187" t="str">
        <f>$C$4</f>
        <v>JOUEURS</v>
      </c>
      <c r="D13" s="187" t="s">
        <v>251</v>
      </c>
      <c r="E13" s="187" t="s">
        <v>250</v>
      </c>
      <c r="G13" s="187" t="str">
        <f>$C$4</f>
        <v>JOUEURS</v>
      </c>
      <c r="H13" s="187" t="s">
        <v>251</v>
      </c>
      <c r="I13" s="187" t="s">
        <v>250</v>
      </c>
      <c r="K13" s="186" t="str">
        <f>$C$4</f>
        <v>JOUEURS</v>
      </c>
      <c r="L13" s="187" t="s">
        <v>251</v>
      </c>
      <c r="M13" s="188" t="s">
        <v>250</v>
      </c>
    </row>
    <row r="14" spans="3:13" ht="25" customHeight="1">
      <c r="C14" s="131" t="s">
        <v>268</v>
      </c>
      <c r="D14" s="152">
        <f ca="1">COUNTIFS('ECFC Profilages'!$F$7:$F12,"Joueur",'ECFC Profilages'!$M$7:$M12,"En Cours",'ECFC Profilages'!$N$7:$N12,"R4")</f>
        <v>0</v>
      </c>
      <c r="E14" s="153">
        <f ca="1">(D14/$H$10)</f>
        <v>0</v>
      </c>
      <c r="G14" s="134" t="s">
        <v>276</v>
      </c>
      <c r="H14" s="152">
        <f ca="1">COUNTIFS('ECFC Profilages'!$F$7:$F12,"Joueur",'ECFC Profilages'!$M$7:$M12,"En Cours",'ECFC Profilages'!$N$7:$N12,"D4")</f>
        <v>0</v>
      </c>
      <c r="I14" s="153">
        <f ca="1">(H14/$H$10)</f>
        <v>0</v>
      </c>
      <c r="K14" s="184" t="s">
        <v>262</v>
      </c>
      <c r="L14" s="169">
        <f ca="1">COUNTIFS('ECFC Profilages'!$F$7:$F12,"Joueur",'ECFC Profilages'!$M$7:$M12,"En Cours",'ECFC Profilages'!$N$7:$N12,"R*")+COUNTIFS('ECFC Profilages'!$F$7:$F12,"Joueur",'ECFC Profilages'!$M$7:$M12,"En Cours",'ECFC Profilages'!$N$7:$N12,"D*")</f>
        <v>1</v>
      </c>
      <c r="M14" s="185">
        <f ca="1">(L14/L27)</f>
        <v>1</v>
      </c>
    </row>
    <row r="15" spans="3:13" ht="25" customHeight="1">
      <c r="C15" s="130" t="s">
        <v>269</v>
      </c>
      <c r="D15" s="150">
        <f ca="1">COUNTIFS('ECFC Profilages'!$F$7:$F12,"Joueur",'ECFC Profilages'!$M$7:$M12,"En Cours",'ECFC Profilages'!$N$7:$N12,"R2")</f>
        <v>1</v>
      </c>
      <c r="E15" s="151">
        <f ca="1">(D15/$H$10)</f>
        <v>1</v>
      </c>
      <c r="G15" s="128" t="s">
        <v>277</v>
      </c>
      <c r="H15" s="150">
        <f ca="1">COUNTIFS('ECFC Profilages'!$F$7:$F12,"Joueur",'ECFC Profilages'!$M$7:$M12,"En Cours",'ECFC Profilages'!$N$7:$N12,"D2")</f>
        <v>0</v>
      </c>
      <c r="I15" s="151">
        <f ca="1">(H15/$H$10)</f>
        <v>0</v>
      </c>
      <c r="K15" s="144"/>
      <c r="M15" s="145"/>
    </row>
    <row r="16" spans="3:13" ht="25" customHeight="1">
      <c r="C16" s="130" t="s">
        <v>270</v>
      </c>
      <c r="D16" s="150">
        <f ca="1">COUNTIFS('ECFC Profilages'!$F$7:$F12,"Joueur",'ECFC Profilages'!$M$7:$M12,"En Cours",'ECFC Profilages'!$N$7:$N12,"R1")</f>
        <v>0</v>
      </c>
      <c r="E16" s="151">
        <f ca="1">(D16/$H$10)</f>
        <v>0</v>
      </c>
      <c r="G16" s="128" t="s">
        <v>278</v>
      </c>
      <c r="H16" s="150">
        <f ca="1">COUNTIFS('ECFC Profilages'!$F$7:$F12,"Joueur",'ECFC Profilages'!$M$7:$M12,"En Cours",'ECFC Profilages'!$N$7:$N12,"D1")</f>
        <v>0</v>
      </c>
      <c r="I16" s="151">
        <f ca="1">(H16/$H$10)</f>
        <v>0</v>
      </c>
      <c r="K16" s="144"/>
      <c r="M16" s="145"/>
    </row>
    <row r="17" spans="3:13" ht="25" customHeight="1">
      <c r="C17" s="130" t="s">
        <v>271</v>
      </c>
      <c r="D17" s="150">
        <f ca="1">COUNTIFS('ECFC Profilages'!$F$7:$F12,"Joueur",'ECFC Profilages'!$M$7:$M12,"En Cours",'ECFC Profilages'!$N$7:$N12,"R3")</f>
        <v>0</v>
      </c>
      <c r="E17" s="151">
        <f ca="1">(D17/$H$10)</f>
        <v>0</v>
      </c>
      <c r="G17" s="128" t="s">
        <v>279</v>
      </c>
      <c r="H17" s="150">
        <f ca="1">COUNTIFS('ECFC Profilages'!$F$7:$F12,"Joueur",'ECFC Profilages'!$M$7:$M12,"En Cours",'ECFC Profilages'!$N$7:$N12,"D3")</f>
        <v>0</v>
      </c>
      <c r="I17" s="151">
        <f ca="1">(H17/$H$10)</f>
        <v>0</v>
      </c>
      <c r="K17" s="144"/>
      <c r="M17" s="145"/>
    </row>
    <row r="18" spans="3:13" ht="5.25" customHeight="1" thickBot="1">
      <c r="K18" s="144"/>
      <c r="M18" s="145"/>
    </row>
    <row r="19" spans="3:13" ht="25" customHeight="1" thickBot="1">
      <c r="C19" s="146" t="s">
        <v>297</v>
      </c>
      <c r="D19" s="154">
        <f ca="1">SUM(D14:D17)</f>
        <v>1</v>
      </c>
      <c r="E19" s="155">
        <f t="shared" ref="E19" ca="1" si="3">(D19/$H$10)</f>
        <v>1</v>
      </c>
      <c r="G19" s="147" t="s">
        <v>298</v>
      </c>
      <c r="H19" s="154">
        <f ca="1">SUM(H14:H17)</f>
        <v>0</v>
      </c>
      <c r="I19" s="155">
        <f t="shared" ref="I19" ca="1" si="4">(H19/$H$10)</f>
        <v>0</v>
      </c>
      <c r="K19" s="144"/>
      <c r="M19" s="145"/>
    </row>
    <row r="20" spans="3:13" ht="12.75" customHeight="1" thickBot="1">
      <c r="C20" s="137"/>
      <c r="D20" s="137"/>
      <c r="E20" s="138"/>
      <c r="K20" s="144"/>
      <c r="M20" s="145"/>
    </row>
    <row r="21" spans="3:13" ht="21.5" thickBot="1">
      <c r="C21" s="187" t="str">
        <f>$C$4</f>
        <v>JOUEURS</v>
      </c>
      <c r="D21" s="187" t="s">
        <v>251</v>
      </c>
      <c r="E21" s="187" t="s">
        <v>250</v>
      </c>
      <c r="G21" s="187" t="str">
        <f>$C$4</f>
        <v>JOUEURS</v>
      </c>
      <c r="H21" s="187" t="s">
        <v>251</v>
      </c>
      <c r="I21" s="187" t="s">
        <v>250</v>
      </c>
      <c r="K21" s="186" t="str">
        <f>$C$4</f>
        <v>JOUEURS</v>
      </c>
      <c r="L21" s="187" t="s">
        <v>251</v>
      </c>
      <c r="M21" s="188" t="s">
        <v>250</v>
      </c>
    </row>
    <row r="22" spans="3:13" ht="26">
      <c r="C22" s="168" t="s">
        <v>264</v>
      </c>
      <c r="D22" s="169">
        <f ca="1">COUNTIFS('ECFC Profilages'!$F$7:$F12,"Joueur",'ECFC Profilages'!$M$7:$M12,"En Cours",'ECFC Profilages'!$N$7:$N12,"C4")</f>
        <v>0</v>
      </c>
      <c r="E22" s="170">
        <f ca="1">(D22/$H$10)</f>
        <v>0</v>
      </c>
      <c r="G22" s="132" t="s">
        <v>272</v>
      </c>
      <c r="H22" s="152">
        <f ca="1">COUNTIFS('ECFC Profilages'!$F$7:$F12,"Joueur",'ECFC Profilages'!$M$7:$M12,"En Cours",'ECFC Profilages'!$N$7:$N12,"G4")</f>
        <v>0</v>
      </c>
      <c r="I22" s="153">
        <f ca="1">(H22/$H$10)</f>
        <v>0</v>
      </c>
      <c r="K22" s="184" t="s">
        <v>263</v>
      </c>
      <c r="L22" s="169">
        <f ca="1">COUNTIFS('ECFC Profilages'!$F$7:$F13,"Joueur",'ECFC Profilages'!$M$7:$M13,"En Cours",'ECFC Profilages'!$N$7:$N13,"C*")+COUNTIFS('ECFC Profilages'!$F$7:$F13,"Joueur",'ECFC Profilages'!$M$7:$M13,"En Cours",'ECFC Profilages'!$N$7:$N13,"G*")</f>
        <v>0</v>
      </c>
      <c r="M22" s="185">
        <f ca="1">(L22/L27)</f>
        <v>0</v>
      </c>
    </row>
    <row r="23" spans="3:13" ht="26">
      <c r="C23" s="121" t="s">
        <v>265</v>
      </c>
      <c r="D23" s="150">
        <f ca="1">COUNTIFS('ECFC Profilages'!$F$7:$F12,"Joueur",'ECFC Profilages'!$M$7:$M12,"En Cours",'ECFC Profilages'!$N$7:$N12,"C2")</f>
        <v>0</v>
      </c>
      <c r="E23" s="151">
        <f t="shared" ref="E23:E25" ca="1" si="5">(D23/$H$10)</f>
        <v>0</v>
      </c>
      <c r="G23" s="133" t="s">
        <v>273</v>
      </c>
      <c r="H23" s="150">
        <f ca="1">COUNTIFS('ECFC Profilages'!$F$7:$F12,"Joueur",'ECFC Profilages'!$M$7:$M12,"En Cours",'ECFC Profilages'!$N$7:$N12,"G2")</f>
        <v>0</v>
      </c>
      <c r="I23" s="151">
        <f ca="1">(H23/$H$10)</f>
        <v>0</v>
      </c>
      <c r="K23" s="144"/>
      <c r="M23" s="145"/>
    </row>
    <row r="24" spans="3:13" ht="26">
      <c r="C24" s="121" t="s">
        <v>267</v>
      </c>
      <c r="D24" s="150">
        <f ca="1">COUNTIFS('ECFC Profilages'!$F$7:$F12,"Joueur",'ECFC Profilages'!$M$7:$M12,"En Cours",'ECFC Profilages'!$N$7:$N12,"C1")</f>
        <v>0</v>
      </c>
      <c r="E24" s="151">
        <f t="shared" ca="1" si="5"/>
        <v>0</v>
      </c>
      <c r="G24" s="133" t="s">
        <v>274</v>
      </c>
      <c r="H24" s="150">
        <f ca="1">COUNTIFS('ECFC Profilages'!$F$7:$F12,"Joueur",'ECFC Profilages'!$M$7:$M12,"En Cours",'ECFC Profilages'!$N$7:$N12,"G1")</f>
        <v>0</v>
      </c>
      <c r="I24" s="151">
        <f ca="1">(H24/$H$10)</f>
        <v>0</v>
      </c>
      <c r="K24" s="144"/>
      <c r="M24" s="145"/>
    </row>
    <row r="25" spans="3:13" ht="26">
      <c r="C25" s="121" t="s">
        <v>266</v>
      </c>
      <c r="D25" s="150">
        <f ca="1">COUNTIFS('ECFC Profilages'!$F$7:$F12,"Joueur",'ECFC Profilages'!$M$7:$M12,"En Cours",'ECFC Profilages'!$N$7:$N12,"C3")</f>
        <v>0</v>
      </c>
      <c r="E25" s="151">
        <f t="shared" ca="1" si="5"/>
        <v>0</v>
      </c>
      <c r="G25" s="133" t="s">
        <v>275</v>
      </c>
      <c r="H25" s="150">
        <f ca="1">COUNTIFS('ECFC Profilages'!$F$7:$F12,"Joueur",'ECFC Profilages'!$M$7:$M12,"En Cours",'ECFC Profilages'!$N$7:$N12,"G3")</f>
        <v>0</v>
      </c>
      <c r="I25" s="151">
        <f ca="1">(H25/$H$10)</f>
        <v>0</v>
      </c>
      <c r="K25" s="144"/>
      <c r="M25" s="145"/>
    </row>
    <row r="26" spans="3:13" ht="10.5" customHeight="1" thickBot="1">
      <c r="K26" s="144"/>
      <c r="M26" s="145"/>
    </row>
    <row r="27" spans="3:13" ht="26.5" thickBot="1">
      <c r="C27" s="139" t="s">
        <v>296</v>
      </c>
      <c r="D27" s="154">
        <f ca="1">SUM(D22:D25)</f>
        <v>0</v>
      </c>
      <c r="E27" s="155">
        <f t="shared" ref="E27" ca="1" si="6">(D27/$H$10)</f>
        <v>0</v>
      </c>
      <c r="G27" s="148" t="s">
        <v>298</v>
      </c>
      <c r="H27" s="154">
        <f ca="1">SUM(H22:H25)</f>
        <v>0</v>
      </c>
      <c r="I27" s="155">
        <f t="shared" ref="I27" ca="1" si="7">(H27/$H$10)</f>
        <v>0</v>
      </c>
      <c r="K27" s="157" t="s">
        <v>299</v>
      </c>
      <c r="L27" s="154">
        <f ca="1">L14+L22</f>
        <v>1</v>
      </c>
      <c r="M27" s="155">
        <f t="shared" ref="M27" ca="1" si="8">(L27/$H$10)</f>
        <v>1</v>
      </c>
    </row>
    <row r="30" spans="3:13" ht="15" thickBot="1"/>
    <row r="31" spans="3:13" ht="21.5" thickBot="1">
      <c r="C31" s="187" t="str">
        <f>$C$4</f>
        <v>JOUEURS</v>
      </c>
      <c r="D31" s="187" t="s">
        <v>251</v>
      </c>
      <c r="E31" s="187" t="s">
        <v>250</v>
      </c>
      <c r="G31" s="187" t="s">
        <v>300</v>
      </c>
      <c r="K31" s="186" t="str">
        <f>$C$4</f>
        <v>JOUEURS</v>
      </c>
      <c r="L31" s="187" t="s">
        <v>251</v>
      </c>
      <c r="M31" s="188" t="s">
        <v>250</v>
      </c>
    </row>
    <row r="32" spans="3:13" ht="26" customHeight="1">
      <c r="C32" s="172" t="s">
        <v>291</v>
      </c>
      <c r="D32" s="169">
        <f ca="1">COUNTIFS('ECFC Profilages'!$F$7:$F12,"Joueur",'ECFC Profilages'!$M$7:$M12,"En Cours",'ECFC Profilages'!$R$7:$R12,"D",'ECFC Profilages'!$N$7:$N12,"C3")+COUNTIFS('ECFC Profilages'!$F$7:$F12,"Joueur",'ECFC Profilages'!$M$7:$M12,"En Cours",'ECFC Profilages'!$R$7:$R12,"D",'ECFC Profilages'!$N$7:$N12,"C2")+COUNTIFS('ECFC Profilages'!$F$7:$F12,"Joueur",'ECFC Profilages'!$M$7:$M12,"En Cours",'ECFC Profilages'!$R$7:$R12,"D",'ECFC Profilages'!$N$7:$N12,"R1")+COUNTIFS('ECFC Profilages'!$F$7:$F12,"Joueur",'ECFC Profilages'!$M$7:$M12,"En Cours",'ECFC Profilages'!$R$7:$R12,"D",'ECFC Profilages'!$N$7:$N12,"R4")+COUNTIFS('ECFC Profilages'!$F$7:$F12,"Joueur",'ECFC Profilages'!$M$7:$M12,"En Cours",'ECFC Profilages'!$R$7:$R12,"D",'ECFC Profilages'!$N$7:$N12,"G1")+COUNTIFS('ECFC Profilages'!$F$7:$F12,"Joueur",'ECFC Profilages'!$M$7:$M12,"En Cours",'ECFC Profilages'!$R$7:$R12,"D",'ECFC Profilages'!$N$7:$N12,"G4")+COUNTIFS('ECFC Profilages'!$F$7:$F12,"Joueur",'ECFC Profilages'!$M$7:$M12,"En Cours",'ECFC Profilages'!$R$7:$R12,"D",'ECFC Profilages'!$N$7:$N12,"D3")+COUNTIFS('ECFC Profilages'!$F$7:$F12,"Joueur",'ECFC Profilages'!$M$7:$M12,"En Cours",'ECFC Profilages'!$R$7:$R12,"D",'ECFC Profilages'!$N$7:$N12,"D2")</f>
        <v>0</v>
      </c>
      <c r="E32" s="170">
        <f ca="1">(D32/$D$37)</f>
        <v>0</v>
      </c>
      <c r="G32" s="167" t="s">
        <v>301</v>
      </c>
      <c r="K32" s="184" t="s">
        <v>316</v>
      </c>
      <c r="L32" s="169">
        <f ca="1">COUNTIFS('ECFC Profilages'!$F$7:$F23,"Joueur",'ECFC Profilages'!$M$7:$M23,"En Cours",'ECFC Profilages'!$N$7:$N23,"*4")+COUNTIFS('ECFC Profilages'!$F$7:$F23,"Joueur",'ECFC Profilages'!$M$7:$M23,"En Cours",'ECFC Profilages'!$N$7:$N23,"*2")</f>
        <v>1</v>
      </c>
      <c r="M32" s="185">
        <f ca="1">(L32/L34)</f>
        <v>1</v>
      </c>
    </row>
    <row r="33" spans="3:13" ht="26" customHeight="1" thickBot="1">
      <c r="C33" s="166" t="s">
        <v>292</v>
      </c>
      <c r="D33" s="150">
        <f ca="1">COUNTIFS('ECFC Profilages'!$F$7:$F12,"Joueur",'ECFC Profilages'!$M$7:$M12,"En Cours",'ECFC Profilages'!$R$7:$R12,"G",'ECFC Profilages'!$N$7:$N12,"C1")+COUNTIFS('ECFC Profilages'!$F$7:$F12,"Joueur",'ECFC Profilages'!$M$7:$M12,"En Cours",'ECFC Profilages'!$R$7:$R12,"G",'ECFC Profilages'!$N$7:$N12,"C4")+COUNTIFS('ECFC Profilages'!$F$7:$F12,"Joueur",'ECFC Profilages'!$M$7:$M12,"En Cours",'ECFC Profilages'!$R$7:$R12,"G",'ECFC Profilages'!$N$7:$N12,"R3")+COUNTIFS('ECFC Profilages'!$F$7:$F12,"Joueur",'ECFC Profilages'!$M$7:$M12,"En Cours",'ECFC Profilages'!$R$7:$R12,"G",'ECFC Profilages'!$N$7:$N12,"R2")+COUNTIFS('ECFC Profilages'!$F$7:$F12,"Joueur",'ECFC Profilages'!$M$7:$M12,"En Cours",'ECFC Profilages'!$R$7:$R12,"G",'ECFC Profilages'!$N$7:$N12,"G3")+COUNTIFS('ECFC Profilages'!$F$7:$F12,"Joueur",'ECFC Profilages'!$M$7:$M12,"En Cours",'ECFC Profilages'!$R$7:$R12,"G",'ECFC Profilages'!$N$7:$N12,"G2")+COUNTIFS('ECFC Profilages'!$F$7:$F12,"Joueur",'ECFC Profilages'!$M$7:$M12,"En Cours",'ECFC Profilages'!$R$7:$R12,"G",'ECFC Profilages'!$N$7:$N12,"D1")+COUNTIFS('ECFC Profilages'!$F$7:$F12,"Joueur",'ECFC Profilages'!$M$7:$M12,"En Cours",'ECFC Profilages'!$R$7:$R12,"G",'ECFC Profilages'!$N$7:$N12,"D4")</f>
        <v>0</v>
      </c>
      <c r="E33" s="151">
        <f ca="1">(D33/$D$37)</f>
        <v>0</v>
      </c>
      <c r="G33" s="26" t="s">
        <v>301</v>
      </c>
      <c r="K33" s="143" t="s">
        <v>316</v>
      </c>
      <c r="L33" s="150">
        <f ca="1">COUNTIFS('ECFC Profilages'!$F$7:$F24,"Joueur",'ECFC Profilages'!$M$7:$M24,"En Cours",'ECFC Profilages'!$N$7:$N24,"*1")+COUNTIFS('ECFC Profilages'!$F$7:$F24,"Joueur",'ECFC Profilages'!$M$7:$M24,"En Cours",'ECFC Profilages'!$N$7:$N24,"*3")</f>
        <v>0</v>
      </c>
      <c r="M33" s="176">
        <f ca="1">(L33/L34)</f>
        <v>0</v>
      </c>
    </row>
    <row r="34" spans="3:13" ht="26" customHeight="1" thickBot="1">
      <c r="C34" s="165" t="s">
        <v>294</v>
      </c>
      <c r="D34" s="150">
        <f ca="1">COUNTIFS('ECFC Profilages'!$F$7:$F12,"Joueur",'ECFC Profilages'!$M$7:$M12,"En Cours",'ECFC Profilages'!$R$7:$R12,"D",'ECFC Profilages'!$N$7:$N12,"C1")+COUNTIFS('ECFC Profilages'!$F$7:$F12,"Joueur",'ECFC Profilages'!$M$7:$M12,"En Cours",'ECFC Profilages'!$R$7:$R12,"D",'ECFC Profilages'!$N$7:$N12,"C4")+COUNTIFS('ECFC Profilages'!$F$7:$F12,"Joueur",'ECFC Profilages'!$M$7:$M12,"En Cours",'ECFC Profilages'!$R$7:$R12,"D",'ECFC Profilages'!$N$7:$N12,"R3")+COUNTIFS('ECFC Profilages'!$F$7:$F12,"Joueur",'ECFC Profilages'!$M$7:$M12,"En Cours",'ECFC Profilages'!$R$7:$R12,"D",'ECFC Profilages'!$N$7:$N12,"R2")+COUNTIFS('ECFC Profilages'!$F$7:$F12,"Joueur",'ECFC Profilages'!$M$7:$M12,"En Cours",'ECFC Profilages'!$R$7:$R12,"D",'ECFC Profilages'!$N$7:$N12,"G3")+COUNTIFS('ECFC Profilages'!$F$7:$F12,"Joueur",'ECFC Profilages'!$M$7:$M12,"En Cours",'ECFC Profilages'!$R$7:$R12,"D",'ECFC Profilages'!$N$7:$N12,"G2")+COUNTIFS('ECFC Profilages'!$F$7:$F12,"Joueur",'ECFC Profilages'!$M$7:$M12,"En Cours",'ECFC Profilages'!$R$7:$R12,"D",'ECFC Profilages'!$N$7:$N12,"D1")+COUNTIFS('ECFC Profilages'!$F$7:$F12,"Joueur",'ECFC Profilages'!$M$7:$M12,"En Cours",'ECFC Profilages'!$R$7:$R12,"D",'ECFC Profilages'!$N$7:$N12,"D4")</f>
        <v>1</v>
      </c>
      <c r="E34" s="151">
        <f ca="1">(D34/$D$37)</f>
        <v>1</v>
      </c>
      <c r="G34" s="127" t="s">
        <v>302</v>
      </c>
      <c r="K34" s="157" t="s">
        <v>299</v>
      </c>
      <c r="L34" s="154">
        <f ca="1">L32+L33</f>
        <v>1</v>
      </c>
      <c r="M34" s="182">
        <f t="shared" ref="M34" ca="1" si="9">(L34/$H$10)</f>
        <v>1</v>
      </c>
    </row>
    <row r="35" spans="3:13" ht="26" customHeight="1">
      <c r="C35" s="165" t="s">
        <v>293</v>
      </c>
      <c r="D35" s="150">
        <f ca="1">COUNTIFS('ECFC Profilages'!$F$7:$F12,"Joueur",'ECFC Profilages'!$M$7:$M12,"En Cours",'ECFC Profilages'!$R$7:$R12,"G",'ECFC Profilages'!$N$7:$N12,"C3")+COUNTIFS('ECFC Profilages'!$F$7:$F12,"Joueur",'ECFC Profilages'!$M$7:$M12,"En Cours",'ECFC Profilages'!$R$7:$R12,"G",'ECFC Profilages'!$N$7:$N12,"C2")+COUNTIFS('ECFC Profilages'!$F$7:$F12,"Joueur",'ECFC Profilages'!$M$7:$M12,"En Cours",'ECFC Profilages'!$R$7:$R12,"G",'ECFC Profilages'!$N$7:$N12,"R1")+COUNTIFS('ECFC Profilages'!$F$7:$F12,"Joueur",'ECFC Profilages'!$M$7:$M12,"En Cours",'ECFC Profilages'!$R$7:$R12,"G",'ECFC Profilages'!$N$7:$N12,"R4")+COUNTIFS('ECFC Profilages'!$F$7:$F12,"Joueur",'ECFC Profilages'!$M$7:$M12,"En Cours",'ECFC Profilages'!$R$7:$R12,"G",'ECFC Profilages'!$N$7:$N12,"G1")+COUNTIFS('ECFC Profilages'!$F$7:$F12,"Joueur",'ECFC Profilages'!$M$7:$M12,"En Cours",'ECFC Profilages'!$R$7:$R12,"G",'ECFC Profilages'!$N$7:$N12,"G4")+COUNTIFS('ECFC Profilages'!$F$7:$F12,"Joueur",'ECFC Profilages'!$M$7:$M12,"En Cours",'ECFC Profilages'!$R$7:$R12,"G",'ECFC Profilages'!$N$7:$N12,"D3")+COUNTIFS('ECFC Profilages'!$F$7:$F12,"Joueur",'ECFC Profilages'!$M$7:$M12,"En Cours",'ECFC Profilages'!$R$7:$R12,"G",'ECFC Profilages'!$N$7:$N12,"D2")</f>
        <v>0</v>
      </c>
      <c r="E35" s="151">
        <f ca="1">(D35/$D$37)</f>
        <v>0</v>
      </c>
      <c r="G35" s="127" t="s">
        <v>302</v>
      </c>
    </row>
    <row r="36" spans="3:13" ht="8" customHeight="1" thickBot="1"/>
    <row r="37" spans="3:13" ht="26.5" thickBot="1">
      <c r="C37" s="157" t="s">
        <v>299</v>
      </c>
      <c r="D37" s="160">
        <f ca="1">SUM(D32:D35)</f>
        <v>1</v>
      </c>
      <c r="E37" s="161">
        <f ca="1">SUM(E32:E35)</f>
        <v>1</v>
      </c>
    </row>
    <row r="38" spans="3:13" ht="25">
      <c r="H38" s="159" t="s">
        <v>329</v>
      </c>
      <c r="I38" s="13"/>
    </row>
  </sheetData>
  <mergeCells count="1">
    <mergeCell ref="C2:M2"/>
  </mergeCells>
  <pageMargins left="0.70866141732283472" right="0.70866141732283472" top="0.74803149606299213" bottom="0.74803149606299213" header="0.31496062992125984" footer="0.31496062992125984"/>
  <pageSetup scale="62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7AC00-EC4F-401A-807D-6D01D1C52114}">
  <sheetPr codeName="Feuil58">
    <pageSetUpPr fitToPage="1"/>
  </sheetPr>
  <dimension ref="C2:M37"/>
  <sheetViews>
    <sheetView showGridLines="0" zoomScale="85" zoomScaleNormal="85" workbookViewId="0">
      <selection activeCell="K4" sqref="K4:M34"/>
    </sheetView>
  </sheetViews>
  <sheetFormatPr baseColWidth="10" defaultRowHeight="14.5"/>
  <cols>
    <col min="3" max="3" width="34.7265625" customWidth="1"/>
    <col min="5" max="5" width="12" customWidth="1"/>
    <col min="7" max="7" width="33.54296875" customWidth="1"/>
    <col min="9" max="9" width="11.1796875" customWidth="1"/>
    <col min="11" max="11" width="42.81640625" customWidth="1"/>
    <col min="13" max="13" width="12.54296875" customWidth="1"/>
  </cols>
  <sheetData>
    <row r="2" spans="3:13" ht="26">
      <c r="C2" s="205" t="s">
        <v>317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</row>
    <row r="3" spans="3:13" ht="15" thickBot="1"/>
    <row r="4" spans="3:13" ht="25.5" customHeight="1" thickBot="1">
      <c r="C4" s="173" t="s">
        <v>144</v>
      </c>
      <c r="D4" s="173" t="s">
        <v>251</v>
      </c>
      <c r="E4" s="173" t="s">
        <v>250</v>
      </c>
      <c r="F4" s="125"/>
      <c r="G4" s="173" t="str">
        <f>$C$4</f>
        <v>STAFF</v>
      </c>
      <c r="H4" s="173" t="s">
        <v>251</v>
      </c>
      <c r="I4" s="173" t="s">
        <v>250</v>
      </c>
      <c r="J4" s="125"/>
      <c r="K4" s="140" t="str">
        <f>$C$4</f>
        <v>STAFF</v>
      </c>
      <c r="L4" s="141" t="s">
        <v>251</v>
      </c>
      <c r="M4" s="142" t="s">
        <v>250</v>
      </c>
    </row>
    <row r="5" spans="3:13" ht="25" customHeight="1">
      <c r="C5" s="171" t="s">
        <v>252</v>
      </c>
      <c r="D5" s="169">
        <f ca="1">COUNTIFS('ECFC Profilages'!$E$7:$E12,"STAFF",'ECFC Profilages'!$M$7:$M12,"En Cours",'ECFC Profilages'!$N$7:$N12,"*3")+COUNTIFS('ECFC Profilages'!$E$7:$E12,"STAFF",'ECFC Profilages'!$M$7:$M12,"En Cours",'ECFC Profilages'!$N$7:$N12,"*2")</f>
        <v>0</v>
      </c>
      <c r="E5" s="170" t="e">
        <f ca="1">(D5/$D$10)</f>
        <v>#DIV/0!</v>
      </c>
      <c r="G5" s="168" t="s">
        <v>256</v>
      </c>
      <c r="H5" s="169">
        <f ca="1">COUNTIFS('ECFC Profilages'!$E$7:$E12,"STAFF",'ECFC Profilages'!$M$7:$M12,"En Cours",'ECFC Profilages'!$N$7:$N12,"C*")</f>
        <v>0</v>
      </c>
      <c r="I5" s="170" t="e">
        <f ca="1">(H5/$D$10)</f>
        <v>#DIV/0!</v>
      </c>
      <c r="K5" s="174" t="s">
        <v>260</v>
      </c>
      <c r="L5" s="150">
        <f ca="1">COUNTIFS('ECFC Profilages'!$E$7:$E12,"STAFF",'ECFC Profilages'!$M$7:$M12,"En Cours",'ECFC Profilages'!$N$7:$N12,"C*")+COUNTIFS('ECFC Profilages'!$E$7:$E12,"STAFF",'ECFC Profilages'!$M$7:$M12,"En Cours",'ECFC Profilages'!$N$7:$N12,"D*")</f>
        <v>0</v>
      </c>
      <c r="M5" s="156" t="e">
        <f ca="1">(L5/$H$10)</f>
        <v>#DIV/0!</v>
      </c>
    </row>
    <row r="6" spans="3:13" ht="25" customHeight="1">
      <c r="C6" s="149" t="s">
        <v>253</v>
      </c>
      <c r="D6" s="150">
        <f ca="1">COUNTIFS('ECFC Profilages'!$E$7:$E12,"STAFF",'ECFC Profilages'!$M$7:$M12,"En Cours",'ECFC Profilages'!$N$7:$N12,"*4")+COUNTIFS('ECFC Profilages'!$E$7:$E12,"STAFF",'ECFC Profilages'!$M$7:$M12,"En Cours",'ECFC Profilages'!$N$7:$N12,"*1")</f>
        <v>0</v>
      </c>
      <c r="E6" s="151" t="e">
        <f t="shared" ref="E6:E8" ca="1" si="0">(D6/$D$10)</f>
        <v>#DIV/0!</v>
      </c>
      <c r="G6" s="122" t="s">
        <v>257</v>
      </c>
      <c r="H6" s="150">
        <f ca="1">COUNTIFS('ECFC Profilages'!$E$7:$E12,"STAFF",'ECFC Profilages'!$M$7:$M12,"En Cours",'ECFC Profilages'!$N$7:$N12,"R*")</f>
        <v>0</v>
      </c>
      <c r="I6" s="151" t="e">
        <f t="shared" ref="I6:I8" ca="1" si="1">(H6/$D$10)</f>
        <v>#DIV/0!</v>
      </c>
      <c r="K6" s="175" t="s">
        <v>261</v>
      </c>
      <c r="L6" s="150">
        <f ca="1">COUNTIFS('ECFC Profilages'!$E$7:$E12,"STAFF",'ECFC Profilages'!$M$7:$M12,"En Cours",'ECFC Profilages'!$N$7:$N12,"R*")+COUNTIFS('ECFC Profilages'!$E$7:$E12,"STAFF",'ECFC Profilages'!$M$7:$M12,"En Cours",'ECFC Profilages'!$N$7:$N12,"G*")</f>
        <v>0</v>
      </c>
      <c r="M6" s="156" t="e">
        <f ca="1">(L6/$H$10)</f>
        <v>#DIV/0!</v>
      </c>
    </row>
    <row r="7" spans="3:13" ht="25" customHeight="1">
      <c r="C7" s="123" t="s">
        <v>254</v>
      </c>
      <c r="D7" s="150">
        <f ca="1">COUNTIFS('ECFC Profilages'!$E$7:$E12,"STAFF",'ECFC Profilages'!$M$7:$M12,"En Cours",'ECFC Profilages'!$N$7:$N12,"R*")+COUNTIFS('ECFC Profilages'!$E$7:$E12,"STAFF",'ECFC Profilages'!$M$7:$M12,"En Cours",'ECFC Profilages'!$N$7:$N12,"C*")</f>
        <v>0</v>
      </c>
      <c r="E7" s="151" t="e">
        <f t="shared" ca="1" si="0"/>
        <v>#DIV/0!</v>
      </c>
      <c r="G7" s="129" t="s">
        <v>258</v>
      </c>
      <c r="H7" s="150">
        <f ca="1">COUNTIFS('ECFC Profilages'!$E$7:$E12,"STAFF",'ECFC Profilages'!$M$7:$M12,"En Cours",'ECFC Profilages'!$N$7:$N12,"D*")</f>
        <v>0</v>
      </c>
      <c r="I7" s="151" t="e">
        <f t="shared" ca="1" si="1"/>
        <v>#DIV/0!</v>
      </c>
      <c r="K7" s="177"/>
      <c r="L7" s="179"/>
      <c r="M7" s="178"/>
    </row>
    <row r="8" spans="3:13" ht="25" customHeight="1">
      <c r="C8" s="123" t="s">
        <v>255</v>
      </c>
      <c r="D8" s="150">
        <f ca="1">COUNTIFS('ECFC Profilages'!$E$7:$E12,"STAFF",'ECFC Profilages'!$M$7:$M12,"En Cours",'ECFC Profilages'!$N$7:$N12,"D*")+COUNTIFS('ECFC Profilages'!$E$7:$E12,"STAFF",'ECFC Profilages'!$M$7:$M12,"En Cours",'ECFC Profilages'!$N$7:$N12,"G*")</f>
        <v>0</v>
      </c>
      <c r="E8" s="151" t="e">
        <f t="shared" ca="1" si="0"/>
        <v>#DIV/0!</v>
      </c>
      <c r="G8" s="124" t="s">
        <v>259</v>
      </c>
      <c r="H8" s="150">
        <f ca="1">COUNTIFS('ECFC Profilages'!$E$7:$E12,"STAFF",'ECFC Profilages'!$M$7:$M12,"En Cours",'ECFC Profilages'!$N$7:$N12,"G*")</f>
        <v>0</v>
      </c>
      <c r="I8" s="151" t="e">
        <f t="shared" ca="1" si="1"/>
        <v>#DIV/0!</v>
      </c>
      <c r="K8" s="180"/>
      <c r="L8" s="137"/>
      <c r="M8" s="181"/>
    </row>
    <row r="9" spans="3:13" ht="6.75" customHeight="1" thickBot="1">
      <c r="K9" s="144"/>
      <c r="M9" s="145"/>
    </row>
    <row r="10" spans="3:13" ht="26.5" thickBot="1">
      <c r="C10" s="158" t="s">
        <v>299</v>
      </c>
      <c r="D10" s="150">
        <f ca="1">IF(SUM(D5:D6)=SUM(D7:D8),SUM(D7:D8),"Erreur")</f>
        <v>0</v>
      </c>
      <c r="E10" s="151" t="e">
        <f ca="1">SUM(E5:E6)</f>
        <v>#DIV/0!</v>
      </c>
      <c r="G10" s="158" t="s">
        <v>299</v>
      </c>
      <c r="H10" s="150">
        <f ca="1">SUM(H5:H8)</f>
        <v>0</v>
      </c>
      <c r="I10" s="151" t="e">
        <f ca="1">SUM(I5:I8)</f>
        <v>#DIV/0!</v>
      </c>
      <c r="K10" s="183" t="s">
        <v>299</v>
      </c>
      <c r="L10" s="154">
        <f ca="1">SUM(L5:L8)</f>
        <v>0</v>
      </c>
      <c r="M10" s="155" t="e">
        <f ca="1">SUM(M5:M6)</f>
        <v>#DIV/0!</v>
      </c>
    </row>
    <row r="12" spans="3:13" ht="15" thickBot="1"/>
    <row r="13" spans="3:13" ht="21.5" thickBot="1">
      <c r="C13" s="126" t="str">
        <f>$C$4</f>
        <v>STAFF</v>
      </c>
      <c r="D13" s="126" t="s">
        <v>251</v>
      </c>
      <c r="E13" s="126" t="s">
        <v>250</v>
      </c>
      <c r="G13" s="126" t="str">
        <f>$C$4</f>
        <v>STAFF</v>
      </c>
      <c r="H13" s="126" t="s">
        <v>251</v>
      </c>
      <c r="I13" s="126" t="s">
        <v>250</v>
      </c>
      <c r="K13" s="186" t="str">
        <f>$C$4</f>
        <v>STAFF</v>
      </c>
      <c r="L13" s="187" t="s">
        <v>251</v>
      </c>
      <c r="M13" s="188" t="s">
        <v>250</v>
      </c>
    </row>
    <row r="14" spans="3:13" ht="25" customHeight="1">
      <c r="C14" s="131" t="s">
        <v>268</v>
      </c>
      <c r="D14" s="152">
        <f ca="1">COUNTIFS('ECFC Profilages'!$E$7:$E12,"STAFF",'ECFC Profilages'!$M$7:$M12,"En Cours",'ECFC Profilages'!$N$7:$N12,"R4")</f>
        <v>0</v>
      </c>
      <c r="E14" s="153" t="e">
        <f ca="1">(D14/$H$10)</f>
        <v>#DIV/0!</v>
      </c>
      <c r="G14" s="134" t="s">
        <v>276</v>
      </c>
      <c r="H14" s="152">
        <f ca="1">COUNTIFS('ECFC Profilages'!$E$7:$E12,"STAFF",'ECFC Profilages'!$M$7:$M12,"En Cours",'ECFC Profilages'!$N$7:$N12,"D4")</f>
        <v>0</v>
      </c>
      <c r="I14" s="153" t="e">
        <f ca="1">(H14/$H$10)</f>
        <v>#DIV/0!</v>
      </c>
      <c r="K14" s="184" t="s">
        <v>262</v>
      </c>
      <c r="L14" s="169">
        <f ca="1">COUNTIFS('ECFC Profilages'!$E$7:$E12,"STAFF",'ECFC Profilages'!$M$7:$M12,"En Cours",'ECFC Profilages'!$N$7:$N12,"R*")+COUNTIFS('ECFC Profilages'!$E$7:$E12,"STAFF",'ECFC Profilages'!$M$7:$M12,"En Cours",'ECFC Profilages'!$N$7:$N12,"D*")</f>
        <v>0</v>
      </c>
      <c r="M14" s="185" t="e">
        <f ca="1">(L14/$L$27)</f>
        <v>#DIV/0!</v>
      </c>
    </row>
    <row r="15" spans="3:13" ht="25" customHeight="1">
      <c r="C15" s="130" t="s">
        <v>269</v>
      </c>
      <c r="D15" s="150">
        <f ca="1">COUNTIFS('ECFC Profilages'!$E$7:$E12,"STAFF",'ECFC Profilages'!$M$7:$M12,"En Cours",'ECFC Profilages'!$N$7:$N12,"R2")</f>
        <v>0</v>
      </c>
      <c r="E15" s="151" t="e">
        <f t="shared" ref="E15:E17" ca="1" si="2">(D15/$H$10)</f>
        <v>#DIV/0!</v>
      </c>
      <c r="G15" s="128" t="s">
        <v>277</v>
      </c>
      <c r="H15" s="150">
        <f ca="1">COUNTIFS('ECFC Profilages'!$E$7:$E12,"STAFF",'ECFC Profilages'!$M$7:$M12,"En Cours",'ECFC Profilages'!$N$7:$N12,"D2")</f>
        <v>0</v>
      </c>
      <c r="I15" s="151" t="e">
        <f t="shared" ref="I15:I17" ca="1" si="3">(H15/$H$10)</f>
        <v>#DIV/0!</v>
      </c>
      <c r="K15" s="144"/>
      <c r="M15" s="145"/>
    </row>
    <row r="16" spans="3:13" ht="25" customHeight="1">
      <c r="C16" s="130" t="s">
        <v>270</v>
      </c>
      <c r="D16" s="150">
        <f ca="1">COUNTIFS('ECFC Profilages'!$E$7:$E12,"STAFF",'ECFC Profilages'!$M$7:$M12,"En Cours",'ECFC Profilages'!$N$7:$N12,"R1")</f>
        <v>0</v>
      </c>
      <c r="E16" s="151" t="e">
        <f t="shared" ca="1" si="2"/>
        <v>#DIV/0!</v>
      </c>
      <c r="G16" s="128" t="s">
        <v>278</v>
      </c>
      <c r="H16" s="150">
        <f ca="1">COUNTIFS('ECFC Profilages'!$E$7:$E12,"STAFF",'ECFC Profilages'!$M$7:$M12,"En Cours",'ECFC Profilages'!$N$7:$N12,"D1")</f>
        <v>0</v>
      </c>
      <c r="I16" s="151" t="e">
        <f t="shared" ca="1" si="3"/>
        <v>#DIV/0!</v>
      </c>
      <c r="K16" s="144"/>
      <c r="M16" s="145"/>
    </row>
    <row r="17" spans="3:13" ht="25" customHeight="1">
      <c r="C17" s="130" t="s">
        <v>271</v>
      </c>
      <c r="D17" s="150">
        <f ca="1">COUNTIFS('ECFC Profilages'!$E$7:$E12,"STAFF",'ECFC Profilages'!$M$7:$M12,"En Cours",'ECFC Profilages'!$N$7:$N12,"R3")</f>
        <v>0</v>
      </c>
      <c r="E17" s="151" t="e">
        <f t="shared" ca="1" si="2"/>
        <v>#DIV/0!</v>
      </c>
      <c r="G17" s="128" t="s">
        <v>279</v>
      </c>
      <c r="H17" s="150">
        <f ca="1">COUNTIFS('ECFC Profilages'!$E$7:$E12,"STAFF",'ECFC Profilages'!$M$7:$M12,"En Cours",'ECFC Profilages'!$N$7:$N12,"D3")</f>
        <v>0</v>
      </c>
      <c r="I17" s="151" t="e">
        <f t="shared" ca="1" si="3"/>
        <v>#DIV/0!</v>
      </c>
      <c r="K17" s="144"/>
      <c r="M17" s="145"/>
    </row>
    <row r="18" spans="3:13" ht="5.25" customHeight="1" thickBot="1">
      <c r="K18" s="144"/>
      <c r="M18" s="145"/>
    </row>
    <row r="19" spans="3:13" ht="25" customHeight="1" thickBot="1">
      <c r="C19" s="146" t="s">
        <v>297</v>
      </c>
      <c r="D19" s="154">
        <f ca="1">SUM(D14:D17)</f>
        <v>0</v>
      </c>
      <c r="E19" s="155" t="e">
        <f ca="1">(D19/$H$10)</f>
        <v>#DIV/0!</v>
      </c>
      <c r="G19" s="147" t="s">
        <v>298</v>
      </c>
      <c r="H19" s="154">
        <f ca="1">SUM(H14:H17)</f>
        <v>0</v>
      </c>
      <c r="I19" s="155" t="e">
        <f ca="1">(H19/$H$10)</f>
        <v>#DIV/0!</v>
      </c>
      <c r="K19" s="144"/>
      <c r="M19" s="145"/>
    </row>
    <row r="20" spans="3:13" ht="12.75" customHeight="1" thickBot="1">
      <c r="C20" s="137"/>
      <c r="D20" s="137"/>
      <c r="E20" s="138"/>
      <c r="K20" s="144"/>
      <c r="M20" s="145"/>
    </row>
    <row r="21" spans="3:13" ht="21.5" thickBot="1">
      <c r="C21" s="173" t="str">
        <f>$C$4</f>
        <v>STAFF</v>
      </c>
      <c r="D21" s="173" t="s">
        <v>251</v>
      </c>
      <c r="E21" s="173" t="s">
        <v>250</v>
      </c>
      <c r="G21" s="126" t="str">
        <f>$C$4</f>
        <v>STAFF</v>
      </c>
      <c r="H21" s="126" t="s">
        <v>251</v>
      </c>
      <c r="I21" s="126" t="s">
        <v>250</v>
      </c>
      <c r="K21" s="186" t="str">
        <f>$C$4</f>
        <v>STAFF</v>
      </c>
      <c r="L21" s="187" t="s">
        <v>251</v>
      </c>
      <c r="M21" s="188" t="s">
        <v>250</v>
      </c>
    </row>
    <row r="22" spans="3:13" ht="26">
      <c r="C22" s="168" t="s">
        <v>264</v>
      </c>
      <c r="D22" s="169">
        <f ca="1">COUNTIFS('ECFC Profilages'!$E$7:$E12,"STAFF",'ECFC Profilages'!$M$7:$M12,"En Cours",'ECFC Profilages'!$N$7:$N12,"C4")</f>
        <v>0</v>
      </c>
      <c r="E22" s="153" t="e">
        <f ca="1">(D22/$H$10)</f>
        <v>#DIV/0!</v>
      </c>
      <c r="G22" s="132" t="s">
        <v>272</v>
      </c>
      <c r="H22" s="152">
        <f ca="1">COUNTIFS('ECFC Profilages'!$E$7:$E12,"STAFF",'ECFC Profilages'!$M$7:$M12,"En Cours",'ECFC Profilages'!$N$7:$N12,"G4")</f>
        <v>0</v>
      </c>
      <c r="I22" s="153" t="e">
        <f ca="1">(H22/$H$10)</f>
        <v>#DIV/0!</v>
      </c>
      <c r="K22" s="184" t="s">
        <v>263</v>
      </c>
      <c r="L22" s="169">
        <f ca="1">COUNTIFS('ECFC Profilages'!$E$7:$E12,"STAFF",'ECFC Profilages'!$M$7:$M12,"En Cours",'ECFC Profilages'!$N$7:$N12,"G*")+COUNTIFS('ECFC Profilages'!$E$7:$E12,"STAFF",'ECFC Profilages'!$M$7:$M12,"En Cours",'ECFC Profilages'!$N$7:$N12,"C*")</f>
        <v>0</v>
      </c>
      <c r="M22" s="185" t="e">
        <f ca="1">(L22/$L$27)</f>
        <v>#DIV/0!</v>
      </c>
    </row>
    <row r="23" spans="3:13" ht="26">
      <c r="C23" s="121" t="s">
        <v>265</v>
      </c>
      <c r="D23" s="150">
        <f ca="1">COUNTIFS('ECFC Profilages'!$E$7:$E12,"STAFF",'ECFC Profilages'!$M$7:$M12,"En Cours",'ECFC Profilages'!$N$7:$N12,"C2")</f>
        <v>0</v>
      </c>
      <c r="E23" s="151" t="e">
        <f t="shared" ref="E23:E25" ca="1" si="4">(D23/$H$10)</f>
        <v>#DIV/0!</v>
      </c>
      <c r="G23" s="133" t="s">
        <v>273</v>
      </c>
      <c r="H23" s="150">
        <f ca="1">COUNTIFS('ECFC Profilages'!$E$7:$E12,"STAFF",'ECFC Profilages'!$M$7:$M12,"En Cours",'ECFC Profilages'!$N$7:$N12,"G2")</f>
        <v>0</v>
      </c>
      <c r="I23" s="151" t="e">
        <f t="shared" ref="I23:I25" ca="1" si="5">(H23/$H$10)</f>
        <v>#DIV/0!</v>
      </c>
      <c r="K23" s="144"/>
      <c r="M23" s="145"/>
    </row>
    <row r="24" spans="3:13" ht="26">
      <c r="C24" s="121" t="s">
        <v>267</v>
      </c>
      <c r="D24" s="150">
        <f ca="1">COUNTIFS('ECFC Profilages'!$E$7:$E12,"STAFF",'ECFC Profilages'!$M$7:$M12,"En Cours",'ECFC Profilages'!$N$7:$N12,"C1")</f>
        <v>0</v>
      </c>
      <c r="E24" s="151" t="e">
        <f t="shared" ca="1" si="4"/>
        <v>#DIV/0!</v>
      </c>
      <c r="G24" s="133" t="s">
        <v>274</v>
      </c>
      <c r="H24" s="150">
        <f ca="1">COUNTIFS('ECFC Profilages'!$E$7:$E12,"STAFF",'ECFC Profilages'!$M$7:$M12,"En Cours",'ECFC Profilages'!$N$7:$N12,"G1")</f>
        <v>0</v>
      </c>
      <c r="I24" s="151" t="e">
        <f t="shared" ca="1" si="5"/>
        <v>#DIV/0!</v>
      </c>
      <c r="K24" s="144"/>
      <c r="M24" s="145"/>
    </row>
    <row r="25" spans="3:13" ht="26">
      <c r="C25" s="121" t="s">
        <v>266</v>
      </c>
      <c r="D25" s="150">
        <f ca="1">COUNTIFS('ECFC Profilages'!$E$7:$E12,"STAFF",'ECFC Profilages'!$M$7:$M12,"En Cours",'ECFC Profilages'!$N$7:$N12,"C3")</f>
        <v>0</v>
      </c>
      <c r="E25" s="151" t="e">
        <f t="shared" ca="1" si="4"/>
        <v>#DIV/0!</v>
      </c>
      <c r="G25" s="133" t="s">
        <v>275</v>
      </c>
      <c r="H25" s="150">
        <f ca="1">COUNTIFS('ECFC Profilages'!$E$7:$E12,"STAFF",'ECFC Profilages'!$M$7:$M12,"En Cours",'ECFC Profilages'!$N$7:$N12,"G3")</f>
        <v>0</v>
      </c>
      <c r="I25" s="151" t="e">
        <f t="shared" ca="1" si="5"/>
        <v>#DIV/0!</v>
      </c>
      <c r="K25" s="144"/>
      <c r="M25" s="145"/>
    </row>
    <row r="26" spans="3:13" ht="9" customHeight="1" thickBot="1">
      <c r="K26" s="144"/>
      <c r="M26" s="145"/>
    </row>
    <row r="27" spans="3:13" ht="26.5" thickBot="1">
      <c r="C27" s="139" t="s">
        <v>296</v>
      </c>
      <c r="D27" s="154">
        <f ca="1">SUM(D22:D25)</f>
        <v>0</v>
      </c>
      <c r="E27" s="155" t="e">
        <f ca="1">(D27/$H$10)</f>
        <v>#DIV/0!</v>
      </c>
      <c r="G27" s="148" t="s">
        <v>298</v>
      </c>
      <c r="H27" s="154">
        <f ca="1">SUM(H22:H25)</f>
        <v>0</v>
      </c>
      <c r="I27" s="155" t="e">
        <f ca="1">(H27/$H$10)</f>
        <v>#DIV/0!</v>
      </c>
      <c r="K27" s="157" t="s">
        <v>299</v>
      </c>
      <c r="L27" s="154">
        <f ca="1">L14+L22</f>
        <v>0</v>
      </c>
      <c r="M27" s="155" t="e">
        <f ca="1">SUM(M14:M25)</f>
        <v>#DIV/0!</v>
      </c>
    </row>
    <row r="30" spans="3:13" ht="15" thickBot="1"/>
    <row r="31" spans="3:13" ht="21.5" thickBot="1">
      <c r="C31" s="173" t="str">
        <f>$C$4</f>
        <v>STAFF</v>
      </c>
      <c r="D31" s="173" t="s">
        <v>251</v>
      </c>
      <c r="E31" s="173" t="s">
        <v>250</v>
      </c>
      <c r="G31" s="173" t="s">
        <v>300</v>
      </c>
      <c r="K31" s="186" t="str">
        <f>$C$4</f>
        <v>STAFF</v>
      </c>
      <c r="L31" s="187" t="s">
        <v>251</v>
      </c>
      <c r="M31" s="188" t="s">
        <v>250</v>
      </c>
    </row>
    <row r="32" spans="3:13" ht="26" customHeight="1">
      <c r="C32" s="172" t="s">
        <v>291</v>
      </c>
      <c r="D32" s="169">
        <f ca="1">COUNTIFS('ECFC Profilages'!$E$7:$E12,"STAFF",'ECFC Profilages'!$M$7:$M12,"En Cours",'ECFC Profilages'!$R$7:$R12,"D",'ECFC Profilages'!$N$7:$N12,"C3")+COUNTIFS('ECFC Profilages'!$E$7:$E12,"STAFF",'ECFC Profilages'!$M$7:$M12,"En Cours",'ECFC Profilages'!$R$7:$R12,"D",'ECFC Profilages'!$N$7:$N12,"C2")+COUNTIFS('ECFC Profilages'!$E$7:$E12,"STAFF",'ECFC Profilages'!$M$7:$M12,"En Cours",'ECFC Profilages'!$R$7:$R12,"D",'ECFC Profilages'!$N$7:$N12,"R1")+COUNTIFS('ECFC Profilages'!$E$7:$E12,"STAFF",'ECFC Profilages'!$M$7:$M12,"En Cours",'ECFC Profilages'!$R$7:$R12,"D",'ECFC Profilages'!$N$7:$N12,"R4")+COUNTIFS('ECFC Profilages'!$E$7:$E12,"STAFF",'ECFC Profilages'!$M$7:$M12,"En Cours",'ECFC Profilages'!$R$7:$R12,"D",'ECFC Profilages'!$N$7:$N12,"G1")+COUNTIFS('ECFC Profilages'!$E$7:$E12,"STAFF",'ECFC Profilages'!$M$7:$M12,"En Cours",'ECFC Profilages'!$R$7:$R12,"D",'ECFC Profilages'!$N$7:$N12,"G4")+COUNTIFS('ECFC Profilages'!$E$7:$E12,"STAFF",'ECFC Profilages'!$M$7:$M12,"En Cours",'ECFC Profilages'!$R$7:$R12,"D",'ECFC Profilages'!$N$7:$N12,"D3")+COUNTIFS('ECFC Profilages'!$E$7:$E12,"STAFF",'ECFC Profilages'!$M$7:$M12,"En Cours",'ECFC Profilages'!$R$7:$R12,"D",'ECFC Profilages'!$N$7:$N12,"D2")</f>
        <v>0</v>
      </c>
      <c r="E32" s="153" t="e">
        <f ca="1">(D32/$H$10)</f>
        <v>#DIV/0!</v>
      </c>
      <c r="G32" s="167" t="s">
        <v>301</v>
      </c>
      <c r="K32" s="184" t="s">
        <v>316</v>
      </c>
      <c r="L32" s="169">
        <f ca="1">COUNTIFS('ECFC Profilages'!$F$7:$F23,"Joueur",'ECFC Profilages'!$M$7:$M23,"En Cours",'ECFC Profilages'!$N$7:$N23,"*4")+COUNTIFS('ECFC Profilages'!$F$7:$F23,"Joueur",'ECFC Profilages'!$M$7:$M23,"En Cours",'ECFC Profilages'!$N$7:$N23,"*2")</f>
        <v>1</v>
      </c>
      <c r="M32" s="185">
        <f ca="1">(L32/L34)</f>
        <v>1</v>
      </c>
    </row>
    <row r="33" spans="3:13" ht="26" customHeight="1" thickBot="1">
      <c r="C33" s="166" t="s">
        <v>292</v>
      </c>
      <c r="D33" s="150">
        <f ca="1">COUNTIFS('ECFC Profilages'!$E$7:$E12,"STAFF",'ECFC Profilages'!$M$7:$M12,"En Cours",'ECFC Profilages'!$R$7:$R12,"G",'ECFC Profilages'!$N$7:$N12,"C1")+COUNTIFS('ECFC Profilages'!$E$7:$E12,"STAFF",'ECFC Profilages'!$M$7:$M12,"En Cours",'ECFC Profilages'!$R$7:$R12,"G",'ECFC Profilages'!$N$7:$N12,"C4")+COUNTIFS('ECFC Profilages'!$E$7:$E12,"STAFF",'ECFC Profilages'!$M$7:$M12,"En Cours",'ECFC Profilages'!$R$7:$R12,"G",'ECFC Profilages'!$N$7:$N12,"R3")+COUNTIFS('ECFC Profilages'!$E$7:$E12,"STAFF",'ECFC Profilages'!$M$7:$M12,"En Cours",'ECFC Profilages'!$R$7:$R12,"G",'ECFC Profilages'!$N$7:$N12,"R2")+COUNTIFS('ECFC Profilages'!$E$7:$E12,"STAFF",'ECFC Profilages'!$M$7:$M12,"En Cours",'ECFC Profilages'!$R$7:$R12,"G",'ECFC Profilages'!$N$7:$N12,"G3")+COUNTIFS('ECFC Profilages'!$E$7:$E12,"STAFF",'ECFC Profilages'!$M$7:$M12,"En Cours",'ECFC Profilages'!$R$7:$R12,"G",'ECFC Profilages'!$N$7:$N12,"G2")+COUNTIFS('ECFC Profilages'!$E$7:$E12,"STAFF",'ECFC Profilages'!$M$7:$M12,"En Cours",'ECFC Profilages'!$R$7:$R12,"G",'ECFC Profilages'!$N$7:$N12,"D1")+COUNTIFS('ECFC Profilages'!$E$7:$E12,"STAFF",'ECFC Profilages'!$M$7:$M12,"En Cours",'ECFC Profilages'!$R$7:$R12,"G",'ECFC Profilages'!$N$7:$N12,"D4")</f>
        <v>0</v>
      </c>
      <c r="E33" s="151" t="e">
        <f t="shared" ref="E33:E35" ca="1" si="6">(D33/$H$10)</f>
        <v>#DIV/0!</v>
      </c>
      <c r="G33" s="26" t="s">
        <v>301</v>
      </c>
      <c r="K33" s="143" t="s">
        <v>316</v>
      </c>
      <c r="L33" s="150">
        <f ca="1">COUNTIFS('ECFC Profilages'!$F$7:$F24,"Joueur",'ECFC Profilages'!$M$7:$M24,"En Cours",'ECFC Profilages'!$N$7:$N24,"*1")+COUNTIFS('ECFC Profilages'!$F$7:$F24,"Joueur",'ECFC Profilages'!$M$7:$M24,"En Cours",'ECFC Profilages'!$N$7:$N24,"*3")</f>
        <v>0</v>
      </c>
      <c r="M33" s="176">
        <f ca="1">(L33/L34)</f>
        <v>0</v>
      </c>
    </row>
    <row r="34" spans="3:13" ht="26" customHeight="1" thickBot="1">
      <c r="C34" s="165" t="s">
        <v>294</v>
      </c>
      <c r="D34" s="150">
        <f ca="1">COUNTIFS('ECFC Profilages'!$E$7:$E12,"STAFF",'ECFC Profilages'!$M$7:$M12,"En Cours",'ECFC Profilages'!$R$7:$R12,"D",'ECFC Profilages'!$N$7:$N12,"C1")+COUNTIFS('ECFC Profilages'!$E$7:$E12,"STAFF",'ECFC Profilages'!$M$7:$M12,"En Cours",'ECFC Profilages'!$R$7:$R12,"D",'ECFC Profilages'!$N$7:$N12,"C4")+COUNTIFS('ECFC Profilages'!$E$7:$E12,"STAFF",'ECFC Profilages'!$M$7:$M12,"En Cours",'ECFC Profilages'!$R$7:$R12,"D",'ECFC Profilages'!$N$7:$N12,"R3")+COUNTIFS('ECFC Profilages'!$E$7:$E12,"STAFF",'ECFC Profilages'!$M$7:$M12,"En Cours",'ECFC Profilages'!$R$7:$R12,"D",'ECFC Profilages'!$N$7:$N12,"R2")+COUNTIFS('ECFC Profilages'!$E$7:$E12,"STAFF",'ECFC Profilages'!$M$7:$M12,"En Cours",'ECFC Profilages'!$R$7:$R12,"D",'ECFC Profilages'!$N$7:$N12,"G3")+COUNTIFS('ECFC Profilages'!$E$7:$E12,"STAFF",'ECFC Profilages'!$M$7:$M12,"En Cours",'ECFC Profilages'!$R$7:$R12,"D",'ECFC Profilages'!$N$7:$N12,"G2")+COUNTIFS('ECFC Profilages'!$E$7:$E12,"STAFF",'ECFC Profilages'!$M$7:$M12,"En Cours",'ECFC Profilages'!$R$7:$R12,"D",'ECFC Profilages'!$N$7:$N12,"D1")+COUNTIFS('ECFC Profilages'!$E$7:$E12,"STAFF",'ECFC Profilages'!$M$7:$M12,"En Cours",'ECFC Profilages'!$R$7:$R12,"D",'ECFC Profilages'!$N$7:$N12,"D4")</f>
        <v>0</v>
      </c>
      <c r="E34" s="151" t="e">
        <f t="shared" ca="1" si="6"/>
        <v>#DIV/0!</v>
      </c>
      <c r="G34" s="127" t="s">
        <v>302</v>
      </c>
      <c r="K34" s="157" t="s">
        <v>299</v>
      </c>
      <c r="L34" s="154">
        <f ca="1">L32+L33</f>
        <v>1</v>
      </c>
      <c r="M34" s="182">
        <f ca="1">SUM(M32:M33)</f>
        <v>1</v>
      </c>
    </row>
    <row r="35" spans="3:13" ht="26" customHeight="1">
      <c r="C35" s="165" t="s">
        <v>293</v>
      </c>
      <c r="D35" s="150">
        <f ca="1">COUNTIFS('ECFC Profilages'!$E$7:$E12,"STAFF",'ECFC Profilages'!$M$7:$M12,"En Cours",'ECFC Profilages'!$R$7:$R12,"G",'ECFC Profilages'!$N$7:$N12,"C3")+COUNTIFS('ECFC Profilages'!$E$7:$E12,"STAFF",'ECFC Profilages'!$M$7:$M12,"En Cours",'ECFC Profilages'!$R$7:$R12,"G",'ECFC Profilages'!$N$7:$N12,"C2")+COUNTIFS('ECFC Profilages'!$E$7:$E12,"STAFF",'ECFC Profilages'!$M$7:$M12,"En Cours",'ECFC Profilages'!$R$7:$R12,"G",'ECFC Profilages'!$N$7:$N12,"R1")+COUNTIFS('ECFC Profilages'!$E$7:$E12,"STAFF",'ECFC Profilages'!$M$7:$M12,"En Cours",'ECFC Profilages'!$R$7:$R12,"G",'ECFC Profilages'!$N$7:$N12,"R4")+COUNTIFS('ECFC Profilages'!$E$7:$E12,"STAFF",'ECFC Profilages'!$M$7:$M12,"En Cours",'ECFC Profilages'!$R$7:$R12,"G",'ECFC Profilages'!$N$7:$N12,"G1")+COUNTIFS('ECFC Profilages'!$E$7:$E12,"STAFF",'ECFC Profilages'!$M$7:$M12,"En Cours",'ECFC Profilages'!$R$7:$R12,"G",'ECFC Profilages'!$N$7:$N12,"G4")+COUNTIFS('ECFC Profilages'!$E$7:$E12,"STAFF",'ECFC Profilages'!$M$7:$M12,"En Cours",'ECFC Profilages'!$R$7:$R12,"G",'ECFC Profilages'!$N$7:$N12,"D3")+COUNTIFS('ECFC Profilages'!$E$7:$E12,"STAFF",'ECFC Profilages'!$M$7:$M12,"En Cours",'ECFC Profilages'!$R$7:$R12,"G",'ECFC Profilages'!$N$7:$N12,"D2")</f>
        <v>0</v>
      </c>
      <c r="E35" s="151" t="e">
        <f t="shared" ca="1" si="6"/>
        <v>#DIV/0!</v>
      </c>
      <c r="G35" s="127" t="s">
        <v>302</v>
      </c>
    </row>
    <row r="36" spans="3:13" ht="8" customHeight="1" thickBot="1"/>
    <row r="37" spans="3:13" ht="26.5" thickBot="1">
      <c r="C37" s="157" t="s">
        <v>299</v>
      </c>
      <c r="D37" s="160">
        <f ca="1">SUM(D32:D35)</f>
        <v>0</v>
      </c>
      <c r="E37" s="161" t="e">
        <f ca="1">SUM(E32:E35)</f>
        <v>#DIV/0!</v>
      </c>
    </row>
  </sheetData>
  <mergeCells count="1">
    <mergeCell ref="C2:M2"/>
  </mergeCells>
  <pageMargins left="0.70866141732283472" right="0.70866141732283472" top="0.74803149606299213" bottom="0.74803149606299213" header="0.31496062992125984" footer="0.31496062992125984"/>
  <pageSetup scale="6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73FC2D-BBE5-4876-BEB0-EF4DA4B9F54D}">
  <sheetPr codeName="Feuil3">
    <pageSetUpPr fitToPage="1"/>
  </sheetPr>
  <dimension ref="D1:U32"/>
  <sheetViews>
    <sheetView workbookViewId="0">
      <selection activeCell="S2" sqref="S2"/>
    </sheetView>
  </sheetViews>
  <sheetFormatPr baseColWidth="10" defaultColWidth="10.81640625" defaultRowHeight="18.5"/>
  <cols>
    <col min="1" max="3" width="3.26953125" customWidth="1"/>
    <col min="4" max="4" width="4.7265625" customWidth="1"/>
    <col min="5" max="5" width="15" customWidth="1"/>
    <col min="6" max="6" width="15.81640625" style="1" customWidth="1"/>
    <col min="7" max="7" width="1.54296875" style="1" customWidth="1"/>
    <col min="8" max="8" width="7.54296875" customWidth="1"/>
    <col min="9" max="9" width="8.7265625" customWidth="1"/>
    <col min="10" max="10" width="1.7265625" customWidth="1"/>
    <col min="11" max="11" width="12.7265625" customWidth="1"/>
    <col min="13" max="13" width="10.7265625" customWidth="1"/>
    <col min="14" max="14" width="1.7265625" customWidth="1"/>
    <col min="15" max="15" width="12.81640625" customWidth="1"/>
    <col min="16" max="16" width="10.81640625" customWidth="1"/>
    <col min="17" max="17" width="12.1796875" customWidth="1"/>
    <col min="18" max="19" width="11.453125" customWidth="1"/>
    <col min="20" max="20" width="1.81640625" customWidth="1"/>
    <col min="21" max="21" width="15.81640625" customWidth="1"/>
  </cols>
  <sheetData>
    <row r="1" spans="4:21" ht="25.5" customHeight="1" thickBot="1">
      <c r="E1" s="66" t="s">
        <v>121</v>
      </c>
      <c r="L1" s="260" t="s">
        <v>304</v>
      </c>
      <c r="M1" s="261"/>
      <c r="S1" s="162" t="s">
        <v>315</v>
      </c>
    </row>
    <row r="2" spans="4:21" ht="24" thickBot="1">
      <c r="E2" s="250" t="str">
        <f>CONCATENATE($F$5,"  ",$K$5)</f>
        <v xml:space="preserve">  </v>
      </c>
      <c r="F2" s="251"/>
      <c r="G2" s="251"/>
      <c r="H2" s="251"/>
      <c r="I2" s="251"/>
      <c r="J2" s="251"/>
      <c r="K2" s="252"/>
      <c r="L2" s="235" t="s">
        <v>303</v>
      </c>
      <c r="M2" s="236"/>
      <c r="S2" s="163"/>
    </row>
    <row r="3" spans="4:21" ht="24" thickBot="1">
      <c r="E3" s="253" t="str">
        <f>CONCATENATE(E10," - ",E14)</f>
        <v xml:space="preserve"> - </v>
      </c>
      <c r="F3" s="254"/>
      <c r="G3"/>
      <c r="H3" s="12"/>
      <c r="I3" s="255" t="str">
        <f>CONCATENATE(F11," - ",F14)</f>
        <v xml:space="preserve"> - </v>
      </c>
      <c r="J3" s="256"/>
      <c r="K3" s="257"/>
      <c r="O3" s="239" t="s">
        <v>102</v>
      </c>
      <c r="P3" s="240"/>
      <c r="Q3" s="241"/>
    </row>
    <row r="4" spans="4:21" ht="7.5" customHeight="1" thickBot="1">
      <c r="F4"/>
      <c r="G4"/>
      <c r="M4" s="14"/>
      <c r="N4" s="14"/>
      <c r="O4" s="242"/>
      <c r="P4" s="243"/>
      <c r="Q4" s="244"/>
    </row>
    <row r="5" spans="4:21" ht="21.5" thickBot="1">
      <c r="E5" s="90" t="s">
        <v>20</v>
      </c>
      <c r="F5" s="208"/>
      <c r="G5" s="209"/>
      <c r="H5" s="210"/>
      <c r="I5" s="258" t="s">
        <v>21</v>
      </c>
      <c r="J5" s="259"/>
      <c r="K5" s="208"/>
      <c r="L5" s="209"/>
      <c r="M5" s="210"/>
      <c r="O5" s="245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/>
      </c>
      <c r="P5" s="246"/>
      <c r="Q5" s="246"/>
      <c r="R5" s="246"/>
      <c r="S5" s="247"/>
      <c r="U5" s="22" t="str">
        <f>IF(H10="","",IF(H10="Ui",'REF LIST'!H6,IF(H10="Ue",'REF LIST'!H7,IF(H10="Ai",'REF LIST'!H8,IF(H10="Ae",'REF LIST'!H9,IF(H10="Ri",'REF LIST'!H10,IF(H10="Re",'REF LIST'!H11,IF(H10="Ci",'REF LIST'!H12,IF(H10="Ce",'REF LIST'!H13,IF(H10="Pi",'REF LIST'!H14,IF(H10="Pe",'REF LIST'!H15,"Erreur")))))))))))</f>
        <v/>
      </c>
    </row>
    <row r="6" spans="4:21" ht="21.5" thickBot="1">
      <c r="E6" s="91" t="s">
        <v>192</v>
      </c>
      <c r="F6" s="208" t="s">
        <v>166</v>
      </c>
      <c r="G6" s="209"/>
      <c r="H6" s="210"/>
      <c r="I6" s="206" t="s">
        <v>196</v>
      </c>
      <c r="J6" s="207"/>
      <c r="K6" s="208"/>
      <c r="L6" s="209"/>
      <c r="M6" s="210"/>
      <c r="O6" s="245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/>
      </c>
      <c r="P6" s="246"/>
      <c r="Q6" s="246"/>
      <c r="R6" s="246"/>
      <c r="S6" s="247"/>
      <c r="U6" s="22" t="str">
        <f>IF(I10="","",IF(I10="Ui",'REF LIST'!H6,IF(I10="Ue",'REF LIST'!H7,IF(I10="Ai",'REF LIST'!H8,IF(I10="Ae",'REF LIST'!H9,IF(I10="Ri",'REF LIST'!H10,IF(I10="Re",'REF LIST'!H11,IF(I10="Ci",'REF LIST'!H12,IF(I10="Ce",'REF LIST'!H13,IF(I10="Pi",'REF LIST'!H14,IF(I10="Pe",'REF LIST'!H15,"Erreur")))))))))))</f>
        <v/>
      </c>
    </row>
    <row r="7" spans="4:21" ht="21">
      <c r="E7" s="91" t="s">
        <v>191</v>
      </c>
      <c r="F7" s="208"/>
      <c r="G7" s="209"/>
      <c r="H7" s="210"/>
      <c r="I7" s="206" t="s">
        <v>22</v>
      </c>
      <c r="J7" s="207"/>
      <c r="K7" s="211"/>
      <c r="L7" s="212"/>
    </row>
    <row r="8" spans="4:21" ht="11.25" customHeight="1" thickBot="1"/>
    <row r="9" spans="4:21" ht="44" thickTop="1">
      <c r="E9" s="45" t="s">
        <v>55</v>
      </c>
      <c r="F9" s="46" t="s">
        <v>108</v>
      </c>
      <c r="G9" s="21"/>
      <c r="H9" s="42" t="s">
        <v>12</v>
      </c>
      <c r="I9" s="43" t="s">
        <v>13</v>
      </c>
      <c r="J9" s="18"/>
      <c r="K9" s="39" t="s">
        <v>56</v>
      </c>
      <c r="L9" s="40" t="s">
        <v>57</v>
      </c>
      <c r="M9" s="41" t="s">
        <v>4</v>
      </c>
      <c r="O9" s="44" t="s">
        <v>58</v>
      </c>
      <c r="P9" s="52" t="s">
        <v>119</v>
      </c>
      <c r="Q9" s="52" t="s">
        <v>120</v>
      </c>
      <c r="R9" s="52" t="s">
        <v>111</v>
      </c>
      <c r="S9" s="50" t="s">
        <v>118</v>
      </c>
      <c r="T9" s="21"/>
    </row>
    <row r="10" spans="4:21" ht="36" customHeight="1">
      <c r="E10" s="58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/>
      </c>
      <c r="F10" s="31"/>
      <c r="G10" s="21"/>
      <c r="H10" s="217"/>
      <c r="I10" s="219"/>
      <c r="J10" s="18"/>
      <c r="K10" s="221"/>
      <c r="L10" s="223"/>
      <c r="M10" s="272"/>
      <c r="O10" s="25"/>
      <c r="P10" s="26"/>
      <c r="Q10" s="26"/>
      <c r="R10" s="26"/>
      <c r="S10" s="51"/>
      <c r="T10" s="13"/>
    </row>
    <row r="11" spans="4:21" ht="36" customHeight="1">
      <c r="F11" s="17" t="str">
        <f>IF(E10="","",IF(E10='REF LIST'!B6,'REF LIST'!D6,IF(E10='REF LIST'!B7,'REF LIST'!D7,IF(E10='REF LIST'!B8,'REF LIST'!D8,IF(E10='REF LIST'!B9,'REF LIST'!D9,IF(E10='REF LIST'!B10,'REF LIST'!D10,IF(E10='REF LIST'!B11,'REF LIST'!D11,IF(E10='REF LIST'!B12,'REF LIST'!D12,IF(E10='REF LIST'!B13,'REF LIST'!D13,IF(E10='REF LIST'!B14,'REF LIST'!D14,IF(E10='REF LIST'!B15,'REF LIST'!D15,IF(E10='REF LIST'!B16,'REF LIST'!D16,IF(E10='REF LIST'!B17,'REF LIST'!D17,IF(E10='REF LIST'!B18,'REF LIST'!D18,IF(E10='REF LIST'!B19,'REF LIST'!D19,IF(E10='REF LIST'!B20,'REF LIST'!D20,IF(E10='REF LIST'!B21,'REF LIST'!D21,"Erreur")))))))))))))))))</f>
        <v/>
      </c>
      <c r="G11" s="21"/>
      <c r="H11" s="218"/>
      <c r="I11" s="220"/>
      <c r="J11" s="18"/>
      <c r="K11" s="222"/>
      <c r="L11" s="224"/>
      <c r="M11" s="273"/>
      <c r="O11" s="61" t="str">
        <f>IF(O10="","",IF(O10="R","D",IF(O10="D","R",IF(O10="C","G",IF(O10="G","C","Erreur")))))</f>
        <v/>
      </c>
      <c r="P11" s="59" t="str">
        <f>IF(P10="","",IF(P10="PMH","PMH",IF(P10="PMB","PMB","Erreur")))</f>
        <v/>
      </c>
      <c r="Q11" s="62" t="str">
        <f>IF(Q10="","",IF(Q10="H","H",IF(Q10="V","V","Erreur")))</f>
        <v/>
      </c>
      <c r="R11" s="59" t="str">
        <f>IF(R10="","",INDEX('REF LIST'!$W$5:$X$20,MATCH(CANEVAS!F11,'REF LIST'!$W$5:$W$20,0),2))</f>
        <v/>
      </c>
      <c r="S11" s="60" t="str">
        <f>IF(S10="","",IF(S10="G","D",IF(S10="D","G","Erreur")))</f>
        <v/>
      </c>
      <c r="T11" s="13"/>
    </row>
    <row r="12" spans="4:21" ht="15" thickBot="1">
      <c r="F12"/>
      <c r="G12"/>
    </row>
    <row r="13" spans="4:21" ht="30" thickTop="1" thickBot="1">
      <c r="E13" s="47" t="s">
        <v>54</v>
      </c>
      <c r="F13" s="48" t="s">
        <v>107</v>
      </c>
      <c r="G13" s="21"/>
      <c r="K13" s="225" t="str">
        <f>E13</f>
        <v>Profil MBTI 
Principal</v>
      </c>
      <c r="L13" s="226"/>
      <c r="M13" s="274" t="str">
        <f>F13</f>
        <v>Profil MBTI
Complémentaire</v>
      </c>
      <c r="N13" s="226"/>
      <c r="O13" s="275"/>
      <c r="R13" s="37"/>
      <c r="S13" s="49" t="s">
        <v>110</v>
      </c>
    </row>
    <row r="14" spans="4:21" ht="33.75" customHeight="1">
      <c r="E14" s="23" t="str">
        <f>IF(E10="","",IF(E10='REF LIST'!B6,'REF LIST'!C6,IF(E10='REF LIST'!B7,'REF LIST'!C7,IF(E10='REF LIST'!B8,'REF LIST'!C8,IF(E10='REF LIST'!B9,'REF LIST'!C9,IF(E10='REF LIST'!B10,'REF LIST'!C10,IF(E10='REF LIST'!B11,'REF LIST'!C11,IF(E10='REF LIST'!B12,'REF LIST'!C12,IF(E10='REF LIST'!B13,'REF LIST'!C13,IF(E10='REF LIST'!B14,'REF LIST'!C14,IF(E10='REF LIST'!B15,'REF LIST'!C15,IF(E10='REF LIST'!B16,'REF LIST'!C16,IF(E10='REF LIST'!B17,'REF LIST'!C17,IF(E10='REF LIST'!B18,'REF LIST'!C18,IF(E10='REF LIST'!B19,'REF LIST'!C19,IF(E10='REF LIST'!B20,'REF LIST'!C20,IF(E10='REF LIST'!B21,'REF LIST'!C21,"Erreur")))))))))))))))))</f>
        <v/>
      </c>
      <c r="F14" s="24" t="str">
        <f>IF(E10="","",IF(E10='REF LIST'!B6,'REF LIST'!E6,IF(E10='REF LIST'!B7,'REF LIST'!E7,IF(E10='REF LIST'!B8,'REF LIST'!E8,IF(E10='REF LIST'!B9,'REF LIST'!E9,IF(E10='REF LIST'!B10,'REF LIST'!E10,IF(E10='REF LIST'!B11,'REF LIST'!E11,IF(E10='REF LIST'!B12,'REF LIST'!E12,IF(E10='REF LIST'!B13,'REF LIST'!E13,IF(E10='REF LIST'!B14,'REF LIST'!E14,IF(E10='REF LIST'!B15,'REF LIST'!E15,IF(E10='REF LIST'!B16,'REF LIST'!E16,IF(E10='REF LIST'!B17,'REF LIST'!E17,IF(E10='REF LIST'!B18,'REF LIST'!E18,IF(E10='REF LIST'!B19,'REF LIST'!E19,IF(E10='REF LIST'!B20,'REF LIST'!E20,IF(E10='REF LIST'!B21,'REF LIST'!E21,"Erreur")))))))))))))))))</f>
        <v/>
      </c>
      <c r="G14" s="31"/>
      <c r="K14" s="227" t="str">
        <f>E14</f>
        <v/>
      </c>
      <c r="L14" s="228"/>
      <c r="M14" s="262" t="str">
        <f>F14</f>
        <v/>
      </c>
      <c r="N14" s="263"/>
      <c r="O14" s="264"/>
      <c r="R14" s="37"/>
      <c r="S14" s="270"/>
    </row>
    <row r="15" spans="4:21" ht="6.75" customHeight="1" thickBot="1">
      <c r="F15"/>
      <c r="G15" s="32"/>
      <c r="S15" s="271"/>
    </row>
    <row r="16" spans="4:21" ht="33.75" customHeight="1">
      <c r="D16" s="3">
        <v>1</v>
      </c>
      <c r="E16" s="53" t="str">
        <f>IF(E14="","",INDEX('REF LIST'!$AD$5:$AH$20,MATCH(CANEVAS!E$14,'REF LIST'!$AD$5:$AD$20,0),2))</f>
        <v/>
      </c>
      <c r="F16" s="27" t="str">
        <f>IF(F14="","",INDEX('REF LIST'!$AD$5:$AH$20,MATCH(CANEVAS!F$14,'REF LIST'!$AD$5:$AD$20,0),2))</f>
        <v/>
      </c>
      <c r="G16" s="33"/>
      <c r="H16" s="268" t="s">
        <v>104</v>
      </c>
      <c r="I16" s="214"/>
      <c r="K16" s="229" t="str">
        <f>IF(K14="","",INDEX('REF LIST'!$AK$6:$AL$13,MATCH(CANEVAS!E16,'REF LIST'!$AK$6:$AK$13,0),2))</f>
        <v/>
      </c>
      <c r="L16" s="230"/>
      <c r="M16" s="230" t="str">
        <f>IF(M14="","",INDEX('REF LIST'!$AK$6:$AL$13,MATCH(CANEVAS!F16,'REF LIST'!$AK$6:$AK$13,0),2))</f>
        <v/>
      </c>
      <c r="N16" s="230"/>
      <c r="O16" s="237"/>
      <c r="P16" s="116" t="s">
        <v>242</v>
      </c>
      <c r="Q16" s="114"/>
      <c r="R16" s="248"/>
      <c r="S16" s="249"/>
    </row>
    <row r="17" spans="4:19" ht="33.75" customHeight="1">
      <c r="D17" s="3">
        <v>2</v>
      </c>
      <c r="E17" s="54" t="str">
        <f>IF(E14="","",INDEX('REF LIST'!$AD$5:$AH$20,MATCH(CANEVAS!E$14,'REF LIST'!$AD$5:$AD$20,0),3))</f>
        <v/>
      </c>
      <c r="F17" s="28" t="str">
        <f>IF(F14="","",INDEX('REF LIST'!$AD$5:$AH$20,MATCH(CANEVAS!F$14,'REF LIST'!$AD$5:$AD$20,0),3))</f>
        <v/>
      </c>
      <c r="G17" s="34"/>
      <c r="H17" s="268" t="s">
        <v>106</v>
      </c>
      <c r="I17" s="214"/>
      <c r="K17" s="231" t="str">
        <f>IF(K14="","",INDEX('REF LIST'!$AK$6:$AL$13,MATCH(CANEVAS!E17,'REF LIST'!$AK$6:$AK$13,0),2))</f>
        <v/>
      </c>
      <c r="L17" s="232"/>
      <c r="M17" s="234" t="str">
        <f>IF(M14="","",INDEX('REF LIST'!$AK$6:$AL$13,MATCH(CANEVAS!F17,'REF LIST'!$AK$6:$AK$13,0),2))</f>
        <v/>
      </c>
      <c r="N17" s="234"/>
      <c r="O17" s="238"/>
      <c r="P17" s="114" t="s">
        <v>243</v>
      </c>
      <c r="Q17" s="115"/>
      <c r="R17" s="248"/>
      <c r="S17" s="249"/>
    </row>
    <row r="18" spans="4:19" ht="33.75" customHeight="1">
      <c r="D18" s="3">
        <v>3</v>
      </c>
      <c r="E18" s="55" t="str">
        <f>IF(E14="","",INDEX('REF LIST'!$AD$5:$AH$20,MATCH(CANEVAS!E$14,'REF LIST'!$AD$5:$AD$20,0),4))</f>
        <v/>
      </c>
      <c r="F18" s="28" t="str">
        <f>IF(F14="","",INDEX('REF LIST'!$AD$5:$AH$20,MATCH(CANEVAS!F$14,'REF LIST'!$AD$5:$AD$20,0),4))</f>
        <v/>
      </c>
      <c r="G18" s="34"/>
      <c r="H18" s="268" t="s">
        <v>103</v>
      </c>
      <c r="I18" s="214"/>
      <c r="K18" s="233" t="str">
        <f>IF(K14="","",INDEX('REF LIST'!$AK$6:$AL$13,MATCH(CANEVAS!E18,'REF LIST'!$AK$6:$AK$13,0),2))</f>
        <v/>
      </c>
      <c r="L18" s="234"/>
      <c r="M18" s="234" t="str">
        <f>IF(M14="","",INDEX('REF LIST'!$AK$6:$AL$13,MATCH(CANEVAS!F18,'REF LIST'!$AK$6:$AK$13,0),2))</f>
        <v/>
      </c>
      <c r="N18" s="234"/>
      <c r="O18" s="238"/>
      <c r="P18" s="114" t="s">
        <v>244</v>
      </c>
      <c r="Q18" s="115"/>
      <c r="R18" s="248"/>
      <c r="S18" s="249"/>
    </row>
    <row r="19" spans="4:19" ht="33.75" customHeight="1" thickBot="1">
      <c r="D19" s="3">
        <v>4</v>
      </c>
      <c r="E19" s="56" t="str">
        <f>IF(E14="","",INDEX('REF LIST'!$AD$5:$AH$20,MATCH(CANEVAS!E$14,'REF LIST'!$AD$5:$AD$20,0),5))</f>
        <v/>
      </c>
      <c r="F19" s="29" t="str">
        <f>IF(F14="","",INDEX('REF LIST'!$AD$5:$AH$20,MATCH(CANEVAS!F$14,'REF LIST'!$AD$5:$AD$20,0),5))</f>
        <v/>
      </c>
      <c r="G19" s="35"/>
      <c r="H19" s="268" t="s">
        <v>105</v>
      </c>
      <c r="I19" s="214"/>
      <c r="K19" s="215" t="str">
        <f>IF(K14="","",INDEX('REF LIST'!$AK$6:$AL$13,MATCH(CANEVAS!E19,'REF LIST'!$AK$6:$AK$13,0),2))</f>
        <v/>
      </c>
      <c r="L19" s="216"/>
      <c r="M19" s="216" t="str">
        <f>IF(M14="","",INDEX('REF LIST'!$AK$6:$AL$13,MATCH(CANEVAS!F19,'REF LIST'!$AK$6:$AK$13,0),2))</f>
        <v/>
      </c>
      <c r="N19" s="216"/>
      <c r="O19" s="269"/>
      <c r="P19" s="114" t="s">
        <v>245</v>
      </c>
      <c r="Q19" s="115"/>
      <c r="R19" s="248"/>
      <c r="S19" s="249"/>
    </row>
    <row r="20" spans="4:19" ht="6" customHeight="1">
      <c r="D20" s="1"/>
      <c r="F20"/>
      <c r="G20"/>
    </row>
    <row r="21" spans="4:19" ht="33.75" customHeight="1" thickBot="1">
      <c r="D21" s="3">
        <v>8</v>
      </c>
      <c r="E21" s="56" t="str">
        <f>IF(E14="","",INDEX('REF LIST'!$AD$5:$AI$20,MATCH(CANEVAS!E$14,'REF LIST'!$AD$5:$AD$20,0),6))</f>
        <v/>
      </c>
      <c r="F21" s="29" t="str">
        <f>IF(F14="","",INDEX('REF LIST'!$AD$5:$AI$20,MATCH(CANEVAS!F$14,'REF LIST'!$AD$5:$AD$20,0),6))</f>
        <v/>
      </c>
      <c r="G21" s="35"/>
      <c r="H21" s="213" t="s">
        <v>112</v>
      </c>
      <c r="I21" s="214"/>
      <c r="K21" s="215" t="str">
        <f>IF(K14="","",INDEX('REF LIST'!$AK$6:$AL$13,MATCH(CANEVAS!E21,'REF LIST'!$AK$6:$AK$13,0),2))</f>
        <v/>
      </c>
      <c r="L21" s="216"/>
      <c r="M21" s="216" t="str">
        <f>IF(M14="","",INDEX('REF LIST'!$AK$6:$AL$13,MATCH(CANEVAS!F21,'REF LIST'!$AK$6:$AK$13,0),2))</f>
        <v/>
      </c>
      <c r="N21" s="216"/>
      <c r="O21" s="269"/>
      <c r="P21" s="114" t="s">
        <v>246</v>
      </c>
      <c r="Q21" s="115"/>
      <c r="R21" s="248"/>
      <c r="S21" s="249"/>
    </row>
    <row r="22" spans="4:19" ht="15" thickBot="1">
      <c r="F22"/>
      <c r="G22"/>
    </row>
    <row r="23" spans="4:19" ht="15" thickBot="1">
      <c r="E23" s="19" t="s">
        <v>59</v>
      </c>
      <c r="F23"/>
      <c r="G23"/>
    </row>
    <row r="24" spans="4:19" ht="127.5" customHeight="1" thickBot="1">
      <c r="E24" s="265"/>
      <c r="F24" s="266"/>
      <c r="G24" s="266"/>
      <c r="H24" s="266"/>
      <c r="I24" s="266"/>
      <c r="J24" s="266"/>
      <c r="K24" s="266"/>
      <c r="L24" s="266"/>
      <c r="M24" s="266"/>
      <c r="N24" s="266"/>
      <c r="O24" s="266"/>
      <c r="P24" s="266"/>
      <c r="Q24" s="266"/>
      <c r="R24" s="266"/>
      <c r="S24" s="267"/>
    </row>
    <row r="25" spans="4:19" ht="42" customHeight="1">
      <c r="F25" s="63" t="s">
        <v>117</v>
      </c>
      <c r="G25"/>
      <c r="Q25" s="64" t="s">
        <v>117</v>
      </c>
      <c r="R25" s="64"/>
    </row>
    <row r="26" spans="4:19" ht="14.5">
      <c r="F26"/>
      <c r="G26"/>
    </row>
    <row r="27" spans="4:19" ht="14.5">
      <c r="F27"/>
      <c r="G27"/>
    </row>
    <row r="28" spans="4:19" ht="14.5">
      <c r="F28"/>
      <c r="G28"/>
    </row>
    <row r="29" spans="4:19" ht="14.5">
      <c r="F29"/>
      <c r="G29"/>
    </row>
    <row r="30" spans="4:19" ht="14.5">
      <c r="F30"/>
      <c r="G30"/>
    </row>
    <row r="31" spans="4:19" ht="14.5">
      <c r="F31"/>
      <c r="G31"/>
    </row>
    <row r="32" spans="4:19" ht="14.5">
      <c r="F32"/>
      <c r="G32"/>
    </row>
  </sheetData>
  <mergeCells count="48">
    <mergeCell ref="L1:M1"/>
    <mergeCell ref="M18:O18"/>
    <mergeCell ref="M14:O14"/>
    <mergeCell ref="E24:S24"/>
    <mergeCell ref="H16:I16"/>
    <mergeCell ref="H17:I17"/>
    <mergeCell ref="H18:I18"/>
    <mergeCell ref="H19:I19"/>
    <mergeCell ref="M21:O21"/>
    <mergeCell ref="M19:O19"/>
    <mergeCell ref="S14:S15"/>
    <mergeCell ref="R18:S18"/>
    <mergeCell ref="R19:S19"/>
    <mergeCell ref="R21:S21"/>
    <mergeCell ref="M10:M11"/>
    <mergeCell ref="M13:O13"/>
    <mergeCell ref="L2:M2"/>
    <mergeCell ref="K5:M5"/>
    <mergeCell ref="K6:M6"/>
    <mergeCell ref="M16:O16"/>
    <mergeCell ref="M17:O17"/>
    <mergeCell ref="O3:Q4"/>
    <mergeCell ref="O6:S6"/>
    <mergeCell ref="O5:S5"/>
    <mergeCell ref="R16:S16"/>
    <mergeCell ref="R17:S17"/>
    <mergeCell ref="E2:K2"/>
    <mergeCell ref="F5:H5"/>
    <mergeCell ref="F6:H6"/>
    <mergeCell ref="E3:F3"/>
    <mergeCell ref="I3:K3"/>
    <mergeCell ref="I5:J5"/>
    <mergeCell ref="I6:J6"/>
    <mergeCell ref="F7:H7"/>
    <mergeCell ref="I7:J7"/>
    <mergeCell ref="K7:L7"/>
    <mergeCell ref="H21:I21"/>
    <mergeCell ref="K21:L21"/>
    <mergeCell ref="H10:H11"/>
    <mergeCell ref="I10:I11"/>
    <mergeCell ref="K10:K11"/>
    <mergeCell ref="L10:L11"/>
    <mergeCell ref="K19:L19"/>
    <mergeCell ref="K13:L13"/>
    <mergeCell ref="K14:L14"/>
    <mergeCell ref="K16:L16"/>
    <mergeCell ref="K17:L17"/>
    <mergeCell ref="K18:L18"/>
  </mergeCells>
  <conditionalFormatting sqref="L2:M2">
    <cfRule type="expression" dxfId="9" priority="1">
      <formula>AND(L2&lt;&gt;"",L2&lt;&gt;"En Cours")</formula>
    </cfRule>
    <cfRule type="expression" dxfId="8" priority="2">
      <formula>L2="En Cours"</formula>
    </cfRule>
  </conditionalFormatting>
  <dataValidations count="9">
    <dataValidation type="list" allowBlank="1" showInputMessage="1" showErrorMessage="1" sqref="I10" xr:uid="{2DD4361D-3A38-4DFE-A3FD-DFFD3403ED04}">
      <formula1>MP</formula1>
    </dataValidation>
    <dataValidation type="list" allowBlank="1" showInputMessage="1" showErrorMessage="1" sqref="P10" xr:uid="{DE8C9C70-0204-4D07-89A8-DD16C8C5341A}">
      <formula1>PM</formula1>
    </dataValidation>
    <dataValidation type="list" allowBlank="1" showInputMessage="1" showErrorMessage="1" sqref="K10:M10 S14 R10:S10" xr:uid="{460037CF-B756-4540-BF0D-69437C65CCB2}">
      <formula1>GD</formula1>
    </dataValidation>
    <dataValidation type="list" allowBlank="1" showInputMessage="1" showErrorMessage="1" sqref="Q10" xr:uid="{307D5780-A9E6-4F6F-9236-B0E46954C1D0}">
      <formula1>vh</formula1>
    </dataValidation>
    <dataValidation type="list" allowBlank="1" showInputMessage="1" showErrorMessage="1" sqref="O10" xr:uid="{B98DC0A1-9F1F-467E-85EA-B218CD29389D}">
      <formula1>DGRC</formula1>
    </dataValidation>
    <dataValidation type="list" allowBlank="1" showInputMessage="1" showErrorMessage="1" sqref="F6:H6" xr:uid="{E5361D36-E0A2-4362-BCD8-7FF6E3DB6591}">
      <formula1>Fonction</formula1>
    </dataValidation>
    <dataValidation type="list" allowBlank="1" showInputMessage="1" showErrorMessage="1" sqref="K6:M6" xr:uid="{F6F12AEF-3FB2-434D-80F6-C6F660E04F91}">
      <formula1>Entite</formula1>
    </dataValidation>
    <dataValidation type="list" allowBlank="1" showInputMessage="1" showErrorMessage="1" sqref="F7:H7" xr:uid="{FF1EEC23-58EA-4611-94D3-92F97CE7561B}">
      <formula1>Poste</formula1>
    </dataValidation>
    <dataValidation type="list" allowBlank="1" showInputMessage="1" showErrorMessage="1" sqref="L2:M2" xr:uid="{E2E17445-6333-4323-BD77-CEA56D90BD18}">
      <formula1>SAISON</formula1>
    </dataValidation>
  </dataValidations>
  <hyperlinks>
    <hyperlink ref="E1" location="RetourCanevas" display="Retour Synthèse" xr:uid="{F9E11207-EBBC-4346-AAB9-5DD4CF65DE67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4" r:id="rId5" name="Button 2">
              <controlPr locked="0" defaultSize="0" print="0" autoFill="0" autoPict="0" macro="[0]!RetourMenu">
                <anchor moveWithCells="1" sizeWithCells="1">
                  <from>
                    <xdr:col>5</xdr:col>
                    <xdr:colOff>69850</xdr:colOff>
                    <xdr:row>0</xdr:row>
                    <xdr:rowOff>57150</xdr:rowOff>
                  </from>
                  <to>
                    <xdr:col>7</xdr:col>
                    <xdr:colOff>50800</xdr:colOff>
                    <xdr:row>0</xdr:row>
                    <xdr:rowOff>260350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30C46-D1DB-4899-BC2E-A76144AA6634}">
  <sheetPr codeName="Feuil61">
    <tabColor theme="9" tint="0.59999389629810485"/>
    <pageSetUpPr fitToPage="1"/>
  </sheetPr>
  <dimension ref="C1:Y32"/>
  <sheetViews>
    <sheetView workbookViewId="0">
      <selection activeCell="E1" sqref="E1"/>
    </sheetView>
  </sheetViews>
  <sheetFormatPr baseColWidth="10" defaultColWidth="10.81640625" defaultRowHeight="18.5"/>
  <cols>
    <col min="1" max="2" width="3.26953125" customWidth="1"/>
    <col min="3" max="3" width="8" customWidth="1"/>
    <col min="4" max="4" width="4.7265625" customWidth="1"/>
    <col min="5" max="5" width="15" customWidth="1"/>
    <col min="6" max="6" width="15.81640625" style="1" customWidth="1"/>
    <col min="7" max="7" width="1.54296875" style="1" customWidth="1"/>
    <col min="8" max="8" width="7.54296875" customWidth="1"/>
    <col min="9" max="9" width="8.7265625" customWidth="1"/>
    <col min="10" max="10" width="1.7265625" customWidth="1"/>
    <col min="11" max="11" width="12.7265625" customWidth="1"/>
    <col min="13" max="13" width="10.7265625" customWidth="1"/>
    <col min="14" max="14" width="1.7265625" customWidth="1"/>
    <col min="15" max="15" width="12.81640625" customWidth="1"/>
    <col min="16" max="16" width="10.81640625" customWidth="1"/>
    <col min="17" max="17" width="12.1796875" customWidth="1"/>
    <col min="18" max="19" width="11.453125" customWidth="1"/>
    <col min="20" max="20" width="1.81640625" customWidth="1"/>
    <col min="21" max="21" width="15.81640625" customWidth="1"/>
    <col min="24" max="24" width="26.453125" customWidth="1"/>
  </cols>
  <sheetData>
    <row r="1" spans="3:25" ht="27" customHeight="1" thickBot="1">
      <c r="E1" s="96" t="s">
        <v>121</v>
      </c>
      <c r="L1" s="260" t="s">
        <v>304</v>
      </c>
      <c r="M1" s="261"/>
      <c r="P1" s="85"/>
      <c r="S1" s="162" t="s">
        <v>315</v>
      </c>
    </row>
    <row r="2" spans="3:25" ht="24" thickBot="1">
      <c r="E2" s="250" t="str">
        <f>CONCATENATE($F$5,"  ",$K$5)</f>
        <v>JUNIOR1  Junior</v>
      </c>
      <c r="F2" s="251"/>
      <c r="G2" s="251"/>
      <c r="H2" s="251"/>
      <c r="I2" s="251"/>
      <c r="J2" s="251"/>
      <c r="K2" s="252"/>
      <c r="L2" s="235" t="s">
        <v>303</v>
      </c>
      <c r="M2" s="236"/>
      <c r="S2" s="163"/>
    </row>
    <row r="3" spans="3:25" ht="24" thickBot="1">
      <c r="E3" s="253" t="str">
        <f>CONCATENATE(E10," - ",E14)</f>
        <v xml:space="preserve"> - </v>
      </c>
      <c r="F3" s="254"/>
      <c r="G3"/>
      <c r="H3" s="12"/>
      <c r="I3" s="255" t="str">
        <f>CONCATENATE(F11," - ",F14)</f>
        <v xml:space="preserve"> - </v>
      </c>
      <c r="J3" s="256"/>
      <c r="K3" s="257"/>
      <c r="O3" s="239" t="s">
        <v>102</v>
      </c>
      <c r="P3" s="240"/>
      <c r="Q3" s="241"/>
    </row>
    <row r="4" spans="3:25" ht="7.5" customHeight="1" thickBot="1">
      <c r="F4"/>
      <c r="G4"/>
      <c r="M4" s="14"/>
      <c r="N4" s="14"/>
      <c r="O4" s="242"/>
      <c r="P4" s="243"/>
      <c r="Q4" s="244"/>
    </row>
    <row r="5" spans="3:25" ht="21.5" thickBot="1">
      <c r="C5" s="90" t="s">
        <v>225</v>
      </c>
      <c r="D5" s="113" t="s">
        <v>17</v>
      </c>
      <c r="E5" s="90" t="s">
        <v>20</v>
      </c>
      <c r="F5" s="208" t="s">
        <v>330</v>
      </c>
      <c r="G5" s="209"/>
      <c r="H5" s="210"/>
      <c r="I5" s="258" t="s">
        <v>21</v>
      </c>
      <c r="J5" s="259"/>
      <c r="K5" s="208" t="s">
        <v>331</v>
      </c>
      <c r="L5" s="209"/>
      <c r="M5" s="210"/>
      <c r="O5" s="245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/>
      </c>
      <c r="P5" s="246"/>
      <c r="Q5" s="246"/>
      <c r="R5" s="246"/>
      <c r="S5" s="247"/>
      <c r="U5" s="22" t="str">
        <f>IF(H10="","",IF(H10="Ui",'REF LIST'!H6,IF(H10="Ue",'REF LIST'!H7,IF(H10="Ai",'REF LIST'!H8,IF(H10="Ae",'REF LIST'!H9,IF(H10="Ri",'REF LIST'!H10,IF(H10="Re",'REF LIST'!H11,IF(H10="Ci",'REF LIST'!H12,IF(H10="Ce",'REF LIST'!H13,IF(H10="Pi",'REF LIST'!H14,IF(H10="Pe",'REF LIST'!H15,"Erreur")))))))))))</f>
        <v/>
      </c>
    </row>
    <row r="6" spans="3:25" ht="21.5" thickBot="1">
      <c r="E6" s="91" t="s">
        <v>192</v>
      </c>
      <c r="F6" s="208" t="s">
        <v>166</v>
      </c>
      <c r="G6" s="209"/>
      <c r="H6" s="210"/>
      <c r="I6" s="206" t="s">
        <v>196</v>
      </c>
      <c r="J6" s="207"/>
      <c r="K6" s="208" t="s">
        <v>179</v>
      </c>
      <c r="L6" s="209"/>
      <c r="M6" s="210"/>
      <c r="O6" s="245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/>
      </c>
      <c r="P6" s="246"/>
      <c r="Q6" s="246"/>
      <c r="R6" s="246"/>
      <c r="S6" s="247"/>
      <c r="U6" s="22" t="str">
        <f>IF(I10="","",IF(I10="Ui",'REF LIST'!H6,IF(I10="Ue",'REF LIST'!H7,IF(I10="Ai",'REF LIST'!H8,IF(I10="Ae",'REF LIST'!H9,IF(I10="Ri",'REF LIST'!H10,IF(I10="Re",'REF LIST'!H11,IF(I10="Ci",'REF LIST'!H12,IF(I10="Ce",'REF LIST'!H13,IF(I10="Pi",'REF LIST'!H14,IF(I10="Pe",'REF LIST'!H15,"Erreur")))))))))))</f>
        <v/>
      </c>
    </row>
    <row r="7" spans="3:25" ht="21">
      <c r="E7" s="91" t="s">
        <v>191</v>
      </c>
      <c r="F7" s="208"/>
      <c r="G7" s="209"/>
      <c r="H7" s="210"/>
      <c r="I7" s="206" t="s">
        <v>22</v>
      </c>
      <c r="J7" s="207"/>
      <c r="K7" s="208"/>
      <c r="L7" s="210"/>
    </row>
    <row r="8" spans="3:25" ht="11.25" customHeight="1" thickBot="1"/>
    <row r="9" spans="3:25" ht="44" thickTop="1">
      <c r="E9" s="45" t="s">
        <v>55</v>
      </c>
      <c r="F9" s="46" t="s">
        <v>108</v>
      </c>
      <c r="G9" s="21"/>
      <c r="H9" s="42" t="s">
        <v>12</v>
      </c>
      <c r="I9" s="43" t="s">
        <v>13</v>
      </c>
      <c r="J9" s="18"/>
      <c r="K9" s="39" t="s">
        <v>56</v>
      </c>
      <c r="L9" s="40" t="s">
        <v>57</v>
      </c>
      <c r="M9" s="41" t="s">
        <v>4</v>
      </c>
      <c r="O9" s="44" t="s">
        <v>58</v>
      </c>
      <c r="P9" s="52" t="s">
        <v>119</v>
      </c>
      <c r="Q9" s="52" t="s">
        <v>120</v>
      </c>
      <c r="R9" s="52" t="s">
        <v>111</v>
      </c>
      <c r="S9" s="50" t="s">
        <v>118</v>
      </c>
      <c r="T9" s="21"/>
    </row>
    <row r="10" spans="3:25" ht="36" customHeight="1">
      <c r="E10" s="58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/>
      </c>
      <c r="F10" s="31"/>
      <c r="G10" s="21"/>
      <c r="H10" s="217"/>
      <c r="I10" s="219"/>
      <c r="J10" s="18"/>
      <c r="K10" s="221"/>
      <c r="L10" s="223"/>
      <c r="M10" s="272"/>
      <c r="O10" s="25"/>
      <c r="P10" s="26"/>
      <c r="Q10" s="26"/>
      <c r="R10" s="26"/>
      <c r="S10" s="51"/>
      <c r="T10" s="13"/>
    </row>
    <row r="11" spans="3:25" ht="36" customHeight="1">
      <c r="F11" s="17" t="str">
        <f>IF(E10="","",IF(E10='REF LIST'!B6,'REF LIST'!D6,IF(E10='REF LIST'!B7,'REF LIST'!D7,IF(E10='REF LIST'!B8,'REF LIST'!D8,IF(E10='REF LIST'!B9,'REF LIST'!D9,IF(E10='REF LIST'!B10,'REF LIST'!D10,IF(E10='REF LIST'!B11,'REF LIST'!D11,IF(E10='REF LIST'!B12,'REF LIST'!D12,IF(E10='REF LIST'!B13,'REF LIST'!D13,IF(E10='REF LIST'!B14,'REF LIST'!D14,IF(E10='REF LIST'!B15,'REF LIST'!D15,IF(E10='REF LIST'!B16,'REF LIST'!D16,IF(E10='REF LIST'!B17,'REF LIST'!D17,IF(E10='REF LIST'!B18,'REF LIST'!D18,IF(E10='REF LIST'!B19,'REF LIST'!D19,IF(E10='REF LIST'!B20,'REF LIST'!D20,IF(E10='REF LIST'!B21,'REF LIST'!D21,"Erreur")))))))))))))))))</f>
        <v/>
      </c>
      <c r="G11" s="21"/>
      <c r="H11" s="218"/>
      <c r="I11" s="220"/>
      <c r="J11" s="18"/>
      <c r="K11" s="222"/>
      <c r="L11" s="224"/>
      <c r="M11" s="273"/>
      <c r="O11" s="61" t="str">
        <f>IF(O10="","",IF(O10="R","D",IF(O10="D","R",IF(O10="C","G",IF(O10="G","C","Erreur")))))</f>
        <v/>
      </c>
      <c r="P11" s="59" t="str">
        <f>IF(P10="","",IF(P10="PMH","PMH",IF(P10="PMB","PMB","Erreur")))</f>
        <v/>
      </c>
      <c r="Q11" s="62" t="str">
        <f>IF(Q10="","",IF(Q10="H","H",IF(Q10="V","V","Erreur")))</f>
        <v/>
      </c>
      <c r="R11" s="59" t="str">
        <f>IF(R10="","",INDEX('REF LIST'!$W$5:$X$20,MATCH(JUNIOR1!F11,'REF LIST'!$W$5:$W$20,0),2))</f>
        <v/>
      </c>
      <c r="S11" s="60" t="str">
        <f>IF(S10="","",IF(S10="G","D",IF(S10="D","G","Erreur")))</f>
        <v/>
      </c>
      <c r="T11" s="13"/>
    </row>
    <row r="12" spans="3:25" ht="15" thickBot="1">
      <c r="F12"/>
      <c r="G12"/>
    </row>
    <row r="13" spans="3:25" ht="30" thickTop="1" thickBot="1">
      <c r="E13" s="47" t="s">
        <v>54</v>
      </c>
      <c r="F13" s="48" t="s">
        <v>107</v>
      </c>
      <c r="G13" s="21"/>
      <c r="K13" s="225" t="str">
        <f>E13</f>
        <v>Profil MBTI 
Principal</v>
      </c>
      <c r="L13" s="226"/>
      <c r="M13" s="274" t="str">
        <f>F13</f>
        <v>Profil MBTI
Complémentaire</v>
      </c>
      <c r="N13" s="226"/>
      <c r="O13" s="275"/>
      <c r="R13" s="37"/>
      <c r="S13" s="49" t="s">
        <v>110</v>
      </c>
    </row>
    <row r="14" spans="3:25" ht="33.75" customHeight="1">
      <c r="E14" s="23" t="str">
        <f>IF(E10="","",IF(E10='REF LIST'!B6,'REF LIST'!C6,IF(E10='REF LIST'!B7,'REF LIST'!C7,IF(E10='REF LIST'!B8,'REF LIST'!C8,IF(E10='REF LIST'!B9,'REF LIST'!C9,IF(E10='REF LIST'!B10,'REF LIST'!C10,IF(E10='REF LIST'!B11,'REF LIST'!C11,IF(E10='REF LIST'!B12,'REF LIST'!C12,IF(E10='REF LIST'!B13,'REF LIST'!C13,IF(E10='REF LIST'!B14,'REF LIST'!C14,IF(E10='REF LIST'!B15,'REF LIST'!C15,IF(E10='REF LIST'!B16,'REF LIST'!C16,IF(E10='REF LIST'!B17,'REF LIST'!C17,IF(E10='REF LIST'!B18,'REF LIST'!C18,IF(E10='REF LIST'!B19,'REF LIST'!C19,IF(E10='REF LIST'!B20,'REF LIST'!C20,IF(E10='REF LIST'!B21,'REF LIST'!C21,"Erreur")))))))))))))))))</f>
        <v/>
      </c>
      <c r="F14" s="24" t="str">
        <f>IF(E10="","",IF(E10='REF LIST'!B6,'REF LIST'!E6,IF(E10='REF LIST'!B7,'REF LIST'!E7,IF(E10='REF LIST'!B8,'REF LIST'!E8,IF(E10='REF LIST'!B9,'REF LIST'!E9,IF(E10='REF LIST'!B10,'REF LIST'!E10,IF(E10='REF LIST'!B11,'REF LIST'!E11,IF(E10='REF LIST'!B12,'REF LIST'!E12,IF(E10='REF LIST'!B13,'REF LIST'!E13,IF(E10='REF LIST'!B14,'REF LIST'!E14,IF(E10='REF LIST'!B15,'REF LIST'!E15,IF(E10='REF LIST'!B16,'REF LIST'!E16,IF(E10='REF LIST'!B17,'REF LIST'!E17,IF(E10='REF LIST'!B18,'REF LIST'!E18,IF(E10='REF LIST'!B19,'REF LIST'!E19,IF(E10='REF LIST'!B20,'REF LIST'!E20,IF(E10='REF LIST'!B21,'REF LIST'!E21,"Erreur")))))))))))))))))</f>
        <v/>
      </c>
      <c r="G14" s="31"/>
      <c r="K14" s="227" t="str">
        <f>E14</f>
        <v/>
      </c>
      <c r="L14" s="228"/>
      <c r="M14" s="262" t="str">
        <f>F14</f>
        <v/>
      </c>
      <c r="N14" s="263"/>
      <c r="O14" s="264"/>
      <c r="R14" s="37"/>
      <c r="S14" s="270"/>
    </row>
    <row r="15" spans="3:25" ht="6.75" customHeight="1" thickBot="1">
      <c r="F15"/>
      <c r="G15" s="32"/>
      <c r="S15" s="271"/>
    </row>
    <row r="16" spans="3:25" ht="33.75" customHeight="1">
      <c r="D16" s="3">
        <v>1</v>
      </c>
      <c r="E16" s="53" t="str">
        <f>IF(E14="","",INDEX('REF LIST'!$AD$5:$AH$20,MATCH(JUNIOR1!E$14,'REF LIST'!$AD$5:$AD$20,0),2))</f>
        <v/>
      </c>
      <c r="F16" s="27" t="str">
        <f>IF(F14="","",INDEX('REF LIST'!$AD$5:$AH$20,MATCH(JUNIOR1!F$14,'REF LIST'!$AD$5:$AD$20,0),2))</f>
        <v/>
      </c>
      <c r="G16" s="33"/>
      <c r="H16" s="268" t="s">
        <v>104</v>
      </c>
      <c r="I16" s="214"/>
      <c r="K16" s="229" t="str">
        <f>IF(K14="","",INDEX('REF LIST'!$AK$6:$AL$13,MATCH(JUNIOR1!E16,'REF LIST'!$AK$6:$AK$13,0),2))</f>
        <v/>
      </c>
      <c r="L16" s="230"/>
      <c r="M16" s="230" t="str">
        <f>IF(M14="","",INDEX('REF LIST'!$AK$6:$AL$13,MATCH(JUNIOR1!F16,'REF LIST'!$AK$6:$AK$13,0),2))</f>
        <v/>
      </c>
      <c r="N16" s="230"/>
      <c r="O16" s="237"/>
      <c r="P16" s="116" t="s">
        <v>242</v>
      </c>
      <c r="Q16" s="114"/>
      <c r="R16" s="276"/>
      <c r="S16" s="277"/>
      <c r="Y16" s="85"/>
    </row>
    <row r="17" spans="4:19" ht="33.75" customHeight="1">
      <c r="D17" s="3">
        <v>2</v>
      </c>
      <c r="E17" s="54" t="str">
        <f>IF(E14="","",INDEX('REF LIST'!$AD$5:$AH$20,MATCH(JUNIOR1!E$14,'REF LIST'!$AD$5:$AD$20,0),3))</f>
        <v/>
      </c>
      <c r="F17" s="28" t="str">
        <f>IF(F14="","",INDEX('REF LIST'!$AD$5:$AH$20,MATCH(JUNIOR1!F$14,'REF LIST'!$AD$5:$AD$20,0),3))</f>
        <v/>
      </c>
      <c r="G17" s="34"/>
      <c r="H17" s="268" t="s">
        <v>106</v>
      </c>
      <c r="I17" s="214"/>
      <c r="K17" s="231" t="str">
        <f>IF(K14="","",INDEX('REF LIST'!$AK$6:$AL$13,MATCH(JUNIOR1!E17,'REF LIST'!$AK$6:$AK$13,0),2))</f>
        <v/>
      </c>
      <c r="L17" s="232"/>
      <c r="M17" s="234" t="str">
        <f>IF(M14="","",INDEX('REF LIST'!$AK$6:$AL$13,MATCH(JUNIOR1!F17,'REF LIST'!$AK$6:$AK$13,0),2))</f>
        <v/>
      </c>
      <c r="N17" s="234"/>
      <c r="O17" s="238"/>
      <c r="P17" s="114" t="s">
        <v>243</v>
      </c>
      <c r="Q17" s="115"/>
      <c r="R17" s="248"/>
      <c r="S17" s="249"/>
    </row>
    <row r="18" spans="4:19" ht="33.75" customHeight="1">
      <c r="D18" s="3">
        <v>3</v>
      </c>
      <c r="E18" s="55" t="str">
        <f>IF(E14="","",INDEX('REF LIST'!$AD$5:$AH$20,MATCH(JUNIOR1!E$14,'REF LIST'!$AD$5:$AD$20,0),4))</f>
        <v/>
      </c>
      <c r="F18" s="28" t="str">
        <f>IF(F14="","",INDEX('REF LIST'!$AD$5:$AH$20,MATCH(JUNIOR1!F$14,'REF LIST'!$AD$5:$AD$20,0),4))</f>
        <v/>
      </c>
      <c r="G18" s="34"/>
      <c r="H18" s="268" t="s">
        <v>103</v>
      </c>
      <c r="I18" s="214"/>
      <c r="K18" s="233" t="str">
        <f>IF(K14="","",INDEX('REF LIST'!$AK$6:$AL$13,MATCH(JUNIOR1!E18,'REF LIST'!$AK$6:$AK$13,0),2))</f>
        <v/>
      </c>
      <c r="L18" s="234"/>
      <c r="M18" s="234" t="str">
        <f>IF(M14="","",INDEX('REF LIST'!$AK$6:$AL$13,MATCH(JUNIOR1!F18,'REF LIST'!$AK$6:$AK$13,0),2))</f>
        <v/>
      </c>
      <c r="N18" s="234"/>
      <c r="O18" s="238"/>
      <c r="P18" s="114" t="s">
        <v>244</v>
      </c>
      <c r="Q18" s="115"/>
      <c r="R18" s="248"/>
      <c r="S18" s="249"/>
    </row>
    <row r="19" spans="4:19" ht="33.75" customHeight="1" thickBot="1">
      <c r="D19" s="3">
        <v>4</v>
      </c>
      <c r="E19" s="56" t="str">
        <f>IF(E14="","",INDEX('REF LIST'!$AD$5:$AH$20,MATCH(JUNIOR1!E$14,'REF LIST'!$AD$5:$AD$20,0),5))</f>
        <v/>
      </c>
      <c r="F19" s="29" t="str">
        <f>IF(F14="","",INDEX('REF LIST'!$AD$5:$AH$20,MATCH(JUNIOR1!F$14,'REF LIST'!$AD$5:$AD$20,0),5))</f>
        <v/>
      </c>
      <c r="G19" s="35"/>
      <c r="H19" s="268" t="s">
        <v>105</v>
      </c>
      <c r="I19" s="214"/>
      <c r="K19" s="215" t="str">
        <f>IF(K14="","",INDEX('REF LIST'!$AK$6:$AL$13,MATCH(JUNIOR1!E19,'REF LIST'!$AK$6:$AK$13,0),2))</f>
        <v/>
      </c>
      <c r="L19" s="216"/>
      <c r="M19" s="216" t="str">
        <f>IF(M14="","",INDEX('REF LIST'!$AK$6:$AL$13,MATCH(JUNIOR1!F19,'REF LIST'!$AK$6:$AK$13,0),2))</f>
        <v/>
      </c>
      <c r="N19" s="216"/>
      <c r="O19" s="269"/>
      <c r="P19" s="114" t="s">
        <v>245</v>
      </c>
      <c r="Q19" s="115"/>
      <c r="R19" s="248"/>
      <c r="S19" s="249"/>
    </row>
    <row r="20" spans="4:19" ht="6" customHeight="1">
      <c r="D20" s="1"/>
      <c r="F20"/>
      <c r="G20"/>
    </row>
    <row r="21" spans="4:19" ht="33.75" customHeight="1" thickBot="1">
      <c r="D21" s="3">
        <v>8</v>
      </c>
      <c r="E21" s="56" t="str">
        <f>IF(E14="","",INDEX('REF LIST'!$AD$5:$AI$20,MATCH(JUNIOR1!E$14,'REF LIST'!$AD$5:$AD$20,0),6))</f>
        <v/>
      </c>
      <c r="F21" s="29" t="str">
        <f>IF(F14="","",INDEX('REF LIST'!$AD$5:$AI$20,MATCH(JUNIOR1!F$14,'REF LIST'!$AD$5:$AD$20,0),6))</f>
        <v/>
      </c>
      <c r="G21" s="35"/>
      <c r="H21" s="213" t="s">
        <v>112</v>
      </c>
      <c r="I21" s="214"/>
      <c r="K21" s="215" t="str">
        <f>IF(K14="","",INDEX('REF LIST'!$AK$6:$AL$13,MATCH(JUNIOR1!E21,'REF LIST'!$AK$6:$AK$13,0),2))</f>
        <v/>
      </c>
      <c r="L21" s="216"/>
      <c r="M21" s="216" t="str">
        <f>IF(M14="","",INDEX('REF LIST'!$AK$6:$AL$13,MATCH(JUNIOR1!F21,'REF LIST'!$AK$6:$AK$13,0),2))</f>
        <v/>
      </c>
      <c r="N21" s="216"/>
      <c r="O21" s="269"/>
      <c r="P21" s="114" t="s">
        <v>246</v>
      </c>
      <c r="Q21" s="115"/>
      <c r="R21" s="248"/>
      <c r="S21" s="249"/>
    </row>
    <row r="22" spans="4:19" ht="15" thickBot="1">
      <c r="F22"/>
      <c r="G22"/>
    </row>
    <row r="23" spans="4:19" ht="15" thickBot="1">
      <c r="E23" s="19" t="s">
        <v>59</v>
      </c>
      <c r="F23"/>
      <c r="G23"/>
    </row>
    <row r="24" spans="4:19" ht="127.5" customHeight="1" thickBot="1">
      <c r="E24" s="265"/>
      <c r="F24" s="266"/>
      <c r="G24" s="266"/>
      <c r="H24" s="266"/>
      <c r="I24" s="266"/>
      <c r="J24" s="266"/>
      <c r="K24" s="266"/>
      <c r="L24" s="266"/>
      <c r="M24" s="266"/>
      <c r="N24" s="266"/>
      <c r="O24" s="266"/>
      <c r="P24" s="266"/>
      <c r="Q24" s="266"/>
      <c r="R24" s="266"/>
      <c r="S24" s="267"/>
    </row>
    <row r="25" spans="4:19" ht="42" customHeight="1">
      <c r="F25" s="63" t="s">
        <v>117</v>
      </c>
      <c r="G25"/>
      <c r="Q25" s="64" t="s">
        <v>117</v>
      </c>
      <c r="R25" s="64"/>
    </row>
    <row r="26" spans="4:19" ht="14.5">
      <c r="F26"/>
      <c r="G26"/>
    </row>
    <row r="27" spans="4:19" ht="14.5">
      <c r="F27"/>
      <c r="G27"/>
    </row>
    <row r="28" spans="4:19" ht="14.5">
      <c r="F28"/>
      <c r="G28"/>
    </row>
    <row r="29" spans="4:19" ht="14.5">
      <c r="F29"/>
      <c r="G29"/>
    </row>
    <row r="30" spans="4:19" ht="14.5">
      <c r="F30"/>
      <c r="G30"/>
    </row>
    <row r="31" spans="4:19" ht="14.5">
      <c r="F31"/>
      <c r="G31"/>
    </row>
    <row r="32" spans="4:19" ht="14.5">
      <c r="F32"/>
      <c r="G32"/>
    </row>
  </sheetData>
  <mergeCells count="48">
    <mergeCell ref="H21:I21"/>
    <mergeCell ref="K21:L21"/>
    <mergeCell ref="M21:O21"/>
    <mergeCell ref="R21:S21"/>
    <mergeCell ref="E24:S24"/>
    <mergeCell ref="H18:I18"/>
    <mergeCell ref="K18:L18"/>
    <mergeCell ref="M18:O18"/>
    <mergeCell ref="R18:S18"/>
    <mergeCell ref="H19:I19"/>
    <mergeCell ref="K19:L19"/>
    <mergeCell ref="M19:O19"/>
    <mergeCell ref="R19:S19"/>
    <mergeCell ref="H16:I16"/>
    <mergeCell ref="K16:L16"/>
    <mergeCell ref="M16:O16"/>
    <mergeCell ref="R16:S16"/>
    <mergeCell ref="H17:I17"/>
    <mergeCell ref="K17:L17"/>
    <mergeCell ref="M17:O17"/>
    <mergeCell ref="R17:S17"/>
    <mergeCell ref="M10:M11"/>
    <mergeCell ref="K13:L13"/>
    <mergeCell ref="M13:O13"/>
    <mergeCell ref="K14:L14"/>
    <mergeCell ref="M14:O14"/>
    <mergeCell ref="S14:S15"/>
    <mergeCell ref="F7:H7"/>
    <mergeCell ref="I7:J7"/>
    <mergeCell ref="K7:L7"/>
    <mergeCell ref="H10:H11"/>
    <mergeCell ref="I10:I11"/>
    <mergeCell ref="K10:K11"/>
    <mergeCell ref="L10:L11"/>
    <mergeCell ref="F5:H5"/>
    <mergeCell ref="I5:J5"/>
    <mergeCell ref="K5:M5"/>
    <mergeCell ref="O5:S5"/>
    <mergeCell ref="F6:H6"/>
    <mergeCell ref="I6:J6"/>
    <mergeCell ref="K6:M6"/>
    <mergeCell ref="O6:S6"/>
    <mergeCell ref="L1:M1"/>
    <mergeCell ref="E2:K2"/>
    <mergeCell ref="L2:M2"/>
    <mergeCell ref="E3:F3"/>
    <mergeCell ref="I3:K3"/>
    <mergeCell ref="O3:Q4"/>
  </mergeCells>
  <conditionalFormatting sqref="L2:M2">
    <cfRule type="expression" dxfId="7" priority="1">
      <formula>AND(L2&lt;&gt;"",L2&lt;&gt;"En Cours")</formula>
    </cfRule>
    <cfRule type="expression" dxfId="6" priority="2">
      <formula>L2="En Cours"</formula>
    </cfRule>
  </conditionalFormatting>
  <dataValidations count="10">
    <dataValidation type="list" allowBlank="1" showInputMessage="1" showErrorMessage="1" sqref="O10" xr:uid="{F0835F75-428D-4870-90BF-8DCD193F45BA}">
      <formula1>DGRC</formula1>
    </dataValidation>
    <dataValidation type="list" allowBlank="1" showInputMessage="1" showErrorMessage="1" sqref="Q10" xr:uid="{3894F8FF-8707-4DF6-A871-846D644319DF}">
      <formula1>vh</formula1>
    </dataValidation>
    <dataValidation type="list" allowBlank="1" showInputMessage="1" showErrorMessage="1" sqref="K10:M10 S14 R10:S10" xr:uid="{CB8563E5-52EE-41AC-9538-515DA70F6479}">
      <formula1>GD</formula1>
    </dataValidation>
    <dataValidation type="list" allowBlank="1" showInputMessage="1" showErrorMessage="1" sqref="P10" xr:uid="{4C67C0CF-7EB4-4825-B10B-53A148C28273}">
      <formula1>PM</formula1>
    </dataValidation>
    <dataValidation type="list" allowBlank="1" showInputMessage="1" showErrorMessage="1" sqref="I10" xr:uid="{6ECC3FF5-3B06-4888-9234-3732C329AF1C}">
      <formula1>MP</formula1>
    </dataValidation>
    <dataValidation type="list" allowBlank="1" showInputMessage="1" showErrorMessage="1" sqref="K6:M6" xr:uid="{6B4F511F-EE05-454E-85C3-282EE4882803}">
      <formula1>Entite</formula1>
    </dataValidation>
    <dataValidation type="list" allowBlank="1" showInputMessage="1" showErrorMessage="1" sqref="F6:H6" xr:uid="{C8E778FB-44D5-49E0-88FE-5BDA734B2D2B}">
      <formula1>Fonction</formula1>
    </dataValidation>
    <dataValidation type="list" allowBlank="1" showInputMessage="1" showErrorMessage="1" sqref="F7:H7" xr:uid="{F5E51D48-7D28-4651-8C66-97041329E41C}">
      <formula1>Poste</formula1>
    </dataValidation>
    <dataValidation type="list" allowBlank="1" showInputMessage="1" showErrorMessage="1" sqref="D5" xr:uid="{CB1464A1-E304-4417-B39F-895135F64502}">
      <formula1>Groupe</formula1>
    </dataValidation>
    <dataValidation type="list" allowBlank="1" showInputMessage="1" showErrorMessage="1" sqref="L2:M2" xr:uid="{A07EEC1D-AC91-47FA-AAA0-18DE01D84E80}">
      <formula1>SAISON</formula1>
    </dataValidation>
  </dataValidations>
  <hyperlinks>
    <hyperlink ref="E1" location="RetourJUNIOR1" display="Retour Synthèse" xr:uid="{1C3B0444-2B65-45E6-8585-11CE1B535E4A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5729" r:id="rId5" name="Button 1">
              <controlPr locked="0" defaultSize="0" print="0" autoFill="0" autoPict="0" macro="[0]!RetourMenu">
                <anchor moveWithCells="1" sizeWithCells="1">
                  <from>
                    <xdr:col>5</xdr:col>
                    <xdr:colOff>133350</xdr:colOff>
                    <xdr:row>0</xdr:row>
                    <xdr:rowOff>50800</xdr:rowOff>
                  </from>
                  <to>
                    <xdr:col>7</xdr:col>
                    <xdr:colOff>114300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9D9389-3A8D-4F9C-A69E-1501BE13D7E3}">
  <sheetPr codeName="Feuil59">
    <pageSetUpPr fitToPage="1"/>
  </sheetPr>
  <dimension ref="D1:U32"/>
  <sheetViews>
    <sheetView workbookViewId="0">
      <selection activeCell="E1" sqref="E1"/>
    </sheetView>
  </sheetViews>
  <sheetFormatPr baseColWidth="10" defaultColWidth="10.81640625" defaultRowHeight="18.5"/>
  <cols>
    <col min="1" max="3" width="3.26953125" customWidth="1"/>
    <col min="4" max="4" width="4.7265625" customWidth="1"/>
    <col min="5" max="5" width="15" customWidth="1"/>
    <col min="6" max="6" width="15.81640625" style="1" customWidth="1"/>
    <col min="7" max="7" width="1.54296875" style="1" customWidth="1"/>
    <col min="8" max="8" width="7.54296875" customWidth="1"/>
    <col min="9" max="9" width="8.7265625" customWidth="1"/>
    <col min="10" max="10" width="1.7265625" customWidth="1"/>
    <col min="11" max="11" width="12.7265625" customWidth="1"/>
    <col min="13" max="13" width="10.7265625" customWidth="1"/>
    <col min="14" max="14" width="1.7265625" customWidth="1"/>
    <col min="15" max="15" width="12.81640625" customWidth="1"/>
    <col min="16" max="16" width="10.81640625" customWidth="1"/>
    <col min="17" max="17" width="12.1796875" customWidth="1"/>
    <col min="18" max="19" width="11.453125" customWidth="1"/>
    <col min="20" max="20" width="1.81640625" customWidth="1"/>
    <col min="21" max="21" width="15.81640625" customWidth="1"/>
  </cols>
  <sheetData>
    <row r="1" spans="4:21" ht="25.5" customHeight="1" thickBot="1">
      <c r="E1" s="66" t="s">
        <v>121</v>
      </c>
      <c r="L1" s="260" t="s">
        <v>304</v>
      </c>
      <c r="M1" s="261"/>
      <c r="S1" s="162" t="s">
        <v>315</v>
      </c>
    </row>
    <row r="2" spans="4:21" ht="24" thickBot="1">
      <c r="E2" s="250" t="str">
        <f>CONCATENATE($F$5,"  ",$K$5)</f>
        <v>AZEVEDO_ALVES  Ricardo</v>
      </c>
      <c r="F2" s="251"/>
      <c r="G2" s="251"/>
      <c r="H2" s="251"/>
      <c r="I2" s="251"/>
      <c r="J2" s="251"/>
      <c r="K2" s="252"/>
      <c r="L2" s="235" t="s">
        <v>303</v>
      </c>
      <c r="M2" s="236"/>
      <c r="S2" s="163">
        <v>45678</v>
      </c>
    </row>
    <row r="3" spans="4:21" ht="24" thickBot="1">
      <c r="E3" s="253" t="str">
        <f>CONCATENATE(E10," - ",E14)</f>
        <v>D4 - ISTJ</v>
      </c>
      <c r="F3" s="254"/>
      <c r="G3"/>
      <c r="H3" s="12"/>
      <c r="I3" s="255" t="str">
        <f>CONCATENATE(F11," - ",F14)</f>
        <v>R1 - ENFP</v>
      </c>
      <c r="J3" s="256"/>
      <c r="K3" s="257"/>
      <c r="O3" s="239" t="s">
        <v>102</v>
      </c>
      <c r="P3" s="240"/>
      <c r="Q3" s="241"/>
    </row>
    <row r="4" spans="4:21" ht="7.5" customHeight="1" thickBot="1">
      <c r="F4"/>
      <c r="G4"/>
      <c r="M4" s="14"/>
      <c r="N4" s="14"/>
      <c r="O4" s="242"/>
      <c r="P4" s="243"/>
      <c r="Q4" s="244"/>
    </row>
    <row r="5" spans="4:21" ht="21.5" thickBot="1">
      <c r="E5" s="90" t="s">
        <v>20</v>
      </c>
      <c r="F5" s="208" t="s">
        <v>319</v>
      </c>
      <c r="G5" s="209"/>
      <c r="H5" s="210"/>
      <c r="I5" s="258" t="s">
        <v>21</v>
      </c>
      <c r="J5" s="259"/>
      <c r="K5" s="208" t="s">
        <v>318</v>
      </c>
      <c r="L5" s="209"/>
      <c r="M5" s="210"/>
      <c r="O5" s="245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/>
      </c>
      <c r="P5" s="246"/>
      <c r="Q5" s="246"/>
      <c r="R5" s="246"/>
      <c r="S5" s="247"/>
      <c r="U5" s="22" t="str">
        <f>IF(H10="","",IF(H10="Ui",'REF LIST'!H6,IF(H10="Ue",'REF LIST'!H7,IF(H10="Ai",'REF LIST'!H8,IF(H10="Ae",'REF LIST'!H9,IF(H10="Ri",'REF LIST'!H10,IF(H10="Re",'REF LIST'!H11,IF(H10="Ci",'REF LIST'!H12,IF(H10="Ce",'REF LIST'!H13,IF(H10="Pi",'REF LIST'!H14,IF(H10="Pe",'REF LIST'!H15,"Erreur")))))))))))</f>
        <v/>
      </c>
    </row>
    <row r="6" spans="4:21" ht="21.5" thickBot="1">
      <c r="E6" s="91" t="s">
        <v>192</v>
      </c>
      <c r="F6" s="208" t="s">
        <v>166</v>
      </c>
      <c r="G6" s="209"/>
      <c r="H6" s="210"/>
      <c r="I6" s="206" t="s">
        <v>196</v>
      </c>
      <c r="J6" s="207"/>
      <c r="K6" s="208" t="s">
        <v>179</v>
      </c>
      <c r="L6" s="209"/>
      <c r="M6" s="210"/>
      <c r="O6" s="245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/>
      </c>
      <c r="P6" s="246"/>
      <c r="Q6" s="246"/>
      <c r="R6" s="246"/>
      <c r="S6" s="247"/>
      <c r="U6" s="22" t="str">
        <f>IF(I10="","",IF(I10="Ui",'REF LIST'!H6,IF(I10="Ue",'REF LIST'!H7,IF(I10="Ai",'REF LIST'!H8,IF(I10="Ae",'REF LIST'!H9,IF(I10="Ri",'REF LIST'!H10,IF(I10="Re",'REF LIST'!H11,IF(I10="Ci",'REF LIST'!H12,IF(I10="Ce",'REF LIST'!H13,IF(I10="Pi",'REF LIST'!H14,IF(I10="Pe",'REF LIST'!H15,"Erreur")))))))))))</f>
        <v/>
      </c>
    </row>
    <row r="7" spans="4:21" ht="21">
      <c r="E7" s="91" t="s">
        <v>191</v>
      </c>
      <c r="F7" s="208" t="s">
        <v>219</v>
      </c>
      <c r="G7" s="209"/>
      <c r="H7" s="210"/>
      <c r="I7" s="206" t="s">
        <v>22</v>
      </c>
      <c r="J7" s="207"/>
      <c r="K7" s="211">
        <v>27</v>
      </c>
      <c r="L7" s="212"/>
    </row>
    <row r="8" spans="4:21" ht="11.25" customHeight="1" thickBot="1"/>
    <row r="9" spans="4:21" ht="44" thickTop="1">
      <c r="E9" s="45" t="s">
        <v>55</v>
      </c>
      <c r="F9" s="46" t="s">
        <v>108</v>
      </c>
      <c r="G9" s="21"/>
      <c r="H9" s="42" t="s">
        <v>12</v>
      </c>
      <c r="I9" s="43" t="s">
        <v>13</v>
      </c>
      <c r="J9" s="18"/>
      <c r="K9" s="39" t="s">
        <v>56</v>
      </c>
      <c r="L9" s="40" t="s">
        <v>57</v>
      </c>
      <c r="M9" s="41" t="s">
        <v>4</v>
      </c>
      <c r="O9" s="44" t="s">
        <v>58</v>
      </c>
      <c r="P9" s="52" t="s">
        <v>119</v>
      </c>
      <c r="Q9" s="52" t="s">
        <v>120</v>
      </c>
      <c r="R9" s="52" t="s">
        <v>111</v>
      </c>
      <c r="S9" s="50" t="s">
        <v>118</v>
      </c>
      <c r="T9" s="21"/>
    </row>
    <row r="10" spans="4:21" ht="36" customHeight="1">
      <c r="E10" s="58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>D4</v>
      </c>
      <c r="F10" s="31"/>
      <c r="G10" s="21"/>
      <c r="H10" s="217"/>
      <c r="I10" s="219"/>
      <c r="J10" s="18"/>
      <c r="K10" s="221" t="s">
        <v>18</v>
      </c>
      <c r="L10" s="223" t="s">
        <v>61</v>
      </c>
      <c r="M10" s="272"/>
      <c r="O10" s="25" t="s">
        <v>61</v>
      </c>
      <c r="P10" s="26" t="s">
        <v>16</v>
      </c>
      <c r="Q10" s="26" t="s">
        <v>60</v>
      </c>
      <c r="R10" s="26" t="s">
        <v>18</v>
      </c>
      <c r="S10" s="51" t="s">
        <v>61</v>
      </c>
      <c r="T10" s="13"/>
    </row>
    <row r="11" spans="4:21" ht="36" customHeight="1">
      <c r="F11" s="17" t="str">
        <f>IF(E10="","",IF(E10='REF LIST'!B6,'REF LIST'!D6,IF(E10='REF LIST'!B7,'REF LIST'!D7,IF(E10='REF LIST'!B8,'REF LIST'!D8,IF(E10='REF LIST'!B9,'REF LIST'!D9,IF(E10='REF LIST'!B10,'REF LIST'!D10,IF(E10='REF LIST'!B11,'REF LIST'!D11,IF(E10='REF LIST'!B12,'REF LIST'!D12,IF(E10='REF LIST'!B13,'REF LIST'!D13,IF(E10='REF LIST'!B14,'REF LIST'!D14,IF(E10='REF LIST'!B15,'REF LIST'!D15,IF(E10='REF LIST'!B16,'REF LIST'!D16,IF(E10='REF LIST'!B17,'REF LIST'!D17,IF(E10='REF LIST'!B18,'REF LIST'!D18,IF(E10='REF LIST'!B19,'REF LIST'!D19,IF(E10='REF LIST'!B20,'REF LIST'!D20,IF(E10='REF LIST'!B21,'REF LIST'!D21,"Erreur")))))))))))))))))</f>
        <v>R1</v>
      </c>
      <c r="G11" s="21"/>
      <c r="H11" s="218"/>
      <c r="I11" s="220"/>
      <c r="J11" s="18"/>
      <c r="K11" s="222"/>
      <c r="L11" s="224"/>
      <c r="M11" s="273"/>
      <c r="O11" s="61" t="str">
        <f>IF(O10="","",IF(O10="R","D",IF(O10="D","R",IF(O10="C","G",IF(O10="G","C","Erreur")))))</f>
        <v>R</v>
      </c>
      <c r="P11" s="59" t="str">
        <f>IF(P10="","",IF(P10="PMH","PMH",IF(P10="PMB","PMB","Erreur")))</f>
        <v>PMH</v>
      </c>
      <c r="Q11" s="62" t="str">
        <f>IF(Q10="","",IF(Q10="H","H",IF(Q10="V","V","Erreur")))</f>
        <v>V</v>
      </c>
      <c r="R11" s="59" t="str">
        <f>IF(R10="","",INDEX('REF LIST'!$W$5:$X$20,MATCH(AZEVEDO!F11,'REF LIST'!$W$5:$W$20,0),2))</f>
        <v>D</v>
      </c>
      <c r="S11" s="60" t="str">
        <f>IF(S10="","",IF(S10="G","D",IF(S10="D","G","Erreur")))</f>
        <v>G</v>
      </c>
      <c r="T11" s="13"/>
    </row>
    <row r="12" spans="4:21" ht="15" thickBot="1">
      <c r="F12"/>
      <c r="G12"/>
    </row>
    <row r="13" spans="4:21" ht="30" thickTop="1" thickBot="1">
      <c r="E13" s="47" t="s">
        <v>54</v>
      </c>
      <c r="F13" s="48" t="s">
        <v>107</v>
      </c>
      <c r="G13" s="21"/>
      <c r="K13" s="225" t="str">
        <f>E13</f>
        <v>Profil MBTI 
Principal</v>
      </c>
      <c r="L13" s="226"/>
      <c r="M13" s="274" t="str">
        <f>F13</f>
        <v>Profil MBTI
Complémentaire</v>
      </c>
      <c r="N13" s="226"/>
      <c r="O13" s="275"/>
      <c r="R13" s="37"/>
      <c r="S13" s="49" t="s">
        <v>110</v>
      </c>
    </row>
    <row r="14" spans="4:21" ht="33.75" customHeight="1">
      <c r="E14" s="23" t="str">
        <f>IF(E10="","",IF(E10='REF LIST'!B6,'REF LIST'!C6,IF(E10='REF LIST'!B7,'REF LIST'!C7,IF(E10='REF LIST'!B8,'REF LIST'!C8,IF(E10='REF LIST'!B9,'REF LIST'!C9,IF(E10='REF LIST'!B10,'REF LIST'!C10,IF(E10='REF LIST'!B11,'REF LIST'!C11,IF(E10='REF LIST'!B12,'REF LIST'!C12,IF(E10='REF LIST'!B13,'REF LIST'!C13,IF(E10='REF LIST'!B14,'REF LIST'!C14,IF(E10='REF LIST'!B15,'REF LIST'!C15,IF(E10='REF LIST'!B16,'REF LIST'!C16,IF(E10='REF LIST'!B17,'REF LIST'!C17,IF(E10='REF LIST'!B18,'REF LIST'!C18,IF(E10='REF LIST'!B19,'REF LIST'!C19,IF(E10='REF LIST'!B20,'REF LIST'!C20,IF(E10='REF LIST'!B21,'REF LIST'!C21,"Erreur")))))))))))))))))</f>
        <v>ISTJ</v>
      </c>
      <c r="F14" s="24" t="str">
        <f>IF(E10="","",IF(E10='REF LIST'!B6,'REF LIST'!E6,IF(E10='REF LIST'!B7,'REF LIST'!E7,IF(E10='REF LIST'!B8,'REF LIST'!E8,IF(E10='REF LIST'!B9,'REF LIST'!E9,IF(E10='REF LIST'!B10,'REF LIST'!E10,IF(E10='REF LIST'!B11,'REF LIST'!E11,IF(E10='REF LIST'!B12,'REF LIST'!E12,IF(E10='REF LIST'!B13,'REF LIST'!E13,IF(E10='REF LIST'!B14,'REF LIST'!E14,IF(E10='REF LIST'!B15,'REF LIST'!E15,IF(E10='REF LIST'!B16,'REF LIST'!E16,IF(E10='REF LIST'!B17,'REF LIST'!E17,IF(E10='REF LIST'!B18,'REF LIST'!E18,IF(E10='REF LIST'!B19,'REF LIST'!E19,IF(E10='REF LIST'!B20,'REF LIST'!E20,IF(E10='REF LIST'!B21,'REF LIST'!E21,"Erreur")))))))))))))))))</f>
        <v>ENFP</v>
      </c>
      <c r="G14" s="31"/>
      <c r="K14" s="227" t="str">
        <f>E14</f>
        <v>ISTJ</v>
      </c>
      <c r="L14" s="228"/>
      <c r="M14" s="262" t="str">
        <f>F14</f>
        <v>ENFP</v>
      </c>
      <c r="N14" s="263"/>
      <c r="O14" s="264"/>
      <c r="R14" s="37"/>
      <c r="S14" s="270"/>
    </row>
    <row r="15" spans="4:21" ht="6.75" customHeight="1" thickBot="1">
      <c r="F15"/>
      <c r="G15" s="32"/>
      <c r="S15" s="271"/>
    </row>
    <row r="16" spans="4:21" ht="33.75" customHeight="1">
      <c r="D16" s="3">
        <v>1</v>
      </c>
      <c r="E16" s="53" t="str">
        <f>IF(E14="","",INDEX('REF LIST'!$AD$5:$AH$20,MATCH(AZEVEDO!E$14,'REF LIST'!$AD$5:$AD$20,0),2))</f>
        <v>Si</v>
      </c>
      <c r="F16" s="27" t="str">
        <f>IF(F14="","",INDEX('REF LIST'!$AD$5:$AH$20,MATCH(AZEVEDO!F$14,'REF LIST'!$AD$5:$AD$20,0),2))</f>
        <v>Ne</v>
      </c>
      <c r="G16" s="33"/>
      <c r="H16" s="268" t="s">
        <v>104</v>
      </c>
      <c r="I16" s="214"/>
      <c r="K16" s="229" t="str">
        <f>IF(K14="","",INDEX('REF LIST'!$AK$6:$AL$13,MATCH(AZEVEDO!E16,'REF LIST'!$AK$6:$AK$13,0),2))</f>
        <v>s'Appuyer - se Remémorer</v>
      </c>
      <c r="L16" s="230"/>
      <c r="M16" s="230" t="str">
        <f>IF(M14="","",INDEX('REF LIST'!$AK$6:$AL$13,MATCH(AZEVEDO!F16,'REF LIST'!$AK$6:$AK$13,0),2))</f>
        <v>Explorer - Tenter</v>
      </c>
      <c r="N16" s="230"/>
      <c r="O16" s="237"/>
      <c r="P16" s="116" t="s">
        <v>242</v>
      </c>
      <c r="Q16" s="114"/>
      <c r="R16" s="248"/>
      <c r="S16" s="249"/>
    </row>
    <row r="17" spans="4:19" ht="33.75" customHeight="1">
      <c r="D17" s="3">
        <v>2</v>
      </c>
      <c r="E17" s="54" t="str">
        <f>IF(E14="","",INDEX('REF LIST'!$AD$5:$AH$20,MATCH(AZEVEDO!E$14,'REF LIST'!$AD$5:$AD$20,0),3))</f>
        <v>Te</v>
      </c>
      <c r="F17" s="28" t="str">
        <f>IF(F14="","",INDEX('REF LIST'!$AD$5:$AH$20,MATCH(AZEVEDO!F$14,'REF LIST'!$AD$5:$AD$20,0),3))</f>
        <v>Fi</v>
      </c>
      <c r="G17" s="34"/>
      <c r="H17" s="268" t="s">
        <v>106</v>
      </c>
      <c r="I17" s="214"/>
      <c r="K17" s="231" t="str">
        <f>IF(K14="","",INDEX('REF LIST'!$AK$6:$AL$13,MATCH(AZEVEDO!E17,'REF LIST'!$AK$6:$AK$13,0),2))</f>
        <v>Structurer - Organiser</v>
      </c>
      <c r="L17" s="232"/>
      <c r="M17" s="234" t="str">
        <f>IF(M14="","",INDEX('REF LIST'!$AK$6:$AL$13,MATCH(AZEVEDO!F17,'REF LIST'!$AK$6:$AK$13,0),2))</f>
        <v>Valoriser</v>
      </c>
      <c r="N17" s="234"/>
      <c r="O17" s="238"/>
      <c r="P17" s="114" t="s">
        <v>243</v>
      </c>
      <c r="Q17" s="115"/>
      <c r="R17" s="248"/>
      <c r="S17" s="249"/>
    </row>
    <row r="18" spans="4:19" ht="33.75" customHeight="1">
      <c r="D18" s="3">
        <v>3</v>
      </c>
      <c r="E18" s="55" t="str">
        <f>IF(E14="","",INDEX('REF LIST'!$AD$5:$AH$20,MATCH(AZEVEDO!E$14,'REF LIST'!$AD$5:$AD$20,0),4))</f>
        <v>Fi</v>
      </c>
      <c r="F18" s="28" t="str">
        <f>IF(F14="","",INDEX('REF LIST'!$AD$5:$AH$20,MATCH(AZEVEDO!F$14,'REF LIST'!$AD$5:$AD$20,0),4))</f>
        <v>Te</v>
      </c>
      <c r="G18" s="34"/>
      <c r="H18" s="268" t="s">
        <v>103</v>
      </c>
      <c r="I18" s="214"/>
      <c r="K18" s="233" t="str">
        <f>IF(K14="","",INDEX('REF LIST'!$AK$6:$AL$13,MATCH(AZEVEDO!E18,'REF LIST'!$AK$6:$AK$13,0),2))</f>
        <v>Valoriser</v>
      </c>
      <c r="L18" s="234"/>
      <c r="M18" s="234" t="str">
        <f>IF(M14="","",INDEX('REF LIST'!$AK$6:$AL$13,MATCH(AZEVEDO!F18,'REF LIST'!$AK$6:$AK$13,0),2))</f>
        <v>Structurer - Organiser</v>
      </c>
      <c r="N18" s="234"/>
      <c r="O18" s="238"/>
      <c r="P18" s="114" t="s">
        <v>244</v>
      </c>
      <c r="Q18" s="115"/>
      <c r="R18" s="248"/>
      <c r="S18" s="249"/>
    </row>
    <row r="19" spans="4:19" ht="33.75" customHeight="1" thickBot="1">
      <c r="D19" s="3">
        <v>4</v>
      </c>
      <c r="E19" s="56" t="str">
        <f>IF(E14="","",INDEX('REF LIST'!$AD$5:$AH$20,MATCH(AZEVEDO!E$14,'REF LIST'!$AD$5:$AD$20,0),5))</f>
        <v>Ne</v>
      </c>
      <c r="F19" s="29" t="str">
        <f>IF(F14="","",INDEX('REF LIST'!$AD$5:$AH$20,MATCH(AZEVEDO!F$14,'REF LIST'!$AD$5:$AD$20,0),5))</f>
        <v>Si</v>
      </c>
      <c r="G19" s="35"/>
      <c r="H19" s="268" t="s">
        <v>105</v>
      </c>
      <c r="I19" s="214"/>
      <c r="K19" s="215" t="str">
        <f>IF(K14="","",INDEX('REF LIST'!$AK$6:$AL$13,MATCH(AZEVEDO!E19,'REF LIST'!$AK$6:$AK$13,0),2))</f>
        <v>Explorer - Tenter</v>
      </c>
      <c r="L19" s="216"/>
      <c r="M19" s="216" t="str">
        <f>IF(M14="","",INDEX('REF LIST'!$AK$6:$AL$13,MATCH(AZEVEDO!F19,'REF LIST'!$AK$6:$AK$13,0),2))</f>
        <v>s'Appuyer - se Remémorer</v>
      </c>
      <c r="N19" s="216"/>
      <c r="O19" s="269"/>
      <c r="P19" s="114" t="s">
        <v>245</v>
      </c>
      <c r="Q19" s="115"/>
      <c r="R19" s="248"/>
      <c r="S19" s="249"/>
    </row>
    <row r="20" spans="4:19" ht="6" customHeight="1">
      <c r="D20" s="1"/>
      <c r="F20"/>
      <c r="G20"/>
    </row>
    <row r="21" spans="4:19" ht="33.75" customHeight="1" thickBot="1">
      <c r="D21" s="3">
        <v>8</v>
      </c>
      <c r="E21" s="56" t="str">
        <f>IF(E14="","",INDEX('REF LIST'!$AD$5:$AI$20,MATCH(AZEVEDO!E$14,'REF LIST'!$AD$5:$AD$20,0),6))</f>
        <v>Ni</v>
      </c>
      <c r="F21" s="29" t="str">
        <f>IF(F14="","",INDEX('REF LIST'!$AD$5:$AI$20,MATCH(AZEVEDO!F$14,'REF LIST'!$AD$5:$AD$20,0),6))</f>
        <v>Se</v>
      </c>
      <c r="G21" s="35"/>
      <c r="H21" s="213" t="s">
        <v>112</v>
      </c>
      <c r="I21" s="214"/>
      <c r="K21" s="215" t="str">
        <f>IF(K14="","",INDEX('REF LIST'!$AK$6:$AL$13,MATCH(AZEVEDO!E21,'REF LIST'!$AK$6:$AK$13,0),2))</f>
        <v>Imaginer</v>
      </c>
      <c r="L21" s="216"/>
      <c r="M21" s="216" t="str">
        <f>IF(M14="","",INDEX('REF LIST'!$AK$6:$AL$13,MATCH(AZEVEDO!F21,'REF LIST'!$AK$6:$AK$13,0),2))</f>
        <v>Expérimenter - Faire</v>
      </c>
      <c r="N21" s="216"/>
      <c r="O21" s="269"/>
      <c r="P21" s="114" t="s">
        <v>246</v>
      </c>
      <c r="Q21" s="115"/>
      <c r="R21" s="248"/>
      <c r="S21" s="249"/>
    </row>
    <row r="22" spans="4:19" ht="15" thickBot="1">
      <c r="F22"/>
      <c r="G22"/>
    </row>
    <row r="23" spans="4:19" ht="15" thickBot="1">
      <c r="E23" s="19" t="s">
        <v>59</v>
      </c>
      <c r="F23"/>
      <c r="G23"/>
    </row>
    <row r="24" spans="4:19" ht="127.5" customHeight="1" thickBot="1">
      <c r="E24" s="265"/>
      <c r="F24" s="266"/>
      <c r="G24" s="266"/>
      <c r="H24" s="266"/>
      <c r="I24" s="266"/>
      <c r="J24" s="266"/>
      <c r="K24" s="266"/>
      <c r="L24" s="266"/>
      <c r="M24" s="266"/>
      <c r="N24" s="266"/>
      <c r="O24" s="266"/>
      <c r="P24" s="266"/>
      <c r="Q24" s="266"/>
      <c r="R24" s="266"/>
      <c r="S24" s="267"/>
    </row>
    <row r="25" spans="4:19" ht="42" customHeight="1">
      <c r="F25" s="63" t="s">
        <v>117</v>
      </c>
      <c r="G25"/>
      <c r="Q25" s="64" t="s">
        <v>117</v>
      </c>
      <c r="R25" s="64"/>
    </row>
    <row r="26" spans="4:19" ht="14.5">
      <c r="F26"/>
      <c r="G26"/>
    </row>
    <row r="27" spans="4:19" ht="14.5">
      <c r="F27"/>
      <c r="G27"/>
    </row>
    <row r="28" spans="4:19" ht="14.5">
      <c r="F28"/>
      <c r="G28"/>
    </row>
    <row r="29" spans="4:19" ht="14.5">
      <c r="F29"/>
      <c r="G29"/>
    </row>
    <row r="30" spans="4:19" ht="14.5">
      <c r="F30"/>
      <c r="G30"/>
    </row>
    <row r="31" spans="4:19" ht="14.5">
      <c r="F31"/>
      <c r="G31"/>
    </row>
    <row r="32" spans="4:19" ht="14.5">
      <c r="F32"/>
      <c r="G32"/>
    </row>
  </sheetData>
  <mergeCells count="48">
    <mergeCell ref="H21:I21"/>
    <mergeCell ref="K21:L21"/>
    <mergeCell ref="M21:O21"/>
    <mergeCell ref="R21:S21"/>
    <mergeCell ref="E24:S24"/>
    <mergeCell ref="H18:I18"/>
    <mergeCell ref="K18:L18"/>
    <mergeCell ref="M18:O18"/>
    <mergeCell ref="R18:S18"/>
    <mergeCell ref="H19:I19"/>
    <mergeCell ref="K19:L19"/>
    <mergeCell ref="M19:O19"/>
    <mergeCell ref="R19:S19"/>
    <mergeCell ref="H16:I16"/>
    <mergeCell ref="K16:L16"/>
    <mergeCell ref="M16:O16"/>
    <mergeCell ref="R16:S16"/>
    <mergeCell ref="H17:I17"/>
    <mergeCell ref="K17:L17"/>
    <mergeCell ref="M17:O17"/>
    <mergeCell ref="R17:S17"/>
    <mergeCell ref="M10:M11"/>
    <mergeCell ref="K13:L13"/>
    <mergeCell ref="M13:O13"/>
    <mergeCell ref="K14:L14"/>
    <mergeCell ref="M14:O14"/>
    <mergeCell ref="S14:S15"/>
    <mergeCell ref="F7:H7"/>
    <mergeCell ref="I7:J7"/>
    <mergeCell ref="K7:L7"/>
    <mergeCell ref="H10:H11"/>
    <mergeCell ref="I10:I11"/>
    <mergeCell ref="K10:K11"/>
    <mergeCell ref="L10:L11"/>
    <mergeCell ref="F5:H5"/>
    <mergeCell ref="I5:J5"/>
    <mergeCell ref="K5:M5"/>
    <mergeCell ref="O5:S5"/>
    <mergeCell ref="F6:H6"/>
    <mergeCell ref="I6:J6"/>
    <mergeCell ref="K6:M6"/>
    <mergeCell ref="O6:S6"/>
    <mergeCell ref="L1:M1"/>
    <mergeCell ref="E2:K2"/>
    <mergeCell ref="L2:M2"/>
    <mergeCell ref="E3:F3"/>
    <mergeCell ref="I3:K3"/>
    <mergeCell ref="O3:Q4"/>
  </mergeCells>
  <conditionalFormatting sqref="L2:M2">
    <cfRule type="expression" dxfId="5" priority="1">
      <formula>AND(L2&lt;&gt;"",L2&lt;&gt;"En Cours")</formula>
    </cfRule>
    <cfRule type="expression" dxfId="4" priority="2">
      <formula>L2="En Cours"</formula>
    </cfRule>
  </conditionalFormatting>
  <dataValidations count="9">
    <dataValidation type="list" allowBlank="1" showInputMessage="1" showErrorMessage="1" sqref="L2:M2" xr:uid="{A0DF5F5E-40D8-4B6F-8666-B1480C1C3936}">
      <formula1>SAISON</formula1>
    </dataValidation>
    <dataValidation type="list" allowBlank="1" showInputMessage="1" showErrorMessage="1" sqref="F7:H7" xr:uid="{5333E1FE-7FB2-4383-A5C6-D0EA2126E42D}">
      <formula1>Poste</formula1>
    </dataValidation>
    <dataValidation type="list" allowBlank="1" showInputMessage="1" showErrorMessage="1" sqref="K6:M6" xr:uid="{4C324FDF-916D-4182-9A46-F44A544FC166}">
      <formula1>Entite</formula1>
    </dataValidation>
    <dataValidation type="list" allowBlank="1" showInputMessage="1" showErrorMessage="1" sqref="F6:H6" xr:uid="{2B627C7E-B08D-42AE-9345-5EA17F3C043B}">
      <formula1>Fonction</formula1>
    </dataValidation>
    <dataValidation type="list" allowBlank="1" showInputMessage="1" showErrorMessage="1" sqref="O10" xr:uid="{263B0B58-64E3-4F69-9B02-246B54114824}">
      <formula1>DGRC</formula1>
    </dataValidation>
    <dataValidation type="list" allowBlank="1" showInputMessage="1" showErrorMessage="1" sqref="Q10" xr:uid="{A89AC9A2-40A5-4AEC-BAD9-60764FF59DE9}">
      <formula1>vh</formula1>
    </dataValidation>
    <dataValidation type="list" allowBlank="1" showInputMessage="1" showErrorMessage="1" sqref="K10:M10 S14 R10:S10" xr:uid="{250C674F-5433-4E08-A472-A0105BAF7876}">
      <formula1>GD</formula1>
    </dataValidation>
    <dataValidation type="list" allowBlank="1" showInputMessage="1" showErrorMessage="1" sqref="P10" xr:uid="{F2EC68D5-7D8E-4444-9381-839A60F150F2}">
      <formula1>PM</formula1>
    </dataValidation>
    <dataValidation type="list" allowBlank="1" showInputMessage="1" showErrorMessage="1" sqref="I10" xr:uid="{09D4DB21-4078-4A80-8984-06B91810878D}">
      <formula1>MP</formula1>
    </dataValidation>
  </dataValidations>
  <hyperlinks>
    <hyperlink ref="E1" location="RetourAZEVEDO" display="Retour Synthèse" xr:uid="{51563B39-828B-4084-897D-0139A15D108E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86753" r:id="rId5" name="Button 1">
              <controlPr locked="0" defaultSize="0" print="0" autoFill="0" autoPict="0" macro="[0]!RetourMenu">
                <anchor moveWithCells="1" sizeWithCells="1">
                  <from>
                    <xdr:col>5</xdr:col>
                    <xdr:colOff>69850</xdr:colOff>
                    <xdr:row>0</xdr:row>
                    <xdr:rowOff>57150</xdr:rowOff>
                  </from>
                  <to>
                    <xdr:col>7</xdr:col>
                    <xdr:colOff>50800</xdr:colOff>
                    <xdr:row>0</xdr:row>
                    <xdr:rowOff>260350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2DA083-736D-41DF-B06A-9F78094D01B3}">
  <sheetPr codeName="Feuil23">
    <tabColor theme="9" tint="0.59999389629810485"/>
    <pageSetUpPr fitToPage="1"/>
  </sheetPr>
  <dimension ref="C1:Y32"/>
  <sheetViews>
    <sheetView workbookViewId="0">
      <selection activeCell="E1" sqref="E1"/>
    </sheetView>
  </sheetViews>
  <sheetFormatPr baseColWidth="10" defaultColWidth="10.81640625" defaultRowHeight="18.5"/>
  <cols>
    <col min="1" max="2" width="3.26953125" customWidth="1"/>
    <col min="3" max="3" width="8" customWidth="1"/>
    <col min="4" max="4" width="4.7265625" customWidth="1"/>
    <col min="5" max="5" width="15" customWidth="1"/>
    <col min="6" max="6" width="15.81640625" style="1" customWidth="1"/>
    <col min="7" max="7" width="1.54296875" style="1" customWidth="1"/>
    <col min="8" max="8" width="7.54296875" customWidth="1"/>
    <col min="9" max="9" width="8.7265625" customWidth="1"/>
    <col min="10" max="10" width="1.7265625" customWidth="1"/>
    <col min="11" max="11" width="12.7265625" customWidth="1"/>
    <col min="13" max="13" width="10.7265625" customWidth="1"/>
    <col min="14" max="14" width="1.7265625" customWidth="1"/>
    <col min="15" max="15" width="12.81640625" customWidth="1"/>
    <col min="16" max="16" width="10.81640625" customWidth="1"/>
    <col min="17" max="17" width="12.1796875" customWidth="1"/>
    <col min="18" max="19" width="11.453125" customWidth="1"/>
    <col min="20" max="20" width="1.81640625" customWidth="1"/>
    <col min="21" max="21" width="15.81640625" customWidth="1"/>
    <col min="24" max="24" width="26.453125" customWidth="1"/>
  </cols>
  <sheetData>
    <row r="1" spans="3:25" ht="27" customHeight="1" thickBot="1">
      <c r="E1" s="96" t="s">
        <v>121</v>
      </c>
      <c r="L1" s="260" t="s">
        <v>304</v>
      </c>
      <c r="M1" s="261"/>
      <c r="P1" s="85"/>
      <c r="S1" s="162" t="s">
        <v>315</v>
      </c>
    </row>
    <row r="2" spans="3:25" ht="24" thickBot="1">
      <c r="E2" s="250" t="str">
        <f>CONCATENATE($F$5,"  ",$K$5)</f>
        <v>KAMBER  Robin</v>
      </c>
      <c r="F2" s="251"/>
      <c r="G2" s="251"/>
      <c r="H2" s="251"/>
      <c r="I2" s="251"/>
      <c r="J2" s="251"/>
      <c r="K2" s="252"/>
      <c r="L2" s="235" t="s">
        <v>290</v>
      </c>
      <c r="M2" s="236"/>
      <c r="S2" s="163">
        <v>45538</v>
      </c>
    </row>
    <row r="3" spans="3:25" ht="24" thickBot="1">
      <c r="E3" s="253" t="str">
        <f>CONCATENATE(E10," - ",E14)</f>
        <v>R3 - ENFJ</v>
      </c>
      <c r="F3" s="254"/>
      <c r="G3"/>
      <c r="H3" s="12"/>
      <c r="I3" s="255" t="str">
        <f>CONCATENATE(F11," - ",F14)</f>
        <v>D2 - ISTP</v>
      </c>
      <c r="J3" s="256"/>
      <c r="K3" s="257"/>
      <c r="O3" s="239" t="s">
        <v>102</v>
      </c>
      <c r="P3" s="240"/>
      <c r="Q3" s="241"/>
    </row>
    <row r="4" spans="3:25" ht="7.5" customHeight="1" thickBot="1">
      <c r="F4"/>
      <c r="G4"/>
      <c r="M4" s="14"/>
      <c r="N4" s="14"/>
      <c r="O4" s="242"/>
      <c r="P4" s="243"/>
      <c r="Q4" s="244"/>
    </row>
    <row r="5" spans="3:25" ht="21.5" thickBot="1">
      <c r="C5" s="90" t="s">
        <v>225</v>
      </c>
      <c r="D5" s="113" t="s">
        <v>17</v>
      </c>
      <c r="E5" s="90" t="s">
        <v>20</v>
      </c>
      <c r="F5" s="208" t="s">
        <v>312</v>
      </c>
      <c r="G5" s="209"/>
      <c r="H5" s="210"/>
      <c r="I5" s="258" t="s">
        <v>21</v>
      </c>
      <c r="J5" s="259"/>
      <c r="K5" s="208" t="s">
        <v>313</v>
      </c>
      <c r="L5" s="209"/>
      <c r="M5" s="210"/>
      <c r="O5" s="245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/>
      </c>
      <c r="P5" s="246"/>
      <c r="Q5" s="246"/>
      <c r="R5" s="246"/>
      <c r="S5" s="247"/>
      <c r="U5" s="22" t="str">
        <f>IF(H10="","",IF(H10="Ui",'REF LIST'!H6,IF(H10="Ue",'REF LIST'!H7,IF(H10="Ai",'REF LIST'!H8,IF(H10="Ae",'REF LIST'!H9,IF(H10="Ri",'REF LIST'!H10,IF(H10="Re",'REF LIST'!H11,IF(H10="Ci",'REF LIST'!H12,IF(H10="Ce",'REF LIST'!H13,IF(H10="Pi",'REF LIST'!H14,IF(H10="Pe",'REF LIST'!H15,"Erreur")))))))))))</f>
        <v/>
      </c>
    </row>
    <row r="6" spans="3:25" ht="21.5" thickBot="1">
      <c r="E6" s="91" t="s">
        <v>192</v>
      </c>
      <c r="F6" s="208" t="s">
        <v>166</v>
      </c>
      <c r="G6" s="209"/>
      <c r="H6" s="210"/>
      <c r="I6" s="206" t="s">
        <v>196</v>
      </c>
      <c r="J6" s="207"/>
      <c r="K6" s="208" t="s">
        <v>179</v>
      </c>
      <c r="L6" s="209"/>
      <c r="M6" s="210"/>
      <c r="O6" s="245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/>
      </c>
      <c r="P6" s="246"/>
      <c r="Q6" s="246"/>
      <c r="R6" s="246"/>
      <c r="S6" s="247"/>
      <c r="U6" s="22" t="str">
        <f>IF(I10="","",IF(I10="Ui",'REF LIST'!H6,IF(I10="Ue",'REF LIST'!H7,IF(I10="Ai",'REF LIST'!H8,IF(I10="Ae",'REF LIST'!H9,IF(I10="Ri",'REF LIST'!H10,IF(I10="Re",'REF LIST'!H11,IF(I10="Ci",'REF LIST'!H12,IF(I10="Ce",'REF LIST'!H13,IF(I10="Pi",'REF LIST'!H14,IF(I10="Pe",'REF LIST'!H15,"Erreur")))))))))))</f>
        <v/>
      </c>
    </row>
    <row r="7" spans="3:25" ht="21">
      <c r="E7" s="91" t="s">
        <v>191</v>
      </c>
      <c r="F7" s="208" t="s">
        <v>219</v>
      </c>
      <c r="G7" s="209"/>
      <c r="H7" s="210"/>
      <c r="I7" s="206" t="s">
        <v>22</v>
      </c>
      <c r="J7" s="207"/>
      <c r="K7" s="208">
        <v>17</v>
      </c>
      <c r="L7" s="210"/>
    </row>
    <row r="8" spans="3:25" ht="11.25" customHeight="1" thickBot="1"/>
    <row r="9" spans="3:25" ht="44" thickTop="1">
      <c r="E9" s="45" t="s">
        <v>55</v>
      </c>
      <c r="F9" s="46" t="s">
        <v>108</v>
      </c>
      <c r="G9" s="21"/>
      <c r="H9" s="42" t="s">
        <v>12</v>
      </c>
      <c r="I9" s="43" t="s">
        <v>13</v>
      </c>
      <c r="J9" s="18"/>
      <c r="K9" s="39" t="s">
        <v>56</v>
      </c>
      <c r="L9" s="40" t="s">
        <v>57</v>
      </c>
      <c r="M9" s="41" t="s">
        <v>4</v>
      </c>
      <c r="O9" s="44" t="s">
        <v>58</v>
      </c>
      <c r="P9" s="52" t="s">
        <v>119</v>
      </c>
      <c r="Q9" s="52" t="s">
        <v>120</v>
      </c>
      <c r="R9" s="52" t="s">
        <v>111</v>
      </c>
      <c r="S9" s="50" t="s">
        <v>118</v>
      </c>
      <c r="T9" s="21"/>
    </row>
    <row r="10" spans="3:25" ht="36" customHeight="1">
      <c r="E10" s="58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>R3</v>
      </c>
      <c r="F10" s="31"/>
      <c r="G10" s="21"/>
      <c r="H10" s="217"/>
      <c r="I10" s="219"/>
      <c r="J10" s="18"/>
      <c r="K10" s="221" t="s">
        <v>61</v>
      </c>
      <c r="L10" s="223" t="s">
        <v>61</v>
      </c>
      <c r="M10" s="272"/>
      <c r="O10" s="25" t="s">
        <v>83</v>
      </c>
      <c r="P10" s="26" t="s">
        <v>16</v>
      </c>
      <c r="Q10" s="26" t="s">
        <v>17</v>
      </c>
      <c r="R10" s="26" t="s">
        <v>18</v>
      </c>
      <c r="S10" s="51" t="s">
        <v>61</v>
      </c>
      <c r="T10" s="13"/>
    </row>
    <row r="11" spans="3:25" ht="36" customHeight="1">
      <c r="F11" s="17" t="str">
        <f>IF(E10="","",IF(E10='REF LIST'!B6,'REF LIST'!D6,IF(E10='REF LIST'!B7,'REF LIST'!D7,IF(E10='REF LIST'!B8,'REF LIST'!D8,IF(E10='REF LIST'!B9,'REF LIST'!D9,IF(E10='REF LIST'!B10,'REF LIST'!D10,IF(E10='REF LIST'!B11,'REF LIST'!D11,IF(E10='REF LIST'!B12,'REF LIST'!D12,IF(E10='REF LIST'!B13,'REF LIST'!D13,IF(E10='REF LIST'!B14,'REF LIST'!D14,IF(E10='REF LIST'!B15,'REF LIST'!D15,IF(E10='REF LIST'!B16,'REF LIST'!D16,IF(E10='REF LIST'!B17,'REF LIST'!D17,IF(E10='REF LIST'!B18,'REF LIST'!D18,IF(E10='REF LIST'!B19,'REF LIST'!D19,IF(E10='REF LIST'!B20,'REF LIST'!D20,IF(E10='REF LIST'!B21,'REF LIST'!D21,"Erreur")))))))))))))))))</f>
        <v>D2</v>
      </c>
      <c r="G11" s="21"/>
      <c r="H11" s="218"/>
      <c r="I11" s="220"/>
      <c r="J11" s="18"/>
      <c r="K11" s="222"/>
      <c r="L11" s="224"/>
      <c r="M11" s="273"/>
      <c r="O11" s="61" t="str">
        <f>IF(O10="","",IF(O10="R","D",IF(O10="D","R",IF(O10="C","G",IF(O10="G","C","Erreur")))))</f>
        <v>D</v>
      </c>
      <c r="P11" s="59" t="str">
        <f>IF(P10="","",IF(P10="PMH","PMH",IF(P10="PMB","PMB","Erreur")))</f>
        <v>PMH</v>
      </c>
      <c r="Q11" s="62" t="str">
        <f>IF(Q10="","",IF(Q10="H","H",IF(Q10="V","V","Erreur")))</f>
        <v>H</v>
      </c>
      <c r="R11" s="59" t="str">
        <f>IF(R10="","",INDEX('REF LIST'!$W$5:$X$20,MATCH(KAMBER!F11,'REF LIST'!$W$5:$W$20,0),2))</f>
        <v>D</v>
      </c>
      <c r="S11" s="60" t="str">
        <f>IF(S10="","",IF(S10="G","D",IF(S10="D","G","Erreur")))</f>
        <v>G</v>
      </c>
      <c r="T11" s="13"/>
    </row>
    <row r="12" spans="3:25" ht="15" thickBot="1">
      <c r="F12"/>
      <c r="G12"/>
    </row>
    <row r="13" spans="3:25" ht="30" thickTop="1" thickBot="1">
      <c r="E13" s="47" t="s">
        <v>54</v>
      </c>
      <c r="F13" s="48" t="s">
        <v>107</v>
      </c>
      <c r="G13" s="21"/>
      <c r="K13" s="225" t="str">
        <f>E13</f>
        <v>Profil MBTI 
Principal</v>
      </c>
      <c r="L13" s="226"/>
      <c r="M13" s="274" t="str">
        <f>F13</f>
        <v>Profil MBTI
Complémentaire</v>
      </c>
      <c r="N13" s="226"/>
      <c r="O13" s="275"/>
      <c r="R13" s="37"/>
      <c r="S13" s="49" t="s">
        <v>110</v>
      </c>
    </row>
    <row r="14" spans="3:25" ht="33.75" customHeight="1">
      <c r="E14" s="23" t="str">
        <f>IF(E10="","",IF(E10='REF LIST'!B6,'REF LIST'!C6,IF(E10='REF LIST'!B7,'REF LIST'!C7,IF(E10='REF LIST'!B8,'REF LIST'!C8,IF(E10='REF LIST'!B9,'REF LIST'!C9,IF(E10='REF LIST'!B10,'REF LIST'!C10,IF(E10='REF LIST'!B11,'REF LIST'!C11,IF(E10='REF LIST'!B12,'REF LIST'!C12,IF(E10='REF LIST'!B13,'REF LIST'!C13,IF(E10='REF LIST'!B14,'REF LIST'!C14,IF(E10='REF LIST'!B15,'REF LIST'!C15,IF(E10='REF LIST'!B16,'REF LIST'!C16,IF(E10='REF LIST'!B17,'REF LIST'!C17,IF(E10='REF LIST'!B18,'REF LIST'!C18,IF(E10='REF LIST'!B19,'REF LIST'!C19,IF(E10='REF LIST'!B20,'REF LIST'!C20,IF(E10='REF LIST'!B21,'REF LIST'!C21,"Erreur")))))))))))))))))</f>
        <v>ENFJ</v>
      </c>
      <c r="F14" s="24" t="str">
        <f>IF(E10="","",IF(E10='REF LIST'!B6,'REF LIST'!E6,IF(E10='REF LIST'!B7,'REF LIST'!E7,IF(E10='REF LIST'!B8,'REF LIST'!E8,IF(E10='REF LIST'!B9,'REF LIST'!E9,IF(E10='REF LIST'!B10,'REF LIST'!E10,IF(E10='REF LIST'!B11,'REF LIST'!E11,IF(E10='REF LIST'!B12,'REF LIST'!E12,IF(E10='REF LIST'!B13,'REF LIST'!E13,IF(E10='REF LIST'!B14,'REF LIST'!E14,IF(E10='REF LIST'!B15,'REF LIST'!E15,IF(E10='REF LIST'!B16,'REF LIST'!E16,IF(E10='REF LIST'!B17,'REF LIST'!E17,IF(E10='REF LIST'!B18,'REF LIST'!E18,IF(E10='REF LIST'!B19,'REF LIST'!E19,IF(E10='REF LIST'!B20,'REF LIST'!E20,IF(E10='REF LIST'!B21,'REF LIST'!E21,"Erreur")))))))))))))))))</f>
        <v>ISTP</v>
      </c>
      <c r="G14" s="31"/>
      <c r="K14" s="227" t="str">
        <f>E14</f>
        <v>ENFJ</v>
      </c>
      <c r="L14" s="228"/>
      <c r="M14" s="262" t="str">
        <f>F14</f>
        <v>ISTP</v>
      </c>
      <c r="N14" s="263"/>
      <c r="O14" s="264"/>
      <c r="R14" s="37"/>
      <c r="S14" s="270"/>
    </row>
    <row r="15" spans="3:25" ht="6.75" customHeight="1" thickBot="1">
      <c r="F15"/>
      <c r="G15" s="32"/>
      <c r="S15" s="271"/>
    </row>
    <row r="16" spans="3:25" ht="33.75" customHeight="1">
      <c r="D16" s="3">
        <v>1</v>
      </c>
      <c r="E16" s="53" t="str">
        <f>IF(E14="","",INDEX('REF LIST'!$AD$5:$AH$20,MATCH(KAMBER!E$14,'REF LIST'!$AD$5:$AD$20,0),2))</f>
        <v>Fe</v>
      </c>
      <c r="F16" s="27" t="str">
        <f>IF(F14="","",INDEX('REF LIST'!$AD$5:$AH$20,MATCH(KAMBER!F$14,'REF LIST'!$AD$5:$AD$20,0),2))</f>
        <v>Ti</v>
      </c>
      <c r="G16" s="33"/>
      <c r="H16" s="268" t="s">
        <v>104</v>
      </c>
      <c r="I16" s="214"/>
      <c r="K16" s="229" t="str">
        <f>IF(K14="","",INDEX('REF LIST'!$AK$6:$AL$13,MATCH(KAMBER!E16,'REF LIST'!$AK$6:$AK$13,0),2))</f>
        <v>Harmoniser</v>
      </c>
      <c r="L16" s="230"/>
      <c r="M16" s="230" t="str">
        <f>IF(M14="","",INDEX('REF LIST'!$AK$6:$AL$13,MATCH(KAMBER!F16,'REF LIST'!$AK$6:$AK$13,0),2))</f>
        <v>Analyser - Comprendre</v>
      </c>
      <c r="N16" s="230"/>
      <c r="O16" s="237"/>
      <c r="P16" s="116" t="s">
        <v>242</v>
      </c>
      <c r="Q16" s="114"/>
      <c r="R16" s="276"/>
      <c r="S16" s="277"/>
      <c r="Y16" s="85"/>
    </row>
    <row r="17" spans="4:19" ht="33.75" customHeight="1">
      <c r="D17" s="3">
        <v>2</v>
      </c>
      <c r="E17" s="54" t="str">
        <f>IF(E14="","",INDEX('REF LIST'!$AD$5:$AH$20,MATCH(KAMBER!E$14,'REF LIST'!$AD$5:$AD$20,0),3))</f>
        <v>Ni</v>
      </c>
      <c r="F17" s="28" t="str">
        <f>IF(F14="","",INDEX('REF LIST'!$AD$5:$AH$20,MATCH(KAMBER!F$14,'REF LIST'!$AD$5:$AD$20,0),3))</f>
        <v>Se</v>
      </c>
      <c r="G17" s="34"/>
      <c r="H17" s="268" t="s">
        <v>106</v>
      </c>
      <c r="I17" s="214"/>
      <c r="K17" s="231" t="str">
        <f>IF(K14="","",INDEX('REF LIST'!$AK$6:$AL$13,MATCH(KAMBER!E17,'REF LIST'!$AK$6:$AK$13,0),2))</f>
        <v>Imaginer</v>
      </c>
      <c r="L17" s="232"/>
      <c r="M17" s="234" t="str">
        <f>IF(M14="","",INDEX('REF LIST'!$AK$6:$AL$13,MATCH(KAMBER!F17,'REF LIST'!$AK$6:$AK$13,0),2))</f>
        <v>Expérimenter - Faire</v>
      </c>
      <c r="N17" s="234"/>
      <c r="O17" s="238"/>
      <c r="P17" s="114" t="s">
        <v>243</v>
      </c>
      <c r="Q17" s="115"/>
      <c r="R17" s="248"/>
      <c r="S17" s="249"/>
    </row>
    <row r="18" spans="4:19" ht="33.75" customHeight="1">
      <c r="D18" s="3">
        <v>3</v>
      </c>
      <c r="E18" s="55" t="str">
        <f>IF(E14="","",INDEX('REF LIST'!$AD$5:$AH$20,MATCH(KAMBER!E$14,'REF LIST'!$AD$5:$AD$20,0),4))</f>
        <v>Se</v>
      </c>
      <c r="F18" s="28" t="str">
        <f>IF(F14="","",INDEX('REF LIST'!$AD$5:$AH$20,MATCH(KAMBER!F$14,'REF LIST'!$AD$5:$AD$20,0),4))</f>
        <v>Ni</v>
      </c>
      <c r="G18" s="34"/>
      <c r="H18" s="268" t="s">
        <v>103</v>
      </c>
      <c r="I18" s="214"/>
      <c r="K18" s="233" t="str">
        <f>IF(K14="","",INDEX('REF LIST'!$AK$6:$AL$13,MATCH(KAMBER!E18,'REF LIST'!$AK$6:$AK$13,0),2))</f>
        <v>Expérimenter - Faire</v>
      </c>
      <c r="L18" s="234"/>
      <c r="M18" s="234" t="str">
        <f>IF(M14="","",INDEX('REF LIST'!$AK$6:$AL$13,MATCH(KAMBER!F18,'REF LIST'!$AK$6:$AK$13,0),2))</f>
        <v>Imaginer</v>
      </c>
      <c r="N18" s="234"/>
      <c r="O18" s="238"/>
      <c r="P18" s="114" t="s">
        <v>244</v>
      </c>
      <c r="Q18" s="115"/>
      <c r="R18" s="248"/>
      <c r="S18" s="249"/>
    </row>
    <row r="19" spans="4:19" ht="33.75" customHeight="1" thickBot="1">
      <c r="D19" s="3">
        <v>4</v>
      </c>
      <c r="E19" s="56" t="str">
        <f>IF(E14="","",INDEX('REF LIST'!$AD$5:$AH$20,MATCH(KAMBER!E$14,'REF LIST'!$AD$5:$AD$20,0),5))</f>
        <v>Ti</v>
      </c>
      <c r="F19" s="29" t="str">
        <f>IF(F14="","",INDEX('REF LIST'!$AD$5:$AH$20,MATCH(KAMBER!F$14,'REF LIST'!$AD$5:$AD$20,0),5))</f>
        <v>Fe</v>
      </c>
      <c r="G19" s="35"/>
      <c r="H19" s="268" t="s">
        <v>105</v>
      </c>
      <c r="I19" s="214"/>
      <c r="K19" s="215" t="str">
        <f>IF(K14="","",INDEX('REF LIST'!$AK$6:$AL$13,MATCH(KAMBER!E19,'REF LIST'!$AK$6:$AK$13,0),2))</f>
        <v>Analyser - Comprendre</v>
      </c>
      <c r="L19" s="216"/>
      <c r="M19" s="216" t="str">
        <f>IF(M14="","",INDEX('REF LIST'!$AK$6:$AL$13,MATCH(KAMBER!F19,'REF LIST'!$AK$6:$AK$13,0),2))</f>
        <v>Harmoniser</v>
      </c>
      <c r="N19" s="216"/>
      <c r="O19" s="269"/>
      <c r="P19" s="114" t="s">
        <v>245</v>
      </c>
      <c r="Q19" s="115"/>
      <c r="R19" s="248"/>
      <c r="S19" s="249"/>
    </row>
    <row r="20" spans="4:19" ht="6" customHeight="1">
      <c r="D20" s="1"/>
      <c r="F20"/>
      <c r="G20"/>
    </row>
    <row r="21" spans="4:19" ht="33.75" customHeight="1" thickBot="1">
      <c r="D21" s="3">
        <v>8</v>
      </c>
      <c r="E21" s="56" t="str">
        <f>IF(E14="","",INDEX('REF LIST'!$AD$5:$AI$20,MATCH(KAMBER!E$14,'REF LIST'!$AD$5:$AD$20,0),6))</f>
        <v>Te</v>
      </c>
      <c r="F21" s="29" t="str">
        <f>IF(F14="","",INDEX('REF LIST'!$AD$5:$AI$20,MATCH(KAMBER!F$14,'REF LIST'!$AD$5:$AD$20,0),6))</f>
        <v>Fi</v>
      </c>
      <c r="G21" s="35"/>
      <c r="H21" s="213" t="s">
        <v>112</v>
      </c>
      <c r="I21" s="214"/>
      <c r="K21" s="215" t="str">
        <f>IF(K14="","",INDEX('REF LIST'!$AK$6:$AL$13,MATCH(KAMBER!E21,'REF LIST'!$AK$6:$AK$13,0),2))</f>
        <v>Structurer - Organiser</v>
      </c>
      <c r="L21" s="216"/>
      <c r="M21" s="216" t="str">
        <f>IF(M14="","",INDEX('REF LIST'!$AK$6:$AL$13,MATCH(KAMBER!F21,'REF LIST'!$AK$6:$AK$13,0),2))</f>
        <v>Valoriser</v>
      </c>
      <c r="N21" s="216"/>
      <c r="O21" s="269"/>
      <c r="P21" s="114" t="s">
        <v>246</v>
      </c>
      <c r="Q21" s="115"/>
      <c r="R21" s="248"/>
      <c r="S21" s="249"/>
    </row>
    <row r="22" spans="4:19" ht="15" thickBot="1">
      <c r="F22"/>
      <c r="G22"/>
    </row>
    <row r="23" spans="4:19" ht="15" thickBot="1">
      <c r="E23" s="19" t="s">
        <v>59</v>
      </c>
      <c r="F23"/>
      <c r="G23"/>
    </row>
    <row r="24" spans="4:19" ht="127.5" customHeight="1" thickBot="1">
      <c r="E24" s="265"/>
      <c r="F24" s="266"/>
      <c r="G24" s="266"/>
      <c r="H24" s="266"/>
      <c r="I24" s="266"/>
      <c r="J24" s="266"/>
      <c r="K24" s="266"/>
      <c r="L24" s="266"/>
      <c r="M24" s="266"/>
      <c r="N24" s="266"/>
      <c r="O24" s="266"/>
      <c r="P24" s="266"/>
      <c r="Q24" s="266"/>
      <c r="R24" s="266"/>
      <c r="S24" s="267"/>
    </row>
    <row r="25" spans="4:19" ht="42" customHeight="1">
      <c r="F25" s="63" t="s">
        <v>117</v>
      </c>
      <c r="G25"/>
      <c r="Q25" s="64" t="s">
        <v>117</v>
      </c>
      <c r="R25" s="64"/>
    </row>
    <row r="26" spans="4:19" ht="14.5">
      <c r="F26"/>
      <c r="G26"/>
    </row>
    <row r="27" spans="4:19" ht="14.5">
      <c r="F27"/>
      <c r="G27"/>
    </row>
    <row r="28" spans="4:19" ht="14.5">
      <c r="F28"/>
      <c r="G28"/>
    </row>
    <row r="29" spans="4:19" ht="14.5">
      <c r="F29"/>
      <c r="G29"/>
    </row>
    <row r="30" spans="4:19" ht="14.5">
      <c r="F30"/>
      <c r="G30"/>
    </row>
    <row r="31" spans="4:19" ht="14.5">
      <c r="F31"/>
      <c r="G31"/>
    </row>
    <row r="32" spans="4:19" ht="14.5">
      <c r="F32"/>
      <c r="G32"/>
    </row>
  </sheetData>
  <mergeCells count="48">
    <mergeCell ref="O3:Q4"/>
    <mergeCell ref="L1:M1"/>
    <mergeCell ref="E2:K2"/>
    <mergeCell ref="L2:M2"/>
    <mergeCell ref="E3:F3"/>
    <mergeCell ref="I3:K3"/>
    <mergeCell ref="F5:H5"/>
    <mergeCell ref="I5:J5"/>
    <mergeCell ref="K5:M5"/>
    <mergeCell ref="O5:S5"/>
    <mergeCell ref="F6:H6"/>
    <mergeCell ref="I6:J6"/>
    <mergeCell ref="K6:M6"/>
    <mergeCell ref="O6:S6"/>
    <mergeCell ref="S14:S15"/>
    <mergeCell ref="F7:H7"/>
    <mergeCell ref="I7:J7"/>
    <mergeCell ref="K7:L7"/>
    <mergeCell ref="H10:H11"/>
    <mergeCell ref="I10:I11"/>
    <mergeCell ref="K10:K11"/>
    <mergeCell ref="L10:L11"/>
    <mergeCell ref="M10:M11"/>
    <mergeCell ref="K13:L13"/>
    <mergeCell ref="M13:O13"/>
    <mergeCell ref="K14:L14"/>
    <mergeCell ref="M14:O14"/>
    <mergeCell ref="H16:I16"/>
    <mergeCell ref="K16:L16"/>
    <mergeCell ref="M16:O16"/>
    <mergeCell ref="R16:S16"/>
    <mergeCell ref="H17:I17"/>
    <mergeCell ref="K17:L17"/>
    <mergeCell ref="M17:O17"/>
    <mergeCell ref="R17:S17"/>
    <mergeCell ref="H18:I18"/>
    <mergeCell ref="K18:L18"/>
    <mergeCell ref="M18:O18"/>
    <mergeCell ref="R18:S18"/>
    <mergeCell ref="H19:I19"/>
    <mergeCell ref="K19:L19"/>
    <mergeCell ref="M19:O19"/>
    <mergeCell ref="R19:S19"/>
    <mergeCell ref="H21:I21"/>
    <mergeCell ref="K21:L21"/>
    <mergeCell ref="M21:O21"/>
    <mergeCell ref="R21:S21"/>
    <mergeCell ref="E24:S24"/>
  </mergeCells>
  <conditionalFormatting sqref="L2:M2">
    <cfRule type="expression" dxfId="3" priority="1">
      <formula>AND(L2&lt;&gt;"",L2&lt;&gt;"En Cours")</formula>
    </cfRule>
    <cfRule type="expression" dxfId="2" priority="2">
      <formula>L2="En Cours"</formula>
    </cfRule>
  </conditionalFormatting>
  <dataValidations count="10">
    <dataValidation type="list" allowBlank="1" showInputMessage="1" showErrorMessage="1" sqref="O10" xr:uid="{7E62BBF3-C800-46BA-AFA7-2798FEBC7651}">
      <formula1>DGRC</formula1>
    </dataValidation>
    <dataValidation type="list" allowBlank="1" showInputMessage="1" showErrorMessage="1" sqref="Q10" xr:uid="{C7E4A319-7DC4-4722-8A0D-C8BCE2753840}">
      <formula1>vh</formula1>
    </dataValidation>
    <dataValidation type="list" allowBlank="1" showInputMessage="1" showErrorMessage="1" sqref="K10:M10 S14 R10:S10" xr:uid="{353C1D1E-5A3E-4256-8EA7-22AF48FBCF97}">
      <formula1>GD</formula1>
    </dataValidation>
    <dataValidation type="list" allowBlank="1" showInputMessage="1" showErrorMessage="1" sqref="P10" xr:uid="{AECFF42A-0DF6-4065-B0B3-6DC1A7724A76}">
      <formula1>PM</formula1>
    </dataValidation>
    <dataValidation type="list" allowBlank="1" showInputMessage="1" showErrorMessage="1" sqref="I10" xr:uid="{4D0A9B9B-3F64-4F31-8CA8-DB41681E1A0E}">
      <formula1>MP</formula1>
    </dataValidation>
    <dataValidation type="list" allowBlank="1" showInputMessage="1" showErrorMessage="1" sqref="K6:M6" xr:uid="{B2A8B2B4-33C2-4784-BE21-9803B61DBDB5}">
      <formula1>Entite</formula1>
    </dataValidation>
    <dataValidation type="list" allowBlank="1" showInputMessage="1" showErrorMessage="1" sqref="F6:H6" xr:uid="{4D6B532B-F789-4753-9B6E-EC79AA046609}">
      <formula1>Fonction</formula1>
    </dataValidation>
    <dataValidation type="list" allowBlank="1" showInputMessage="1" showErrorMessage="1" sqref="F7:H7" xr:uid="{7BE607FF-ADB1-4701-9F87-882A69C15AF3}">
      <formula1>Poste</formula1>
    </dataValidation>
    <dataValidation type="list" allowBlank="1" showInputMessage="1" showErrorMessage="1" sqref="D5" xr:uid="{616388CD-E3F5-4AF8-A368-7F878F4432A0}">
      <formula1>Groupe</formula1>
    </dataValidation>
    <dataValidation type="list" allowBlank="1" showInputMessage="1" showErrorMessage="1" sqref="L2:M2" xr:uid="{D91AFFAF-ED0B-499E-BBA7-355E28BF9786}">
      <formula1>SAISON</formula1>
    </dataValidation>
  </dataValidations>
  <hyperlinks>
    <hyperlink ref="E1" location="RetourKAMBER" display="Retour Synthèse" xr:uid="{B201FD70-5451-44C3-BF67-ACC817784F79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6161" r:id="rId5" name="Button 1">
              <controlPr locked="0" defaultSize="0" print="0" autoFill="0" autoPict="0" macro="[0]!RetourMenu">
                <anchor moveWithCells="1" sizeWithCells="1">
                  <from>
                    <xdr:col>5</xdr:col>
                    <xdr:colOff>133350</xdr:colOff>
                    <xdr:row>0</xdr:row>
                    <xdr:rowOff>50800</xdr:rowOff>
                  </from>
                  <to>
                    <xdr:col>7</xdr:col>
                    <xdr:colOff>114300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BD6F7F-147A-4CD9-94B0-C343C86472B7}">
  <sheetPr codeName="Feuil17">
    <tabColor theme="9" tint="0.59999389629810485"/>
    <pageSetUpPr fitToPage="1"/>
  </sheetPr>
  <dimension ref="C1:Y32"/>
  <sheetViews>
    <sheetView workbookViewId="0">
      <selection activeCell="Y24" sqref="Y24"/>
    </sheetView>
  </sheetViews>
  <sheetFormatPr baseColWidth="10" defaultColWidth="10.81640625" defaultRowHeight="18.5"/>
  <cols>
    <col min="1" max="2" width="3.26953125" customWidth="1"/>
    <col min="3" max="3" width="8" customWidth="1"/>
    <col min="4" max="4" width="4.7265625" customWidth="1"/>
    <col min="5" max="5" width="15" customWidth="1"/>
    <col min="6" max="6" width="15.81640625" style="1" customWidth="1"/>
    <col min="7" max="7" width="1.54296875" style="1" customWidth="1"/>
    <col min="8" max="8" width="7.54296875" customWidth="1"/>
    <col min="9" max="9" width="8.7265625" customWidth="1"/>
    <col min="10" max="10" width="1.7265625" customWidth="1"/>
    <col min="11" max="11" width="12.7265625" customWidth="1"/>
    <col min="13" max="13" width="10.7265625" customWidth="1"/>
    <col min="14" max="14" width="1.7265625" customWidth="1"/>
    <col min="15" max="15" width="13.7265625" customWidth="1"/>
    <col min="16" max="16" width="10.81640625" customWidth="1"/>
    <col min="17" max="17" width="12.1796875" customWidth="1"/>
    <col min="18" max="19" width="11.453125" customWidth="1"/>
    <col min="20" max="20" width="1.81640625" customWidth="1"/>
    <col min="21" max="21" width="15.81640625" customWidth="1"/>
    <col min="24" max="24" width="26.453125" customWidth="1"/>
  </cols>
  <sheetData>
    <row r="1" spans="3:25" ht="27" customHeight="1" thickBot="1">
      <c r="E1" s="96" t="s">
        <v>121</v>
      </c>
      <c r="L1" s="260" t="s">
        <v>304</v>
      </c>
      <c r="M1" s="261"/>
      <c r="P1" s="85"/>
      <c r="S1" s="162" t="s">
        <v>315</v>
      </c>
    </row>
    <row r="2" spans="3:25" ht="24" thickBot="1">
      <c r="E2" s="250" t="str">
        <f>CONCATENATE($F$5,"  ",$K$5)</f>
        <v>CAMARA  Sidiki</v>
      </c>
      <c r="F2" s="251"/>
      <c r="G2" s="251"/>
      <c r="H2" s="251"/>
      <c r="I2" s="251"/>
      <c r="J2" s="251"/>
      <c r="K2" s="252"/>
      <c r="L2" s="235" t="s">
        <v>303</v>
      </c>
      <c r="M2" s="236"/>
      <c r="S2" s="163">
        <v>45538</v>
      </c>
    </row>
    <row r="3" spans="3:25" ht="24" thickBot="1">
      <c r="E3" s="253" t="str">
        <f>CONCATENATE(E10," - ",E14)</f>
        <v>R2 - INFP</v>
      </c>
      <c r="F3" s="254"/>
      <c r="G3"/>
      <c r="H3" s="12"/>
      <c r="I3" s="255" t="str">
        <f>CONCATENATE(F11," - ",F14)</f>
        <v>D3 - ESTJ</v>
      </c>
      <c r="J3" s="256"/>
      <c r="K3" s="257"/>
      <c r="O3" s="239" t="s">
        <v>102</v>
      </c>
      <c r="P3" s="240"/>
      <c r="Q3" s="241"/>
    </row>
    <row r="4" spans="3:25" ht="7.5" customHeight="1" thickBot="1">
      <c r="F4"/>
      <c r="G4"/>
      <c r="M4" s="14"/>
      <c r="N4" s="14"/>
      <c r="O4" s="242"/>
      <c r="P4" s="243"/>
      <c r="Q4" s="244"/>
    </row>
    <row r="5" spans="3:25" ht="21.5" thickBot="1">
      <c r="C5" s="90" t="s">
        <v>225</v>
      </c>
      <c r="D5" s="113" t="s">
        <v>17</v>
      </c>
      <c r="E5" s="90" t="s">
        <v>20</v>
      </c>
      <c r="F5" s="208" t="s">
        <v>310</v>
      </c>
      <c r="G5" s="209"/>
      <c r="H5" s="210"/>
      <c r="I5" s="258" t="s">
        <v>21</v>
      </c>
      <c r="J5" s="259"/>
      <c r="K5" s="208" t="s">
        <v>311</v>
      </c>
      <c r="L5" s="209"/>
      <c r="M5" s="210"/>
      <c r="O5" s="245" t="str">
        <f>IF(H10="","",IF(H10="Ui",CONCATENATE("Analyser, Détails / ",U5),IF(H10="Ue",CONCATENATE("Organiser, Cadrer / ",U5),IF(H10="Ai",CONCATENATE("s'Appuyer, se Souvenir / ",U5),IF(H10="Ae",CONCATENATE("Tenter, Faire / ",U5),IF(H10="Ri",CONCATENATE("Ressentir, Valoriser / ",U5),IF(H10="Re",CONCATENATE("Concilier, Harmoniser / ",U5),IF(H10="Ci",CONCATENATE("s'Imposer, Progresser / ",U5),IF(H10="Ce",CONCATENATE("Imposer, Vaincre / ",U5),IF(H10="Pi",CONCATENATE("Imaginer, Prévoir / ",U5),IF(H10="Pe",CONCATENATE("Explorer, Improviser / ",U5),"Erreur")))))))))))</f>
        <v>s'Imposer, Progresser / L3 - Type 8</v>
      </c>
      <c r="P5" s="246"/>
      <c r="Q5" s="246"/>
      <c r="R5" s="246"/>
      <c r="S5" s="247"/>
      <c r="U5" s="22" t="str">
        <f>IF(H10="","",IF(H10="Ui",'REF LIST'!H6,IF(H10="Ue",'REF LIST'!H7,IF(H10="Ai",'REF LIST'!H8,IF(H10="Ae",'REF LIST'!H9,IF(H10="Ri",'REF LIST'!H10,IF(H10="Re",'REF LIST'!H11,IF(H10="Ci",'REF LIST'!H12,IF(H10="Ce",'REF LIST'!H13,IF(H10="Pi",'REF LIST'!H14,IF(H10="Pe",'REF LIST'!H15,"Erreur")))))))))))</f>
        <v>L3 - Type 8</v>
      </c>
    </row>
    <row r="6" spans="3:25" ht="21.5" thickBot="1">
      <c r="E6" s="91" t="s">
        <v>192</v>
      </c>
      <c r="F6" s="208" t="s">
        <v>166</v>
      </c>
      <c r="G6" s="209"/>
      <c r="H6" s="210"/>
      <c r="I6" s="206" t="s">
        <v>196</v>
      </c>
      <c r="J6" s="207"/>
      <c r="K6" s="208" t="s">
        <v>179</v>
      </c>
      <c r="L6" s="209"/>
      <c r="M6" s="210"/>
      <c r="O6" s="245" t="str">
        <f>IF(I10="","",IF(I10="Ui",CONCATENATE("Analyser, Détails / ",U6),IF(I10="Ue",CONCATENATE("Organiser, Cadrer / ",U6),IF(I10="Ai",CONCATENATE("s'Appuyer, se Souvenir / ",U6),IF(I10="Ae",CONCATENATE("Tenter, Faire / ",U6),IF(I10="Ri",CONCATENATE("Ressentir, Valoriser / ",U6),IF(I10="Re",CONCATENATE("Concilier, Harmoniser / ",U6),IF(I10="Ci",CONCATENATE("s'Imposer, Progresser / ",U6),IF(I10="Ce",CONCATENATE("Imposer, Vaincre / ",U6),IF(I10="Pi",CONCATENATE("Imaginer, Prévoir / ",U6),IF(I10="Pe",CONCATENATE("Explorer, Improviser / ",U6),"Erreur")))))))))))</f>
        <v>Organiser, Cadrer / L1 - Type 1</v>
      </c>
      <c r="P6" s="246"/>
      <c r="Q6" s="246"/>
      <c r="R6" s="246"/>
      <c r="S6" s="247"/>
      <c r="U6" s="22" t="str">
        <f>IF(I10="","",IF(I10="Ui",'REF LIST'!H6,IF(I10="Ue",'REF LIST'!H7,IF(I10="Ai",'REF LIST'!H8,IF(I10="Ae",'REF LIST'!H9,IF(I10="Ri",'REF LIST'!H10,IF(I10="Re",'REF LIST'!H11,IF(I10="Ci",'REF LIST'!H12,IF(I10="Ce",'REF LIST'!H13,IF(I10="Pi",'REF LIST'!H14,IF(I10="Pe",'REF LIST'!H15,"Erreur")))))))))))</f>
        <v>L1 - Type 1</v>
      </c>
    </row>
    <row r="7" spans="3:25" ht="21">
      <c r="E7" s="91" t="s">
        <v>191</v>
      </c>
      <c r="F7" s="208" t="s">
        <v>239</v>
      </c>
      <c r="G7" s="209"/>
      <c r="H7" s="210"/>
      <c r="I7" s="206" t="s">
        <v>22</v>
      </c>
      <c r="J7" s="207"/>
      <c r="K7" s="208">
        <v>21</v>
      </c>
      <c r="L7" s="210"/>
    </row>
    <row r="8" spans="3:25" ht="11.25" customHeight="1" thickBot="1"/>
    <row r="9" spans="3:25" ht="44" thickTop="1">
      <c r="E9" s="45" t="s">
        <v>55</v>
      </c>
      <c r="F9" s="46" t="s">
        <v>108</v>
      </c>
      <c r="G9" s="21"/>
      <c r="H9" s="42" t="s">
        <v>12</v>
      </c>
      <c r="I9" s="43" t="s">
        <v>13</v>
      </c>
      <c r="J9" s="18"/>
      <c r="K9" s="39" t="s">
        <v>56</v>
      </c>
      <c r="L9" s="40" t="s">
        <v>57</v>
      </c>
      <c r="M9" s="41" t="s">
        <v>4</v>
      </c>
      <c r="O9" s="44" t="s">
        <v>58</v>
      </c>
      <c r="P9" s="52" t="s">
        <v>119</v>
      </c>
      <c r="Q9" s="52" t="s">
        <v>120</v>
      </c>
      <c r="R9" s="52" t="s">
        <v>111</v>
      </c>
      <c r="S9" s="50" t="s">
        <v>118</v>
      </c>
      <c r="T9" s="21"/>
    </row>
    <row r="10" spans="3:25" ht="36" customHeight="1">
      <c r="E10" s="58" t="str">
        <f>IF(AND(O10="",P10="",Q10="",S10=""),"",IF(AND(O10="D",P10="PMH",Q10="V",R10="G",S10="D"),"D4",IF(AND(O10="D",P10="PMH",Q10="H",R10="D",S10="G"),"D2",IF(AND(O10="D",P10="PMH",Q10="V",R10="G",S10="G"),"D1",IF(AND(O10="D",P10="PMH",Q10="H",R10="D",S10="D"),"D3",IF(AND(O10="G",P10="PMB",Q10="V",R10="D",S10="D"),"G4",IF(AND(O10="G",P10="PMB",Q10="H",R10="G",S10="G"),"G2",IF(AND(O10="G",P10="PMB",Q10="V",R10="D",S10="G"),"G1",IF(AND(O10="G",P10="PMB",Q10="H",R10="G",S10="D"),"G3",IF(AND(O10="R",P10="PMH",Q10="V",R10="D",S10="D"),"R4",IF(AND(O10="R",P10="PMH",Q10="H",R10="G",S10="G"),"R2",IF(AND(O10="R",P10="PMH",Q10="V",R10="D",S10="G"),"R1",IF(AND(O10="R",P10="PMH",Q10="H",R10="G",S10="D"),"R3",IF(AND(O10="C",P10="PMB",Q10="V",R10="G",S10="D"),"C4",IF(AND(O10="C",P10="PMB",Q10="H",R10="D",S10="G"),"C2",IF(AND(O10="C",P10="PMB",Q10="V",R10="G",S10="G"),"C1",IF(AND(O10="C",P10="PMB",Q10="H",R10="D",S10="D"),"C3","Erreur")))))))))))))))))</f>
        <v>R2</v>
      </c>
      <c r="F10" s="31"/>
      <c r="G10" s="21"/>
      <c r="H10" s="217" t="s">
        <v>69</v>
      </c>
      <c r="I10" s="219" t="s">
        <v>64</v>
      </c>
      <c r="J10" s="18"/>
      <c r="K10" s="221" t="s">
        <v>61</v>
      </c>
      <c r="L10" s="223" t="s">
        <v>61</v>
      </c>
      <c r="M10" s="272"/>
      <c r="O10" s="25" t="s">
        <v>83</v>
      </c>
      <c r="P10" s="26" t="s">
        <v>16</v>
      </c>
      <c r="Q10" s="26" t="s">
        <v>17</v>
      </c>
      <c r="R10" s="26" t="s">
        <v>18</v>
      </c>
      <c r="S10" s="51" t="s">
        <v>18</v>
      </c>
      <c r="T10" s="13"/>
    </row>
    <row r="11" spans="3:25" ht="36" customHeight="1">
      <c r="F11" s="17" t="str">
        <f>IF(E10="","",IF(E10='REF LIST'!B6,'REF LIST'!D6,IF(E10='REF LIST'!B7,'REF LIST'!D7,IF(E10='REF LIST'!B8,'REF LIST'!D8,IF(E10='REF LIST'!B9,'REF LIST'!D9,IF(E10='REF LIST'!B10,'REF LIST'!D10,IF(E10='REF LIST'!B11,'REF LIST'!D11,IF(E10='REF LIST'!B12,'REF LIST'!D12,IF(E10='REF LIST'!B13,'REF LIST'!D13,IF(E10='REF LIST'!B14,'REF LIST'!D14,IF(E10='REF LIST'!B15,'REF LIST'!D15,IF(E10='REF LIST'!B16,'REF LIST'!D16,IF(E10='REF LIST'!B17,'REF LIST'!D17,IF(E10='REF LIST'!B18,'REF LIST'!D18,IF(E10='REF LIST'!B19,'REF LIST'!D19,IF(E10='REF LIST'!B20,'REF LIST'!D20,IF(E10='REF LIST'!B21,'REF LIST'!D21,"Erreur")))))))))))))))))</f>
        <v>D3</v>
      </c>
      <c r="G11" s="21"/>
      <c r="H11" s="218"/>
      <c r="I11" s="220"/>
      <c r="J11" s="18"/>
      <c r="K11" s="222"/>
      <c r="L11" s="224"/>
      <c r="M11" s="273"/>
      <c r="O11" s="61" t="str">
        <f>IF(O10="","",IF(O10="R","D",IF(O10="D","R",IF(O10="C","G",IF(O10="G","C","Erreur")))))</f>
        <v>D</v>
      </c>
      <c r="P11" s="59" t="str">
        <f>IF(P10="","",IF(P10="PMH","PMH",IF(P10="PMB","PMB","Erreur")))</f>
        <v>PMH</v>
      </c>
      <c r="Q11" s="62" t="str">
        <f>IF(Q10="","",IF(Q10="H","H",IF(Q10="V","V","Erreur")))</f>
        <v>H</v>
      </c>
      <c r="R11" s="59" t="str">
        <f>IF(R10="","",INDEX('REF LIST'!$W$5:$X$20,MATCH(CAMARA!F11,'REF LIST'!$W$5:$W$20,0),2))</f>
        <v>D</v>
      </c>
      <c r="S11" s="60" t="str">
        <f>IF(S10="","",IF(S10="G","D",IF(S10="D","G","Erreur")))</f>
        <v>D</v>
      </c>
      <c r="T11" s="13"/>
    </row>
    <row r="12" spans="3:25" ht="15" thickBot="1">
      <c r="F12"/>
      <c r="G12"/>
    </row>
    <row r="13" spans="3:25" ht="30" thickTop="1" thickBot="1">
      <c r="E13" s="47" t="s">
        <v>54</v>
      </c>
      <c r="F13" s="48" t="s">
        <v>107</v>
      </c>
      <c r="G13" s="21"/>
      <c r="K13" s="225" t="str">
        <f>E13</f>
        <v>Profil MBTI 
Principal</v>
      </c>
      <c r="L13" s="226"/>
      <c r="M13" s="274" t="str">
        <f>F13</f>
        <v>Profil MBTI
Complémentaire</v>
      </c>
      <c r="N13" s="226"/>
      <c r="O13" s="275"/>
      <c r="R13" s="37"/>
      <c r="S13" s="49" t="s">
        <v>110</v>
      </c>
    </row>
    <row r="14" spans="3:25" ht="33.75" customHeight="1">
      <c r="E14" s="23" t="str">
        <f>IF(E10="","",IF(E10='REF LIST'!B6,'REF LIST'!C6,IF(E10='REF LIST'!B7,'REF LIST'!C7,IF(E10='REF LIST'!B8,'REF LIST'!C8,IF(E10='REF LIST'!B9,'REF LIST'!C9,IF(E10='REF LIST'!B10,'REF LIST'!C10,IF(E10='REF LIST'!B11,'REF LIST'!C11,IF(E10='REF LIST'!B12,'REF LIST'!C12,IF(E10='REF LIST'!B13,'REF LIST'!C13,IF(E10='REF LIST'!B14,'REF LIST'!C14,IF(E10='REF LIST'!B15,'REF LIST'!C15,IF(E10='REF LIST'!B16,'REF LIST'!C16,IF(E10='REF LIST'!B17,'REF LIST'!C17,IF(E10='REF LIST'!B18,'REF LIST'!C18,IF(E10='REF LIST'!B19,'REF LIST'!C19,IF(E10='REF LIST'!B20,'REF LIST'!C20,IF(E10='REF LIST'!B21,'REF LIST'!C21,"Erreur")))))))))))))))))</f>
        <v>INFP</v>
      </c>
      <c r="F14" s="24" t="str">
        <f>IF(E10="","",IF(E10='REF LIST'!B6,'REF LIST'!E6,IF(E10='REF LIST'!B7,'REF LIST'!E7,IF(E10='REF LIST'!B8,'REF LIST'!E8,IF(E10='REF LIST'!B9,'REF LIST'!E9,IF(E10='REF LIST'!B10,'REF LIST'!E10,IF(E10='REF LIST'!B11,'REF LIST'!E11,IF(E10='REF LIST'!B12,'REF LIST'!E12,IF(E10='REF LIST'!B13,'REF LIST'!E13,IF(E10='REF LIST'!B14,'REF LIST'!E14,IF(E10='REF LIST'!B15,'REF LIST'!E15,IF(E10='REF LIST'!B16,'REF LIST'!E16,IF(E10='REF LIST'!B17,'REF LIST'!E17,IF(E10='REF LIST'!B18,'REF LIST'!E18,IF(E10='REF LIST'!B19,'REF LIST'!E19,IF(E10='REF LIST'!B20,'REF LIST'!E20,IF(E10='REF LIST'!B21,'REF LIST'!E21,"Erreur")))))))))))))))))</f>
        <v>ESTJ</v>
      </c>
      <c r="G14" s="31"/>
      <c r="K14" s="227" t="str">
        <f>E14</f>
        <v>INFP</v>
      </c>
      <c r="L14" s="228"/>
      <c r="M14" s="262" t="str">
        <f>F14</f>
        <v>ESTJ</v>
      </c>
      <c r="N14" s="263"/>
      <c r="O14" s="264"/>
      <c r="R14" s="37"/>
      <c r="S14" s="270" t="s">
        <v>18</v>
      </c>
    </row>
    <row r="15" spans="3:25" ht="6.75" customHeight="1" thickBot="1">
      <c r="F15"/>
      <c r="G15" s="32"/>
      <c r="S15" s="271"/>
    </row>
    <row r="16" spans="3:25" ht="33.75" customHeight="1">
      <c r="D16" s="3">
        <v>1</v>
      </c>
      <c r="E16" s="53" t="str">
        <f>IF(E14="","",INDEX('REF LIST'!$AD$5:$AH$20,MATCH(CAMARA!E$14,'REF LIST'!$AD$5:$AD$20,0),2))</f>
        <v>Fi</v>
      </c>
      <c r="F16" s="27" t="str">
        <f>IF(F14="","",INDEX('REF LIST'!$AD$5:$AH$20,MATCH(CAMARA!F$14,'REF LIST'!$AD$5:$AD$20,0),2))</f>
        <v>Te</v>
      </c>
      <c r="G16" s="33"/>
      <c r="H16" s="268" t="s">
        <v>104</v>
      </c>
      <c r="I16" s="214"/>
      <c r="K16" s="229" t="str">
        <f>IF(K14="","",INDEX('REF LIST'!$AK$6:$AL$13,MATCH(CAMARA!E16,'REF LIST'!$AK$6:$AK$13,0),2))</f>
        <v>Valoriser</v>
      </c>
      <c r="L16" s="230"/>
      <c r="M16" s="230" t="str">
        <f>IF(M14="","",INDEX('REF LIST'!$AK$6:$AL$13,MATCH(CAMARA!F16,'REF LIST'!$AK$6:$AK$13,0),2))</f>
        <v>Structurer - Organiser</v>
      </c>
      <c r="N16" s="230"/>
      <c r="O16" s="237"/>
      <c r="P16" s="116" t="s">
        <v>242</v>
      </c>
      <c r="Q16" s="114"/>
      <c r="R16" s="276"/>
      <c r="S16" s="277"/>
      <c r="Y16" s="85"/>
    </row>
    <row r="17" spans="4:19" ht="33.75" customHeight="1">
      <c r="D17" s="3">
        <v>2</v>
      </c>
      <c r="E17" s="54" t="str">
        <f>IF(E14="","",INDEX('REF LIST'!$AD$5:$AH$20,MATCH(CAMARA!E$14,'REF LIST'!$AD$5:$AD$20,0),3))</f>
        <v>Ne</v>
      </c>
      <c r="F17" s="28" t="str">
        <f>IF(F14="","",INDEX('REF LIST'!$AD$5:$AH$20,MATCH(CAMARA!F$14,'REF LIST'!$AD$5:$AD$20,0),3))</f>
        <v>Si</v>
      </c>
      <c r="G17" s="34"/>
      <c r="H17" s="268" t="s">
        <v>106</v>
      </c>
      <c r="I17" s="214"/>
      <c r="K17" s="231" t="str">
        <f>IF(K14="","",INDEX('REF LIST'!$AK$6:$AL$13,MATCH(CAMARA!E17,'REF LIST'!$AK$6:$AK$13,0),2))</f>
        <v>Explorer - Tenter</v>
      </c>
      <c r="L17" s="232"/>
      <c r="M17" s="234" t="str">
        <f>IF(M14="","",INDEX('REF LIST'!$AK$6:$AL$13,MATCH(CAMARA!F17,'REF LIST'!$AK$6:$AK$13,0),2))</f>
        <v>s'Appuyer - se Remémorer</v>
      </c>
      <c r="N17" s="234"/>
      <c r="O17" s="238"/>
      <c r="P17" s="114" t="s">
        <v>243</v>
      </c>
      <c r="Q17" s="115"/>
      <c r="R17" s="248"/>
      <c r="S17" s="249"/>
    </row>
    <row r="18" spans="4:19" ht="33.75" customHeight="1">
      <c r="D18" s="3">
        <v>3</v>
      </c>
      <c r="E18" s="55" t="str">
        <f>IF(E14="","",INDEX('REF LIST'!$AD$5:$AH$20,MATCH(CAMARA!E$14,'REF LIST'!$AD$5:$AD$20,0),4))</f>
        <v>Si</v>
      </c>
      <c r="F18" s="28" t="str">
        <f>IF(F14="","",INDEX('REF LIST'!$AD$5:$AH$20,MATCH(CAMARA!F$14,'REF LIST'!$AD$5:$AD$20,0),4))</f>
        <v>Ne</v>
      </c>
      <c r="G18" s="34"/>
      <c r="H18" s="268" t="s">
        <v>103</v>
      </c>
      <c r="I18" s="214"/>
      <c r="K18" s="233" t="str">
        <f>IF(K14="","",INDEX('REF LIST'!$AK$6:$AL$13,MATCH(CAMARA!E18,'REF LIST'!$AK$6:$AK$13,0),2))</f>
        <v>s'Appuyer - se Remémorer</v>
      </c>
      <c r="L18" s="234"/>
      <c r="M18" s="234" t="str">
        <f>IF(M14="","",INDEX('REF LIST'!$AK$6:$AL$13,MATCH(CAMARA!F18,'REF LIST'!$AK$6:$AK$13,0),2))</f>
        <v>Explorer - Tenter</v>
      </c>
      <c r="N18" s="234"/>
      <c r="O18" s="238"/>
      <c r="P18" s="114" t="s">
        <v>244</v>
      </c>
      <c r="Q18" s="115"/>
      <c r="R18" s="248"/>
      <c r="S18" s="249"/>
    </row>
    <row r="19" spans="4:19" ht="33.75" customHeight="1" thickBot="1">
      <c r="D19" s="3">
        <v>4</v>
      </c>
      <c r="E19" s="56" t="str">
        <f>IF(E14="","",INDEX('REF LIST'!$AD$5:$AH$20,MATCH(CAMARA!E$14,'REF LIST'!$AD$5:$AD$20,0),5))</f>
        <v>Te</v>
      </c>
      <c r="F19" s="29" t="str">
        <f>IF(F14="","",INDEX('REF LIST'!$AD$5:$AH$20,MATCH(CAMARA!F$14,'REF LIST'!$AD$5:$AD$20,0),5))</f>
        <v>Fi</v>
      </c>
      <c r="G19" s="35"/>
      <c r="H19" s="268" t="s">
        <v>105</v>
      </c>
      <c r="I19" s="214"/>
      <c r="K19" s="215" t="str">
        <f>IF(K14="","",INDEX('REF LIST'!$AK$6:$AL$13,MATCH(CAMARA!E19,'REF LIST'!$AK$6:$AK$13,0),2))</f>
        <v>Structurer - Organiser</v>
      </c>
      <c r="L19" s="216"/>
      <c r="M19" s="216" t="str">
        <f>IF(M14="","",INDEX('REF LIST'!$AK$6:$AL$13,MATCH(CAMARA!F19,'REF LIST'!$AK$6:$AK$13,0),2))</f>
        <v>Valoriser</v>
      </c>
      <c r="N19" s="216"/>
      <c r="O19" s="269"/>
      <c r="P19" s="114" t="s">
        <v>245</v>
      </c>
      <c r="Q19" s="115"/>
      <c r="R19" s="248"/>
      <c r="S19" s="249"/>
    </row>
    <row r="20" spans="4:19" ht="6" customHeight="1">
      <c r="D20" s="1"/>
      <c r="F20"/>
      <c r="G20"/>
    </row>
    <row r="21" spans="4:19" ht="33.75" customHeight="1" thickBot="1">
      <c r="D21" s="3">
        <v>8</v>
      </c>
      <c r="E21" s="56" t="str">
        <f>IF(E14="","",INDEX('REF LIST'!$AD$5:$AI$20,MATCH(CAMARA!E$14,'REF LIST'!$AD$5:$AD$20,0),6))</f>
        <v>Ti</v>
      </c>
      <c r="F21" s="29" t="str">
        <f>IF(F14="","",INDEX('REF LIST'!$AD$5:$AI$20,MATCH(CAMARA!F$14,'REF LIST'!$AD$5:$AD$20,0),6))</f>
        <v>Fe</v>
      </c>
      <c r="G21" s="35"/>
      <c r="H21" s="213" t="s">
        <v>112</v>
      </c>
      <c r="I21" s="214"/>
      <c r="K21" s="215" t="str">
        <f>IF(K14="","",INDEX('REF LIST'!$AK$6:$AL$13,MATCH(CAMARA!E21,'REF LIST'!$AK$6:$AK$13,0),2))</f>
        <v>Analyser - Comprendre</v>
      </c>
      <c r="L21" s="216"/>
      <c r="M21" s="216" t="str">
        <f>IF(M14="","",INDEX('REF LIST'!$AK$6:$AL$13,MATCH(CAMARA!F21,'REF LIST'!$AK$6:$AK$13,0),2))</f>
        <v>Harmoniser</v>
      </c>
      <c r="N21" s="216"/>
      <c r="O21" s="269"/>
      <c r="P21" s="114" t="s">
        <v>246</v>
      </c>
      <c r="Q21" s="115"/>
      <c r="R21" s="248"/>
      <c r="S21" s="249"/>
    </row>
    <row r="22" spans="4:19" ht="15" thickBot="1">
      <c r="F22"/>
      <c r="G22"/>
    </row>
    <row r="23" spans="4:19" ht="15" thickBot="1">
      <c r="E23" s="19" t="s">
        <v>59</v>
      </c>
      <c r="F23"/>
      <c r="G23"/>
    </row>
    <row r="24" spans="4:19" ht="127.5" customHeight="1" thickBot="1">
      <c r="E24" s="278" t="s">
        <v>288</v>
      </c>
      <c r="F24" s="266"/>
      <c r="G24" s="266"/>
      <c r="H24" s="266"/>
      <c r="I24" s="266"/>
      <c r="J24" s="266"/>
      <c r="K24" s="266"/>
      <c r="L24" s="266"/>
      <c r="M24" s="266"/>
      <c r="N24" s="266"/>
      <c r="O24" s="266"/>
      <c r="P24" s="266"/>
      <c r="Q24" s="266"/>
      <c r="R24" s="266"/>
      <c r="S24" s="267"/>
    </row>
    <row r="25" spans="4:19" ht="42" customHeight="1">
      <c r="F25" s="63" t="s">
        <v>117</v>
      </c>
      <c r="G25"/>
      <c r="Q25" s="64" t="s">
        <v>117</v>
      </c>
      <c r="R25" s="64"/>
    </row>
    <row r="26" spans="4:19" ht="14.5">
      <c r="F26"/>
      <c r="G26"/>
    </row>
    <row r="27" spans="4:19" ht="14.5">
      <c r="F27"/>
      <c r="G27"/>
    </row>
    <row r="28" spans="4:19" ht="14.5">
      <c r="F28"/>
      <c r="G28"/>
    </row>
    <row r="29" spans="4:19" ht="14.5">
      <c r="F29"/>
      <c r="G29"/>
    </row>
    <row r="30" spans="4:19" ht="14.5">
      <c r="F30"/>
      <c r="G30"/>
    </row>
    <row r="31" spans="4:19" ht="14.5">
      <c r="F31"/>
      <c r="G31"/>
    </row>
    <row r="32" spans="4:19" ht="14.5">
      <c r="F32"/>
      <c r="G32"/>
    </row>
  </sheetData>
  <mergeCells count="48">
    <mergeCell ref="O3:Q4"/>
    <mergeCell ref="L1:M1"/>
    <mergeCell ref="E2:K2"/>
    <mergeCell ref="L2:M2"/>
    <mergeCell ref="E3:F3"/>
    <mergeCell ref="I3:K3"/>
    <mergeCell ref="F5:H5"/>
    <mergeCell ref="I5:J5"/>
    <mergeCell ref="K5:M5"/>
    <mergeCell ref="O5:S5"/>
    <mergeCell ref="F6:H6"/>
    <mergeCell ref="I6:J6"/>
    <mergeCell ref="K6:M6"/>
    <mergeCell ref="O6:S6"/>
    <mergeCell ref="S14:S15"/>
    <mergeCell ref="F7:H7"/>
    <mergeCell ref="I7:J7"/>
    <mergeCell ref="K7:L7"/>
    <mergeCell ref="H10:H11"/>
    <mergeCell ref="I10:I11"/>
    <mergeCell ref="K10:K11"/>
    <mergeCell ref="L10:L11"/>
    <mergeCell ref="M10:M11"/>
    <mergeCell ref="K13:L13"/>
    <mergeCell ref="M13:O13"/>
    <mergeCell ref="K14:L14"/>
    <mergeCell ref="M14:O14"/>
    <mergeCell ref="H16:I16"/>
    <mergeCell ref="K16:L16"/>
    <mergeCell ref="M16:O16"/>
    <mergeCell ref="R16:S16"/>
    <mergeCell ref="H17:I17"/>
    <mergeCell ref="K17:L17"/>
    <mergeCell ref="M17:O17"/>
    <mergeCell ref="R17:S17"/>
    <mergeCell ref="H18:I18"/>
    <mergeCell ref="K18:L18"/>
    <mergeCell ref="M18:O18"/>
    <mergeCell ref="R18:S18"/>
    <mergeCell ref="H19:I19"/>
    <mergeCell ref="K19:L19"/>
    <mergeCell ref="M19:O19"/>
    <mergeCell ref="R19:S19"/>
    <mergeCell ref="H21:I21"/>
    <mergeCell ref="K21:L21"/>
    <mergeCell ref="M21:O21"/>
    <mergeCell ref="R21:S21"/>
    <mergeCell ref="E24:S24"/>
  </mergeCells>
  <conditionalFormatting sqref="L2:M2">
    <cfRule type="expression" dxfId="1" priority="1">
      <formula>AND(L2&lt;&gt;"",L2&lt;&gt;"En Cours")</formula>
    </cfRule>
    <cfRule type="expression" dxfId="0" priority="2">
      <formula>L2="En Cours"</formula>
    </cfRule>
  </conditionalFormatting>
  <dataValidations count="10">
    <dataValidation type="list" allowBlank="1" showInputMessage="1" showErrorMessage="1" sqref="L2:M2" xr:uid="{03C97905-8A0A-42B7-9C52-A91B543837A1}">
      <formula1>SAISON</formula1>
    </dataValidation>
    <dataValidation type="list" allowBlank="1" showInputMessage="1" showErrorMessage="1" sqref="D5" xr:uid="{AB4FBD55-4CDE-43D4-AE57-0585DB68EBDA}">
      <formula1>Groupe</formula1>
    </dataValidation>
    <dataValidation type="list" allowBlank="1" showInputMessage="1" showErrorMessage="1" sqref="F7:H7" xr:uid="{B580E9AF-098B-4B03-9A22-CF033BE4D17A}">
      <formula1>Poste</formula1>
    </dataValidation>
    <dataValidation type="list" allowBlank="1" showInputMessage="1" showErrorMessage="1" sqref="F6:H6" xr:uid="{D4227878-683F-48D6-BF75-131D73B85E07}">
      <formula1>Fonction</formula1>
    </dataValidation>
    <dataValidation type="list" allowBlank="1" showInputMessage="1" showErrorMessage="1" sqref="K6:M6" xr:uid="{F4580785-E0C1-4172-A66B-C4A7DB0591A7}">
      <formula1>Entite</formula1>
    </dataValidation>
    <dataValidation type="list" allowBlank="1" showInputMessage="1" showErrorMessage="1" sqref="I10" xr:uid="{8DA79E60-72DE-4121-B9A7-12A28A564AD7}">
      <formula1>MP</formula1>
    </dataValidation>
    <dataValidation type="list" allowBlank="1" showInputMessage="1" showErrorMessage="1" sqref="P10" xr:uid="{8A4EEC50-80FF-4C68-8D38-1F135981E6EF}">
      <formula1>PM</formula1>
    </dataValidation>
    <dataValidation type="list" allowBlank="1" showInputMessage="1" showErrorMessage="1" sqref="K10:M10 S14 R10:S10" xr:uid="{A0137EBA-9D7A-4DBA-B02A-2CE52BF83BFD}">
      <formula1>GD</formula1>
    </dataValidation>
    <dataValidation type="list" allowBlank="1" showInputMessage="1" showErrorMessage="1" sqref="Q10" xr:uid="{DD3A4A12-1EC9-4083-BFA0-A6421722BF1C}">
      <formula1>vh</formula1>
    </dataValidation>
    <dataValidation type="list" allowBlank="1" showInputMessage="1" showErrorMessage="1" sqref="O10" xr:uid="{7226B874-DF85-44A0-B144-A41F37F16D8C}">
      <formula1>DGRC</formula1>
    </dataValidation>
  </dataValidations>
  <hyperlinks>
    <hyperlink ref="E1" location="RetourKAMBER" display="Retour Synthèse" xr:uid="{5FA01199-47DC-4FC1-8A42-383BECF4BD61}"/>
  </hyperlinks>
  <printOptions horizontalCentered="1" verticalCentered="1"/>
  <pageMargins left="0.19685039370078741" right="0.19685039370078741" top="0.19685039370078741" bottom="0.19685039370078741" header="0.31496062992125984" footer="0.31496062992125984"/>
  <pageSetup paperSize="9" scale="79" orientation="landscape" r:id="rId1"/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4113" r:id="rId5" name="Button 1">
              <controlPr locked="0" defaultSize="0" print="0" autoFill="0" autoPict="0" macro="[0]!RetourMenu">
                <anchor moveWithCells="1" sizeWithCells="1">
                  <from>
                    <xdr:col>5</xdr:col>
                    <xdr:colOff>133350</xdr:colOff>
                    <xdr:row>0</xdr:row>
                    <xdr:rowOff>50800</xdr:rowOff>
                  </from>
                  <to>
                    <xdr:col>7</xdr:col>
                    <xdr:colOff>114300</xdr:colOff>
                    <xdr:row>0</xdr:row>
                    <xdr:rowOff>247650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27</vt:i4>
      </vt:variant>
    </vt:vector>
  </HeadingPairs>
  <TitlesOfParts>
    <vt:vector size="37" baseType="lpstr">
      <vt:lpstr>ACCUEIL</vt:lpstr>
      <vt:lpstr>REF LIST</vt:lpstr>
      <vt:lpstr>ECFC Profilages</vt:lpstr>
      <vt:lpstr>SYNTHESE_JOUEURS</vt:lpstr>
      <vt:lpstr>SYNTHESE_STAFF</vt:lpstr>
      <vt:lpstr>CANEVAS</vt:lpstr>
      <vt:lpstr>JUNIOR1</vt:lpstr>
      <vt:lpstr>AZEVEDO</vt:lpstr>
      <vt:lpstr>KAMBER</vt:lpstr>
      <vt:lpstr>CAMARA</vt:lpstr>
      <vt:lpstr>DGRC</vt:lpstr>
      <vt:lpstr>Entite</vt:lpstr>
      <vt:lpstr>Fonction</vt:lpstr>
      <vt:lpstr>GD</vt:lpstr>
      <vt:lpstr>Genre</vt:lpstr>
      <vt:lpstr>Groupe</vt:lpstr>
      <vt:lpstr>MP</vt:lpstr>
      <vt:lpstr>PM</vt:lpstr>
      <vt:lpstr>Poste</vt:lpstr>
      <vt:lpstr>RETOUR</vt:lpstr>
      <vt:lpstr>RetourAZEVEDO</vt:lpstr>
      <vt:lpstr>RetourCAMARA</vt:lpstr>
      <vt:lpstr>RetourCanevas</vt:lpstr>
      <vt:lpstr>RetourJUNIOR1</vt:lpstr>
      <vt:lpstr>RetourKAMBER</vt:lpstr>
      <vt:lpstr>RetourSynthese</vt:lpstr>
      <vt:lpstr>SAISON</vt:lpstr>
      <vt:lpstr>synthese</vt:lpstr>
      <vt:lpstr>tri_liste_retour</vt:lpstr>
      <vt:lpstr>vh</vt:lpstr>
      <vt:lpstr>AZEVEDO!Zone_d_impression</vt:lpstr>
      <vt:lpstr>CAMARA!Zone_d_impression</vt:lpstr>
      <vt:lpstr>CANEVAS!Zone_d_impression</vt:lpstr>
      <vt:lpstr>JUNIOR1!Zone_d_impression</vt:lpstr>
      <vt:lpstr>KAMBER!Zone_d_impression</vt:lpstr>
      <vt:lpstr>SYNTHESE_JOUEURS!Zone_d_impression</vt:lpstr>
      <vt:lpstr>SYNTHESE_STAFF!Zone_d_impression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ectic services</cp:lastModifiedBy>
  <cp:lastPrinted>2024-07-25T07:11:00Z</cp:lastPrinted>
  <dcterms:created xsi:type="dcterms:W3CDTF">2023-08-05T13:29:43Z</dcterms:created>
  <dcterms:modified xsi:type="dcterms:W3CDTF">2025-01-30T09:12:13Z</dcterms:modified>
</cp:coreProperties>
</file>