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hoe\Desktop\Licence Qualité\Cours\MSP niveau 2\"/>
    </mc:Choice>
  </mc:AlternateContent>
  <xr:revisionPtr revIDLastSave="0" documentId="13_ncr:1_{5DFFA32A-5EA8-4418-837F-749E0D871C57}" xr6:coauthVersionLast="46" xr6:coauthVersionMax="46" xr10:uidLastSave="{00000000-0000-0000-0000-000000000000}"/>
  <bookViews>
    <workbookView xWindow="-108" yWindow="-108" windowWidth="23256" windowHeight="12576" activeTab="2" xr2:uid="{29D81764-E28A-4BB6-BF0C-1368FAE7A9E2}"/>
  </bookViews>
  <sheets>
    <sheet name="Test Cours" sheetId="1" r:id="rId1"/>
    <sheet name="Valeurs à saisir" sheetId="5" r:id="rId2"/>
    <sheet name="Version automatique" sheetId="2" r:id="rId3"/>
    <sheet name="Tableaux intermédiaires" sheetId="3" r:id="rId4"/>
    <sheet name="Tableau théorique" sheetId="4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4" l="1"/>
  <c r="G6" i="4"/>
  <c r="H5" i="4"/>
  <c r="H6" i="4"/>
  <c r="H7" i="4"/>
  <c r="G5" i="4"/>
  <c r="H4" i="4"/>
  <c r="F5" i="4"/>
  <c r="F6" i="4"/>
  <c r="F7" i="4"/>
  <c r="D17" i="3"/>
  <c r="A1" i="4"/>
  <c r="B1" i="4"/>
  <c r="A1" i="3"/>
  <c r="B1" i="3"/>
  <c r="A1" i="2"/>
  <c r="B1" i="2"/>
  <c r="K15" i="2"/>
  <c r="L6" i="2"/>
  <c r="J20" i="3" s="1"/>
  <c r="L7" i="2"/>
  <c r="L8" i="2"/>
  <c r="J9" i="3" s="1"/>
  <c r="L9" i="2"/>
  <c r="H23" i="3" s="1"/>
  <c r="L10" i="2"/>
  <c r="F24" i="3" s="1"/>
  <c r="L11" i="2"/>
  <c r="H25" i="3" s="1"/>
  <c r="L12" i="2"/>
  <c r="G26" i="3" s="1"/>
  <c r="L5" i="2"/>
  <c r="E6" i="3" s="1"/>
  <c r="M17" i="4"/>
  <c r="N17" i="4"/>
  <c r="M18" i="4"/>
  <c r="N18" i="4"/>
  <c r="M19" i="4"/>
  <c r="N19" i="4"/>
  <c r="M20" i="4"/>
  <c r="N20" i="4"/>
  <c r="M13" i="4"/>
  <c r="M14" i="4"/>
  <c r="M15" i="4"/>
  <c r="M16" i="4"/>
  <c r="M12" i="4"/>
  <c r="N16" i="4"/>
  <c r="I26" i="3"/>
  <c r="H26" i="3"/>
  <c r="F26" i="3"/>
  <c r="J13" i="3"/>
  <c r="G13" i="3"/>
  <c r="E13" i="3"/>
  <c r="D13" i="3"/>
  <c r="J25" i="3"/>
  <c r="G25" i="3"/>
  <c r="F25" i="3"/>
  <c r="I12" i="3"/>
  <c r="H12" i="3"/>
  <c r="E12" i="3"/>
  <c r="D12" i="3"/>
  <c r="J24" i="3"/>
  <c r="H24" i="3"/>
  <c r="E24" i="3"/>
  <c r="I11" i="3"/>
  <c r="G11" i="3"/>
  <c r="F11" i="3"/>
  <c r="D11" i="3"/>
  <c r="I23" i="3"/>
  <c r="G23" i="3"/>
  <c r="E23" i="3"/>
  <c r="J10" i="3"/>
  <c r="H10" i="3"/>
  <c r="F10" i="3"/>
  <c r="D10" i="3"/>
  <c r="J22" i="3"/>
  <c r="I22" i="3"/>
  <c r="D22" i="3"/>
  <c r="H9" i="3"/>
  <c r="G9" i="3"/>
  <c r="F9" i="3"/>
  <c r="E9" i="3"/>
  <c r="H21" i="3"/>
  <c r="G21" i="3"/>
  <c r="D21" i="3"/>
  <c r="J8" i="3"/>
  <c r="I8" i="3"/>
  <c r="F8" i="3"/>
  <c r="E8" i="3"/>
  <c r="F20" i="3"/>
  <c r="E20" i="3"/>
  <c r="D20" i="3"/>
  <c r="J7" i="3"/>
  <c r="I7" i="3"/>
  <c r="H7" i="3"/>
  <c r="G7" i="3"/>
  <c r="J19" i="3"/>
  <c r="I19" i="3"/>
  <c r="H19" i="3"/>
  <c r="G19" i="3"/>
  <c r="F19" i="3"/>
  <c r="E19" i="3"/>
  <c r="D19" i="3"/>
  <c r="G8" i="3"/>
  <c r="H36" i="1"/>
  <c r="G36" i="1"/>
  <c r="F36" i="1"/>
  <c r="E36" i="1"/>
  <c r="D36" i="1"/>
  <c r="C36" i="1"/>
  <c r="B36" i="1"/>
  <c r="H35" i="1"/>
  <c r="G35" i="1"/>
  <c r="F35" i="1"/>
  <c r="E35" i="1"/>
  <c r="D35" i="1"/>
  <c r="C35" i="1"/>
  <c r="B35" i="1"/>
  <c r="X33" i="1"/>
  <c r="W33" i="1"/>
  <c r="V33" i="1"/>
  <c r="U33" i="1"/>
  <c r="T33" i="1"/>
  <c r="S33" i="1"/>
  <c r="R33" i="1"/>
  <c r="P33" i="1"/>
  <c r="O33" i="1"/>
  <c r="N33" i="1"/>
  <c r="M33" i="1"/>
  <c r="L33" i="1"/>
  <c r="K33" i="1"/>
  <c r="J33" i="1"/>
  <c r="X32" i="1"/>
  <c r="W32" i="1"/>
  <c r="V32" i="1"/>
  <c r="U32" i="1"/>
  <c r="T32" i="1"/>
  <c r="S32" i="1"/>
  <c r="R32" i="1"/>
  <c r="P32" i="1"/>
  <c r="O32" i="1"/>
  <c r="N32" i="1"/>
  <c r="M32" i="1"/>
  <c r="L32" i="1"/>
  <c r="K32" i="1"/>
  <c r="J32" i="1"/>
  <c r="X31" i="1"/>
  <c r="W31" i="1"/>
  <c r="V31" i="1"/>
  <c r="U31" i="1"/>
  <c r="T31" i="1"/>
  <c r="S31" i="1"/>
  <c r="R31" i="1"/>
  <c r="P31" i="1"/>
  <c r="O31" i="1"/>
  <c r="N31" i="1"/>
  <c r="M31" i="1"/>
  <c r="L31" i="1"/>
  <c r="K31" i="1"/>
  <c r="J31" i="1"/>
  <c r="H31" i="1"/>
  <c r="G31" i="1"/>
  <c r="F31" i="1"/>
  <c r="E31" i="1"/>
  <c r="D31" i="1"/>
  <c r="C31" i="1"/>
  <c r="B31" i="1"/>
  <c r="X30" i="1"/>
  <c r="W30" i="1"/>
  <c r="V30" i="1"/>
  <c r="U30" i="1"/>
  <c r="T30" i="1"/>
  <c r="S30" i="1"/>
  <c r="R30" i="1"/>
  <c r="P30" i="1"/>
  <c r="O30" i="1"/>
  <c r="N30" i="1"/>
  <c r="M30" i="1"/>
  <c r="L30" i="1"/>
  <c r="K30" i="1"/>
  <c r="J30" i="1"/>
  <c r="H30" i="1"/>
  <c r="G30" i="1"/>
  <c r="F30" i="1"/>
  <c r="E30" i="1"/>
  <c r="D30" i="1"/>
  <c r="C30" i="1"/>
  <c r="B30" i="1"/>
  <c r="X29" i="1"/>
  <c r="W29" i="1"/>
  <c r="V29" i="1"/>
  <c r="U29" i="1"/>
  <c r="T29" i="1"/>
  <c r="S29" i="1"/>
  <c r="R29" i="1"/>
  <c r="P29" i="1"/>
  <c r="O29" i="1"/>
  <c r="N29" i="1"/>
  <c r="M29" i="1"/>
  <c r="L29" i="1"/>
  <c r="K29" i="1"/>
  <c r="J29" i="1"/>
  <c r="X28" i="1"/>
  <c r="W28" i="1"/>
  <c r="V28" i="1"/>
  <c r="U28" i="1"/>
  <c r="T28" i="1"/>
  <c r="S28" i="1"/>
  <c r="R28" i="1"/>
  <c r="P28" i="1"/>
  <c r="O28" i="1"/>
  <c r="N28" i="1"/>
  <c r="M28" i="1"/>
  <c r="L28" i="1"/>
  <c r="K28" i="1"/>
  <c r="J28" i="1"/>
  <c r="X27" i="1"/>
  <c r="W27" i="1"/>
  <c r="V27" i="1"/>
  <c r="U27" i="1"/>
  <c r="T27" i="1"/>
  <c r="S27" i="1"/>
  <c r="R27" i="1"/>
  <c r="P27" i="1"/>
  <c r="O27" i="1"/>
  <c r="N27" i="1"/>
  <c r="M27" i="1"/>
  <c r="L27" i="1"/>
  <c r="K27" i="1"/>
  <c r="J27" i="1"/>
  <c r="X26" i="1"/>
  <c r="W26" i="1"/>
  <c r="V26" i="1"/>
  <c r="U26" i="1"/>
  <c r="T26" i="1"/>
  <c r="S26" i="1"/>
  <c r="R26" i="1"/>
  <c r="P26" i="1"/>
  <c r="O26" i="1"/>
  <c r="N26" i="1"/>
  <c r="M26" i="1"/>
  <c r="L26" i="1"/>
  <c r="K26" i="1"/>
  <c r="J26" i="1"/>
  <c r="H26" i="1"/>
  <c r="G26" i="1"/>
  <c r="F26" i="1"/>
  <c r="E26" i="1"/>
  <c r="D26" i="1"/>
  <c r="C26" i="1"/>
  <c r="B26" i="1"/>
  <c r="H25" i="1"/>
  <c r="G25" i="1"/>
  <c r="F25" i="1"/>
  <c r="E25" i="1"/>
  <c r="D25" i="1"/>
  <c r="C25" i="1"/>
  <c r="B25" i="1"/>
  <c r="M22" i="1"/>
  <c r="N16" i="1"/>
  <c r="P14" i="1"/>
  <c r="O14" i="1"/>
  <c r="L14" i="1"/>
  <c r="P13" i="1"/>
  <c r="O13" i="1"/>
  <c r="L13" i="1"/>
  <c r="L12" i="1"/>
  <c r="L11" i="1"/>
  <c r="L10" i="1"/>
  <c r="L9" i="1"/>
  <c r="L8" i="1"/>
  <c r="L7" i="1"/>
  <c r="L6" i="1"/>
  <c r="L5" i="1"/>
  <c r="L4" i="1"/>
  <c r="G24" i="3" l="1"/>
  <c r="J22" i="2"/>
  <c r="F22" i="3"/>
  <c r="G22" i="3"/>
  <c r="I6" i="3"/>
  <c r="J26" i="3"/>
  <c r="H6" i="3"/>
  <c r="F13" i="3"/>
  <c r="F7" i="3"/>
  <c r="G20" i="3"/>
  <c r="G6" i="3"/>
  <c r="D6" i="3"/>
  <c r="H20" i="3"/>
  <c r="J11" i="3"/>
  <c r="H8" i="3"/>
  <c r="F21" i="3"/>
  <c r="D17" i="2" s="1"/>
  <c r="D22" i="2" s="1"/>
  <c r="J21" i="3"/>
  <c r="H17" i="2" s="1"/>
  <c r="H22" i="3"/>
  <c r="E10" i="3"/>
  <c r="I10" i="3"/>
  <c r="F23" i="3"/>
  <c r="J23" i="3"/>
  <c r="D24" i="3"/>
  <c r="D26" i="3"/>
  <c r="E21" i="3"/>
  <c r="I25" i="3"/>
  <c r="F6" i="3"/>
  <c r="J6" i="3"/>
  <c r="D7" i="3"/>
  <c r="I20" i="3"/>
  <c r="D9" i="3"/>
  <c r="E22" i="3"/>
  <c r="H11" i="3"/>
  <c r="I24" i="3"/>
  <c r="F12" i="3"/>
  <c r="J12" i="3"/>
  <c r="H13" i="3"/>
  <c r="E26" i="3"/>
  <c r="D8" i="3"/>
  <c r="I21" i="3"/>
  <c r="E25" i="3"/>
  <c r="E7" i="3"/>
  <c r="I9" i="3"/>
  <c r="G10" i="3"/>
  <c r="D23" i="3"/>
  <c r="B17" i="2" s="1"/>
  <c r="E11" i="3"/>
  <c r="G12" i="3"/>
  <c r="D25" i="3"/>
  <c r="I13" i="3"/>
  <c r="B22" i="2" l="1"/>
  <c r="H22" i="2"/>
  <c r="C16" i="2"/>
  <c r="C21" i="2" s="1"/>
  <c r="G17" i="2"/>
  <c r="G22" i="2" s="1"/>
  <c r="C17" i="2"/>
  <c r="C22" i="2" s="1"/>
  <c r="F17" i="2"/>
  <c r="F22" i="2" s="1"/>
  <c r="D16" i="2"/>
  <c r="D21" i="2" s="1"/>
  <c r="E16" i="2"/>
  <c r="E21" i="2" s="1"/>
  <c r="F16" i="2"/>
  <c r="F21" i="2" s="1"/>
  <c r="G16" i="2"/>
  <c r="G21" i="2" s="1"/>
  <c r="H16" i="2"/>
  <c r="H21" i="2" s="1"/>
  <c r="E17" i="2"/>
  <c r="E22" i="2" s="1"/>
  <c r="B16" i="2"/>
  <c r="B21" i="2" s="1"/>
  <c r="K16" i="2" l="1"/>
  <c r="K17" i="2"/>
  <c r="N13" i="4"/>
  <c r="N12" i="4"/>
  <c r="N15" i="4"/>
  <c r="N14" i="4"/>
</calcChain>
</file>

<file path=xl/sharedStrings.xml><?xml version="1.0" encoding="utf-8"?>
<sst xmlns="http://schemas.openxmlformats.org/spreadsheetml/2006/main" count="185" uniqueCount="73">
  <si>
    <t>colone ********** Num essaie</t>
  </si>
  <si>
    <t>Y1</t>
  </si>
  <si>
    <t>Y2</t>
  </si>
  <si>
    <t>Y3</t>
  </si>
  <si>
    <t>Y</t>
  </si>
  <si>
    <t>A</t>
  </si>
  <si>
    <t>B</t>
  </si>
  <si>
    <t>C</t>
  </si>
  <si>
    <t>D</t>
  </si>
  <si>
    <t>E</t>
  </si>
  <si>
    <t>F</t>
  </si>
  <si>
    <t>G</t>
  </si>
  <si>
    <t>Tableau des effets</t>
  </si>
  <si>
    <t>Tableau des essais</t>
  </si>
  <si>
    <t>Moyenne générale :</t>
  </si>
  <si>
    <t xml:space="preserve">Chanson Chloé        Cornu Alexandre Mareschal Justin             </t>
  </si>
  <si>
    <t xml:space="preserve">Excel du dossier de plan d'expérience </t>
  </si>
  <si>
    <t>'=SI(LIGNES($1:2)&lt;=NB.SI(INDIRECT(Liens!$C$15);$E$1);INDEX(INDIRECT(Liens!$C$16);PETITE.VALEUR(SI(INDIRECT(Liens!$C$15)=$E$1;LIGNE(INDIRECT("1:"&amp;LIGNES(INDIRECT(Liens!$C$15)))));LIGNES($1:2)));"")</t>
  </si>
  <si>
    <t>Autre essais 1</t>
  </si>
  <si>
    <t>Autre essais 2</t>
  </si>
  <si>
    <t>Autre essais 3</t>
  </si>
  <si>
    <t>attache basse élastique</t>
  </si>
  <si>
    <t>3 types de balle</t>
  </si>
  <si>
    <t>pied réglable en hauteur</t>
  </si>
  <si>
    <t xml:space="preserve">Cible </t>
  </si>
  <si>
    <t xml:space="preserve">attache haute élastique </t>
  </si>
  <si>
    <t>type élastique</t>
  </si>
  <si>
    <t xml:space="preserve">position de taquet </t>
  </si>
  <si>
    <t>position de balle</t>
  </si>
  <si>
    <t>B (3 types de balle)</t>
  </si>
  <si>
    <t>C (pied réglable en hauteur)</t>
  </si>
  <si>
    <t>D (attache haute élastique )</t>
  </si>
  <si>
    <t>F (position de taquet )</t>
  </si>
  <si>
    <t>G (position de balle)</t>
  </si>
  <si>
    <t>A (type élastique)</t>
  </si>
  <si>
    <t>E (attache basse élastique)</t>
  </si>
  <si>
    <t>Autre essais 6</t>
  </si>
  <si>
    <t>Maximum</t>
  </si>
  <si>
    <t>Minimum</t>
  </si>
  <si>
    <t>Pour</t>
  </si>
  <si>
    <t>Tableau des moyennes bis</t>
  </si>
  <si>
    <t>Minimum combinaison</t>
  </si>
  <si>
    <t>A1-B2-C2-D1-E1-F1-G2</t>
  </si>
  <si>
    <t>Max combinaison</t>
  </si>
  <si>
    <t>A2-B1-C1-D2-E2-F2-G1</t>
  </si>
  <si>
    <t>Maximun combinaison</t>
  </si>
  <si>
    <t>Autre essais 8</t>
  </si>
  <si>
    <t>Vérification 180cm</t>
  </si>
  <si>
    <t>Autre essais 9</t>
  </si>
  <si>
    <t>Autre essais 10</t>
  </si>
  <si>
    <t>Autre essais 11</t>
  </si>
  <si>
    <t>Autre essais 7 (essaie de conformation)</t>
  </si>
  <si>
    <t>Types élastiques</t>
  </si>
  <si>
    <t>Types de balles (3 aux choix)</t>
  </si>
  <si>
    <t>Pied réglable en hauteur</t>
  </si>
  <si>
    <t>Attache haute élastique</t>
  </si>
  <si>
    <t>Attache basse élastique</t>
  </si>
  <si>
    <t>Position du taquet</t>
  </si>
  <si>
    <t>Position de la balle</t>
  </si>
  <si>
    <t>Combinaisons</t>
  </si>
  <si>
    <t>Les valeurs sont en centimètres (cm)</t>
  </si>
  <si>
    <t xml:space="preserve">                       Facteurs                                                            Numéro                              de l'essais          </t>
  </si>
  <si>
    <t>Y théorique</t>
  </si>
  <si>
    <t>Y réel</t>
  </si>
  <si>
    <t>Autre essais 12</t>
  </si>
  <si>
    <t xml:space="preserve">Saisir la valeur cible </t>
  </si>
  <si>
    <t xml:space="preserve">                          Facteurs                                                     Numéro                                               de l'essais          </t>
  </si>
  <si>
    <t>Tableau pour les valeurs à</t>
  </si>
  <si>
    <t xml:space="preserve">A1- B2- C2- D1- E1- F1- G2- </t>
  </si>
  <si>
    <t xml:space="preserve">A2- B1- C1- D2- E2- F2- G1- </t>
  </si>
  <si>
    <t xml:space="preserve">A2 - B2 - C2 - </t>
  </si>
  <si>
    <t xml:space="preserve">\\A1 - \\A1 - B1 - \\A1 - B1 - C1 - \\A2 - \\A2 - B2 - \\A2 - B2 - C2 - \\A1 - \\A1 - B1 - \\A1 - B1 - C1 - \\A2 - \\A2 - B2 - \\A2 - B2 - C2 - \\A1 - \\A1 - B1 - \\A1 - B1 - C1 - \\A2 - \\A2 - B2 - \\A2 - B2 - C2 - \\A1 - \\A1 - B1 - \\A1 - B1 - C1 - \\A2 - \\A2 - B2 - \\A2 - B2 - C2 - \\A1 - \\A1 - B1 - \\A1 - B1 - C1 - \\A2 - \\A2 - B2 - \\A2 - B2 - C2 - </t>
  </si>
  <si>
    <t xml:space="preserve">Cible test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</si>
</sst>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rgb="FFC00000"/>
      <name val="Calibri"/>
      <family val="2"/>
      <scheme val="minor"/>
    </font>
    <font>
      <sz val="18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 diagonalDown="1"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medium">
        <color indexed="64"/>
      </diagonal>
    </border>
    <border diagonalDown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medium">
        <color indexed="64"/>
      </diagonal>
    </border>
    <border>
      <left style="medium">
        <color rgb="FFC00000"/>
      </left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/>
      <top/>
      <bottom/>
      <diagonal/>
    </border>
    <border>
      <left/>
      <right style="medium">
        <color rgb="FFC00000"/>
      </right>
      <top/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right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5" borderId="10" xfId="0" applyFill="1" applyBorder="1" applyAlignment="1">
      <alignment horizontal="center" vertical="center" wrapText="1"/>
    </xf>
    <xf numFmtId="0" fontId="0" fillId="5" borderId="14" xfId="0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5" borderId="18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4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6" fillId="2" borderId="32" xfId="0" applyFont="1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6" fillId="2" borderId="35" xfId="0" applyFont="1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44" xfId="0" applyFill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Protection="1"/>
    <xf numFmtId="0" fontId="0" fillId="0" borderId="1" xfId="0" applyBorder="1" applyAlignment="1" applyProtection="1">
      <alignment horizontal="center" vertical="center" wrapText="1"/>
    </xf>
    <xf numFmtId="0" fontId="3" fillId="4" borderId="1" xfId="0" applyFont="1" applyFill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0" fontId="6" fillId="2" borderId="32" xfId="0" applyFont="1" applyFill="1" applyBorder="1" applyAlignment="1" applyProtection="1">
      <alignment horizontal="center" vertical="center" wrapText="1"/>
    </xf>
    <xf numFmtId="0" fontId="6" fillId="2" borderId="45" xfId="0" applyFont="1" applyFill="1" applyBorder="1" applyAlignment="1" applyProtection="1">
      <alignment horizontal="center" vertical="center" wrapText="1"/>
    </xf>
    <xf numFmtId="0" fontId="0" fillId="2" borderId="19" xfId="0" applyFill="1" applyBorder="1" applyAlignment="1" applyProtection="1">
      <alignment horizontal="center" vertical="center" wrapText="1"/>
    </xf>
    <xf numFmtId="0" fontId="0" fillId="2" borderId="46" xfId="0" applyFill="1" applyBorder="1" applyAlignment="1" applyProtection="1">
      <alignment horizontal="center" vertical="center" wrapText="1"/>
    </xf>
    <xf numFmtId="0" fontId="0" fillId="2" borderId="29" xfId="0" applyFill="1" applyBorder="1" applyAlignment="1" applyProtection="1">
      <alignment horizontal="center" vertical="center" wrapText="1"/>
    </xf>
    <xf numFmtId="0" fontId="0" fillId="0" borderId="29" xfId="0" applyBorder="1" applyProtection="1"/>
    <xf numFmtId="0" fontId="0" fillId="0" borderId="30" xfId="0" applyBorder="1" applyAlignment="1" applyProtection="1">
      <alignment horizontal="center" vertical="center" wrapText="1"/>
    </xf>
    <xf numFmtId="0" fontId="0" fillId="2" borderId="4" xfId="0" applyFill="1" applyBorder="1" applyAlignment="1" applyProtection="1">
      <alignment horizontal="center" vertical="center" wrapText="1"/>
    </xf>
    <xf numFmtId="0" fontId="0" fillId="0" borderId="4" xfId="0" applyBorder="1" applyProtection="1"/>
    <xf numFmtId="0" fontId="0" fillId="0" borderId="12" xfId="0" applyBorder="1" applyAlignment="1" applyProtection="1">
      <alignment horizontal="center" vertical="center" wrapText="1"/>
    </xf>
    <xf numFmtId="0" fontId="0" fillId="2" borderId="47" xfId="0" applyFill="1" applyBorder="1" applyAlignment="1" applyProtection="1">
      <alignment horizontal="center" vertical="center" wrapText="1"/>
    </xf>
    <xf numFmtId="0" fontId="0" fillId="0" borderId="14" xfId="0" applyBorder="1" applyProtection="1"/>
    <xf numFmtId="0" fontId="0" fillId="0" borderId="17" xfId="0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 wrapText="1"/>
    </xf>
    <xf numFmtId="0" fontId="0" fillId="0" borderId="1" xfId="0" applyBorder="1" applyProtection="1"/>
    <xf numFmtId="0" fontId="0" fillId="0" borderId="27" xfId="0" applyFill="1" applyBorder="1" applyAlignment="1" applyProtection="1">
      <alignment horizontal="center" vertical="center" wrapText="1"/>
      <protection locked="0"/>
    </xf>
    <xf numFmtId="0" fontId="0" fillId="0" borderId="28" xfId="0" applyFill="1" applyBorder="1" applyAlignment="1" applyProtection="1">
      <alignment horizontal="center" vertical="center" wrapText="1"/>
      <protection locked="0"/>
    </xf>
    <xf numFmtId="0" fontId="0" fillId="0" borderId="29" xfId="0" applyFill="1" applyBorder="1" applyAlignment="1" applyProtection="1">
      <alignment horizontal="center" vertical="center" wrapText="1"/>
      <protection locked="0"/>
    </xf>
    <xf numFmtId="0" fontId="0" fillId="0" borderId="30" xfId="0" applyFill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0" fontId="0" fillId="0" borderId="8" xfId="0" applyFill="1" applyBorder="1" applyAlignment="1" applyProtection="1">
      <alignment horizontal="center" vertical="center" wrapText="1"/>
      <protection locked="0"/>
    </xf>
    <xf numFmtId="0" fontId="0" fillId="0" borderId="4" xfId="0" applyFill="1" applyBorder="1" applyAlignment="1" applyProtection="1">
      <alignment horizontal="center" vertical="center" wrapText="1"/>
      <protection locked="0"/>
    </xf>
    <xf numFmtId="0" fontId="0" fillId="0" borderId="12" xfId="0" applyFill="1" applyBorder="1" applyAlignment="1" applyProtection="1">
      <alignment horizontal="center" vertical="center" wrapText="1"/>
      <protection locked="0"/>
    </xf>
    <xf numFmtId="0" fontId="0" fillId="0" borderId="15" xfId="0" applyFill="1" applyBorder="1" applyAlignment="1" applyProtection="1">
      <alignment horizontal="center" vertical="center" wrapText="1"/>
      <protection locked="0"/>
    </xf>
    <xf numFmtId="0" fontId="0" fillId="0" borderId="16" xfId="0" applyFill="1" applyBorder="1" applyAlignment="1" applyProtection="1">
      <alignment horizontal="center" vertical="center" wrapText="1"/>
      <protection locked="0"/>
    </xf>
    <xf numFmtId="0" fontId="0" fillId="0" borderId="14" xfId="0" applyFill="1" applyBorder="1" applyAlignment="1" applyProtection="1">
      <alignment horizontal="center" vertical="center" wrapText="1"/>
      <protection locked="0"/>
    </xf>
    <xf numFmtId="0" fontId="0" fillId="0" borderId="17" xfId="0" applyFill="1" applyBorder="1" applyAlignment="1" applyProtection="1">
      <alignment horizontal="center" vertical="center" wrapText="1"/>
      <protection locked="0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7" borderId="24" xfId="0" applyFill="1" applyBorder="1" applyAlignment="1" applyProtection="1">
      <alignment horizontal="center" vertical="center"/>
      <protection locked="0"/>
    </xf>
    <xf numFmtId="0" fontId="0" fillId="7" borderId="13" xfId="0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 vertical="center" wrapText="1"/>
    </xf>
    <xf numFmtId="0" fontId="0" fillId="2" borderId="36" xfId="0" applyFill="1" applyBorder="1" applyAlignment="1">
      <alignment horizontal="left" vertical="center" wrapText="1"/>
    </xf>
    <xf numFmtId="0" fontId="0" fillId="2" borderId="37" xfId="0" applyFill="1" applyBorder="1" applyAlignment="1">
      <alignment horizontal="left" vertical="center" wrapText="1"/>
    </xf>
    <xf numFmtId="0" fontId="0" fillId="2" borderId="33" xfId="0" applyFill="1" applyBorder="1" applyAlignment="1">
      <alignment horizontal="center" vertical="center" wrapText="1"/>
    </xf>
    <xf numFmtId="0" fontId="0" fillId="2" borderId="34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7" fillId="0" borderId="38" xfId="0" applyFont="1" applyBorder="1" applyAlignment="1">
      <alignment horizontal="center" vertical="center" wrapText="1"/>
    </xf>
    <xf numFmtId="0" fontId="7" fillId="0" borderId="39" xfId="0" applyFont="1" applyBorder="1" applyAlignment="1">
      <alignment horizontal="center" vertical="center" wrapText="1"/>
    </xf>
    <xf numFmtId="0" fontId="7" fillId="0" borderId="40" xfId="0" applyFont="1" applyBorder="1" applyAlignment="1">
      <alignment horizontal="center" vertical="center" wrapText="1"/>
    </xf>
    <xf numFmtId="0" fontId="7" fillId="0" borderId="41" xfId="0" applyFont="1" applyBorder="1" applyAlignment="1">
      <alignment horizontal="center" vertical="center" wrapText="1"/>
    </xf>
    <xf numFmtId="0" fontId="7" fillId="0" borderId="42" xfId="0" applyFont="1" applyBorder="1" applyAlignment="1">
      <alignment horizontal="center" vertical="center" wrapText="1"/>
    </xf>
    <xf numFmtId="0" fontId="7" fillId="0" borderId="43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3" fontId="0" fillId="0" borderId="1" xfId="0" applyNumberFormat="1" applyBorder="1" applyAlignment="1">
      <alignment horizontal="center" vertical="center" wrapText="1"/>
    </xf>
    <xf numFmtId="3" fontId="0" fillId="0" borderId="8" xfId="0" applyNumberFormat="1" applyBorder="1" applyAlignment="1">
      <alignment horizontal="center" vertical="center" wrapText="1"/>
    </xf>
    <xf numFmtId="3" fontId="0" fillId="0" borderId="48" xfId="0" applyNumberFormat="1" applyBorder="1" applyAlignment="1">
      <alignment horizontal="center" vertical="center" wrapText="1"/>
    </xf>
    <xf numFmtId="3" fontId="0" fillId="0" borderId="26" xfId="0" applyNumberForma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0" fillId="2" borderId="36" xfId="0" applyFill="1" applyBorder="1" applyAlignment="1" applyProtection="1">
      <alignment horizontal="left" vertical="center" wrapText="1"/>
    </xf>
    <xf numFmtId="0" fontId="0" fillId="2" borderId="37" xfId="0" applyFill="1" applyBorder="1" applyAlignment="1" applyProtection="1">
      <alignment horizontal="left" vertical="center" wrapText="1"/>
    </xf>
    <xf numFmtId="0" fontId="0" fillId="2" borderId="2" xfId="0" applyFill="1" applyBorder="1" applyAlignment="1" applyProtection="1">
      <alignment horizontal="center" vertical="center" wrapText="1"/>
    </xf>
    <xf numFmtId="0" fontId="0" fillId="2" borderId="24" xfId="0" applyFill="1" applyBorder="1" applyAlignment="1" applyProtection="1">
      <alignment horizontal="center" vertical="center" wrapText="1"/>
    </xf>
    <xf numFmtId="0" fontId="0" fillId="2" borderId="3" xfId="0" applyFill="1" applyBorder="1" applyAlignment="1" applyProtection="1">
      <alignment horizontal="center" vertical="center" wrapText="1"/>
    </xf>
    <xf numFmtId="0" fontId="0" fillId="2" borderId="5" xfId="0" applyFill="1" applyBorder="1" applyAlignment="1" applyProtection="1">
      <alignment horizontal="center" vertical="center" wrapText="1"/>
    </xf>
    <xf numFmtId="0" fontId="0" fillId="2" borderId="11" xfId="0" applyFill="1" applyBorder="1" applyAlignment="1" applyProtection="1">
      <alignment horizontal="center" vertical="center" wrapText="1"/>
    </xf>
    <xf numFmtId="0" fontId="0" fillId="2" borderId="13" xfId="0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 wrapText="1"/>
    </xf>
    <xf numFmtId="0" fontId="0" fillId="0" borderId="8" xfId="0" applyBorder="1" applyAlignment="1" applyProtection="1">
      <alignment horizontal="center" vertical="center" wrapText="1"/>
    </xf>
    <xf numFmtId="0" fontId="0" fillId="0" borderId="48" xfId="0" applyBorder="1" applyAlignment="1" applyProtection="1">
      <alignment horizontal="center" vertical="center" wrapText="1"/>
    </xf>
    <xf numFmtId="0" fontId="0" fillId="0" borderId="26" xfId="0" applyBorder="1" applyAlignment="1" applyProtection="1">
      <alignment horizontal="center" vertical="center" wrapText="1"/>
    </xf>
  </cellXfs>
  <cellStyles count="1">
    <cellStyle name="Normal" xfId="0" builtinId="0"/>
  </cellStyles>
  <dxfs count="5">
    <dxf>
      <fill>
        <patternFill>
          <bgColor rgb="FF99CCFF"/>
        </patternFill>
      </fill>
    </dxf>
    <dxf>
      <fill>
        <patternFill>
          <bgColor theme="5" tint="0.79998168889431442"/>
        </patternFill>
      </fill>
    </dxf>
    <dxf>
      <fill>
        <patternFill>
          <bgColor rgb="FF99CCFF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182880</xdr:colOff>
          <xdr:row>22</xdr:row>
          <xdr:rowOff>167640</xdr:rowOff>
        </xdr:from>
        <xdr:to>
          <xdr:col>6</xdr:col>
          <xdr:colOff>266700</xdr:colOff>
          <xdr:row>24</xdr:row>
          <xdr:rowOff>0</xdr:rowOff>
        </xdr:to>
        <xdr:sp macro="" textlink="">
          <xdr:nvSpPr>
            <xdr:cNvPr id="2050" name="combinaisonButton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259080</xdr:colOff>
          <xdr:row>23</xdr:row>
          <xdr:rowOff>312420</xdr:rowOff>
        </xdr:from>
        <xdr:to>
          <xdr:col>11</xdr:col>
          <xdr:colOff>251460</xdr:colOff>
          <xdr:row>24</xdr:row>
          <xdr:rowOff>243840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682E8D-B74B-447C-A0A1-B3A797B46B32}">
  <sheetPr codeName="Feuil1"/>
  <dimension ref="A1:X42"/>
  <sheetViews>
    <sheetView topLeftCell="A5" workbookViewId="0">
      <selection activeCell="I4" sqref="I4:K11"/>
    </sheetView>
  </sheetViews>
  <sheetFormatPr baseColWidth="10" defaultRowHeight="14.4" x14ac:dyDescent="0.3"/>
  <cols>
    <col min="1" max="1" width="21.109375" style="1" customWidth="1"/>
    <col min="2" max="8" width="12.44140625" style="1" customWidth="1"/>
    <col min="9" max="16384" width="11.5546875" style="1"/>
  </cols>
  <sheetData>
    <row r="1" spans="1:24" ht="56.4" customHeight="1" x14ac:dyDescent="0.3">
      <c r="A1" s="1" t="s">
        <v>15</v>
      </c>
      <c r="B1" s="99" t="s">
        <v>16</v>
      </c>
      <c r="C1" s="99"/>
      <c r="D1" s="99"/>
      <c r="E1" s="99"/>
      <c r="F1" s="99"/>
      <c r="G1" s="99"/>
      <c r="H1" s="99"/>
      <c r="I1" s="99"/>
      <c r="J1" s="99"/>
      <c r="K1" s="99"/>
      <c r="L1" s="99"/>
    </row>
    <row r="2" spans="1:24" ht="21.6" thickBot="1" x14ac:dyDescent="0.35">
      <c r="A2" s="101" t="s">
        <v>13</v>
      </c>
      <c r="B2" s="101"/>
      <c r="C2" s="101"/>
      <c r="D2" s="101"/>
      <c r="E2" s="101"/>
      <c r="F2" s="101"/>
      <c r="G2" s="101"/>
      <c r="H2" s="101"/>
      <c r="I2" s="101"/>
      <c r="J2" s="101"/>
      <c r="K2" s="101"/>
      <c r="L2" s="101"/>
    </row>
    <row r="3" spans="1:24" ht="43.2" customHeight="1" thickBot="1" x14ac:dyDescent="0.35">
      <c r="A3" s="4" t="s">
        <v>0</v>
      </c>
      <c r="B3" s="5" t="s">
        <v>34</v>
      </c>
      <c r="C3" s="5" t="s">
        <v>29</v>
      </c>
      <c r="D3" s="5" t="s">
        <v>30</v>
      </c>
      <c r="E3" s="5" t="s">
        <v>31</v>
      </c>
      <c r="F3" s="5" t="s">
        <v>35</v>
      </c>
      <c r="G3" s="5" t="s">
        <v>32</v>
      </c>
      <c r="H3" s="8" t="s">
        <v>33</v>
      </c>
      <c r="I3" s="12" t="s">
        <v>1</v>
      </c>
      <c r="J3" s="5" t="s">
        <v>2</v>
      </c>
      <c r="K3" s="16" t="s">
        <v>3</v>
      </c>
      <c r="L3" s="13" t="s">
        <v>4</v>
      </c>
      <c r="M3" s="14"/>
      <c r="N3" s="14"/>
      <c r="O3" s="14"/>
    </row>
    <row r="4" spans="1:24" ht="25.2" customHeight="1" thickBot="1" x14ac:dyDescent="0.35">
      <c r="A4" s="6">
        <v>1</v>
      </c>
      <c r="B4" s="2">
        <v>1</v>
      </c>
      <c r="C4" s="2">
        <v>1</v>
      </c>
      <c r="D4" s="2">
        <v>1</v>
      </c>
      <c r="E4" s="46">
        <v>1</v>
      </c>
      <c r="F4" s="46">
        <v>1</v>
      </c>
      <c r="G4" s="2">
        <v>1</v>
      </c>
      <c r="H4" s="9">
        <v>1</v>
      </c>
      <c r="I4" s="10">
        <v>27</v>
      </c>
      <c r="J4" s="2">
        <v>29</v>
      </c>
      <c r="K4" s="17">
        <v>25</v>
      </c>
      <c r="L4" s="11">
        <f t="shared" ref="L4:L11" si="0">ROUND(AVERAGE($I4:$K4),3)</f>
        <v>27</v>
      </c>
      <c r="M4" s="14"/>
      <c r="N4" s="33" t="s">
        <v>24</v>
      </c>
      <c r="O4" s="34">
        <v>180</v>
      </c>
    </row>
    <row r="5" spans="1:24" ht="25.2" customHeight="1" x14ac:dyDescent="0.3">
      <c r="A5" s="6">
        <v>2</v>
      </c>
      <c r="B5" s="2">
        <v>1</v>
      </c>
      <c r="C5" s="2">
        <v>1</v>
      </c>
      <c r="D5" s="2">
        <v>1</v>
      </c>
      <c r="E5" s="45">
        <v>2</v>
      </c>
      <c r="F5" s="45">
        <v>2</v>
      </c>
      <c r="G5" s="2">
        <v>2</v>
      </c>
      <c r="H5" s="9">
        <v>2</v>
      </c>
      <c r="I5" s="10">
        <v>320</v>
      </c>
      <c r="J5" s="2">
        <v>327</v>
      </c>
      <c r="K5" s="17">
        <v>325</v>
      </c>
      <c r="L5" s="11">
        <f t="shared" si="0"/>
        <v>324</v>
      </c>
      <c r="M5" s="14"/>
      <c r="Q5" s="15" t="s">
        <v>17</v>
      </c>
    </row>
    <row r="6" spans="1:24" ht="25.2" customHeight="1" x14ac:dyDescent="0.3">
      <c r="A6" s="6">
        <v>3</v>
      </c>
      <c r="B6" s="2">
        <v>1</v>
      </c>
      <c r="C6" s="2">
        <v>2</v>
      </c>
      <c r="D6" s="2">
        <v>2</v>
      </c>
      <c r="E6" s="46">
        <v>1</v>
      </c>
      <c r="F6" s="46">
        <v>1</v>
      </c>
      <c r="G6" s="2">
        <v>2</v>
      </c>
      <c r="H6" s="9">
        <v>2</v>
      </c>
      <c r="I6" s="10">
        <v>48</v>
      </c>
      <c r="J6" s="2">
        <v>46</v>
      </c>
      <c r="K6" s="17">
        <v>48</v>
      </c>
      <c r="L6" s="11">
        <f t="shared" si="0"/>
        <v>47.332999999999998</v>
      </c>
      <c r="M6" s="14"/>
    </row>
    <row r="7" spans="1:24" ht="25.2" customHeight="1" x14ac:dyDescent="0.3">
      <c r="A7" s="6">
        <v>4</v>
      </c>
      <c r="B7" s="2">
        <v>1</v>
      </c>
      <c r="C7" s="2">
        <v>2</v>
      </c>
      <c r="D7" s="2">
        <v>2</v>
      </c>
      <c r="E7" s="45">
        <v>2</v>
      </c>
      <c r="F7" s="45">
        <v>2</v>
      </c>
      <c r="G7" s="2">
        <v>1</v>
      </c>
      <c r="H7" s="9">
        <v>1</v>
      </c>
      <c r="I7" s="10">
        <v>175</v>
      </c>
      <c r="J7" s="2">
        <v>184</v>
      </c>
      <c r="K7" s="17">
        <v>180</v>
      </c>
      <c r="L7" s="11">
        <f t="shared" si="0"/>
        <v>179.667</v>
      </c>
      <c r="M7" s="14"/>
    </row>
    <row r="8" spans="1:24" ht="25.2" customHeight="1" x14ac:dyDescent="0.3">
      <c r="A8" s="6">
        <v>5</v>
      </c>
      <c r="B8" s="2">
        <v>2</v>
      </c>
      <c r="C8" s="2">
        <v>1</v>
      </c>
      <c r="D8" s="2">
        <v>2</v>
      </c>
      <c r="E8" s="2">
        <v>1</v>
      </c>
      <c r="F8" s="2">
        <v>2</v>
      </c>
      <c r="G8" s="2">
        <v>1</v>
      </c>
      <c r="H8" s="9">
        <v>2</v>
      </c>
      <c r="I8" s="10">
        <v>170</v>
      </c>
      <c r="J8" s="2">
        <v>177</v>
      </c>
      <c r="K8" s="17">
        <v>163</v>
      </c>
      <c r="L8" s="11">
        <f t="shared" si="0"/>
        <v>170</v>
      </c>
      <c r="M8" s="14"/>
      <c r="N8" t="s">
        <v>41</v>
      </c>
      <c r="O8"/>
      <c r="P8" t="s">
        <v>42</v>
      </c>
    </row>
    <row r="9" spans="1:24" ht="25.2" customHeight="1" x14ac:dyDescent="0.3">
      <c r="A9" s="6">
        <v>6</v>
      </c>
      <c r="B9" s="2">
        <v>2</v>
      </c>
      <c r="C9" s="2">
        <v>1</v>
      </c>
      <c r="D9" s="2">
        <v>2</v>
      </c>
      <c r="E9" s="2">
        <v>2</v>
      </c>
      <c r="F9" s="2">
        <v>1</v>
      </c>
      <c r="G9" s="2">
        <v>2</v>
      </c>
      <c r="H9" s="9">
        <v>1</v>
      </c>
      <c r="I9" s="10">
        <v>198</v>
      </c>
      <c r="J9" s="2">
        <v>218</v>
      </c>
      <c r="K9" s="17">
        <v>226</v>
      </c>
      <c r="L9" s="11">
        <f t="shared" si="0"/>
        <v>214</v>
      </c>
      <c r="M9" s="14"/>
      <c r="N9" t="s">
        <v>45</v>
      </c>
      <c r="O9"/>
      <c r="P9" t="s">
        <v>44</v>
      </c>
    </row>
    <row r="10" spans="1:24" ht="25.2" customHeight="1" x14ac:dyDescent="0.3">
      <c r="A10" s="6">
        <v>7</v>
      </c>
      <c r="B10" s="2">
        <v>2</v>
      </c>
      <c r="C10" s="2">
        <v>2</v>
      </c>
      <c r="D10" s="2">
        <v>1</v>
      </c>
      <c r="E10" s="2">
        <v>1</v>
      </c>
      <c r="F10" s="2">
        <v>2</v>
      </c>
      <c r="G10" s="2">
        <v>2</v>
      </c>
      <c r="H10" s="9">
        <v>1</v>
      </c>
      <c r="I10" s="10">
        <v>200</v>
      </c>
      <c r="J10" s="2">
        <v>221</v>
      </c>
      <c r="K10" s="17">
        <v>230</v>
      </c>
      <c r="L10" s="11">
        <f t="shared" si="0"/>
        <v>217</v>
      </c>
      <c r="M10" s="14"/>
    </row>
    <row r="11" spans="1:24" ht="25.2" customHeight="1" thickBot="1" x14ac:dyDescent="0.35">
      <c r="A11" s="19">
        <v>8</v>
      </c>
      <c r="B11" s="20">
        <v>2</v>
      </c>
      <c r="C11" s="20">
        <v>2</v>
      </c>
      <c r="D11" s="20">
        <v>1</v>
      </c>
      <c r="E11" s="20">
        <v>2</v>
      </c>
      <c r="F11" s="20">
        <v>1</v>
      </c>
      <c r="G11" s="20">
        <v>1</v>
      </c>
      <c r="H11" s="21">
        <v>2</v>
      </c>
      <c r="I11" s="22">
        <v>71</v>
      </c>
      <c r="J11" s="20">
        <v>75</v>
      </c>
      <c r="K11" s="23">
        <v>70</v>
      </c>
      <c r="L11" s="24">
        <f t="shared" si="0"/>
        <v>72</v>
      </c>
      <c r="M11" s="14"/>
      <c r="V11" s="14" t="s">
        <v>5</v>
      </c>
      <c r="W11" s="14" t="s">
        <v>21</v>
      </c>
    </row>
    <row r="12" spans="1:24" s="14" customFormat="1" ht="25.2" customHeight="1" x14ac:dyDescent="0.3">
      <c r="A12" s="12" t="s">
        <v>18</v>
      </c>
      <c r="B12" s="25">
        <v>2</v>
      </c>
      <c r="C12" s="25">
        <v>2</v>
      </c>
      <c r="D12" s="25">
        <v>2</v>
      </c>
      <c r="E12" s="25">
        <v>2</v>
      </c>
      <c r="F12" s="25">
        <v>2</v>
      </c>
      <c r="G12" s="25">
        <v>2</v>
      </c>
      <c r="H12" s="50">
        <v>2</v>
      </c>
      <c r="I12" s="27">
        <v>360</v>
      </c>
      <c r="J12" s="25">
        <v>350</v>
      </c>
      <c r="K12" s="26">
        <v>344</v>
      </c>
      <c r="L12" s="28">
        <f>ROUND(AVERAGE($I12:$K12),3)</f>
        <v>351.33300000000003</v>
      </c>
      <c r="V12" s="14" t="s">
        <v>6</v>
      </c>
      <c r="W12" s="14" t="s">
        <v>22</v>
      </c>
      <c r="X12" s="1"/>
    </row>
    <row r="13" spans="1:24" s="14" customFormat="1" ht="25.2" customHeight="1" x14ac:dyDescent="0.3">
      <c r="A13" s="6" t="s">
        <v>19</v>
      </c>
      <c r="B13" s="36">
        <v>2</v>
      </c>
      <c r="C13" s="36">
        <v>1.5</v>
      </c>
      <c r="D13" s="36">
        <v>2</v>
      </c>
      <c r="E13" s="36">
        <v>2</v>
      </c>
      <c r="F13" s="36">
        <v>2</v>
      </c>
      <c r="G13" s="36">
        <v>2</v>
      </c>
      <c r="H13" s="51">
        <v>2</v>
      </c>
      <c r="I13" s="38">
        <v>439</v>
      </c>
      <c r="J13" s="36">
        <v>468</v>
      </c>
      <c r="K13" s="37">
        <v>455</v>
      </c>
      <c r="L13" s="39">
        <f>ROUND(AVERAGE($I13:$K13),3)</f>
        <v>454</v>
      </c>
      <c r="N13" s="2" t="s">
        <v>37</v>
      </c>
      <c r="O13" s="30">
        <f>$N$16+(B26+C25+D25+E26+F26+G26+H25)</f>
        <v>353.83350000000002</v>
      </c>
      <c r="P13" s="14">
        <f>$N$16+SUMIF($B$35:$H$36,"&gt;0")</f>
        <v>353.83350000000002</v>
      </c>
      <c r="V13" s="14" t="s">
        <v>7</v>
      </c>
      <c r="W13" s="14" t="s">
        <v>23</v>
      </c>
      <c r="X13" s="1"/>
    </row>
    <row r="14" spans="1:24" s="14" customFormat="1" ht="25.2" customHeight="1" x14ac:dyDescent="0.3">
      <c r="A14" s="19" t="s">
        <v>20</v>
      </c>
      <c r="B14" s="36">
        <v>2</v>
      </c>
      <c r="C14" s="36">
        <v>1.5</v>
      </c>
      <c r="D14" s="36">
        <v>1</v>
      </c>
      <c r="E14" s="36">
        <v>2</v>
      </c>
      <c r="F14" s="36">
        <v>2</v>
      </c>
      <c r="G14" s="36">
        <v>2</v>
      </c>
      <c r="H14" s="51">
        <v>2</v>
      </c>
      <c r="I14" s="40">
        <v>434</v>
      </c>
      <c r="J14" s="41">
        <v>440</v>
      </c>
      <c r="K14" s="42">
        <v>445</v>
      </c>
      <c r="L14" s="43">
        <f>ROUND(AVERAGE($I14:$K14),3)</f>
        <v>439.66699999999997</v>
      </c>
      <c r="N14" s="2" t="s">
        <v>38</v>
      </c>
      <c r="O14" s="31">
        <f>$N$16+(B25+C26+D26+E25+F25+G25+H26)</f>
        <v>-41.083500000000015</v>
      </c>
      <c r="P14" s="14">
        <f>$N$16+SUMIF($B$35:$H$36,"&lt;0")</f>
        <v>-41.083500000000015</v>
      </c>
      <c r="V14" s="14" t="s">
        <v>8</v>
      </c>
      <c r="W14" s="14" t="s">
        <v>25</v>
      </c>
    </row>
    <row r="15" spans="1:24" ht="20.399999999999999" customHeight="1" x14ac:dyDescent="0.3">
      <c r="A15" s="6" t="s">
        <v>41</v>
      </c>
      <c r="B15" s="2">
        <v>1</v>
      </c>
      <c r="C15" s="2">
        <v>2</v>
      </c>
      <c r="D15" s="2">
        <v>2</v>
      </c>
      <c r="E15" s="2">
        <v>1</v>
      </c>
      <c r="F15" s="2">
        <v>1</v>
      </c>
      <c r="G15" s="2">
        <v>1</v>
      </c>
      <c r="H15" s="9">
        <v>2</v>
      </c>
      <c r="I15" s="10"/>
      <c r="J15" s="32"/>
      <c r="K15" s="17"/>
      <c r="L15" s="11"/>
      <c r="N15" s="98" t="s">
        <v>14</v>
      </c>
      <c r="O15" s="98"/>
      <c r="V15" s="14" t="s">
        <v>9</v>
      </c>
      <c r="W15" s="14" t="s">
        <v>26</v>
      </c>
      <c r="X15" s="14"/>
    </row>
    <row r="16" spans="1:24" s="14" customFormat="1" ht="20.399999999999999" customHeight="1" x14ac:dyDescent="0.3">
      <c r="A16" s="6" t="s">
        <v>45</v>
      </c>
      <c r="B16" s="2">
        <v>2</v>
      </c>
      <c r="C16" s="2">
        <v>1</v>
      </c>
      <c r="D16" s="2">
        <v>1</v>
      </c>
      <c r="E16" s="2">
        <v>2</v>
      </c>
      <c r="F16" s="2">
        <v>2</v>
      </c>
      <c r="G16" s="2">
        <v>2</v>
      </c>
      <c r="H16" s="9">
        <v>1</v>
      </c>
      <c r="I16" s="10"/>
      <c r="J16" s="32"/>
      <c r="K16" s="17"/>
      <c r="L16" s="11"/>
      <c r="N16" s="98">
        <f>ROUND(AVERAGE($L$4:$L$11),3)</f>
        <v>156.375</v>
      </c>
      <c r="O16" s="98"/>
      <c r="V16" s="14" t="s">
        <v>10</v>
      </c>
      <c r="W16" s="14" t="s">
        <v>27</v>
      </c>
    </row>
    <row r="17" spans="1:24" s="14" customFormat="1" ht="20.399999999999999" customHeight="1" x14ac:dyDescent="0.3">
      <c r="A17" s="19" t="s">
        <v>36</v>
      </c>
      <c r="B17" s="49">
        <v>1</v>
      </c>
      <c r="C17" s="49">
        <v>1</v>
      </c>
      <c r="D17" s="49">
        <v>1</v>
      </c>
      <c r="E17" s="49">
        <v>2</v>
      </c>
      <c r="F17" s="49">
        <v>2</v>
      </c>
      <c r="G17" s="20">
        <v>1</v>
      </c>
      <c r="H17" s="21">
        <v>1</v>
      </c>
      <c r="I17" s="22"/>
      <c r="J17" s="20"/>
      <c r="K17" s="23"/>
      <c r="L17" s="24"/>
      <c r="V17" s="1" t="s">
        <v>11</v>
      </c>
      <c r="W17" s="1" t="s">
        <v>28</v>
      </c>
      <c r="X17" s="1"/>
    </row>
    <row r="18" spans="1:24" s="14" customFormat="1" ht="20.399999999999999" customHeight="1" x14ac:dyDescent="0.3">
      <c r="A18" s="3" t="s">
        <v>47</v>
      </c>
      <c r="B18" s="47">
        <v>1</v>
      </c>
      <c r="C18" s="47">
        <v>2</v>
      </c>
      <c r="D18" s="47">
        <v>2</v>
      </c>
      <c r="E18" s="47">
        <v>2</v>
      </c>
      <c r="F18" s="47">
        <v>2</v>
      </c>
      <c r="G18" s="47">
        <v>1</v>
      </c>
      <c r="H18" s="48">
        <v>1</v>
      </c>
      <c r="I18" s="10"/>
      <c r="J18" s="32"/>
      <c r="K18" s="17"/>
      <c r="L18" s="11"/>
    </row>
    <row r="19" spans="1:24" s="14" customFormat="1" ht="20.399999999999999" customHeight="1" x14ac:dyDescent="0.3">
      <c r="A19" s="3" t="s">
        <v>46</v>
      </c>
      <c r="B19" s="47">
        <v>1</v>
      </c>
      <c r="C19" s="47">
        <v>2</v>
      </c>
      <c r="D19" s="47">
        <v>2</v>
      </c>
      <c r="E19" s="47">
        <v>2</v>
      </c>
      <c r="F19" s="47">
        <v>1</v>
      </c>
      <c r="G19" s="47">
        <v>2</v>
      </c>
      <c r="H19" s="48">
        <v>2</v>
      </c>
      <c r="I19" s="10"/>
      <c r="J19" s="32"/>
      <c r="K19" s="17"/>
      <c r="L19" s="11"/>
    </row>
    <row r="20" spans="1:24" s="14" customFormat="1" ht="20.399999999999999" customHeight="1" x14ac:dyDescent="0.3">
      <c r="A20" s="3" t="s">
        <v>48</v>
      </c>
      <c r="B20" s="47"/>
      <c r="C20" s="47"/>
      <c r="D20" s="47"/>
      <c r="E20" s="47"/>
      <c r="F20" s="47"/>
      <c r="G20" s="47"/>
      <c r="H20" s="48"/>
      <c r="I20" s="10"/>
      <c r="J20" s="32"/>
      <c r="K20" s="17"/>
      <c r="L20" s="11"/>
    </row>
    <row r="21" spans="1:24" s="14" customFormat="1" ht="20.399999999999999" customHeight="1" x14ac:dyDescent="0.3">
      <c r="A21" s="3" t="s">
        <v>49</v>
      </c>
      <c r="B21" s="47"/>
      <c r="C21" s="47"/>
      <c r="D21" s="47"/>
      <c r="E21" s="47"/>
      <c r="F21" s="47"/>
      <c r="G21" s="47"/>
      <c r="H21" s="48"/>
      <c r="I21" s="10"/>
      <c r="J21" s="32"/>
      <c r="K21" s="17"/>
      <c r="L21" s="11"/>
    </row>
    <row r="22" spans="1:24" s="14" customFormat="1" ht="20.399999999999999" customHeight="1" thickBot="1" x14ac:dyDescent="0.35">
      <c r="A22" s="3" t="s">
        <v>50</v>
      </c>
      <c r="B22" s="47"/>
      <c r="C22" s="47"/>
      <c r="D22" s="47"/>
      <c r="E22" s="47"/>
      <c r="F22" s="47"/>
      <c r="G22" s="47"/>
      <c r="H22" s="48"/>
      <c r="I22" s="52"/>
      <c r="J22" s="7"/>
      <c r="K22" s="18"/>
      <c r="L22" s="53"/>
      <c r="M22" s="14">
        <f>N16+(B25+C26+D26+E26+F25+G26+H26)</f>
        <v>129.41649999999998</v>
      </c>
    </row>
    <row r="23" spans="1:24" ht="28.8" customHeight="1" x14ac:dyDescent="0.3">
      <c r="A23" s="100" t="s">
        <v>12</v>
      </c>
      <c r="B23" s="100"/>
      <c r="C23" s="100"/>
      <c r="D23" s="100"/>
      <c r="E23" s="100"/>
      <c r="F23" s="100"/>
      <c r="G23" s="100"/>
      <c r="H23" s="100"/>
    </row>
    <row r="24" spans="1:24" ht="27" customHeight="1" thickBot="1" x14ac:dyDescent="0.35">
      <c r="B24" s="3" t="s">
        <v>5</v>
      </c>
      <c r="C24" s="3" t="s">
        <v>6</v>
      </c>
      <c r="D24" s="3" t="s">
        <v>7</v>
      </c>
      <c r="E24" s="3" t="s">
        <v>8</v>
      </c>
      <c r="F24" s="3" t="s">
        <v>9</v>
      </c>
      <c r="G24" s="3" t="s">
        <v>10</v>
      </c>
      <c r="H24" s="3" t="s">
        <v>11</v>
      </c>
      <c r="J24" s="35" t="s">
        <v>39</v>
      </c>
      <c r="K24" s="35">
        <v>1</v>
      </c>
      <c r="L24" s="35"/>
      <c r="M24" s="35"/>
      <c r="R24" s="35" t="s">
        <v>39</v>
      </c>
      <c r="S24" s="35">
        <v>2</v>
      </c>
      <c r="T24" s="35"/>
      <c r="U24" s="35"/>
      <c r="V24" s="14"/>
      <c r="W24" s="14"/>
      <c r="X24" s="14"/>
    </row>
    <row r="25" spans="1:24" ht="27" customHeight="1" x14ac:dyDescent="0.3">
      <c r="A25" s="6">
        <v>1</v>
      </c>
      <c r="B25" s="2">
        <f t="shared" ref="B25:H25" si="1">AVERAGE(J$26:J$33)-$N$16</f>
        <v>-11.875</v>
      </c>
      <c r="C25" s="2">
        <f t="shared" si="1"/>
        <v>27.375</v>
      </c>
      <c r="D25" s="2">
        <f t="shared" si="1"/>
        <v>3.625</v>
      </c>
      <c r="E25" s="2">
        <f t="shared" si="1"/>
        <v>-41.041750000000008</v>
      </c>
      <c r="F25" s="2">
        <f t="shared" si="1"/>
        <v>-66.291750000000008</v>
      </c>
      <c r="G25" s="2">
        <f t="shared" si="1"/>
        <v>-44.208249999999992</v>
      </c>
      <c r="H25" s="2">
        <f t="shared" si="1"/>
        <v>3.0417500000000075</v>
      </c>
      <c r="J25" s="5" t="s">
        <v>34</v>
      </c>
      <c r="K25" s="5" t="s">
        <v>29</v>
      </c>
      <c r="L25" s="5" t="s">
        <v>30</v>
      </c>
      <c r="M25" s="5" t="s">
        <v>31</v>
      </c>
      <c r="N25" s="5" t="s">
        <v>35</v>
      </c>
      <c r="O25" s="5" t="s">
        <v>32</v>
      </c>
      <c r="P25" s="8" t="s">
        <v>33</v>
      </c>
      <c r="R25" s="5" t="s">
        <v>34</v>
      </c>
      <c r="S25" s="5" t="s">
        <v>29</v>
      </c>
      <c r="T25" s="5" t="s">
        <v>30</v>
      </c>
      <c r="U25" s="5" t="s">
        <v>31</v>
      </c>
      <c r="V25" s="5" t="s">
        <v>35</v>
      </c>
      <c r="W25" s="5" t="s">
        <v>32</v>
      </c>
      <c r="X25" s="8" t="s">
        <v>33</v>
      </c>
    </row>
    <row r="26" spans="1:24" ht="27" customHeight="1" x14ac:dyDescent="0.3">
      <c r="A26" s="6">
        <v>2</v>
      </c>
      <c r="B26" s="2">
        <f>AVERAGE(R$26:R$33)-$N$16</f>
        <v>11.875</v>
      </c>
      <c r="C26" s="32">
        <f t="shared" ref="C26:H26" si="2">AVERAGE(S$26:S$33)-$N$16</f>
        <v>-27.375</v>
      </c>
      <c r="D26" s="32">
        <f t="shared" si="2"/>
        <v>-3.625</v>
      </c>
      <c r="E26" s="32">
        <f t="shared" si="2"/>
        <v>41.041750000000008</v>
      </c>
      <c r="F26" s="32">
        <f t="shared" si="2"/>
        <v>66.291750000000008</v>
      </c>
      <c r="G26" s="32">
        <f t="shared" si="2"/>
        <v>44.208249999999992</v>
      </c>
      <c r="H26" s="32">
        <f t="shared" si="2"/>
        <v>-3.0417500000000075</v>
      </c>
      <c r="J26" s="2">
        <f t="shared" ref="J26:P26" si="3">IF(B4=$K$24,$L4,"")</f>
        <v>27</v>
      </c>
      <c r="K26" s="2">
        <f t="shared" si="3"/>
        <v>27</v>
      </c>
      <c r="L26" s="2">
        <f t="shared" si="3"/>
        <v>27</v>
      </c>
      <c r="M26" s="2">
        <f t="shared" si="3"/>
        <v>27</v>
      </c>
      <c r="N26" s="2">
        <f t="shared" si="3"/>
        <v>27</v>
      </c>
      <c r="O26" s="2">
        <f t="shared" si="3"/>
        <v>27</v>
      </c>
      <c r="P26" s="2">
        <f t="shared" si="3"/>
        <v>27</v>
      </c>
      <c r="R26" s="2" t="str">
        <f t="shared" ref="R26:X26" si="4">IF(B4=$S$24,$L4,"")</f>
        <v/>
      </c>
      <c r="S26" s="2" t="str">
        <f t="shared" si="4"/>
        <v/>
      </c>
      <c r="T26" s="2" t="str">
        <f t="shared" si="4"/>
        <v/>
      </c>
      <c r="U26" s="2" t="str">
        <f t="shared" si="4"/>
        <v/>
      </c>
      <c r="V26" s="2" t="str">
        <f t="shared" si="4"/>
        <v/>
      </c>
      <c r="W26" s="2" t="str">
        <f t="shared" si="4"/>
        <v/>
      </c>
      <c r="X26" s="2" t="str">
        <f t="shared" si="4"/>
        <v/>
      </c>
    </row>
    <row r="27" spans="1:24" x14ac:dyDescent="0.3">
      <c r="J27" s="2">
        <f t="shared" ref="J27:P33" si="5">IF(B5=$K$24,$L5,"")</f>
        <v>324</v>
      </c>
      <c r="K27" s="2">
        <f t="shared" si="5"/>
        <v>324</v>
      </c>
      <c r="L27" s="2">
        <f t="shared" si="5"/>
        <v>324</v>
      </c>
      <c r="M27" s="2" t="str">
        <f t="shared" si="5"/>
        <v/>
      </c>
      <c r="N27" s="2" t="str">
        <f t="shared" si="5"/>
        <v/>
      </c>
      <c r="O27" s="2" t="str">
        <f t="shared" si="5"/>
        <v/>
      </c>
      <c r="P27" s="2" t="str">
        <f t="shared" si="5"/>
        <v/>
      </c>
      <c r="R27" s="2" t="str">
        <f t="shared" ref="R27:X33" si="6">IF(B5=$S$24,$L5,"")</f>
        <v/>
      </c>
      <c r="S27" s="2" t="str">
        <f t="shared" si="6"/>
        <v/>
      </c>
      <c r="T27" s="2" t="str">
        <f t="shared" si="6"/>
        <v/>
      </c>
      <c r="U27" s="2">
        <f t="shared" si="6"/>
        <v>324</v>
      </c>
      <c r="V27" s="2">
        <f t="shared" si="6"/>
        <v>324</v>
      </c>
      <c r="W27" s="2">
        <f t="shared" si="6"/>
        <v>324</v>
      </c>
      <c r="X27" s="2">
        <f t="shared" si="6"/>
        <v>324</v>
      </c>
    </row>
    <row r="28" spans="1:24" ht="27" customHeight="1" x14ac:dyDescent="0.3">
      <c r="A28" s="97" t="s">
        <v>40</v>
      </c>
      <c r="B28" s="97"/>
      <c r="C28" s="97"/>
      <c r="D28" s="97"/>
      <c r="E28" s="97"/>
      <c r="F28" s="97"/>
      <c r="G28" s="97"/>
      <c r="H28" s="97"/>
      <c r="J28" s="2">
        <f t="shared" si="5"/>
        <v>47.332999999999998</v>
      </c>
      <c r="K28" s="2" t="str">
        <f t="shared" si="5"/>
        <v/>
      </c>
      <c r="L28" s="2" t="str">
        <f t="shared" si="5"/>
        <v/>
      </c>
      <c r="M28" s="2">
        <f t="shared" si="5"/>
        <v>47.332999999999998</v>
      </c>
      <c r="N28" s="2">
        <f t="shared" si="5"/>
        <v>47.332999999999998</v>
      </c>
      <c r="O28" s="2" t="str">
        <f t="shared" si="5"/>
        <v/>
      </c>
      <c r="P28" s="2" t="str">
        <f t="shared" si="5"/>
        <v/>
      </c>
      <c r="R28" s="2" t="str">
        <f t="shared" si="6"/>
        <v/>
      </c>
      <c r="S28" s="2">
        <f t="shared" si="6"/>
        <v>47.332999999999998</v>
      </c>
      <c r="T28" s="2">
        <f t="shared" si="6"/>
        <v>47.332999999999998</v>
      </c>
      <c r="U28" s="2" t="str">
        <f t="shared" si="6"/>
        <v/>
      </c>
      <c r="V28" s="2" t="str">
        <f t="shared" si="6"/>
        <v/>
      </c>
      <c r="W28" s="2">
        <f t="shared" si="6"/>
        <v>47.332999999999998</v>
      </c>
      <c r="X28" s="2">
        <f t="shared" si="6"/>
        <v>47.332999999999998</v>
      </c>
    </row>
    <row r="29" spans="1:24" ht="31.2" customHeight="1" x14ac:dyDescent="0.3">
      <c r="B29" s="3" t="s">
        <v>5</v>
      </c>
      <c r="C29" s="3" t="s">
        <v>6</v>
      </c>
      <c r="D29" s="3" t="s">
        <v>7</v>
      </c>
      <c r="E29" s="3" t="s">
        <v>8</v>
      </c>
      <c r="F29" s="3" t="s">
        <v>9</v>
      </c>
      <c r="G29" s="3" t="s">
        <v>10</v>
      </c>
      <c r="H29" s="3" t="s">
        <v>11</v>
      </c>
      <c r="J29" s="2">
        <f t="shared" si="5"/>
        <v>179.667</v>
      </c>
      <c r="K29" s="2" t="str">
        <f t="shared" si="5"/>
        <v/>
      </c>
      <c r="L29" s="2" t="str">
        <f t="shared" si="5"/>
        <v/>
      </c>
      <c r="M29" s="2" t="str">
        <f t="shared" si="5"/>
        <v/>
      </c>
      <c r="N29" s="2" t="str">
        <f t="shared" si="5"/>
        <v/>
      </c>
      <c r="O29" s="2">
        <f t="shared" si="5"/>
        <v>179.667</v>
      </c>
      <c r="P29" s="2">
        <f t="shared" si="5"/>
        <v>179.667</v>
      </c>
      <c r="R29" s="2" t="str">
        <f t="shared" si="6"/>
        <v/>
      </c>
      <c r="S29" s="2">
        <f t="shared" si="6"/>
        <v>179.667</v>
      </c>
      <c r="T29" s="2">
        <f t="shared" si="6"/>
        <v>179.667</v>
      </c>
      <c r="U29" s="2">
        <f t="shared" si="6"/>
        <v>179.667</v>
      </c>
      <c r="V29" s="2">
        <f t="shared" si="6"/>
        <v>179.667</v>
      </c>
      <c r="W29" s="2" t="str">
        <f t="shared" si="6"/>
        <v/>
      </c>
      <c r="X29" s="2" t="str">
        <f t="shared" si="6"/>
        <v/>
      </c>
    </row>
    <row r="30" spans="1:24" ht="31.2" customHeight="1" x14ac:dyDescent="0.3">
      <c r="A30" s="6">
        <v>1</v>
      </c>
      <c r="B30" s="2">
        <f t="shared" ref="B30:H30" si="7">AVERAGE(J$26:J$33)</f>
        <v>144.5</v>
      </c>
      <c r="C30" s="32">
        <f t="shared" si="7"/>
        <v>183.75</v>
      </c>
      <c r="D30" s="32">
        <f t="shared" si="7"/>
        <v>160</v>
      </c>
      <c r="E30" s="32">
        <f t="shared" si="7"/>
        <v>115.33324999999999</v>
      </c>
      <c r="F30" s="32">
        <f t="shared" si="7"/>
        <v>90.083249999999992</v>
      </c>
      <c r="G30" s="32">
        <f t="shared" si="7"/>
        <v>112.16675000000001</v>
      </c>
      <c r="H30" s="32">
        <f t="shared" si="7"/>
        <v>159.41675000000001</v>
      </c>
      <c r="J30" s="2" t="str">
        <f t="shared" si="5"/>
        <v/>
      </c>
      <c r="K30" s="2">
        <f t="shared" si="5"/>
        <v>170</v>
      </c>
      <c r="L30" s="2" t="str">
        <f t="shared" si="5"/>
        <v/>
      </c>
      <c r="M30" s="2">
        <f t="shared" si="5"/>
        <v>170</v>
      </c>
      <c r="N30" s="2" t="str">
        <f t="shared" si="5"/>
        <v/>
      </c>
      <c r="O30" s="2">
        <f t="shared" si="5"/>
        <v>170</v>
      </c>
      <c r="P30" s="2" t="str">
        <f t="shared" si="5"/>
        <v/>
      </c>
      <c r="R30" s="2">
        <f t="shared" si="6"/>
        <v>170</v>
      </c>
      <c r="S30" s="2" t="str">
        <f t="shared" si="6"/>
        <v/>
      </c>
      <c r="T30" s="2">
        <f t="shared" si="6"/>
        <v>170</v>
      </c>
      <c r="U30" s="2" t="str">
        <f t="shared" si="6"/>
        <v/>
      </c>
      <c r="V30" s="2">
        <f t="shared" si="6"/>
        <v>170</v>
      </c>
      <c r="W30" s="2" t="str">
        <f t="shared" si="6"/>
        <v/>
      </c>
      <c r="X30" s="2">
        <f t="shared" si="6"/>
        <v>170</v>
      </c>
    </row>
    <row r="31" spans="1:24" ht="31.2" customHeight="1" x14ac:dyDescent="0.3">
      <c r="A31" s="6">
        <v>2</v>
      </c>
      <c r="B31" s="2">
        <f t="shared" ref="B31:H31" si="8">AVERAGE(R$26:R$33)</f>
        <v>168.25</v>
      </c>
      <c r="C31" s="32">
        <f t="shared" si="8"/>
        <v>129</v>
      </c>
      <c r="D31" s="32">
        <f t="shared" si="8"/>
        <v>152.75</v>
      </c>
      <c r="E31" s="32">
        <f t="shared" si="8"/>
        <v>197.41675000000001</v>
      </c>
      <c r="F31" s="32">
        <f t="shared" si="8"/>
        <v>222.66675000000001</v>
      </c>
      <c r="G31" s="32">
        <f t="shared" si="8"/>
        <v>200.58324999999999</v>
      </c>
      <c r="H31" s="32">
        <f t="shared" si="8"/>
        <v>153.33324999999999</v>
      </c>
      <c r="J31" s="2" t="str">
        <f t="shared" si="5"/>
        <v/>
      </c>
      <c r="K31" s="2">
        <f t="shared" si="5"/>
        <v>214</v>
      </c>
      <c r="L31" s="2" t="str">
        <f t="shared" si="5"/>
        <v/>
      </c>
      <c r="M31" s="2" t="str">
        <f t="shared" si="5"/>
        <v/>
      </c>
      <c r="N31" s="2">
        <f t="shared" si="5"/>
        <v>214</v>
      </c>
      <c r="O31" s="2" t="str">
        <f t="shared" si="5"/>
        <v/>
      </c>
      <c r="P31" s="2">
        <f t="shared" si="5"/>
        <v>214</v>
      </c>
      <c r="R31" s="2">
        <f t="shared" si="6"/>
        <v>214</v>
      </c>
      <c r="S31" s="2" t="str">
        <f t="shared" si="6"/>
        <v/>
      </c>
      <c r="T31" s="2">
        <f t="shared" si="6"/>
        <v>214</v>
      </c>
      <c r="U31" s="2">
        <f t="shared" si="6"/>
        <v>214</v>
      </c>
      <c r="V31" s="2" t="str">
        <f t="shared" si="6"/>
        <v/>
      </c>
      <c r="W31" s="2">
        <f t="shared" si="6"/>
        <v>214</v>
      </c>
      <c r="X31" s="2" t="str">
        <f t="shared" si="6"/>
        <v/>
      </c>
    </row>
    <row r="32" spans="1:24" x14ac:dyDescent="0.3">
      <c r="A32"/>
      <c r="B32"/>
      <c r="C32"/>
      <c r="D32"/>
      <c r="E32"/>
      <c r="F32"/>
      <c r="J32" s="2" t="str">
        <f t="shared" si="5"/>
        <v/>
      </c>
      <c r="K32" s="2" t="str">
        <f t="shared" si="5"/>
        <v/>
      </c>
      <c r="L32" s="2">
        <f t="shared" si="5"/>
        <v>217</v>
      </c>
      <c r="M32" s="2">
        <f t="shared" si="5"/>
        <v>217</v>
      </c>
      <c r="N32" s="2" t="str">
        <f t="shared" si="5"/>
        <v/>
      </c>
      <c r="O32" s="2" t="str">
        <f t="shared" si="5"/>
        <v/>
      </c>
      <c r="P32" s="2">
        <f t="shared" si="5"/>
        <v>217</v>
      </c>
      <c r="R32" s="2">
        <f t="shared" si="6"/>
        <v>217</v>
      </c>
      <c r="S32" s="2">
        <f t="shared" si="6"/>
        <v>217</v>
      </c>
      <c r="T32" s="2" t="str">
        <f t="shared" si="6"/>
        <v/>
      </c>
      <c r="U32" s="2" t="str">
        <f t="shared" si="6"/>
        <v/>
      </c>
      <c r="V32" s="2">
        <f t="shared" si="6"/>
        <v>217</v>
      </c>
      <c r="W32" s="2">
        <f t="shared" si="6"/>
        <v>217</v>
      </c>
      <c r="X32" s="2" t="str">
        <f t="shared" si="6"/>
        <v/>
      </c>
    </row>
    <row r="33" spans="1:24" ht="21" x14ac:dyDescent="0.3">
      <c r="A33" s="97" t="s">
        <v>12</v>
      </c>
      <c r="B33" s="97"/>
      <c r="C33" s="97"/>
      <c r="D33" s="97"/>
      <c r="E33" s="97"/>
      <c r="F33" s="97"/>
      <c r="G33" s="97"/>
      <c r="H33" s="97"/>
      <c r="J33" s="2" t="str">
        <f t="shared" si="5"/>
        <v/>
      </c>
      <c r="K33" s="2" t="str">
        <f t="shared" si="5"/>
        <v/>
      </c>
      <c r="L33" s="2">
        <f t="shared" si="5"/>
        <v>72</v>
      </c>
      <c r="M33" s="2" t="str">
        <f t="shared" si="5"/>
        <v/>
      </c>
      <c r="N33" s="2">
        <f t="shared" si="5"/>
        <v>72</v>
      </c>
      <c r="O33" s="2">
        <f t="shared" si="5"/>
        <v>72</v>
      </c>
      <c r="P33" s="2" t="str">
        <f t="shared" si="5"/>
        <v/>
      </c>
      <c r="R33" s="2">
        <f t="shared" si="6"/>
        <v>72</v>
      </c>
      <c r="S33" s="2">
        <f t="shared" si="6"/>
        <v>72</v>
      </c>
      <c r="T33" s="2" t="str">
        <f t="shared" si="6"/>
        <v/>
      </c>
      <c r="U33" s="2">
        <f t="shared" si="6"/>
        <v>72</v>
      </c>
      <c r="V33" s="2" t="str">
        <f t="shared" si="6"/>
        <v/>
      </c>
      <c r="W33" s="2" t="str">
        <f t="shared" si="6"/>
        <v/>
      </c>
      <c r="X33" s="2">
        <f t="shared" si="6"/>
        <v>72</v>
      </c>
    </row>
    <row r="34" spans="1:24" ht="32.4" customHeight="1" x14ac:dyDescent="0.3">
      <c r="A34" s="14"/>
      <c r="B34" s="3" t="s">
        <v>5</v>
      </c>
      <c r="C34" s="3" t="s">
        <v>6</v>
      </c>
      <c r="D34" s="3" t="s">
        <v>7</v>
      </c>
      <c r="E34" s="3" t="s">
        <v>8</v>
      </c>
      <c r="F34" s="3" t="s">
        <v>9</v>
      </c>
      <c r="G34" s="3" t="s">
        <v>10</v>
      </c>
      <c r="H34" s="3" t="s">
        <v>11</v>
      </c>
      <c r="J34"/>
      <c r="K34"/>
      <c r="L34"/>
      <c r="M34"/>
      <c r="N34"/>
    </row>
    <row r="35" spans="1:24" ht="32.4" customHeight="1" x14ac:dyDescent="0.3">
      <c r="A35" s="6">
        <v>1</v>
      </c>
      <c r="B35" s="32">
        <f t="shared" ref="B35:H35" si="9">B30-$N$16</f>
        <v>-11.875</v>
      </c>
      <c r="C35" s="32">
        <f t="shared" si="9"/>
        <v>27.375</v>
      </c>
      <c r="D35" s="32">
        <f t="shared" si="9"/>
        <v>3.625</v>
      </c>
      <c r="E35" s="32">
        <f t="shared" si="9"/>
        <v>-41.041750000000008</v>
      </c>
      <c r="F35" s="32">
        <f t="shared" si="9"/>
        <v>-66.291750000000008</v>
      </c>
      <c r="G35" s="32">
        <f t="shared" si="9"/>
        <v>-44.208249999999992</v>
      </c>
      <c r="H35" s="32">
        <f t="shared" si="9"/>
        <v>3.0417500000000075</v>
      </c>
      <c r="J35" s="44" t="s">
        <v>41</v>
      </c>
      <c r="K35" t="s">
        <v>42</v>
      </c>
      <c r="L35"/>
      <c r="M35"/>
    </row>
    <row r="36" spans="1:24" ht="32.4" customHeight="1" x14ac:dyDescent="0.3">
      <c r="A36" s="6">
        <v>2</v>
      </c>
      <c r="B36" s="32">
        <f>B31-$N$16</f>
        <v>11.875</v>
      </c>
      <c r="C36" s="32">
        <f t="shared" ref="C36:H36" si="10">C31-$N$16</f>
        <v>-27.375</v>
      </c>
      <c r="D36" s="32">
        <f t="shared" si="10"/>
        <v>-3.625</v>
      </c>
      <c r="E36" s="32">
        <f t="shared" si="10"/>
        <v>41.041750000000008</v>
      </c>
      <c r="F36" s="32">
        <f t="shared" si="10"/>
        <v>66.291750000000008</v>
      </c>
      <c r="G36" s="32">
        <f t="shared" si="10"/>
        <v>44.208249999999992</v>
      </c>
      <c r="H36" s="32">
        <f t="shared" si="10"/>
        <v>-3.0417500000000075</v>
      </c>
      <c r="J36" s="44" t="s">
        <v>43</v>
      </c>
      <c r="K36" t="s">
        <v>44</v>
      </c>
      <c r="L36"/>
      <c r="M36"/>
    </row>
    <row r="37" spans="1:24" ht="24.6" customHeight="1" x14ac:dyDescent="0.3">
      <c r="J37"/>
      <c r="K37"/>
      <c r="L37"/>
      <c r="M37"/>
      <c r="N37"/>
    </row>
    <row r="38" spans="1:24" ht="24.6" customHeight="1" x14ac:dyDescent="0.3">
      <c r="J38"/>
      <c r="K38"/>
      <c r="L38"/>
      <c r="M38"/>
      <c r="N38"/>
    </row>
    <row r="39" spans="1:24" ht="24.6" customHeight="1" x14ac:dyDescent="0.3">
      <c r="J39"/>
      <c r="K39"/>
      <c r="L39"/>
      <c r="M39"/>
      <c r="N39"/>
    </row>
    <row r="40" spans="1:24" ht="24.6" customHeight="1" x14ac:dyDescent="0.3">
      <c r="J40"/>
      <c r="K40"/>
      <c r="L40"/>
      <c r="M40"/>
      <c r="N40"/>
    </row>
    <row r="41" spans="1:24" ht="24.6" customHeight="1" x14ac:dyDescent="0.3">
      <c r="J41"/>
      <c r="K41"/>
      <c r="L41"/>
      <c r="M41"/>
      <c r="N41"/>
    </row>
    <row r="42" spans="1:24" ht="24.6" customHeight="1" x14ac:dyDescent="0.3">
      <c r="J42"/>
      <c r="K42"/>
      <c r="L42"/>
      <c r="M42"/>
      <c r="N42"/>
    </row>
  </sheetData>
  <mergeCells count="7">
    <mergeCell ref="A33:H33"/>
    <mergeCell ref="N16:O16"/>
    <mergeCell ref="N15:O15"/>
    <mergeCell ref="B1:L1"/>
    <mergeCell ref="A23:H23"/>
    <mergeCell ref="A28:H28"/>
    <mergeCell ref="A2:L2"/>
  </mergeCells>
  <phoneticPr fontId="5" type="noConversion"/>
  <conditionalFormatting sqref="L4:L17">
    <cfRule type="colorScale" priority="4">
      <colorScale>
        <cfvo type="min"/>
        <cfvo type="num" val="$O$4"/>
        <cfvo type="max"/>
        <color theme="0"/>
        <color rgb="FF00B050"/>
        <color theme="0"/>
      </colorScale>
    </cfRule>
  </conditionalFormatting>
  <conditionalFormatting sqref="L18:L22">
    <cfRule type="colorScale" priority="2">
      <colorScale>
        <cfvo type="min"/>
        <cfvo type="num" val="$O$4"/>
        <cfvo type="max"/>
        <color theme="0"/>
        <color rgb="FF00B050"/>
        <color theme="0"/>
      </colorScale>
    </cfRule>
  </conditionalFormatting>
  <conditionalFormatting sqref="L19:L22">
    <cfRule type="colorScale" priority="1">
      <colorScale>
        <cfvo type="min"/>
        <cfvo type="num" val="$O$4"/>
        <cfvo type="max"/>
        <color theme="0"/>
        <color rgb="FF00B050"/>
        <color theme="0"/>
      </colorScale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670567-D2D6-40E2-8C29-6B5F27CA0C08}">
  <sheetPr codeName="Feuil5"/>
  <dimension ref="A1:L11"/>
  <sheetViews>
    <sheetView workbookViewId="0">
      <selection sqref="A1:Q1"/>
    </sheetView>
  </sheetViews>
  <sheetFormatPr baseColWidth="10" defaultRowHeight="14.4" x14ac:dyDescent="0.3"/>
  <cols>
    <col min="1" max="1" width="19.21875" customWidth="1"/>
    <col min="8" max="8" width="22.33203125" customWidth="1"/>
  </cols>
  <sheetData>
    <row r="1" spans="1:12" ht="52.8" customHeight="1" x14ac:dyDescent="0.3">
      <c r="A1" s="14"/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</row>
    <row r="9" spans="1:12" ht="15" thickBot="1" x14ac:dyDescent="0.35"/>
    <row r="10" spans="1:12" ht="36" customHeight="1" x14ac:dyDescent="0.3">
      <c r="H10" s="102" t="s">
        <v>65</v>
      </c>
      <c r="I10" s="103"/>
    </row>
    <row r="11" spans="1:12" ht="49.8" customHeight="1" thickBot="1" x14ac:dyDescent="0.35">
      <c r="H11" s="104">
        <v>180</v>
      </c>
      <c r="I11" s="105"/>
    </row>
  </sheetData>
  <mergeCells count="3">
    <mergeCell ref="H10:I10"/>
    <mergeCell ref="H11:I11"/>
    <mergeCell ref="B1:L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CAE9DA-865D-47BC-B877-D1CB4F369DB2}">
  <sheetPr codeName="Feuil2"/>
  <dimension ref="A1:Q32"/>
  <sheetViews>
    <sheetView tabSelected="1" zoomScale="85" zoomScaleNormal="85" workbookViewId="0">
      <selection activeCell="P11" sqref="P11"/>
    </sheetView>
  </sheetViews>
  <sheetFormatPr baseColWidth="10" defaultRowHeight="14.4" x14ac:dyDescent="0.3"/>
  <cols>
    <col min="1" max="1" width="21.109375" style="14" customWidth="1"/>
    <col min="2" max="8" width="12.44140625" style="14" customWidth="1"/>
    <col min="9" max="15" width="11.5546875" style="14"/>
    <col min="16" max="16" width="25.6640625" style="14" customWidth="1"/>
    <col min="17" max="16384" width="11.5546875" style="14"/>
  </cols>
  <sheetData>
    <row r="1" spans="1:17" ht="56.4" customHeight="1" x14ac:dyDescent="0.3">
      <c r="A1" s="14">
        <f>'Valeurs à saisir'!A1</f>
        <v>0</v>
      </c>
      <c r="B1" s="99">
        <f>'Valeurs à saisir'!B1</f>
        <v>0</v>
      </c>
      <c r="C1" s="99"/>
      <c r="D1" s="99"/>
      <c r="E1" s="99"/>
      <c r="F1" s="99"/>
      <c r="G1" s="99"/>
      <c r="H1" s="99"/>
      <c r="I1" s="99"/>
      <c r="J1" s="99"/>
      <c r="K1" s="99"/>
      <c r="L1" s="99"/>
    </row>
    <row r="2" spans="1:17" ht="40.799999999999997" customHeight="1" thickBot="1" x14ac:dyDescent="0.35">
      <c r="A2" s="106" t="s">
        <v>13</v>
      </c>
      <c r="B2" s="106"/>
      <c r="C2" s="106"/>
      <c r="D2" s="106"/>
      <c r="E2" s="106"/>
      <c r="F2" s="106"/>
      <c r="G2" s="106"/>
      <c r="H2" s="106"/>
      <c r="I2" s="106"/>
      <c r="J2" s="106"/>
      <c r="K2" s="106"/>
      <c r="L2" s="106"/>
    </row>
    <row r="3" spans="1:17" ht="21" customHeight="1" x14ac:dyDescent="0.3">
      <c r="A3" s="107" t="s">
        <v>61</v>
      </c>
      <c r="B3" s="56" t="s">
        <v>5</v>
      </c>
      <c r="C3" s="56" t="s">
        <v>6</v>
      </c>
      <c r="D3" s="56" t="s">
        <v>7</v>
      </c>
      <c r="E3" s="56" t="s">
        <v>8</v>
      </c>
      <c r="F3" s="56" t="s">
        <v>9</v>
      </c>
      <c r="G3" s="56" t="s">
        <v>10</v>
      </c>
      <c r="H3" s="58" t="s">
        <v>11</v>
      </c>
      <c r="I3" s="109" t="s">
        <v>1</v>
      </c>
      <c r="J3" s="111" t="s">
        <v>2</v>
      </c>
      <c r="K3" s="111" t="s">
        <v>3</v>
      </c>
      <c r="L3" s="113" t="s">
        <v>4</v>
      </c>
      <c r="N3" s="115" t="s">
        <v>60</v>
      </c>
      <c r="O3" s="116"/>
    </row>
    <row r="4" spans="1:17" ht="43.2" customHeight="1" thickBot="1" x14ac:dyDescent="0.35">
      <c r="A4" s="108"/>
      <c r="B4" s="57" t="s">
        <v>52</v>
      </c>
      <c r="C4" s="57" t="s">
        <v>53</v>
      </c>
      <c r="D4" s="57" t="s">
        <v>54</v>
      </c>
      <c r="E4" s="57" t="s">
        <v>55</v>
      </c>
      <c r="F4" s="57" t="s">
        <v>56</v>
      </c>
      <c r="G4" s="57" t="s">
        <v>57</v>
      </c>
      <c r="H4" s="59" t="s">
        <v>58</v>
      </c>
      <c r="I4" s="110"/>
      <c r="J4" s="112"/>
      <c r="K4" s="112"/>
      <c r="L4" s="114"/>
      <c r="N4" s="117"/>
      <c r="O4" s="118"/>
    </row>
    <row r="5" spans="1:17" ht="25.2" customHeight="1" thickBot="1" x14ac:dyDescent="0.35">
      <c r="A5" s="12">
        <v>1</v>
      </c>
      <c r="B5" s="61">
        <v>1</v>
      </c>
      <c r="C5" s="61">
        <v>1</v>
      </c>
      <c r="D5" s="61">
        <v>1</v>
      </c>
      <c r="E5" s="61">
        <v>1</v>
      </c>
      <c r="F5" s="61">
        <v>1</v>
      </c>
      <c r="G5" s="61">
        <v>1</v>
      </c>
      <c r="H5" s="62">
        <v>1</v>
      </c>
      <c r="I5" s="27">
        <v>27</v>
      </c>
      <c r="J5" s="25">
        <v>29</v>
      </c>
      <c r="K5" s="26">
        <v>25</v>
      </c>
      <c r="L5" s="28">
        <f>IF($I5="","",ROUND(AVERAGE($I5:$K5),3))</f>
        <v>27</v>
      </c>
      <c r="N5" s="119"/>
      <c r="O5" s="120"/>
    </row>
    <row r="6" spans="1:17" ht="25.2" customHeight="1" x14ac:dyDescent="0.3">
      <c r="A6" s="6">
        <v>2</v>
      </c>
      <c r="B6" s="47">
        <v>1</v>
      </c>
      <c r="C6" s="47">
        <v>1</v>
      </c>
      <c r="D6" s="47">
        <v>1</v>
      </c>
      <c r="E6" s="47">
        <v>2</v>
      </c>
      <c r="F6" s="47">
        <v>2</v>
      </c>
      <c r="G6" s="47">
        <v>2</v>
      </c>
      <c r="H6" s="48">
        <v>2</v>
      </c>
      <c r="I6" s="10">
        <v>320</v>
      </c>
      <c r="J6" s="54">
        <v>327</v>
      </c>
      <c r="K6" s="17">
        <v>325</v>
      </c>
      <c r="L6" s="55">
        <f t="shared" ref="L6:L12" si="0">IF($I6="","",ROUND(AVERAGE($I6:$K6),3))</f>
        <v>324</v>
      </c>
      <c r="Q6" s="15"/>
    </row>
    <row r="7" spans="1:17" ht="25.2" customHeight="1" x14ac:dyDescent="0.3">
      <c r="A7" s="6">
        <v>3</v>
      </c>
      <c r="B7" s="47">
        <v>1</v>
      </c>
      <c r="C7" s="47">
        <v>2</v>
      </c>
      <c r="D7" s="47">
        <v>2</v>
      </c>
      <c r="E7" s="47">
        <v>1</v>
      </c>
      <c r="F7" s="47">
        <v>1</v>
      </c>
      <c r="G7" s="47">
        <v>2</v>
      </c>
      <c r="H7" s="48">
        <v>2</v>
      </c>
      <c r="I7" s="10">
        <v>48</v>
      </c>
      <c r="J7" s="54">
        <v>46</v>
      </c>
      <c r="K7" s="17">
        <v>48</v>
      </c>
      <c r="L7" s="55">
        <f t="shared" si="0"/>
        <v>47.332999999999998</v>
      </c>
    </row>
    <row r="8" spans="1:17" ht="25.2" customHeight="1" x14ac:dyDescent="0.3">
      <c r="A8" s="6">
        <v>4</v>
      </c>
      <c r="B8" s="47">
        <v>1</v>
      </c>
      <c r="C8" s="47">
        <v>2</v>
      </c>
      <c r="D8" s="47">
        <v>2</v>
      </c>
      <c r="E8" s="47">
        <v>2</v>
      </c>
      <c r="F8" s="47">
        <v>2</v>
      </c>
      <c r="G8" s="47">
        <v>1</v>
      </c>
      <c r="H8" s="48">
        <v>1</v>
      </c>
      <c r="I8" s="10">
        <v>175</v>
      </c>
      <c r="J8" s="54">
        <v>184</v>
      </c>
      <c r="K8" s="17">
        <v>180</v>
      </c>
      <c r="L8" s="55">
        <f t="shared" si="0"/>
        <v>179.667</v>
      </c>
    </row>
    <row r="9" spans="1:17" ht="25.2" customHeight="1" x14ac:dyDescent="0.3">
      <c r="A9" s="6">
        <v>5</v>
      </c>
      <c r="B9" s="47">
        <v>2</v>
      </c>
      <c r="C9" s="47">
        <v>1</v>
      </c>
      <c r="D9" s="47">
        <v>2</v>
      </c>
      <c r="E9" s="47">
        <v>1</v>
      </c>
      <c r="F9" s="47">
        <v>2</v>
      </c>
      <c r="G9" s="47">
        <v>1</v>
      </c>
      <c r="H9" s="48">
        <v>2</v>
      </c>
      <c r="I9" s="10">
        <v>170</v>
      </c>
      <c r="J9" s="54">
        <v>177</v>
      </c>
      <c r="K9" s="17">
        <v>163</v>
      </c>
      <c r="L9" s="55">
        <f t="shared" si="0"/>
        <v>170</v>
      </c>
      <c r="N9"/>
      <c r="O9"/>
      <c r="P9"/>
    </row>
    <row r="10" spans="1:17" ht="25.2" customHeight="1" x14ac:dyDescent="0.3">
      <c r="A10" s="6">
        <v>6</v>
      </c>
      <c r="B10" s="47">
        <v>2</v>
      </c>
      <c r="C10" s="47">
        <v>1</v>
      </c>
      <c r="D10" s="47">
        <v>2</v>
      </c>
      <c r="E10" s="47">
        <v>2</v>
      </c>
      <c r="F10" s="47">
        <v>1</v>
      </c>
      <c r="G10" s="47">
        <v>2</v>
      </c>
      <c r="H10" s="48">
        <v>1</v>
      </c>
      <c r="I10" s="10">
        <v>198</v>
      </c>
      <c r="J10" s="54">
        <v>218</v>
      </c>
      <c r="K10" s="17">
        <v>226</v>
      </c>
      <c r="L10" s="55">
        <f t="shared" si="0"/>
        <v>214</v>
      </c>
      <c r="N10"/>
      <c r="O10"/>
      <c r="P10" t="s">
        <v>72</v>
      </c>
    </row>
    <row r="11" spans="1:17" ht="25.2" customHeight="1" x14ac:dyDescent="0.3">
      <c r="A11" s="6">
        <v>7</v>
      </c>
      <c r="B11" s="47">
        <v>2</v>
      </c>
      <c r="C11" s="47">
        <v>2</v>
      </c>
      <c r="D11" s="47">
        <v>1</v>
      </c>
      <c r="E11" s="47">
        <v>1</v>
      </c>
      <c r="F11" s="47">
        <v>2</v>
      </c>
      <c r="G11" s="47">
        <v>2</v>
      </c>
      <c r="H11" s="48">
        <v>1</v>
      </c>
      <c r="I11" s="10">
        <v>200</v>
      </c>
      <c r="J11" s="54">
        <v>221</v>
      </c>
      <c r="K11" s="17">
        <v>230</v>
      </c>
      <c r="L11" s="55">
        <f t="shared" si="0"/>
        <v>217</v>
      </c>
      <c r="P11" s="14">
        <v>35</v>
      </c>
    </row>
    <row r="12" spans="1:17" ht="25.2" customHeight="1" thickBot="1" x14ac:dyDescent="0.35">
      <c r="A12" s="60">
        <v>8</v>
      </c>
      <c r="B12" s="63">
        <v>2</v>
      </c>
      <c r="C12" s="63">
        <v>2</v>
      </c>
      <c r="D12" s="63">
        <v>1</v>
      </c>
      <c r="E12" s="63">
        <v>2</v>
      </c>
      <c r="F12" s="63">
        <v>1</v>
      </c>
      <c r="G12" s="63">
        <v>1</v>
      </c>
      <c r="H12" s="64">
        <v>2</v>
      </c>
      <c r="I12" s="52">
        <v>71</v>
      </c>
      <c r="J12" s="7">
        <v>75</v>
      </c>
      <c r="K12" s="18">
        <v>70</v>
      </c>
      <c r="L12" s="29">
        <f t="shared" si="0"/>
        <v>72</v>
      </c>
    </row>
    <row r="13" spans="1:17" ht="28.8" customHeight="1" x14ac:dyDescent="0.3"/>
    <row r="14" spans="1:17" ht="27" customHeight="1" x14ac:dyDescent="0.3">
      <c r="A14" s="97" t="s">
        <v>40</v>
      </c>
      <c r="B14" s="97"/>
      <c r="C14" s="97"/>
      <c r="D14" s="97"/>
      <c r="E14" s="97"/>
      <c r="F14" s="97"/>
      <c r="G14" s="97"/>
      <c r="H14" s="97"/>
      <c r="L14" s="121" t="s">
        <v>59</v>
      </c>
      <c r="M14" s="122"/>
      <c r="N14" s="123"/>
    </row>
    <row r="15" spans="1:17" ht="27" customHeight="1" x14ac:dyDescent="0.3">
      <c r="B15" s="3" t="s">
        <v>5</v>
      </c>
      <c r="C15" s="3" t="s">
        <v>6</v>
      </c>
      <c r="D15" s="3" t="s">
        <v>7</v>
      </c>
      <c r="E15" s="3" t="s">
        <v>8</v>
      </c>
      <c r="F15" s="3" t="s">
        <v>9</v>
      </c>
      <c r="G15" s="3" t="s">
        <v>10</v>
      </c>
      <c r="H15" s="3" t="s">
        <v>11</v>
      </c>
      <c r="J15" s="54" t="s">
        <v>24</v>
      </c>
      <c r="K15" s="54">
        <f>'Valeurs à saisir'!$H$11</f>
        <v>180</v>
      </c>
      <c r="L15" s="121" t="s">
        <v>70</v>
      </c>
      <c r="M15" s="122"/>
      <c r="N15" s="123"/>
      <c r="O15" s="14">
        <v>0</v>
      </c>
      <c r="P15" s="14" t="s">
        <v>71</v>
      </c>
    </row>
    <row r="16" spans="1:17" ht="27" customHeight="1" x14ac:dyDescent="0.3">
      <c r="A16" s="6">
        <v>1</v>
      </c>
      <c r="B16" s="32">
        <f>IFERROR(ROUND(AVERAGE('Tableaux intermédiaires'!D$6:D$13),3),"")</f>
        <v>144.5</v>
      </c>
      <c r="C16" s="54">
        <f>IFERROR(ROUND(AVERAGE('Tableaux intermédiaires'!E$6:E$13),3),"")</f>
        <v>183.75</v>
      </c>
      <c r="D16" s="54">
        <f>IFERROR(ROUND(AVERAGE('Tableaux intermédiaires'!F$6:F$13),3),"")</f>
        <v>160</v>
      </c>
      <c r="E16" s="54">
        <f>IFERROR(ROUND(AVERAGE('Tableaux intermédiaires'!G$6:G$13),3),"")</f>
        <v>115.333</v>
      </c>
      <c r="F16" s="54">
        <f>IFERROR(ROUND(AVERAGE('Tableaux intermédiaires'!H$6:H$13),3),"")</f>
        <v>90.082999999999998</v>
      </c>
      <c r="G16" s="54">
        <f>IFERROR(ROUND(AVERAGE('Tableaux intermédiaires'!I$6:I$13),3),"")</f>
        <v>112.167</v>
      </c>
      <c r="H16" s="54">
        <f>IFERROR(ROUND(AVERAGE('Tableaux intermédiaires'!J$6:J$13),3),"")</f>
        <v>159.417</v>
      </c>
      <c r="J16" s="54" t="s">
        <v>37</v>
      </c>
      <c r="K16" s="30">
        <f>IFERROR(ROUND($J$22+SUMIF($B$21:$H$22,"&gt;0"),2),"")</f>
        <v>353.83</v>
      </c>
      <c r="L16" s="125" t="s">
        <v>68</v>
      </c>
      <c r="M16" s="126"/>
      <c r="N16" s="127"/>
    </row>
    <row r="17" spans="1:14" ht="29.4" customHeight="1" x14ac:dyDescent="0.3">
      <c r="A17" s="6">
        <v>2</v>
      </c>
      <c r="B17" s="32">
        <f>IFERROR(ROUND(AVERAGE('Tableaux intermédiaires'!D$19:D$26),3),"")</f>
        <v>168.25</v>
      </c>
      <c r="C17" s="54">
        <f>IFERROR(ROUND(AVERAGE('Tableaux intermédiaires'!E$19:E$26),3),"")</f>
        <v>129</v>
      </c>
      <c r="D17" s="54">
        <f>IFERROR(ROUND(AVERAGE('Tableaux intermédiaires'!F$19:F$26),3),"")</f>
        <v>152.75</v>
      </c>
      <c r="E17" s="54">
        <f>IFERROR(ROUND(AVERAGE('Tableaux intermédiaires'!G$19:G$26),3),"")</f>
        <v>197.417</v>
      </c>
      <c r="F17" s="54">
        <f>IFERROR(ROUND(AVERAGE('Tableaux intermédiaires'!H$19:H$26),3),"")</f>
        <v>222.667</v>
      </c>
      <c r="G17" s="54">
        <f>IFERROR(ROUND(AVERAGE('Tableaux intermédiaires'!I$19:I$26),3),"")</f>
        <v>200.583</v>
      </c>
      <c r="H17" s="54">
        <f>IFERROR(ROUND(AVERAGE('Tableaux intermédiaires'!J$19:J$26),3),"")</f>
        <v>153.333</v>
      </c>
      <c r="J17" s="54" t="s">
        <v>38</v>
      </c>
      <c r="K17" s="31">
        <f>IFERROR(ROUND($J$22+SUMIF($B$21:$H$22,"&lt;0"),2),"")</f>
        <v>-41.08</v>
      </c>
      <c r="L17" s="124" t="s">
        <v>69</v>
      </c>
      <c r="M17" s="124"/>
      <c r="N17" s="124"/>
    </row>
    <row r="18" spans="1:14" ht="27" customHeight="1" x14ac:dyDescent="0.3">
      <c r="A18"/>
      <c r="B18"/>
      <c r="C18"/>
      <c r="D18"/>
      <c r="E18"/>
      <c r="F18"/>
    </row>
    <row r="19" spans="1:14" ht="31.2" customHeight="1" x14ac:dyDescent="0.3">
      <c r="A19" s="97" t="s">
        <v>12</v>
      </c>
      <c r="B19" s="97"/>
      <c r="C19" s="97"/>
      <c r="D19" s="97"/>
      <c r="E19" s="97"/>
      <c r="F19" s="97"/>
      <c r="G19" s="97"/>
      <c r="H19" s="97"/>
    </row>
    <row r="20" spans="1:14" ht="31.2" customHeight="1" x14ac:dyDescent="0.3">
      <c r="B20" s="3" t="s">
        <v>5</v>
      </c>
      <c r="C20" s="3" t="s">
        <v>6</v>
      </c>
      <c r="D20" s="3" t="s">
        <v>7</v>
      </c>
      <c r="E20" s="3" t="s">
        <v>8</v>
      </c>
      <c r="F20" s="3" t="s">
        <v>9</v>
      </c>
      <c r="G20" s="3" t="s">
        <v>10</v>
      </c>
      <c r="H20" s="3" t="s">
        <v>11</v>
      </c>
      <c r="M20" s="44"/>
      <c r="N20"/>
    </row>
    <row r="21" spans="1:14" ht="31.2" customHeight="1" x14ac:dyDescent="0.3">
      <c r="A21" s="6">
        <v>1</v>
      </c>
      <c r="B21" s="47">
        <f>IFERROR(ROUND((B16-$J$22),3),"")</f>
        <v>-11.875</v>
      </c>
      <c r="C21" s="47">
        <f t="shared" ref="C21:H22" si="1">IFERROR(ROUND((C16-$J$22),3),"")</f>
        <v>27.375</v>
      </c>
      <c r="D21" s="47">
        <f t="shared" si="1"/>
        <v>3.625</v>
      </c>
      <c r="E21" s="47">
        <f t="shared" si="1"/>
        <v>-41.042000000000002</v>
      </c>
      <c r="F21" s="47">
        <f t="shared" si="1"/>
        <v>-66.292000000000002</v>
      </c>
      <c r="G21" s="47">
        <f t="shared" si="1"/>
        <v>-44.207999999999998</v>
      </c>
      <c r="H21" s="47">
        <f t="shared" si="1"/>
        <v>3.0419999999999998</v>
      </c>
      <c r="J21" s="98" t="s">
        <v>14</v>
      </c>
      <c r="K21" s="98"/>
      <c r="L21" s="98"/>
      <c r="M21" s="98"/>
      <c r="N21" s="98"/>
    </row>
    <row r="22" spans="1:14" ht="25.8" customHeight="1" x14ac:dyDescent="0.3">
      <c r="A22" s="6">
        <v>2</v>
      </c>
      <c r="B22" s="47">
        <f>IFERROR(ROUND((B17-$J$22),3),"")</f>
        <v>11.875</v>
      </c>
      <c r="C22" s="47">
        <f t="shared" si="1"/>
        <v>-27.375</v>
      </c>
      <c r="D22" s="47">
        <f t="shared" si="1"/>
        <v>-3.625</v>
      </c>
      <c r="E22" s="47">
        <f t="shared" si="1"/>
        <v>41.042000000000002</v>
      </c>
      <c r="F22" s="47">
        <f t="shared" si="1"/>
        <v>66.292000000000002</v>
      </c>
      <c r="G22" s="47">
        <f t="shared" si="1"/>
        <v>44.207999999999998</v>
      </c>
      <c r="H22" s="47">
        <f t="shared" si="1"/>
        <v>-3.0419999999999998</v>
      </c>
      <c r="J22" s="98">
        <f>IFERROR(ROUND(AVERAGE($L$5:$L$12),3),"")</f>
        <v>156.375</v>
      </c>
      <c r="K22" s="98"/>
      <c r="L22" s="98"/>
      <c r="M22" s="98"/>
      <c r="N22" s="98"/>
    </row>
    <row r="23" spans="1:14" x14ac:dyDescent="0.3">
      <c r="J23"/>
      <c r="K23"/>
      <c r="L23"/>
      <c r="M23"/>
      <c r="N23"/>
    </row>
    <row r="24" spans="1:14" ht="32.4" customHeight="1" x14ac:dyDescent="0.3"/>
    <row r="25" spans="1:14" ht="32.4" customHeight="1" x14ac:dyDescent="0.3">
      <c r="B25"/>
      <c r="C25"/>
      <c r="D25"/>
      <c r="E25"/>
      <c r="F25"/>
      <c r="G25"/>
      <c r="H25"/>
      <c r="I25"/>
      <c r="L25"/>
      <c r="M25"/>
    </row>
    <row r="26" spans="1:14" ht="32.4" customHeight="1" x14ac:dyDescent="0.3">
      <c r="L26"/>
      <c r="M26"/>
    </row>
    <row r="27" spans="1:14" ht="24.6" customHeight="1" x14ac:dyDescent="0.3">
      <c r="J27"/>
      <c r="K27"/>
      <c r="L27"/>
      <c r="M27"/>
      <c r="N27"/>
    </row>
    <row r="28" spans="1:14" ht="24.6" customHeight="1" x14ac:dyDescent="0.3">
      <c r="J28"/>
      <c r="K28"/>
      <c r="L28"/>
      <c r="M28"/>
      <c r="N28"/>
    </row>
    <row r="29" spans="1:14" ht="24.6" customHeight="1" x14ac:dyDescent="0.3">
      <c r="J29"/>
      <c r="K29"/>
      <c r="L29"/>
      <c r="M29"/>
      <c r="N29"/>
    </row>
    <row r="30" spans="1:14" ht="24.6" customHeight="1" x14ac:dyDescent="0.3">
      <c r="J30"/>
      <c r="K30"/>
      <c r="L30"/>
      <c r="M30"/>
      <c r="N30"/>
    </row>
    <row r="31" spans="1:14" ht="24.6" customHeight="1" x14ac:dyDescent="0.3">
      <c r="J31"/>
      <c r="K31"/>
      <c r="L31"/>
      <c r="M31"/>
      <c r="N31"/>
    </row>
    <row r="32" spans="1:14" ht="24.6" customHeight="1" x14ac:dyDescent="0.3">
      <c r="J32"/>
      <c r="K32"/>
      <c r="L32"/>
      <c r="M32"/>
      <c r="N32"/>
    </row>
  </sheetData>
  <mergeCells count="16">
    <mergeCell ref="J22:N22"/>
    <mergeCell ref="N3:O5"/>
    <mergeCell ref="L14:N14"/>
    <mergeCell ref="L17:N17"/>
    <mergeCell ref="A19:H19"/>
    <mergeCell ref="L15:N15"/>
    <mergeCell ref="L16:N16"/>
    <mergeCell ref="J21:N21"/>
    <mergeCell ref="B1:L1"/>
    <mergeCell ref="A2:L2"/>
    <mergeCell ref="A14:H14"/>
    <mergeCell ref="A3:A4"/>
    <mergeCell ref="I3:I4"/>
    <mergeCell ref="J3:J4"/>
    <mergeCell ref="K3:K4"/>
    <mergeCell ref="L3:L4"/>
  </mergeCells>
  <phoneticPr fontId="5" type="noConversion"/>
  <conditionalFormatting sqref="B21:H22">
    <cfRule type="cellIs" dxfId="4" priority="3" operator="lessThan">
      <formula>0</formula>
    </cfRule>
    <cfRule type="cellIs" dxfId="3" priority="4" operator="greaterThan">
      <formula>0</formula>
    </cfRule>
  </conditionalFormatting>
  <conditionalFormatting sqref="L5:L12">
    <cfRule type="expression" dxfId="2" priority="2">
      <formula>AND($B5&lt;&gt;"",$L5="")</formula>
    </cfRule>
  </conditionalFormatting>
  <conditionalFormatting sqref="L5:L12">
    <cfRule type="colorScale" priority="13">
      <colorScale>
        <cfvo type="min"/>
        <cfvo type="num" val="$K$15"/>
        <cfvo type="max"/>
        <color theme="0"/>
        <color rgb="FF00B050"/>
        <color theme="0"/>
      </colorScale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8</xdr:col>
                <xdr:colOff>259080</xdr:colOff>
                <xdr:row>23</xdr:row>
                <xdr:rowOff>312420</xdr:rowOff>
              </from>
              <to>
                <xdr:col>11</xdr:col>
                <xdr:colOff>251460</xdr:colOff>
                <xdr:row>24</xdr:row>
                <xdr:rowOff>243840</xdr:rowOff>
              </to>
            </anchor>
          </controlPr>
        </control>
      </mc:Choice>
      <mc:Fallback>
        <control shapeId="2051" r:id="rId4" name="CommandButton1"/>
      </mc:Fallback>
    </mc:AlternateContent>
    <mc:AlternateContent xmlns:mc="http://schemas.openxmlformats.org/markup-compatibility/2006">
      <mc:Choice Requires="x14">
        <control shapeId="2050" r:id="rId6" name="combinaisonButton">
          <controlPr defaultSize="0" autoLine="0" r:id="rId7">
            <anchor moveWithCells="1">
              <from>
                <xdr:col>2</xdr:col>
                <xdr:colOff>182880</xdr:colOff>
                <xdr:row>22</xdr:row>
                <xdr:rowOff>167640</xdr:rowOff>
              </from>
              <to>
                <xdr:col>6</xdr:col>
                <xdr:colOff>266700</xdr:colOff>
                <xdr:row>24</xdr:row>
                <xdr:rowOff>0</xdr:rowOff>
              </to>
            </anchor>
          </controlPr>
        </control>
      </mc:Choice>
      <mc:Fallback>
        <control shapeId="2050" r:id="rId6" name="combinaisonButton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00D21C-49DA-4E9E-B835-B3FB0245E49B}">
  <sheetPr codeName="Feuil3"/>
  <dimension ref="A1:L26"/>
  <sheetViews>
    <sheetView topLeftCell="A4" workbookViewId="0">
      <selection activeCell="M13" sqref="M13"/>
    </sheetView>
  </sheetViews>
  <sheetFormatPr baseColWidth="10" defaultRowHeight="14.4" x14ac:dyDescent="0.3"/>
  <cols>
    <col min="1" max="1" width="16.77734375" customWidth="1"/>
  </cols>
  <sheetData>
    <row r="1" spans="1:12" ht="42.6" customHeight="1" x14ac:dyDescent="0.3">
      <c r="A1" s="14">
        <f>'Valeurs à saisir'!A1</f>
        <v>0</v>
      </c>
      <c r="B1" s="99">
        <f>'Valeurs à saisir'!B1</f>
        <v>0</v>
      </c>
      <c r="C1" s="99"/>
      <c r="D1" s="99"/>
      <c r="E1" s="99"/>
      <c r="F1" s="99"/>
      <c r="G1" s="99"/>
      <c r="H1" s="99"/>
      <c r="I1" s="99"/>
      <c r="J1" s="99"/>
      <c r="K1" s="99"/>
      <c r="L1" s="99"/>
    </row>
    <row r="4" spans="1:12" ht="24" thickBot="1" x14ac:dyDescent="0.35">
      <c r="D4" s="128" t="s">
        <v>67</v>
      </c>
      <c r="E4" s="128"/>
      <c r="F4" s="128"/>
      <c r="G4" s="128"/>
      <c r="H4" s="128"/>
      <c r="I4" s="128">
        <v>1</v>
      </c>
      <c r="J4" s="128"/>
    </row>
    <row r="5" spans="1:12" ht="43.2" x14ac:dyDescent="0.3">
      <c r="D5" s="12" t="s">
        <v>34</v>
      </c>
      <c r="E5" s="5" t="s">
        <v>29</v>
      </c>
      <c r="F5" s="5" t="s">
        <v>30</v>
      </c>
      <c r="G5" s="5" t="s">
        <v>31</v>
      </c>
      <c r="H5" s="5" t="s">
        <v>35</v>
      </c>
      <c r="I5" s="5" t="s">
        <v>32</v>
      </c>
      <c r="J5" s="16" t="s">
        <v>33</v>
      </c>
    </row>
    <row r="6" spans="1:12" x14ac:dyDescent="0.3">
      <c r="D6" s="10">
        <f>IF('Version automatique'!B5=$I$4,'Version automatique'!$L5,"")</f>
        <v>27</v>
      </c>
      <c r="E6" s="54">
        <f>IF('Version automatique'!C5=$I$4,'Version automatique'!$L5,"")</f>
        <v>27</v>
      </c>
      <c r="F6" s="54">
        <f>IF('Version automatique'!D5=$I$4,'Version automatique'!$L5,"")</f>
        <v>27</v>
      </c>
      <c r="G6" s="54">
        <f>IF('Version automatique'!E5=$I$4,'Version automatique'!$L5,"")</f>
        <v>27</v>
      </c>
      <c r="H6" s="54">
        <f>IF('Version automatique'!F5=$I$4,'Version automatique'!$L5,"")</f>
        <v>27</v>
      </c>
      <c r="I6" s="54">
        <f>IF('Version automatique'!G5=$I$4,'Version automatique'!$L5,"")</f>
        <v>27</v>
      </c>
      <c r="J6" s="17">
        <f>IF('Version automatique'!H5=$I$4,'Version automatique'!$L5,"")</f>
        <v>27</v>
      </c>
    </row>
    <row r="7" spans="1:12" x14ac:dyDescent="0.3">
      <c r="D7" s="10">
        <f>IF('Version automatique'!B6=$I$4,'Version automatique'!$L6,"")</f>
        <v>324</v>
      </c>
      <c r="E7" s="54">
        <f>IF('Version automatique'!C6=$I$4,'Version automatique'!$L6,"")</f>
        <v>324</v>
      </c>
      <c r="F7" s="54">
        <f>IF('Version automatique'!D6=$I$4,'Version automatique'!$L6,"")</f>
        <v>324</v>
      </c>
      <c r="G7" s="54" t="str">
        <f>IF('Version automatique'!E6=$I$4,'Version automatique'!$L6,"")</f>
        <v/>
      </c>
      <c r="H7" s="54" t="str">
        <f>IF('Version automatique'!F6=$I$4,'Version automatique'!$L6,"")</f>
        <v/>
      </c>
      <c r="I7" s="54" t="str">
        <f>IF('Version automatique'!G6=$I$4,'Version automatique'!$L6,"")</f>
        <v/>
      </c>
      <c r="J7" s="17" t="str">
        <f>IF('Version automatique'!H6=$I$4,'Version automatique'!$L6,"")</f>
        <v/>
      </c>
    </row>
    <row r="8" spans="1:12" x14ac:dyDescent="0.3">
      <c r="D8" s="10">
        <f>IF('Version automatique'!B7=$I$4,'Version automatique'!$L7,"")</f>
        <v>47.332999999999998</v>
      </c>
      <c r="E8" s="54" t="str">
        <f>IF('Version automatique'!C7=$I$4,'Version automatique'!$L7,"")</f>
        <v/>
      </c>
      <c r="F8" s="54" t="str">
        <f>IF('Version automatique'!D7=$I$4,'Version automatique'!$L7,"")</f>
        <v/>
      </c>
      <c r="G8" s="54">
        <f>IF('Version automatique'!E7=$I$4,'Version automatique'!$L7,"")</f>
        <v>47.332999999999998</v>
      </c>
      <c r="H8" s="54">
        <f>IF('Version automatique'!F7=$I$4,'Version automatique'!$L7,"")</f>
        <v>47.332999999999998</v>
      </c>
      <c r="I8" s="54" t="str">
        <f>IF('Version automatique'!G7=$I$4,'Version automatique'!$L7,"")</f>
        <v/>
      </c>
      <c r="J8" s="17" t="str">
        <f>IF('Version automatique'!H7=$I$4,'Version automatique'!$L7,"")</f>
        <v/>
      </c>
    </row>
    <row r="9" spans="1:12" x14ac:dyDescent="0.3">
      <c r="D9" s="10">
        <f>IF('Version automatique'!B8=$I$4,'Version automatique'!$L8,"")</f>
        <v>179.667</v>
      </c>
      <c r="E9" s="54" t="str">
        <f>IF('Version automatique'!C8=$I$4,'Version automatique'!$L8,"")</f>
        <v/>
      </c>
      <c r="F9" s="54" t="str">
        <f>IF('Version automatique'!D8=$I$4,'Version automatique'!$L8,"")</f>
        <v/>
      </c>
      <c r="G9" s="54" t="str">
        <f>IF('Version automatique'!E8=$I$4,'Version automatique'!$L8,"")</f>
        <v/>
      </c>
      <c r="H9" s="54" t="str">
        <f>IF('Version automatique'!F8=$I$4,'Version automatique'!$L8,"")</f>
        <v/>
      </c>
      <c r="I9" s="54">
        <f>IF('Version automatique'!G8=$I$4,'Version automatique'!$L8,"")</f>
        <v>179.667</v>
      </c>
      <c r="J9" s="17">
        <f>IF('Version automatique'!H8=$I$4,'Version automatique'!$L8,"")</f>
        <v>179.667</v>
      </c>
    </row>
    <row r="10" spans="1:12" x14ac:dyDescent="0.3">
      <c r="D10" s="10" t="str">
        <f>IF('Version automatique'!B9=$I$4,'Version automatique'!$L9,"")</f>
        <v/>
      </c>
      <c r="E10" s="54">
        <f>IF('Version automatique'!C9=$I$4,'Version automatique'!$L9,"")</f>
        <v>170</v>
      </c>
      <c r="F10" s="54" t="str">
        <f>IF('Version automatique'!D9=$I$4,'Version automatique'!$L9,"")</f>
        <v/>
      </c>
      <c r="G10" s="54">
        <f>IF('Version automatique'!E9=$I$4,'Version automatique'!$L9,"")</f>
        <v>170</v>
      </c>
      <c r="H10" s="54" t="str">
        <f>IF('Version automatique'!F9=$I$4,'Version automatique'!$L9,"")</f>
        <v/>
      </c>
      <c r="I10" s="54">
        <f>IF('Version automatique'!G9=$I$4,'Version automatique'!$L9,"")</f>
        <v>170</v>
      </c>
      <c r="J10" s="17" t="str">
        <f>IF('Version automatique'!H9=$I$4,'Version automatique'!$L9,"")</f>
        <v/>
      </c>
    </row>
    <row r="11" spans="1:12" x14ac:dyDescent="0.3">
      <c r="D11" s="10" t="str">
        <f>IF('Version automatique'!B10=$I$4,'Version automatique'!$L10,"")</f>
        <v/>
      </c>
      <c r="E11" s="54">
        <f>IF('Version automatique'!C10=$I$4,'Version automatique'!$L10,"")</f>
        <v>214</v>
      </c>
      <c r="F11" s="54" t="str">
        <f>IF('Version automatique'!D10=$I$4,'Version automatique'!$L10,"")</f>
        <v/>
      </c>
      <c r="G11" s="54" t="str">
        <f>IF('Version automatique'!E10=$I$4,'Version automatique'!$L10,"")</f>
        <v/>
      </c>
      <c r="H11" s="54">
        <f>IF('Version automatique'!F10=$I$4,'Version automatique'!$L10,"")</f>
        <v>214</v>
      </c>
      <c r="I11" s="54" t="str">
        <f>IF('Version automatique'!G10=$I$4,'Version automatique'!$L10,"")</f>
        <v/>
      </c>
      <c r="J11" s="17">
        <f>IF('Version automatique'!H10=$I$4,'Version automatique'!$L10,"")</f>
        <v>214</v>
      </c>
    </row>
    <row r="12" spans="1:12" x14ac:dyDescent="0.3">
      <c r="D12" s="10" t="str">
        <f>IF('Version automatique'!B11=$I$4,'Version automatique'!$L11,"")</f>
        <v/>
      </c>
      <c r="E12" s="54" t="str">
        <f>IF('Version automatique'!C11=$I$4,'Version automatique'!$L11,"")</f>
        <v/>
      </c>
      <c r="F12" s="54">
        <f>IF('Version automatique'!D11=$I$4,'Version automatique'!$L11,"")</f>
        <v>217</v>
      </c>
      <c r="G12" s="54">
        <f>IF('Version automatique'!E11=$I$4,'Version automatique'!$L11,"")</f>
        <v>217</v>
      </c>
      <c r="H12" s="54" t="str">
        <f>IF('Version automatique'!F11=$I$4,'Version automatique'!$L11,"")</f>
        <v/>
      </c>
      <c r="I12" s="54" t="str">
        <f>IF('Version automatique'!G11=$I$4,'Version automatique'!$L11,"")</f>
        <v/>
      </c>
      <c r="J12" s="17">
        <f>IF('Version automatique'!H11=$I$4,'Version automatique'!$L11,"")</f>
        <v>217</v>
      </c>
    </row>
    <row r="13" spans="1:12" ht="15" thickBot="1" x14ac:dyDescent="0.35">
      <c r="D13" s="52" t="str">
        <f>IF('Version automatique'!B12=$I$4,'Version automatique'!$L12,"")</f>
        <v/>
      </c>
      <c r="E13" s="7" t="str">
        <f>IF('Version automatique'!C12=$I$4,'Version automatique'!$L12,"")</f>
        <v/>
      </c>
      <c r="F13" s="7">
        <f>IF('Version automatique'!D12=$I$4,'Version automatique'!$L12,"")</f>
        <v>72</v>
      </c>
      <c r="G13" s="7" t="str">
        <f>IF('Version automatique'!E12=$I$4,'Version automatique'!$L12,"")</f>
        <v/>
      </c>
      <c r="H13" s="7">
        <f>IF('Version automatique'!F12=$I$4,'Version automatique'!$L12,"")</f>
        <v>72</v>
      </c>
      <c r="I13" s="7">
        <f>IF('Version automatique'!G12=$I$4,'Version automatique'!$L12,"")</f>
        <v>72</v>
      </c>
      <c r="J13" s="18" t="str">
        <f>IF('Version automatique'!H12=$I$4,'Version automatique'!$L12,"")</f>
        <v/>
      </c>
    </row>
    <row r="17" spans="4:10" ht="21.6" thickBot="1" x14ac:dyDescent="0.35">
      <c r="D17" s="101" t="str">
        <f t="shared" ref="D17" si="0">$D$4</f>
        <v>Tableau pour les valeurs à</v>
      </c>
      <c r="E17" s="101"/>
      <c r="F17" s="101"/>
      <c r="G17" s="101"/>
      <c r="H17" s="101"/>
      <c r="I17" s="101">
        <v>2</v>
      </c>
      <c r="J17" s="101"/>
    </row>
    <row r="18" spans="4:10" ht="43.2" x14ac:dyDescent="0.3">
      <c r="D18" s="12" t="s">
        <v>34</v>
      </c>
      <c r="E18" s="5" t="s">
        <v>29</v>
      </c>
      <c r="F18" s="5" t="s">
        <v>30</v>
      </c>
      <c r="G18" s="5" t="s">
        <v>31</v>
      </c>
      <c r="H18" s="5" t="s">
        <v>35</v>
      </c>
      <c r="I18" s="5" t="s">
        <v>32</v>
      </c>
      <c r="J18" s="16" t="s">
        <v>33</v>
      </c>
    </row>
    <row r="19" spans="4:10" x14ac:dyDescent="0.3">
      <c r="D19" s="10" t="str">
        <f>IF('Version automatique'!B5=$I$17,'Version automatique'!$L5,"")</f>
        <v/>
      </c>
      <c r="E19" s="54" t="str">
        <f>IF('Version automatique'!C5=$I$17,'Version automatique'!$L5,"")</f>
        <v/>
      </c>
      <c r="F19" s="54" t="str">
        <f>IF('Version automatique'!D5=$I$17,'Version automatique'!$L5,"")</f>
        <v/>
      </c>
      <c r="G19" s="54" t="str">
        <f>IF('Version automatique'!E5=$I$17,'Version automatique'!$L5,"")</f>
        <v/>
      </c>
      <c r="H19" s="54" t="str">
        <f>IF('Version automatique'!F5=$I$17,'Version automatique'!$L5,"")</f>
        <v/>
      </c>
      <c r="I19" s="54" t="str">
        <f>IF('Version automatique'!G5=$I$17,'Version automatique'!$L5,"")</f>
        <v/>
      </c>
      <c r="J19" s="17" t="str">
        <f>IF('Version automatique'!H5=$I$17,'Version automatique'!$L5,"")</f>
        <v/>
      </c>
    </row>
    <row r="20" spans="4:10" x14ac:dyDescent="0.3">
      <c r="D20" s="10" t="str">
        <f>IF('Version automatique'!B6=$I$17,'Version automatique'!$L6,"")</f>
        <v/>
      </c>
      <c r="E20" s="54" t="str">
        <f>IF('Version automatique'!C6=$I$17,'Version automatique'!$L6,"")</f>
        <v/>
      </c>
      <c r="F20" s="54" t="str">
        <f>IF('Version automatique'!D6=$I$17,'Version automatique'!$L6,"")</f>
        <v/>
      </c>
      <c r="G20" s="54">
        <f>IF('Version automatique'!E6=$I$17,'Version automatique'!$L6,"")</f>
        <v>324</v>
      </c>
      <c r="H20" s="54">
        <f>IF('Version automatique'!F6=$I$17,'Version automatique'!$L6,"")</f>
        <v>324</v>
      </c>
      <c r="I20" s="54">
        <f>IF('Version automatique'!G6=$I$17,'Version automatique'!$L6,"")</f>
        <v>324</v>
      </c>
      <c r="J20" s="17">
        <f>IF('Version automatique'!H6=$I$17,'Version automatique'!$L6,"")</f>
        <v>324</v>
      </c>
    </row>
    <row r="21" spans="4:10" x14ac:dyDescent="0.3">
      <c r="D21" s="10" t="str">
        <f>IF('Version automatique'!B7=$I$17,'Version automatique'!$L7,"")</f>
        <v/>
      </c>
      <c r="E21" s="54">
        <f>IF('Version automatique'!C7=$I$17,'Version automatique'!$L7,"")</f>
        <v>47.332999999999998</v>
      </c>
      <c r="F21" s="54">
        <f>IF('Version automatique'!D7=$I$17,'Version automatique'!$L7,"")</f>
        <v>47.332999999999998</v>
      </c>
      <c r="G21" s="54" t="str">
        <f>IF('Version automatique'!E7=$I$17,'Version automatique'!$L7,"")</f>
        <v/>
      </c>
      <c r="H21" s="54" t="str">
        <f>IF('Version automatique'!F7=$I$17,'Version automatique'!$L7,"")</f>
        <v/>
      </c>
      <c r="I21" s="54">
        <f>IF('Version automatique'!G7=$I$17,'Version automatique'!$L7,"")</f>
        <v>47.332999999999998</v>
      </c>
      <c r="J21" s="17">
        <f>IF('Version automatique'!H7=$I$17,'Version automatique'!$L7,"")</f>
        <v>47.332999999999998</v>
      </c>
    </row>
    <row r="22" spans="4:10" x14ac:dyDescent="0.3">
      <c r="D22" s="10" t="str">
        <f>IF('Version automatique'!B8=$I$17,'Version automatique'!$L8,"")</f>
        <v/>
      </c>
      <c r="E22" s="54">
        <f>IF('Version automatique'!C8=$I$17,'Version automatique'!$L8,"")</f>
        <v>179.667</v>
      </c>
      <c r="F22" s="54">
        <f>IF('Version automatique'!D8=$I$17,'Version automatique'!$L8,"")</f>
        <v>179.667</v>
      </c>
      <c r="G22" s="54">
        <f>IF('Version automatique'!E8=$I$17,'Version automatique'!$L8,"")</f>
        <v>179.667</v>
      </c>
      <c r="H22" s="54">
        <f>IF('Version automatique'!F8=$I$17,'Version automatique'!$L8,"")</f>
        <v>179.667</v>
      </c>
      <c r="I22" s="54" t="str">
        <f>IF('Version automatique'!G8=$I$17,'Version automatique'!$L8,"")</f>
        <v/>
      </c>
      <c r="J22" s="17" t="str">
        <f>IF('Version automatique'!H8=$I$17,'Version automatique'!$L8,"")</f>
        <v/>
      </c>
    </row>
    <row r="23" spans="4:10" x14ac:dyDescent="0.3">
      <c r="D23" s="10">
        <f>IF('Version automatique'!B9=$I$17,'Version automatique'!$L9,"")</f>
        <v>170</v>
      </c>
      <c r="E23" s="54" t="str">
        <f>IF('Version automatique'!C9=$I$17,'Version automatique'!$L9,"")</f>
        <v/>
      </c>
      <c r="F23" s="54">
        <f>IF('Version automatique'!D9=$I$17,'Version automatique'!$L9,"")</f>
        <v>170</v>
      </c>
      <c r="G23" s="54" t="str">
        <f>IF('Version automatique'!E9=$I$17,'Version automatique'!$L9,"")</f>
        <v/>
      </c>
      <c r="H23" s="54">
        <f>IF('Version automatique'!F9=$I$17,'Version automatique'!$L9,"")</f>
        <v>170</v>
      </c>
      <c r="I23" s="54" t="str">
        <f>IF('Version automatique'!G9=$I$17,'Version automatique'!$L9,"")</f>
        <v/>
      </c>
      <c r="J23" s="17">
        <f>IF('Version automatique'!H9=$I$17,'Version automatique'!$L9,"")</f>
        <v>170</v>
      </c>
    </row>
    <row r="24" spans="4:10" x14ac:dyDescent="0.3">
      <c r="D24" s="10">
        <f>IF('Version automatique'!B10=$I$17,'Version automatique'!$L10,"")</f>
        <v>214</v>
      </c>
      <c r="E24" s="54" t="str">
        <f>IF('Version automatique'!C10=$I$17,'Version automatique'!$L10,"")</f>
        <v/>
      </c>
      <c r="F24" s="54">
        <f>IF('Version automatique'!D10=$I$17,'Version automatique'!$L10,"")</f>
        <v>214</v>
      </c>
      <c r="G24" s="54">
        <f>IF('Version automatique'!E10=$I$17,'Version automatique'!$L10,"")</f>
        <v>214</v>
      </c>
      <c r="H24" s="54" t="str">
        <f>IF('Version automatique'!F10=$I$17,'Version automatique'!$L10,"")</f>
        <v/>
      </c>
      <c r="I24" s="54">
        <f>IF('Version automatique'!G10=$I$17,'Version automatique'!$L10,"")</f>
        <v>214</v>
      </c>
      <c r="J24" s="17" t="str">
        <f>IF('Version automatique'!H10=$I$17,'Version automatique'!$L10,"")</f>
        <v/>
      </c>
    </row>
    <row r="25" spans="4:10" x14ac:dyDescent="0.3">
      <c r="D25" s="10">
        <f>IF('Version automatique'!B11=$I$17,'Version automatique'!$L11,"")</f>
        <v>217</v>
      </c>
      <c r="E25" s="54">
        <f>IF('Version automatique'!C11=$I$17,'Version automatique'!$L11,"")</f>
        <v>217</v>
      </c>
      <c r="F25" s="54" t="str">
        <f>IF('Version automatique'!D11=$I$17,'Version automatique'!$L11,"")</f>
        <v/>
      </c>
      <c r="G25" s="54" t="str">
        <f>IF('Version automatique'!E11=$I$17,'Version automatique'!$L11,"")</f>
        <v/>
      </c>
      <c r="H25" s="54">
        <f>IF('Version automatique'!F11=$I$17,'Version automatique'!$L11,"")</f>
        <v>217</v>
      </c>
      <c r="I25" s="54">
        <f>IF('Version automatique'!G11=$I$17,'Version automatique'!$L11,"")</f>
        <v>217</v>
      </c>
      <c r="J25" s="17" t="str">
        <f>IF('Version automatique'!H11=$I$17,'Version automatique'!$L11,"")</f>
        <v/>
      </c>
    </row>
    <row r="26" spans="4:10" ht="15" thickBot="1" x14ac:dyDescent="0.35">
      <c r="D26" s="52">
        <f>IF('Version automatique'!B12=$I$17,'Version automatique'!$L12,"")</f>
        <v>72</v>
      </c>
      <c r="E26" s="7">
        <f>IF('Version automatique'!C12=$I$17,'Version automatique'!$L12,"")</f>
        <v>72</v>
      </c>
      <c r="F26" s="7" t="str">
        <f>IF('Version automatique'!D12=$I$17,'Version automatique'!$L12,"")</f>
        <v/>
      </c>
      <c r="G26" s="7">
        <f>IF('Version automatique'!E12=$I$17,'Version automatique'!$L12,"")</f>
        <v>72</v>
      </c>
      <c r="H26" s="7" t="str">
        <f>IF('Version automatique'!F12=$I$17,'Version automatique'!$L12,"")</f>
        <v/>
      </c>
      <c r="I26" s="7" t="str">
        <f>IF('Version automatique'!G12=$I$17,'Version automatique'!$L12,"")</f>
        <v/>
      </c>
      <c r="J26" s="18">
        <f>IF('Version automatique'!H12=$I$17,'Version automatique'!$L12,"")</f>
        <v>72</v>
      </c>
    </row>
  </sheetData>
  <mergeCells count="5">
    <mergeCell ref="I4:J4"/>
    <mergeCell ref="I17:J17"/>
    <mergeCell ref="D17:H17"/>
    <mergeCell ref="D4:H4"/>
    <mergeCell ref="B1:L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AEA16B-F725-46A2-8099-4E7FD8AAD528}">
  <sheetPr codeName="Feuil4"/>
  <dimension ref="A1:N20"/>
  <sheetViews>
    <sheetView topLeftCell="A2" zoomScaleNormal="100" workbookViewId="0">
      <selection activeCell="K22" sqref="K22"/>
    </sheetView>
  </sheetViews>
  <sheetFormatPr baseColWidth="10" defaultRowHeight="14.4" x14ac:dyDescent="0.3"/>
  <cols>
    <col min="1" max="1" width="15.88671875" style="66" customWidth="1"/>
    <col min="2" max="2" width="22.6640625" style="66" customWidth="1"/>
    <col min="3" max="16384" width="11.5546875" style="66"/>
  </cols>
  <sheetData>
    <row r="1" spans="1:14" ht="58.2" customHeight="1" x14ac:dyDescent="0.3">
      <c r="A1" s="65">
        <f>'Valeurs à saisir'!A1</f>
        <v>0</v>
      </c>
      <c r="B1" s="137">
        <f>'Valeurs à saisir'!B1</f>
        <v>0</v>
      </c>
      <c r="C1" s="137"/>
      <c r="D1" s="137"/>
      <c r="E1" s="137"/>
      <c r="F1" s="137"/>
      <c r="G1" s="137"/>
      <c r="H1" s="137"/>
      <c r="I1" s="137"/>
      <c r="J1" s="137"/>
      <c r="K1" s="137"/>
      <c r="L1" s="137"/>
      <c r="M1" s="137"/>
      <c r="N1" s="137"/>
    </row>
    <row r="4" spans="1:14" x14ac:dyDescent="0.3">
      <c r="F4" s="65"/>
      <c r="G4" s="65"/>
      <c r="H4" s="138" t="str">
        <f>'Version automatique'!L14</f>
        <v>Combinaisons</v>
      </c>
      <c r="I4" s="139"/>
      <c r="J4" s="140"/>
    </row>
    <row r="5" spans="1:14" x14ac:dyDescent="0.3">
      <c r="F5" s="67" t="str">
        <f>'Version automatique'!J15</f>
        <v xml:space="preserve">Cible </v>
      </c>
      <c r="G5" s="67">
        <f>IF('Version automatique'!K15="","",'Version automatique'!K15)</f>
        <v>180</v>
      </c>
      <c r="H5" s="138" t="str">
        <f>IF('Version automatique'!L15="","",'Version automatique'!L15)</f>
        <v xml:space="preserve">A2 - B2 - C2 - </v>
      </c>
      <c r="I5" s="139"/>
      <c r="J5" s="140"/>
    </row>
    <row r="6" spans="1:14" ht="14.4" customHeight="1" x14ac:dyDescent="0.3">
      <c r="F6" s="67" t="str">
        <f>'Version automatique'!J16</f>
        <v>Maximum</v>
      </c>
      <c r="G6" s="68">
        <f>IF('Version automatique'!K16="","",'Version automatique'!K16)</f>
        <v>353.83</v>
      </c>
      <c r="H6" s="138" t="str">
        <f>IF('Version automatique'!L16="","",'Version automatique'!L16)</f>
        <v xml:space="preserve">A1- B2- C2- D1- E1- F1- G2- </v>
      </c>
      <c r="I6" s="139"/>
      <c r="J6" s="140"/>
    </row>
    <row r="7" spans="1:14" ht="14.4" customHeight="1" x14ac:dyDescent="0.3">
      <c r="F7" s="67" t="str">
        <f>'Version automatique'!J17</f>
        <v>Minimum</v>
      </c>
      <c r="G7" s="69">
        <f>IF('Version automatique'!K17="","",'Version automatique'!K17)</f>
        <v>-41.08</v>
      </c>
      <c r="H7" s="138" t="str">
        <f>IF('Version automatique'!L17="","",'Version automatique'!L17)</f>
        <v xml:space="preserve">A2- B1- C1- D2- E2- F2- G1- </v>
      </c>
      <c r="I7" s="139"/>
      <c r="J7" s="140"/>
    </row>
    <row r="9" spans="1:14" ht="15" thickBot="1" x14ac:dyDescent="0.35"/>
    <row r="10" spans="1:14" ht="15.6" x14ac:dyDescent="0.3">
      <c r="B10" s="129" t="s">
        <v>66</v>
      </c>
      <c r="C10" s="70" t="s">
        <v>5</v>
      </c>
      <c r="D10" s="70" t="s">
        <v>6</v>
      </c>
      <c r="E10" s="70" t="s">
        <v>7</v>
      </c>
      <c r="F10" s="70" t="s">
        <v>8</v>
      </c>
      <c r="G10" s="70" t="s">
        <v>9</v>
      </c>
      <c r="H10" s="70" t="s">
        <v>10</v>
      </c>
      <c r="I10" s="71" t="s">
        <v>11</v>
      </c>
      <c r="J10" s="131" t="s">
        <v>1</v>
      </c>
      <c r="K10" s="133" t="s">
        <v>2</v>
      </c>
      <c r="L10" s="135" t="s">
        <v>3</v>
      </c>
      <c r="M10" s="131" t="s">
        <v>63</v>
      </c>
      <c r="N10" s="135" t="s">
        <v>62</v>
      </c>
    </row>
    <row r="11" spans="1:14" ht="43.8" thickBot="1" x14ac:dyDescent="0.35">
      <c r="B11" s="130"/>
      <c r="C11" s="72" t="s">
        <v>52</v>
      </c>
      <c r="D11" s="72" t="s">
        <v>53</v>
      </c>
      <c r="E11" s="72" t="s">
        <v>54</v>
      </c>
      <c r="F11" s="72" t="s">
        <v>55</v>
      </c>
      <c r="G11" s="72" t="s">
        <v>56</v>
      </c>
      <c r="H11" s="72" t="s">
        <v>57</v>
      </c>
      <c r="I11" s="73" t="s">
        <v>58</v>
      </c>
      <c r="J11" s="132"/>
      <c r="K11" s="134"/>
      <c r="L11" s="136"/>
      <c r="M11" s="132"/>
      <c r="N11" s="136"/>
    </row>
    <row r="12" spans="1:14" x14ac:dyDescent="0.3">
      <c r="B12" s="74" t="s">
        <v>41</v>
      </c>
      <c r="C12" s="85">
        <v>1</v>
      </c>
      <c r="D12" s="85">
        <v>2</v>
      </c>
      <c r="E12" s="85">
        <v>2</v>
      </c>
      <c r="F12" s="85">
        <v>1</v>
      </c>
      <c r="G12" s="85">
        <v>1</v>
      </c>
      <c r="H12" s="85">
        <v>1</v>
      </c>
      <c r="I12" s="86">
        <v>2</v>
      </c>
      <c r="J12" s="87"/>
      <c r="K12" s="85"/>
      <c r="L12" s="88"/>
      <c r="M12" s="75" t="str">
        <f t="shared" ref="M12:M20" si="0">IF($J12="","",AVERAGE($J12:$L12))</f>
        <v/>
      </c>
      <c r="N12" s="76">
        <f>IF($C12="","",'Version automatique'!$J$22+LOOKUP($C12,'Version automatique'!$A$20:$A$22,'Version automatique'!$B$20:$B$22)+LOOKUP($D12,'Version automatique'!$A$20:$A$22,'Version automatique'!$C$20:$C$22)+LOOKUP($E12,'Version automatique'!$A$20:$A$22,'Version automatique'!$D$20:$D$22)+LOOKUP($F12,'Version automatique'!$A$20:$A$22,'Version automatique'!$E$20:$E$22)+LOOKUP($G12,'Version automatique'!$A$20:$A$22,'Version automatique'!$F$20:$F$22)+LOOKUP($H12,'Version automatique'!$A$20:$A$22,'Version automatique'!$G$20:$G$22)+LOOKUP($I12,'Version automatique'!$A$20:$A$22,'Version automatique'!$H$20:$H$22))</f>
        <v>-41.084000000000003</v>
      </c>
    </row>
    <row r="13" spans="1:14" x14ac:dyDescent="0.3">
      <c r="B13" s="77" t="s">
        <v>45</v>
      </c>
      <c r="C13" s="89">
        <v>2</v>
      </c>
      <c r="D13" s="89">
        <v>1</v>
      </c>
      <c r="E13" s="89">
        <v>1</v>
      </c>
      <c r="F13" s="89">
        <v>2</v>
      </c>
      <c r="G13" s="89">
        <v>2</v>
      </c>
      <c r="H13" s="89">
        <v>2</v>
      </c>
      <c r="I13" s="90">
        <v>1</v>
      </c>
      <c r="J13" s="91"/>
      <c r="K13" s="89"/>
      <c r="L13" s="92"/>
      <c r="M13" s="78" t="str">
        <f t="shared" si="0"/>
        <v/>
      </c>
      <c r="N13" s="79">
        <f>IF($C13="","",'Version automatique'!$J$22+LOOKUP($C13,'Version automatique'!$A$20:$A$22,'Version automatique'!$B$20:$B$22)+LOOKUP($D13,'Version automatique'!$A$20:$A$22,'Version automatique'!$C$20:$C$22)+LOOKUP($E13,'Version automatique'!$A$20:$A$22,'Version automatique'!$D$20:$D$22)+LOOKUP($F13,'Version automatique'!$A$20:$A$22,'Version automatique'!$E$20:$E$22)+LOOKUP($G13,'Version automatique'!$A$20:$A$22,'Version automatique'!$F$20:$F$22)+LOOKUP($H13,'Version automatique'!$A$20:$A$22,'Version automatique'!$G$20:$G$22)+LOOKUP($I13,'Version automatique'!$A$20:$A$22,'Version automatique'!$H$20:$H$22))</f>
        <v>353.834</v>
      </c>
    </row>
    <row r="14" spans="1:14" x14ac:dyDescent="0.3">
      <c r="B14" s="77" t="s">
        <v>36</v>
      </c>
      <c r="C14" s="89">
        <v>1</v>
      </c>
      <c r="D14" s="89">
        <v>1</v>
      </c>
      <c r="E14" s="89">
        <v>1</v>
      </c>
      <c r="F14" s="89">
        <v>2</v>
      </c>
      <c r="G14" s="89">
        <v>2</v>
      </c>
      <c r="H14" s="89">
        <v>1</v>
      </c>
      <c r="I14" s="90">
        <v>1</v>
      </c>
      <c r="J14" s="91"/>
      <c r="K14" s="89"/>
      <c r="L14" s="92"/>
      <c r="M14" s="78" t="str">
        <f t="shared" si="0"/>
        <v/>
      </c>
      <c r="N14" s="79">
        <f>IF($C14="","",'Version automatique'!$J$22+LOOKUP($C14,'Version automatique'!$A$20:$A$22,'Version automatique'!$B$20:$B$22)+LOOKUP($D14,'Version automatique'!$A$20:$A$22,'Version automatique'!$C$20:$C$22)+LOOKUP($E14,'Version automatique'!$A$20:$A$22,'Version automatique'!$D$20:$D$22)+LOOKUP($F14,'Version automatique'!$A$20:$A$22,'Version automatique'!$E$20:$E$22)+LOOKUP($G14,'Version automatique'!$A$20:$A$22,'Version automatique'!$F$20:$F$22)+LOOKUP($H14,'Version automatique'!$A$20:$A$22,'Version automatique'!$G$20:$G$22)+LOOKUP($I14,'Version automatique'!$A$20:$A$22,'Version automatique'!$H$20:$H$22))</f>
        <v>241.66800000000001</v>
      </c>
    </row>
    <row r="15" spans="1:14" ht="28.8" x14ac:dyDescent="0.3">
      <c r="B15" s="80" t="s">
        <v>51</v>
      </c>
      <c r="C15" s="93">
        <v>1</v>
      </c>
      <c r="D15" s="93">
        <v>2</v>
      </c>
      <c r="E15" s="93">
        <v>2</v>
      </c>
      <c r="F15" s="93">
        <v>2</v>
      </c>
      <c r="G15" s="93">
        <v>2</v>
      </c>
      <c r="H15" s="93">
        <v>1</v>
      </c>
      <c r="I15" s="94">
        <v>1</v>
      </c>
      <c r="J15" s="95"/>
      <c r="K15" s="93"/>
      <c r="L15" s="96"/>
      <c r="M15" s="81" t="str">
        <f t="shared" si="0"/>
        <v/>
      </c>
      <c r="N15" s="82">
        <f>IF($C15="","",'Version automatique'!$J$22+LOOKUP($C15,'Version automatique'!$A$20:$A$22,'Version automatique'!$B$20:$B$22)+LOOKUP($D15,'Version automatique'!$A$20:$A$22,'Version automatique'!$C$20:$C$22)+LOOKUP($E15,'Version automatique'!$A$20:$A$22,'Version automatique'!$D$20:$D$22)+LOOKUP($F15,'Version automatique'!$A$20:$A$22,'Version automatique'!$E$20:$E$22)+LOOKUP($G15,'Version automatique'!$A$20:$A$22,'Version automatique'!$F$20:$F$22)+LOOKUP($H15,'Version automatique'!$A$20:$A$22,'Version automatique'!$G$20:$G$22)+LOOKUP($I15,'Version automatique'!$A$20:$A$22,'Version automatique'!$H$20:$H$22))</f>
        <v>179.66800000000001</v>
      </c>
    </row>
    <row r="16" spans="1:14" x14ac:dyDescent="0.3">
      <c r="B16" s="83" t="s">
        <v>46</v>
      </c>
      <c r="C16" s="89"/>
      <c r="D16" s="89"/>
      <c r="E16" s="89"/>
      <c r="F16" s="89"/>
      <c r="G16" s="89"/>
      <c r="H16" s="89"/>
      <c r="I16" s="89"/>
      <c r="J16" s="91"/>
      <c r="K16" s="89"/>
      <c r="L16" s="92"/>
      <c r="M16" s="84" t="str">
        <f t="shared" si="0"/>
        <v/>
      </c>
      <c r="N16" s="67" t="str">
        <f>IF($C16="","",'Version automatique'!$J$22+LOOKUP($C16,'Version automatique'!$A$20:$A$22,'Version automatique'!$B$20:$B$22)+LOOKUP($D16,'Version automatique'!$A$20:$A$22,'Version automatique'!$C$20:$C$22)+LOOKUP($E16,'Version automatique'!$A$20:$A$22,'Version automatique'!$D$20:$D$22)+LOOKUP($F16,'Version automatique'!$A$20:$A$22,'Version automatique'!$E$20:$E$22)+LOOKUP($G16,'Version automatique'!$A$20:$A$22,'Version automatique'!$F$20:$F$22)+LOOKUP($H16,'Version automatique'!$A$20:$A$22,'Version automatique'!$G$20:$G$22)+LOOKUP($I16,'Version automatique'!$A$20:$A$22,'Version automatique'!$H$20:$H$22))</f>
        <v/>
      </c>
    </row>
    <row r="17" spans="2:14" x14ac:dyDescent="0.3">
      <c r="B17" s="83" t="s">
        <v>48</v>
      </c>
      <c r="C17" s="89"/>
      <c r="D17" s="89"/>
      <c r="E17" s="89"/>
      <c r="F17" s="89"/>
      <c r="G17" s="89"/>
      <c r="H17" s="89"/>
      <c r="I17" s="89"/>
      <c r="J17" s="91"/>
      <c r="K17" s="89"/>
      <c r="L17" s="92"/>
      <c r="M17" s="84" t="str">
        <f t="shared" si="0"/>
        <v/>
      </c>
      <c r="N17" s="67" t="str">
        <f>IF($C17="","",'Version automatique'!$J$22+LOOKUP($C17,'Version automatique'!$A$20:$A$22,'Version automatique'!$B$20:$B$22)+LOOKUP($D17,'Version automatique'!$A$20:$A$22,'Version automatique'!$C$20:$C$22)+LOOKUP($E17,'Version automatique'!$A$20:$A$22,'Version automatique'!$D$20:$D$22)+LOOKUP($F17,'Version automatique'!$A$20:$A$22,'Version automatique'!$E$20:$E$22)+LOOKUP($G17,'Version automatique'!$A$20:$A$22,'Version automatique'!$F$20:$F$22)+LOOKUP($H17,'Version automatique'!$A$20:$A$22,'Version automatique'!$G$20:$G$22)+LOOKUP($I17,'Version automatique'!$A$20:$A$22,'Version automatique'!$H$20:$H$22))</f>
        <v/>
      </c>
    </row>
    <row r="18" spans="2:14" x14ac:dyDescent="0.3">
      <c r="B18" s="83" t="s">
        <v>49</v>
      </c>
      <c r="C18" s="89"/>
      <c r="D18" s="89"/>
      <c r="E18" s="89"/>
      <c r="F18" s="89"/>
      <c r="G18" s="89"/>
      <c r="H18" s="89"/>
      <c r="I18" s="89"/>
      <c r="J18" s="91"/>
      <c r="K18" s="89"/>
      <c r="L18" s="92"/>
      <c r="M18" s="84" t="str">
        <f t="shared" si="0"/>
        <v/>
      </c>
      <c r="N18" s="67" t="str">
        <f>IF($C18="","",'Version automatique'!$J$22+LOOKUP($C18,'Version automatique'!$A$20:$A$22,'Version automatique'!$B$20:$B$22)+LOOKUP($D18,'Version automatique'!$A$20:$A$22,'Version automatique'!$C$20:$C$22)+LOOKUP($E18,'Version automatique'!$A$20:$A$22,'Version automatique'!$D$20:$D$22)+LOOKUP($F18,'Version automatique'!$A$20:$A$22,'Version automatique'!$E$20:$E$22)+LOOKUP($G18,'Version automatique'!$A$20:$A$22,'Version automatique'!$F$20:$F$22)+LOOKUP($H18,'Version automatique'!$A$20:$A$22,'Version automatique'!$G$20:$G$22)+LOOKUP($I18,'Version automatique'!$A$20:$A$22,'Version automatique'!$H$20:$H$22))</f>
        <v/>
      </c>
    </row>
    <row r="19" spans="2:14" x14ac:dyDescent="0.3">
      <c r="B19" s="83" t="s">
        <v>50</v>
      </c>
      <c r="C19" s="89"/>
      <c r="D19" s="89"/>
      <c r="E19" s="89"/>
      <c r="F19" s="89"/>
      <c r="G19" s="89"/>
      <c r="H19" s="89"/>
      <c r="I19" s="89"/>
      <c r="J19" s="91"/>
      <c r="K19" s="89"/>
      <c r="L19" s="92"/>
      <c r="M19" s="84" t="str">
        <f t="shared" si="0"/>
        <v/>
      </c>
      <c r="N19" s="67" t="str">
        <f>IF($C19="","",'Version automatique'!$J$22+LOOKUP($C19,'Version automatique'!$A$20:$A$22,'Version automatique'!$B$20:$B$22)+LOOKUP($D19,'Version automatique'!$A$20:$A$22,'Version automatique'!$C$20:$C$22)+LOOKUP($E19,'Version automatique'!$A$20:$A$22,'Version automatique'!$D$20:$D$22)+LOOKUP($F19,'Version automatique'!$A$20:$A$22,'Version automatique'!$E$20:$E$22)+LOOKUP($G19,'Version automatique'!$A$20:$A$22,'Version automatique'!$F$20:$F$22)+LOOKUP($H19,'Version automatique'!$A$20:$A$22,'Version automatique'!$G$20:$G$22)+LOOKUP($I19,'Version automatique'!$A$20:$A$22,'Version automatique'!$H$20:$H$22))</f>
        <v/>
      </c>
    </row>
    <row r="20" spans="2:14" x14ac:dyDescent="0.3">
      <c r="B20" s="83" t="s">
        <v>64</v>
      </c>
      <c r="C20" s="89"/>
      <c r="D20" s="89"/>
      <c r="E20" s="89"/>
      <c r="F20" s="89"/>
      <c r="G20" s="89"/>
      <c r="H20" s="89"/>
      <c r="I20" s="89"/>
      <c r="J20" s="91"/>
      <c r="K20" s="89"/>
      <c r="L20" s="92"/>
      <c r="M20" s="84" t="str">
        <f t="shared" si="0"/>
        <v/>
      </c>
      <c r="N20" s="67" t="str">
        <f>IF($C20="","",'Version automatique'!$J$22+LOOKUP($C20,'Version automatique'!$A$20:$A$22,'Version automatique'!$B$20:$B$22)+LOOKUP($D20,'Version automatique'!$A$20:$A$22,'Version automatique'!$C$20:$C$22)+LOOKUP($E20,'Version automatique'!$A$20:$A$22,'Version automatique'!$D$20:$D$22)+LOOKUP($F20,'Version automatique'!$A$20:$A$22,'Version automatique'!$E$20:$E$22)+LOOKUP($G20,'Version automatique'!$A$20:$A$22,'Version automatique'!$F$20:$F$22)+LOOKUP($H20,'Version automatique'!$A$20:$A$22,'Version automatique'!$G$20:$G$22)+LOOKUP($I20,'Version automatique'!$A$20:$A$22,'Version automatique'!$H$20:$H$22))</f>
        <v/>
      </c>
    </row>
  </sheetData>
  <mergeCells count="11">
    <mergeCell ref="B1:N1"/>
    <mergeCell ref="H4:J4"/>
    <mergeCell ref="H5:J5"/>
    <mergeCell ref="H6:J6"/>
    <mergeCell ref="H7:J7"/>
    <mergeCell ref="B10:B11"/>
    <mergeCell ref="J10:J11"/>
    <mergeCell ref="K10:K11"/>
    <mergeCell ref="L10:L11"/>
    <mergeCell ref="N10:N11"/>
    <mergeCell ref="M10:M11"/>
  </mergeCells>
  <phoneticPr fontId="5" type="noConversion"/>
  <conditionalFormatting sqref="N12:N20">
    <cfRule type="colorScale" priority="3">
      <colorScale>
        <cfvo type="min"/>
        <cfvo type="num" val="#REF!"/>
        <cfvo type="max"/>
        <color theme="0"/>
        <color rgb="FF00B050"/>
        <color theme="0"/>
      </colorScale>
    </cfRule>
  </conditionalFormatting>
  <conditionalFormatting sqref="N16:N20">
    <cfRule type="colorScale" priority="4">
      <colorScale>
        <cfvo type="min"/>
        <cfvo type="num" val="#REF!"/>
        <cfvo type="max"/>
        <color theme="0"/>
        <color rgb="FF00B050"/>
        <color theme="0"/>
      </colorScale>
    </cfRule>
  </conditionalFormatting>
  <conditionalFormatting sqref="C12:L20">
    <cfRule type="expression" dxfId="1" priority="2">
      <formula>AND(C12="")</formula>
    </cfRule>
  </conditionalFormatting>
  <conditionalFormatting sqref="M12:N20">
    <cfRule type="expression" dxfId="0" priority="1">
      <formula>AND($C12&lt;&gt;"",M12="")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Test Cours</vt:lpstr>
      <vt:lpstr>Valeurs à saisir</vt:lpstr>
      <vt:lpstr>Version automatique</vt:lpstr>
      <vt:lpstr>Tableaux intermédiaires</vt:lpstr>
      <vt:lpstr>Tableau théorique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Coco Coco</dc:creator>
  <cp:lastModifiedBy>Coco Coco</cp:lastModifiedBy>
  <dcterms:created xsi:type="dcterms:W3CDTF">2021-01-22T12:31:42Z</dcterms:created>
  <dcterms:modified xsi:type="dcterms:W3CDTF">2021-01-31T19:53:55Z</dcterms:modified>
</cp:coreProperties>
</file>