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105" yWindow="-105" windowWidth="19425" windowHeight="10425" activeTab="1"/>
  </bookViews>
  <sheets>
    <sheet name="notice" sheetId="8" r:id="rId1"/>
    <sheet name="recap" sheetId="11" r:id="rId2"/>
    <sheet name="réf.prod.fiscal par habitant" sheetId="4" r:id="rId3"/>
    <sheet name="simul. produit fiscal habitant" sheetId="6" r:id="rId4"/>
    <sheet name="références équilibre budget" sheetId="7" r:id="rId5"/>
    <sheet name="simul. équilibre budget" sheetId="3" r:id="rId6"/>
    <sheet name="réf. variation différenciée" sheetId="10" r:id="rId7"/>
    <sheet name="simul. variation différenciée" sheetId="9" r:id="rId8"/>
  </sheet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23" i="6" l="1"/>
  <c r="B16" i="10" l="1"/>
  <c r="B17" i="10"/>
  <c r="B16" i="7"/>
  <c r="B16" i="4"/>
  <c r="B35" i="4" l="1"/>
  <c r="H34" i="6"/>
  <c r="B34" i="7"/>
  <c r="H35" i="9"/>
  <c r="I35" i="9" s="1"/>
  <c r="J35" i="9" s="1"/>
  <c r="H34" i="9"/>
  <c r="B12" i="10"/>
  <c r="B8" i="10"/>
  <c r="B9" i="10" s="1"/>
  <c r="D32" i="3"/>
  <c r="D31" i="3"/>
  <c r="B32" i="3"/>
  <c r="B31" i="3"/>
  <c r="D20" i="3"/>
  <c r="D21" i="3"/>
  <c r="D19" i="3"/>
  <c r="B20" i="3"/>
  <c r="B21" i="3"/>
  <c r="B19" i="3"/>
  <c r="H24" i="9"/>
  <c r="E35" i="9"/>
  <c r="G35" i="9" s="1"/>
  <c r="E34" i="9"/>
  <c r="G25" i="9"/>
  <c r="D24" i="9"/>
  <c r="B24" i="9"/>
  <c r="D23" i="9"/>
  <c r="B23" i="9"/>
  <c r="D22" i="9"/>
  <c r="I22" i="9" s="1"/>
  <c r="B22" i="9"/>
  <c r="G7" i="9"/>
  <c r="C7" i="9"/>
  <c r="G6" i="9"/>
  <c r="C6" i="9"/>
  <c r="G5" i="9"/>
  <c r="C5" i="9"/>
  <c r="J22" i="9" l="1"/>
  <c r="I24" i="9"/>
  <c r="J24" i="9" s="1"/>
  <c r="E23" i="9"/>
  <c r="G23" i="9" s="1"/>
  <c r="L35" i="9"/>
  <c r="E24" i="9"/>
  <c r="G34" i="9"/>
  <c r="G37" i="9" s="1"/>
  <c r="E37" i="9"/>
  <c r="B35" i="10" s="1"/>
  <c r="E22" i="9"/>
  <c r="K35" i="9" l="1"/>
  <c r="M35" i="9" s="1"/>
  <c r="E26" i="9"/>
  <c r="G22" i="9"/>
  <c r="G24" i="9"/>
  <c r="F22" i="9" l="1"/>
  <c r="F24" i="9"/>
  <c r="G26" i="9"/>
  <c r="F23" i="9"/>
  <c r="F34" i="9"/>
  <c r="F35" i="9"/>
  <c r="F26" i="9" l="1"/>
  <c r="F37" i="9"/>
  <c r="B22" i="7" l="1"/>
  <c r="B12" i="7"/>
  <c r="B8" i="7"/>
  <c r="B9" i="7" s="1"/>
  <c r="G7" i="3" l="1"/>
  <c r="C7" i="3"/>
  <c r="G6" i="3"/>
  <c r="C6" i="3"/>
  <c r="G5" i="3"/>
  <c r="C5" i="3"/>
  <c r="K22" i="6"/>
  <c r="G7" i="6"/>
  <c r="G6" i="6"/>
  <c r="G5" i="6"/>
  <c r="C5" i="6"/>
  <c r="C6" i="6"/>
  <c r="C7" i="6"/>
  <c r="H23" i="6"/>
  <c r="E32" i="6"/>
  <c r="E31" i="6"/>
  <c r="D21" i="6"/>
  <c r="B21" i="6"/>
  <c r="D20" i="6"/>
  <c r="B20" i="6"/>
  <c r="D19" i="6"/>
  <c r="B19" i="6"/>
  <c r="G22" i="3"/>
  <c r="E34" i="6" l="1"/>
  <c r="G32" i="6"/>
  <c r="G31" i="6"/>
  <c r="E21" i="6"/>
  <c r="G21" i="6" s="1"/>
  <c r="E20" i="6"/>
  <c r="E19" i="6"/>
  <c r="F31" i="6" l="1"/>
  <c r="F32" i="6"/>
  <c r="G34" i="6"/>
  <c r="G20" i="6"/>
  <c r="E23" i="6"/>
  <c r="G19" i="6"/>
  <c r="B12" i="4"/>
  <c r="B8" i="4"/>
  <c r="B9" i="4" s="1"/>
  <c r="G23" i="6" l="1"/>
  <c r="K23" i="6" s="1"/>
  <c r="F20" i="6"/>
  <c r="H20" i="6" s="1"/>
  <c r="F19" i="6"/>
  <c r="F21" i="6"/>
  <c r="H21" i="6" s="1"/>
  <c r="E20" i="3"/>
  <c r="G20" i="3" s="1"/>
  <c r="E21" i="3"/>
  <c r="G21" i="3" s="1"/>
  <c r="E19" i="3"/>
  <c r="G19" i="3" s="1"/>
  <c r="H19" i="6" l="1"/>
  <c r="K19" i="6" s="1"/>
  <c r="K12" i="6"/>
  <c r="K14" i="6"/>
  <c r="I20" i="6"/>
  <c r="J20" i="6" s="1"/>
  <c r="K20" i="6"/>
  <c r="I21" i="6"/>
  <c r="J21" i="6" s="1"/>
  <c r="K21" i="6"/>
  <c r="I19" i="6"/>
  <c r="J19" i="6" l="1"/>
  <c r="J23" i="6" s="1"/>
  <c r="K10" i="6" s="1"/>
  <c r="L25" i="6"/>
  <c r="B31" i="4" s="1"/>
  <c r="H31" i="6"/>
  <c r="H32" i="6"/>
  <c r="I31" i="6" l="1"/>
  <c r="J31" i="6" s="1"/>
  <c r="K31" i="6"/>
  <c r="I32" i="6"/>
  <c r="J32" i="6" s="1"/>
  <c r="K32" i="6"/>
  <c r="L19" i="6"/>
  <c r="E12" i="6"/>
  <c r="L20" i="6"/>
  <c r="L21" i="6"/>
  <c r="E32" i="3"/>
  <c r="G32" i="3" s="1"/>
  <c r="E31" i="3"/>
  <c r="G31" i="3" s="1"/>
  <c r="J34" i="6" l="1"/>
  <c r="L10" i="6" s="1"/>
  <c r="I34" i="6"/>
  <c r="L36" i="6" s="1"/>
  <c r="K34" i="6"/>
  <c r="G34" i="3"/>
  <c r="E34" i="3"/>
  <c r="B35" i="7" s="1"/>
  <c r="E23" i="3"/>
  <c r="L12" i="6" l="1"/>
  <c r="L14" i="6"/>
  <c r="L32" i="6"/>
  <c r="B43" i="4"/>
  <c r="B42" i="4" s="1"/>
  <c r="B34" i="4" s="1"/>
  <c r="F14" i="6" s="1"/>
  <c r="F12" i="6"/>
  <c r="B23" i="7"/>
  <c r="B30" i="7" s="1"/>
  <c r="B31" i="7" s="1"/>
  <c r="H25" i="3" s="1"/>
  <c r="B23" i="10"/>
  <c r="L31" i="6"/>
  <c r="F32" i="3"/>
  <c r="F31" i="3"/>
  <c r="F19" i="3"/>
  <c r="F21" i="3"/>
  <c r="F20" i="3"/>
  <c r="B23" i="4"/>
  <c r="B30" i="4" s="1"/>
  <c r="B22" i="4" s="1"/>
  <c r="E14" i="6" s="1"/>
  <c r="G23" i="3"/>
  <c r="B14" i="4" l="1"/>
  <c r="B17" i="4"/>
  <c r="H21" i="3"/>
  <c r="E12" i="3"/>
  <c r="B14" i="10"/>
  <c r="B14" i="7"/>
  <c r="B17" i="7"/>
  <c r="F23" i="3"/>
  <c r="F34" i="3"/>
  <c r="I21" i="3" l="1"/>
  <c r="H19" i="3"/>
  <c r="I19" i="3" s="1"/>
  <c r="H20" i="3"/>
  <c r="I20" i="3" s="1"/>
  <c r="K20" i="3" l="1"/>
  <c r="J20" i="3"/>
  <c r="L20" i="3" s="1"/>
  <c r="K19" i="3"/>
  <c r="J19" i="3"/>
  <c r="L19" i="3" s="1"/>
  <c r="K21" i="3"/>
  <c r="J21" i="3"/>
  <c r="L21" i="3" s="1"/>
  <c r="I23" i="3"/>
  <c r="K23" i="3" l="1"/>
  <c r="K10" i="3" s="1"/>
  <c r="L23" i="3"/>
  <c r="J23" i="3"/>
  <c r="E14" i="3" s="1"/>
  <c r="L22" i="9"/>
  <c r="K14" i="3" l="1"/>
  <c r="K12" i="3"/>
  <c r="K22" i="9"/>
  <c r="M22" i="9" l="1"/>
  <c r="L24" i="9"/>
  <c r="K24" i="9" l="1"/>
  <c r="M24" i="9" s="1"/>
  <c r="H23" i="9"/>
  <c r="I23" i="9" s="1"/>
  <c r="J23" i="9" s="1"/>
  <c r="L23" i="9" l="1"/>
  <c r="L26" i="9" s="1"/>
  <c r="L13" i="9" s="1"/>
  <c r="J26" i="9"/>
  <c r="B30" i="10" s="1"/>
  <c r="K23" i="9"/>
  <c r="I34" i="9"/>
  <c r="J34" i="9" s="1"/>
  <c r="L34" i="9" s="1"/>
  <c r="L37" i="9" s="1"/>
  <c r="M13" i="9" s="1"/>
  <c r="K34" i="9" l="1"/>
  <c r="K37" i="9" s="1"/>
  <c r="B22" i="10"/>
  <c r="E17" i="9" s="1"/>
  <c r="B31" i="10"/>
  <c r="J37" i="9"/>
  <c r="B42" i="10" s="1"/>
  <c r="M23" i="9"/>
  <c r="M26" i="9" s="1"/>
  <c r="K26" i="9"/>
  <c r="E15" i="9" s="1"/>
  <c r="L15" i="9" l="1"/>
  <c r="L17" i="9"/>
  <c r="F15" i="9"/>
  <c r="B43" i="10"/>
  <c r="H39" i="9" s="1"/>
  <c r="M11" i="9" s="1"/>
  <c r="B34" i="10"/>
  <c r="F17" i="9" s="1"/>
  <c r="L11" i="9"/>
  <c r="H28" i="9"/>
  <c r="M34" i="9"/>
  <c r="M37" i="9" s="1"/>
  <c r="B42" i="7"/>
  <c r="B43" i="7" s="1"/>
  <c r="H36" i="3" s="1"/>
  <c r="F12" i="3" s="1"/>
  <c r="M15" i="9" l="1"/>
  <c r="M17" i="9"/>
  <c r="H32" i="3"/>
  <c r="I32" i="3" s="1"/>
  <c r="H31" i="3"/>
  <c r="I31" i="3" s="1"/>
  <c r="J31" i="3" l="1"/>
  <c r="I34" i="3"/>
  <c r="K31" i="3"/>
  <c r="J32" i="3"/>
  <c r="L32" i="3" s="1"/>
  <c r="K32" i="3"/>
  <c r="K34" i="3" l="1"/>
  <c r="L31" i="3"/>
  <c r="L34" i="3" s="1"/>
  <c r="J34" i="3"/>
  <c r="F14" i="3" s="1"/>
  <c r="L14" i="3" l="1"/>
  <c r="L12" i="3"/>
  <c r="L10" i="3"/>
  <c r="C19" i="3" l="1"/>
  <c r="C21" i="3"/>
  <c r="B22" i="3"/>
  <c r="C20" i="3"/>
  <c r="C20" i="6"/>
  <c r="C19" i="6"/>
  <c r="C21" i="6"/>
  <c r="B22" i="6"/>
  <c r="C23" i="9"/>
  <c r="C24" i="9"/>
  <c r="B25" i="9"/>
  <c r="C22" i="9"/>
  <c r="C32" i="6"/>
  <c r="C31" i="6"/>
  <c r="B33" i="6"/>
  <c r="C35" i="9"/>
  <c r="B36" i="9"/>
  <c r="C34" i="9"/>
  <c r="C31" i="3"/>
  <c r="B33" i="3"/>
  <c r="C32" i="3"/>
</calcChain>
</file>

<file path=xl/comments1.xml><?xml version="1.0" encoding="utf-8"?>
<comments xmlns="http://schemas.openxmlformats.org/spreadsheetml/2006/main">
  <authors>
    <author>Monnet Pierre</author>
  </authors>
  <commentList>
    <comment ref="B15" authorId="0">
      <text>
        <r>
          <rPr>
            <sz val="9"/>
            <color indexed="81"/>
            <rFont val="Tahoma"/>
            <family val="2"/>
          </rPr>
          <t>chiffre 2018</t>
        </r>
      </text>
    </comment>
  </commentList>
</comments>
</file>

<file path=xl/comments2.xml><?xml version="1.0" encoding="utf-8"?>
<comments xmlns="http://schemas.openxmlformats.org/spreadsheetml/2006/main">
  <authors>
    <author>Monnet Pierre</author>
  </authors>
  <commentList>
    <comment ref="E23" authorId="0">
      <text>
        <r>
          <rPr>
            <b/>
            <sz val="9"/>
            <color indexed="81"/>
            <rFont val="Tahoma"/>
            <family val="2"/>
          </rPr>
          <t>Monnet Pierre:</t>
        </r>
        <r>
          <rPr>
            <sz val="9"/>
            <color indexed="81"/>
            <rFont val="Tahoma"/>
            <family val="2"/>
          </rPr>
          <t xml:space="preserve">
2427000€ sur rapport DOB en 2019</t>
        </r>
      </text>
    </comment>
  </commentList>
</comments>
</file>

<file path=xl/comments3.xml><?xml version="1.0" encoding="utf-8"?>
<comments xmlns="http://schemas.openxmlformats.org/spreadsheetml/2006/main">
  <authors>
    <author>Monnet Pierre</author>
  </authors>
  <commentList>
    <comment ref="B15" authorId="0">
      <text>
        <r>
          <rPr>
            <sz val="9"/>
            <color indexed="81"/>
            <rFont val="Tahoma"/>
            <family val="2"/>
          </rPr>
          <t>chiffre 2018</t>
        </r>
      </text>
    </comment>
  </commentList>
</comments>
</file>

<file path=xl/comments4.xml><?xml version="1.0" encoding="utf-8"?>
<comments xmlns="http://schemas.openxmlformats.org/spreadsheetml/2006/main">
  <authors>
    <author>Monnet Pierre</author>
  </authors>
  <commentList>
    <comment ref="E23" authorId="0">
      <text>
        <r>
          <rPr>
            <b/>
            <sz val="9"/>
            <color indexed="81"/>
            <rFont val="Tahoma"/>
            <family val="2"/>
          </rPr>
          <t>Monnet Pierre:</t>
        </r>
        <r>
          <rPr>
            <sz val="9"/>
            <color indexed="81"/>
            <rFont val="Tahoma"/>
            <family val="2"/>
          </rPr>
          <t xml:space="preserve">
2427000€ sur rapport DOB en 2019</t>
        </r>
      </text>
    </comment>
  </commentList>
</comments>
</file>

<file path=xl/comments5.xml><?xml version="1.0" encoding="utf-8"?>
<comments xmlns="http://schemas.openxmlformats.org/spreadsheetml/2006/main">
  <authors>
    <author>Monnet Pierre</author>
  </authors>
  <commentList>
    <comment ref="B15" authorId="0">
      <text>
        <r>
          <rPr>
            <sz val="9"/>
            <color indexed="81"/>
            <rFont val="Tahoma"/>
            <family val="2"/>
          </rPr>
          <t>chiffre 2018</t>
        </r>
      </text>
    </comment>
  </commentList>
</comments>
</file>

<file path=xl/comments6.xml><?xml version="1.0" encoding="utf-8"?>
<comments xmlns="http://schemas.openxmlformats.org/spreadsheetml/2006/main">
  <authors>
    <author>Monnet Pierre</author>
  </authors>
  <commentList>
    <comment ref="E26" authorId="0">
      <text>
        <r>
          <rPr>
            <b/>
            <sz val="9"/>
            <color indexed="81"/>
            <rFont val="Tahoma"/>
            <family val="2"/>
          </rPr>
          <t>Monnet Pierre:</t>
        </r>
        <r>
          <rPr>
            <sz val="9"/>
            <color indexed="81"/>
            <rFont val="Tahoma"/>
            <family val="2"/>
          </rPr>
          <t xml:space="preserve">
2427000€ sur rapport DOB en 2019</t>
        </r>
      </text>
    </comment>
  </commentList>
</comments>
</file>

<file path=xl/sharedStrings.xml><?xml version="1.0" encoding="utf-8"?>
<sst xmlns="http://schemas.openxmlformats.org/spreadsheetml/2006/main" count="319" uniqueCount="95">
  <si>
    <t>recettes actuelles</t>
  </si>
  <si>
    <t>% des bases</t>
  </si>
  <si>
    <t>sans TH</t>
  </si>
  <si>
    <t>base 2019</t>
  </si>
  <si>
    <t>taux 2019</t>
  </si>
  <si>
    <t>Potentiel fiscal</t>
  </si>
  <si>
    <t>potentiel fiscal / habitant</t>
  </si>
  <si>
    <t>coefficient de variation proportionnelle</t>
  </si>
  <si>
    <t>Taxe Habitation</t>
  </si>
  <si>
    <t>Taxe fiscale sur bâti</t>
  </si>
  <si>
    <t>Taxe Fiscale sur non bâti</t>
  </si>
  <si>
    <t>Taxe habitation</t>
  </si>
  <si>
    <t>Taxe foncière bâti</t>
  </si>
  <si>
    <t>Taxe foncière non bâti</t>
  </si>
  <si>
    <t>Population DGF 2019</t>
  </si>
  <si>
    <t>Bases 2019</t>
  </si>
  <si>
    <t>Revenu imposable</t>
  </si>
  <si>
    <t>Revenu imposable par habitant</t>
  </si>
  <si>
    <t>Longueur de voirie</t>
  </si>
  <si>
    <t>nouveau taux</t>
  </si>
  <si>
    <t>scénario avec taxe d'habitation</t>
  </si>
  <si>
    <t>scénario sans taxe d'habitation</t>
  </si>
  <si>
    <t>Taux 2019</t>
  </si>
  <si>
    <t>TOTAUX</t>
  </si>
  <si>
    <t>Produits à taux constants</t>
  </si>
  <si>
    <t>Produit CVAE</t>
  </si>
  <si>
    <t>Total des allocations compensatrices</t>
  </si>
  <si>
    <t>DCRTP</t>
  </si>
  <si>
    <t>versement du GIR</t>
  </si>
  <si>
    <t>taxe additionnelle à la TFPNB</t>
  </si>
  <si>
    <t>TASCOM</t>
  </si>
  <si>
    <t>Produit fiscal attendu</t>
  </si>
  <si>
    <t>Produit nécessaire à l'équilibre du budget</t>
  </si>
  <si>
    <t>Produit fiscal par habitant</t>
  </si>
  <si>
    <t>Produit fiscal par habitant - 2019</t>
  </si>
  <si>
    <t>% recettes actuelles</t>
  </si>
  <si>
    <t>recettes nouveau produit fiscal / habitant</t>
  </si>
  <si>
    <t>Objectif produit fiscal / habitant</t>
  </si>
  <si>
    <t>différence</t>
  </si>
  <si>
    <t>taux plafond</t>
  </si>
  <si>
    <t xml:space="preserve">Un objectif produit fiscal par habitant </t>
  </si>
  <si>
    <t xml:space="preserve">aboutit à un coefficient de variation proportionnelle de </t>
  </si>
  <si>
    <t>et représente un total de recettes supplémentaires de</t>
  </si>
  <si>
    <t>Légende</t>
  </si>
  <si>
    <t>supérieur au taux moyens national</t>
  </si>
  <si>
    <t>supérieur au taux moyens plafond</t>
  </si>
  <si>
    <t>Taux moyens national 2019 pour 2020</t>
  </si>
  <si>
    <t>Taux moyens départemental 2019 pour 2020</t>
  </si>
  <si>
    <t>taux ou montant à actualiser chaque année</t>
  </si>
  <si>
    <t>recettes selon coef. variation proportionnelle</t>
  </si>
  <si>
    <t>produit fiscal / habitant selon coef. variation proportionnelle</t>
  </si>
  <si>
    <t>différence / habitant</t>
  </si>
  <si>
    <t xml:space="preserve">une différence par habitant de </t>
  </si>
  <si>
    <t xml:space="preserve">une différence par habitant (tenant compte de la suppression de la TH) de </t>
  </si>
  <si>
    <t>aboutit à un produit fiscal par habitant de</t>
  </si>
  <si>
    <t xml:space="preserve">Un total de produits nécessaires à l'équilibre du budget de </t>
  </si>
  <si>
    <t xml:space="preserve"> représente un coefficient de variation proportionnelle de </t>
  </si>
  <si>
    <t>représente un total de recettes supplémentaires de</t>
  </si>
  <si>
    <t>supérieur au taux moyens départemental ou de la strate</t>
  </si>
  <si>
    <t>produit fiscal / habitant</t>
  </si>
  <si>
    <t xml:space="preserve">et à un total de produits nécessaires à l'équilibre du budget de </t>
  </si>
  <si>
    <t>SIMULATION CALCUL TFB ET TFNB A PARTIR DU PRODUIT FISCAL PAR HABITANT</t>
  </si>
  <si>
    <t>SIMULATION CALCUL TFB ET TFNB A PARTIR DU TOTAL DES PRODUITS NECESSAIRES A L'EQUILIBRE DU BUDGET</t>
  </si>
  <si>
    <t>% augmentation du taux</t>
  </si>
  <si>
    <t>taux de varation de la TFNB &gt; à celui de la TFB</t>
  </si>
  <si>
    <t>Une variation du taux de taxe foncière sur le bâti de</t>
  </si>
  <si>
    <t>Une variation du taux de taxe foncière sur le non bâti de</t>
  </si>
  <si>
    <t>Produit fiscal par habitant 2019
Les Avenières (avec taxe d'habitation)</t>
  </si>
  <si>
    <t>Produit fiscal par habitant 2019
Les Avenières (sans taxe d'habitation)</t>
  </si>
  <si>
    <t>Produit fiscal moyen de la strate</t>
  </si>
  <si>
    <t xml:space="preserve">une différence par habitant (sans TH) de </t>
  </si>
  <si>
    <t>SIMULATION SELON LA METHODE DE VARIATION DIFFERENCIEE</t>
  </si>
  <si>
    <t>avec TH</t>
  </si>
  <si>
    <t>recettes selon nouveau taux</t>
  </si>
  <si>
    <t>NOTICE</t>
  </si>
  <si>
    <t>Principe</t>
  </si>
  <si>
    <t>Présentation de l'outil</t>
  </si>
  <si>
    <t>Utilisation</t>
  </si>
  <si>
    <t>1. variation proportionnelle - approche par le produit fiscal par habitant (onglets bleu)</t>
  </si>
  <si>
    <t>2.  variation proportionnelle - approche par le montant de produits nécessaires à l'équilibre du budget (onglet vert)</t>
  </si>
  <si>
    <t>3. variation différenciée : révision des taux de la taxe foncière sur le bâti et la taxe foncière sur le non bâti (onglets orange)</t>
  </si>
  <si>
    <t>Le tableau permet de calculer rapidement les impacts potentiels liés à l'évolution de la taxe foncière sur le bâti et la taxe foncière sur le non bâti selon 3 approches :</t>
  </si>
  <si>
    <t>Il y a 2 onglets pour chacune des approches :</t>
  </si>
  <si>
    <t xml:space="preserve"> - un onglet "références", qui comporte les principaux éléments de base pour le calcul (nombre d'habitants, bases fiscales…)</t>
  </si>
  <si>
    <t xml:space="preserve"> - un onglet de simulation, qui permet de voir, selon la valeur cible saisie, les impacts de cette valeur sur plusieurs variables (taux d'imposition pour les approches en variation proportionnelle, recettes supplémentaires générées, impact par habitant...)
Les principales valeurs apparaissent dans cet onglet, entre les lignes 9 à 14 pour les approches en variation proportionnelle, entre les lignes 10 à 17 pour l'approche en variation différenciée</t>
  </si>
  <si>
    <t>Il y a deux catégories de données à saisir:</t>
  </si>
  <si>
    <t>1. les cellules surlignées en vert : ce sont les données à actualiser chaque année (nombre d'habitants N-1, taux N-1…)</t>
  </si>
  <si>
    <t>2. les cellules surlignées en jaune : ce sont les valeurs cibles à indiquer selon l'objectif défini. C'est la saisie dans ces cellules qui permet de réaliser les différentes simulations</t>
  </si>
  <si>
    <t>Pour chaque approche, les principales valeurs sont déclinées selon 2 scénarios:</t>
  </si>
  <si>
    <t>1. un scénario "avec taxe d'habitation", qui montre les impacts qu'il y aurait eu en cas de maintien de la TH. Ce scénario donne à voir également les impcts potentiels sur les mécanismes de compensation suite à la suppression de la TH</t>
  </si>
  <si>
    <t>2. un scénario "sans taxe d'habitation", qui ne tient compte que des impacts générés par une variation des taux de taxe foncière sur le bâti et de taxe foncière sur le non bâti</t>
  </si>
  <si>
    <t>Certaines cellules comportent des mises en forme conditionnelles, pour comparer notamment les impacts des évolutions envisagées par rapport aux moyennes nationale et départementale.  
La signification des couleurs de cellules utilisées est détaillée dans la cartouche "légende" de chaque onglet de simulation</t>
  </si>
  <si>
    <t>Produit fiscal moyen estimé de la strate sans TH</t>
  </si>
  <si>
    <t>option choisie</t>
  </si>
  <si>
    <t>montant recettes fiscales selon option choisie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</si>
</sst>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0\ &quot;€&quot;"/>
    <numFmt numFmtId="165" formatCode="0,000&quot; hab.&quot;"/>
    <numFmt numFmtId="166" formatCode="0&quot; km&quot;"/>
    <numFmt numFmtId="167" formatCode="0.000"/>
    <numFmt numFmtId="168" formatCode="0.000000"/>
    <numFmt numFmtId="169" formatCode="#,##0.000000\ &quot;€&quot;"/>
  </numFmts>
  <fonts count="32" x14ac:knownFonts="1">
    <font>
      <sz val="11"/>
      <color theme="1"/>
      <name val="Calibri"/>
      <family val="2"/>
      <scheme val="minor"/>
    </font>
    <font>
      <sz val="11"/>
      <color theme="1"/>
      <name val="Calibri"/>
      <family val="2"/>
      <scheme val="minor"/>
    </font>
    <font>
      <sz val="10.5"/>
      <color theme="1"/>
      <name val="Calibri"/>
      <family val="2"/>
      <scheme val="minor"/>
    </font>
    <font>
      <b/>
      <sz val="10.5"/>
      <color theme="1"/>
      <name val="Calibri"/>
      <family val="2"/>
      <scheme val="minor"/>
    </font>
    <font>
      <b/>
      <sz val="11"/>
      <color theme="1"/>
      <name val="Calibri"/>
      <family val="2"/>
      <scheme val="minor"/>
    </font>
    <font>
      <i/>
      <sz val="10.5"/>
      <color theme="1"/>
      <name val="Calibri"/>
      <family val="2"/>
      <scheme val="minor"/>
    </font>
    <font>
      <i/>
      <sz val="11"/>
      <color theme="1"/>
      <name val="Calibri"/>
      <family val="2"/>
      <scheme val="minor"/>
    </font>
    <font>
      <sz val="9"/>
      <color indexed="81"/>
      <name val="Tahoma"/>
      <family val="2"/>
    </font>
    <font>
      <b/>
      <sz val="9"/>
      <color indexed="81"/>
      <name val="Tahoma"/>
      <family val="2"/>
    </font>
    <font>
      <b/>
      <i/>
      <sz val="11"/>
      <color theme="1"/>
      <name val="Calibri"/>
      <family val="2"/>
      <scheme val="minor"/>
    </font>
    <font>
      <b/>
      <i/>
      <sz val="11"/>
      <color rgb="FFFF0000"/>
      <name val="Calibri"/>
      <family val="2"/>
      <scheme val="minor"/>
    </font>
    <font>
      <b/>
      <i/>
      <sz val="10.5"/>
      <color theme="1"/>
      <name val="Calibri"/>
      <family val="2"/>
      <scheme val="minor"/>
    </font>
    <font>
      <b/>
      <i/>
      <sz val="10.5"/>
      <color rgb="FFFF0000"/>
      <name val="Calibri"/>
      <family val="2"/>
      <scheme val="minor"/>
    </font>
    <font>
      <b/>
      <sz val="14"/>
      <color theme="1"/>
      <name val="Calibri"/>
      <family val="2"/>
      <scheme val="minor"/>
    </font>
    <font>
      <b/>
      <i/>
      <sz val="12"/>
      <color rgb="FFC00000"/>
      <name val="Calibri"/>
      <family val="2"/>
      <scheme val="minor"/>
    </font>
    <font>
      <b/>
      <i/>
      <sz val="11"/>
      <color rgb="FFC00000"/>
      <name val="Calibri"/>
      <family val="2"/>
      <scheme val="minor"/>
    </font>
    <font>
      <b/>
      <sz val="11"/>
      <color rgb="FFC00000"/>
      <name val="Calibri"/>
      <family val="2"/>
      <scheme val="minor"/>
    </font>
    <font>
      <sz val="11"/>
      <color rgb="FFC00000"/>
      <name val="Calibri"/>
      <family val="2"/>
      <scheme val="minor"/>
    </font>
    <font>
      <b/>
      <i/>
      <sz val="12"/>
      <color rgb="FF7030A0"/>
      <name val="Calibri"/>
      <family val="2"/>
      <scheme val="minor"/>
    </font>
    <font>
      <b/>
      <i/>
      <sz val="11"/>
      <color rgb="FF7030A0"/>
      <name val="Calibri"/>
      <family val="2"/>
      <scheme val="minor"/>
    </font>
    <font>
      <b/>
      <sz val="11"/>
      <color rgb="FF7030A0"/>
      <name val="Calibri"/>
      <family val="2"/>
      <scheme val="minor"/>
    </font>
    <font>
      <sz val="11"/>
      <color rgb="FF7030A0"/>
      <name val="Calibri"/>
      <family val="2"/>
      <scheme val="minor"/>
    </font>
    <font>
      <b/>
      <sz val="10"/>
      <name val="Arial"/>
      <family val="2"/>
    </font>
    <font>
      <b/>
      <u/>
      <sz val="10"/>
      <name val="Arial"/>
      <family val="2"/>
    </font>
    <font>
      <sz val="10.5"/>
      <name val="Calibri"/>
      <family val="2"/>
    </font>
    <font>
      <sz val="10"/>
      <name val="Arial"/>
      <family val="2"/>
    </font>
    <font>
      <b/>
      <sz val="10.5"/>
      <color rgb="FF00B0F0"/>
      <name val="Calibri"/>
      <family val="2"/>
    </font>
    <font>
      <b/>
      <sz val="10.5"/>
      <color rgb="FF00B050"/>
      <name val="Calibri"/>
      <family val="2"/>
    </font>
    <font>
      <b/>
      <sz val="10.5"/>
      <color theme="5"/>
      <name val="Calibri"/>
      <family val="2"/>
    </font>
    <font>
      <b/>
      <sz val="10"/>
      <color rgb="FF00B050"/>
      <name val="Arial"/>
      <family val="2"/>
    </font>
    <font>
      <b/>
      <sz val="10"/>
      <color rgb="FFCCC700"/>
      <name val="Arial"/>
      <family val="2"/>
    </font>
    <font>
      <sz val="8"/>
      <name val="Tahoma"/>
      <family val="2"/>
    </font>
  </fonts>
  <fills count="13">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rgb="FFFF0000"/>
        <bgColor indexed="64"/>
      </patternFill>
    </fill>
    <fill>
      <patternFill patternType="solid">
        <fgColor rgb="FFFFC000"/>
        <bgColor indexed="64"/>
      </patternFill>
    </fill>
    <fill>
      <patternFill patternType="solid">
        <fgColor rgb="FF7030A0"/>
        <bgColor indexed="64"/>
      </patternFill>
    </fill>
    <fill>
      <patternFill patternType="solid">
        <fgColor rgb="FF92D050"/>
        <bgColor indexed="64"/>
      </patternFill>
    </fill>
    <fill>
      <patternFill patternType="solid">
        <fgColor theme="5"/>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8" tint="0.79998168889431442"/>
        <bgColor indexed="64"/>
      </patternFill>
    </fill>
  </fills>
  <borders count="30">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style="thin">
        <color indexed="64"/>
      </top>
      <bottom style="thin">
        <color indexed="64"/>
      </bottom>
      <diagonal/>
    </border>
  </borders>
  <cellStyleXfs count="2">
    <xf numFmtId="0" fontId="0" fillId="0" borderId="0"/>
    <xf numFmtId="9" fontId="1" fillId="0" borderId="0" applyFont="0" applyFill="0" applyBorder="0" applyAlignment="0" applyProtection="0"/>
  </cellStyleXfs>
  <cellXfs count="227">
    <xf numFmtId="0" fontId="0" fillId="0" borderId="0" xfId="0"/>
    <xf numFmtId="0" fontId="0" fillId="0" borderId="0" xfId="0" applyFont="1" applyAlignment="1">
      <alignment horizontal="justify" vertical="center"/>
    </xf>
    <xf numFmtId="165" fontId="0" fillId="0" borderId="0" xfId="0" applyNumberFormat="1" applyFont="1"/>
    <xf numFmtId="0" fontId="0" fillId="0" borderId="0" xfId="0" applyFont="1"/>
    <xf numFmtId="164" fontId="2" fillId="0" borderId="0" xfId="0" applyNumberFormat="1" applyFont="1" applyAlignment="1">
      <alignment vertical="center"/>
    </xf>
    <xf numFmtId="164" fontId="2" fillId="0" borderId="0" xfId="0" applyNumberFormat="1" applyFont="1" applyAlignment="1">
      <alignment horizontal="left" vertical="center" wrapText="1"/>
    </xf>
    <xf numFmtId="164" fontId="3" fillId="0" borderId="0" xfId="0" applyNumberFormat="1" applyFont="1" applyAlignment="1">
      <alignment vertical="center"/>
    </xf>
    <xf numFmtId="10" fontId="2" fillId="0" borderId="0" xfId="0" applyNumberFormat="1" applyFont="1" applyAlignment="1">
      <alignment vertical="center"/>
    </xf>
    <xf numFmtId="9" fontId="2" fillId="0" borderId="0" xfId="1" applyFont="1" applyAlignment="1">
      <alignment vertical="center"/>
    </xf>
    <xf numFmtId="164" fontId="3" fillId="0" borderId="0" xfId="0" applyNumberFormat="1" applyFont="1" applyAlignment="1">
      <alignment horizontal="center" vertical="center"/>
    </xf>
    <xf numFmtId="167" fontId="2" fillId="0" borderId="0" xfId="0" applyNumberFormat="1" applyFont="1" applyAlignment="1">
      <alignment vertical="center"/>
    </xf>
    <xf numFmtId="9" fontId="5" fillId="0" borderId="2" xfId="1" applyFont="1" applyBorder="1" applyAlignment="1">
      <alignment horizontal="center" vertical="center"/>
    </xf>
    <xf numFmtId="0" fontId="4" fillId="0" borderId="0" xfId="0" applyFont="1" applyAlignment="1">
      <alignment horizontal="center"/>
    </xf>
    <xf numFmtId="168" fontId="2" fillId="0" borderId="3" xfId="0" applyNumberFormat="1" applyFont="1" applyBorder="1" applyAlignment="1">
      <alignment vertical="center"/>
    </xf>
    <xf numFmtId="0" fontId="6" fillId="0" borderId="0" xfId="0" applyFont="1"/>
    <xf numFmtId="0" fontId="4" fillId="0" borderId="0" xfId="0" applyFont="1"/>
    <xf numFmtId="164" fontId="5" fillId="0" borderId="0" xfId="0" applyNumberFormat="1" applyFont="1" applyAlignment="1">
      <alignment vertical="center"/>
    </xf>
    <xf numFmtId="0" fontId="0" fillId="0" borderId="0" xfId="0" applyAlignment="1">
      <alignment vertical="center"/>
    </xf>
    <xf numFmtId="10" fontId="6" fillId="0" borderId="0" xfId="1" applyNumberFormat="1" applyFont="1" applyAlignment="1">
      <alignment vertical="center"/>
    </xf>
    <xf numFmtId="164" fontId="6" fillId="0" borderId="0" xfId="0" applyNumberFormat="1" applyFont="1" applyAlignment="1">
      <alignment vertical="center"/>
    </xf>
    <xf numFmtId="0" fontId="0" fillId="0" borderId="4" xfId="0" applyFont="1" applyBorder="1" applyAlignment="1">
      <alignment vertical="center"/>
    </xf>
    <xf numFmtId="0" fontId="9" fillId="0" borderId="4" xfId="0" applyFont="1" applyBorder="1" applyAlignment="1">
      <alignment horizontal="center" vertical="center"/>
    </xf>
    <xf numFmtId="0" fontId="0" fillId="0" borderId="4" xfId="0" applyBorder="1" applyAlignment="1">
      <alignment vertical="center"/>
    </xf>
    <xf numFmtId="164" fontId="6" fillId="0" borderId="4" xfId="0" applyNumberFormat="1" applyFont="1" applyBorder="1" applyAlignment="1">
      <alignment horizontal="right" vertical="center"/>
    </xf>
    <xf numFmtId="10" fontId="6" fillId="0" borderId="4" xfId="1" applyNumberFormat="1" applyFont="1" applyBorder="1" applyAlignment="1">
      <alignment vertical="center"/>
    </xf>
    <xf numFmtId="164" fontId="6" fillId="0" borderId="4" xfId="0" applyNumberFormat="1" applyFont="1" applyBorder="1" applyAlignment="1">
      <alignment vertical="center"/>
    </xf>
    <xf numFmtId="164" fontId="6" fillId="0" borderId="4" xfId="1" applyNumberFormat="1" applyFont="1" applyBorder="1" applyAlignment="1">
      <alignment vertical="center"/>
    </xf>
    <xf numFmtId="164" fontId="3" fillId="0" borderId="4" xfId="0" applyNumberFormat="1" applyFont="1" applyBorder="1" applyAlignment="1">
      <alignment horizontal="center" vertical="center"/>
    </xf>
    <xf numFmtId="164" fontId="3" fillId="0" borderId="4" xfId="0" applyNumberFormat="1" applyFont="1" applyBorder="1" applyAlignment="1">
      <alignment horizontal="center" vertical="center" wrapText="1"/>
    </xf>
    <xf numFmtId="164" fontId="11" fillId="0" borderId="4" xfId="0" applyNumberFormat="1" applyFont="1" applyBorder="1" applyAlignment="1">
      <alignment horizontal="center" vertical="center" wrapText="1"/>
    </xf>
    <xf numFmtId="164" fontId="2" fillId="0" borderId="4" xfId="0" applyNumberFormat="1" applyFont="1" applyBorder="1" applyAlignment="1">
      <alignment vertical="center"/>
    </xf>
    <xf numFmtId="10" fontId="2" fillId="0" borderId="4" xfId="1" applyNumberFormat="1" applyFont="1" applyBorder="1" applyAlignment="1">
      <alignment vertical="center"/>
    </xf>
    <xf numFmtId="10" fontId="3" fillId="0" borderId="4" xfId="1" applyNumberFormat="1" applyFont="1" applyBorder="1" applyAlignment="1">
      <alignment vertical="center"/>
    </xf>
    <xf numFmtId="164" fontId="5" fillId="0" borderId="4" xfId="0" applyNumberFormat="1" applyFont="1" applyBorder="1" applyAlignment="1">
      <alignment vertical="center"/>
    </xf>
    <xf numFmtId="164" fontId="3" fillId="0" borderId="4" xfId="0" applyNumberFormat="1" applyFont="1" applyBorder="1" applyAlignment="1">
      <alignment vertical="center"/>
    </xf>
    <xf numFmtId="164" fontId="2" fillId="3" borderId="4" xfId="0" applyNumberFormat="1" applyFont="1" applyFill="1" applyBorder="1" applyAlignment="1">
      <alignment vertical="center"/>
    </xf>
    <xf numFmtId="10" fontId="2" fillId="3" borderId="4" xfId="0" applyNumberFormat="1" applyFont="1" applyFill="1" applyBorder="1" applyAlignment="1">
      <alignment vertical="center"/>
    </xf>
    <xf numFmtId="164" fontId="5" fillId="3" borderId="4" xfId="0" applyNumberFormat="1" applyFont="1" applyFill="1" applyBorder="1" applyAlignment="1">
      <alignment vertical="center"/>
    </xf>
    <xf numFmtId="164" fontId="3" fillId="3" borderId="4" xfId="0" applyNumberFormat="1" applyFont="1" applyFill="1" applyBorder="1" applyAlignment="1">
      <alignment vertical="center"/>
    </xf>
    <xf numFmtId="164" fontId="11" fillId="0" borderId="4" xfId="0" applyNumberFormat="1" applyFont="1" applyBorder="1" applyAlignment="1">
      <alignment vertical="center"/>
    </xf>
    <xf numFmtId="164" fontId="3" fillId="0" borderId="5" xfId="0" applyNumberFormat="1" applyFont="1" applyBorder="1" applyAlignment="1">
      <alignment vertical="center"/>
    </xf>
    <xf numFmtId="164" fontId="2" fillId="0" borderId="6" xfId="0" applyNumberFormat="1" applyFont="1" applyBorder="1" applyAlignment="1">
      <alignment vertical="center"/>
    </xf>
    <xf numFmtId="164" fontId="5" fillId="0" borderId="6" xfId="0" applyNumberFormat="1" applyFont="1" applyBorder="1" applyAlignment="1">
      <alignment vertical="center"/>
    </xf>
    <xf numFmtId="164" fontId="2" fillId="0" borderId="7" xfId="0" applyNumberFormat="1" applyFont="1" applyBorder="1" applyAlignment="1">
      <alignment vertical="center"/>
    </xf>
    <xf numFmtId="164" fontId="2" fillId="0" borderId="8" xfId="0" applyNumberFormat="1" applyFont="1" applyBorder="1" applyAlignment="1">
      <alignment vertical="center"/>
    </xf>
    <xf numFmtId="164" fontId="2" fillId="0" borderId="0" xfId="0" applyNumberFormat="1" applyFont="1" applyBorder="1" applyAlignment="1">
      <alignment vertical="center"/>
    </xf>
    <xf numFmtId="164" fontId="5" fillId="0" borderId="0" xfId="0" applyNumberFormat="1" applyFont="1" applyBorder="1" applyAlignment="1">
      <alignment vertical="center"/>
    </xf>
    <xf numFmtId="164" fontId="2" fillId="0" borderId="9" xfId="0" applyNumberFormat="1" applyFont="1" applyBorder="1" applyAlignment="1">
      <alignment vertical="center"/>
    </xf>
    <xf numFmtId="164" fontId="3" fillId="0" borderId="10" xfId="0" applyNumberFormat="1" applyFont="1" applyBorder="1" applyAlignment="1">
      <alignment horizontal="center" vertical="center"/>
    </xf>
    <xf numFmtId="164" fontId="3" fillId="0" borderId="11" xfId="0" applyNumberFormat="1" applyFont="1" applyBorder="1" applyAlignment="1">
      <alignment horizontal="center" vertical="center" wrapText="1"/>
    </xf>
    <xf numFmtId="164" fontId="2" fillId="0" borderId="10" xfId="0" applyNumberFormat="1" applyFont="1" applyBorder="1" applyAlignment="1">
      <alignment vertical="center"/>
    </xf>
    <xf numFmtId="10" fontId="3" fillId="0" borderId="11" xfId="1" applyNumberFormat="1" applyFont="1" applyBorder="1" applyAlignment="1">
      <alignment vertical="center"/>
    </xf>
    <xf numFmtId="164" fontId="3" fillId="0" borderId="10" xfId="0" applyNumberFormat="1" applyFont="1" applyBorder="1" applyAlignment="1">
      <alignment vertical="center"/>
    </xf>
    <xf numFmtId="164" fontId="2" fillId="3" borderId="11" xfId="0" applyNumberFormat="1" applyFont="1" applyFill="1" applyBorder="1" applyAlignment="1">
      <alignment vertical="center"/>
    </xf>
    <xf numFmtId="164" fontId="3" fillId="3" borderId="10" xfId="0" applyNumberFormat="1" applyFont="1" applyFill="1" applyBorder="1" applyAlignment="1">
      <alignment vertical="center"/>
    </xf>
    <xf numFmtId="164" fontId="3" fillId="0" borderId="11" xfId="0" applyNumberFormat="1" applyFont="1" applyBorder="1" applyAlignment="1">
      <alignment vertical="center"/>
    </xf>
    <xf numFmtId="1" fontId="2" fillId="0" borderId="0" xfId="0" applyNumberFormat="1" applyFont="1" applyBorder="1" applyAlignment="1">
      <alignment vertical="center"/>
    </xf>
    <xf numFmtId="10" fontId="2" fillId="0" borderId="0" xfId="0" applyNumberFormat="1" applyFont="1" applyBorder="1" applyAlignment="1">
      <alignment vertical="center"/>
    </xf>
    <xf numFmtId="9" fontId="2" fillId="0" borderId="0" xfId="1" applyFont="1" applyBorder="1" applyAlignment="1">
      <alignment vertical="center"/>
    </xf>
    <xf numFmtId="9" fontId="5" fillId="0" borderId="0" xfId="1" applyFont="1" applyBorder="1" applyAlignment="1">
      <alignment vertical="center"/>
    </xf>
    <xf numFmtId="1" fontId="2" fillId="0" borderId="9" xfId="0" applyNumberFormat="1" applyFont="1" applyBorder="1" applyAlignment="1">
      <alignment vertical="center"/>
    </xf>
    <xf numFmtId="168" fontId="2" fillId="0" borderId="12" xfId="0" applyNumberFormat="1" applyFont="1" applyBorder="1" applyAlignment="1">
      <alignment vertical="center"/>
    </xf>
    <xf numFmtId="164" fontId="2" fillId="0" borderId="13" xfId="0" applyNumberFormat="1" applyFont="1" applyBorder="1" applyAlignment="1">
      <alignment vertical="center"/>
    </xf>
    <xf numFmtId="164" fontId="2" fillId="0" borderId="14" xfId="0" applyNumberFormat="1" applyFont="1" applyBorder="1" applyAlignment="1">
      <alignment vertical="center"/>
    </xf>
    <xf numFmtId="10" fontId="2" fillId="0" borderId="14" xfId="0" applyNumberFormat="1" applyFont="1" applyBorder="1" applyAlignment="1">
      <alignment vertical="center"/>
    </xf>
    <xf numFmtId="9" fontId="2" fillId="0" borderId="14" xfId="1" applyFont="1" applyBorder="1" applyAlignment="1">
      <alignment vertical="center"/>
    </xf>
    <xf numFmtId="9" fontId="5" fillId="0" borderId="14" xfId="1" applyFont="1" applyBorder="1" applyAlignment="1">
      <alignment vertical="center"/>
    </xf>
    <xf numFmtId="164" fontId="2" fillId="0" borderId="15" xfId="0" applyNumberFormat="1" applyFont="1" applyBorder="1" applyAlignment="1">
      <alignment vertical="center"/>
    </xf>
    <xf numFmtId="10" fontId="2" fillId="0" borderId="4" xfId="0" applyNumberFormat="1" applyFont="1" applyBorder="1" applyAlignment="1">
      <alignment vertical="center"/>
    </xf>
    <xf numFmtId="164" fontId="2" fillId="0" borderId="16" xfId="0" applyNumberFormat="1" applyFont="1" applyBorder="1" applyAlignment="1">
      <alignment vertical="center"/>
    </xf>
    <xf numFmtId="10" fontId="2" fillId="0" borderId="6" xfId="0" applyNumberFormat="1" applyFont="1" applyBorder="1" applyAlignment="1">
      <alignment vertical="center"/>
    </xf>
    <xf numFmtId="9" fontId="2" fillId="0" borderId="6" xfId="1" applyFont="1" applyBorder="1" applyAlignment="1">
      <alignment vertical="center"/>
    </xf>
    <xf numFmtId="9" fontId="5" fillId="0" borderId="6" xfId="1" applyFont="1" applyBorder="1" applyAlignment="1">
      <alignment vertical="center"/>
    </xf>
    <xf numFmtId="164" fontId="3" fillId="0" borderId="8" xfId="0" applyNumberFormat="1" applyFont="1" applyBorder="1" applyAlignment="1">
      <alignment vertical="center"/>
    </xf>
    <xf numFmtId="164" fontId="2" fillId="3" borderId="10" xfId="0" applyNumberFormat="1" applyFont="1" applyFill="1" applyBorder="1" applyAlignment="1">
      <alignment vertical="center"/>
    </xf>
    <xf numFmtId="164" fontId="2" fillId="0" borderId="11" xfId="0" applyNumberFormat="1" applyFont="1" applyBorder="1" applyAlignment="1">
      <alignment vertical="center"/>
    </xf>
    <xf numFmtId="164" fontId="5" fillId="0" borderId="14" xfId="0" applyNumberFormat="1" applyFont="1" applyBorder="1" applyAlignment="1">
      <alignment vertical="center"/>
    </xf>
    <xf numFmtId="10" fontId="6" fillId="8" borderId="4" xfId="1" applyNumberFormat="1" applyFont="1" applyFill="1" applyBorder="1" applyAlignment="1">
      <alignment vertical="center"/>
    </xf>
    <xf numFmtId="164" fontId="6" fillId="8" borderId="4" xfId="1" applyNumberFormat="1" applyFont="1" applyFill="1" applyBorder="1" applyAlignment="1">
      <alignment vertical="center"/>
    </xf>
    <xf numFmtId="168" fontId="4" fillId="0" borderId="0" xfId="0" applyNumberFormat="1" applyFont="1"/>
    <xf numFmtId="164" fontId="0" fillId="0" borderId="4" xfId="0" applyNumberFormat="1" applyFont="1" applyBorder="1"/>
    <xf numFmtId="164" fontId="5" fillId="0" borderId="1" xfId="0" applyNumberFormat="1" applyFont="1" applyBorder="1" applyAlignment="1">
      <alignment vertical="center"/>
    </xf>
    <xf numFmtId="164" fontId="5" fillId="3" borderId="1" xfId="0" applyNumberFormat="1" applyFont="1" applyFill="1" applyBorder="1" applyAlignment="1">
      <alignment vertical="center"/>
    </xf>
    <xf numFmtId="164" fontId="11" fillId="0" borderId="11" xfId="0" applyNumberFormat="1" applyFont="1" applyBorder="1" applyAlignment="1">
      <alignment horizontal="center" vertical="center" wrapText="1"/>
    </xf>
    <xf numFmtId="164" fontId="5" fillId="0" borderId="11" xfId="0" applyNumberFormat="1" applyFont="1" applyBorder="1" applyAlignment="1">
      <alignment vertical="center"/>
    </xf>
    <xf numFmtId="164" fontId="5" fillId="3" borderId="11" xfId="0" applyNumberFormat="1" applyFont="1" applyFill="1" applyBorder="1" applyAlignment="1">
      <alignment vertical="center"/>
    </xf>
    <xf numFmtId="9" fontId="5" fillId="0" borderId="14" xfId="1" applyFont="1" applyBorder="1" applyAlignment="1">
      <alignment horizontal="center" vertical="center"/>
    </xf>
    <xf numFmtId="168" fontId="2" fillId="0" borderId="14" xfId="0" applyNumberFormat="1" applyFont="1" applyBorder="1" applyAlignment="1">
      <alignment vertical="center"/>
    </xf>
    <xf numFmtId="164" fontId="9" fillId="0" borderId="0" xfId="0" applyNumberFormat="1" applyFont="1" applyBorder="1" applyAlignment="1">
      <alignment vertical="center" wrapText="1"/>
    </xf>
    <xf numFmtId="164" fontId="2" fillId="0" borderId="0" xfId="0" applyNumberFormat="1" applyFont="1" applyAlignment="1">
      <alignment horizontal="right" vertical="center"/>
    </xf>
    <xf numFmtId="164" fontId="10" fillId="2" borderId="5" xfId="1" applyNumberFormat="1" applyFont="1" applyFill="1" applyBorder="1" applyAlignment="1">
      <alignment vertical="center"/>
    </xf>
    <xf numFmtId="0" fontId="0" fillId="0" borderId="0" xfId="0" applyAlignment="1">
      <alignment horizontal="right" vertical="center"/>
    </xf>
    <xf numFmtId="168" fontId="10" fillId="0" borderId="5" xfId="0" applyNumberFormat="1" applyFont="1" applyBorder="1" applyAlignment="1">
      <alignment vertical="center"/>
    </xf>
    <xf numFmtId="164" fontId="10" fillId="4" borderId="5" xfId="1" applyNumberFormat="1" applyFont="1" applyFill="1" applyBorder="1" applyAlignment="1">
      <alignment vertical="center"/>
    </xf>
    <xf numFmtId="164" fontId="12" fillId="0" borderId="5" xfId="0" applyNumberFormat="1" applyFont="1" applyBorder="1" applyAlignment="1">
      <alignment vertical="center"/>
    </xf>
    <xf numFmtId="164" fontId="12" fillId="2" borderId="5" xfId="0" applyNumberFormat="1" applyFont="1" applyFill="1" applyBorder="1" applyAlignment="1">
      <alignment vertical="center"/>
    </xf>
    <xf numFmtId="164" fontId="12" fillId="0" borderId="0" xfId="0" applyNumberFormat="1" applyFont="1" applyAlignment="1">
      <alignment vertical="center"/>
    </xf>
    <xf numFmtId="164" fontId="4" fillId="0" borderId="4" xfId="0" applyNumberFormat="1" applyFont="1" applyBorder="1"/>
    <xf numFmtId="0" fontId="9" fillId="0" borderId="0" xfId="0" applyFont="1" applyBorder="1" applyAlignment="1">
      <alignment horizontal="right" vertical="center"/>
    </xf>
    <xf numFmtId="0" fontId="9" fillId="0" borderId="0" xfId="0" applyFont="1" applyAlignment="1">
      <alignment horizontal="right" vertical="center"/>
    </xf>
    <xf numFmtId="164" fontId="11" fillId="0" borderId="0" xfId="0" applyNumberFormat="1" applyFont="1" applyAlignment="1">
      <alignment horizontal="right" vertical="center"/>
    </xf>
    <xf numFmtId="164" fontId="11" fillId="0" borderId="0" xfId="0" applyNumberFormat="1" applyFont="1" applyAlignment="1">
      <alignment horizontal="right" vertical="center" wrapText="1"/>
    </xf>
    <xf numFmtId="9" fontId="5" fillId="0" borderId="2" xfId="1" applyFont="1" applyBorder="1" applyAlignment="1">
      <alignment horizontal="center" vertical="center"/>
    </xf>
    <xf numFmtId="164" fontId="3" fillId="0" borderId="4" xfId="0" applyNumberFormat="1" applyFont="1" applyBorder="1" applyAlignment="1">
      <alignment horizontal="center" vertical="center"/>
    </xf>
    <xf numFmtId="164" fontId="0" fillId="0" borderId="0" xfId="0" applyNumberFormat="1"/>
    <xf numFmtId="169" fontId="0" fillId="0" borderId="0" xfId="0" applyNumberFormat="1"/>
    <xf numFmtId="164" fontId="11" fillId="0" borderId="0" xfId="0" applyNumberFormat="1" applyFont="1" applyAlignment="1">
      <alignment horizontal="center" vertical="center" wrapText="1"/>
    </xf>
    <xf numFmtId="0" fontId="9" fillId="0" borderId="0" xfId="0" applyFont="1" applyAlignment="1">
      <alignment horizontal="center" vertical="center"/>
    </xf>
    <xf numFmtId="0" fontId="4" fillId="0" borderId="4" xfId="0" applyFont="1" applyBorder="1" applyAlignment="1">
      <alignment horizontal="center"/>
    </xf>
    <xf numFmtId="164" fontId="3" fillId="0" borderId="4" xfId="0" applyNumberFormat="1" applyFont="1" applyBorder="1" applyAlignment="1">
      <alignment horizontal="center"/>
    </xf>
    <xf numFmtId="164" fontId="0" fillId="8" borderId="4" xfId="0" applyNumberFormat="1" applyFont="1" applyFill="1" applyBorder="1"/>
    <xf numFmtId="10" fontId="2" fillId="8" borderId="4" xfId="1" applyNumberFormat="1" applyFont="1" applyFill="1" applyBorder="1"/>
    <xf numFmtId="0" fontId="0" fillId="0" borderId="4" xfId="0" applyBorder="1"/>
    <xf numFmtId="0" fontId="4" fillId="0" borderId="4" xfId="0" applyFont="1" applyBorder="1" applyAlignment="1">
      <alignment horizontal="justify" vertical="center"/>
    </xf>
    <xf numFmtId="165" fontId="0" fillId="8" borderId="4" xfId="0" applyNumberFormat="1" applyFont="1" applyFill="1" applyBorder="1"/>
    <xf numFmtId="166" fontId="4" fillId="0" borderId="4" xfId="0" applyNumberFormat="1" applyFont="1" applyBorder="1"/>
    <xf numFmtId="164" fontId="4" fillId="8" borderId="4" xfId="0" applyNumberFormat="1" applyFont="1" applyFill="1" applyBorder="1"/>
    <xf numFmtId="168" fontId="2" fillId="0" borderId="0" xfId="0" applyNumberFormat="1" applyFont="1" applyBorder="1" applyAlignment="1">
      <alignment vertical="center"/>
    </xf>
    <xf numFmtId="10" fontId="12" fillId="2" borderId="5" xfId="1" applyNumberFormat="1" applyFont="1" applyFill="1" applyBorder="1" applyAlignment="1">
      <alignment vertical="center"/>
    </xf>
    <xf numFmtId="164" fontId="9" fillId="0" borderId="4" xfId="0" applyNumberFormat="1" applyFont="1" applyBorder="1" applyAlignment="1">
      <alignment horizontal="right" vertical="center" wrapText="1"/>
    </xf>
    <xf numFmtId="164" fontId="4" fillId="0" borderId="0" xfId="0" applyNumberFormat="1" applyFont="1" applyBorder="1"/>
    <xf numFmtId="164" fontId="12" fillId="0" borderId="6" xfId="0" applyNumberFormat="1" applyFont="1" applyBorder="1" applyAlignment="1">
      <alignment vertical="center"/>
    </xf>
    <xf numFmtId="164" fontId="11" fillId="0" borderId="0" xfId="0" applyNumberFormat="1" applyFont="1" applyAlignment="1">
      <alignment horizontal="center" vertical="center"/>
    </xf>
    <xf numFmtId="164" fontId="11" fillId="0" borderId="0" xfId="0" applyNumberFormat="1" applyFont="1" applyBorder="1" applyAlignment="1">
      <alignment horizontal="center" vertical="center" wrapText="1"/>
    </xf>
    <xf numFmtId="164" fontId="10" fillId="4" borderId="0" xfId="1" applyNumberFormat="1" applyFont="1" applyFill="1" applyBorder="1" applyAlignment="1">
      <alignment vertical="center"/>
    </xf>
    <xf numFmtId="164" fontId="12" fillId="0" borderId="0" xfId="0" applyNumberFormat="1" applyFont="1" applyBorder="1" applyAlignment="1">
      <alignment vertical="center"/>
    </xf>
    <xf numFmtId="10" fontId="6" fillId="0" borderId="0" xfId="1" applyNumberFormat="1" applyFont="1" applyBorder="1" applyAlignment="1">
      <alignment vertical="center"/>
    </xf>
    <xf numFmtId="164" fontId="11" fillId="0" borderId="0" xfId="0" applyNumberFormat="1" applyFont="1" applyBorder="1" applyAlignment="1">
      <alignment horizontal="right" vertical="center"/>
    </xf>
    <xf numFmtId="164" fontId="6" fillId="0" borderId="0" xfId="0" applyNumberFormat="1" applyFont="1" applyBorder="1" applyAlignment="1">
      <alignment horizontal="right" vertical="center"/>
    </xf>
    <xf numFmtId="10" fontId="6" fillId="4" borderId="0" xfId="1" applyNumberFormat="1" applyFont="1" applyFill="1" applyBorder="1" applyAlignment="1">
      <alignment vertical="center"/>
    </xf>
    <xf numFmtId="164" fontId="6" fillId="0" borderId="0" xfId="0" applyNumberFormat="1" applyFont="1" applyBorder="1" applyAlignment="1">
      <alignment vertical="center"/>
    </xf>
    <xf numFmtId="10" fontId="12" fillId="2" borderId="21" xfId="1" applyNumberFormat="1" applyFont="1" applyFill="1" applyBorder="1" applyAlignment="1">
      <alignment vertical="center"/>
    </xf>
    <xf numFmtId="10" fontId="9" fillId="0" borderId="5" xfId="1" applyNumberFormat="1" applyFont="1" applyBorder="1" applyAlignment="1">
      <alignment horizontal="center" vertical="center"/>
    </xf>
    <xf numFmtId="168" fontId="10" fillId="4" borderId="5" xfId="0" applyNumberFormat="1" applyFont="1" applyFill="1" applyBorder="1" applyAlignment="1">
      <alignment vertical="center"/>
    </xf>
    <xf numFmtId="164" fontId="15" fillId="0" borderId="10" xfId="0" applyNumberFormat="1" applyFont="1" applyBorder="1"/>
    <xf numFmtId="164" fontId="16" fillId="0" borderId="11" xfId="0" applyNumberFormat="1" applyFont="1" applyBorder="1"/>
    <xf numFmtId="164" fontId="17" fillId="0" borderId="10" xfId="0" applyNumberFormat="1" applyFont="1" applyBorder="1"/>
    <xf numFmtId="164" fontId="17" fillId="0" borderId="11" xfId="0" applyNumberFormat="1" applyFont="1" applyBorder="1"/>
    <xf numFmtId="0" fontId="17" fillId="0" borderId="10" xfId="0" applyFont="1" applyBorder="1"/>
    <xf numFmtId="0" fontId="16" fillId="0" borderId="22" xfId="0" applyFont="1" applyBorder="1"/>
    <xf numFmtId="168" fontId="16" fillId="0" borderId="23" xfId="0" applyNumberFormat="1" applyFont="1" applyBorder="1"/>
    <xf numFmtId="164" fontId="19" fillId="0" borderId="24" xfId="0" applyNumberFormat="1" applyFont="1" applyBorder="1"/>
    <xf numFmtId="164" fontId="20" fillId="0" borderId="25" xfId="0" applyNumberFormat="1" applyFont="1" applyBorder="1"/>
    <xf numFmtId="164" fontId="21" fillId="0" borderId="10" xfId="0" applyNumberFormat="1" applyFont="1" applyBorder="1"/>
    <xf numFmtId="164" fontId="21" fillId="0" borderId="11" xfId="0" applyNumberFormat="1" applyFont="1" applyBorder="1"/>
    <xf numFmtId="0" fontId="21" fillId="0" borderId="10" xfId="0" applyFont="1" applyBorder="1"/>
    <xf numFmtId="164" fontId="19" fillId="0" borderId="10" xfId="0" applyNumberFormat="1" applyFont="1" applyBorder="1"/>
    <xf numFmtId="164" fontId="20" fillId="0" borderId="11" xfId="0" applyNumberFormat="1" applyFont="1" applyBorder="1"/>
    <xf numFmtId="0" fontId="20" fillId="0" borderId="22" xfId="0" applyFont="1" applyBorder="1"/>
    <xf numFmtId="168" fontId="20" fillId="0" borderId="23" xfId="0" applyNumberFormat="1" applyFont="1" applyBorder="1"/>
    <xf numFmtId="164" fontId="2" fillId="4" borderId="4" xfId="0" applyNumberFormat="1" applyFont="1" applyFill="1" applyBorder="1" applyAlignment="1">
      <alignment vertical="center"/>
    </xf>
    <xf numFmtId="10" fontId="2" fillId="4" borderId="4" xfId="1" applyNumberFormat="1" applyFont="1" applyFill="1" applyBorder="1" applyAlignment="1">
      <alignment vertical="center"/>
    </xf>
    <xf numFmtId="10" fontId="3" fillId="4" borderId="4" xfId="1" applyNumberFormat="1" applyFont="1" applyFill="1" applyBorder="1" applyAlignment="1">
      <alignment vertical="center"/>
    </xf>
    <xf numFmtId="0" fontId="22" fillId="0" borderId="5" xfId="0" applyFont="1" applyBorder="1" applyAlignment="1">
      <alignment horizontal="center" wrapText="1"/>
    </xf>
    <xf numFmtId="0" fontId="0" fillId="0" borderId="0" xfId="0" applyAlignment="1">
      <alignment wrapText="1"/>
    </xf>
    <xf numFmtId="0" fontId="23" fillId="10" borderId="27" xfId="0" applyFont="1" applyFill="1" applyBorder="1" applyAlignment="1">
      <alignment wrapText="1"/>
    </xf>
    <xf numFmtId="0" fontId="23" fillId="11" borderId="27" xfId="0" applyFont="1" applyFill="1" applyBorder="1" applyAlignment="1">
      <alignment wrapText="1"/>
    </xf>
    <xf numFmtId="0" fontId="24" fillId="11" borderId="28" xfId="0" applyFont="1" applyFill="1" applyBorder="1" applyAlignment="1">
      <alignment horizontal="justify" wrapText="1"/>
    </xf>
    <xf numFmtId="0" fontId="26" fillId="11" borderId="28" xfId="0" applyFont="1" applyFill="1" applyBorder="1" applyAlignment="1">
      <alignment horizontal="justify" wrapText="1"/>
    </xf>
    <xf numFmtId="0" fontId="27" fillId="11" borderId="28" xfId="0" applyFont="1" applyFill="1" applyBorder="1" applyAlignment="1">
      <alignment horizontal="justify" wrapText="1"/>
    </xf>
    <xf numFmtId="0" fontId="28" fillId="11" borderId="21" xfId="0" applyFont="1" applyFill="1" applyBorder="1" applyAlignment="1">
      <alignment horizontal="justify" wrapText="1"/>
    </xf>
    <xf numFmtId="0" fontId="23" fillId="12" borderId="27" xfId="0" applyFont="1" applyFill="1" applyBorder="1" applyAlignment="1">
      <alignment wrapText="1"/>
    </xf>
    <xf numFmtId="0" fontId="25" fillId="12" borderId="28" xfId="0" applyFont="1" applyFill="1" applyBorder="1" applyAlignment="1">
      <alignment wrapText="1"/>
    </xf>
    <xf numFmtId="0" fontId="25" fillId="12" borderId="21" xfId="0" applyFont="1" applyFill="1" applyBorder="1" applyAlignment="1">
      <alignment wrapText="1"/>
    </xf>
    <xf numFmtId="0" fontId="25" fillId="10" borderId="28" xfId="0" applyFont="1" applyFill="1" applyBorder="1" applyAlignment="1">
      <alignment wrapText="1"/>
    </xf>
    <xf numFmtId="0" fontId="25" fillId="10" borderId="21" xfId="0" applyFont="1" applyFill="1" applyBorder="1" applyAlignment="1">
      <alignment wrapText="1"/>
    </xf>
    <xf numFmtId="0" fontId="29" fillId="12" borderId="28" xfId="0" applyFont="1" applyFill="1" applyBorder="1" applyAlignment="1">
      <alignment wrapText="1"/>
    </xf>
    <xf numFmtId="0" fontId="30" fillId="12" borderId="28" xfId="0" applyFont="1" applyFill="1" applyBorder="1" applyAlignment="1">
      <alignment wrapText="1"/>
    </xf>
    <xf numFmtId="2" fontId="0" fillId="0" borderId="0" xfId="0" applyNumberFormat="1"/>
    <xf numFmtId="1" fontId="0" fillId="0" borderId="0" xfId="0" applyNumberFormat="1"/>
    <xf numFmtId="164" fontId="6" fillId="4" borderId="4" xfId="1" applyNumberFormat="1" applyFont="1" applyFill="1" applyBorder="1" applyAlignment="1">
      <alignment vertical="center"/>
    </xf>
    <xf numFmtId="0" fontId="18" fillId="0" borderId="18" xfId="0" applyFont="1" applyBorder="1" applyAlignment="1">
      <alignment horizontal="center"/>
    </xf>
    <xf numFmtId="0" fontId="18" fillId="0" borderId="20" xfId="0" applyFont="1" applyBorder="1" applyAlignment="1">
      <alignment horizontal="center"/>
    </xf>
    <xf numFmtId="0" fontId="14" fillId="0" borderId="18" xfId="0" applyFont="1" applyBorder="1" applyAlignment="1">
      <alignment horizontal="center"/>
    </xf>
    <xf numFmtId="0" fontId="14" fillId="0" borderId="20" xfId="0" applyFont="1" applyBorder="1" applyAlignment="1">
      <alignment horizontal="center"/>
    </xf>
    <xf numFmtId="164" fontId="13" fillId="0" borderId="18" xfId="0" applyNumberFormat="1" applyFont="1" applyBorder="1" applyAlignment="1">
      <alignment horizontal="center" vertical="center"/>
    </xf>
    <xf numFmtId="164" fontId="13" fillId="0" borderId="19" xfId="0" applyNumberFormat="1" applyFont="1" applyBorder="1" applyAlignment="1">
      <alignment horizontal="center" vertical="center"/>
    </xf>
    <xf numFmtId="164" fontId="13" fillId="0" borderId="20" xfId="0" applyNumberFormat="1" applyFont="1" applyBorder="1" applyAlignment="1">
      <alignment horizontal="center" vertical="center"/>
    </xf>
    <xf numFmtId="164" fontId="11" fillId="0" borderId="0" xfId="0" applyNumberFormat="1" applyFont="1" applyAlignment="1">
      <alignment horizontal="right" vertical="center"/>
    </xf>
    <xf numFmtId="164" fontId="11" fillId="0" borderId="9" xfId="0" applyNumberFormat="1" applyFont="1" applyBorder="1" applyAlignment="1">
      <alignment horizontal="right" vertical="center"/>
    </xf>
    <xf numFmtId="164" fontId="11" fillId="0" borderId="0" xfId="0" applyNumberFormat="1" applyFont="1" applyAlignment="1">
      <alignment horizontal="right" vertical="center" wrapText="1"/>
    </xf>
    <xf numFmtId="164" fontId="11" fillId="0" borderId="9" xfId="0" applyNumberFormat="1" applyFont="1" applyBorder="1" applyAlignment="1">
      <alignment horizontal="right" vertical="center" wrapText="1"/>
    </xf>
    <xf numFmtId="164" fontId="4" fillId="0" borderId="1" xfId="0" applyNumberFormat="1" applyFont="1" applyBorder="1" applyAlignment="1">
      <alignment horizontal="center" vertical="center"/>
    </xf>
    <xf numFmtId="164" fontId="4" fillId="0" borderId="3" xfId="0" applyNumberFormat="1" applyFont="1" applyBorder="1" applyAlignment="1">
      <alignment horizontal="center" vertical="center"/>
    </xf>
    <xf numFmtId="0" fontId="9" fillId="0" borderId="0" xfId="0" applyFont="1" applyBorder="1" applyAlignment="1">
      <alignment horizontal="right" vertical="center"/>
    </xf>
    <xf numFmtId="0" fontId="9" fillId="0" borderId="9" xfId="0" applyFont="1" applyBorder="1" applyAlignment="1">
      <alignment horizontal="right" vertical="center"/>
    </xf>
    <xf numFmtId="0" fontId="9" fillId="0" borderId="0" xfId="0" applyFont="1" applyAlignment="1">
      <alignment horizontal="right" vertical="center"/>
    </xf>
    <xf numFmtId="9" fontId="5" fillId="0" borderId="1" xfId="1" applyFont="1" applyBorder="1" applyAlignment="1">
      <alignment horizontal="center" vertical="center"/>
    </xf>
    <xf numFmtId="9" fontId="5" fillId="0" borderId="2" xfId="1" applyFont="1" applyBorder="1" applyAlignment="1">
      <alignment horizontal="center" vertical="center"/>
    </xf>
    <xf numFmtId="164" fontId="3" fillId="0" borderId="4" xfId="0" applyNumberFormat="1" applyFont="1" applyBorder="1" applyAlignment="1">
      <alignment horizontal="center" vertical="center"/>
    </xf>
    <xf numFmtId="164" fontId="2" fillId="6" borderId="24" xfId="0" applyNumberFormat="1" applyFont="1" applyFill="1" applyBorder="1" applyAlignment="1">
      <alignment horizontal="center" vertical="center"/>
    </xf>
    <xf numFmtId="164" fontId="2" fillId="6" borderId="17" xfId="0" applyNumberFormat="1" applyFont="1" applyFill="1" applyBorder="1" applyAlignment="1">
      <alignment horizontal="center" vertical="center"/>
    </xf>
    <xf numFmtId="164" fontId="2" fillId="6" borderId="25" xfId="0" applyNumberFormat="1" applyFont="1" applyFill="1" applyBorder="1" applyAlignment="1">
      <alignment horizontal="center" vertical="center"/>
    </xf>
    <xf numFmtId="164" fontId="3" fillId="0" borderId="18" xfId="0" applyNumberFormat="1" applyFont="1" applyBorder="1" applyAlignment="1">
      <alignment horizontal="center" vertical="center"/>
    </xf>
    <xf numFmtId="164" fontId="3" fillId="0" borderId="19" xfId="0" applyNumberFormat="1" applyFont="1" applyBorder="1" applyAlignment="1">
      <alignment horizontal="center" vertical="center"/>
    </xf>
    <xf numFmtId="164" fontId="3" fillId="0" borderId="20" xfId="0" applyNumberFormat="1" applyFont="1" applyBorder="1" applyAlignment="1">
      <alignment horizontal="center" vertical="center"/>
    </xf>
    <xf numFmtId="164" fontId="2" fillId="8" borderId="22" xfId="0" applyNumberFormat="1" applyFont="1" applyFill="1" applyBorder="1" applyAlignment="1">
      <alignment horizontal="center" vertical="center"/>
    </xf>
    <xf numFmtId="164" fontId="2" fillId="8" borderId="26" xfId="0" applyNumberFormat="1" applyFont="1" applyFill="1" applyBorder="1" applyAlignment="1">
      <alignment horizontal="center" vertical="center"/>
    </xf>
    <xf numFmtId="164" fontId="2" fillId="8" borderId="23" xfId="0" applyNumberFormat="1" applyFont="1" applyFill="1" applyBorder="1" applyAlignment="1">
      <alignment horizontal="center" vertical="center"/>
    </xf>
    <xf numFmtId="164" fontId="2" fillId="7" borderId="29" xfId="0" applyNumberFormat="1" applyFont="1" applyFill="1" applyBorder="1" applyAlignment="1">
      <alignment horizontal="center" vertical="center"/>
    </xf>
    <xf numFmtId="164" fontId="2" fillId="7" borderId="2" xfId="0" applyNumberFormat="1" applyFont="1" applyFill="1" applyBorder="1" applyAlignment="1">
      <alignment horizontal="center" vertical="center"/>
    </xf>
    <xf numFmtId="164" fontId="2" fillId="7" borderId="12" xfId="0" applyNumberFormat="1" applyFont="1" applyFill="1" applyBorder="1" applyAlignment="1">
      <alignment horizontal="center" vertical="center"/>
    </xf>
    <xf numFmtId="164" fontId="2" fillId="5" borderId="29" xfId="0" applyNumberFormat="1" applyFont="1" applyFill="1" applyBorder="1" applyAlignment="1">
      <alignment horizontal="center" vertical="center"/>
    </xf>
    <xf numFmtId="164" fontId="2" fillId="5" borderId="2" xfId="0" applyNumberFormat="1" applyFont="1" applyFill="1" applyBorder="1" applyAlignment="1">
      <alignment horizontal="center" vertical="center"/>
    </xf>
    <xf numFmtId="164" fontId="2" fillId="5" borderId="12" xfId="0" applyNumberFormat="1" applyFont="1" applyFill="1" applyBorder="1" applyAlignment="1">
      <alignment horizontal="center" vertical="center"/>
    </xf>
    <xf numFmtId="164" fontId="2" fillId="6" borderId="10" xfId="0" applyNumberFormat="1" applyFont="1" applyFill="1" applyBorder="1" applyAlignment="1">
      <alignment horizontal="center" vertical="center"/>
    </xf>
    <xf numFmtId="164" fontId="2" fillId="6" borderId="4" xfId="0" applyNumberFormat="1" applyFont="1" applyFill="1" applyBorder="1" applyAlignment="1">
      <alignment horizontal="center" vertical="center"/>
    </xf>
    <xf numFmtId="164" fontId="2" fillId="6" borderId="11" xfId="0" applyNumberFormat="1" applyFont="1" applyFill="1" applyBorder="1" applyAlignment="1">
      <alignment horizontal="center" vertical="center"/>
    </xf>
    <xf numFmtId="164" fontId="2" fillId="9" borderId="10" xfId="0" applyNumberFormat="1" applyFont="1" applyFill="1" applyBorder="1" applyAlignment="1">
      <alignment horizontal="center" vertical="center"/>
    </xf>
    <xf numFmtId="164" fontId="2" fillId="9" borderId="4" xfId="0" applyNumberFormat="1" applyFont="1" applyFill="1" applyBorder="1" applyAlignment="1">
      <alignment horizontal="center" vertical="center"/>
    </xf>
    <xf numFmtId="164" fontId="2" fillId="9" borderId="11" xfId="0" applyNumberFormat="1" applyFont="1" applyFill="1" applyBorder="1" applyAlignment="1">
      <alignment horizontal="center" vertical="center"/>
    </xf>
    <xf numFmtId="164" fontId="2" fillId="5" borderId="10" xfId="0" applyNumberFormat="1" applyFont="1" applyFill="1" applyBorder="1" applyAlignment="1">
      <alignment horizontal="center" vertical="center"/>
    </xf>
    <xf numFmtId="164" fontId="2" fillId="5" borderId="4" xfId="0" applyNumberFormat="1" applyFont="1" applyFill="1" applyBorder="1" applyAlignment="1">
      <alignment horizontal="center" vertical="center"/>
    </xf>
    <xf numFmtId="164" fontId="2" fillId="5" borderId="11" xfId="0" applyNumberFormat="1" applyFont="1" applyFill="1" applyBorder="1" applyAlignment="1">
      <alignment horizontal="center" vertical="center"/>
    </xf>
    <xf numFmtId="164" fontId="13" fillId="0" borderId="18" xfId="0" applyNumberFormat="1" applyFont="1" applyBorder="1" applyAlignment="1">
      <alignment horizontal="center" vertical="center" wrapText="1"/>
    </xf>
    <xf numFmtId="164" fontId="3" fillId="0" borderId="16" xfId="0" applyNumberFormat="1" applyFont="1" applyBorder="1" applyAlignment="1">
      <alignment horizontal="center" vertical="center"/>
    </xf>
    <xf numFmtId="164" fontId="3" fillId="0" borderId="6" xfId="0" applyNumberFormat="1" applyFont="1" applyBorder="1" applyAlignment="1">
      <alignment horizontal="center" vertical="center"/>
    </xf>
    <xf numFmtId="164" fontId="3" fillId="0" borderId="7" xfId="0" applyNumberFormat="1" applyFont="1" applyBorder="1" applyAlignment="1">
      <alignment horizontal="center" vertical="center"/>
    </xf>
    <xf numFmtId="164" fontId="2" fillId="7" borderId="10" xfId="0" applyNumberFormat="1" applyFont="1" applyFill="1" applyBorder="1" applyAlignment="1">
      <alignment horizontal="center" vertical="center"/>
    </xf>
    <xf numFmtId="164" fontId="2" fillId="7" borderId="4" xfId="0" applyNumberFormat="1" applyFont="1" applyFill="1" applyBorder="1" applyAlignment="1">
      <alignment horizontal="center" vertical="center"/>
    </xf>
    <xf numFmtId="164" fontId="2" fillId="7" borderId="11" xfId="0" applyNumberFormat="1" applyFont="1" applyFill="1" applyBorder="1" applyAlignment="1">
      <alignment horizontal="center" vertical="center"/>
    </xf>
    <xf numFmtId="0" fontId="26" fillId="4" borderId="0" xfId="0" applyFont="1" applyFill="1" applyBorder="1" applyAlignment="1">
      <alignment horizontal="justify"/>
    </xf>
    <xf numFmtId="0" fontId="27" fillId="4" borderId="0" xfId="0" applyFont="1" applyFill="1" applyBorder="1" applyAlignment="1">
      <alignment horizontal="justify"/>
    </xf>
    <xf numFmtId="0" fontId="28" fillId="4" borderId="0" xfId="0" applyFont="1" applyFill="1" applyBorder="1" applyAlignment="1">
      <alignment horizontal="justify"/>
    </xf>
    <xf numFmtId="0" fontId="9" fillId="0" borderId="0" xfId="0" applyFont="1" applyAlignment="1">
      <alignment horizontal="right"/>
    </xf>
    <xf numFmtId="0" fontId="0" fillId="0" borderId="0" xfId="0" applyAlignment="1">
      <alignment horizontal="center"/>
    </xf>
    <xf numFmtId="0" fontId="0" fillId="2" borderId="0" xfId="0" applyFill="1"/>
  </cellXfs>
  <cellStyles count="2">
    <cellStyle name="Normal" xfId="0" builtinId="0"/>
    <cellStyle name="Pourcentage" xfId="1" builtinId="5"/>
  </cellStyles>
  <dxfs count="38">
    <dxf>
      <fill>
        <patternFill>
          <bgColor theme="7" tint="-0.24994659260841701"/>
        </patternFill>
      </fill>
    </dxf>
    <dxf>
      <fill>
        <patternFill>
          <bgColor theme="7" tint="-0.24994659260841701"/>
        </patternFill>
      </fill>
    </dxf>
    <dxf>
      <fill>
        <patternFill>
          <bgColor theme="5"/>
        </patternFill>
      </fill>
    </dxf>
    <dxf>
      <fill>
        <patternFill>
          <bgColor theme="5"/>
        </patternFill>
      </fill>
    </dxf>
    <dxf>
      <fill>
        <patternFill>
          <bgColor rgb="FF7030A0"/>
        </patternFill>
      </fill>
    </dxf>
    <dxf>
      <fill>
        <patternFill>
          <bgColor rgb="FF7030A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7030A0"/>
        </patternFill>
      </fill>
    </dxf>
    <dxf>
      <fill>
        <patternFill>
          <bgColor rgb="FF7030A0"/>
        </patternFill>
      </fill>
    </dxf>
    <dxf>
      <fill>
        <patternFill>
          <bgColor rgb="FF7030A0"/>
        </patternFill>
      </fill>
    </dxf>
    <dxf>
      <fill>
        <patternFill>
          <bgColor rgb="FFFFC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7030A0"/>
        </patternFill>
      </fill>
    </dxf>
    <dxf>
      <fill>
        <patternFill>
          <bgColor rgb="FF7030A0"/>
        </patternFill>
      </fill>
    </dxf>
    <dxf>
      <fill>
        <patternFill>
          <bgColor rgb="FF7030A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7030A0"/>
        </patternFill>
      </fill>
    </dxf>
    <dxf>
      <fill>
        <patternFill>
          <bgColor rgb="FF7030A0"/>
        </patternFill>
      </fill>
    </dxf>
    <dxf>
      <fill>
        <patternFill>
          <bgColor rgb="FF7030A0"/>
        </patternFill>
      </fill>
    </dxf>
    <dxf>
      <fill>
        <patternFill>
          <bgColor rgb="FFFFC000"/>
        </patternFill>
      </fill>
    </dxf>
    <dxf>
      <fill>
        <patternFill>
          <bgColor rgb="FFFF0000"/>
        </patternFill>
      </fill>
    </dxf>
  </dxfs>
  <tableStyles count="0" defaultTableStyle="TableStyleMedium2" defaultPivotStyle="PivotStyleLight16"/>
  <colors>
    <mruColors>
      <color rgb="FFCCC700"/>
      <color rgb="FFF0EA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Radio" checked="Checked" firstButton="1" fmlaLink="$C$3"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Radio"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190500</xdr:colOff>
          <xdr:row>4</xdr:row>
          <xdr:rowOff>0</xdr:rowOff>
        </xdr:from>
        <xdr:to>
          <xdr:col>3</xdr:col>
          <xdr:colOff>352425</xdr:colOff>
          <xdr:row>5</xdr:row>
          <xdr:rowOff>19050</xdr:rowOff>
        </xdr:to>
        <xdr:sp macro="" textlink="">
          <xdr:nvSpPr>
            <xdr:cNvPr id="15361" name="Option Button 1" hidden="1">
              <a:extLst>
                <a:ext uri="{63B3BB69-23CF-44E3-9099-C40C66FF867C}">
                  <a14:compatExt spid="_x0000_s153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190500</xdr:colOff>
          <xdr:row>5</xdr:row>
          <xdr:rowOff>76200</xdr:rowOff>
        </xdr:from>
        <xdr:to>
          <xdr:col>3</xdr:col>
          <xdr:colOff>352425</xdr:colOff>
          <xdr:row>5</xdr:row>
          <xdr:rowOff>285750</xdr:rowOff>
        </xdr:to>
        <xdr:sp macro="" textlink="">
          <xdr:nvSpPr>
            <xdr:cNvPr id="15362" name="Option Button 2" hidden="1">
              <a:extLst>
                <a:ext uri="{63B3BB69-23CF-44E3-9099-C40C66FF867C}">
                  <a14:compatExt spid="_x0000_s153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180975</xdr:colOff>
          <xdr:row>6</xdr:row>
          <xdr:rowOff>9525</xdr:rowOff>
        </xdr:from>
        <xdr:to>
          <xdr:col>3</xdr:col>
          <xdr:colOff>342900</xdr:colOff>
          <xdr:row>6</xdr:row>
          <xdr:rowOff>219075</xdr:rowOff>
        </xdr:to>
        <xdr:sp macro="" textlink="">
          <xdr:nvSpPr>
            <xdr:cNvPr id="15363" name="Option Button 3" hidden="1">
              <a:extLst>
                <a:ext uri="{63B3BB69-23CF-44E3-9099-C40C66FF867C}">
                  <a14:compatExt spid="_x0000_s15363"/>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21"/>
  <sheetViews>
    <sheetView workbookViewId="0">
      <selection activeCell="A14" sqref="A14"/>
    </sheetView>
  </sheetViews>
  <sheetFormatPr baseColWidth="10" defaultRowHeight="15" x14ac:dyDescent="0.25"/>
  <cols>
    <col min="1" max="1" width="108.42578125" style="154" customWidth="1"/>
  </cols>
  <sheetData>
    <row r="1" spans="1:1" ht="15.75" thickBot="1" x14ac:dyDescent="0.3">
      <c r="A1" s="153" t="s">
        <v>74</v>
      </c>
    </row>
    <row r="2" spans="1:1" ht="15.75" thickBot="1" x14ac:dyDescent="0.3"/>
    <row r="3" spans="1:1" x14ac:dyDescent="0.25">
      <c r="A3" s="156" t="s">
        <v>75</v>
      </c>
    </row>
    <row r="4" spans="1:1" ht="31.5" customHeight="1" x14ac:dyDescent="0.25">
      <c r="A4" s="157" t="s">
        <v>81</v>
      </c>
    </row>
    <row r="5" spans="1:1" x14ac:dyDescent="0.25">
      <c r="A5" s="158" t="s">
        <v>78</v>
      </c>
    </row>
    <row r="6" spans="1:1" x14ac:dyDescent="0.25">
      <c r="A6" s="159" t="s">
        <v>79</v>
      </c>
    </row>
    <row r="7" spans="1:1" ht="15.75" customHeight="1" thickBot="1" x14ac:dyDescent="0.3">
      <c r="A7" s="160" t="s">
        <v>80</v>
      </c>
    </row>
    <row r="8" spans="1:1" ht="15.75" thickBot="1" x14ac:dyDescent="0.3"/>
    <row r="9" spans="1:1" x14ac:dyDescent="0.25">
      <c r="A9" s="155" t="s">
        <v>76</v>
      </c>
    </row>
    <row r="10" spans="1:1" x14ac:dyDescent="0.25">
      <c r="A10" s="164" t="s">
        <v>82</v>
      </c>
    </row>
    <row r="11" spans="1:1" x14ac:dyDescent="0.25">
      <c r="A11" s="164" t="s">
        <v>83</v>
      </c>
    </row>
    <row r="12" spans="1:1" ht="51.75" x14ac:dyDescent="0.25">
      <c r="A12" s="164" t="s">
        <v>84</v>
      </c>
    </row>
    <row r="13" spans="1:1" x14ac:dyDescent="0.25">
      <c r="A13" s="164" t="s">
        <v>88</v>
      </c>
    </row>
    <row r="14" spans="1:1" ht="26.25" x14ac:dyDescent="0.25">
      <c r="A14" s="164" t="s">
        <v>89</v>
      </c>
    </row>
    <row r="15" spans="1:1" ht="27" thickBot="1" x14ac:dyDescent="0.3">
      <c r="A15" s="165" t="s">
        <v>90</v>
      </c>
    </row>
    <row r="16" spans="1:1" ht="15.75" thickBot="1" x14ac:dyDescent="0.3"/>
    <row r="17" spans="1:1" x14ac:dyDescent="0.25">
      <c r="A17" s="161" t="s">
        <v>77</v>
      </c>
    </row>
    <row r="18" spans="1:1" x14ac:dyDescent="0.25">
      <c r="A18" s="162" t="s">
        <v>85</v>
      </c>
    </row>
    <row r="19" spans="1:1" ht="26.25" x14ac:dyDescent="0.25">
      <c r="A19" s="166" t="s">
        <v>86</v>
      </c>
    </row>
    <row r="20" spans="1:1" ht="26.25" x14ac:dyDescent="0.25">
      <c r="A20" s="167" t="s">
        <v>87</v>
      </c>
    </row>
    <row r="21" spans="1:1" ht="39.75" thickBot="1" x14ac:dyDescent="0.3">
      <c r="A21" s="163" t="s">
        <v>91</v>
      </c>
    </row>
  </sheetData>
  <printOptions horizontalCentered="1" verticalCentered="1"/>
  <pageMargins left="0.70866141732283472" right="0.70866141732283472" top="0.74803149606299213" bottom="0.74803149606299213" header="0.31496062992125984" footer="0.31496062992125984"/>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B3:C9"/>
  <sheetViews>
    <sheetView tabSelected="1" workbookViewId="0">
      <selection activeCell="B12" sqref="B12"/>
    </sheetView>
  </sheetViews>
  <sheetFormatPr baseColWidth="10" defaultRowHeight="15" x14ac:dyDescent="0.25"/>
  <cols>
    <col min="1" max="1" width="7.140625" customWidth="1"/>
    <col min="2" max="2" width="80.85546875" customWidth="1"/>
  </cols>
  <sheetData>
    <row r="3" spans="2:3" x14ac:dyDescent="0.25">
      <c r="B3" s="224" t="s">
        <v>93</v>
      </c>
      <c r="C3" s="225">
        <v>1</v>
      </c>
    </row>
    <row r="5" spans="2:3" x14ac:dyDescent="0.25">
      <c r="B5" s="221" t="s">
        <v>78</v>
      </c>
    </row>
    <row r="6" spans="2:3" ht="29.25" customHeight="1" x14ac:dyDescent="0.25">
      <c r="B6" s="222" t="s">
        <v>79</v>
      </c>
    </row>
    <row r="7" spans="2:3" ht="28.5" x14ac:dyDescent="0.25">
      <c r="B7" s="223" t="s">
        <v>80</v>
      </c>
    </row>
    <row r="9" spans="2:3" x14ac:dyDescent="0.25">
      <c r="B9" s="224" t="s">
        <v>94</v>
      </c>
      <c r="C9" s="226"/>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5361" r:id="rId3" name="Option Button 1">
              <controlPr defaultSize="0" autoFill="0" autoLine="0" autoPict="0" macro="[0]!Casdoption1_Cliquer">
                <anchor moveWithCells="1">
                  <from>
                    <xdr:col>2</xdr:col>
                    <xdr:colOff>190500</xdr:colOff>
                    <xdr:row>4</xdr:row>
                    <xdr:rowOff>0</xdr:rowOff>
                  </from>
                  <to>
                    <xdr:col>3</xdr:col>
                    <xdr:colOff>352425</xdr:colOff>
                    <xdr:row>5</xdr:row>
                    <xdr:rowOff>19050</xdr:rowOff>
                  </to>
                </anchor>
              </controlPr>
            </control>
          </mc:Choice>
        </mc:AlternateContent>
        <mc:AlternateContent xmlns:mc="http://schemas.openxmlformats.org/markup-compatibility/2006">
          <mc:Choice Requires="x14">
            <control shapeId="15362" r:id="rId4" name="Option Button 2">
              <controlPr defaultSize="0" autoFill="0" autoLine="0" autoPict="0">
                <anchor moveWithCells="1">
                  <from>
                    <xdr:col>2</xdr:col>
                    <xdr:colOff>190500</xdr:colOff>
                    <xdr:row>5</xdr:row>
                    <xdr:rowOff>76200</xdr:rowOff>
                  </from>
                  <to>
                    <xdr:col>3</xdr:col>
                    <xdr:colOff>352425</xdr:colOff>
                    <xdr:row>5</xdr:row>
                    <xdr:rowOff>285750</xdr:rowOff>
                  </to>
                </anchor>
              </controlPr>
            </control>
          </mc:Choice>
        </mc:AlternateContent>
        <mc:AlternateContent xmlns:mc="http://schemas.openxmlformats.org/markup-compatibility/2006">
          <mc:Choice Requires="x14">
            <control shapeId="15363" r:id="rId5" name="Option Button 3">
              <controlPr defaultSize="0" autoFill="0" autoLine="0" autoPict="0">
                <anchor moveWithCells="1">
                  <from>
                    <xdr:col>2</xdr:col>
                    <xdr:colOff>180975</xdr:colOff>
                    <xdr:row>6</xdr:row>
                    <xdr:rowOff>9525</xdr:rowOff>
                  </from>
                  <to>
                    <xdr:col>3</xdr:col>
                    <xdr:colOff>342900</xdr:colOff>
                    <xdr:row>6</xdr:row>
                    <xdr:rowOff>219075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00B0F0"/>
  </sheetPr>
  <dimension ref="A2:E43"/>
  <sheetViews>
    <sheetView workbookViewId="0">
      <selection activeCell="A16" sqref="A16"/>
    </sheetView>
  </sheetViews>
  <sheetFormatPr baseColWidth="10" defaultRowHeight="15" x14ac:dyDescent="0.25"/>
  <cols>
    <col min="1" max="1" width="44.7109375" style="3" bestFit="1" customWidth="1"/>
    <col min="2" max="2" width="11.42578125" style="3"/>
    <col min="3" max="3" width="13" bestFit="1" customWidth="1"/>
    <col min="4" max="4" width="3.28515625" customWidth="1"/>
    <col min="5" max="5" width="32.28515625" bestFit="1" customWidth="1"/>
  </cols>
  <sheetData>
    <row r="2" spans="1:5" x14ac:dyDescent="0.25">
      <c r="A2" s="113" t="s">
        <v>14</v>
      </c>
      <c r="B2" s="114">
        <v>8091</v>
      </c>
    </row>
    <row r="3" spans="1:5" x14ac:dyDescent="0.25">
      <c r="A3" s="1"/>
      <c r="B3" s="2"/>
    </row>
    <row r="4" spans="1:5" s="12" customFormat="1" x14ac:dyDescent="0.25">
      <c r="A4" s="108"/>
      <c r="B4" s="108" t="s">
        <v>15</v>
      </c>
      <c r="C4" s="109" t="s">
        <v>22</v>
      </c>
    </row>
    <row r="5" spans="1:5" x14ac:dyDescent="0.25">
      <c r="A5" s="80" t="s">
        <v>8</v>
      </c>
      <c r="B5" s="110">
        <v>10743694</v>
      </c>
      <c r="C5" s="111">
        <v>7.9200000000000007E-2</v>
      </c>
    </row>
    <row r="6" spans="1:5" x14ac:dyDescent="0.25">
      <c r="A6" s="80" t="s">
        <v>9</v>
      </c>
      <c r="B6" s="110">
        <v>9073072</v>
      </c>
      <c r="C6" s="111">
        <v>0.1673</v>
      </c>
    </row>
    <row r="7" spans="1:5" x14ac:dyDescent="0.25">
      <c r="A7" s="80" t="s">
        <v>10</v>
      </c>
      <c r="B7" s="110">
        <v>167057</v>
      </c>
      <c r="C7" s="111">
        <v>0.4607</v>
      </c>
    </row>
    <row r="8" spans="1:5" x14ac:dyDescent="0.25">
      <c r="A8" s="97" t="s">
        <v>5</v>
      </c>
      <c r="B8" s="97">
        <f>SUM(B5:B7)</f>
        <v>19983823</v>
      </c>
      <c r="C8" s="112"/>
    </row>
    <row r="9" spans="1:5" x14ac:dyDescent="0.25">
      <c r="A9" s="97" t="s">
        <v>6</v>
      </c>
      <c r="B9" s="97">
        <f>B8/B2</f>
        <v>2469.8829563712766</v>
      </c>
      <c r="C9" s="112"/>
    </row>
    <row r="10" spans="1:5" x14ac:dyDescent="0.25">
      <c r="A10" s="15"/>
    </row>
    <row r="11" spans="1:5" x14ac:dyDescent="0.25">
      <c r="A11" s="97" t="s">
        <v>16</v>
      </c>
      <c r="B11" s="116"/>
    </row>
    <row r="12" spans="1:5" x14ac:dyDescent="0.25">
      <c r="A12" s="97" t="s">
        <v>17</v>
      </c>
      <c r="B12" s="97">
        <f>B11/B2</f>
        <v>0</v>
      </c>
    </row>
    <row r="13" spans="1:5" x14ac:dyDescent="0.25">
      <c r="A13" s="15"/>
    </row>
    <row r="14" spans="1:5" ht="30" x14ac:dyDescent="0.25">
      <c r="A14" s="119" t="s">
        <v>67</v>
      </c>
      <c r="B14" s="26">
        <f>'simul. équilibre budget'!G23</f>
        <v>302.28509087875415</v>
      </c>
    </row>
    <row r="15" spans="1:5" x14ac:dyDescent="0.25">
      <c r="A15" s="119" t="s">
        <v>69</v>
      </c>
      <c r="B15" s="78">
        <v>483</v>
      </c>
      <c r="C15" s="168"/>
      <c r="E15" s="169"/>
    </row>
    <row r="16" spans="1:5" x14ac:dyDescent="0.25">
      <c r="A16" s="119" t="s">
        <v>92</v>
      </c>
      <c r="B16" s="170">
        <f>B15-(B15*'simul. produit fiscal habitant'!F19)</f>
        <v>314.96218962450723</v>
      </c>
      <c r="C16" s="168"/>
      <c r="E16" s="169"/>
    </row>
    <row r="17" spans="1:4" ht="30" x14ac:dyDescent="0.25">
      <c r="A17" s="119" t="s">
        <v>68</v>
      </c>
      <c r="B17" s="26">
        <f>'simul. équilibre budget'!G23-'simul. équilibre budget'!G19</f>
        <v>197.11878698553946</v>
      </c>
    </row>
    <row r="18" spans="1:4" x14ac:dyDescent="0.25">
      <c r="A18" s="15"/>
    </row>
    <row r="19" spans="1:4" x14ac:dyDescent="0.25">
      <c r="A19" s="97" t="s">
        <v>18</v>
      </c>
      <c r="B19" s="115">
        <v>101</v>
      </c>
    </row>
    <row r="20" spans="1:4" ht="15.75" thickBot="1" x14ac:dyDescent="0.3"/>
    <row r="21" spans="1:4" ht="16.5" thickBot="1" x14ac:dyDescent="0.3">
      <c r="A21" s="173" t="s">
        <v>72</v>
      </c>
      <c r="B21" s="174"/>
    </row>
    <row r="22" spans="1:4" s="14" customFormat="1" x14ac:dyDescent="0.25">
      <c r="A22" s="134" t="s">
        <v>32</v>
      </c>
      <c r="B22" s="135">
        <f>B30+(SUM(B23:B29))</f>
        <v>6834968.6703000003</v>
      </c>
      <c r="D22"/>
    </row>
    <row r="23" spans="1:4" x14ac:dyDescent="0.25">
      <c r="A23" s="136" t="s">
        <v>24</v>
      </c>
      <c r="B23" s="137">
        <f>'simul. équilibre budget'!E23</f>
        <v>2445788.6702999999</v>
      </c>
      <c r="D23" s="104"/>
    </row>
    <row r="24" spans="1:4" x14ac:dyDescent="0.25">
      <c r="A24" s="138" t="s">
        <v>26</v>
      </c>
      <c r="B24" s="137">
        <v>1195488</v>
      </c>
    </row>
    <row r="25" spans="1:4" x14ac:dyDescent="0.25">
      <c r="A25" s="136" t="s">
        <v>25</v>
      </c>
      <c r="B25" s="137">
        <v>0</v>
      </c>
      <c r="D25" s="105"/>
    </row>
    <row r="26" spans="1:4" x14ac:dyDescent="0.25">
      <c r="A26" s="138" t="s">
        <v>27</v>
      </c>
      <c r="B26" s="137">
        <v>355300</v>
      </c>
    </row>
    <row r="27" spans="1:4" x14ac:dyDescent="0.25">
      <c r="A27" s="136" t="s">
        <v>28</v>
      </c>
      <c r="B27" s="137">
        <v>6542</v>
      </c>
    </row>
    <row r="28" spans="1:4" x14ac:dyDescent="0.25">
      <c r="A28" s="138" t="s">
        <v>29</v>
      </c>
      <c r="B28" s="137">
        <v>0</v>
      </c>
    </row>
    <row r="29" spans="1:4" x14ac:dyDescent="0.25">
      <c r="A29" s="136" t="s">
        <v>30</v>
      </c>
      <c r="B29" s="137">
        <v>0</v>
      </c>
      <c r="D29" s="79"/>
    </row>
    <row r="30" spans="1:4" x14ac:dyDescent="0.25">
      <c r="A30" s="134" t="s">
        <v>31</v>
      </c>
      <c r="B30" s="135">
        <f>B23*B31</f>
        <v>2831850.0000000005</v>
      </c>
    </row>
    <row r="31" spans="1:4" ht="15.75" thickBot="1" x14ac:dyDescent="0.3">
      <c r="A31" s="139" t="s">
        <v>7</v>
      </c>
      <c r="B31" s="140">
        <f>'simul. produit fiscal habitant'!$L$25</f>
        <v>1.1578473783888477</v>
      </c>
    </row>
    <row r="32" spans="1:4" ht="15.75" thickBot="1" x14ac:dyDescent="0.3"/>
    <row r="33" spans="1:2" ht="16.5" thickBot="1" x14ac:dyDescent="0.3">
      <c r="A33" s="171" t="s">
        <v>2</v>
      </c>
      <c r="B33" s="172"/>
    </row>
    <row r="34" spans="1:2" x14ac:dyDescent="0.25">
      <c r="A34" s="146" t="s">
        <v>32</v>
      </c>
      <c r="B34" s="147">
        <f>B42+(SUM(B35:B41))</f>
        <v>5013148.1054999996</v>
      </c>
    </row>
    <row r="35" spans="1:2" x14ac:dyDescent="0.25">
      <c r="A35" s="143" t="s">
        <v>24</v>
      </c>
      <c r="B35" s="144">
        <f>'simul. produit fiscal habitant'!E34</f>
        <v>1594888.1055000001</v>
      </c>
    </row>
    <row r="36" spans="1:2" x14ac:dyDescent="0.25">
      <c r="A36" s="145" t="s">
        <v>26</v>
      </c>
      <c r="B36" s="144">
        <v>1195488</v>
      </c>
    </row>
    <row r="37" spans="1:2" x14ac:dyDescent="0.25">
      <c r="A37" s="143" t="s">
        <v>25</v>
      </c>
      <c r="B37" s="144">
        <v>0</v>
      </c>
    </row>
    <row r="38" spans="1:2" x14ac:dyDescent="0.25">
      <c r="A38" s="145" t="s">
        <v>27</v>
      </c>
      <c r="B38" s="144">
        <v>355300</v>
      </c>
    </row>
    <row r="39" spans="1:2" x14ac:dyDescent="0.25">
      <c r="A39" s="143" t="s">
        <v>28</v>
      </c>
      <c r="B39" s="144">
        <v>6542</v>
      </c>
    </row>
    <row r="40" spans="1:2" x14ac:dyDescent="0.25">
      <c r="A40" s="145" t="s">
        <v>29</v>
      </c>
      <c r="B40" s="144">
        <v>0</v>
      </c>
    </row>
    <row r="41" spans="1:2" x14ac:dyDescent="0.25">
      <c r="A41" s="143" t="s">
        <v>30</v>
      </c>
      <c r="B41" s="144">
        <v>0</v>
      </c>
    </row>
    <row r="42" spans="1:2" x14ac:dyDescent="0.25">
      <c r="A42" s="146" t="s">
        <v>31</v>
      </c>
      <c r="B42" s="147">
        <f>B35*B43</f>
        <v>1860929.9999999998</v>
      </c>
    </row>
    <row r="43" spans="1:2" ht="15.75" thickBot="1" x14ac:dyDescent="0.3">
      <c r="A43" s="148" t="s">
        <v>7</v>
      </c>
      <c r="B43" s="149">
        <f>'simul. produit fiscal habitant'!L36</f>
        <v>1.166809128228212</v>
      </c>
    </row>
  </sheetData>
  <mergeCells count="2">
    <mergeCell ref="A33:B33"/>
    <mergeCell ref="A21:B21"/>
  </mergeCells>
  <printOptions horizontalCentered="1" verticalCentered="1"/>
  <pageMargins left="0.23622047244094491" right="0.23622047244094491" top="0.74803149606299213" bottom="0.74803149606299213" header="0.31496062992125984" footer="0.31496062992125984"/>
  <pageSetup paperSize="9" fitToHeight="0" orientation="portrait" r:id="rId1"/>
  <headerFooter>
    <oddHeader>&amp;C&amp;"-,Gras"SIMULATION CALCUL TFB ET TFNB A PARTIR DU PRODUIT FISCAL PAR HABITANT</oddHeader>
  </headerFooter>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00B0F0"/>
    <pageSetUpPr fitToPage="1"/>
  </sheetPr>
  <dimension ref="A1:N38"/>
  <sheetViews>
    <sheetView topLeftCell="A25" workbookViewId="0">
      <selection activeCell="I34" sqref="I34"/>
    </sheetView>
  </sheetViews>
  <sheetFormatPr baseColWidth="10" defaultColWidth="11.5703125" defaultRowHeight="15" x14ac:dyDescent="0.25"/>
  <cols>
    <col min="1" max="1" width="35" style="4" customWidth="1"/>
    <col min="2" max="2" width="14.28515625" style="4" bestFit="1" customWidth="1"/>
    <col min="3" max="3" width="14" style="4" customWidth="1"/>
    <col min="4" max="4" width="9.140625" style="4" bestFit="1" customWidth="1"/>
    <col min="5" max="5" width="21" style="4" bestFit="1" customWidth="1"/>
    <col min="6" max="6" width="12.85546875" style="4" customWidth="1"/>
    <col min="7" max="7" width="15.7109375" style="4" customWidth="1"/>
    <col min="8" max="8" width="15.140625" style="4" customWidth="1"/>
    <col min="9" max="9" width="17.42578125" style="4" customWidth="1"/>
    <col min="10" max="10" width="14.5703125" style="16" customWidth="1"/>
    <col min="11" max="11" width="9.7109375" style="16" customWidth="1"/>
    <col min="12" max="12" width="12.7109375" style="4" bestFit="1" customWidth="1"/>
    <col min="13" max="13" width="11.5703125" style="17"/>
    <col min="14" max="16384" width="11.5703125" style="4"/>
  </cols>
  <sheetData>
    <row r="1" spans="1:13" ht="19.5" thickBot="1" x14ac:dyDescent="0.3">
      <c r="A1" s="175" t="s">
        <v>61</v>
      </c>
      <c r="B1" s="176"/>
      <c r="C1" s="176"/>
      <c r="D1" s="176"/>
      <c r="E1" s="176"/>
      <c r="F1" s="176"/>
      <c r="G1" s="176"/>
      <c r="H1" s="176"/>
      <c r="I1" s="176"/>
      <c r="J1" s="176"/>
      <c r="K1" s="176"/>
      <c r="L1" s="177"/>
    </row>
    <row r="2" spans="1:13" ht="15.75" thickBot="1" x14ac:dyDescent="0.3"/>
    <row r="3" spans="1:13" ht="15.75" thickBot="1" x14ac:dyDescent="0.3">
      <c r="A3" s="20"/>
      <c r="B3" s="20"/>
      <c r="C3" s="21" t="s">
        <v>39</v>
      </c>
      <c r="E3" s="20"/>
      <c r="F3" s="20"/>
      <c r="G3" s="21" t="s">
        <v>39</v>
      </c>
      <c r="I3" s="193" t="s">
        <v>43</v>
      </c>
      <c r="J3" s="194"/>
      <c r="K3" s="194"/>
      <c r="L3" s="195"/>
    </row>
    <row r="4" spans="1:13" x14ac:dyDescent="0.25">
      <c r="A4" s="182" t="s">
        <v>47</v>
      </c>
      <c r="B4" s="183"/>
      <c r="C4" s="22"/>
      <c r="E4" s="182" t="s">
        <v>46</v>
      </c>
      <c r="F4" s="183"/>
      <c r="G4" s="22"/>
      <c r="I4" s="190" t="s">
        <v>58</v>
      </c>
      <c r="J4" s="191"/>
      <c r="K4" s="191"/>
      <c r="L4" s="192"/>
    </row>
    <row r="5" spans="1:13" x14ac:dyDescent="0.25">
      <c r="A5" s="23" t="s">
        <v>11</v>
      </c>
      <c r="B5" s="77">
        <v>0.21340000000000001</v>
      </c>
      <c r="C5" s="24">
        <f>B5*2.5</f>
        <v>0.53349999999999997</v>
      </c>
      <c r="E5" s="25" t="s">
        <v>11</v>
      </c>
      <c r="F5" s="77">
        <v>0.24560000000000001</v>
      </c>
      <c r="G5" s="24">
        <f>F5*2.5</f>
        <v>0.61399999999999999</v>
      </c>
      <c r="I5" s="199" t="s">
        <v>44</v>
      </c>
      <c r="J5" s="200"/>
      <c r="K5" s="200"/>
      <c r="L5" s="201"/>
    </row>
    <row r="6" spans="1:13" x14ac:dyDescent="0.25">
      <c r="A6" s="23" t="s">
        <v>12</v>
      </c>
      <c r="B6" s="77">
        <v>0.2838</v>
      </c>
      <c r="C6" s="24">
        <f>B6*2.5</f>
        <v>0.70950000000000002</v>
      </c>
      <c r="E6" s="25" t="s">
        <v>12</v>
      </c>
      <c r="F6" s="77">
        <v>0.21590000000000001</v>
      </c>
      <c r="G6" s="24">
        <f>F6*2.5</f>
        <v>0.53975000000000006</v>
      </c>
      <c r="I6" s="202" t="s">
        <v>45</v>
      </c>
      <c r="J6" s="203"/>
      <c r="K6" s="203"/>
      <c r="L6" s="204"/>
    </row>
    <row r="7" spans="1:13" ht="15.75" thickBot="1" x14ac:dyDescent="0.3">
      <c r="A7" s="23" t="s">
        <v>13</v>
      </c>
      <c r="B7" s="77">
        <v>0.61109999999999998</v>
      </c>
      <c r="C7" s="24">
        <f>B7*2.5</f>
        <v>1.5277499999999999</v>
      </c>
      <c r="E7" s="25" t="s">
        <v>13</v>
      </c>
      <c r="F7" s="77">
        <v>0.49719999999999998</v>
      </c>
      <c r="G7" s="24">
        <f>F7*2.5</f>
        <v>1.2429999999999999</v>
      </c>
      <c r="I7" s="196" t="s">
        <v>48</v>
      </c>
      <c r="J7" s="197"/>
      <c r="K7" s="197"/>
      <c r="L7" s="198"/>
    </row>
    <row r="8" spans="1:13" ht="15.75" thickBot="1" x14ac:dyDescent="0.3">
      <c r="C8" s="19"/>
      <c r="D8" s="18"/>
      <c r="E8" s="18"/>
    </row>
    <row r="9" spans="1:13" ht="15.75" thickBot="1" x14ac:dyDescent="0.3">
      <c r="A9" s="88"/>
      <c r="B9" s="18"/>
      <c r="C9" s="19"/>
      <c r="D9" s="18"/>
      <c r="E9" s="132" t="s">
        <v>72</v>
      </c>
      <c r="F9" s="132" t="s">
        <v>2</v>
      </c>
      <c r="K9" s="132" t="s">
        <v>72</v>
      </c>
      <c r="L9" s="132" t="s">
        <v>2</v>
      </c>
    </row>
    <row r="10" spans="1:13" ht="15.75" thickBot="1" x14ac:dyDescent="0.3">
      <c r="A10" s="184" t="s">
        <v>40</v>
      </c>
      <c r="B10" s="184"/>
      <c r="C10" s="184"/>
      <c r="D10" s="185"/>
      <c r="E10" s="90">
        <v>350</v>
      </c>
      <c r="F10" s="90">
        <v>230</v>
      </c>
      <c r="G10" s="100"/>
      <c r="H10" s="178" t="s">
        <v>42</v>
      </c>
      <c r="I10" s="178"/>
      <c r="J10" s="179"/>
      <c r="K10" s="94">
        <f>J23</f>
        <v>386061.32970000035</v>
      </c>
      <c r="L10" s="94">
        <f>J34</f>
        <v>266041.89449999988</v>
      </c>
    </row>
    <row r="11" spans="1:13" ht="8.25" customHeight="1" thickBot="1" x14ac:dyDescent="0.3">
      <c r="A11" s="91"/>
      <c r="B11" s="91"/>
      <c r="C11" s="89"/>
      <c r="D11" s="89"/>
      <c r="E11" s="17"/>
      <c r="F11" s="17"/>
      <c r="H11" s="89"/>
      <c r="I11" s="89"/>
      <c r="J11" s="89"/>
      <c r="K11" s="96"/>
      <c r="L11" s="96"/>
    </row>
    <row r="12" spans="1:13" ht="15.75" thickBot="1" x14ac:dyDescent="0.3">
      <c r="A12" s="186" t="s">
        <v>41</v>
      </c>
      <c r="B12" s="186"/>
      <c r="C12" s="186"/>
      <c r="D12" s="185"/>
      <c r="E12" s="92">
        <f>'simul. produit fiscal habitant'!L25</f>
        <v>1.1578473783888477</v>
      </c>
      <c r="F12" s="92">
        <f>L36</f>
        <v>1.166809128228212</v>
      </c>
      <c r="G12" s="100"/>
      <c r="H12" s="178" t="s">
        <v>52</v>
      </c>
      <c r="I12" s="178"/>
      <c r="J12" s="179"/>
      <c r="K12" s="94">
        <f>K23</f>
        <v>47.714909121245853</v>
      </c>
      <c r="L12" s="94">
        <f>K34</f>
        <v>32.881213014460478</v>
      </c>
    </row>
    <row r="13" spans="1:13" ht="8.25" customHeight="1" thickBot="1" x14ac:dyDescent="0.3">
      <c r="A13" s="91"/>
      <c r="B13" s="91"/>
      <c r="C13" s="89"/>
      <c r="D13" s="89"/>
      <c r="E13" s="17"/>
      <c r="F13" s="17"/>
      <c r="H13" s="89"/>
      <c r="I13" s="89"/>
      <c r="J13" s="89"/>
      <c r="K13" s="96"/>
      <c r="L13" s="96"/>
    </row>
    <row r="14" spans="1:13" ht="26.25" customHeight="1" thickBot="1" x14ac:dyDescent="0.3">
      <c r="A14" s="186" t="s">
        <v>60</v>
      </c>
      <c r="B14" s="186"/>
      <c r="C14" s="186"/>
      <c r="D14" s="185"/>
      <c r="E14" s="93">
        <f>'réf.prod.fiscal par habitant'!B22</f>
        <v>6834968.6703000003</v>
      </c>
      <c r="F14" s="93">
        <f>'réf.prod.fiscal par habitant'!B34</f>
        <v>5013148.1054999996</v>
      </c>
      <c r="G14" s="101"/>
      <c r="H14" s="180" t="s">
        <v>53</v>
      </c>
      <c r="I14" s="180"/>
      <c r="J14" s="181"/>
      <c r="K14" s="94">
        <f>K23-G19</f>
        <v>-57.451394771968836</v>
      </c>
      <c r="L14" s="94">
        <f>K34-G19</f>
        <v>-72.285090878754204</v>
      </c>
    </row>
    <row r="15" spans="1:13" ht="15.75" thickBot="1" x14ac:dyDescent="0.3"/>
    <row r="16" spans="1:13" thickBot="1" x14ac:dyDescent="0.3">
      <c r="A16" s="40" t="s">
        <v>20</v>
      </c>
      <c r="B16" s="41"/>
      <c r="C16" s="41"/>
      <c r="D16" s="41"/>
      <c r="E16" s="41"/>
      <c r="F16" s="41"/>
      <c r="G16" s="41"/>
      <c r="H16" s="41"/>
      <c r="I16" s="41"/>
      <c r="J16" s="42"/>
      <c r="K16" s="42"/>
      <c r="L16" s="43"/>
      <c r="M16" s="4"/>
    </row>
    <row r="17" spans="1:14" x14ac:dyDescent="0.25">
      <c r="A17" s="44"/>
      <c r="B17" s="45"/>
      <c r="C17" s="45"/>
      <c r="D17" s="45"/>
      <c r="E17" s="45"/>
      <c r="F17" s="45"/>
      <c r="G17" s="45"/>
      <c r="H17" s="45"/>
      <c r="I17" s="45"/>
      <c r="J17" s="46"/>
      <c r="K17" s="46"/>
      <c r="L17" s="47"/>
    </row>
    <row r="18" spans="1:14" s="9" customFormat="1" ht="42.75" x14ac:dyDescent="0.25">
      <c r="A18" s="48"/>
      <c r="B18" s="27" t="s">
        <v>3</v>
      </c>
      <c r="C18" s="27" t="s">
        <v>1</v>
      </c>
      <c r="D18" s="27" t="s">
        <v>4</v>
      </c>
      <c r="E18" s="27" t="s">
        <v>0</v>
      </c>
      <c r="F18" s="28" t="s">
        <v>35</v>
      </c>
      <c r="G18" s="28" t="s">
        <v>34</v>
      </c>
      <c r="H18" s="28" t="s">
        <v>37</v>
      </c>
      <c r="I18" s="28" t="s">
        <v>36</v>
      </c>
      <c r="J18" s="29" t="s">
        <v>38</v>
      </c>
      <c r="K18" s="29" t="s">
        <v>51</v>
      </c>
      <c r="L18" s="49" t="s">
        <v>19</v>
      </c>
    </row>
    <row r="19" spans="1:14" ht="14.25" x14ac:dyDescent="0.25">
      <c r="A19" s="50" t="s">
        <v>8</v>
      </c>
      <c r="B19" s="150">
        <f>'réf.prod.fiscal par habitant'!B5</f>
        <v>10743694</v>
      </c>
      <c r="C19" s="151">
        <f ca="1">B19/$B$22</f>
        <v>0.53761955357590985</v>
      </c>
      <c r="D19" s="152">
        <f>'réf.prod.fiscal par habitant'!C5</f>
        <v>7.9200000000000007E-2</v>
      </c>
      <c r="E19" s="30">
        <f>B19*D19</f>
        <v>850900.56480000005</v>
      </c>
      <c r="F19" s="31">
        <f>E19/$E$23</f>
        <v>0.34790436930743845</v>
      </c>
      <c r="G19" s="30">
        <f>E19/'réf.prod.fiscal par habitant'!$B$2</f>
        <v>105.16630389321469</v>
      </c>
      <c r="H19" s="30">
        <f>$H$23*F19</f>
        <v>121.76652925760347</v>
      </c>
      <c r="I19" s="30">
        <f>H19*'réf.prod.fiscal par habitant'!$B$2</f>
        <v>985212.9882232697</v>
      </c>
      <c r="J19" s="33">
        <f>I19-E19</f>
        <v>134312.42342326965</v>
      </c>
      <c r="K19" s="81">
        <f>H19-G19</f>
        <v>16.600225364388777</v>
      </c>
      <c r="L19" s="51">
        <f>D19*$L$25</f>
        <v>9.1701512368396743E-2</v>
      </c>
      <c r="M19" s="4"/>
      <c r="N19" s="10"/>
    </row>
    <row r="20" spans="1:14" ht="14.25" x14ac:dyDescent="0.25">
      <c r="A20" s="50" t="s">
        <v>9</v>
      </c>
      <c r="B20" s="150">
        <f>'réf.prod.fiscal par habitant'!B6</f>
        <v>9073072</v>
      </c>
      <c r="C20" s="151">
        <f ca="1">B20/$B$22</f>
        <v>0.4540208347521893</v>
      </c>
      <c r="D20" s="152">
        <f>'réf.prod.fiscal par habitant'!C6</f>
        <v>0.1673</v>
      </c>
      <c r="E20" s="30">
        <f>B20*D20</f>
        <v>1517924.9456</v>
      </c>
      <c r="F20" s="31">
        <f t="shared" ref="F20:F21" si="0">E20/$E$23</f>
        <v>0.62062800602220947</v>
      </c>
      <c r="G20" s="30">
        <f>E20/'réf.prod.fiscal par habitant'!$B$2</f>
        <v>187.60659320232358</v>
      </c>
      <c r="H20" s="30">
        <f t="shared" ref="H20:H21" si="1">$H$23*F20</f>
        <v>217.21980210777332</v>
      </c>
      <c r="I20" s="30">
        <f>H20*'réf.prod.fiscal par habitant'!$B$2</f>
        <v>1757525.418853994</v>
      </c>
      <c r="J20" s="33">
        <f t="shared" ref="J20:J21" si="2">I20-E20</f>
        <v>239600.47325399402</v>
      </c>
      <c r="K20" s="81">
        <f t="shared" ref="K20:K23" si="3">H20-G20</f>
        <v>29.613208905449738</v>
      </c>
      <c r="L20" s="51">
        <f t="shared" ref="L20:L21" si="4">D20*$L$25</f>
        <v>0.19370786640445423</v>
      </c>
      <c r="M20" s="4"/>
    </row>
    <row r="21" spans="1:14" ht="14.25" x14ac:dyDescent="0.25">
      <c r="A21" s="50" t="s">
        <v>10</v>
      </c>
      <c r="B21" s="150">
        <f>'réf.prod.fiscal par habitant'!B7</f>
        <v>167057</v>
      </c>
      <c r="C21" s="151">
        <f ca="1">B21/$B$22</f>
        <v>8.3596116719008174E-3</v>
      </c>
      <c r="D21" s="152">
        <f>'réf.prod.fiscal par habitant'!C7</f>
        <v>0.4607</v>
      </c>
      <c r="E21" s="30">
        <f>B21*D21</f>
        <v>76963.159899999999</v>
      </c>
      <c r="F21" s="31">
        <f t="shared" si="0"/>
        <v>3.1467624670352128E-2</v>
      </c>
      <c r="G21" s="30">
        <f>E21/'réf.prod.fiscal par habitant'!$B$2</f>
        <v>9.5121937832159187</v>
      </c>
      <c r="H21" s="30">
        <f t="shared" si="1"/>
        <v>11.013668634623246</v>
      </c>
      <c r="I21" s="30">
        <f>H21*'réf.prod.fiscal par habitant'!$B$2</f>
        <v>89111.592922736672</v>
      </c>
      <c r="J21" s="33">
        <f t="shared" si="2"/>
        <v>12148.433022736674</v>
      </c>
      <c r="K21" s="81">
        <f t="shared" si="3"/>
        <v>1.5014748514073268</v>
      </c>
      <c r="L21" s="51">
        <f t="shared" si="4"/>
        <v>0.53342028722374213</v>
      </c>
      <c r="M21" s="4"/>
    </row>
    <row r="22" spans="1:14" ht="14.25" x14ac:dyDescent="0.25">
      <c r="A22" s="52" t="s">
        <v>5</v>
      </c>
      <c r="B22" s="34">
        <f ca="1">SUM(B19:B22)</f>
        <v>19983823</v>
      </c>
      <c r="C22" s="35"/>
      <c r="D22" s="36"/>
      <c r="E22" s="35"/>
      <c r="F22" s="35"/>
      <c r="G22" s="35"/>
      <c r="H22" s="35"/>
      <c r="I22" s="35"/>
      <c r="J22" s="37"/>
      <c r="K22" s="37">
        <f t="shared" si="3"/>
        <v>0</v>
      </c>
      <c r="L22" s="53"/>
      <c r="M22" s="4"/>
    </row>
    <row r="23" spans="1:14" s="6" customFormat="1" ht="14.25" x14ac:dyDescent="0.25">
      <c r="A23" s="54"/>
      <c r="B23" s="38"/>
      <c r="C23" s="189" t="s">
        <v>23</v>
      </c>
      <c r="D23" s="189"/>
      <c r="E23" s="34">
        <f>SUM(E19:E21)</f>
        <v>2445788.6702999999</v>
      </c>
      <c r="F23" s="34"/>
      <c r="G23" s="34">
        <f>E23/'réf.prod.fiscal par habitant'!$B$2</f>
        <v>302.28509087875415</v>
      </c>
      <c r="H23" s="34">
        <f>'simul. produit fiscal habitant'!E10</f>
        <v>350</v>
      </c>
      <c r="I23" s="34">
        <f>SUM(I19:I21)</f>
        <v>2831850.0000000005</v>
      </c>
      <c r="J23" s="39">
        <f>SUM(J19:J21)</f>
        <v>386061.32970000035</v>
      </c>
      <c r="K23" s="39">
        <f t="shared" si="3"/>
        <v>47.714909121245853</v>
      </c>
      <c r="L23" s="55"/>
    </row>
    <row r="24" spans="1:14" ht="14.25" x14ac:dyDescent="0.25">
      <c r="A24" s="44"/>
      <c r="B24" s="56"/>
      <c r="C24" s="45"/>
      <c r="D24" s="57"/>
      <c r="E24" s="58"/>
      <c r="F24" s="58"/>
      <c r="G24" s="58"/>
      <c r="H24" s="58"/>
      <c r="I24" s="58"/>
      <c r="J24" s="59"/>
      <c r="K24" s="59"/>
      <c r="L24" s="60"/>
      <c r="M24" s="4"/>
    </row>
    <row r="25" spans="1:14" ht="15" customHeight="1" x14ac:dyDescent="0.25">
      <c r="A25" s="44"/>
      <c r="B25" s="45"/>
      <c r="C25" s="187" t="s">
        <v>7</v>
      </c>
      <c r="D25" s="188"/>
      <c r="E25" s="188"/>
      <c r="F25" s="11"/>
      <c r="G25" s="11"/>
      <c r="H25" s="11"/>
      <c r="I25" s="11"/>
      <c r="J25" s="11"/>
      <c r="K25" s="11"/>
      <c r="L25" s="61">
        <f>I23/E23</f>
        <v>1.1578473783888477</v>
      </c>
      <c r="M25" s="4"/>
    </row>
    <row r="26" spans="1:14" thickBot="1" x14ac:dyDescent="0.3">
      <c r="A26" s="62"/>
      <c r="B26" s="63"/>
      <c r="C26" s="63"/>
      <c r="D26" s="64"/>
      <c r="E26" s="65"/>
      <c r="F26" s="65"/>
      <c r="G26" s="65"/>
      <c r="H26" s="65"/>
      <c r="I26" s="65"/>
      <c r="J26" s="66"/>
      <c r="K26" s="66"/>
      <c r="L26" s="67"/>
      <c r="M26" s="4"/>
    </row>
    <row r="27" spans="1:14" thickBot="1" x14ac:dyDescent="0.3">
      <c r="A27" s="69"/>
      <c r="B27" s="41"/>
      <c r="C27" s="41"/>
      <c r="D27" s="70"/>
      <c r="E27" s="71"/>
      <c r="F27" s="71"/>
      <c r="G27" s="71"/>
      <c r="H27" s="71"/>
      <c r="I27" s="71"/>
      <c r="J27" s="72"/>
      <c r="K27" s="72"/>
      <c r="L27" s="43"/>
      <c r="M27" s="4"/>
    </row>
    <row r="28" spans="1:14" thickBot="1" x14ac:dyDescent="0.3">
      <c r="A28" s="40" t="s">
        <v>21</v>
      </c>
      <c r="B28" s="45"/>
      <c r="C28" s="45"/>
      <c r="D28" s="57"/>
      <c r="E28" s="45"/>
      <c r="F28" s="45"/>
      <c r="G28" s="45"/>
      <c r="H28" s="45"/>
      <c r="I28" s="45"/>
      <c r="J28" s="46"/>
      <c r="K28" s="46"/>
      <c r="L28" s="47"/>
      <c r="M28" s="4"/>
    </row>
    <row r="29" spans="1:14" ht="14.25" x14ac:dyDescent="0.25">
      <c r="A29" s="73"/>
      <c r="B29" s="45"/>
      <c r="C29" s="45"/>
      <c r="D29" s="57"/>
      <c r="E29" s="45"/>
      <c r="F29" s="45"/>
      <c r="G29" s="45"/>
      <c r="H29" s="45"/>
      <c r="I29" s="45"/>
      <c r="J29" s="46"/>
      <c r="K29" s="46"/>
      <c r="L29" s="47"/>
      <c r="M29" s="4"/>
    </row>
    <row r="30" spans="1:14" s="9" customFormat="1" ht="42.75" x14ac:dyDescent="0.25">
      <c r="A30" s="48"/>
      <c r="B30" s="27" t="s">
        <v>3</v>
      </c>
      <c r="C30" s="27" t="s">
        <v>1</v>
      </c>
      <c r="D30" s="27" t="s">
        <v>4</v>
      </c>
      <c r="E30" s="27" t="s">
        <v>0</v>
      </c>
      <c r="F30" s="28" t="s">
        <v>35</v>
      </c>
      <c r="G30" s="28" t="s">
        <v>34</v>
      </c>
      <c r="H30" s="28" t="s">
        <v>37</v>
      </c>
      <c r="I30" s="28" t="s">
        <v>36</v>
      </c>
      <c r="J30" s="29" t="s">
        <v>38</v>
      </c>
      <c r="K30" s="29" t="s">
        <v>51</v>
      </c>
      <c r="L30" s="49" t="s">
        <v>19</v>
      </c>
    </row>
    <row r="31" spans="1:14" ht="14.25" x14ac:dyDescent="0.25">
      <c r="A31" s="50" t="s">
        <v>9</v>
      </c>
      <c r="B31" s="30">
        <v>9073072</v>
      </c>
      <c r="C31" s="31">
        <f ca="1">B31/B33</f>
        <v>0.98192049050397456</v>
      </c>
      <c r="D31" s="32">
        <v>0.1673</v>
      </c>
      <c r="E31" s="30">
        <f>+B31*D31</f>
        <v>1517924.9456</v>
      </c>
      <c r="F31" s="31">
        <f>E31/$E$34</f>
        <v>0.95174384984464344</v>
      </c>
      <c r="G31" s="30">
        <f>E31/'réf.prod.fiscal par habitant'!$B$2</f>
        <v>187.60659320232358</v>
      </c>
      <c r="H31" s="30">
        <f>$H$34*F31</f>
        <v>218.90108546426799</v>
      </c>
      <c r="I31" s="30">
        <f>H31*'réf.prod.fiscal par habitant'!$B$2</f>
        <v>1771128.6824913924</v>
      </c>
      <c r="J31" s="33">
        <f>I31-E31</f>
        <v>253203.73689139239</v>
      </c>
      <c r="K31" s="81">
        <f>H31-G31</f>
        <v>31.294492261944413</v>
      </c>
      <c r="L31" s="51">
        <f>D31*$L$36</f>
        <v>0.19520716715257988</v>
      </c>
      <c r="M31" s="4"/>
    </row>
    <row r="32" spans="1:14" ht="14.25" x14ac:dyDescent="0.25">
      <c r="A32" s="50" t="s">
        <v>10</v>
      </c>
      <c r="B32" s="30">
        <v>167057</v>
      </c>
      <c r="C32" s="31">
        <f ca="1">+B32/B33</f>
        <v>1.8079509496025433E-2</v>
      </c>
      <c r="D32" s="32">
        <v>0.4607</v>
      </c>
      <c r="E32" s="30">
        <f>+B32*D32</f>
        <v>76963.159899999999</v>
      </c>
      <c r="F32" s="31">
        <f>E32/$E$34</f>
        <v>4.8256150155356461E-2</v>
      </c>
      <c r="G32" s="30">
        <f>E32/'réf.prod.fiscal par habitant'!$B$2</f>
        <v>9.5121937832159187</v>
      </c>
      <c r="H32" s="30">
        <f>$H$34*F32</f>
        <v>11.098914535731986</v>
      </c>
      <c r="I32" s="30">
        <f>H32*'réf.prod.fiscal par habitant'!$B$2</f>
        <v>89801.317508607492</v>
      </c>
      <c r="J32" s="33">
        <f>I32-E32</f>
        <v>12838.157608607493</v>
      </c>
      <c r="K32" s="81">
        <f>H32-G32</f>
        <v>1.5867207525160669</v>
      </c>
      <c r="L32" s="51">
        <f>D32*$L$36</f>
        <v>0.53754896537473729</v>
      </c>
      <c r="M32" s="4"/>
    </row>
    <row r="33" spans="1:13" ht="14.25" x14ac:dyDescent="0.25">
      <c r="A33" s="52" t="s">
        <v>5</v>
      </c>
      <c r="B33" s="34">
        <f ca="1">SUM(B28:B33)</f>
        <v>9240129</v>
      </c>
      <c r="C33" s="35"/>
      <c r="D33" s="36"/>
      <c r="E33" s="35"/>
      <c r="F33" s="35"/>
      <c r="G33" s="35"/>
      <c r="H33" s="35"/>
      <c r="I33" s="35"/>
      <c r="J33" s="37"/>
      <c r="K33" s="82"/>
      <c r="L33" s="53"/>
      <c r="M33" s="4"/>
    </row>
    <row r="34" spans="1:13" ht="14.25" x14ac:dyDescent="0.25">
      <c r="A34" s="74"/>
      <c r="B34" s="35"/>
      <c r="C34" s="30"/>
      <c r="D34" s="68"/>
      <c r="E34" s="34">
        <f t="shared" ref="E34:K34" si="5">SUM(E28:E33)</f>
        <v>1594888.1055000001</v>
      </c>
      <c r="F34" s="34"/>
      <c r="G34" s="34">
        <f t="shared" si="5"/>
        <v>197.11878698553949</v>
      </c>
      <c r="H34" s="34">
        <f>F10</f>
        <v>230</v>
      </c>
      <c r="I34" s="34">
        <f t="shared" si="5"/>
        <v>1860929.9999999998</v>
      </c>
      <c r="J34" s="39">
        <f t="shared" si="5"/>
        <v>266041.89449999988</v>
      </c>
      <c r="K34" s="39">
        <f t="shared" si="5"/>
        <v>32.881213014460478</v>
      </c>
      <c r="L34" s="75"/>
      <c r="M34" s="4"/>
    </row>
    <row r="35" spans="1:13" ht="14.25" x14ac:dyDescent="0.25">
      <c r="A35" s="44"/>
      <c r="B35" s="45"/>
      <c r="C35" s="45"/>
      <c r="D35" s="57"/>
      <c r="E35" s="45"/>
      <c r="F35" s="45"/>
      <c r="G35" s="45"/>
      <c r="H35" s="45"/>
      <c r="I35" s="45"/>
      <c r="J35" s="46"/>
      <c r="K35" s="46"/>
      <c r="L35" s="47"/>
      <c r="M35" s="4"/>
    </row>
    <row r="36" spans="1:13" ht="14.25" x14ac:dyDescent="0.25">
      <c r="A36" s="44"/>
      <c r="B36" s="45"/>
      <c r="C36" s="187" t="s">
        <v>7</v>
      </c>
      <c r="D36" s="188"/>
      <c r="E36" s="188"/>
      <c r="F36" s="11"/>
      <c r="G36" s="11"/>
      <c r="H36" s="11"/>
      <c r="I36" s="11"/>
      <c r="J36" s="11"/>
      <c r="K36" s="11"/>
      <c r="L36" s="61">
        <f>I34/E34</f>
        <v>1.166809128228212</v>
      </c>
      <c r="M36" s="4"/>
    </row>
    <row r="37" spans="1:13" thickBot="1" x14ac:dyDescent="0.3">
      <c r="A37" s="62"/>
      <c r="B37" s="63"/>
      <c r="C37" s="63"/>
      <c r="D37" s="64"/>
      <c r="E37" s="63"/>
      <c r="F37" s="63"/>
      <c r="G37" s="63"/>
      <c r="H37" s="63"/>
      <c r="I37" s="63"/>
      <c r="J37" s="76"/>
      <c r="K37" s="76"/>
      <c r="L37" s="67"/>
      <c r="M37" s="4"/>
    </row>
    <row r="38" spans="1:13" ht="14.25" x14ac:dyDescent="0.25">
      <c r="M38" s="4"/>
    </row>
  </sheetData>
  <mergeCells count="17">
    <mergeCell ref="C36:E36"/>
    <mergeCell ref="C23:D23"/>
    <mergeCell ref="C25:E25"/>
    <mergeCell ref="I4:L4"/>
    <mergeCell ref="I3:L3"/>
    <mergeCell ref="I7:L7"/>
    <mergeCell ref="I5:L5"/>
    <mergeCell ref="I6:L6"/>
    <mergeCell ref="A1:L1"/>
    <mergeCell ref="H10:J10"/>
    <mergeCell ref="H12:J12"/>
    <mergeCell ref="H14:J14"/>
    <mergeCell ref="A4:B4"/>
    <mergeCell ref="E4:F4"/>
    <mergeCell ref="A10:D10"/>
    <mergeCell ref="A12:D12"/>
    <mergeCell ref="A14:D14"/>
  </mergeCells>
  <conditionalFormatting sqref="L20:L21 D20:D21 L31:L32 D31:D32">
    <cfRule type="cellIs" dxfId="37" priority="47" operator="greaterThan">
      <formula>$G$7</formula>
    </cfRule>
    <cfRule type="cellIs" dxfId="36" priority="48" operator="greaterThan">
      <formula>$B$7</formula>
    </cfRule>
  </conditionalFormatting>
  <conditionalFormatting sqref="L20 D20 L31 D31">
    <cfRule type="cellIs" dxfId="35" priority="49" operator="greaterThan">
      <formula>$F$6</formula>
    </cfRule>
  </conditionalFormatting>
  <conditionalFormatting sqref="L21 D21 L32 D32">
    <cfRule type="cellIs" dxfId="34" priority="53" operator="greaterThan">
      <formula>$F$7</formula>
    </cfRule>
  </conditionalFormatting>
  <conditionalFormatting sqref="L19 D19">
    <cfRule type="cellIs" dxfId="33" priority="58" operator="greaterThan">
      <formula>$F$5</formula>
    </cfRule>
    <cfRule type="cellIs" dxfId="32" priority="59" operator="greaterThan">
      <formula>$C$5</formula>
    </cfRule>
    <cfRule type="cellIs" dxfId="31" priority="60" operator="greaterThan">
      <formula>$B$5</formula>
    </cfRule>
  </conditionalFormatting>
  <conditionalFormatting sqref="G23:H23 G34:H34">
    <cfRule type="cellIs" dxfId="30" priority="84" operator="greaterThan">
      <formula>#REF!</formula>
    </cfRule>
  </conditionalFormatting>
  <printOptions horizontalCentered="1" verticalCentered="1"/>
  <pageMargins left="0.23622047244094491" right="0.23622047244094491" top="0.74803149606299213" bottom="0.74803149606299213" header="0.31496062992125984" footer="0.31496062992125984"/>
  <pageSetup paperSize="9" scale="74" orientation="landscape" horizontalDpi="4294967293" r:id="rId1"/>
  <headerFooter>
    <oddHeader>&amp;R&amp;D</oddHeader>
    <oddFooter>&amp;R&amp;P / &amp;N</oddFooter>
  </headerFooter>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rgb="FF00B050"/>
  </sheetPr>
  <dimension ref="A2:C43"/>
  <sheetViews>
    <sheetView topLeftCell="A28" workbookViewId="0">
      <selection activeCell="B16" sqref="B16"/>
    </sheetView>
  </sheetViews>
  <sheetFormatPr baseColWidth="10" defaultRowHeight="15" x14ac:dyDescent="0.25"/>
  <cols>
    <col min="1" max="1" width="44.7109375" style="3" bestFit="1" customWidth="1"/>
    <col min="2" max="2" width="11.42578125" style="3"/>
    <col min="3" max="3" width="13" bestFit="1" customWidth="1"/>
    <col min="4" max="4" width="4.140625" customWidth="1"/>
  </cols>
  <sheetData>
    <row r="2" spans="1:3" x14ac:dyDescent="0.25">
      <c r="A2" s="113" t="s">
        <v>14</v>
      </c>
      <c r="B2" s="114">
        <v>8091</v>
      </c>
    </row>
    <row r="3" spans="1:3" x14ac:dyDescent="0.25">
      <c r="A3" s="1"/>
      <c r="B3" s="2"/>
    </row>
    <row r="4" spans="1:3" s="12" customFormat="1" x14ac:dyDescent="0.25">
      <c r="A4" s="108"/>
      <c r="B4" s="108" t="s">
        <v>15</v>
      </c>
      <c r="C4" s="109" t="s">
        <v>22</v>
      </c>
    </row>
    <row r="5" spans="1:3" x14ac:dyDescent="0.25">
      <c r="A5" s="80" t="s">
        <v>8</v>
      </c>
      <c r="B5" s="110">
        <v>10743694</v>
      </c>
      <c r="C5" s="111">
        <v>7.9200000000000007E-2</v>
      </c>
    </row>
    <row r="6" spans="1:3" x14ac:dyDescent="0.25">
      <c r="A6" s="80" t="s">
        <v>9</v>
      </c>
      <c r="B6" s="110">
        <v>9073072</v>
      </c>
      <c r="C6" s="111">
        <v>0.1673</v>
      </c>
    </row>
    <row r="7" spans="1:3" x14ac:dyDescent="0.25">
      <c r="A7" s="80" t="s">
        <v>10</v>
      </c>
      <c r="B7" s="110">
        <v>167057</v>
      </c>
      <c r="C7" s="111">
        <v>0.4607</v>
      </c>
    </row>
    <row r="8" spans="1:3" x14ac:dyDescent="0.25">
      <c r="A8" s="97" t="s">
        <v>5</v>
      </c>
      <c r="B8" s="97">
        <f>SUM(B5:B7)</f>
        <v>19983823</v>
      </c>
      <c r="C8" s="112"/>
    </row>
    <row r="9" spans="1:3" x14ac:dyDescent="0.25">
      <c r="A9" s="97" t="s">
        <v>6</v>
      </c>
      <c r="B9" s="97">
        <f>B8/B2</f>
        <v>2469.8829563712766</v>
      </c>
      <c r="C9" s="112"/>
    </row>
    <row r="10" spans="1:3" x14ac:dyDescent="0.25">
      <c r="A10" s="15"/>
    </row>
    <row r="11" spans="1:3" x14ac:dyDescent="0.25">
      <c r="A11" s="97" t="s">
        <v>16</v>
      </c>
      <c r="B11" s="116"/>
    </row>
    <row r="12" spans="1:3" x14ac:dyDescent="0.25">
      <c r="A12" s="97" t="s">
        <v>17</v>
      </c>
      <c r="B12" s="97">
        <f>B11/B2</f>
        <v>0</v>
      </c>
    </row>
    <row r="13" spans="1:3" x14ac:dyDescent="0.25">
      <c r="A13" s="120"/>
      <c r="B13" s="120"/>
    </row>
    <row r="14" spans="1:3" ht="30" x14ac:dyDescent="0.25">
      <c r="A14" s="119" t="s">
        <v>67</v>
      </c>
      <c r="B14" s="26">
        <f>'simul. équilibre budget'!G23</f>
        <v>302.28509087875415</v>
      </c>
    </row>
    <row r="15" spans="1:3" x14ac:dyDescent="0.25">
      <c r="A15" s="119" t="s">
        <v>69</v>
      </c>
      <c r="B15" s="78">
        <v>483</v>
      </c>
    </row>
    <row r="16" spans="1:3" x14ac:dyDescent="0.25">
      <c r="A16" s="119" t="s">
        <v>92</v>
      </c>
      <c r="B16" s="170">
        <f>B15-(B15*'simul. équilibre budget'!F19)</f>
        <v>314.96218962450723</v>
      </c>
    </row>
    <row r="17" spans="1:2" ht="30" x14ac:dyDescent="0.25">
      <c r="A17" s="119" t="s">
        <v>68</v>
      </c>
      <c r="B17" s="26">
        <f>'simul. équilibre budget'!G23-'simul. équilibre budget'!G19</f>
        <v>197.11878698553946</v>
      </c>
    </row>
    <row r="18" spans="1:2" x14ac:dyDescent="0.25">
      <c r="A18" s="15"/>
    </row>
    <row r="19" spans="1:2" x14ac:dyDescent="0.25">
      <c r="A19" s="97" t="s">
        <v>18</v>
      </c>
      <c r="B19" s="115">
        <v>101</v>
      </c>
    </row>
    <row r="20" spans="1:2" ht="15.75" thickBot="1" x14ac:dyDescent="0.3"/>
    <row r="21" spans="1:2" ht="16.5" thickBot="1" x14ac:dyDescent="0.3">
      <c r="A21" s="173" t="s">
        <v>72</v>
      </c>
      <c r="B21" s="174"/>
    </row>
    <row r="22" spans="1:2" s="14" customFormat="1" x14ac:dyDescent="0.25">
      <c r="A22" s="134" t="s">
        <v>32</v>
      </c>
      <c r="B22" s="135">
        <f>'simul. équilibre budget'!E10</f>
        <v>7000000</v>
      </c>
    </row>
    <row r="23" spans="1:2" x14ac:dyDescent="0.25">
      <c r="A23" s="136" t="s">
        <v>24</v>
      </c>
      <c r="B23" s="137">
        <f>'simul. équilibre budget'!E23</f>
        <v>2445788.6702999999</v>
      </c>
    </row>
    <row r="24" spans="1:2" x14ac:dyDescent="0.25">
      <c r="A24" s="138" t="s">
        <v>26</v>
      </c>
      <c r="B24" s="137">
        <v>1195488</v>
      </c>
    </row>
    <row r="25" spans="1:2" x14ac:dyDescent="0.25">
      <c r="A25" s="136" t="s">
        <v>25</v>
      </c>
      <c r="B25" s="137">
        <v>0</v>
      </c>
    </row>
    <row r="26" spans="1:2" x14ac:dyDescent="0.25">
      <c r="A26" s="138" t="s">
        <v>27</v>
      </c>
      <c r="B26" s="137">
        <v>355300</v>
      </c>
    </row>
    <row r="27" spans="1:2" x14ac:dyDescent="0.25">
      <c r="A27" s="136" t="s">
        <v>28</v>
      </c>
      <c r="B27" s="137">
        <v>6542</v>
      </c>
    </row>
    <row r="28" spans="1:2" x14ac:dyDescent="0.25">
      <c r="A28" s="138" t="s">
        <v>29</v>
      </c>
      <c r="B28" s="137">
        <v>0</v>
      </c>
    </row>
    <row r="29" spans="1:2" x14ac:dyDescent="0.25">
      <c r="A29" s="136" t="s">
        <v>30</v>
      </c>
      <c r="B29" s="137">
        <v>0</v>
      </c>
    </row>
    <row r="30" spans="1:2" x14ac:dyDescent="0.25">
      <c r="A30" s="134" t="s">
        <v>31</v>
      </c>
      <c r="B30" s="135">
        <f>B22-(SUM(B23:B29))</f>
        <v>2996881.3297000001</v>
      </c>
    </row>
    <row r="31" spans="1:2" ht="15.75" thickBot="1" x14ac:dyDescent="0.3">
      <c r="A31" s="139" t="s">
        <v>7</v>
      </c>
      <c r="B31" s="140">
        <f>B30/B23</f>
        <v>1.2253230894770657</v>
      </c>
    </row>
    <row r="32" spans="1:2" ht="15.75" thickBot="1" x14ac:dyDescent="0.3"/>
    <row r="33" spans="1:2" ht="16.5" thickBot="1" x14ac:dyDescent="0.3">
      <c r="A33" s="171" t="s">
        <v>2</v>
      </c>
      <c r="B33" s="172"/>
    </row>
    <row r="34" spans="1:2" x14ac:dyDescent="0.25">
      <c r="A34" s="146" t="s">
        <v>32</v>
      </c>
      <c r="B34" s="147">
        <f>'simul. équilibre budget'!F10</f>
        <v>5200000</v>
      </c>
    </row>
    <row r="35" spans="1:2" x14ac:dyDescent="0.25">
      <c r="A35" s="143" t="s">
        <v>24</v>
      </c>
      <c r="B35" s="144">
        <f>'simul. équilibre budget'!E34</f>
        <v>1594888.1055000001</v>
      </c>
    </row>
    <row r="36" spans="1:2" x14ac:dyDescent="0.25">
      <c r="A36" s="145" t="s">
        <v>26</v>
      </c>
      <c r="B36" s="144">
        <v>1195488</v>
      </c>
    </row>
    <row r="37" spans="1:2" x14ac:dyDescent="0.25">
      <c r="A37" s="143" t="s">
        <v>25</v>
      </c>
      <c r="B37" s="144">
        <v>0</v>
      </c>
    </row>
    <row r="38" spans="1:2" x14ac:dyDescent="0.25">
      <c r="A38" s="145" t="s">
        <v>27</v>
      </c>
      <c r="B38" s="144">
        <v>355300</v>
      </c>
    </row>
    <row r="39" spans="1:2" x14ac:dyDescent="0.25">
      <c r="A39" s="143" t="s">
        <v>28</v>
      </c>
      <c r="B39" s="144">
        <v>6542</v>
      </c>
    </row>
    <row r="40" spans="1:2" x14ac:dyDescent="0.25">
      <c r="A40" s="145" t="s">
        <v>29</v>
      </c>
      <c r="B40" s="144">
        <v>0</v>
      </c>
    </row>
    <row r="41" spans="1:2" x14ac:dyDescent="0.25">
      <c r="A41" s="143" t="s">
        <v>30</v>
      </c>
      <c r="B41" s="144">
        <v>0</v>
      </c>
    </row>
    <row r="42" spans="1:2" x14ac:dyDescent="0.25">
      <c r="A42" s="146" t="s">
        <v>31</v>
      </c>
      <c r="B42" s="147">
        <f>B34-(SUM(B35:B41))</f>
        <v>2047781.8944999999</v>
      </c>
    </row>
    <row r="43" spans="1:2" ht="15.75" thickBot="1" x14ac:dyDescent="0.3">
      <c r="A43" s="148" t="s">
        <v>7</v>
      </c>
      <c r="B43" s="149">
        <f>B42/B35</f>
        <v>1.2839658703567902</v>
      </c>
    </row>
  </sheetData>
  <mergeCells count="2">
    <mergeCell ref="A33:B33"/>
    <mergeCell ref="A21:B21"/>
  </mergeCells>
  <printOptions horizontalCentered="1" verticalCentered="1"/>
  <pageMargins left="0.70866141732283472" right="0.70866141732283472" top="0.74803149606299213" bottom="0.74803149606299213" header="0.31496062992125984" footer="0.31496062992125984"/>
  <pageSetup paperSize="9" orientation="portrait" r:id="rId1"/>
  <headerFooter>
    <oddHeader>&amp;C&amp;"-,Gras"REFERENCES SIMULATION CALCUL TFB ET TFNB A PARTIR DU TOTAL DES PRODUITS NECESSAIRES A L'EQUILIBRE&amp;"-,Normal" DU BUDGET</oddHeader>
  </headerFooter>
  <legacy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rgb="FF00B050"/>
    <pageSetUpPr fitToPage="1"/>
  </sheetPr>
  <dimension ref="A1:N38"/>
  <sheetViews>
    <sheetView topLeftCell="B4" workbookViewId="0">
      <selection activeCell="J18" sqref="J18"/>
    </sheetView>
  </sheetViews>
  <sheetFormatPr baseColWidth="10" defaultColWidth="11.5703125" defaultRowHeight="15" x14ac:dyDescent="0.25"/>
  <cols>
    <col min="1" max="1" width="34.5703125" style="4" customWidth="1"/>
    <col min="2" max="2" width="14.28515625" style="4" customWidth="1"/>
    <col min="3" max="3" width="13" style="4" bestFit="1" customWidth="1"/>
    <col min="4" max="4" width="11.5703125" style="4"/>
    <col min="5" max="5" width="21" style="4" bestFit="1" customWidth="1"/>
    <col min="6" max="6" width="13.5703125" style="4" customWidth="1"/>
    <col min="7" max="7" width="15.140625" style="4" bestFit="1" customWidth="1"/>
    <col min="8" max="8" width="14.28515625" style="4" bestFit="1" customWidth="1"/>
    <col min="9" max="9" width="16.28515625" style="4" customWidth="1"/>
    <col min="10" max="10" width="19" style="4" customWidth="1"/>
    <col min="11" max="12" width="11.5703125" style="4"/>
    <col min="14" max="16384" width="11.5703125" style="4"/>
  </cols>
  <sheetData>
    <row r="1" spans="1:13" ht="19.5" thickBot="1" x14ac:dyDescent="0.3">
      <c r="A1" s="175" t="s">
        <v>62</v>
      </c>
      <c r="B1" s="176"/>
      <c r="C1" s="176"/>
      <c r="D1" s="176"/>
      <c r="E1" s="176"/>
      <c r="F1" s="176"/>
      <c r="G1" s="176"/>
      <c r="H1" s="176"/>
      <c r="I1" s="176"/>
      <c r="J1" s="176"/>
      <c r="K1" s="176"/>
      <c r="L1" s="177"/>
    </row>
    <row r="2" spans="1:13" thickBot="1" x14ac:dyDescent="0.3">
      <c r="A2" s="5"/>
      <c r="B2" s="5"/>
      <c r="C2" s="5"/>
      <c r="D2" s="5"/>
      <c r="E2" s="5"/>
      <c r="F2" s="5"/>
      <c r="G2" s="5"/>
      <c r="H2" s="5"/>
      <c r="I2" s="5"/>
      <c r="J2" s="5"/>
      <c r="K2" s="5"/>
      <c r="L2" s="5"/>
      <c r="M2" s="4"/>
    </row>
    <row r="3" spans="1:13" ht="15.75" thickBot="1" x14ac:dyDescent="0.3">
      <c r="A3" s="20"/>
      <c r="B3" s="20"/>
      <c r="C3" s="21" t="s">
        <v>39</v>
      </c>
      <c r="E3" s="20"/>
      <c r="F3" s="20"/>
      <c r="G3" s="21" t="s">
        <v>39</v>
      </c>
      <c r="I3" s="193" t="s">
        <v>43</v>
      </c>
      <c r="J3" s="194"/>
      <c r="K3" s="194"/>
      <c r="L3" s="195"/>
      <c r="M3" s="17"/>
    </row>
    <row r="4" spans="1:13" x14ac:dyDescent="0.25">
      <c r="A4" s="182" t="s">
        <v>47</v>
      </c>
      <c r="B4" s="183"/>
      <c r="C4" s="22"/>
      <c r="E4" s="182" t="s">
        <v>46</v>
      </c>
      <c r="F4" s="183"/>
      <c r="G4" s="22"/>
      <c r="I4" s="205" t="s">
        <v>58</v>
      </c>
      <c r="J4" s="206"/>
      <c r="K4" s="206"/>
      <c r="L4" s="207"/>
      <c r="M4" s="17"/>
    </row>
    <row r="5" spans="1:13" x14ac:dyDescent="0.25">
      <c r="A5" s="23" t="s">
        <v>11</v>
      </c>
      <c r="B5" s="77">
        <v>0.21340000000000001</v>
      </c>
      <c r="C5" s="24">
        <f>B5*2.5</f>
        <v>0.53349999999999997</v>
      </c>
      <c r="E5" s="25" t="s">
        <v>11</v>
      </c>
      <c r="F5" s="77">
        <v>0.24560000000000001</v>
      </c>
      <c r="G5" s="24">
        <f>F5*2.5</f>
        <v>0.61399999999999999</v>
      </c>
      <c r="I5" s="199" t="s">
        <v>44</v>
      </c>
      <c r="J5" s="200"/>
      <c r="K5" s="200"/>
      <c r="L5" s="201"/>
      <c r="M5" s="17"/>
    </row>
    <row r="6" spans="1:13" x14ac:dyDescent="0.25">
      <c r="A6" s="23" t="s">
        <v>12</v>
      </c>
      <c r="B6" s="77">
        <v>0.2838</v>
      </c>
      <c r="C6" s="24">
        <f>B6*2.5</f>
        <v>0.70950000000000002</v>
      </c>
      <c r="E6" s="25" t="s">
        <v>12</v>
      </c>
      <c r="F6" s="77">
        <v>0.21590000000000001</v>
      </c>
      <c r="G6" s="24">
        <f>F6*2.5</f>
        <v>0.53975000000000006</v>
      </c>
      <c r="I6" s="202" t="s">
        <v>45</v>
      </c>
      <c r="J6" s="203"/>
      <c r="K6" s="203"/>
      <c r="L6" s="204"/>
      <c r="M6" s="17"/>
    </row>
    <row r="7" spans="1:13" ht="15.75" thickBot="1" x14ac:dyDescent="0.3">
      <c r="A7" s="23" t="s">
        <v>13</v>
      </c>
      <c r="B7" s="77">
        <v>0.61109999999999998</v>
      </c>
      <c r="C7" s="24">
        <f>B7*2.5</f>
        <v>1.5277499999999999</v>
      </c>
      <c r="E7" s="25" t="s">
        <v>13</v>
      </c>
      <c r="F7" s="77">
        <v>0.49719999999999998</v>
      </c>
      <c r="G7" s="24">
        <f>F7*2.5</f>
        <v>1.2429999999999999</v>
      </c>
      <c r="I7" s="196" t="s">
        <v>48</v>
      </c>
      <c r="J7" s="197"/>
      <c r="K7" s="197"/>
      <c r="L7" s="198"/>
      <c r="M7" s="17"/>
    </row>
    <row r="8" spans="1:13" ht="15.75" thickBot="1" x14ac:dyDescent="0.3">
      <c r="C8" s="19"/>
      <c r="D8" s="18"/>
      <c r="E8" s="18"/>
      <c r="J8" s="16"/>
      <c r="K8" s="16"/>
      <c r="M8" s="17"/>
    </row>
    <row r="9" spans="1:13" ht="15.75" thickBot="1" x14ac:dyDescent="0.3">
      <c r="C9" s="19"/>
      <c r="D9" s="18"/>
      <c r="E9" s="132" t="s">
        <v>72</v>
      </c>
      <c r="F9" s="132" t="s">
        <v>2</v>
      </c>
      <c r="J9" s="16"/>
      <c r="K9" s="132" t="s">
        <v>72</v>
      </c>
      <c r="L9" s="132" t="s">
        <v>2</v>
      </c>
      <c r="M9" s="17"/>
    </row>
    <row r="10" spans="1:13" ht="15.75" thickBot="1" x14ac:dyDescent="0.3">
      <c r="A10" s="186" t="s">
        <v>55</v>
      </c>
      <c r="B10" s="186"/>
      <c r="C10" s="186"/>
      <c r="D10" s="185"/>
      <c r="E10" s="95">
        <v>7000000</v>
      </c>
      <c r="F10" s="95">
        <v>5200000</v>
      </c>
      <c r="G10" s="99"/>
      <c r="H10" s="186" t="s">
        <v>57</v>
      </c>
      <c r="I10" s="186"/>
      <c r="J10" s="185"/>
      <c r="K10" s="93">
        <f>K23</f>
        <v>551092.65940000059</v>
      </c>
      <c r="L10" s="93">
        <f>K34</f>
        <v>452893.78899999982</v>
      </c>
      <c r="M10" s="17"/>
    </row>
    <row r="11" spans="1:13" ht="9" customHeight="1" thickBot="1" x14ac:dyDescent="0.3">
      <c r="A11" s="88"/>
      <c r="B11" s="18"/>
      <c r="C11" s="19"/>
      <c r="D11" s="18"/>
      <c r="E11" s="18"/>
      <c r="H11" s="89"/>
      <c r="I11" s="89"/>
      <c r="J11" s="89"/>
      <c r="K11" s="16"/>
      <c r="M11" s="17"/>
    </row>
    <row r="12" spans="1:13" ht="15.75" thickBot="1" x14ac:dyDescent="0.3">
      <c r="A12" s="186" t="s">
        <v>56</v>
      </c>
      <c r="B12" s="186"/>
      <c r="C12" s="186"/>
      <c r="D12" s="185"/>
      <c r="E12" s="92">
        <f>H25</f>
        <v>1.2253230894770657</v>
      </c>
      <c r="F12" s="92">
        <f>H36</f>
        <v>1.2839658703567902</v>
      </c>
      <c r="G12" s="100"/>
      <c r="H12" s="178" t="s">
        <v>70</v>
      </c>
      <c r="I12" s="178"/>
      <c r="J12" s="179"/>
      <c r="K12" s="94">
        <f>L23</f>
        <v>68.111810579656478</v>
      </c>
      <c r="L12" s="94">
        <f>L34</f>
        <v>55.975007910023436</v>
      </c>
      <c r="M12" s="17"/>
    </row>
    <row r="13" spans="1:13" ht="9" customHeight="1" thickBot="1" x14ac:dyDescent="0.3">
      <c r="A13" s="91"/>
      <c r="B13" s="91"/>
      <c r="C13" s="89"/>
      <c r="D13" s="89"/>
      <c r="E13" s="17"/>
      <c r="H13" s="89"/>
      <c r="I13" s="89"/>
      <c r="J13" s="89"/>
      <c r="K13" s="96"/>
      <c r="M13" s="17"/>
    </row>
    <row r="14" spans="1:13" ht="36" customHeight="1" thickBot="1" x14ac:dyDescent="0.3">
      <c r="A14" s="186" t="s">
        <v>54</v>
      </c>
      <c r="B14" s="186"/>
      <c r="C14" s="186"/>
      <c r="D14" s="185"/>
      <c r="E14" s="94">
        <f>J23</f>
        <v>370.39690145841064</v>
      </c>
      <c r="F14" s="94">
        <f>J34</f>
        <v>253.09379489556295</v>
      </c>
      <c r="G14" s="101"/>
      <c r="H14" s="180" t="s">
        <v>53</v>
      </c>
      <c r="I14" s="180"/>
      <c r="J14" s="181"/>
      <c r="K14" s="94">
        <f>L23-G19</f>
        <v>-37.054493313558211</v>
      </c>
      <c r="L14" s="94">
        <f>L34-G19</f>
        <v>-49.191295983191253</v>
      </c>
      <c r="M14" s="17"/>
    </row>
    <row r="15" spans="1:13" thickBot="1" x14ac:dyDescent="0.3">
      <c r="M15" s="4"/>
    </row>
    <row r="16" spans="1:13" thickBot="1" x14ac:dyDescent="0.3">
      <c r="A16" s="40" t="s">
        <v>20</v>
      </c>
      <c r="B16" s="41"/>
      <c r="C16" s="41"/>
      <c r="D16" s="41"/>
      <c r="E16" s="41"/>
      <c r="F16" s="41"/>
      <c r="G16" s="41"/>
      <c r="H16" s="41"/>
      <c r="I16" s="41"/>
      <c r="J16" s="41"/>
      <c r="K16" s="41"/>
      <c r="L16" s="43"/>
      <c r="M16" s="4"/>
    </row>
    <row r="17" spans="1:14" x14ac:dyDescent="0.25">
      <c r="A17" s="44"/>
      <c r="B17" s="45"/>
      <c r="C17" s="45"/>
      <c r="D17" s="45"/>
      <c r="E17" s="45"/>
      <c r="F17" s="45"/>
      <c r="G17" s="45"/>
      <c r="H17" s="45"/>
      <c r="I17" s="45"/>
      <c r="J17" s="45"/>
      <c r="K17" s="45"/>
      <c r="L17" s="47"/>
    </row>
    <row r="18" spans="1:14" s="9" customFormat="1" ht="28.5" x14ac:dyDescent="0.25">
      <c r="A18" s="48"/>
      <c r="B18" s="27" t="s">
        <v>3</v>
      </c>
      <c r="C18" s="27" t="s">
        <v>1</v>
      </c>
      <c r="D18" s="27" t="s">
        <v>4</v>
      </c>
      <c r="E18" s="27" t="s">
        <v>0</v>
      </c>
      <c r="F18" s="28" t="s">
        <v>35</v>
      </c>
      <c r="G18" s="28" t="s">
        <v>33</v>
      </c>
      <c r="H18" s="28" t="s">
        <v>19</v>
      </c>
      <c r="I18" s="28" t="s">
        <v>73</v>
      </c>
      <c r="J18" s="28" t="s">
        <v>59</v>
      </c>
      <c r="K18" s="29" t="s">
        <v>38</v>
      </c>
      <c r="L18" s="83" t="s">
        <v>51</v>
      </c>
    </row>
    <row r="19" spans="1:14" ht="14.25" x14ac:dyDescent="0.25">
      <c r="A19" s="50" t="s">
        <v>8</v>
      </c>
      <c r="B19" s="30">
        <f>'références équilibre budget'!B5</f>
        <v>10743694</v>
      </c>
      <c r="C19" s="31">
        <f ca="1">B19/$B$22</f>
        <v>0.53761955357590985</v>
      </c>
      <c r="D19" s="31">
        <f>'références équilibre budget'!C5</f>
        <v>7.9200000000000007E-2</v>
      </c>
      <c r="E19" s="30">
        <f>B19*D19</f>
        <v>850900.56480000005</v>
      </c>
      <c r="F19" s="31">
        <f>E19/$E$23</f>
        <v>0.34790436930743845</v>
      </c>
      <c r="G19" s="30">
        <f>E19/'références équilibre budget'!$B$2</f>
        <v>105.16630389321469</v>
      </c>
      <c r="H19" s="32">
        <f>D19*$H$25</f>
        <v>9.7045588686583611E-2</v>
      </c>
      <c r="I19" s="30">
        <f>B19*H19</f>
        <v>1042628.1088985163</v>
      </c>
      <c r="J19" s="30">
        <f>I19/'références équilibre budget'!$B$2</f>
        <v>128.8627003953178</v>
      </c>
      <c r="K19" s="33">
        <f>I19-E19</f>
        <v>191727.54409851623</v>
      </c>
      <c r="L19" s="84">
        <f>J19-G19</f>
        <v>23.696396502103113</v>
      </c>
      <c r="M19" s="4"/>
      <c r="N19" s="10"/>
    </row>
    <row r="20" spans="1:14" ht="14.25" x14ac:dyDescent="0.25">
      <c r="A20" s="50" t="s">
        <v>9</v>
      </c>
      <c r="B20" s="30">
        <f>'références équilibre budget'!B6</f>
        <v>9073072</v>
      </c>
      <c r="C20" s="31">
        <f ca="1">B20/$B$22</f>
        <v>0.4540208347521893</v>
      </c>
      <c r="D20" s="31">
        <f>'références équilibre budget'!C6</f>
        <v>0.1673</v>
      </c>
      <c r="E20" s="30">
        <f>B20*D20</f>
        <v>1517924.9456</v>
      </c>
      <c r="F20" s="31">
        <f t="shared" ref="F20:F21" si="0">E20/$E$23</f>
        <v>0.62062800602220947</v>
      </c>
      <c r="G20" s="30">
        <f>E20/'références équilibre budget'!$B$2</f>
        <v>187.60659320232358</v>
      </c>
      <c r="H20" s="32">
        <f>D20*$H$25</f>
        <v>0.2049965528695131</v>
      </c>
      <c r="I20" s="30">
        <f t="shared" ref="I20:I21" si="1">B20*H20</f>
        <v>1859948.4839368989</v>
      </c>
      <c r="J20" s="30">
        <f>I20/'références équilibre budget'!$B$2</f>
        <v>229.8786903889382</v>
      </c>
      <c r="K20" s="33">
        <f t="shared" ref="K20:K21" si="2">I20-E20</f>
        <v>342023.5383368989</v>
      </c>
      <c r="L20" s="84">
        <f t="shared" ref="L20:L21" si="3">J20-G20</f>
        <v>42.272097186614616</v>
      </c>
      <c r="M20" s="4"/>
    </row>
    <row r="21" spans="1:14" ht="14.25" x14ac:dyDescent="0.25">
      <c r="A21" s="50" t="s">
        <v>10</v>
      </c>
      <c r="B21" s="30">
        <f>'références équilibre budget'!B7</f>
        <v>167057</v>
      </c>
      <c r="C21" s="31">
        <f ca="1">B21/$B$22</f>
        <v>8.3596116719008174E-3</v>
      </c>
      <c r="D21" s="31">
        <f>'références équilibre budget'!C7</f>
        <v>0.4607</v>
      </c>
      <c r="E21" s="30">
        <f>B21*D21</f>
        <v>76963.159899999999</v>
      </c>
      <c r="F21" s="31">
        <f t="shared" si="0"/>
        <v>3.1467624670352128E-2</v>
      </c>
      <c r="G21" s="30">
        <f>E21/'références équilibre budget'!$B$2</f>
        <v>9.5121937832159187</v>
      </c>
      <c r="H21" s="32">
        <f>D21*$H$25</f>
        <v>0.56450634732208416</v>
      </c>
      <c r="I21" s="30">
        <f t="shared" si="1"/>
        <v>94304.736864585415</v>
      </c>
      <c r="J21" s="30">
        <f>I21/'références équilibre budget'!$B$2</f>
        <v>11.655510674154668</v>
      </c>
      <c r="K21" s="33">
        <f t="shared" si="2"/>
        <v>17341.576964585416</v>
      </c>
      <c r="L21" s="84">
        <f t="shared" si="3"/>
        <v>2.143316890938749</v>
      </c>
      <c r="M21" s="4"/>
    </row>
    <row r="22" spans="1:14" ht="14.25" x14ac:dyDescent="0.25">
      <c r="A22" s="52" t="s">
        <v>5</v>
      </c>
      <c r="B22" s="34">
        <f ca="1">SUM(B19:B22)</f>
        <v>19983823</v>
      </c>
      <c r="C22" s="35"/>
      <c r="D22" s="36"/>
      <c r="E22" s="35"/>
      <c r="F22" s="35"/>
      <c r="G22" s="35">
        <f>E22/'réf.prod.fiscal par habitant'!$B$2</f>
        <v>0</v>
      </c>
      <c r="H22" s="35"/>
      <c r="I22" s="35"/>
      <c r="J22" s="35"/>
      <c r="K22" s="37"/>
      <c r="L22" s="85"/>
      <c r="M22" s="4"/>
    </row>
    <row r="23" spans="1:14" ht="14.25" x14ac:dyDescent="0.25">
      <c r="A23" s="74"/>
      <c r="B23" s="35"/>
      <c r="C23" s="189" t="s">
        <v>23</v>
      </c>
      <c r="D23" s="189"/>
      <c r="E23" s="34">
        <f>SUM(E19:E21)</f>
        <v>2445788.6702999999</v>
      </c>
      <c r="F23" s="32">
        <f>SUM(F19:F21)</f>
        <v>1</v>
      </c>
      <c r="G23" s="34">
        <f>E23/'réf.prod.fiscal par habitant'!$B$2</f>
        <v>302.28509087875415</v>
      </c>
      <c r="H23" s="38"/>
      <c r="I23" s="34">
        <f>SUM(I19:I21)</f>
        <v>2996881.3297000006</v>
      </c>
      <c r="J23" s="34">
        <f>SUM(J19:J21)</f>
        <v>370.39690145841064</v>
      </c>
      <c r="K23" s="34">
        <f t="shared" ref="K23:L23" si="4">SUM(K19:K21)</f>
        <v>551092.65940000059</v>
      </c>
      <c r="L23" s="55">
        <f t="shared" si="4"/>
        <v>68.111810579656478</v>
      </c>
      <c r="M23" s="4"/>
    </row>
    <row r="24" spans="1:14" ht="14.25" x14ac:dyDescent="0.25">
      <c r="A24" s="44"/>
      <c r="B24" s="56"/>
      <c r="C24" s="45"/>
      <c r="D24" s="57"/>
      <c r="E24" s="58"/>
      <c r="F24" s="58"/>
      <c r="G24" s="58"/>
      <c r="H24" s="56"/>
      <c r="I24" s="45"/>
      <c r="J24" s="45"/>
      <c r="K24" s="45"/>
      <c r="L24" s="47"/>
      <c r="M24" s="4"/>
    </row>
    <row r="25" spans="1:14" ht="14.25" x14ac:dyDescent="0.25">
      <c r="A25" s="44"/>
      <c r="B25" s="45"/>
      <c r="C25" s="187" t="s">
        <v>7</v>
      </c>
      <c r="D25" s="188"/>
      <c r="E25" s="188"/>
      <c r="F25" s="11"/>
      <c r="G25" s="11"/>
      <c r="H25" s="13">
        <f>'références équilibre budget'!B31</f>
        <v>1.2253230894770657</v>
      </c>
      <c r="I25" s="45"/>
      <c r="J25" s="45"/>
      <c r="K25" s="45"/>
      <c r="L25" s="47"/>
      <c r="M25" s="4"/>
    </row>
    <row r="26" spans="1:14" thickBot="1" x14ac:dyDescent="0.3">
      <c r="A26" s="62"/>
      <c r="B26" s="63"/>
      <c r="C26" s="86"/>
      <c r="D26" s="86"/>
      <c r="E26" s="86"/>
      <c r="F26" s="86"/>
      <c r="G26" s="86"/>
      <c r="H26" s="87"/>
      <c r="I26" s="63"/>
      <c r="J26" s="63"/>
      <c r="K26" s="63"/>
      <c r="L26" s="67"/>
      <c r="M26" s="4"/>
    </row>
    <row r="27" spans="1:14" thickBot="1" x14ac:dyDescent="0.3">
      <c r="D27" s="7"/>
      <c r="E27" s="8"/>
      <c r="F27" s="8"/>
      <c r="G27" s="8"/>
      <c r="M27" s="4"/>
    </row>
    <row r="28" spans="1:14" thickBot="1" x14ac:dyDescent="0.3">
      <c r="A28" s="40" t="s">
        <v>21</v>
      </c>
      <c r="B28" s="41"/>
      <c r="C28" s="41"/>
      <c r="D28" s="70"/>
      <c r="E28" s="41"/>
      <c r="F28" s="41"/>
      <c r="G28" s="41"/>
      <c r="H28" s="41"/>
      <c r="I28" s="41"/>
      <c r="J28" s="41"/>
      <c r="K28" s="41"/>
      <c r="L28" s="43"/>
      <c r="M28" s="4"/>
    </row>
    <row r="29" spans="1:14" ht="14.25" x14ac:dyDescent="0.25">
      <c r="A29" s="73"/>
      <c r="B29" s="45"/>
      <c r="C29" s="45"/>
      <c r="D29" s="57"/>
      <c r="E29" s="45"/>
      <c r="F29" s="45"/>
      <c r="G29" s="45"/>
      <c r="H29" s="45"/>
      <c r="I29" s="45"/>
      <c r="J29" s="45"/>
      <c r="K29" s="45"/>
      <c r="L29" s="47"/>
      <c r="M29" s="4"/>
    </row>
    <row r="30" spans="1:14" s="9" customFormat="1" ht="28.5" x14ac:dyDescent="0.25">
      <c r="A30" s="48"/>
      <c r="B30" s="27" t="s">
        <v>3</v>
      </c>
      <c r="C30" s="27" t="s">
        <v>1</v>
      </c>
      <c r="D30" s="27" t="s">
        <v>4</v>
      </c>
      <c r="E30" s="27" t="s">
        <v>0</v>
      </c>
      <c r="F30" s="28" t="s">
        <v>35</v>
      </c>
      <c r="G30" s="28" t="s">
        <v>33</v>
      </c>
      <c r="H30" s="28" t="s">
        <v>19</v>
      </c>
      <c r="I30" s="28" t="s">
        <v>73</v>
      </c>
      <c r="J30" s="28" t="s">
        <v>59</v>
      </c>
      <c r="K30" s="29" t="s">
        <v>38</v>
      </c>
      <c r="L30" s="83" t="s">
        <v>51</v>
      </c>
    </row>
    <row r="31" spans="1:14" ht="14.25" x14ac:dyDescent="0.25">
      <c r="A31" s="50" t="s">
        <v>9</v>
      </c>
      <c r="B31" s="30">
        <f>'références équilibre budget'!B6</f>
        <v>9073072</v>
      </c>
      <c r="C31" s="31">
        <f ca="1">B31/B33</f>
        <v>0.98192049050397456</v>
      </c>
      <c r="D31" s="31">
        <f>'références équilibre budget'!C6</f>
        <v>0.1673</v>
      </c>
      <c r="E31" s="30">
        <f>+B31*D31</f>
        <v>1517924.9456</v>
      </c>
      <c r="F31" s="31">
        <f t="shared" ref="F31:F32" si="5">E31/$E$23</f>
        <v>0.62062800602220947</v>
      </c>
      <c r="G31" s="30">
        <f>E31/'références équilibre budget'!$B$2</f>
        <v>187.60659320232358</v>
      </c>
      <c r="H31" s="32">
        <f>D31*$H$36</f>
        <v>0.214807490110691</v>
      </c>
      <c r="I31" s="30">
        <f t="shared" ref="I31:I32" si="6">B31*H31</f>
        <v>1948963.8239135875</v>
      </c>
      <c r="J31" s="30">
        <f>I31/'références équilibre budget'!$B$2</f>
        <v>240.88046272569366</v>
      </c>
      <c r="K31" s="33">
        <f t="shared" ref="K31:K32" si="7">I31-E31</f>
        <v>431038.87831358751</v>
      </c>
      <c r="L31" s="84">
        <f t="shared" ref="L31:L32" si="8">J31-G31</f>
        <v>53.273869523370081</v>
      </c>
      <c r="M31" s="4"/>
    </row>
    <row r="32" spans="1:14" ht="14.25" x14ac:dyDescent="0.25">
      <c r="A32" s="50" t="s">
        <v>10</v>
      </c>
      <c r="B32" s="30">
        <f>'références équilibre budget'!B7</f>
        <v>167057</v>
      </c>
      <c r="C32" s="31">
        <f ca="1">+B32/B33</f>
        <v>1.8079509496025433E-2</v>
      </c>
      <c r="D32" s="31">
        <f>'références équilibre budget'!C7</f>
        <v>0.4607</v>
      </c>
      <c r="E32" s="30">
        <f>+B32*D32</f>
        <v>76963.159899999999</v>
      </c>
      <c r="F32" s="31">
        <f t="shared" si="5"/>
        <v>3.1467624670352128E-2</v>
      </c>
      <c r="G32" s="30">
        <f>E32/'références équilibre budget'!$B$2</f>
        <v>9.5121937832159187</v>
      </c>
      <c r="H32" s="32">
        <f>D32*$H$36</f>
        <v>0.59152307647337321</v>
      </c>
      <c r="I32" s="30">
        <f t="shared" si="6"/>
        <v>98818.070586412316</v>
      </c>
      <c r="J32" s="30">
        <f>I32/'références équilibre budget'!$B$2</f>
        <v>12.213332169869277</v>
      </c>
      <c r="K32" s="33">
        <f t="shared" si="7"/>
        <v>21854.910686412317</v>
      </c>
      <c r="L32" s="84">
        <f t="shared" si="8"/>
        <v>2.7011383866533585</v>
      </c>
      <c r="M32" s="4"/>
    </row>
    <row r="33" spans="1:13" ht="14.25" x14ac:dyDescent="0.25">
      <c r="A33" s="52" t="s">
        <v>5</v>
      </c>
      <c r="B33" s="34">
        <f ca="1">SUM(B28:B33)</f>
        <v>9240129</v>
      </c>
      <c r="C33" s="35"/>
      <c r="D33" s="36"/>
      <c r="E33" s="35"/>
      <c r="F33" s="35"/>
      <c r="G33" s="35"/>
      <c r="H33" s="35"/>
      <c r="I33" s="35"/>
      <c r="J33" s="35"/>
      <c r="K33" s="35"/>
      <c r="L33" s="53"/>
      <c r="M33" s="4"/>
    </row>
    <row r="34" spans="1:13" ht="14.25" x14ac:dyDescent="0.25">
      <c r="A34" s="74"/>
      <c r="B34" s="35"/>
      <c r="C34" s="30"/>
      <c r="D34" s="68"/>
      <c r="E34" s="34">
        <f t="shared" ref="E34:L34" si="9">SUM(E28:E33)</f>
        <v>1594888.1055000001</v>
      </c>
      <c r="F34" s="32">
        <f t="shared" si="9"/>
        <v>0.6520956306925616</v>
      </c>
      <c r="G34" s="34">
        <f t="shared" si="9"/>
        <v>197.11878698553949</v>
      </c>
      <c r="H34" s="38"/>
      <c r="I34" s="34">
        <f t="shared" si="9"/>
        <v>2047781.8944999997</v>
      </c>
      <c r="J34" s="34">
        <f t="shared" si="9"/>
        <v>253.09379489556295</v>
      </c>
      <c r="K34" s="34">
        <f t="shared" si="9"/>
        <v>452893.78899999982</v>
      </c>
      <c r="L34" s="55">
        <f t="shared" si="9"/>
        <v>55.975007910023436</v>
      </c>
      <c r="M34" s="4"/>
    </row>
    <row r="35" spans="1:13" ht="14.25" x14ac:dyDescent="0.25">
      <c r="A35" s="44"/>
      <c r="B35" s="45"/>
      <c r="C35" s="45"/>
      <c r="D35" s="57"/>
      <c r="E35" s="45"/>
      <c r="F35" s="45"/>
      <c r="G35" s="45"/>
      <c r="H35" s="45"/>
      <c r="I35" s="45"/>
      <c r="J35" s="45"/>
      <c r="K35" s="45"/>
      <c r="L35" s="47"/>
      <c r="M35" s="4"/>
    </row>
    <row r="36" spans="1:13" ht="14.25" x14ac:dyDescent="0.25">
      <c r="A36" s="44"/>
      <c r="B36" s="45"/>
      <c r="C36" s="187" t="s">
        <v>7</v>
      </c>
      <c r="D36" s="188"/>
      <c r="E36" s="188"/>
      <c r="F36" s="11"/>
      <c r="G36" s="11"/>
      <c r="H36" s="13">
        <f>'références équilibre budget'!B43</f>
        <v>1.2839658703567902</v>
      </c>
      <c r="I36" s="45"/>
      <c r="J36" s="45"/>
      <c r="K36" s="45"/>
      <c r="L36" s="47"/>
      <c r="M36" s="4"/>
    </row>
    <row r="37" spans="1:13" thickBot="1" x14ac:dyDescent="0.3">
      <c r="A37" s="62"/>
      <c r="B37" s="63"/>
      <c r="C37" s="63"/>
      <c r="D37" s="64"/>
      <c r="E37" s="63"/>
      <c r="F37" s="63"/>
      <c r="G37" s="63"/>
      <c r="H37" s="63"/>
      <c r="I37" s="63"/>
      <c r="J37" s="63"/>
      <c r="K37" s="63"/>
      <c r="L37" s="67"/>
      <c r="M37" s="4"/>
    </row>
    <row r="38" spans="1:13" ht="14.25" x14ac:dyDescent="0.25">
      <c r="M38" s="4"/>
    </row>
  </sheetData>
  <mergeCells count="17">
    <mergeCell ref="C36:E36"/>
    <mergeCell ref="C23:D23"/>
    <mergeCell ref="A4:B4"/>
    <mergeCell ref="E4:F4"/>
    <mergeCell ref="I4:L4"/>
    <mergeCell ref="I5:L5"/>
    <mergeCell ref="I6:L6"/>
    <mergeCell ref="I7:L7"/>
    <mergeCell ref="A12:D12"/>
    <mergeCell ref="A14:D14"/>
    <mergeCell ref="A10:D10"/>
    <mergeCell ref="I3:L3"/>
    <mergeCell ref="C25:E25"/>
    <mergeCell ref="A1:L1"/>
    <mergeCell ref="H10:J10"/>
    <mergeCell ref="H12:J12"/>
    <mergeCell ref="H14:J14"/>
  </mergeCells>
  <conditionalFormatting sqref="H20:H21 H31:H32">
    <cfRule type="cellIs" dxfId="29" priority="19" operator="greaterThan">
      <formula>$G$7</formula>
    </cfRule>
    <cfRule type="cellIs" dxfId="28" priority="20" operator="greaterThan">
      <formula>$B$7</formula>
    </cfRule>
  </conditionalFormatting>
  <conditionalFormatting sqref="H20 H31:H32">
    <cfRule type="cellIs" dxfId="27" priority="21" operator="greaterThan">
      <formula>$F$6</formula>
    </cfRule>
  </conditionalFormatting>
  <conditionalFormatting sqref="H21 H32">
    <cfRule type="cellIs" dxfId="26" priority="18" operator="greaterThan">
      <formula>$F$7</formula>
    </cfRule>
  </conditionalFormatting>
  <conditionalFormatting sqref="H19">
    <cfRule type="cellIs" dxfId="25" priority="15" operator="greaterThan">
      <formula>$F$7</formula>
    </cfRule>
    <cfRule type="cellIs" dxfId="24" priority="16" operator="greaterThan">
      <formula>$G$7</formula>
    </cfRule>
    <cfRule type="cellIs" dxfId="23" priority="17" operator="greaterThan">
      <formula>$B$7</formula>
    </cfRule>
  </conditionalFormatting>
  <conditionalFormatting sqref="J23">
    <cfRule type="cellIs" dxfId="22" priority="4" operator="greaterThan">
      <formula>#REF!</formula>
    </cfRule>
  </conditionalFormatting>
  <conditionalFormatting sqref="G23">
    <cfRule type="cellIs" dxfId="21" priority="3" operator="greaterThan">
      <formula>#REF!</formula>
    </cfRule>
  </conditionalFormatting>
  <conditionalFormatting sqref="J34">
    <cfRule type="cellIs" dxfId="20" priority="2" operator="greaterThan">
      <formula>#REF!</formula>
    </cfRule>
  </conditionalFormatting>
  <conditionalFormatting sqref="G34">
    <cfRule type="cellIs" dxfId="19" priority="1" operator="greaterThan">
      <formula>#REF!</formula>
    </cfRule>
  </conditionalFormatting>
  <printOptions horizontalCentered="1" verticalCentered="1"/>
  <pageMargins left="0.70866141732283472" right="0.70866141732283472" top="0.94488188976377963" bottom="0.74803149606299213" header="0.31496062992125984" footer="0.31496062992125984"/>
  <pageSetup paperSize="9" scale="66" fitToHeight="0" orientation="landscape" horizontalDpi="4294967293" r:id="rId1"/>
  <headerFooter>
    <oddHeader>&amp;R&amp;D</oddHeader>
    <oddFooter>&amp;R&amp;P / &amp;N</oddFooter>
  </headerFooter>
  <legacy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theme="7"/>
  </sheetPr>
  <dimension ref="A2:C43"/>
  <sheetViews>
    <sheetView workbookViewId="0">
      <selection activeCell="D15" sqref="D15"/>
    </sheetView>
  </sheetViews>
  <sheetFormatPr baseColWidth="10" defaultRowHeight="15" x14ac:dyDescent="0.25"/>
  <cols>
    <col min="1" max="1" width="44.7109375" style="3" bestFit="1" customWidth="1"/>
    <col min="2" max="2" width="11.42578125" style="3"/>
    <col min="3" max="3" width="13" bestFit="1" customWidth="1"/>
    <col min="4" max="4" width="38.85546875" bestFit="1" customWidth="1"/>
  </cols>
  <sheetData>
    <row r="2" spans="1:3" x14ac:dyDescent="0.25">
      <c r="A2" s="113" t="s">
        <v>14</v>
      </c>
      <c r="B2" s="114">
        <v>8091</v>
      </c>
    </row>
    <row r="3" spans="1:3" x14ac:dyDescent="0.25">
      <c r="A3" s="1"/>
      <c r="B3" s="2"/>
    </row>
    <row r="4" spans="1:3" s="12" customFormat="1" x14ac:dyDescent="0.25">
      <c r="A4" s="108"/>
      <c r="B4" s="108" t="s">
        <v>15</v>
      </c>
      <c r="C4" s="109" t="s">
        <v>22</v>
      </c>
    </row>
    <row r="5" spans="1:3" x14ac:dyDescent="0.25">
      <c r="A5" s="80" t="s">
        <v>8</v>
      </c>
      <c r="B5" s="110">
        <v>10743694</v>
      </c>
      <c r="C5" s="111">
        <v>7.9200000000000007E-2</v>
      </c>
    </row>
    <row r="6" spans="1:3" x14ac:dyDescent="0.25">
      <c r="A6" s="80" t="s">
        <v>9</v>
      </c>
      <c r="B6" s="110">
        <v>9073072</v>
      </c>
      <c r="C6" s="111">
        <v>0.1673</v>
      </c>
    </row>
    <row r="7" spans="1:3" x14ac:dyDescent="0.25">
      <c r="A7" s="80" t="s">
        <v>10</v>
      </c>
      <c r="B7" s="110">
        <v>167057</v>
      </c>
      <c r="C7" s="111">
        <v>0.4607</v>
      </c>
    </row>
    <row r="8" spans="1:3" x14ac:dyDescent="0.25">
      <c r="A8" s="97" t="s">
        <v>5</v>
      </c>
      <c r="B8" s="97">
        <f>SUM(B5:B7)</f>
        <v>19983823</v>
      </c>
      <c r="C8" s="112"/>
    </row>
    <row r="9" spans="1:3" x14ac:dyDescent="0.25">
      <c r="A9" s="97" t="s">
        <v>6</v>
      </c>
      <c r="B9" s="97">
        <f>B8/B2</f>
        <v>2469.8829563712766</v>
      </c>
      <c r="C9" s="112"/>
    </row>
    <row r="10" spans="1:3" x14ac:dyDescent="0.25">
      <c r="A10" s="15"/>
    </row>
    <row r="11" spans="1:3" x14ac:dyDescent="0.25">
      <c r="A11" s="97" t="s">
        <v>16</v>
      </c>
      <c r="B11" s="116"/>
    </row>
    <row r="12" spans="1:3" x14ac:dyDescent="0.25">
      <c r="A12" s="97" t="s">
        <v>17</v>
      </c>
      <c r="B12" s="97">
        <f>B11/B2</f>
        <v>0</v>
      </c>
    </row>
    <row r="13" spans="1:3" x14ac:dyDescent="0.25">
      <c r="A13" s="120"/>
      <c r="B13" s="120"/>
    </row>
    <row r="14" spans="1:3" ht="30" x14ac:dyDescent="0.25">
      <c r="A14" s="119" t="s">
        <v>67</v>
      </c>
      <c r="B14" s="26">
        <f>'simul. équilibre budget'!G23</f>
        <v>302.28509087875415</v>
      </c>
    </row>
    <row r="15" spans="1:3" x14ac:dyDescent="0.25">
      <c r="A15" s="119" t="s">
        <v>69</v>
      </c>
      <c r="B15" s="78">
        <v>483</v>
      </c>
    </row>
    <row r="16" spans="1:3" x14ac:dyDescent="0.25">
      <c r="A16" s="119" t="s">
        <v>92</v>
      </c>
      <c r="B16" s="26">
        <f>B15-(B15*'simul. variation différenciée'!F22)</f>
        <v>314.96218962450723</v>
      </c>
    </row>
    <row r="17" spans="1:2" ht="30" x14ac:dyDescent="0.25">
      <c r="A17" s="119" t="s">
        <v>68</v>
      </c>
      <c r="B17" s="26">
        <f>'simul. équilibre budget'!G23-'simul. équilibre budget'!G19</f>
        <v>197.11878698553946</v>
      </c>
    </row>
    <row r="18" spans="1:2" x14ac:dyDescent="0.25">
      <c r="A18" s="15"/>
    </row>
    <row r="19" spans="1:2" x14ac:dyDescent="0.25">
      <c r="A19" s="97" t="s">
        <v>18</v>
      </c>
      <c r="B19" s="115">
        <v>101</v>
      </c>
    </row>
    <row r="20" spans="1:2" ht="15.75" thickBot="1" x14ac:dyDescent="0.3"/>
    <row r="21" spans="1:2" ht="16.5" thickBot="1" x14ac:dyDescent="0.3">
      <c r="A21" s="173" t="s">
        <v>72</v>
      </c>
      <c r="B21" s="174"/>
    </row>
    <row r="22" spans="1:2" s="14" customFormat="1" x14ac:dyDescent="0.25">
      <c r="A22" s="134" t="s">
        <v>32</v>
      </c>
      <c r="B22" s="135">
        <f>B30+SUM(B23:B29)</f>
        <v>6949737.4347510003</v>
      </c>
    </row>
    <row r="23" spans="1:2" x14ac:dyDescent="0.25">
      <c r="A23" s="136" t="s">
        <v>24</v>
      </c>
      <c r="B23" s="137">
        <f>'simul. équilibre budget'!E23</f>
        <v>2445788.6702999999</v>
      </c>
    </row>
    <row r="24" spans="1:2" x14ac:dyDescent="0.25">
      <c r="A24" s="138" t="s">
        <v>26</v>
      </c>
      <c r="B24" s="137">
        <v>1195488</v>
      </c>
    </row>
    <row r="25" spans="1:2" x14ac:dyDescent="0.25">
      <c r="A25" s="136" t="s">
        <v>25</v>
      </c>
      <c r="B25" s="137">
        <v>0</v>
      </c>
    </row>
    <row r="26" spans="1:2" x14ac:dyDescent="0.25">
      <c r="A26" s="138" t="s">
        <v>27</v>
      </c>
      <c r="B26" s="137">
        <v>355300</v>
      </c>
    </row>
    <row r="27" spans="1:2" x14ac:dyDescent="0.25">
      <c r="A27" s="136" t="s">
        <v>28</v>
      </c>
      <c r="B27" s="137">
        <v>6542</v>
      </c>
    </row>
    <row r="28" spans="1:2" x14ac:dyDescent="0.25">
      <c r="A28" s="138" t="s">
        <v>29</v>
      </c>
      <c r="B28" s="137">
        <v>0</v>
      </c>
    </row>
    <row r="29" spans="1:2" x14ac:dyDescent="0.25">
      <c r="A29" s="136" t="s">
        <v>30</v>
      </c>
      <c r="B29" s="137">
        <v>0</v>
      </c>
    </row>
    <row r="30" spans="1:2" x14ac:dyDescent="0.25">
      <c r="A30" s="134" t="s">
        <v>31</v>
      </c>
      <c r="B30" s="135">
        <f>'simul. variation différenciée'!J26</f>
        <v>2946618.7644509999</v>
      </c>
    </row>
    <row r="31" spans="1:2" ht="15.75" thickBot="1" x14ac:dyDescent="0.3">
      <c r="A31" s="139" t="s">
        <v>7</v>
      </c>
      <c r="B31" s="140">
        <f>B30/B23</f>
        <v>1.204772431990033</v>
      </c>
    </row>
    <row r="32" spans="1:2" ht="15.75" thickBot="1" x14ac:dyDescent="0.3"/>
    <row r="33" spans="1:2" ht="16.5" thickBot="1" x14ac:dyDescent="0.3">
      <c r="A33" s="171" t="s">
        <v>2</v>
      </c>
      <c r="B33" s="172"/>
    </row>
    <row r="34" spans="1:2" x14ac:dyDescent="0.25">
      <c r="A34" s="141" t="s">
        <v>32</v>
      </c>
      <c r="B34" s="142">
        <f>B42+SUM(B35:B41)</f>
        <v>5145828.2373750005</v>
      </c>
    </row>
    <row r="35" spans="1:2" x14ac:dyDescent="0.25">
      <c r="A35" s="143" t="s">
        <v>24</v>
      </c>
      <c r="B35" s="144">
        <f>'simul. variation différenciée'!E37</f>
        <v>1594888.1055000001</v>
      </c>
    </row>
    <row r="36" spans="1:2" x14ac:dyDescent="0.25">
      <c r="A36" s="145" t="s">
        <v>26</v>
      </c>
      <c r="B36" s="144">
        <v>1195488</v>
      </c>
    </row>
    <row r="37" spans="1:2" x14ac:dyDescent="0.25">
      <c r="A37" s="143" t="s">
        <v>25</v>
      </c>
      <c r="B37" s="144">
        <v>0</v>
      </c>
    </row>
    <row r="38" spans="1:2" x14ac:dyDescent="0.25">
      <c r="A38" s="145" t="s">
        <v>27</v>
      </c>
      <c r="B38" s="144">
        <v>355300</v>
      </c>
    </row>
    <row r="39" spans="1:2" x14ac:dyDescent="0.25">
      <c r="A39" s="143" t="s">
        <v>28</v>
      </c>
      <c r="B39" s="144">
        <v>6542</v>
      </c>
    </row>
    <row r="40" spans="1:2" x14ac:dyDescent="0.25">
      <c r="A40" s="145" t="s">
        <v>29</v>
      </c>
      <c r="B40" s="144">
        <v>0</v>
      </c>
    </row>
    <row r="41" spans="1:2" x14ac:dyDescent="0.25">
      <c r="A41" s="143" t="s">
        <v>30</v>
      </c>
      <c r="B41" s="144">
        <v>0</v>
      </c>
    </row>
    <row r="42" spans="1:2" x14ac:dyDescent="0.25">
      <c r="A42" s="146" t="s">
        <v>31</v>
      </c>
      <c r="B42" s="147">
        <f>'simul. variation différenciée'!J37</f>
        <v>1993610.131875</v>
      </c>
    </row>
    <row r="43" spans="1:2" ht="15.75" thickBot="1" x14ac:dyDescent="0.3">
      <c r="A43" s="148" t="s">
        <v>7</v>
      </c>
      <c r="B43" s="149">
        <f>B42/B35</f>
        <v>1.25</v>
      </c>
    </row>
  </sheetData>
  <mergeCells count="2">
    <mergeCell ref="A33:B33"/>
    <mergeCell ref="A21:B21"/>
  </mergeCells>
  <printOptions horizontalCentered="1" verticalCentered="1"/>
  <pageMargins left="0.70866141732283472" right="0.70866141732283472" top="0.74803149606299213" bottom="0.74803149606299213" header="0.31496062992125984" footer="0.31496062992125984"/>
  <pageSetup paperSize="9" orientation="portrait" r:id="rId1"/>
  <headerFooter>
    <oddHeader>&amp;C&amp;"-,Gras"SIMULATION SELON LA METHODE DE VARIATION DIFFERENCIEE</oddHeader>
  </headerFooter>
  <legacy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theme="7"/>
    <pageSetUpPr fitToPage="1"/>
  </sheetPr>
  <dimension ref="A1:O42"/>
  <sheetViews>
    <sheetView topLeftCell="B22" workbookViewId="0">
      <selection activeCell="J37" sqref="J37"/>
    </sheetView>
  </sheetViews>
  <sheetFormatPr baseColWidth="10" defaultColWidth="11.5703125" defaultRowHeight="15" x14ac:dyDescent="0.25"/>
  <cols>
    <col min="1" max="1" width="35.85546875" style="4" customWidth="1"/>
    <col min="2" max="2" width="14.28515625" style="4" customWidth="1"/>
    <col min="3" max="3" width="13" style="4" bestFit="1" customWidth="1"/>
    <col min="4" max="4" width="11.5703125" style="4"/>
    <col min="5" max="5" width="21" style="4" bestFit="1" customWidth="1"/>
    <col min="6" max="6" width="13.5703125" style="4" customWidth="1"/>
    <col min="7" max="7" width="15.7109375" style="4" customWidth="1"/>
    <col min="8" max="8" width="14.28515625" style="4" bestFit="1" customWidth="1"/>
    <col min="9" max="9" width="14.28515625" style="4" customWidth="1"/>
    <col min="10" max="10" width="16.28515625" style="4" customWidth="1"/>
    <col min="11" max="11" width="19" style="4" customWidth="1"/>
    <col min="12" max="13" width="11.5703125" style="4"/>
    <col min="15" max="16384" width="11.5703125" style="4"/>
  </cols>
  <sheetData>
    <row r="1" spans="1:14" ht="19.5" thickBot="1" x14ac:dyDescent="0.3">
      <c r="A1" s="214" t="s">
        <v>71</v>
      </c>
      <c r="B1" s="176"/>
      <c r="C1" s="176"/>
      <c r="D1" s="176"/>
      <c r="E1" s="176"/>
      <c r="F1" s="176"/>
      <c r="G1" s="176"/>
      <c r="H1" s="176"/>
      <c r="I1" s="176"/>
      <c r="J1" s="176"/>
      <c r="K1" s="176"/>
      <c r="L1" s="176"/>
      <c r="M1" s="177"/>
    </row>
    <row r="2" spans="1:14" thickBot="1" x14ac:dyDescent="0.3">
      <c r="A2" s="5"/>
      <c r="B2" s="5"/>
      <c r="C2" s="5"/>
      <c r="D2" s="5"/>
      <c r="E2" s="5"/>
      <c r="F2" s="5"/>
      <c r="G2" s="5"/>
      <c r="H2" s="5"/>
      <c r="I2" s="5"/>
      <c r="J2" s="5"/>
      <c r="K2" s="5"/>
      <c r="L2" s="5"/>
      <c r="M2" s="5"/>
      <c r="N2" s="4"/>
    </row>
    <row r="3" spans="1:14" x14ac:dyDescent="0.25">
      <c r="A3" s="20"/>
      <c r="B3" s="20"/>
      <c r="C3" s="21" t="s">
        <v>39</v>
      </c>
      <c r="E3" s="20"/>
      <c r="F3" s="20"/>
      <c r="G3" s="21" t="s">
        <v>39</v>
      </c>
      <c r="J3" s="215" t="s">
        <v>43</v>
      </c>
      <c r="K3" s="216"/>
      <c r="L3" s="216"/>
      <c r="M3" s="217"/>
      <c r="N3" s="17"/>
    </row>
    <row r="4" spans="1:14" x14ac:dyDescent="0.25">
      <c r="A4" s="182" t="s">
        <v>47</v>
      </c>
      <c r="B4" s="183"/>
      <c r="C4" s="22"/>
      <c r="E4" s="182" t="s">
        <v>46</v>
      </c>
      <c r="F4" s="183"/>
      <c r="G4" s="22"/>
      <c r="J4" s="205" t="s">
        <v>58</v>
      </c>
      <c r="K4" s="206"/>
      <c r="L4" s="206"/>
      <c r="M4" s="207"/>
      <c r="N4" s="17"/>
    </row>
    <row r="5" spans="1:14" x14ac:dyDescent="0.25">
      <c r="A5" s="23" t="s">
        <v>11</v>
      </c>
      <c r="B5" s="77">
        <v>0.21340000000000001</v>
      </c>
      <c r="C5" s="24">
        <f>B5*2.5</f>
        <v>0.53349999999999997</v>
      </c>
      <c r="E5" s="25" t="s">
        <v>11</v>
      </c>
      <c r="F5" s="77">
        <v>0.24560000000000001</v>
      </c>
      <c r="G5" s="24">
        <f>F5*2.5</f>
        <v>0.61399999999999999</v>
      </c>
      <c r="J5" s="218" t="s">
        <v>44</v>
      </c>
      <c r="K5" s="219"/>
      <c r="L5" s="219"/>
      <c r="M5" s="220"/>
      <c r="N5" s="17"/>
    </row>
    <row r="6" spans="1:14" x14ac:dyDescent="0.25">
      <c r="A6" s="23" t="s">
        <v>12</v>
      </c>
      <c r="B6" s="77">
        <v>0.2838</v>
      </c>
      <c r="C6" s="24">
        <f>B6*2.5</f>
        <v>0.70950000000000002</v>
      </c>
      <c r="E6" s="25" t="s">
        <v>12</v>
      </c>
      <c r="F6" s="77">
        <v>0.21590000000000001</v>
      </c>
      <c r="G6" s="24">
        <f>F6*2.5</f>
        <v>0.53975000000000006</v>
      </c>
      <c r="J6" s="211" t="s">
        <v>45</v>
      </c>
      <c r="K6" s="212"/>
      <c r="L6" s="212"/>
      <c r="M6" s="213"/>
      <c r="N6" s="17"/>
    </row>
    <row r="7" spans="1:14" x14ac:dyDescent="0.25">
      <c r="A7" s="23" t="s">
        <v>13</v>
      </c>
      <c r="B7" s="77">
        <v>0.61109999999999998</v>
      </c>
      <c r="C7" s="24">
        <f>B7*2.5</f>
        <v>1.5277499999999999</v>
      </c>
      <c r="E7" s="25" t="s">
        <v>13</v>
      </c>
      <c r="F7" s="77">
        <v>0.49719999999999998</v>
      </c>
      <c r="G7" s="24">
        <f>F7*2.5</f>
        <v>1.2429999999999999</v>
      </c>
      <c r="J7" s="208" t="s">
        <v>64</v>
      </c>
      <c r="K7" s="209"/>
      <c r="L7" s="209"/>
      <c r="M7" s="210"/>
      <c r="N7" s="17"/>
    </row>
    <row r="8" spans="1:14" ht="15.75" thickBot="1" x14ac:dyDescent="0.3">
      <c r="A8" s="128"/>
      <c r="B8" s="129"/>
      <c r="C8" s="126"/>
      <c r="E8" s="130"/>
      <c r="F8" s="129"/>
      <c r="G8" s="126"/>
      <c r="J8" s="196" t="s">
        <v>48</v>
      </c>
      <c r="K8" s="197"/>
      <c r="L8" s="197"/>
      <c r="M8" s="198"/>
      <c r="N8" s="17"/>
    </row>
    <row r="9" spans="1:14" ht="15.75" thickBot="1" x14ac:dyDescent="0.3">
      <c r="A9" s="128"/>
      <c r="B9" s="129"/>
      <c r="C9" s="126"/>
      <c r="E9" s="130"/>
      <c r="F9" s="129"/>
      <c r="G9" s="126"/>
      <c r="J9" s="16"/>
      <c r="K9" s="16"/>
      <c r="M9" s="17"/>
      <c r="N9" s="17"/>
    </row>
    <row r="10" spans="1:14" ht="15.75" thickBot="1" x14ac:dyDescent="0.3">
      <c r="B10" s="19"/>
      <c r="C10" s="19"/>
      <c r="D10" s="18"/>
      <c r="E10" s="132" t="s">
        <v>72</v>
      </c>
      <c r="F10" s="132" t="s">
        <v>2</v>
      </c>
      <c r="J10" s="16"/>
      <c r="K10" s="16"/>
      <c r="L10" s="132" t="s">
        <v>72</v>
      </c>
      <c r="M10" s="132" t="s">
        <v>2</v>
      </c>
      <c r="N10" s="17"/>
    </row>
    <row r="11" spans="1:14" ht="15.75" thickBot="1" x14ac:dyDescent="0.3">
      <c r="A11" s="186" t="s">
        <v>65</v>
      </c>
      <c r="B11" s="186"/>
      <c r="C11" s="186"/>
      <c r="D11" s="185"/>
      <c r="E11" s="131">
        <v>0.25</v>
      </c>
      <c r="F11" s="131">
        <v>0.25</v>
      </c>
      <c r="G11" s="107"/>
      <c r="H11" s="186" t="s">
        <v>56</v>
      </c>
      <c r="I11" s="186"/>
      <c r="J11" s="186"/>
      <c r="K11" s="185"/>
      <c r="L11" s="133">
        <f>'réf. variation différenciée'!B31</f>
        <v>1.204772431990033</v>
      </c>
      <c r="M11" s="133">
        <f>H39</f>
        <v>1.25</v>
      </c>
      <c r="N11" s="17"/>
    </row>
    <row r="12" spans="1:14" ht="9" customHeight="1" thickBot="1" x14ac:dyDescent="0.3">
      <c r="A12" s="88"/>
      <c r="B12" s="18"/>
      <c r="C12" s="19"/>
      <c r="D12" s="18"/>
      <c r="E12" s="18"/>
      <c r="F12" s="18"/>
      <c r="H12" s="89"/>
      <c r="I12" s="89"/>
      <c r="J12" s="100"/>
      <c r="K12" s="89"/>
      <c r="L12" s="96"/>
      <c r="M12" s="96"/>
      <c r="N12" s="17"/>
    </row>
    <row r="13" spans="1:14" ht="15.75" thickBot="1" x14ac:dyDescent="0.3">
      <c r="A13" s="186" t="s">
        <v>66</v>
      </c>
      <c r="B13" s="186"/>
      <c r="C13" s="186"/>
      <c r="D13" s="185"/>
      <c r="E13" s="118">
        <v>0.25</v>
      </c>
      <c r="F13" s="118">
        <v>0.25</v>
      </c>
      <c r="G13" s="107"/>
      <c r="H13" s="186" t="s">
        <v>57</v>
      </c>
      <c r="I13" s="186"/>
      <c r="J13" s="186"/>
      <c r="K13" s="185"/>
      <c r="L13" s="93">
        <f>L26</f>
        <v>500830.09415100008</v>
      </c>
      <c r="M13" s="93">
        <f>L37</f>
        <v>398722.02637500007</v>
      </c>
      <c r="N13" s="17"/>
    </row>
    <row r="14" spans="1:14" ht="9" customHeight="1" thickBot="1" x14ac:dyDescent="0.3">
      <c r="A14" s="91"/>
      <c r="B14" s="91"/>
      <c r="C14" s="89"/>
      <c r="D14" s="89"/>
      <c r="E14" s="17"/>
      <c r="H14" s="89"/>
      <c r="I14" s="89"/>
      <c r="J14" s="100"/>
      <c r="K14" s="89"/>
      <c r="L14" s="96"/>
      <c r="M14" s="96"/>
      <c r="N14" s="17"/>
    </row>
    <row r="15" spans="1:14" ht="15.75" thickBot="1" x14ac:dyDescent="0.3">
      <c r="A15" s="186" t="s">
        <v>54</v>
      </c>
      <c r="B15" s="186"/>
      <c r="C15" s="186"/>
      <c r="D15" s="185"/>
      <c r="E15" s="94">
        <f>K26</f>
        <v>364.18474409232482</v>
      </c>
      <c r="F15" s="94">
        <f>K37</f>
        <v>246.39848373192436</v>
      </c>
      <c r="G15" s="122"/>
      <c r="H15" s="178" t="s">
        <v>52</v>
      </c>
      <c r="I15" s="178"/>
      <c r="J15" s="178"/>
      <c r="K15" s="179"/>
      <c r="L15" s="94">
        <f>M26</f>
        <v>61.89965321357063</v>
      </c>
      <c r="M15" s="94">
        <f>M37</f>
        <v>49.279696746384872</v>
      </c>
      <c r="N15" s="17"/>
    </row>
    <row r="16" spans="1:14" ht="11.25" customHeight="1" thickBot="1" x14ac:dyDescent="0.3">
      <c r="A16" s="99"/>
      <c r="B16" s="99"/>
      <c r="C16" s="99"/>
      <c r="D16" s="98"/>
      <c r="E16" s="125"/>
      <c r="G16" s="100"/>
      <c r="H16" s="100"/>
      <c r="I16" s="100"/>
      <c r="J16" s="127"/>
      <c r="K16" s="89"/>
      <c r="L16" s="125"/>
      <c r="M16" s="125"/>
      <c r="N16" s="17"/>
    </row>
    <row r="17" spans="1:15" ht="15.75" customHeight="1" thickBot="1" x14ac:dyDescent="0.3">
      <c r="A17" s="186" t="s">
        <v>55</v>
      </c>
      <c r="B17" s="186"/>
      <c r="C17" s="186"/>
      <c r="D17" s="185"/>
      <c r="E17" s="94">
        <f>'réf. variation différenciée'!B22</f>
        <v>6949737.4347510003</v>
      </c>
      <c r="F17" s="94">
        <f>'réf. variation différenciée'!B34</f>
        <v>5145828.2373750005</v>
      </c>
      <c r="G17" s="106"/>
      <c r="H17" s="180" t="s">
        <v>53</v>
      </c>
      <c r="I17" s="180"/>
      <c r="J17" s="180"/>
      <c r="K17" s="181"/>
      <c r="L17" s="93">
        <f>M26-G22</f>
        <v>-43.266650679644059</v>
      </c>
      <c r="M17" s="93">
        <f>M37-G22</f>
        <v>-55.886607146829817</v>
      </c>
      <c r="N17" s="17"/>
    </row>
    <row r="18" spans="1:15" ht="15.75" thickBot="1" x14ac:dyDescent="0.3">
      <c r="A18" s="99"/>
      <c r="B18" s="99"/>
      <c r="C18" s="99"/>
      <c r="D18" s="98"/>
      <c r="E18" s="121"/>
      <c r="G18" s="106"/>
      <c r="H18" s="106"/>
      <c r="I18" s="106"/>
      <c r="J18" s="123"/>
      <c r="K18" s="124"/>
      <c r="L18" s="16"/>
      <c r="N18" s="17"/>
    </row>
    <row r="19" spans="1:15" thickBot="1" x14ac:dyDescent="0.3">
      <c r="A19" s="40" t="s">
        <v>20</v>
      </c>
      <c r="B19" s="41"/>
      <c r="C19" s="41"/>
      <c r="D19" s="41"/>
      <c r="E19" s="41"/>
      <c r="F19" s="41"/>
      <c r="G19" s="41"/>
      <c r="H19" s="41"/>
      <c r="I19" s="41"/>
      <c r="J19" s="41"/>
      <c r="K19" s="41"/>
      <c r="L19" s="41"/>
      <c r="M19" s="43"/>
      <c r="N19" s="4"/>
    </row>
    <row r="20" spans="1:15" ht="14.25" x14ac:dyDescent="0.25">
      <c r="A20" s="44"/>
      <c r="B20" s="45"/>
      <c r="C20" s="45"/>
      <c r="D20" s="45"/>
      <c r="E20" s="45"/>
      <c r="F20" s="45"/>
      <c r="G20" s="45"/>
      <c r="H20" s="45"/>
      <c r="I20" s="45"/>
      <c r="J20" s="45"/>
      <c r="K20" s="45"/>
      <c r="L20" s="45"/>
      <c r="M20" s="47"/>
      <c r="N20" s="4"/>
    </row>
    <row r="21" spans="1:15" ht="42.75" x14ac:dyDescent="0.25">
      <c r="A21" s="48"/>
      <c r="B21" s="103" t="s">
        <v>3</v>
      </c>
      <c r="C21" s="103" t="s">
        <v>1</v>
      </c>
      <c r="D21" s="103" t="s">
        <v>4</v>
      </c>
      <c r="E21" s="103" t="s">
        <v>0</v>
      </c>
      <c r="F21" s="28" t="s">
        <v>35</v>
      </c>
      <c r="G21" s="28" t="s">
        <v>33</v>
      </c>
      <c r="H21" s="28" t="s">
        <v>63</v>
      </c>
      <c r="I21" s="28" t="s">
        <v>19</v>
      </c>
      <c r="J21" s="28" t="s">
        <v>73</v>
      </c>
      <c r="K21" s="28" t="s">
        <v>59</v>
      </c>
      <c r="L21" s="29" t="s">
        <v>38</v>
      </c>
      <c r="M21" s="83" t="s">
        <v>51</v>
      </c>
    </row>
    <row r="22" spans="1:15" s="9" customFormat="1" ht="14.25" x14ac:dyDescent="0.25">
      <c r="A22" s="50" t="s">
        <v>8</v>
      </c>
      <c r="B22" s="30">
        <f>'réf.prod.fiscal par habitant'!B5</f>
        <v>10743694</v>
      </c>
      <c r="C22" s="31">
        <f ca="1">B22/$B$25</f>
        <v>0.53761955357590985</v>
      </c>
      <c r="D22" s="31">
        <f>'réf.prod.fiscal par habitant'!C5</f>
        <v>7.9200000000000007E-2</v>
      </c>
      <c r="E22" s="30">
        <f>B22*D22</f>
        <v>850900.56480000005</v>
      </c>
      <c r="F22" s="31">
        <f>E22/$E$26</f>
        <v>0.34790436930743845</v>
      </c>
      <c r="G22" s="30">
        <f>E22/'réf.prod.fiscal par habitant'!$B$2</f>
        <v>105.16630389321469</v>
      </c>
      <c r="H22" s="32">
        <v>0.12</v>
      </c>
      <c r="I22" s="32">
        <f>D22+(D22*H22)</f>
        <v>8.8704000000000005E-2</v>
      </c>
      <c r="J22" s="30">
        <f>B22*I22</f>
        <v>953008.63257600006</v>
      </c>
      <c r="K22" s="30">
        <f>J22/'réf.prod.fiscal par habitant'!$B$2</f>
        <v>117.78626036040045</v>
      </c>
      <c r="L22" s="33">
        <f>J22-E22</f>
        <v>102108.06777600001</v>
      </c>
      <c r="M22" s="84">
        <f>K22-G22</f>
        <v>12.619956467185759</v>
      </c>
    </row>
    <row r="23" spans="1:15" ht="14.25" x14ac:dyDescent="0.25">
      <c r="A23" s="50" t="s">
        <v>9</v>
      </c>
      <c r="B23" s="30">
        <f>'réf.prod.fiscal par habitant'!B6</f>
        <v>9073072</v>
      </c>
      <c r="C23" s="31">
        <f ca="1">B23/$B$25</f>
        <v>0.4540208347521893</v>
      </c>
      <c r="D23" s="31">
        <f>'réf.prod.fiscal par habitant'!C6</f>
        <v>0.1673</v>
      </c>
      <c r="E23" s="30">
        <f>B23*D23</f>
        <v>1517924.9456</v>
      </c>
      <c r="F23" s="31">
        <f>E23/$E$26</f>
        <v>0.62062800602220947</v>
      </c>
      <c r="G23" s="30">
        <f>E23/'réf.prod.fiscal par habitant'!$B$2</f>
        <v>187.60659320232358</v>
      </c>
      <c r="H23" s="32">
        <f>E11</f>
        <v>0.25</v>
      </c>
      <c r="I23" s="32">
        <f t="shared" ref="I23:I24" si="0">D23+(D23*H23)</f>
        <v>0.20912500000000001</v>
      </c>
      <c r="J23" s="30">
        <f t="shared" ref="J23:J24" si="1">B23*I23</f>
        <v>1897406.182</v>
      </c>
      <c r="K23" s="30">
        <f>J23/'réf.prod.fiscal par habitant'!$B$2</f>
        <v>234.50824150290447</v>
      </c>
      <c r="L23" s="33">
        <f>J23-E23</f>
        <v>379481.23640000005</v>
      </c>
      <c r="M23" s="84">
        <f>K23-G23</f>
        <v>46.901648300580888</v>
      </c>
      <c r="N23" s="4"/>
      <c r="O23" s="10"/>
    </row>
    <row r="24" spans="1:15" ht="14.25" x14ac:dyDescent="0.25">
      <c r="A24" s="50" t="s">
        <v>10</v>
      </c>
      <c r="B24" s="30">
        <f>'réf.prod.fiscal par habitant'!B7</f>
        <v>167057</v>
      </c>
      <c r="C24" s="31">
        <f ca="1">B24/$B$25</f>
        <v>8.3596116719008174E-3</v>
      </c>
      <c r="D24" s="31">
        <f>'réf.prod.fiscal par habitant'!C7</f>
        <v>0.4607</v>
      </c>
      <c r="E24" s="30">
        <f>B24*D24</f>
        <v>76963.159899999999</v>
      </c>
      <c r="F24" s="31">
        <f>E24/$E$26</f>
        <v>3.1467624670352128E-2</v>
      </c>
      <c r="G24" s="30">
        <f>E24/'réf.prod.fiscal par habitant'!$B$2</f>
        <v>9.5121937832159187</v>
      </c>
      <c r="H24" s="32">
        <f>E13</f>
        <v>0.25</v>
      </c>
      <c r="I24" s="32">
        <f t="shared" si="0"/>
        <v>0.57587500000000003</v>
      </c>
      <c r="J24" s="30">
        <f t="shared" si="1"/>
        <v>96203.949875000006</v>
      </c>
      <c r="K24" s="30">
        <f>J24/'réf.prod.fiscal par habitant'!$B$2</f>
        <v>11.890242229019899</v>
      </c>
      <c r="L24" s="33">
        <f>J24-E24</f>
        <v>19240.789975000007</v>
      </c>
      <c r="M24" s="84">
        <f>K24-G24</f>
        <v>2.3780484458039801</v>
      </c>
      <c r="N24" s="4"/>
    </row>
    <row r="25" spans="1:15" ht="14.25" x14ac:dyDescent="0.25">
      <c r="A25" s="52" t="s">
        <v>5</v>
      </c>
      <c r="B25" s="34">
        <f ca="1">SUM(B22:B25)</f>
        <v>19983823</v>
      </c>
      <c r="C25" s="35"/>
      <c r="D25" s="36"/>
      <c r="E25" s="35"/>
      <c r="F25" s="35"/>
      <c r="G25" s="35">
        <f>E25/'réf.prod.fiscal par habitant'!$B$2</f>
        <v>0</v>
      </c>
      <c r="H25" s="35"/>
      <c r="I25" s="35"/>
      <c r="J25" s="35"/>
      <c r="K25" s="35"/>
      <c r="L25" s="37"/>
      <c r="M25" s="85"/>
      <c r="N25" s="4"/>
    </row>
    <row r="26" spans="1:15" ht="14.25" x14ac:dyDescent="0.25">
      <c r="A26" s="74"/>
      <c r="B26" s="35"/>
      <c r="C26" s="189" t="s">
        <v>23</v>
      </c>
      <c r="D26" s="189"/>
      <c r="E26" s="34">
        <f>SUM(E22:E24)</f>
        <v>2445788.6702999999</v>
      </c>
      <c r="F26" s="32">
        <f>SUM(F22:F24)</f>
        <v>1</v>
      </c>
      <c r="G26" s="34">
        <f>E26/'réf.prod.fiscal par habitant'!$B$2</f>
        <v>302.28509087875415</v>
      </c>
      <c r="H26" s="38"/>
      <c r="I26" s="38"/>
      <c r="J26" s="34">
        <f>SUM(J22:J24)</f>
        <v>2946618.7644509999</v>
      </c>
      <c r="K26" s="34">
        <f>SUM(K22:K24)</f>
        <v>364.18474409232482</v>
      </c>
      <c r="L26" s="34">
        <f t="shared" ref="L26:M26" si="2">SUM(L22:L24)</f>
        <v>500830.09415100008</v>
      </c>
      <c r="M26" s="55">
        <f t="shared" si="2"/>
        <v>61.89965321357063</v>
      </c>
      <c r="N26" s="4"/>
    </row>
    <row r="27" spans="1:15" ht="14.25" x14ac:dyDescent="0.25">
      <c r="A27" s="44"/>
      <c r="B27" s="56"/>
      <c r="C27" s="45"/>
      <c r="D27" s="57"/>
      <c r="E27" s="58"/>
      <c r="F27" s="58"/>
      <c r="G27" s="58"/>
      <c r="H27" s="56"/>
      <c r="I27" s="56"/>
      <c r="J27" s="45"/>
      <c r="K27" s="45"/>
      <c r="L27" s="45"/>
      <c r="M27" s="47"/>
      <c r="N27" s="4"/>
    </row>
    <row r="28" spans="1:15" ht="14.25" x14ac:dyDescent="0.25">
      <c r="A28" s="44"/>
      <c r="B28" s="45"/>
      <c r="C28" s="187" t="s">
        <v>7</v>
      </c>
      <c r="D28" s="188"/>
      <c r="E28" s="188"/>
      <c r="F28" s="102"/>
      <c r="G28" s="102"/>
      <c r="H28" s="13">
        <f>'réf. variation différenciée'!B31</f>
        <v>1.204772431990033</v>
      </c>
      <c r="I28" s="117"/>
      <c r="J28" s="45"/>
      <c r="K28" s="45"/>
      <c r="L28" s="45"/>
      <c r="M28" s="47"/>
      <c r="N28" s="4"/>
    </row>
    <row r="29" spans="1:15" thickBot="1" x14ac:dyDescent="0.3">
      <c r="A29" s="62"/>
      <c r="B29" s="63"/>
      <c r="C29" s="86"/>
      <c r="D29" s="86"/>
      <c r="E29" s="86"/>
      <c r="F29" s="86"/>
      <c r="G29" s="86"/>
      <c r="H29" s="87"/>
      <c r="I29" s="87"/>
      <c r="J29" s="63"/>
      <c r="K29" s="63"/>
      <c r="L29" s="63"/>
      <c r="M29" s="67"/>
      <c r="N29" s="4"/>
    </row>
    <row r="30" spans="1:15" thickBot="1" x14ac:dyDescent="0.3">
      <c r="D30" s="7"/>
      <c r="E30" s="8"/>
      <c r="F30" s="8"/>
      <c r="G30" s="8"/>
      <c r="N30" s="4"/>
    </row>
    <row r="31" spans="1:15" thickBot="1" x14ac:dyDescent="0.3">
      <c r="A31" s="40" t="s">
        <v>21</v>
      </c>
      <c r="B31" s="41"/>
      <c r="C31" s="41"/>
      <c r="D31" s="70"/>
      <c r="E31" s="41"/>
      <c r="F31" s="41"/>
      <c r="G31" s="41"/>
      <c r="H31" s="41"/>
      <c r="I31" s="41"/>
      <c r="J31" s="41"/>
      <c r="K31" s="41"/>
      <c r="L31" s="41"/>
      <c r="M31" s="43"/>
      <c r="N31" s="4"/>
    </row>
    <row r="32" spans="1:15" ht="14.25" x14ac:dyDescent="0.25">
      <c r="A32" s="73"/>
      <c r="B32" s="45"/>
      <c r="C32" s="45"/>
      <c r="D32" s="57"/>
      <c r="E32" s="45"/>
      <c r="F32" s="45"/>
      <c r="G32" s="45"/>
      <c r="H32" s="45"/>
      <c r="I32" s="45"/>
      <c r="J32" s="45"/>
      <c r="K32" s="45"/>
      <c r="L32" s="45"/>
      <c r="M32" s="47"/>
      <c r="N32" s="4"/>
    </row>
    <row r="33" spans="1:14" ht="57" x14ac:dyDescent="0.25">
      <c r="A33" s="48"/>
      <c r="B33" s="103" t="s">
        <v>3</v>
      </c>
      <c r="C33" s="103" t="s">
        <v>1</v>
      </c>
      <c r="D33" s="103" t="s">
        <v>4</v>
      </c>
      <c r="E33" s="103" t="s">
        <v>0</v>
      </c>
      <c r="F33" s="28" t="s">
        <v>35</v>
      </c>
      <c r="G33" s="28" t="s">
        <v>33</v>
      </c>
      <c r="H33" s="28" t="s">
        <v>63</v>
      </c>
      <c r="I33" s="28" t="s">
        <v>19</v>
      </c>
      <c r="J33" s="28" t="s">
        <v>49</v>
      </c>
      <c r="K33" s="28" t="s">
        <v>50</v>
      </c>
      <c r="L33" s="29" t="s">
        <v>38</v>
      </c>
      <c r="M33" s="83" t="s">
        <v>51</v>
      </c>
      <c r="N33" s="4"/>
    </row>
    <row r="34" spans="1:14" s="9" customFormat="1" ht="14.25" x14ac:dyDescent="0.25">
      <c r="A34" s="50" t="s">
        <v>9</v>
      </c>
      <c r="B34" s="30">
        <v>9073072</v>
      </c>
      <c r="C34" s="31">
        <f ca="1">B34/B36</f>
        <v>0.98192049050397456</v>
      </c>
      <c r="D34" s="31">
        <v>0.1673</v>
      </c>
      <c r="E34" s="30">
        <f>+B34*D34</f>
        <v>1517924.9456</v>
      </c>
      <c r="F34" s="31">
        <f>E34/$E$26</f>
        <v>0.62062800602220947</v>
      </c>
      <c r="G34" s="30">
        <f>E34/'réf.prod.fiscal par habitant'!$B$2</f>
        <v>187.60659320232358</v>
      </c>
      <c r="H34" s="32">
        <f>F11</f>
        <v>0.25</v>
      </c>
      <c r="I34" s="32">
        <f t="shared" ref="I34:I35" si="3">D34+(D34*H34)</f>
        <v>0.20912500000000001</v>
      </c>
      <c r="J34" s="30">
        <f>B34*I34</f>
        <v>1897406.182</v>
      </c>
      <c r="K34" s="30">
        <f>J34/'réf.prod.fiscal par habitant'!$B$2</f>
        <v>234.50824150290447</v>
      </c>
      <c r="L34" s="33">
        <f>J34-E34</f>
        <v>379481.23640000005</v>
      </c>
      <c r="M34" s="84">
        <f>K34-G34</f>
        <v>46.901648300580888</v>
      </c>
    </row>
    <row r="35" spans="1:14" ht="14.25" x14ac:dyDescent="0.25">
      <c r="A35" s="50" t="s">
        <v>10</v>
      </c>
      <c r="B35" s="30">
        <v>167057</v>
      </c>
      <c r="C35" s="31">
        <f ca="1">+B35/B36</f>
        <v>1.8079509496025433E-2</v>
      </c>
      <c r="D35" s="31">
        <v>0.4607</v>
      </c>
      <c r="E35" s="30">
        <f>+B35*D35</f>
        <v>76963.159899999999</v>
      </c>
      <c r="F35" s="31">
        <f>E35/$E$26</f>
        <v>3.1467624670352128E-2</v>
      </c>
      <c r="G35" s="30">
        <f>E35/'réf.prod.fiscal par habitant'!$B$2</f>
        <v>9.5121937832159187</v>
      </c>
      <c r="H35" s="32">
        <f>F13</f>
        <v>0.25</v>
      </c>
      <c r="I35" s="32">
        <f t="shared" si="3"/>
        <v>0.57587500000000003</v>
      </c>
      <c r="J35" s="30">
        <f>B35*I35</f>
        <v>96203.949875000006</v>
      </c>
      <c r="K35" s="30">
        <f>J35/'réf.prod.fiscal par habitant'!$B$2</f>
        <v>11.890242229019899</v>
      </c>
      <c r="L35" s="33">
        <f>J35-E35</f>
        <v>19240.789975000007</v>
      </c>
      <c r="M35" s="84">
        <f>K35-G35</f>
        <v>2.3780484458039801</v>
      </c>
      <c r="N35" s="4"/>
    </row>
    <row r="36" spans="1:14" ht="14.25" x14ac:dyDescent="0.25">
      <c r="A36" s="52" t="s">
        <v>5</v>
      </c>
      <c r="B36" s="34">
        <f ca="1">SUM(B31:B36)</f>
        <v>9240129</v>
      </c>
      <c r="C36" s="35"/>
      <c r="D36" s="36"/>
      <c r="E36" s="35"/>
      <c r="F36" s="35"/>
      <c r="G36" s="35"/>
      <c r="H36" s="35"/>
      <c r="I36" s="35"/>
      <c r="J36" s="35"/>
      <c r="K36" s="35"/>
      <c r="L36" s="35"/>
      <c r="M36" s="53"/>
      <c r="N36" s="4"/>
    </row>
    <row r="37" spans="1:14" ht="14.25" x14ac:dyDescent="0.25">
      <c r="A37" s="74"/>
      <c r="B37" s="35"/>
      <c r="C37" s="30"/>
      <c r="D37" s="68"/>
      <c r="E37" s="34">
        <f t="shared" ref="E37:M37" si="4">SUM(E31:E36)</f>
        <v>1594888.1055000001</v>
      </c>
      <c r="F37" s="32">
        <f t="shared" si="4"/>
        <v>0.6520956306925616</v>
      </c>
      <c r="G37" s="34">
        <f t="shared" si="4"/>
        <v>197.11878698553949</v>
      </c>
      <c r="H37" s="38"/>
      <c r="I37" s="38"/>
      <c r="J37" s="34">
        <f t="shared" si="4"/>
        <v>1993610.131875</v>
      </c>
      <c r="K37" s="34">
        <f>SUM(K31:K36)</f>
        <v>246.39848373192436</v>
      </c>
      <c r="L37" s="34">
        <f t="shared" si="4"/>
        <v>398722.02637500007</v>
      </c>
      <c r="M37" s="55">
        <f t="shared" si="4"/>
        <v>49.279696746384872</v>
      </c>
      <c r="N37" s="4"/>
    </row>
    <row r="38" spans="1:14" ht="14.25" x14ac:dyDescent="0.25">
      <c r="A38" s="44"/>
      <c r="B38" s="45"/>
      <c r="C38" s="45"/>
      <c r="D38" s="57"/>
      <c r="E38" s="45"/>
      <c r="F38" s="45"/>
      <c r="G38" s="45"/>
      <c r="H38" s="45"/>
      <c r="I38" s="45"/>
      <c r="J38" s="45"/>
      <c r="K38" s="45"/>
      <c r="L38" s="45"/>
      <c r="M38" s="47"/>
      <c r="N38" s="4"/>
    </row>
    <row r="39" spans="1:14" ht="14.25" x14ac:dyDescent="0.25">
      <c r="A39" s="44"/>
      <c r="B39" s="45"/>
      <c r="C39" s="187" t="s">
        <v>7</v>
      </c>
      <c r="D39" s="188"/>
      <c r="E39" s="188"/>
      <c r="F39" s="102"/>
      <c r="G39" s="102"/>
      <c r="H39" s="13">
        <f>'réf. variation différenciée'!B43</f>
        <v>1.25</v>
      </c>
      <c r="I39" s="117"/>
      <c r="J39" s="45"/>
      <c r="K39" s="45"/>
      <c r="L39" s="45"/>
      <c r="M39" s="47"/>
      <c r="N39" s="4"/>
    </row>
    <row r="40" spans="1:14" thickBot="1" x14ac:dyDescent="0.3">
      <c r="A40" s="62"/>
      <c r="B40" s="63"/>
      <c r="C40" s="63"/>
      <c r="D40" s="64"/>
      <c r="E40" s="63"/>
      <c r="F40" s="63"/>
      <c r="G40" s="63"/>
      <c r="H40" s="63"/>
      <c r="I40" s="63"/>
      <c r="J40" s="63"/>
      <c r="K40" s="63"/>
      <c r="L40" s="63"/>
      <c r="M40" s="67"/>
      <c r="N40" s="4"/>
    </row>
    <row r="41" spans="1:14" ht="14.25" x14ac:dyDescent="0.25">
      <c r="N41" s="4"/>
    </row>
    <row r="42" spans="1:14" ht="14.25" x14ac:dyDescent="0.25">
      <c r="N42" s="4"/>
    </row>
  </sheetData>
  <mergeCells count="20">
    <mergeCell ref="J6:M6"/>
    <mergeCell ref="A17:D17"/>
    <mergeCell ref="A15:D15"/>
    <mergeCell ref="H11:K11"/>
    <mergeCell ref="A1:M1"/>
    <mergeCell ref="J3:M3"/>
    <mergeCell ref="A4:B4"/>
    <mergeCell ref="E4:F4"/>
    <mergeCell ref="J4:M4"/>
    <mergeCell ref="J5:M5"/>
    <mergeCell ref="C28:E28"/>
    <mergeCell ref="C39:E39"/>
    <mergeCell ref="J7:M7"/>
    <mergeCell ref="A11:D11"/>
    <mergeCell ref="A13:D13"/>
    <mergeCell ref="H13:K13"/>
    <mergeCell ref="H15:K15"/>
    <mergeCell ref="H17:K17"/>
    <mergeCell ref="J8:M8"/>
    <mergeCell ref="C26:D26"/>
  </mergeCells>
  <conditionalFormatting sqref="K26">
    <cfRule type="cellIs" dxfId="18" priority="20" operator="greaterThan">
      <formula>#REF!</formula>
    </cfRule>
  </conditionalFormatting>
  <conditionalFormatting sqref="G26">
    <cfRule type="cellIs" dxfId="17" priority="19" operator="greaterThan">
      <formula>#REF!</formula>
    </cfRule>
  </conditionalFormatting>
  <conditionalFormatting sqref="K37">
    <cfRule type="cellIs" dxfId="16" priority="18" operator="greaterThan">
      <formula>#REF!</formula>
    </cfRule>
  </conditionalFormatting>
  <conditionalFormatting sqref="G37">
    <cfRule type="cellIs" dxfId="15" priority="17" operator="greaterThan">
      <formula>#REF!</formula>
    </cfRule>
  </conditionalFormatting>
  <conditionalFormatting sqref="I23:I24">
    <cfRule type="cellIs" dxfId="14" priority="13" operator="greaterThan">
      <formula>$G$7</formula>
    </cfRule>
    <cfRule type="cellIs" dxfId="13" priority="14" operator="greaterThan">
      <formula>$B$7</formula>
    </cfRule>
  </conditionalFormatting>
  <conditionalFormatting sqref="I23">
    <cfRule type="cellIs" dxfId="12" priority="15" operator="greaterThan">
      <formula>$F$6</formula>
    </cfRule>
  </conditionalFormatting>
  <conditionalFormatting sqref="I24">
    <cfRule type="cellIs" dxfId="11" priority="12" operator="greaterThan">
      <formula>$F$7</formula>
    </cfRule>
  </conditionalFormatting>
  <conditionalFormatting sqref="I22">
    <cfRule type="cellIs" dxfId="10" priority="9" operator="greaterThan">
      <formula>$F$7</formula>
    </cfRule>
    <cfRule type="cellIs" dxfId="9" priority="10" operator="greaterThan">
      <formula>$G$7</formula>
    </cfRule>
    <cfRule type="cellIs" dxfId="8" priority="11" operator="greaterThan">
      <formula>$B$7</formula>
    </cfRule>
  </conditionalFormatting>
  <conditionalFormatting sqref="I34:I35">
    <cfRule type="cellIs" dxfId="7" priority="6" operator="greaterThan">
      <formula>$G$7</formula>
    </cfRule>
    <cfRule type="cellIs" dxfId="6" priority="7" operator="greaterThan">
      <formula>$B$7</formula>
    </cfRule>
  </conditionalFormatting>
  <conditionalFormatting sqref="I34">
    <cfRule type="cellIs" dxfId="5" priority="8" operator="greaterThan">
      <formula>$F$6</formula>
    </cfRule>
  </conditionalFormatting>
  <conditionalFormatting sqref="I35">
    <cfRule type="cellIs" dxfId="4" priority="5" operator="greaterThan">
      <formula>$F$7</formula>
    </cfRule>
  </conditionalFormatting>
  <conditionalFormatting sqref="H24">
    <cfRule type="cellIs" dxfId="3" priority="4" operator="greaterThan">
      <formula>$H$23</formula>
    </cfRule>
  </conditionalFormatting>
  <conditionalFormatting sqref="H35">
    <cfRule type="cellIs" dxfId="2" priority="3" operator="greaterThan">
      <formula>$H$23</formula>
    </cfRule>
  </conditionalFormatting>
  <conditionalFormatting sqref="E13">
    <cfRule type="cellIs" dxfId="1" priority="2" operator="greaterThan">
      <formula>$E$11</formula>
    </cfRule>
  </conditionalFormatting>
  <conditionalFormatting sqref="F13">
    <cfRule type="cellIs" dxfId="0" priority="1" operator="greaterThan">
      <formula>$F$11</formula>
    </cfRule>
  </conditionalFormatting>
  <dataValidations count="2">
    <dataValidation type="custom" errorStyle="warning" allowBlank="1" showErrorMessage="1" errorTitle="taux incorrect" error="la variation du taux de TFNB est supérieure à celle du taux de TFB" sqref="E13">
      <formula1>E11&gt;E13</formula1>
    </dataValidation>
    <dataValidation type="custom" errorStyle="warning" allowBlank="1" showInputMessage="1" showErrorMessage="1" errorTitle="taux incorrect" error="la variation du taux de TFNB est supérieure à celle du taux de TFB" sqref="F13">
      <formula1>F11&gt;F13</formula1>
    </dataValidation>
  </dataValidations>
  <pageMargins left="0.70866141732283472" right="0.70866141732283472" top="0.94488188976377963" bottom="0.74803149606299213" header="0.31496062992125984" footer="0.31496062992125984"/>
  <pageSetup paperSize="9" scale="61" fitToHeight="0" orientation="landscape" horizontalDpi="4294967293" r:id="rId1"/>
  <headerFooter>
    <oddHeader>&amp;R&amp;D</oddHeader>
    <oddFooter>&amp;R&amp;P / &amp;N</oddFoot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notice</vt:lpstr>
      <vt:lpstr>recap</vt:lpstr>
      <vt:lpstr>réf.prod.fiscal par habitant</vt:lpstr>
      <vt:lpstr>simul. produit fiscal habitant</vt:lpstr>
      <vt:lpstr>références équilibre budget</vt:lpstr>
      <vt:lpstr>simul. équilibre budget</vt:lpstr>
      <vt:lpstr>réf. variation différenciée</vt:lpstr>
      <vt:lpstr>simul. variation différenciée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 Monnet</dc:creator>
  <cp:lastModifiedBy>Monnet Pierre</cp:lastModifiedBy>
  <cp:lastPrinted>2021-03-11T15:51:51Z</cp:lastPrinted>
  <dcterms:created xsi:type="dcterms:W3CDTF">2020-12-10T10:01:42Z</dcterms:created>
  <dcterms:modified xsi:type="dcterms:W3CDTF">2021-03-17T17:21:12Z</dcterms:modified>
</cp:coreProperties>
</file>