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81_{765D816A-C3B1-424E-83DB-55055C16A9C8}" xr6:coauthVersionLast="46" xr6:coauthVersionMax="46" xr10:uidLastSave="{00000000-0000-0000-0000-000000000000}"/>
  <bookViews>
    <workbookView xWindow="-120" yWindow="-120" windowWidth="20730" windowHeight="11160" activeTab="2" xr2:uid="{00000000-000D-0000-FFFF-FFFF00000000}"/>
  </bookViews>
  <sheets>
    <sheet name="VT" sheetId="1" r:id="rId1"/>
    <sheet name="BRD" sheetId="4" state="hidden" r:id="rId2"/>
    <sheet name="VT VISUEL" sheetId="6" r:id="rId3"/>
  </sheets>
  <externalReferences>
    <externalReference r:id="rId4"/>
  </externalReferences>
  <definedNames>
    <definedName name="_xlnm.Print_Titles" localSheetId="0">VT!$1:$21</definedName>
    <definedName name="table">VT!$B$21:$AG$76</definedName>
    <definedName name="tableddd">[1]VT!$B$21:$AG$77</definedName>
    <definedName name="titre">#REF!</definedName>
    <definedName name="Z_140D01B8_27D5_2141_95F2_39F221D0E5D9_.wvu.Cols" localSheetId="0" hidden="1">VT!$A:$A,VT!$M:$P</definedName>
    <definedName name="Z_140D01B8_27D5_2141_95F2_39F221D0E5D9_.wvu.PrintArea" localSheetId="0" hidden="1">VT!$B:$Y</definedName>
    <definedName name="Z_140D01B8_27D5_2141_95F2_39F221D0E5D9_.wvu.PrintTitles" localSheetId="0" hidden="1">VT!$1:$21</definedName>
    <definedName name="Z_140D01B8_27D5_2141_95F2_39F221D0E5D9_.wvu.Rows" localSheetId="0" hidden="1">VT!#REF!</definedName>
    <definedName name="Z_1A4B0D33_AF61_6245_A18E_A54674CCBD5B_.wvu.Cols" localSheetId="0" hidden="1">VT!$A:$A,VT!$M:$P</definedName>
    <definedName name="Z_1A4B0D33_AF61_6245_A18E_A54674CCBD5B_.wvu.PrintArea" localSheetId="0" hidden="1">VT!$B$21:$Q$76</definedName>
    <definedName name="Z_1A4B0D33_AF61_6245_A18E_A54674CCBD5B_.wvu.PrintTitles" localSheetId="0" hidden="1">VT!$1:$21</definedName>
    <definedName name="Z_1A4B0D33_AF61_6245_A18E_A54674CCBD5B_.wvu.Rows" localSheetId="0" hidden="1">VT!#REF!,VT!$77:$135</definedName>
    <definedName name="Z_266AC0A6_BD29_1347_B413_132520A9653C_.wvu.Cols" localSheetId="0" hidden="1">VT!$A:$A,VT!$M:$P</definedName>
    <definedName name="Z_266AC0A6_BD29_1347_B413_132520A9653C_.wvu.PrintArea" localSheetId="0" hidden="1">VT!$B$21:$Q$76</definedName>
    <definedName name="Z_266AC0A6_BD29_1347_B413_132520A9653C_.wvu.PrintTitles" localSheetId="0" hidden="1">VT!$1:$21</definedName>
    <definedName name="Z_266AC0A6_BD29_1347_B413_132520A9653C_.wvu.Rows" localSheetId="0" hidden="1">VT!#REF!,VT!$77:$133</definedName>
    <definedName name="Z_2983033A_52EC_0B4F_901B_9A9FD5D75D30_.wvu.Cols" localSheetId="0" hidden="1">VT!$A:$A,VT!$M:$P</definedName>
    <definedName name="Z_2983033A_52EC_0B4F_901B_9A9FD5D75D30_.wvu.PrintArea" localSheetId="0" hidden="1">VT!$B$21:$Q$76</definedName>
    <definedName name="Z_2983033A_52EC_0B4F_901B_9A9FD5D75D30_.wvu.PrintTitles" localSheetId="0" hidden="1">VT!$1:$21</definedName>
    <definedName name="Z_2983033A_52EC_0B4F_901B_9A9FD5D75D30_.wvu.Rows" localSheetId="0" hidden="1">VT!#REF!,VT!$77:$135</definedName>
    <definedName name="Z_3027E218_F264_2D4C_A748_238C7EB99012_.wvu.Cols" localSheetId="0" hidden="1">VT!$A:$A,VT!$M:$O</definedName>
    <definedName name="Z_3027E218_F264_2D4C_A748_238C7EB99012_.wvu.PrintArea" localSheetId="0" hidden="1">VT!$B$21:$Q$76</definedName>
    <definedName name="Z_3027E218_F264_2D4C_A748_238C7EB99012_.wvu.PrintTitles" localSheetId="0" hidden="1">VT!$1:$21</definedName>
    <definedName name="Z_3027E218_F264_2D4C_A748_238C7EB99012_.wvu.Rows" localSheetId="0" hidden="1">VT!#REF!,VT!$77:$135</definedName>
    <definedName name="Z_30EE6928_ACA4_A34B_A5A9_197BD208D31C_.wvu.Cols" localSheetId="0" hidden="1">VT!$A:$A,VT!$M:$P</definedName>
    <definedName name="Z_30EE6928_ACA4_A34B_A5A9_197BD208D31C_.wvu.PrintArea" localSheetId="0" hidden="1">VT!$B$21:$Q$76</definedName>
    <definedName name="Z_30EE6928_ACA4_A34B_A5A9_197BD208D31C_.wvu.PrintTitles" localSheetId="0" hidden="1">VT!$1:$21</definedName>
    <definedName name="Z_30EE6928_ACA4_A34B_A5A9_197BD208D31C_.wvu.Rows" localSheetId="0" hidden="1">VT!#REF!,VT!$77:$133</definedName>
    <definedName name="Z_71341283_1445_2545_9EEA_F5500C05A39C_.wvu.Cols" localSheetId="0" hidden="1">VT!$A:$A,VT!$M:$P</definedName>
    <definedName name="Z_71341283_1445_2545_9EEA_F5500C05A39C_.wvu.PrintArea" localSheetId="0" hidden="1">VT!$B$21:$Q$76</definedName>
    <definedName name="Z_71341283_1445_2545_9EEA_F5500C05A39C_.wvu.PrintTitles" localSheetId="0" hidden="1">VT!$1:$21</definedName>
    <definedName name="Z_71341283_1445_2545_9EEA_F5500C05A39C_.wvu.Rows" localSheetId="0" hidden="1">VT!#REF!,VT!$77:$135</definedName>
    <definedName name="Z_77BABEAE_0685_4142_B64E_0AEE174F9CA2_.wvu.PrintArea" localSheetId="0" hidden="1">VT!$B$21:$Q$76</definedName>
    <definedName name="Z_77BABEAE_0685_4142_B64E_0AEE174F9CA2_.wvu.PrintTitles" localSheetId="0" hidden="1">VT!$1:$21</definedName>
    <definedName name="Z_77BABEAE_0685_4142_B64E_0AEE174F9CA2_.wvu.Rows" localSheetId="0" hidden="1">VT!$77:$135</definedName>
    <definedName name="Z_7E731A83_20DA_8A45_B9BF_D7FE60934A30_.wvu.Cols" localSheetId="0" hidden="1">VT!$A:$A,VT!$L:$O</definedName>
    <definedName name="Z_7E731A83_20DA_8A45_B9BF_D7FE60934A30_.wvu.PrintArea" localSheetId="0" hidden="1">VT!$B$21:$Q$76</definedName>
    <definedName name="Z_7E731A83_20DA_8A45_B9BF_D7FE60934A30_.wvu.PrintTitles" localSheetId="0" hidden="1">VT!$1:$21</definedName>
    <definedName name="Z_7E731A83_20DA_8A45_B9BF_D7FE60934A30_.wvu.Rows" localSheetId="0" hidden="1">VT!#REF!,VT!$77:$135</definedName>
    <definedName name="Z_9DEA3C14_C0DF_4800_AE94_8FA3E911ADBF_.wvu.PrintArea" localSheetId="0" hidden="1">VT!$B$21:$Q$76</definedName>
    <definedName name="Z_9DEA3C14_C0DF_4800_AE94_8FA3E911ADBF_.wvu.PrintTitles" localSheetId="0" hidden="1">VT!$1:$21</definedName>
    <definedName name="Z_9DEA3C14_C0DF_4800_AE94_8FA3E911ADBF_.wvu.Rows" localSheetId="0" hidden="1">VT!$77:$135</definedName>
    <definedName name="Z_A01AF82A_C20A_4B8B_8A21_236048A9F5F4_.wvu.Cols" localSheetId="0" hidden="1">VT!$A:$A,VT!$M:$O</definedName>
    <definedName name="Z_A01AF82A_C20A_4B8B_8A21_236048A9F5F4_.wvu.PrintArea" localSheetId="0" hidden="1">VT!$B$21:$Q$76</definedName>
    <definedName name="Z_A01AF82A_C20A_4B8B_8A21_236048A9F5F4_.wvu.PrintTitles" localSheetId="0" hidden="1">VT!$1:$21</definedName>
    <definedName name="Z_A01AF82A_C20A_4B8B_8A21_236048A9F5F4_.wvu.Rows" localSheetId="0" hidden="1">VT!#REF!,VT!$77:$135</definedName>
    <definedName name="Z_B2279173_4605_FE49_8AFC_98EC9C3E40BE_.wvu.Cols" localSheetId="0" hidden="1">VT!$A:$A,VT!$M:$P</definedName>
    <definedName name="Z_B2279173_4605_FE49_8AFC_98EC9C3E40BE_.wvu.PrintArea" localSheetId="0" hidden="1">VT!$B$21:$Q$76</definedName>
    <definedName name="Z_B2279173_4605_FE49_8AFC_98EC9C3E40BE_.wvu.PrintTitles" localSheetId="0" hidden="1">VT!$1:$21</definedName>
    <definedName name="Z_B2279173_4605_FE49_8AFC_98EC9C3E40BE_.wvu.Rows" localSheetId="0" hidden="1">VT!#REF!,VT!$77:$133</definedName>
    <definedName name="Z_B9359FA8_DC57_5A41_AE6C_F330EA002736_.wvu.Cols" localSheetId="0" hidden="1">VT!$A:$A,VT!$M:$O</definedName>
    <definedName name="Z_B9359FA8_DC57_5A41_AE6C_F330EA002736_.wvu.PrintArea" localSheetId="0" hidden="1">VT!$B$21:$Q$76</definedName>
    <definedName name="Z_B9359FA8_DC57_5A41_AE6C_F330EA002736_.wvu.PrintTitles" localSheetId="0" hidden="1">VT!$1:$21</definedName>
    <definedName name="Z_B9359FA8_DC57_5A41_AE6C_F330EA002736_.wvu.Rows" localSheetId="0" hidden="1">VT!#REF!,VT!$77:$135</definedName>
    <definedName name="Z_BA92F000_90C8_EB40_9137_CDE928762E5F_.wvu.Cols" localSheetId="0" hidden="1">VT!$A:$A,VT!$M:$P</definedName>
    <definedName name="Z_BA92F000_90C8_EB40_9137_CDE928762E5F_.wvu.PrintArea" localSheetId="0" hidden="1">VT!$B$21:$Q$76</definedName>
    <definedName name="Z_BA92F000_90C8_EB40_9137_CDE928762E5F_.wvu.PrintTitles" localSheetId="0" hidden="1">VT!$1:$21</definedName>
    <definedName name="Z_BA92F000_90C8_EB40_9137_CDE928762E5F_.wvu.Rows" localSheetId="0" hidden="1">VT!#REF!,VT!$77:$135</definedName>
    <definedName name="Z_C658B02F_5AA6_4477_AE63_F4416F3B3FF7_.wvu.Cols" localSheetId="0" hidden="1">VT!$A:$A,VT!$M:$O</definedName>
    <definedName name="Z_C658B02F_5AA6_4477_AE63_F4416F3B3FF7_.wvu.PrintArea" localSheetId="0" hidden="1">VT!$B$21:$Q$76</definedName>
    <definedName name="Z_C658B02F_5AA6_4477_AE63_F4416F3B3FF7_.wvu.PrintTitles" localSheetId="0" hidden="1">VT!$1:$21</definedName>
    <definedName name="Z_C658B02F_5AA6_4477_AE63_F4416F3B3FF7_.wvu.Rows" localSheetId="0" hidden="1">VT!#REF!,VT!$77:$135</definedName>
    <definedName name="Z_D637C191_CFD1_49E7_AED6_6C4BF9D2193E_.wvu.Cols" localSheetId="0" hidden="1">VT!$A:$A,VT!$M:$P</definedName>
    <definedName name="Z_D637C191_CFD1_49E7_AED6_6C4BF9D2193E_.wvu.PrintArea" localSheetId="0" hidden="1">VT!$B$21:$Q$76</definedName>
    <definedName name="Z_D637C191_CFD1_49E7_AED6_6C4BF9D2193E_.wvu.PrintTitles" localSheetId="0" hidden="1">VT!$1:$21</definedName>
    <definedName name="Z_D637C191_CFD1_49E7_AED6_6C4BF9D2193E_.wvu.Rows" localSheetId="0" hidden="1">VT!$23:$24,VT!$77:$133</definedName>
    <definedName name="Z_F255B4A3_4ABD_FC47_ACA6_3DB330F2F401_.wvu.Cols" localSheetId="0" hidden="1">VT!$A:$A,VT!$M:$P</definedName>
    <definedName name="Z_F255B4A3_4ABD_FC47_ACA6_3DB330F2F401_.wvu.PrintArea" localSheetId="0" hidden="1">VT!$B$21:$Q$76</definedName>
    <definedName name="Z_F255B4A3_4ABD_FC47_ACA6_3DB330F2F401_.wvu.PrintTitles" localSheetId="0" hidden="1">VT!$1:$21</definedName>
    <definedName name="Z_F255B4A3_4ABD_FC47_ACA6_3DB330F2F401_.wvu.Rows" localSheetId="0" hidden="1">VT!#REF!,VT!$77:$135</definedName>
    <definedName name="Z_F67018E1_2552_1B4C_AD59_98BB3940C126_.wvu.Cols" localSheetId="0" hidden="1">VT!$A:$A,VT!$M:$P</definedName>
    <definedName name="Z_F67018E1_2552_1B4C_AD59_98BB3940C126_.wvu.PrintArea" localSheetId="0" hidden="1">VT!$A$21:$Q$76</definedName>
    <definedName name="Z_F67018E1_2552_1B4C_AD59_98BB3940C126_.wvu.PrintTitles" localSheetId="0" hidden="1">VT!$1:$21</definedName>
    <definedName name="Z_F67018E1_2552_1B4C_AD59_98BB3940C126_.wvu.Rows" localSheetId="0" hidden="1">VT!#REF!,VT!$77:$133</definedName>
    <definedName name="_xlnm.Print_Area" localSheetId="0">VT!$B$21:$Q$76</definedName>
  </definedNames>
  <calcPr calcId="181029"/>
  <customWorkbookViews>
    <customWorkbookView name="utilisateur - Affichage personnalisé" guid="{9DEA3C14-C0DF-4800-AE94-8FA3E911ADBF}" mergeInterval="0" personalView="1" maximized="1" xWindow="-8" yWindow="-8" windowWidth="1382" windowHeight="744" activeSheetId="1"/>
    <customWorkbookView name="BENACHIRE Siham - Affichage personnalisé" guid="{77BABEAE-0685-4142-B64E-0AEE174F9CA2}" mergeInterval="0" personalView="1" maximized="1" windowWidth="1360" windowHeight="539" activeSheetId="6"/>
    <customWorkbookView name="Microsoft Office User - Affichage personnalisé" guid="{B9359FA8-DC57-5A41-AE6C-F330EA002736}" mergeInterval="0" personalView="1" xWindow="45" yWindow="23" windowWidth="1991" windowHeight="1362" activeSheetId="1"/>
    <customWorkbookView name="CORMIER Pascale - Affichage personnalisé" guid="{3027E218-F264-2D4C-A748-238C7EB99012}" mergeInterval="0" personalView="1" xWindow="228" yWindow="23" windowWidth="2451" windowHeight="1361" activeSheetId="1"/>
    <customWorkbookView name="DAMOUR Solène - Affichage personnalisé" guid="{7E731A83-20DA-8A45-B9BF-D7FE60934A30}" mergeInterval="0" personalView="1" xWindow="745" yWindow="23" windowWidth="2157" windowHeight="1362" activeSheetId="3"/>
    <customWorkbookView name="PIERSON Pauline - Affichage personnalisé" guid="{C658B02F-5AA6-4477-AE63-F4416F3B3FF7}" mergeInterval="0" personalView="1" maximized="1" xWindow="-8" yWindow="-8" windowWidth="1936" windowHeight="1056" activeSheetId="2"/>
    <customWorkbookView name="LEONET Corinne - Affichage personnalisé" guid="{D637C191-CFD1-49E7-AED6-6C4BF9D2193E}" mergeInterval="0" personalView="1" maximized="1" xWindow="-8" yWindow="-8" windowWidth="1936" windowHeight="1056" activeSheetId="3" showComments="commIndAndComment"/>
    <customWorkbookView name="Utilisateur de Microsoft Office - Affichage personnalisé" guid="{F255B4A3-4ABD-FC47-ACA6-3DB330F2F401}" mergeInterval="0" onlySync="1" personalView="1" windowWidth="2313" windowHeight="784" activeSheetId="2"/>
    <customWorkbookView name="DERO Olivier - Affichage personnalisé" guid="{266AC0A6-BD29-1347-B413-132520A9653C}" mergeInterval="0" personalView="1" xWindow="34" yWindow="23" windowWidth="2489" windowHeight="1407" activeSheetId="3"/>
    <customWorkbookView name="SOUCHON Charlotte - Affichage personnalisé" guid="{B2279173-4605-FE49-8AFC-98EC9C3E40BE}" mergeInterval="0" personalView="1" xWindow="502" yWindow="23" windowWidth="1452" windowHeight="1262" activeSheetId="3"/>
    <customWorkbookView name="BRUNET Marlène - Affichage personnalisé" guid="{1A4B0D33-AF61-6245-A18E-A54674CCBD5B}" mergeInterval="0" personalView="1" xWindow="43" yWindow="23" windowWidth="2191" windowHeight="1337" activeSheetId="1"/>
    <customWorkbookView name="BLAESS Pierre-Emmanuel - Affichage personnalisé" guid="{B2720A0A-EF3A-4E37-813E-B94F7327C901}" mergeInterval="0" personalView="1" maximized="1" xWindow="-8" yWindow="-8" windowWidth="1936" windowHeight="1056" activeSheetId="1"/>
    <customWorkbookView name="pixel images - Affichage personnalisé" guid="{9093E938-4867-EE47-8985-BDE1C20E9F94}" mergeInterval="0" personalView="1" xWindow="983" yWindow="134" windowWidth="1669" windowHeight="1099" activeSheetId="1"/>
    <customWorkbookView name="TAPPERT Jean Michel - Affichage personnalisé" guid="{140D01B8-27D5-2141-95F2-39F221D0E5D9}" mergeInterval="0" personalView="1" xWindow="29" yWindow="23" windowWidth="1970" windowHeight="1385" activeSheetId="3"/>
    <customWorkbookView name="Nathalie Burtin - Affichage personnalisé" guid="{BA92F000-90C8-EB40-9137-CDE928762E5F}" mergeInterval="0" personalView="1" xWindow="38" yWindow="23" windowWidth="1982" windowHeight="1209" activeSheetId="1"/>
    <customWorkbookView name="NEISSE Jennifer - Affichage personnalisé" guid="{30EE6928-ACA4-A34B-A5A9-197BD208D31C}" mergeInterval="0" personalView="1" xWindow="68" yWindow="23" windowWidth="2489" windowHeight="1374" activeSheetId="2"/>
    <customWorkbookView name="Camille SOETERS - Affichage personnalisé" guid="{2983033A-52EC-0B4F-901B-9A9FD5D75D30}" mergeInterval="0" personalView="1" xWindow="363" yWindow="23" windowWidth="1858" windowHeight="1162" activeSheetId="2"/>
    <customWorkbookView name="MENNUNI Clara - Affichage personnalisé" guid="{F67018E1-2552-1B4C-AD59-98BB3940C126}" mergeInterval="0" personalView="1" xWindow="335" yWindow="23" windowWidth="1511" windowHeight="1366" activeSheetId="1"/>
    <customWorkbookView name="BURTIN Nathalie - Affichage personnalisé" guid="{71341283-1445-2545-9EEA-F5500C05A39C}" mergeInterval="0" personalView="1" xWindow="88" yWindow="75" windowWidth="2354" windowHeight="1362" activeSheetId="1"/>
    <customWorkbookView name="Vincent LEONARD - Affichage personnalisé" guid="{A01AF82A-C20A-4B8B-8A21-236048A9F5F4}" mergeInterval="0" personalView="1" maximized="1" xWindow="-9" yWindow="-9" windowWidth="1938" windowHeight="1048" activeSheetId="5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7" i="1" l="1"/>
  <c r="K18" i="1"/>
  <c r="B15" i="1"/>
  <c r="D15" i="1"/>
  <c r="G15" i="1"/>
  <c r="B16" i="1"/>
  <c r="D16" i="1"/>
  <c r="G16" i="1"/>
  <c r="B17" i="1"/>
  <c r="D17" i="1"/>
  <c r="G17" i="1"/>
  <c r="B18" i="1"/>
  <c r="D18" i="1"/>
  <c r="G18" i="1"/>
  <c r="Q4" i="1"/>
  <c r="AK21" i="1"/>
  <c r="AI22" i="1"/>
  <c r="AK22" i="1"/>
  <c r="AM22" i="1"/>
  <c r="AQ22" i="1"/>
  <c r="C27" i="6"/>
  <c r="E27" i="6"/>
  <c r="G27" i="6"/>
  <c r="I27" i="6"/>
  <c r="K27" i="6"/>
  <c r="M27" i="6"/>
  <c r="O27" i="6"/>
  <c r="Q27" i="6"/>
  <c r="T27" i="6"/>
  <c r="V27" i="6"/>
  <c r="X27" i="6"/>
  <c r="Z27" i="6"/>
  <c r="AB27" i="6"/>
  <c r="C30" i="6"/>
  <c r="E30" i="6"/>
  <c r="G30" i="6"/>
  <c r="I30" i="6"/>
  <c r="K30" i="6"/>
  <c r="M30" i="6"/>
  <c r="O30" i="6"/>
  <c r="Q30" i="6"/>
  <c r="T30" i="6"/>
  <c r="V30" i="6"/>
  <c r="X30" i="6"/>
  <c r="Z30" i="6"/>
  <c r="AB30" i="6"/>
  <c r="X28" i="6"/>
  <c r="Z28" i="6"/>
  <c r="AB28" i="6"/>
  <c r="C28" i="6"/>
  <c r="E28" i="6"/>
  <c r="G28" i="6"/>
  <c r="I28" i="6"/>
  <c r="K28" i="6"/>
  <c r="M28" i="6"/>
  <c r="O28" i="6"/>
  <c r="Q28" i="6"/>
  <c r="T28" i="6"/>
  <c r="V28" i="6"/>
  <c r="C29" i="6"/>
  <c r="E29" i="6"/>
  <c r="G29" i="6"/>
  <c r="I29" i="6"/>
  <c r="K29" i="6"/>
  <c r="M29" i="6"/>
  <c r="O29" i="6"/>
  <c r="Q29" i="6"/>
  <c r="T29" i="6"/>
  <c r="V29" i="6"/>
  <c r="X29" i="6"/>
  <c r="Z29" i="6"/>
  <c r="AB29" i="6"/>
  <c r="X23" i="6"/>
  <c r="Z23" i="6"/>
  <c r="AB23" i="6"/>
  <c r="C23" i="6"/>
  <c r="E23" i="6"/>
  <c r="G23" i="6"/>
  <c r="I23" i="6"/>
  <c r="K23" i="6"/>
  <c r="M23" i="6"/>
  <c r="O23" i="6"/>
  <c r="Q23" i="6"/>
  <c r="T23" i="6"/>
  <c r="V23" i="6"/>
  <c r="AB22" i="6"/>
  <c r="C22" i="6"/>
  <c r="E22" i="6"/>
  <c r="G22" i="6"/>
  <c r="I22" i="6"/>
  <c r="K22" i="6"/>
  <c r="M22" i="6"/>
  <c r="O22" i="6"/>
  <c r="Q22" i="6"/>
  <c r="T22" i="6"/>
  <c r="V22" i="6"/>
  <c r="X22" i="6"/>
  <c r="Z22" i="6"/>
  <c r="C21" i="6"/>
  <c r="E21" i="6"/>
  <c r="G21" i="6"/>
  <c r="I21" i="6"/>
  <c r="K21" i="6"/>
  <c r="M21" i="6"/>
  <c r="O21" i="6"/>
  <c r="Q21" i="6"/>
  <c r="T21" i="6"/>
  <c r="V21" i="6"/>
  <c r="X21" i="6"/>
  <c r="Z21" i="6"/>
  <c r="AB21" i="6"/>
  <c r="AB20" i="6"/>
  <c r="C20" i="6"/>
  <c r="E20" i="6"/>
  <c r="G20" i="6"/>
  <c r="I20" i="6"/>
  <c r="K20" i="6"/>
  <c r="M20" i="6"/>
  <c r="O20" i="6"/>
  <c r="Q20" i="6"/>
  <c r="T20" i="6"/>
  <c r="V20" i="6"/>
  <c r="X20" i="6"/>
  <c r="Z20" i="6"/>
  <c r="C17" i="6"/>
  <c r="E17" i="6"/>
  <c r="G17" i="6"/>
  <c r="I17" i="6"/>
  <c r="K17" i="6"/>
  <c r="M17" i="6"/>
  <c r="O17" i="6"/>
  <c r="Q17" i="6"/>
  <c r="T17" i="6"/>
  <c r="V17" i="6"/>
  <c r="X17" i="6"/>
  <c r="Z17" i="6"/>
  <c r="AB17" i="6"/>
  <c r="X16" i="6"/>
  <c r="Z16" i="6"/>
  <c r="AB16" i="6"/>
  <c r="C16" i="6"/>
  <c r="E16" i="6"/>
  <c r="G16" i="6"/>
  <c r="I16" i="6"/>
  <c r="K16" i="6"/>
  <c r="M16" i="6"/>
  <c r="O16" i="6"/>
  <c r="Q16" i="6"/>
  <c r="T16" i="6"/>
  <c r="V16" i="6"/>
  <c r="C15" i="6"/>
  <c r="E15" i="6"/>
  <c r="G15" i="6"/>
  <c r="I15" i="6"/>
  <c r="K15" i="6"/>
  <c r="M15" i="6"/>
  <c r="O15" i="6"/>
  <c r="Q15" i="6"/>
  <c r="T15" i="6"/>
  <c r="V15" i="6"/>
  <c r="X15" i="6"/>
  <c r="Z15" i="6"/>
  <c r="AB15" i="6"/>
  <c r="C14" i="6"/>
  <c r="E14" i="6"/>
  <c r="G14" i="6"/>
  <c r="I14" i="6"/>
  <c r="K14" i="6"/>
  <c r="M14" i="6"/>
  <c r="O14" i="6"/>
  <c r="Q14" i="6"/>
  <c r="T14" i="6"/>
  <c r="V14" i="6"/>
  <c r="X14" i="6"/>
  <c r="Z14" i="6"/>
  <c r="AB14" i="6"/>
  <c r="E8" i="6"/>
  <c r="G8" i="6"/>
  <c r="I8" i="6"/>
  <c r="K8" i="6"/>
  <c r="E7" i="6"/>
  <c r="G7" i="6"/>
  <c r="I7" i="6"/>
  <c r="K7" i="6"/>
  <c r="E6" i="6"/>
  <c r="G6" i="6"/>
  <c r="I6" i="6"/>
  <c r="K6" i="6"/>
  <c r="E5" i="6"/>
  <c r="G5" i="6"/>
  <c r="I5" i="6"/>
  <c r="K5" i="6"/>
  <c r="D23" i="1" l="1"/>
  <c r="D24" i="1"/>
  <c r="AG22" i="1" l="1"/>
  <c r="D134" i="1"/>
  <c r="D135" i="1"/>
  <c r="L2" i="4"/>
  <c r="M2" i="4" s="1"/>
  <c r="L3" i="4"/>
  <c r="L4" i="4"/>
  <c r="M4" i="4" s="1"/>
  <c r="L5" i="4"/>
  <c r="M5" i="4" s="1"/>
  <c r="L6" i="4"/>
  <c r="M6" i="4" s="1"/>
  <c r="L7" i="4"/>
  <c r="M7" i="4" s="1"/>
  <c r="L8" i="4"/>
  <c r="M8" i="4" s="1"/>
  <c r="L9" i="4"/>
  <c r="M9" i="4" s="1"/>
  <c r="L10" i="4"/>
  <c r="M10" i="4" s="1"/>
  <c r="L11" i="4"/>
  <c r="M11" i="4" s="1"/>
  <c r="L12" i="4"/>
  <c r="M12" i="4" s="1"/>
  <c r="L13" i="4"/>
  <c r="M13" i="4" s="1"/>
  <c r="B25" i="1"/>
  <c r="AO25" i="1" s="1"/>
  <c r="S22" i="1"/>
  <c r="U22" i="1"/>
  <c r="A21" i="1"/>
  <c r="W22" i="1"/>
  <c r="Y22" i="1"/>
  <c r="B26" i="1" l="1"/>
  <c r="AO26" i="1" s="1"/>
  <c r="AG21" i="1"/>
  <c r="M3" i="4"/>
  <c r="M1" i="4" s="1"/>
  <c r="L1" i="4"/>
  <c r="H2" i="4" s="1"/>
  <c r="B77" i="1"/>
  <c r="AO77" i="1" s="1"/>
  <c r="B27" i="1" l="1"/>
  <c r="D77" i="1"/>
  <c r="B78" i="1"/>
  <c r="AO78" i="1" s="1"/>
  <c r="G2" i="4"/>
  <c r="B28" i="1" l="1"/>
  <c r="B29" i="1" s="1"/>
  <c r="AO27" i="1"/>
  <c r="B79" i="1"/>
  <c r="AO79" i="1" s="1"/>
  <c r="D78" i="1"/>
  <c r="I2" i="4"/>
  <c r="J2" i="4" s="1"/>
  <c r="H3" i="4"/>
  <c r="G3" i="4"/>
  <c r="B80" i="1" l="1"/>
  <c r="AO80" i="1" s="1"/>
  <c r="D79" i="1"/>
  <c r="B30" i="1"/>
  <c r="AO30" i="1" s="1"/>
  <c r="H4" i="4"/>
  <c r="I3" i="4"/>
  <c r="J3" i="4" s="1"/>
  <c r="G4" i="4"/>
  <c r="I4" i="4" l="1"/>
  <c r="J4" i="4" s="1"/>
  <c r="G5" i="4"/>
  <c r="H5" i="4"/>
  <c r="D80" i="1"/>
  <c r="B81" i="1"/>
  <c r="AO81" i="1" s="1"/>
  <c r="B31" i="1"/>
  <c r="AO31" i="1" s="1"/>
  <c r="B32" i="1" l="1"/>
  <c r="AO32" i="1" s="1"/>
  <c r="I5" i="4"/>
  <c r="G6" i="4"/>
  <c r="H6" i="4"/>
  <c r="D81" i="1"/>
  <c r="B82" i="1"/>
  <c r="AO82" i="1" s="1"/>
  <c r="J5" i="4" l="1"/>
  <c r="I6" i="4" s="1"/>
  <c r="B33" i="1"/>
  <c r="D82" i="1"/>
  <c r="B83" i="1"/>
  <c r="AO83" i="1" s="1"/>
  <c r="G7" i="4"/>
  <c r="H7" i="4"/>
  <c r="J6" i="4" l="1"/>
  <c r="I7" i="4" s="1"/>
  <c r="B84" i="1"/>
  <c r="AO84" i="1" s="1"/>
  <c r="D83" i="1"/>
  <c r="B34" i="1"/>
  <c r="AO34" i="1" s="1"/>
  <c r="H8" i="4"/>
  <c r="G8" i="4"/>
  <c r="J7" i="4" l="1"/>
  <c r="I8" i="4" s="1"/>
  <c r="B35" i="1"/>
  <c r="G9" i="4"/>
  <c r="H9" i="4"/>
  <c r="B85" i="1"/>
  <c r="AO85" i="1" s="1"/>
  <c r="D84" i="1"/>
  <c r="J8" i="4" l="1"/>
  <c r="I9" i="4" s="1"/>
  <c r="B36" i="1"/>
  <c r="AO36" i="1" s="1"/>
  <c r="D85" i="1"/>
  <c r="B86" i="1"/>
  <c r="AO86" i="1" s="1"/>
  <c r="G10" i="4"/>
  <c r="H10" i="4"/>
  <c r="D86" i="1" l="1"/>
  <c r="B87" i="1"/>
  <c r="AO87" i="1" s="1"/>
  <c r="J9" i="4"/>
  <c r="I10" i="4" s="1"/>
  <c r="B37" i="1"/>
  <c r="AO37" i="1" s="1"/>
  <c r="G11" i="4"/>
  <c r="H11" i="4"/>
  <c r="J10" i="4" l="1"/>
  <c r="B38" i="1"/>
  <c r="AO38" i="1" s="1"/>
  <c r="D87" i="1"/>
  <c r="B88" i="1"/>
  <c r="AO88" i="1" s="1"/>
  <c r="I11" i="4"/>
  <c r="J11" i="4" s="1"/>
  <c r="G12" i="4"/>
  <c r="H12" i="4"/>
  <c r="B89" i="1" l="1"/>
  <c r="AO89" i="1" s="1"/>
  <c r="D88" i="1"/>
  <c r="B39" i="1"/>
  <c r="H13" i="4"/>
  <c r="I12" i="4"/>
  <c r="J12" i="4" s="1"/>
  <c r="G13" i="4"/>
  <c r="H14" i="4" l="1"/>
  <c r="I13" i="4"/>
  <c r="G14" i="4"/>
  <c r="B40" i="1"/>
  <c r="AO40" i="1" s="1"/>
  <c r="D89" i="1"/>
  <c r="B90" i="1"/>
  <c r="AO90" i="1" s="1"/>
  <c r="J13" i="4" l="1"/>
  <c r="I14" i="4" s="1"/>
  <c r="B41" i="1"/>
  <c r="AO41" i="1" s="1"/>
  <c r="D90" i="1"/>
  <c r="B91" i="1"/>
  <c r="AO91" i="1" s="1"/>
  <c r="G15" i="4"/>
  <c r="H15" i="4"/>
  <c r="D91" i="1" l="1"/>
  <c r="B92" i="1"/>
  <c r="AO92" i="1" s="1"/>
  <c r="J14" i="4"/>
  <c r="I15" i="4" s="1"/>
  <c r="B42" i="1"/>
  <c r="AO42" i="1" s="1"/>
  <c r="G16" i="4"/>
  <c r="H16" i="4"/>
  <c r="B93" i="1" l="1"/>
  <c r="AO93" i="1" s="1"/>
  <c r="D92" i="1"/>
  <c r="H17" i="4"/>
  <c r="G17" i="4"/>
  <c r="B43" i="1"/>
  <c r="AO43" i="1" s="1"/>
  <c r="J15" i="4"/>
  <c r="I16" i="4" s="1"/>
  <c r="J16" i="4" l="1"/>
  <c r="I17" i="4" s="1"/>
  <c r="J17" i="4" s="1"/>
  <c r="D93" i="1"/>
  <c r="B94" i="1"/>
  <c r="AO94" i="1" s="1"/>
  <c r="G18" i="4"/>
  <c r="H18" i="4"/>
  <c r="B44" i="1"/>
  <c r="AO44" i="1" s="1"/>
  <c r="B45" i="1" l="1"/>
  <c r="H19" i="4"/>
  <c r="I18" i="4"/>
  <c r="J18" i="4" s="1"/>
  <c r="G19" i="4"/>
  <c r="D94" i="1"/>
  <c r="B95" i="1"/>
  <c r="AO95" i="1" s="1"/>
  <c r="B46" i="1" l="1"/>
  <c r="AO46" i="1" s="1"/>
  <c r="D95" i="1"/>
  <c r="B96" i="1"/>
  <c r="AO96" i="1" s="1"/>
  <c r="I19" i="4"/>
  <c r="G20" i="4"/>
  <c r="H20" i="4"/>
  <c r="G21" i="4" l="1"/>
  <c r="H21" i="4"/>
  <c r="B47" i="1"/>
  <c r="AO47" i="1" s="1"/>
  <c r="D96" i="1"/>
  <c r="B97" i="1"/>
  <c r="AO97" i="1" s="1"/>
  <c r="J19" i="4"/>
  <c r="I20" i="4" s="1"/>
  <c r="J20" i="4" l="1"/>
  <c r="I21" i="4" s="1"/>
  <c r="B48" i="1"/>
  <c r="AO48" i="1" s="1"/>
  <c r="H22" i="4"/>
  <c r="G22" i="4"/>
  <c r="D97" i="1"/>
  <c r="B98" i="1"/>
  <c r="AO98" i="1" s="1"/>
  <c r="J21" i="4" l="1"/>
  <c r="I22" i="4" s="1"/>
  <c r="H23" i="4"/>
  <c r="G23" i="4"/>
  <c r="B99" i="1"/>
  <c r="AO99" i="1" s="1"/>
  <c r="D98" i="1"/>
  <c r="B49" i="1"/>
  <c r="J22" i="4" l="1"/>
  <c r="I23" i="4" s="1"/>
  <c r="D99" i="1"/>
  <c r="B100" i="1"/>
  <c r="AO100" i="1" s="1"/>
  <c r="B50" i="1"/>
  <c r="AO50" i="1" s="1"/>
  <c r="H24" i="4"/>
  <c r="G24" i="4"/>
  <c r="J23" i="4" l="1"/>
  <c r="I24" i="4" s="1"/>
  <c r="J24" i="4" s="1"/>
  <c r="B101" i="1"/>
  <c r="AO101" i="1" s="1"/>
  <c r="D100" i="1"/>
  <c r="B51" i="1"/>
  <c r="AO51" i="1" s="1"/>
  <c r="G25" i="4"/>
  <c r="H25" i="4"/>
  <c r="B52" i="1" l="1"/>
  <c r="AO52" i="1" s="1"/>
  <c r="G26" i="4"/>
  <c r="I25" i="4"/>
  <c r="H26" i="4"/>
  <c r="D101" i="1"/>
  <c r="B102" i="1"/>
  <c r="AO102" i="1" s="1"/>
  <c r="J25" i="4" l="1"/>
  <c r="I26" i="4" s="1"/>
  <c r="B53" i="1"/>
  <c r="AO53" i="1" s="1"/>
  <c r="B103" i="1"/>
  <c r="AO103" i="1" s="1"/>
  <c r="D102" i="1"/>
  <c r="G27" i="4"/>
  <c r="H27" i="4"/>
  <c r="D103" i="1" l="1"/>
  <c r="B104" i="1"/>
  <c r="AO104" i="1" s="1"/>
  <c r="B54" i="1"/>
  <c r="AO54" i="1" s="1"/>
  <c r="J26" i="4"/>
  <c r="I27" i="4" s="1"/>
  <c r="G28" i="4"/>
  <c r="H28" i="4"/>
  <c r="J27" i="4" l="1"/>
  <c r="I28" i="4" s="1"/>
  <c r="J28" i="4" s="1"/>
  <c r="D104" i="1"/>
  <c r="B105" i="1"/>
  <c r="AO105" i="1" s="1"/>
  <c r="G29" i="4"/>
  <c r="H29" i="4"/>
  <c r="B55" i="1"/>
  <c r="AO55" i="1" s="1"/>
  <c r="B56" i="1" l="1"/>
  <c r="AO56" i="1" s="1"/>
  <c r="B106" i="1"/>
  <c r="AO106" i="1" s="1"/>
  <c r="D105" i="1"/>
  <c r="G30" i="4"/>
  <c r="H30" i="4"/>
  <c r="I29" i="4"/>
  <c r="J29" i="4" s="1"/>
  <c r="I30" i="4" l="1"/>
  <c r="J30" i="4" s="1"/>
  <c r="H31" i="4"/>
  <c r="G31" i="4"/>
  <c r="B107" i="1"/>
  <c r="AO107" i="1" s="1"/>
  <c r="D106" i="1"/>
  <c r="B57" i="1"/>
  <c r="B108" i="1" l="1"/>
  <c r="AO108" i="1" s="1"/>
  <c r="D107" i="1"/>
  <c r="B58" i="1"/>
  <c r="AO58" i="1" s="1"/>
  <c r="G32" i="4"/>
  <c r="H32" i="4"/>
  <c r="I31" i="4"/>
  <c r="J31" i="4" s="1"/>
  <c r="G33" i="4" l="1"/>
  <c r="I32" i="4"/>
  <c r="J32" i="4" s="1"/>
  <c r="H33" i="4"/>
  <c r="B59" i="1"/>
  <c r="AO59" i="1" s="1"/>
  <c r="B109" i="1"/>
  <c r="AO109" i="1" s="1"/>
  <c r="D108" i="1"/>
  <c r="B110" i="1" l="1"/>
  <c r="AO110" i="1" s="1"/>
  <c r="D109" i="1"/>
  <c r="H34" i="4"/>
  <c r="I33" i="4"/>
  <c r="J33" i="4" s="1"/>
  <c r="G34" i="4"/>
  <c r="B60" i="1"/>
  <c r="AO60" i="1" s="1"/>
  <c r="I34" i="4" l="1"/>
  <c r="J34" i="4" s="1"/>
  <c r="H35" i="4"/>
  <c r="G35" i="4"/>
  <c r="D110" i="1"/>
  <c r="B111" i="1"/>
  <c r="AO111" i="1" s="1"/>
  <c r="B61" i="1"/>
  <c r="AO61" i="1" s="1"/>
  <c r="B62" i="1" l="1"/>
  <c r="AO62" i="1" s="1"/>
  <c r="G36" i="4"/>
  <c r="I35" i="4"/>
  <c r="J35" i="4" s="1"/>
  <c r="H36" i="4"/>
  <c r="B112" i="1"/>
  <c r="AO112" i="1" s="1"/>
  <c r="D111" i="1"/>
  <c r="G37" i="4" l="1"/>
  <c r="H37" i="4"/>
  <c r="I36" i="4"/>
  <c r="J36" i="4" s="1"/>
  <c r="B63" i="1"/>
  <c r="AO63" i="1" s="1"/>
  <c r="D112" i="1"/>
  <c r="B113" i="1"/>
  <c r="AO113" i="1" s="1"/>
  <c r="B114" i="1" l="1"/>
  <c r="AO114" i="1" s="1"/>
  <c r="D113" i="1"/>
  <c r="B64" i="1"/>
  <c r="AO64" i="1" s="1"/>
  <c r="I37" i="4"/>
  <c r="J37" i="4" s="1"/>
  <c r="H38" i="4"/>
  <c r="G38" i="4"/>
  <c r="D114" i="1" l="1"/>
  <c r="B115" i="1"/>
  <c r="AO115" i="1" s="1"/>
  <c r="B65" i="1"/>
  <c r="AO65" i="1" s="1"/>
  <c r="G39" i="4"/>
  <c r="H39" i="4"/>
  <c r="I38" i="4"/>
  <c r="J38" i="4" s="1"/>
  <c r="B66" i="1" l="1"/>
  <c r="AO66" i="1" s="1"/>
  <c r="D115" i="1"/>
  <c r="B116" i="1"/>
  <c r="AO116" i="1" s="1"/>
  <c r="H40" i="4"/>
  <c r="I39" i="4"/>
  <c r="J39" i="4" s="1"/>
  <c r="G40" i="4"/>
  <c r="B67" i="1" l="1"/>
  <c r="AO67" i="1" s="1"/>
  <c r="B117" i="1"/>
  <c r="AO117" i="1" s="1"/>
  <c r="D116" i="1"/>
  <c r="I40" i="4"/>
  <c r="J40" i="4" s="1"/>
  <c r="G41" i="4"/>
  <c r="H41" i="4"/>
  <c r="D117" i="1" l="1"/>
  <c r="B118" i="1"/>
  <c r="AO118" i="1" s="1"/>
  <c r="B68" i="1"/>
  <c r="AO68" i="1" s="1"/>
  <c r="H42" i="4"/>
  <c r="I41" i="4"/>
  <c r="J41" i="4" s="1"/>
  <c r="G42" i="4"/>
  <c r="D118" i="1" l="1"/>
  <c r="B119" i="1"/>
  <c r="AO119" i="1" s="1"/>
  <c r="B69" i="1"/>
  <c r="AO69" i="1" s="1"/>
  <c r="G43" i="4"/>
  <c r="H43" i="4"/>
  <c r="I42" i="4"/>
  <c r="J42" i="4" s="1"/>
  <c r="B70" i="1" l="1"/>
  <c r="AO70" i="1" s="1"/>
  <c r="G44" i="4"/>
  <c r="I43" i="4"/>
  <c r="J43" i="4" s="1"/>
  <c r="H44" i="4"/>
  <c r="D119" i="1"/>
  <c r="B120" i="1"/>
  <c r="AO120" i="1" s="1"/>
  <c r="D120" i="1" l="1"/>
  <c r="B121" i="1"/>
  <c r="AO121" i="1" s="1"/>
  <c r="H45" i="4"/>
  <c r="I44" i="4"/>
  <c r="J44" i="4" s="1"/>
  <c r="G45" i="4"/>
  <c r="B71" i="1"/>
  <c r="AO71" i="1" s="1"/>
  <c r="D121" i="1" l="1"/>
  <c r="B122" i="1"/>
  <c r="AO122" i="1" s="1"/>
  <c r="B72" i="1"/>
  <c r="AO72" i="1" s="1"/>
  <c r="H46" i="4"/>
  <c r="I45" i="4"/>
  <c r="J45" i="4" s="1"/>
  <c r="G46" i="4"/>
  <c r="D122" i="1" l="1"/>
  <c r="B123" i="1"/>
  <c r="AO123" i="1" s="1"/>
  <c r="H47" i="4"/>
  <c r="G47" i="4"/>
  <c r="I46" i="4"/>
  <c r="J46" i="4" s="1"/>
  <c r="B73" i="1"/>
  <c r="H48" i="4" l="1"/>
  <c r="I47" i="4"/>
  <c r="J47" i="4" s="1"/>
  <c r="G48" i="4"/>
  <c r="B74" i="1"/>
  <c r="AO74" i="1" s="1"/>
  <c r="B124" i="1"/>
  <c r="AO124" i="1" s="1"/>
  <c r="D123" i="1"/>
  <c r="B125" i="1" l="1"/>
  <c r="AO125" i="1" s="1"/>
  <c r="D124" i="1"/>
  <c r="H49" i="4"/>
  <c r="I48" i="4"/>
  <c r="J48" i="4" s="1"/>
  <c r="G49" i="4"/>
  <c r="B75" i="1"/>
  <c r="AO75" i="1" s="1"/>
  <c r="B76" i="1" l="1"/>
  <c r="I49" i="4"/>
  <c r="J49" i="4" s="1"/>
  <c r="G50" i="4"/>
  <c r="H50" i="4"/>
  <c r="B126" i="1"/>
  <c r="AO126" i="1" s="1"/>
  <c r="D125" i="1"/>
  <c r="G51" i="4" l="1"/>
  <c r="I50" i="4"/>
  <c r="J50" i="4" s="1"/>
  <c r="H51" i="4"/>
  <c r="D126" i="1"/>
  <c r="B127" i="1"/>
  <c r="AO127" i="1" s="1"/>
  <c r="D127" i="1" l="1"/>
  <c r="B128" i="1"/>
  <c r="AO128" i="1" s="1"/>
  <c r="I51" i="4"/>
  <c r="J51" i="4" s="1"/>
  <c r="G52" i="4"/>
  <c r="H52" i="4"/>
  <c r="B129" i="1" l="1"/>
  <c r="AO129" i="1" s="1"/>
  <c r="D128" i="1"/>
  <c r="G53" i="4"/>
  <c r="H53" i="4"/>
  <c r="I52" i="4"/>
  <c r="J52" i="4" s="1"/>
  <c r="I53" i="4" l="1"/>
  <c r="J53" i="4" s="1"/>
  <c r="H54" i="4"/>
  <c r="G54" i="4"/>
  <c r="B130" i="1"/>
  <c r="AO130" i="1" s="1"/>
  <c r="D129" i="1"/>
  <c r="G55" i="4" l="1"/>
  <c r="H55" i="4"/>
  <c r="I54" i="4"/>
  <c r="A129" i="1" s="1"/>
  <c r="J54" i="4"/>
  <c r="A128" i="1"/>
  <c r="D130" i="1"/>
  <c r="B131" i="1"/>
  <c r="AO131" i="1" s="1"/>
  <c r="A127" i="1"/>
  <c r="A126" i="1" l="1"/>
  <c r="A130" i="1"/>
  <c r="A131" i="1"/>
  <c r="B132" i="1"/>
  <c r="AO132" i="1" s="1"/>
  <c r="D131" i="1"/>
  <c r="J55" i="4"/>
  <c r="H56" i="4"/>
  <c r="G56" i="4"/>
  <c r="I55" i="4"/>
  <c r="B133" i="1" l="1"/>
  <c r="AO133" i="1" s="1"/>
  <c r="AO22" i="1" s="1"/>
  <c r="D132" i="1"/>
  <c r="A132" i="1"/>
  <c r="H57" i="4"/>
  <c r="G57" i="4"/>
  <c r="J56" i="4"/>
  <c r="I56" i="4"/>
  <c r="I57" i="4" l="1"/>
  <c r="J57" i="4"/>
  <c r="G58" i="4"/>
  <c r="H58" i="4"/>
  <c r="D133" i="1"/>
  <c r="A133" i="1"/>
  <c r="I58" i="4" l="1"/>
  <c r="H59" i="4"/>
  <c r="J58" i="4"/>
  <c r="G59" i="4"/>
  <c r="H60" i="4" l="1"/>
  <c r="I59" i="4"/>
  <c r="G60" i="4"/>
  <c r="J59" i="4"/>
  <c r="H61" i="4" l="1"/>
  <c r="I60" i="4"/>
  <c r="J60" i="4"/>
  <c r="G61" i="4"/>
  <c r="H62" i="4" l="1"/>
  <c r="J61" i="4"/>
  <c r="G62" i="4"/>
  <c r="I61" i="4"/>
  <c r="G63" i="4" l="1"/>
  <c r="H63" i="4"/>
  <c r="J62" i="4"/>
  <c r="I62" i="4"/>
  <c r="I63" i="4" l="1"/>
  <c r="H64" i="4"/>
  <c r="J63" i="4"/>
  <c r="G64" i="4"/>
  <c r="G65" i="4" l="1"/>
  <c r="I64" i="4"/>
  <c r="H65" i="4"/>
  <c r="J64" i="4"/>
  <c r="G66" i="4" l="1"/>
  <c r="H66" i="4"/>
  <c r="J65" i="4"/>
  <c r="I65" i="4"/>
  <c r="J66" i="4" l="1"/>
  <c r="H67" i="4"/>
  <c r="G67" i="4"/>
  <c r="I66" i="4"/>
  <c r="I67" i="4" l="1"/>
  <c r="G68" i="4"/>
  <c r="H68" i="4"/>
  <c r="J67" i="4"/>
  <c r="H69" i="4" l="1"/>
  <c r="J68" i="4"/>
  <c r="I68" i="4"/>
  <c r="G69" i="4"/>
  <c r="J69" i="4" l="1"/>
  <c r="G70" i="4"/>
  <c r="H70" i="4"/>
  <c r="I69" i="4"/>
  <c r="H71" i="4" l="1"/>
  <c r="I70" i="4"/>
  <c r="J70" i="4"/>
  <c r="G71" i="4"/>
  <c r="G72" i="4" l="1"/>
  <c r="H72" i="4"/>
  <c r="I71" i="4"/>
  <c r="J71" i="4"/>
  <c r="I72" i="4" l="1"/>
  <c r="G73" i="4"/>
  <c r="J72" i="4"/>
  <c r="H73" i="4"/>
  <c r="H74" i="4" l="1"/>
  <c r="I73" i="4"/>
  <c r="J73" i="4"/>
  <c r="G74" i="4"/>
  <c r="I74" i="4" l="1"/>
  <c r="H75" i="4"/>
  <c r="J74" i="4"/>
  <c r="G75" i="4"/>
  <c r="H76" i="4" l="1"/>
  <c r="G76" i="4"/>
  <c r="I75" i="4"/>
  <c r="J75" i="4"/>
  <c r="I76" i="4" l="1"/>
  <c r="J76" i="4"/>
  <c r="A23" i="1" l="1"/>
  <c r="A24" i="1"/>
  <c r="A25" i="1"/>
  <c r="D25" i="1" s="1"/>
  <c r="A26" i="1"/>
  <c r="D26" i="1" s="1"/>
  <c r="A28" i="1"/>
  <c r="D28" i="1" s="1"/>
  <c r="A27" i="1"/>
  <c r="D27" i="1" s="1"/>
  <c r="A30" i="1"/>
  <c r="D30" i="1" s="1"/>
  <c r="A29" i="1"/>
  <c r="D29" i="1" s="1"/>
  <c r="A32" i="1"/>
  <c r="D32" i="1" s="1"/>
  <c r="A33" i="1"/>
  <c r="D33" i="1" s="1"/>
  <c r="A34" i="1"/>
  <c r="D34" i="1" s="1"/>
  <c r="A35" i="1"/>
  <c r="D35" i="1" s="1"/>
  <c r="A37" i="1"/>
  <c r="D37" i="1" s="1"/>
  <c r="A36" i="1"/>
  <c r="D36" i="1" s="1"/>
  <c r="A38" i="1"/>
  <c r="D38" i="1" s="1"/>
  <c r="A39" i="1"/>
  <c r="D39" i="1" s="1"/>
  <c r="A41" i="1"/>
  <c r="D41" i="1" s="1"/>
  <c r="A44" i="1"/>
  <c r="D44" i="1" s="1"/>
  <c r="A42" i="1"/>
  <c r="D42" i="1" s="1"/>
  <c r="A40" i="1"/>
  <c r="D40" i="1" s="1"/>
  <c r="A43" i="1"/>
  <c r="D43" i="1" s="1"/>
  <c r="A46" i="1"/>
  <c r="D46" i="1" s="1"/>
  <c r="A45" i="1"/>
  <c r="D45" i="1" s="1"/>
  <c r="A47" i="1"/>
  <c r="D47" i="1" s="1"/>
  <c r="A50" i="1"/>
  <c r="D50" i="1" s="1"/>
  <c r="A48" i="1"/>
  <c r="D48" i="1" s="1"/>
  <c r="A49" i="1"/>
  <c r="D49" i="1" s="1"/>
  <c r="A54" i="1"/>
  <c r="D54" i="1" s="1"/>
  <c r="A52" i="1"/>
  <c r="D52" i="1" s="1"/>
  <c r="A51" i="1"/>
  <c r="D51" i="1" s="1"/>
  <c r="A53" i="1"/>
  <c r="D53" i="1" s="1"/>
  <c r="A55" i="1"/>
  <c r="D55" i="1" s="1"/>
  <c r="A56" i="1"/>
  <c r="D56" i="1" s="1"/>
  <c r="A57" i="1"/>
  <c r="D57" i="1" s="1"/>
  <c r="A59" i="1"/>
  <c r="D59" i="1" s="1"/>
  <c r="A58" i="1"/>
  <c r="D58" i="1" s="1"/>
  <c r="A60" i="1"/>
  <c r="D60" i="1" s="1"/>
  <c r="A61" i="1"/>
  <c r="D61" i="1" s="1"/>
  <c r="A62" i="1"/>
  <c r="D62" i="1" s="1"/>
  <c r="A63" i="1"/>
  <c r="D63" i="1" s="1"/>
  <c r="A64" i="1"/>
  <c r="D64" i="1" s="1"/>
  <c r="A65" i="1"/>
  <c r="D65" i="1" s="1"/>
  <c r="A66" i="1"/>
  <c r="D66" i="1" s="1"/>
  <c r="A67" i="1"/>
  <c r="D67" i="1" s="1"/>
  <c r="A68" i="1"/>
  <c r="D68" i="1" s="1"/>
  <c r="A69" i="1"/>
  <c r="D69" i="1" s="1"/>
  <c r="A71" i="1"/>
  <c r="D71" i="1" s="1"/>
  <c r="A70" i="1"/>
  <c r="D70" i="1" s="1"/>
  <c r="A72" i="1"/>
  <c r="D72" i="1" s="1"/>
  <c r="A76" i="1"/>
  <c r="D76" i="1" s="1"/>
  <c r="A73" i="1"/>
  <c r="D73" i="1" s="1"/>
  <c r="A75" i="1"/>
  <c r="D75" i="1" s="1"/>
  <c r="A74" i="1"/>
  <c r="D74" i="1" s="1"/>
  <c r="A77" i="1"/>
  <c r="A31" i="1"/>
  <c r="D31" i="1" s="1"/>
  <c r="A78" i="1"/>
  <c r="A135" i="1"/>
  <c r="A134" i="1"/>
  <c r="A79" i="1"/>
  <c r="A82" i="1"/>
  <c r="A80" i="1"/>
  <c r="A81" i="1"/>
  <c r="A83" i="1"/>
  <c r="A86" i="1"/>
  <c r="A84" i="1"/>
  <c r="A85" i="1"/>
  <c r="A89" i="1"/>
  <c r="A87" i="1"/>
  <c r="A88" i="1"/>
  <c r="A92" i="1"/>
  <c r="A90" i="1"/>
  <c r="A91" i="1"/>
  <c r="A95" i="1"/>
  <c r="A93" i="1"/>
  <c r="A94" i="1"/>
  <c r="A96" i="1"/>
  <c r="A97" i="1"/>
  <c r="A98" i="1"/>
  <c r="A100" i="1"/>
  <c r="A103" i="1"/>
  <c r="A102" i="1"/>
  <c r="A99" i="1"/>
  <c r="A101" i="1"/>
  <c r="A105" i="1"/>
  <c r="A104" i="1"/>
  <c r="A106" i="1"/>
  <c r="A109" i="1"/>
  <c r="A107" i="1"/>
  <c r="A108" i="1"/>
  <c r="A111" i="1"/>
  <c r="A112" i="1"/>
  <c r="A110" i="1"/>
  <c r="A116" i="1"/>
  <c r="A113" i="1"/>
  <c r="A114" i="1"/>
  <c r="A118" i="1"/>
  <c r="A115" i="1"/>
  <c r="A117" i="1"/>
  <c r="A119" i="1"/>
  <c r="A121" i="1"/>
  <c r="A120" i="1"/>
  <c r="A122" i="1"/>
  <c r="A124" i="1"/>
  <c r="A125" i="1"/>
  <c r="A123" i="1"/>
  <c r="D7" i="6" l="1"/>
  <c r="D5" i="6"/>
  <c r="D6" i="6"/>
  <c r="D8" i="6"/>
  <c r="F8" i="6"/>
  <c r="F6" i="6"/>
  <c r="H6" i="6"/>
  <c r="H8" i="6"/>
  <c r="F7" i="6"/>
  <c r="B16" i="6"/>
  <c r="B17" i="6"/>
  <c r="H5" i="6"/>
  <c r="H7" i="6"/>
  <c r="F17" i="6"/>
  <c r="B14" i="6"/>
  <c r="B15" i="6"/>
  <c r="D16" i="6"/>
  <c r="D17" i="6"/>
  <c r="F5" i="6"/>
  <c r="D14" i="6"/>
  <c r="D15" i="6"/>
  <c r="H15" i="6"/>
  <c r="F16" i="6"/>
  <c r="F15" i="6"/>
  <c r="F14" i="6"/>
  <c r="P23" i="6"/>
  <c r="H22" i="6"/>
  <c r="H29" i="6"/>
  <c r="AA30" i="6"/>
  <c r="S21" i="6"/>
  <c r="F30" i="6"/>
  <c r="J17" i="6"/>
  <c r="Y16" i="6"/>
  <c r="U14" i="6"/>
  <c r="L7" i="6"/>
  <c r="J28" i="6"/>
  <c r="AA28" i="6"/>
  <c r="AD14" i="6"/>
  <c r="J27" i="6"/>
  <c r="L16" i="6"/>
  <c r="S27" i="6"/>
  <c r="B23" i="6"/>
  <c r="N22" i="6"/>
  <c r="N16" i="6"/>
  <c r="AC20" i="6"/>
  <c r="R22" i="6"/>
  <c r="W29" i="6"/>
  <c r="U28" i="6"/>
  <c r="W15" i="6"/>
  <c r="D20" i="6"/>
  <c r="R29" i="6"/>
  <c r="AC29" i="6"/>
  <c r="B29" i="6"/>
  <c r="H27" i="6"/>
  <c r="W20" i="6"/>
  <c r="S20" i="6"/>
  <c r="J6" i="6"/>
  <c r="L21" i="6"/>
  <c r="J20" i="6"/>
  <c r="AA27" i="6"/>
  <c r="L28" i="6"/>
  <c r="P29" i="6"/>
  <c r="P22" i="6"/>
  <c r="P14" i="6"/>
  <c r="J14" i="6"/>
  <c r="J29" i="6"/>
  <c r="J7" i="6"/>
  <c r="Y29" i="6"/>
  <c r="S16" i="6"/>
  <c r="W23" i="6"/>
  <c r="AA21" i="6"/>
  <c r="Y28" i="6"/>
  <c r="P21" i="6"/>
  <c r="J30" i="6"/>
  <c r="Y22" i="6"/>
  <c r="W28" i="6"/>
  <c r="W30" i="6"/>
  <c r="AC23" i="6"/>
  <c r="N30" i="6"/>
  <c r="J22" i="6"/>
  <c r="AC16" i="6"/>
  <c r="S23" i="6"/>
  <c r="R27" i="6"/>
  <c r="S30" i="6"/>
  <c r="U17" i="6"/>
  <c r="N14" i="6"/>
  <c r="B28" i="6"/>
  <c r="F23" i="6"/>
  <c r="R28" i="6"/>
  <c r="L29" i="6"/>
  <c r="L15" i="6"/>
  <c r="U30" i="6"/>
  <c r="J8" i="6"/>
  <c r="AC27" i="6"/>
  <c r="H28" i="6"/>
  <c r="D30" i="6"/>
  <c r="B30" i="6"/>
  <c r="Y20" i="6"/>
  <c r="U23" i="6"/>
  <c r="U29" i="6"/>
  <c r="J21" i="6"/>
  <c r="W21" i="6"/>
  <c r="R21" i="6"/>
  <c r="W14" i="6"/>
  <c r="AA22" i="6"/>
  <c r="Y17" i="6"/>
  <c r="H17" i="6"/>
  <c r="R15" i="6"/>
  <c r="P30" i="6"/>
  <c r="AD15" i="6"/>
  <c r="H14" i="6"/>
  <c r="N23" i="6"/>
  <c r="D29" i="6"/>
  <c r="L20" i="6"/>
  <c r="J15" i="6"/>
  <c r="W22" i="6"/>
  <c r="R30" i="6"/>
  <c r="W27" i="6"/>
  <c r="F20" i="6"/>
  <c r="AC28" i="6"/>
  <c r="AA17" i="6"/>
  <c r="AD17" i="6"/>
  <c r="Y14" i="6"/>
  <c r="R20" i="6"/>
  <c r="U22" i="6"/>
  <c r="Y30" i="6"/>
  <c r="D23" i="6"/>
  <c r="AA15" i="6"/>
  <c r="AA23" i="6"/>
  <c r="H16" i="6"/>
  <c r="L5" i="6"/>
  <c r="L23" i="6"/>
  <c r="R17" i="6"/>
  <c r="S28" i="6"/>
  <c r="L17" i="6"/>
  <c r="L27" i="6"/>
  <c r="P20" i="6"/>
  <c r="AC21" i="6"/>
  <c r="Y15" i="6"/>
  <c r="N29" i="6"/>
  <c r="D28" i="6"/>
  <c r="AD22" i="6"/>
  <c r="L14" i="6"/>
  <c r="AA29" i="6"/>
  <c r="P17" i="6"/>
  <c r="H30" i="6"/>
  <c r="Y23" i="6"/>
  <c r="U16" i="6"/>
  <c r="F21" i="6"/>
  <c r="AD20" i="6"/>
  <c r="AA14" i="6"/>
  <c r="AC14" i="6"/>
  <c r="D22" i="6"/>
  <c r="L6" i="6"/>
  <c r="L30" i="6"/>
  <c r="P28" i="6"/>
  <c r="D21" i="6"/>
  <c r="R16" i="6"/>
  <c r="AD16" i="6"/>
  <c r="B21" i="6"/>
  <c r="L8" i="6"/>
  <c r="U15" i="6"/>
  <c r="U21" i="6"/>
  <c r="S17" i="6"/>
  <c r="N15" i="6"/>
  <c r="H20" i="6"/>
  <c r="D27" i="6"/>
  <c r="B27" i="6"/>
  <c r="U27" i="6"/>
  <c r="Y27" i="6"/>
  <c r="F28" i="6"/>
  <c r="W16" i="6"/>
  <c r="AA16" i="6"/>
  <c r="AD21" i="6"/>
  <c r="J5" i="6"/>
  <c r="AC30" i="6"/>
  <c r="J16" i="6"/>
  <c r="S29" i="6"/>
  <c r="U20" i="6"/>
  <c r="R23" i="6"/>
  <c r="P16" i="6"/>
  <c r="N27" i="6"/>
  <c r="P27" i="6"/>
  <c r="L22" i="6"/>
  <c r="AD23" i="6"/>
  <c r="N28" i="6"/>
  <c r="B22" i="6"/>
  <c r="AC17" i="6"/>
  <c r="N21" i="6"/>
  <c r="F22" i="6"/>
  <c r="N17" i="6"/>
  <c r="P15" i="6"/>
  <c r="S22" i="6"/>
  <c r="R14" i="6"/>
  <c r="Y21" i="6"/>
  <c r="S14" i="6"/>
  <c r="F29" i="6"/>
  <c r="W17" i="6"/>
  <c r="H23" i="6"/>
  <c r="N20" i="6"/>
  <c r="AC15" i="6"/>
  <c r="AA20" i="6"/>
  <c r="AC22" i="6"/>
  <c r="J23" i="6"/>
  <c r="H21" i="6"/>
  <c r="S15" i="6"/>
  <c r="F27" i="6"/>
  <c r="B20" i="6"/>
</calcChain>
</file>

<file path=xl/sharedStrings.xml><?xml version="1.0" encoding="utf-8"?>
<sst xmlns="http://schemas.openxmlformats.org/spreadsheetml/2006/main" count="1067" uniqueCount="490">
  <si>
    <t>é</t>
  </si>
  <si>
    <t>Page</t>
  </si>
  <si>
    <t>Cahier</t>
  </si>
  <si>
    <t>Sujet</t>
  </si>
  <si>
    <t>Article</t>
  </si>
  <si>
    <t>SR</t>
  </si>
  <si>
    <t>MEP</t>
  </si>
  <si>
    <t>PUB</t>
  </si>
  <si>
    <t>RED</t>
  </si>
  <si>
    <t>Rubrique</t>
  </si>
  <si>
    <t># de pages</t>
  </si>
  <si>
    <t>Imputation analytique :</t>
  </si>
  <si>
    <t>Titre :</t>
  </si>
  <si>
    <t>N° :</t>
  </si>
  <si>
    <t>Date de parution :</t>
  </si>
  <si>
    <t>REC</t>
  </si>
  <si>
    <t>BAT</t>
  </si>
  <si>
    <t>édité le :</t>
  </si>
  <si>
    <t>version :</t>
  </si>
  <si>
    <t>Façonnage</t>
  </si>
  <si>
    <t>AGA</t>
  </si>
  <si>
    <t>AFRIQUE  AGRICULTURE</t>
  </si>
  <si>
    <t>AGH</t>
  </si>
  <si>
    <t>AFRIQUE  AGRICULTURE HORS SERIE</t>
  </si>
  <si>
    <t>ACC</t>
  </si>
  <si>
    <t>AMT</t>
  </si>
  <si>
    <t>AFC</t>
  </si>
  <si>
    <t>ECC</t>
  </si>
  <si>
    <t>CCI INFO TARN ET GARONNE</t>
  </si>
  <si>
    <t>CDB21</t>
  </si>
  <si>
    <t>CDE54</t>
  </si>
  <si>
    <t>CDE55</t>
  </si>
  <si>
    <t>CDE57</t>
  </si>
  <si>
    <t>CDE88</t>
  </si>
  <si>
    <t>CDE</t>
  </si>
  <si>
    <t>ZCS</t>
  </si>
  <si>
    <t>CHEVAL SANTE</t>
  </si>
  <si>
    <t>ADI</t>
  </si>
  <si>
    <t>CIRCUITS CULTURE</t>
  </si>
  <si>
    <t>AMA</t>
  </si>
  <si>
    <t>CULTIVAR ELEVAGE ALSACE</t>
  </si>
  <si>
    <t>AMF</t>
  </si>
  <si>
    <t>CULTIVAR ELEVAGE MONTBELIARDE</t>
  </si>
  <si>
    <t>AML</t>
  </si>
  <si>
    <t>AMO</t>
  </si>
  <si>
    <t>ACF</t>
  </si>
  <si>
    <t>ACH</t>
  </si>
  <si>
    <t>CULTIVAR LEADERS</t>
  </si>
  <si>
    <t>ACG</t>
  </si>
  <si>
    <t>CULTIVAR SEED BUSINESS</t>
  </si>
  <si>
    <t>AAK</t>
  </si>
  <si>
    <t>CULTURE LÉGUMIÈRE</t>
  </si>
  <si>
    <t>AAL</t>
  </si>
  <si>
    <t>AAP</t>
  </si>
  <si>
    <t>DGJ</t>
  </si>
  <si>
    <t>DOC GERONTO JEUX</t>
  </si>
  <si>
    <t>DAL</t>
  </si>
  <si>
    <t>DOC'ALZHEIMER</t>
  </si>
  <si>
    <t>DDM</t>
  </si>
  <si>
    <t>DOC'DOMICILE</t>
  </si>
  <si>
    <t>ADH</t>
  </si>
  <si>
    <t>LA LETTRE DE CIRCUITS CULTURE</t>
  </si>
  <si>
    <t>AAA</t>
  </si>
  <si>
    <t>AAB</t>
  </si>
  <si>
    <t>AAO</t>
  </si>
  <si>
    <t>VEA</t>
  </si>
  <si>
    <t>L'AUXILIAIRE VETERINAIRE</t>
  </si>
  <si>
    <t>E05</t>
  </si>
  <si>
    <t>E08</t>
  </si>
  <si>
    <t>LMA DEP 08</t>
  </si>
  <si>
    <t>E09</t>
  </si>
  <si>
    <t>LMA DEP 09</t>
  </si>
  <si>
    <t>E10</t>
  </si>
  <si>
    <t>LMA DEP 10</t>
  </si>
  <si>
    <t>E13</t>
  </si>
  <si>
    <t>E17</t>
  </si>
  <si>
    <t>LMA DEP 17</t>
  </si>
  <si>
    <t>E20</t>
  </si>
  <si>
    <t>E28</t>
  </si>
  <si>
    <t>LMA DEP 28</t>
  </si>
  <si>
    <t>E32</t>
  </si>
  <si>
    <t>LMA DEP 32</t>
  </si>
  <si>
    <t>E33</t>
  </si>
  <si>
    <t>E47</t>
  </si>
  <si>
    <t>E48</t>
  </si>
  <si>
    <t>LMA DEP 48</t>
  </si>
  <si>
    <t>E51</t>
  </si>
  <si>
    <t>LMA DEP 51</t>
  </si>
  <si>
    <t>E52</t>
  </si>
  <si>
    <t>LMA DEP 52</t>
  </si>
  <si>
    <t>E65</t>
  </si>
  <si>
    <t>LMA DEP 65</t>
  </si>
  <si>
    <t>E73</t>
  </si>
  <si>
    <t>LMA DEP 73</t>
  </si>
  <si>
    <t>E79</t>
  </si>
  <si>
    <t>LMA DEP 79</t>
  </si>
  <si>
    <t>E83</t>
  </si>
  <si>
    <t>E86</t>
  </si>
  <si>
    <t>LMA DEP 86</t>
  </si>
  <si>
    <t>E91</t>
  </si>
  <si>
    <t>LMA DEP 91</t>
  </si>
  <si>
    <t>E95</t>
  </si>
  <si>
    <t>E00</t>
  </si>
  <si>
    <t>LMA NATIONAL</t>
  </si>
  <si>
    <t>AVO</t>
  </si>
  <si>
    <t>ACO</t>
  </si>
  <si>
    <t>HPB</t>
  </si>
  <si>
    <t>PÊCHES ET BATEAUX</t>
  </si>
  <si>
    <t>ADR</t>
  </si>
  <si>
    <t>RELATIONS CULTURE</t>
  </si>
  <si>
    <t>TCS</t>
  </si>
  <si>
    <t>ASM</t>
  </si>
  <si>
    <t>SUPPLÉMENT MAÏS</t>
  </si>
  <si>
    <t>ACS</t>
  </si>
  <si>
    <t>ABA</t>
  </si>
  <si>
    <t>TRIBUNE VERTE</t>
  </si>
  <si>
    <t>VET</t>
  </si>
  <si>
    <t>VETLIFE CAHIER COMMUN</t>
  </si>
  <si>
    <t>VES</t>
  </si>
  <si>
    <t>VETS'COOL</t>
  </si>
  <si>
    <t>ASV</t>
  </si>
  <si>
    <t>VITI SUPPLEMENT BOIS</t>
  </si>
  <si>
    <t>AVH</t>
  </si>
  <si>
    <t>AVL</t>
  </si>
  <si>
    <t>VITI LEADERS</t>
  </si>
  <si>
    <t>AVA</t>
  </si>
  <si>
    <t>AVT</t>
  </si>
  <si>
    <t>VITI TOUTES ÉDITIONS</t>
  </si>
  <si>
    <t>AVZ</t>
  </si>
  <si>
    <t>VITI VINS EFFERVESCENT</t>
  </si>
  <si>
    <t>COMMENTAIRES</t>
  </si>
  <si>
    <t># de cahiers (yc couv.)</t>
  </si>
  <si>
    <t>REP</t>
  </si>
  <si>
    <t>PUBLICITE</t>
  </si>
  <si>
    <t>CHASSEUR COTE D'OR</t>
  </si>
  <si>
    <t>CHASSEUR EST ED° MEURTHE</t>
  </si>
  <si>
    <t>CHASSEUR EST ED° MEUSE</t>
  </si>
  <si>
    <t>CHASSEUR L'EST ED° MOSELLE</t>
  </si>
  <si>
    <t>CHASSEUR EST ED° VOSGES</t>
  </si>
  <si>
    <t>CHASSEUR EST TOUTE ED°</t>
  </si>
  <si>
    <t>REA</t>
  </si>
  <si>
    <t>REDAC.</t>
  </si>
  <si>
    <t>&gt;&gt;&gt;   R  E  V  U  E</t>
  </si>
  <si>
    <t>Couverture isolée ou non</t>
  </si>
  <si>
    <t>en</t>
  </si>
  <si>
    <t>CULTIVAR ÉLÉVAGE LORRAINE</t>
  </si>
  <si>
    <t>CULTIVAR ELEVAGE OS</t>
  </si>
  <si>
    <t>CULTURE LÉGUMIÈRE HS</t>
  </si>
  <si>
    <t>L'ARBORICULTURE FRUITIÈRE</t>
  </si>
  <si>
    <t>L'ARBORICULTURE FRUITIERE OS</t>
  </si>
  <si>
    <t>VITI HS</t>
  </si>
  <si>
    <t>VITI ALSACE</t>
  </si>
  <si>
    <t>op</t>
  </si>
  <si>
    <t>L'ARBORICULTURE FRUITIÈRE LES ENJEUX</t>
  </si>
  <si>
    <t>VITI OS</t>
  </si>
  <si>
    <t>CULTIVAR-HS (cahier gdes cultures)</t>
  </si>
  <si>
    <t>CULTURE LÉGUMIÈRE OS</t>
  </si>
  <si>
    <t xml:space="preserve">CULTIVAR ELEVAGE (C. COMMUN) </t>
  </si>
  <si>
    <t>CULTIVAR GDES CULTURES</t>
  </si>
  <si>
    <t>CULTIVAR GDES CULTURES OS</t>
  </si>
  <si>
    <t>LES ENJEUX (CULTIVAR GC+VITI)</t>
  </si>
  <si>
    <t>Antoine Hervé</t>
  </si>
  <si>
    <t>Nathalie Ternois</t>
  </si>
  <si>
    <t>Xavier Czaja</t>
  </si>
  <si>
    <t>Laurent Jessen</t>
  </si>
  <si>
    <t>Thierry Cloux</t>
  </si>
  <si>
    <t>Stéphane Schmitt</t>
  </si>
  <si>
    <t>Pôle Chiens</t>
  </si>
  <si>
    <t>Pôle Agricole</t>
  </si>
  <si>
    <t>Pôle Doc</t>
  </si>
  <si>
    <t>Pôle Afrique</t>
  </si>
  <si>
    <t>Pôle  Artisanat &amp; Econo.</t>
  </si>
  <si>
    <t>Pôle Santé animale</t>
  </si>
  <si>
    <t>Pôle Pêche</t>
  </si>
  <si>
    <t>LA PECHE ET LE POISSONS</t>
  </si>
  <si>
    <t>PECHE MOUCHE</t>
  </si>
  <si>
    <t>Arnaud Millet</t>
  </si>
  <si>
    <t>MPP</t>
  </si>
  <si>
    <t>MPM</t>
  </si>
  <si>
    <t>LMA Corse</t>
  </si>
  <si>
    <t>Spéc.</t>
  </si>
  <si>
    <t>REO</t>
  </si>
  <si>
    <t>Pôle Boulangers-Pâtissiers</t>
  </si>
  <si>
    <t>MPA</t>
  </si>
  <si>
    <t>MPR</t>
  </si>
  <si>
    <t>E24</t>
  </si>
  <si>
    <t>BROCHET SANDRE MAGAZINE</t>
  </si>
  <si>
    <t>BSM</t>
  </si>
  <si>
    <t>ANIMAL DISTRIBUTION</t>
  </si>
  <si>
    <t>GAD</t>
  </si>
  <si>
    <t>Pôle Animal-Jardinerie</t>
  </si>
  <si>
    <t>Jean-Michel Joannes</t>
  </si>
  <si>
    <t>JARDINERIES</t>
  </si>
  <si>
    <t>GJJ</t>
  </si>
  <si>
    <t>BOVIN SANTE</t>
  </si>
  <si>
    <t>ZBS</t>
  </si>
  <si>
    <t>GHS</t>
  </si>
  <si>
    <t>GHE</t>
  </si>
  <si>
    <t>GHP</t>
  </si>
  <si>
    <t>ANIMAL DISTRIBUTION HS (PENSE-BÊTE)</t>
  </si>
  <si>
    <t>JARDINERIES HS (L'ESSENTIEL)</t>
  </si>
  <si>
    <t>JARDINERIES HS (JARDINS +)</t>
  </si>
  <si>
    <t>Journaliste</t>
  </si>
  <si>
    <t>Commentaire</t>
  </si>
  <si>
    <t>DOC ACCOMPAGNEMENT</t>
  </si>
  <si>
    <t>MPB</t>
  </si>
  <si>
    <t>MPI</t>
  </si>
  <si>
    <t>LE MONDE DES BOULANGERS-PÂTISSIERS</t>
  </si>
  <si>
    <t>LE MONDE DES BOULANGERS-PÂTISSIERS PARIS / ILE-DE-FRANCE</t>
  </si>
  <si>
    <t>LE MONDE DES BOULANGERS-PÂTISSIERS PACA</t>
  </si>
  <si>
    <t>LE MONDE DES BOULANGERS-PÂTISSIERS RHONE-ALPES</t>
  </si>
  <si>
    <t>Nabila Ouriaghli</t>
  </si>
  <si>
    <t>GCA</t>
  </si>
  <si>
    <t>GUIDE CANINS</t>
  </si>
  <si>
    <t>E04</t>
  </si>
  <si>
    <t>LMA DEP 40</t>
  </si>
  <si>
    <t>E40</t>
  </si>
  <si>
    <t>LMA DEP 64</t>
  </si>
  <si>
    <t>E64</t>
  </si>
  <si>
    <t>LMA DEP 77</t>
  </si>
  <si>
    <t>E77</t>
  </si>
  <si>
    <t>E78</t>
  </si>
  <si>
    <t>LMA DEP 78</t>
  </si>
  <si>
    <t>E84</t>
  </si>
  <si>
    <t>LMA DEP 94</t>
  </si>
  <si>
    <t>E94</t>
  </si>
  <si>
    <t>DAC</t>
  </si>
  <si>
    <t>Couverture</t>
  </si>
  <si>
    <t>Option</t>
  </si>
  <si>
    <t>Encart</t>
  </si>
  <si>
    <t>cahier</t>
  </si>
  <si>
    <t>Pages inversées</t>
  </si>
  <si>
    <t>Itération</t>
  </si>
  <si>
    <t>Prestation</t>
  </si>
  <si>
    <t>Temps SR</t>
  </si>
  <si>
    <t>presse papier</t>
  </si>
  <si>
    <t>BASIC</t>
  </si>
  <si>
    <t>BASICSTUDIO</t>
  </si>
  <si>
    <t>BASICCLIENT</t>
  </si>
  <si>
    <t>BASICPLUS</t>
  </si>
  <si>
    <t>STANDARD</t>
  </si>
  <si>
    <t>STANDARDSTUDIO</t>
  </si>
  <si>
    <t>STANDARDCLIENT</t>
  </si>
  <si>
    <t>STANDARDPLUS</t>
  </si>
  <si>
    <t>PREMIUM</t>
  </si>
  <si>
    <t>PREMIUMSTUDIO</t>
  </si>
  <si>
    <t>PREMIUMCLIENT</t>
  </si>
  <si>
    <t>PREMIUMPLUS</t>
  </si>
  <si>
    <t>NOUVELLEFORMULE</t>
  </si>
  <si>
    <t xml:space="preserve"> web éditorial</t>
  </si>
  <si>
    <t>WEBPREMIUM</t>
  </si>
  <si>
    <t>WEBSTANDARD</t>
  </si>
  <si>
    <t xml:space="preserve"> guide et annuaires</t>
  </si>
  <si>
    <t>GUIDE1000PLUS</t>
  </si>
  <si>
    <t>GUIDE300A1000</t>
  </si>
  <si>
    <t>GUIDEMOINS300</t>
  </si>
  <si>
    <t>GUIDEPREPROD</t>
  </si>
  <si>
    <t>création autre que presse</t>
  </si>
  <si>
    <t>AGENCE</t>
  </si>
  <si>
    <t>PROMOPUBREPASSE</t>
  </si>
  <si>
    <t>certifications techniques</t>
  </si>
  <si>
    <t>PAD</t>
  </si>
  <si>
    <t>Traitement pub</t>
  </si>
  <si>
    <t>Temps MEP :</t>
  </si>
  <si>
    <t>Temps SR :</t>
  </si>
  <si>
    <t>Prestation :</t>
  </si>
  <si>
    <t>Temps MEP</t>
  </si>
  <si>
    <t>Nature</t>
  </si>
  <si>
    <t>Pages :</t>
  </si>
  <si>
    <t>Heures :</t>
  </si>
  <si>
    <t>Mois facial :</t>
  </si>
  <si>
    <t>Année faciale :</t>
  </si>
  <si>
    <t>PURE STUDIO</t>
  </si>
  <si>
    <t>Logiest collaborateurs</t>
  </si>
  <si>
    <t>Luxembourg féminin</t>
  </si>
  <si>
    <t>Medef</t>
  </si>
  <si>
    <t>Média carpe</t>
  </si>
  <si>
    <t>Metz Femmes</t>
  </si>
  <si>
    <t>Nancy Femmes</t>
  </si>
  <si>
    <t>NPI</t>
  </si>
  <si>
    <t>Next Step</t>
  </si>
  <si>
    <t>iFRAP - Soci</t>
  </si>
  <si>
    <t>MI (Moselle Infos)</t>
  </si>
  <si>
    <t>Officiel des transporteurs magazine</t>
  </si>
  <si>
    <t>Officiel des transporteurs hors série</t>
  </si>
  <si>
    <t>Tour hebdo</t>
  </si>
  <si>
    <t>Annuaire juristes d'affaires</t>
  </si>
  <si>
    <t>ASH GPPS</t>
  </si>
  <si>
    <t>ASH n° index</t>
  </si>
  <si>
    <t>ASH NJ</t>
  </si>
  <si>
    <t>Bois international rouge</t>
  </si>
  <si>
    <t>Bois international vert</t>
  </si>
  <si>
    <t>Logiest locataires</t>
  </si>
  <si>
    <t>Logiest partenaires</t>
  </si>
  <si>
    <t>Contact info</t>
  </si>
  <si>
    <t>Le monde des boul'pat' - LMBP</t>
  </si>
  <si>
    <t>Tourisme de groupe</t>
  </si>
  <si>
    <t>Bus &amp; car connexion</t>
  </si>
  <si>
    <t>Crisalid</t>
  </si>
  <si>
    <t>Dialogue V33</t>
  </si>
  <si>
    <t>Dégat des gibiers (FDC Côte-d'Or)</t>
  </si>
  <si>
    <t>Droit &amp; pat hebdo</t>
  </si>
  <si>
    <t>Droit &amp; pat magazine</t>
  </si>
  <si>
    <t>Dirigeants</t>
  </si>
  <si>
    <t>Droit &amp; pat index</t>
  </si>
  <si>
    <t>Ecommag - CCI 54</t>
  </si>
  <si>
    <t>EDF 100% est</t>
  </si>
  <si>
    <t>Entreprise et carrières</t>
  </si>
  <si>
    <t>Escapade</t>
  </si>
  <si>
    <t>France route</t>
  </si>
  <si>
    <t>France route hors série</t>
  </si>
  <si>
    <t>Guide ASH - Barême chiffré</t>
  </si>
  <si>
    <t>Guide ASH - Tome 1</t>
  </si>
  <si>
    <t>Guide ASH - Tome 2</t>
  </si>
  <si>
    <t>Guide Icotour</t>
  </si>
  <si>
    <t>Guide Néret</t>
  </si>
  <si>
    <t>Journal marine marchande magazine</t>
  </si>
  <si>
    <t>Annuaire des DRH Alsace</t>
  </si>
  <si>
    <t>L'antenne hebdo</t>
  </si>
  <si>
    <t>L'antenne magazine</t>
  </si>
  <si>
    <t>L'écho du taxi (FNAT)</t>
  </si>
  <si>
    <t>L'Offre d'emploi Alsace</t>
  </si>
  <si>
    <t>Lettre de la CLI</t>
  </si>
  <si>
    <t>Lettre GAS</t>
  </si>
  <si>
    <t>LJA hebdo</t>
  </si>
  <si>
    <t>LJA magazine</t>
  </si>
  <si>
    <t>Liaisons sociales magazine</t>
  </si>
  <si>
    <t>Promopêche</t>
  </si>
  <si>
    <t>Supplychain magazine</t>
  </si>
  <si>
    <t>Supplychain hors série innovation</t>
  </si>
  <si>
    <t>Voyages</t>
  </si>
  <si>
    <t>GPPS (Guide pour la protection sociale)</t>
  </si>
  <si>
    <t>LOGICOL à préciser</t>
  </si>
  <si>
    <t>LOGILOCà préciser</t>
  </si>
  <si>
    <t>LOGIPARà préciser</t>
  </si>
  <si>
    <t>LUX à préciser</t>
  </si>
  <si>
    <t>METZ à préciser</t>
  </si>
  <si>
    <t>NANCY à préciser</t>
  </si>
  <si>
    <t>MEDEF à préciser</t>
  </si>
  <si>
    <t>MC à préciser</t>
  </si>
  <si>
    <t>MI à préciser</t>
  </si>
  <si>
    <t>NPI à préciser</t>
  </si>
  <si>
    <t>NEXS à préciser</t>
  </si>
  <si>
    <t>OTM à préciser</t>
  </si>
  <si>
    <t>OTHS à préciser</t>
  </si>
  <si>
    <t>IFRAP à préciser</t>
  </si>
  <si>
    <t>TH à préciser</t>
  </si>
  <si>
    <t>AJA à préciser</t>
  </si>
  <si>
    <t>GPPS à préciser</t>
  </si>
  <si>
    <t>ASH INDEX à préciser</t>
  </si>
  <si>
    <t>ASH NJà préciser</t>
  </si>
  <si>
    <t>BI ROUGE à préciser</t>
  </si>
  <si>
    <t>BI VERT à préciser</t>
  </si>
  <si>
    <t>BCC à préciser</t>
  </si>
  <si>
    <t>TDG à préciser</t>
  </si>
  <si>
    <t>LMBP à préciser</t>
  </si>
  <si>
    <t>CI à préciser</t>
  </si>
  <si>
    <t>CRI à préciser</t>
  </si>
  <si>
    <t>DEG COTE OR à préciser</t>
  </si>
  <si>
    <t>DIAL à préciser</t>
  </si>
  <si>
    <t>DPH à préciser</t>
  </si>
  <si>
    <t>DPM à préciser</t>
  </si>
  <si>
    <t>DPI à préciser</t>
  </si>
  <si>
    <t>DIR à préciser</t>
  </si>
  <si>
    <t>CCI54 à préciser</t>
  </si>
  <si>
    <t>EDF à préciser</t>
  </si>
  <si>
    <t>EC à préciser</t>
  </si>
  <si>
    <t>ESC à préciser</t>
  </si>
  <si>
    <t>FROUTE à préciser</t>
  </si>
  <si>
    <t>FROUTE HSà préciser</t>
  </si>
  <si>
    <t>GAS BARÊME à préciser</t>
  </si>
  <si>
    <t>GAS T1 à préciser</t>
  </si>
  <si>
    <t>GAS T2 à préciser</t>
  </si>
  <si>
    <t>ICOTOUR à préciser</t>
  </si>
  <si>
    <t>NÉRET à préciser</t>
  </si>
  <si>
    <t>JMMM à préciser</t>
  </si>
  <si>
    <t>ADRH à préciser</t>
  </si>
  <si>
    <t>ANTH à préciser</t>
  </si>
  <si>
    <t>ANTM à préciser</t>
  </si>
  <si>
    <t>FNAT à préciser</t>
  </si>
  <si>
    <t>OEA à préciser</t>
  </si>
  <si>
    <t>CLI à préciser</t>
  </si>
  <si>
    <t>GASL à préciser</t>
  </si>
  <si>
    <t>LJAH à préciser</t>
  </si>
  <si>
    <t>LJAM à préciser</t>
  </si>
  <si>
    <t>LSM à préciser</t>
  </si>
  <si>
    <t>PP à préciser</t>
  </si>
  <si>
    <t>SCM à préciser</t>
  </si>
  <si>
    <t>SCM INNO à préciser</t>
  </si>
  <si>
    <t>VOY à préciser</t>
  </si>
  <si>
    <t>LMA57 à préciser</t>
  </si>
  <si>
    <t>LMA DEP 95</t>
  </si>
  <si>
    <t>LMA DEP 24</t>
  </si>
  <si>
    <t>LMA DEP 33</t>
  </si>
  <si>
    <t>LMA DEP 47</t>
  </si>
  <si>
    <t>LMA54 à préciser</t>
  </si>
  <si>
    <t>LMA55 à préciser</t>
  </si>
  <si>
    <t>LMA88 à préciser</t>
  </si>
  <si>
    <t>LMA06 à préciser</t>
  </si>
  <si>
    <t>LMA PACA 06</t>
  </si>
  <si>
    <t>LMA GE 57</t>
  </si>
  <si>
    <t>LMA GE 54</t>
  </si>
  <si>
    <t>LMA GE 88</t>
  </si>
  <si>
    <t>LMA GE 55</t>
  </si>
  <si>
    <t>LMA PACA DEP 04</t>
  </si>
  <si>
    <t>LMA PACA DEP 13</t>
  </si>
  <si>
    <t>LMA PACA DEP 05</t>
  </si>
  <si>
    <t>LMA PACA DEP 83</t>
  </si>
  <si>
    <t>LMA PACA DEP 84</t>
  </si>
  <si>
    <t>LMA23 à préciser</t>
  </si>
  <si>
    <t>LMA NA 23</t>
  </si>
  <si>
    <t>LMA NA 19</t>
  </si>
  <si>
    <t>LMA19 à préciser</t>
  </si>
  <si>
    <t>ré</t>
  </si>
  <si>
    <t>rb</t>
  </si>
  <si>
    <t>S'INFORMER</t>
  </si>
  <si>
    <t>VITICULTURE</t>
  </si>
  <si>
    <t>UNE</t>
  </si>
  <si>
    <t>ÉDITO</t>
  </si>
  <si>
    <t>SOMMAIRE</t>
  </si>
  <si>
    <t>Actu nationales</t>
  </si>
  <si>
    <t xml:space="preserve"> </t>
  </si>
  <si>
    <t>News</t>
  </si>
  <si>
    <t>MODULES</t>
  </si>
  <si>
    <t>DOSSIER</t>
  </si>
  <si>
    <t>Dos piqué</t>
  </si>
  <si>
    <t>VIE DE L'ENTREPRISE</t>
  </si>
  <si>
    <t>MATÉRIEL ET ÉQUIPEMENT</t>
  </si>
  <si>
    <t>ŒNOLOGIE</t>
  </si>
  <si>
    <t>INFACO</t>
  </si>
  <si>
    <t>Jurisvin</t>
  </si>
  <si>
    <t xml:space="preserve"> Écho des fournisseurs</t>
  </si>
  <si>
    <t>39298</t>
  </si>
  <si>
    <t>39299</t>
  </si>
  <si>
    <t>39301</t>
  </si>
  <si>
    <t>Cuivre et mildiou</t>
  </si>
  <si>
    <t>39302</t>
  </si>
  <si>
    <t>Château Latour</t>
  </si>
  <si>
    <t>39303</t>
  </si>
  <si>
    <t>39306</t>
  </si>
  <si>
    <t>39304</t>
  </si>
  <si>
    <t>Terra Vitis et AB</t>
  </si>
  <si>
    <t>Cuivre</t>
  </si>
  <si>
    <t>39305</t>
  </si>
  <si>
    <t>Nouveau semoir</t>
  </si>
  <si>
    <t>39308</t>
  </si>
  <si>
    <t>Mise en bouteille</t>
  </si>
  <si>
    <t>39309</t>
  </si>
  <si>
    <t>39310</t>
  </si>
  <si>
    <t>39311</t>
  </si>
  <si>
    <t>Palmarès Vinitech</t>
  </si>
  <si>
    <t xml:space="preserve">Ouverture : Palmarès Vinitech </t>
  </si>
  <si>
    <t>Reglementation</t>
  </si>
  <si>
    <t>Avocat</t>
  </si>
  <si>
    <t>39313</t>
  </si>
  <si>
    <t>39314</t>
  </si>
  <si>
    <t>1/4 H PULVERISATION 21</t>
  </si>
  <si>
    <t>VINEA</t>
  </si>
  <si>
    <t>Fait du mois</t>
  </si>
  <si>
    <t>CIC</t>
  </si>
  <si>
    <t>CORTEVA</t>
  </si>
  <si>
    <t>Trouvelot</t>
  </si>
  <si>
    <t>Ouverture : Trouvelot</t>
  </si>
  <si>
    <t>Actus nationales</t>
  </si>
  <si>
    <t>AP ABO LEADERS</t>
  </si>
  <si>
    <t>Ouverture : Bioprotection</t>
  </si>
  <si>
    <t>Bioprotection</t>
  </si>
  <si>
    <t>NUFARM</t>
  </si>
  <si>
    <t>AP Site</t>
  </si>
  <si>
    <t>1/4 ABO (VITI National) et 1/4 AP Twitter (VITI Leaders) NE PAS BOUGER</t>
  </si>
  <si>
    <t>AP GTP</t>
  </si>
  <si>
    <t xml:space="preserve"> Écho des fournisseurs + 1/4 AP Actu</t>
  </si>
  <si>
    <t>PELLENC</t>
  </si>
  <si>
    <t>Chemin de fer VITI DATE JANVIER n°457</t>
  </si>
  <si>
    <t xml:space="preserve">Page auto promo disposnible </t>
  </si>
  <si>
    <t>Date de BAT / bouclage</t>
  </si>
  <si>
    <t>ABO VITI Leader</t>
  </si>
  <si>
    <t xml:space="preserve">Date pli imprimeur </t>
  </si>
  <si>
    <t>Page site web VITI</t>
  </si>
  <si>
    <t>couleurs</t>
  </si>
  <si>
    <t xml:space="preserve">gris </t>
  </si>
  <si>
    <t xml:space="preserve">blanc </t>
  </si>
  <si>
    <t>redac</t>
  </si>
  <si>
    <t>pub</t>
  </si>
  <si>
    <t xml:space="preserve">verte </t>
  </si>
  <si>
    <t>rien</t>
  </si>
  <si>
    <t>OPTION DE SANGOSSE</t>
  </si>
  <si>
    <t>Pub</t>
  </si>
  <si>
    <t>AG</t>
  </si>
  <si>
    <t>N°Page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</si>
</sst>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#,##0\ &quot;€&quot;"/>
    <numFmt numFmtId="165" formatCode="[$-40C]mmm\-yy;@"/>
    <numFmt numFmtId="166" formatCode="dd/mm/yy;@"/>
  </numFmts>
  <fonts count="52">
    <font>
      <sz val="10"/>
      <color theme="3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9"/>
      <name val="Geneva"/>
      <family val="2"/>
    </font>
    <font>
      <sz val="10"/>
      <color theme="3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11"/>
      <color rgb="FFFF0000"/>
      <name val="Century Gothic"/>
      <family val="2"/>
      <scheme val="minor"/>
    </font>
    <font>
      <b/>
      <sz val="8"/>
      <color theme="4"/>
      <name val="Century Gothic"/>
      <family val="2"/>
      <scheme val="minor"/>
    </font>
    <font>
      <sz val="8"/>
      <color theme="3"/>
      <name val="Century Gothic"/>
      <family val="2"/>
      <scheme val="minor"/>
    </font>
    <font>
      <b/>
      <sz val="11"/>
      <color rgb="FF3F3F3F"/>
      <name val="Century Gothic"/>
      <family val="2"/>
      <scheme val="minor"/>
    </font>
    <font>
      <sz val="24"/>
      <color theme="3"/>
      <name val="Century Gothic"/>
      <family val="2"/>
      <scheme val="minor"/>
    </font>
    <font>
      <sz val="10"/>
      <color theme="0"/>
      <name val="Century Gothic"/>
      <family val="2"/>
      <scheme val="minor"/>
    </font>
    <font>
      <sz val="10"/>
      <color rgb="FFFF0000"/>
      <name val="Century Gothic"/>
      <family val="2"/>
      <scheme val="minor"/>
    </font>
    <font>
      <u/>
      <sz val="12"/>
      <color theme="3"/>
      <name val="Century Gothic"/>
      <family val="2"/>
      <scheme val="minor"/>
    </font>
    <font>
      <sz val="9"/>
      <color theme="3"/>
      <name val="Century Gothic"/>
      <family val="2"/>
      <scheme val="minor"/>
    </font>
    <font>
      <sz val="12"/>
      <color theme="3"/>
      <name val="Century Gothic"/>
      <family val="2"/>
      <scheme val="minor"/>
    </font>
    <font>
      <sz val="12"/>
      <color theme="1"/>
      <name val="Century Gothic"/>
      <family val="2"/>
      <scheme val="minor"/>
    </font>
    <font>
      <sz val="10"/>
      <color theme="1"/>
      <name val="Century Gothic"/>
      <family val="2"/>
      <scheme val="minor"/>
    </font>
    <font>
      <sz val="9"/>
      <color rgb="FFFF0000"/>
      <name val="Century Gothic"/>
      <family val="2"/>
      <scheme val="minor"/>
    </font>
    <font>
      <sz val="9"/>
      <color theme="1"/>
      <name val="Century Gothic"/>
      <family val="2"/>
      <scheme val="minor"/>
    </font>
    <font>
      <b/>
      <sz val="10"/>
      <color theme="3"/>
      <name val="Century Gothic"/>
      <family val="2"/>
      <scheme val="minor"/>
    </font>
    <font>
      <b/>
      <sz val="9"/>
      <color theme="3"/>
      <name val="Century Gothic"/>
      <family val="2"/>
      <scheme val="minor"/>
    </font>
    <font>
      <sz val="9"/>
      <color theme="0"/>
      <name val="Century Gothic"/>
      <family val="2"/>
      <scheme val="minor"/>
    </font>
    <font>
      <b/>
      <sz val="9"/>
      <color rgb="FFFF0000"/>
      <name val="Century Gothic"/>
      <family val="2"/>
      <scheme val="minor"/>
    </font>
    <font>
      <sz val="9.5"/>
      <color theme="3"/>
      <name val="Century Gothic"/>
      <family val="2"/>
      <scheme val="minor"/>
    </font>
    <font>
      <sz val="9.5"/>
      <color theme="1"/>
      <name val="Century Gothic"/>
      <family val="2"/>
      <scheme val="minor"/>
    </font>
    <font>
      <sz val="9.5"/>
      <color rgb="FFFF0000"/>
      <name val="Century Gothic"/>
      <family val="2"/>
      <scheme val="minor"/>
    </font>
    <font>
      <b/>
      <u/>
      <sz val="12"/>
      <color rgb="FF6600FF"/>
      <name val="Century Gothic"/>
      <family val="2"/>
      <scheme val="minor"/>
    </font>
    <font>
      <b/>
      <sz val="10"/>
      <color rgb="FFFF0000"/>
      <name val="Century Gothic"/>
      <family val="2"/>
      <scheme val="minor"/>
    </font>
    <font>
      <b/>
      <sz val="10"/>
      <color theme="1"/>
      <name val="Wingdings 2"/>
      <family val="1"/>
    </font>
    <font>
      <sz val="10"/>
      <color theme="1"/>
      <name val="Century Gothic"/>
      <family val="2"/>
      <scheme val="major"/>
    </font>
    <font>
      <sz val="8"/>
      <color theme="1"/>
      <name val="Century Gothic"/>
      <family val="2"/>
      <scheme val="minor"/>
    </font>
    <font>
      <b/>
      <sz val="10"/>
      <color theme="1"/>
      <name val="Century Gothic"/>
      <family val="2"/>
      <scheme val="minor"/>
    </font>
    <font>
      <b/>
      <sz val="8"/>
      <color theme="3"/>
      <name val="Century Gothic"/>
      <family val="2"/>
      <scheme val="minor"/>
    </font>
    <font>
      <b/>
      <sz val="10"/>
      <color theme="4" tint="-0.249977111117893"/>
      <name val="Century Gothic"/>
      <family val="2"/>
      <scheme val="minor"/>
    </font>
    <font>
      <u/>
      <sz val="11"/>
      <color theme="1"/>
      <name val="Century Gothic"/>
      <family val="2"/>
      <scheme val="minor"/>
    </font>
    <font>
      <sz val="11"/>
      <color theme="3"/>
      <name val="Century Gothic"/>
      <family val="2"/>
      <scheme val="minor"/>
    </font>
    <font>
      <b/>
      <sz val="9.5"/>
      <color theme="0"/>
      <name val="Century Gothic"/>
      <family val="2"/>
      <scheme val="minor"/>
    </font>
    <font>
      <sz val="10"/>
      <color rgb="FF00B050"/>
      <name val="Century Gothic"/>
      <family val="1"/>
      <scheme val="minor"/>
    </font>
    <font>
      <b/>
      <sz val="10"/>
      <color rgb="FF00B050"/>
      <name val="Century Gothic"/>
      <family val="1"/>
      <scheme val="minor"/>
    </font>
    <font>
      <b/>
      <sz val="9"/>
      <color theme="4"/>
      <name val="Century Gothic"/>
      <family val="2"/>
      <scheme val="minor"/>
    </font>
    <font>
      <sz val="9"/>
      <color theme="4"/>
      <name val="Century Gothic"/>
      <family val="2"/>
      <scheme val="minor"/>
    </font>
    <font>
      <sz val="10"/>
      <color theme="1"/>
      <name val="Century Gothic"/>
      <family val="1"/>
      <scheme val="minor"/>
    </font>
    <font>
      <b/>
      <sz val="10"/>
      <color theme="1"/>
      <name val="Century Gothic"/>
      <family val="1"/>
      <scheme val="minor"/>
    </font>
    <font>
      <b/>
      <sz val="10"/>
      <color theme="1"/>
      <name val="Century Gothic (Corps)_x0000_"/>
    </font>
    <font>
      <sz val="8"/>
      <name val="Century Gothic"/>
      <family val="2"/>
      <scheme val="minor"/>
    </font>
    <font>
      <b/>
      <sz val="12"/>
      <color rgb="FFFF0000"/>
      <name val="Century Gothic (Corps)_x0000_"/>
    </font>
    <font>
      <b/>
      <sz val="12"/>
      <color rgb="FFFF0000"/>
      <name val="Century Gothic"/>
      <family val="2"/>
      <scheme val="minor"/>
    </font>
    <font>
      <b/>
      <sz val="10"/>
      <color rgb="FFFF0000"/>
      <name val="Century Gothic (Corps)_x0000_"/>
    </font>
    <font>
      <b/>
      <sz val="10"/>
      <color rgb="FFFF0000"/>
      <name val="Century Gothic (Corps)"/>
    </font>
    <font>
      <b/>
      <sz val="10"/>
      <color theme="1"/>
      <name val="Century Gothic (Corps)"/>
    </font>
    <font>
      <b/>
      <sz val="12"/>
      <color theme="8" tint="-0.499984740745262"/>
      <name val="Century Gothic (Corps)"/>
    </font>
    <font>
      <b/>
      <sz val="10"/>
      <color rgb="FF0070C0"/>
      <name val="Century Gothic (Corps)"/>
    </font>
  </fonts>
  <fills count="1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BCB5C3"/>
        <bgColor indexed="64"/>
      </patternFill>
    </fill>
    <fill>
      <patternFill patternType="solid">
        <fgColor rgb="FFFFFF66"/>
        <bgColor indexed="64"/>
      </patternFill>
    </fill>
    <fill>
      <gradientFill degree="45">
        <stop position="0">
          <color theme="6" tint="0.59999389629810485"/>
        </stop>
        <stop position="1">
          <color rgb="FFA9B238"/>
        </stop>
      </gradientFill>
    </fill>
    <fill>
      <patternFill patternType="solid">
        <fgColor theme="4" tint="0.79998168889431442"/>
        <bgColor indexed="64"/>
      </patternFill>
    </fill>
    <fill>
      <patternFill patternType="lightUp">
        <bgColor theme="0" tint="-0.14996795556505021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0" tint="-0.14996795556505021"/>
      </left>
      <right style="thin">
        <color theme="0" tint="-0.24994659260841701"/>
      </right>
      <top style="thin">
        <color theme="0" tint="-0.1499679555650502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4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4"/>
      </right>
      <top style="thin">
        <color theme="0" tint="-0.24994659260841701"/>
      </top>
      <bottom style="thin">
        <color theme="4"/>
      </bottom>
      <diagonal/>
    </border>
    <border>
      <left style="thin">
        <color theme="0" tint="-0.24994659260841701"/>
      </left>
      <right style="thin">
        <color theme="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/>
      <top style="thin">
        <color auto="1"/>
      </top>
      <bottom style="thin">
        <color theme="0" tint="-0.24994659260841701"/>
      </bottom>
      <diagonal/>
    </border>
    <border>
      <left/>
      <right/>
      <top style="thin">
        <color auto="1"/>
      </top>
      <bottom style="thin">
        <color theme="0" tint="-0.24994659260841701"/>
      </bottom>
      <diagonal/>
    </border>
    <border>
      <left/>
      <right style="thin">
        <color auto="1"/>
      </right>
      <top style="thin">
        <color auto="1"/>
      </top>
      <bottom style="thin">
        <color theme="0" tint="-0.24994659260841701"/>
      </bottom>
      <diagonal/>
    </border>
    <border>
      <left style="thin">
        <color auto="1"/>
      </left>
      <right/>
      <top style="thin">
        <color theme="0" tint="-0.24994659260841701"/>
      </top>
      <bottom style="thin">
        <color auto="1"/>
      </bottom>
      <diagonal/>
    </border>
    <border>
      <left/>
      <right/>
      <top style="thin">
        <color theme="0" tint="-0.24994659260841701"/>
      </top>
      <bottom style="thin">
        <color auto="1"/>
      </bottom>
      <diagonal/>
    </border>
    <border>
      <left/>
      <right style="thin">
        <color auto="1"/>
      </right>
      <top style="thin">
        <color theme="0" tint="-0.24994659260841701"/>
      </top>
      <bottom style="thin">
        <color auto="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/>
      <right/>
      <top style="thin">
        <color theme="0"/>
      </top>
      <bottom style="thin">
        <color theme="4"/>
      </bottom>
      <diagonal/>
    </border>
    <border>
      <left/>
      <right/>
      <top style="thin">
        <color theme="0"/>
      </top>
      <bottom/>
      <diagonal/>
    </border>
    <border>
      <left/>
      <right style="thin">
        <color auto="1"/>
      </right>
      <top style="thin">
        <color theme="0"/>
      </top>
      <bottom style="thin">
        <color theme="4"/>
      </bottom>
      <diagonal/>
    </border>
    <border>
      <left/>
      <right style="thin">
        <color auto="1"/>
      </right>
      <top style="thin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/>
      <top style="thin">
        <color auto="1"/>
      </top>
      <bottom style="thin">
        <color theme="0"/>
      </bottom>
      <diagonal/>
    </border>
    <border>
      <left/>
      <right style="thin">
        <color auto="1"/>
      </right>
      <top style="thin">
        <color auto="1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9" fontId="6" fillId="2" borderId="13" applyFill="0" applyProtection="0">
      <alignment horizontal="center" vertical="center"/>
    </xf>
    <xf numFmtId="3" fontId="7" fillId="0" borderId="0" applyFont="0" applyFill="0" applyBorder="0" applyProtection="0">
      <alignment horizontal="right" vertical="center" indent="2"/>
    </xf>
    <xf numFmtId="0" fontId="2" fillId="0" borderId="0"/>
    <xf numFmtId="0" fontId="8" fillId="3" borderId="14" applyNumberFormat="0" applyFont="0" applyBorder="0" applyProtection="0">
      <alignment horizontal="right" vertical="center" indent="2"/>
    </xf>
    <xf numFmtId="0" fontId="7" fillId="0" borderId="0" applyNumberFormat="0" applyFont="0" applyFill="0" applyBorder="0" applyProtection="0">
      <alignment horizontal="left" vertical="center" indent="1"/>
    </xf>
    <xf numFmtId="0" fontId="9" fillId="0" borderId="0" applyNumberFormat="0" applyFill="0" applyBorder="0" applyProtection="0">
      <alignment horizontal="left" vertical="center" indent="1"/>
    </xf>
    <xf numFmtId="0" fontId="10" fillId="4" borderId="0" applyNumberFormat="0" applyBorder="0" applyProtection="0">
      <alignment horizontal="left" vertical="center" indent="1"/>
    </xf>
  </cellStyleXfs>
  <cellXfs count="288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0" xfId="0" applyFill="1" applyBorder="1" applyProtection="1">
      <alignment vertical="center"/>
    </xf>
    <xf numFmtId="0" fontId="7" fillId="0" borderId="0" xfId="0" applyFont="1" applyAlignment="1" applyProtection="1">
      <alignment horizontal="center" vertical="center"/>
    </xf>
    <xf numFmtId="0" fontId="7" fillId="0" borderId="0" xfId="0" applyFont="1" applyProtection="1">
      <alignment vertical="center"/>
    </xf>
    <xf numFmtId="164" fontId="0" fillId="0" borderId="0" xfId="0" applyNumberFormat="1" applyProtection="1">
      <alignment vertical="center"/>
    </xf>
    <xf numFmtId="0" fontId="0" fillId="0" borderId="2" xfId="0" applyBorder="1" applyProtection="1">
      <alignment vertical="center"/>
    </xf>
    <xf numFmtId="0" fontId="0" fillId="0" borderId="3" xfId="0" applyFill="1" applyBorder="1" applyProtection="1">
      <alignment vertical="center"/>
    </xf>
    <xf numFmtId="0" fontId="0" fillId="0" borderId="3" xfId="0" applyBorder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/>
    </xf>
    <xf numFmtId="0" fontId="0" fillId="0" borderId="3" xfId="0" applyBorder="1" applyProtection="1">
      <alignment vertical="center"/>
    </xf>
    <xf numFmtId="0" fontId="0" fillId="0" borderId="4" xfId="0" applyBorder="1" applyProtection="1">
      <alignment vertical="center"/>
    </xf>
    <xf numFmtId="0" fontId="0" fillId="0" borderId="5" xfId="0" applyBorder="1" applyProtection="1">
      <alignment vertical="center"/>
    </xf>
    <xf numFmtId="0" fontId="13" fillId="0" borderId="0" xfId="6" applyFont="1" applyFill="1" applyBorder="1" applyAlignment="1" applyProtection="1">
      <alignment vertical="center"/>
    </xf>
    <xf numFmtId="0" fontId="14" fillId="0" borderId="0" xfId="6" applyFont="1" applyFill="1" applyBorder="1" applyAlignment="1" applyProtection="1">
      <alignment vertical="center"/>
    </xf>
    <xf numFmtId="0" fontId="15" fillId="0" borderId="0" xfId="6" applyFont="1" applyFill="1" applyBorder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right" vertical="center"/>
    </xf>
    <xf numFmtId="0" fontId="0" fillId="0" borderId="0" xfId="0" applyBorder="1" applyProtection="1">
      <alignment vertical="center"/>
    </xf>
    <xf numFmtId="0" fontId="0" fillId="0" borderId="6" xfId="0" applyBorder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13" fillId="0" borderId="0" xfId="6" applyFont="1" applyFill="1" applyBorder="1" applyAlignment="1" applyProtection="1">
      <alignment horizontal="left" vertical="center"/>
    </xf>
    <xf numFmtId="0" fontId="14" fillId="0" borderId="0" xfId="6" applyFont="1" applyFill="1" applyBorder="1" applyAlignment="1" applyProtection="1">
      <alignment horizontal="left" vertical="center"/>
    </xf>
    <xf numFmtId="0" fontId="0" fillId="0" borderId="0" xfId="0" applyBorder="1" applyAlignment="1" applyProtection="1">
      <alignment horizontal="center" vertical="center"/>
    </xf>
    <xf numFmtId="0" fontId="13" fillId="0" borderId="0" xfId="0" applyFont="1" applyFill="1" applyBorder="1" applyProtection="1">
      <alignment vertical="center"/>
    </xf>
    <xf numFmtId="0" fontId="14" fillId="0" borderId="0" xfId="0" applyFont="1" applyFill="1" applyBorder="1" applyProtection="1">
      <alignment vertical="center"/>
    </xf>
    <xf numFmtId="0" fontId="16" fillId="0" borderId="0" xfId="0" applyFont="1" applyFill="1" applyBorder="1" applyProtection="1">
      <alignment vertical="center"/>
    </xf>
    <xf numFmtId="0" fontId="14" fillId="0" borderId="0" xfId="6" applyFont="1" applyBorder="1" applyAlignment="1" applyProtection="1">
      <alignment horizontal="center" vertical="center"/>
    </xf>
    <xf numFmtId="0" fontId="11" fillId="0" borderId="0" xfId="0" applyFo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vertical="top" wrapText="1"/>
    </xf>
    <xf numFmtId="0" fontId="3" fillId="0" borderId="0" xfId="5" applyFont="1" applyBorder="1" applyAlignment="1" applyProtection="1">
      <alignment horizontal="center" vertical="center"/>
    </xf>
    <xf numFmtId="0" fontId="9" fillId="0" borderId="0" xfId="6" applyAlignment="1" applyProtection="1">
      <alignment vertical="center"/>
    </xf>
    <xf numFmtId="0" fontId="15" fillId="0" borderId="0" xfId="0" applyFont="1" applyFill="1" applyBorder="1" applyProtection="1">
      <alignment vertical="center"/>
    </xf>
    <xf numFmtId="0" fontId="3" fillId="0" borderId="0" xfId="4" applyFont="1" applyFill="1" applyBorder="1" applyProtection="1">
      <alignment horizontal="right" vertical="center" indent="2"/>
    </xf>
    <xf numFmtId="0" fontId="14" fillId="0" borderId="7" xfId="0" applyFont="1" applyBorder="1" applyProtection="1">
      <alignment vertical="center"/>
    </xf>
    <xf numFmtId="0" fontId="14" fillId="0" borderId="8" xfId="0" applyFont="1" applyFill="1" applyBorder="1" applyProtection="1">
      <alignment vertical="center"/>
    </xf>
    <xf numFmtId="0" fontId="14" fillId="0" borderId="8" xfId="0" applyFont="1" applyBorder="1" applyAlignment="1" applyProtection="1">
      <alignment horizontal="center" vertical="center"/>
    </xf>
    <xf numFmtId="0" fontId="16" fillId="0" borderId="8" xfId="0" applyFont="1" applyBorder="1" applyAlignment="1" applyProtection="1">
      <alignment horizontal="center" vertical="center"/>
    </xf>
    <xf numFmtId="0" fontId="15" fillId="0" borderId="8" xfId="0" applyFont="1" applyFill="1" applyBorder="1" applyProtection="1">
      <alignment vertical="center"/>
    </xf>
    <xf numFmtId="0" fontId="0" fillId="0" borderId="8" xfId="0" applyFill="1" applyBorder="1" applyProtection="1">
      <alignment vertical="center"/>
    </xf>
    <xf numFmtId="0" fontId="0" fillId="0" borderId="8" xfId="0" applyBorder="1" applyProtection="1">
      <alignment vertical="center"/>
    </xf>
    <xf numFmtId="0" fontId="0" fillId="0" borderId="9" xfId="0" applyBorder="1" applyProtection="1">
      <alignment vertical="center"/>
    </xf>
    <xf numFmtId="0" fontId="10" fillId="0" borderId="0" xfId="7" applyFont="1" applyFill="1" applyBorder="1" applyAlignment="1" applyProtection="1">
      <alignment horizontal="center" vertical="center"/>
    </xf>
    <xf numFmtId="0" fontId="11" fillId="0" borderId="0" xfId="7" applyFont="1" applyFill="1" applyBorder="1" applyAlignment="1" applyProtection="1">
      <alignment horizontal="right" vertical="center"/>
    </xf>
    <xf numFmtId="0" fontId="10" fillId="0" borderId="0" xfId="7" applyNumberFormat="1" applyFont="1" applyFill="1" applyBorder="1" applyAlignment="1" applyProtection="1">
      <alignment horizontal="center" vertical="center"/>
    </xf>
    <xf numFmtId="0" fontId="18" fillId="7" borderId="0" xfId="7" applyFont="1" applyFill="1" applyBorder="1" applyAlignment="1" applyProtection="1">
      <alignment horizontal="center" vertical="center" wrapText="1"/>
    </xf>
    <xf numFmtId="0" fontId="0" fillId="0" borderId="0" xfId="0" applyFill="1" applyProtection="1">
      <alignment vertical="center"/>
    </xf>
    <xf numFmtId="0" fontId="0" fillId="0" borderId="0" xfId="0" applyNumberFormat="1" applyFont="1" applyFill="1" applyBorder="1" applyAlignment="1" applyProtection="1">
      <alignment horizontal="right" vertical="center" indent="1"/>
    </xf>
    <xf numFmtId="0" fontId="0" fillId="0" borderId="0" xfId="0" applyFill="1" applyBorder="1" applyAlignment="1" applyProtection="1">
      <alignment horizontal="right" vertical="center"/>
    </xf>
    <xf numFmtId="0" fontId="0" fillId="0" borderId="8" xfId="0" applyBorder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16" fillId="0" borderId="8" xfId="0" applyFont="1" applyFill="1" applyBorder="1" applyProtection="1">
      <alignment vertical="center"/>
    </xf>
    <xf numFmtId="0" fontId="11" fillId="0" borderId="0" xfId="0" applyFont="1" applyBorder="1" applyAlignment="1" applyProtection="1">
      <alignment horizontal="center" vertical="center"/>
    </xf>
    <xf numFmtId="0" fontId="11" fillId="0" borderId="0" xfId="5" applyFont="1" applyBorder="1" applyAlignment="1" applyProtection="1">
      <alignment horizontal="center" vertical="center"/>
    </xf>
    <xf numFmtId="0" fontId="0" fillId="0" borderId="0" xfId="0" applyNumberFormat="1" applyBorder="1" applyAlignment="1" applyProtection="1">
      <alignment horizontal="center" vertical="center"/>
    </xf>
    <xf numFmtId="0" fontId="0" fillId="0" borderId="7" xfId="0" applyBorder="1" applyProtection="1">
      <alignment vertical="center"/>
    </xf>
    <xf numFmtId="0" fontId="14" fillId="0" borderId="8" xfId="6" applyFont="1" applyBorder="1" applyAlignment="1" applyProtection="1">
      <alignment horizontal="center" vertical="center"/>
    </xf>
    <xf numFmtId="0" fontId="0" fillId="0" borderId="8" xfId="0" applyFill="1" applyBorder="1" applyAlignment="1" applyProtection="1">
      <alignment horizontal="center" vertical="center"/>
    </xf>
    <xf numFmtId="0" fontId="0" fillId="0" borderId="8" xfId="0" applyNumberFormat="1" applyBorder="1" applyAlignment="1" applyProtection="1">
      <alignment horizontal="center" vertical="center"/>
    </xf>
    <xf numFmtId="0" fontId="5" fillId="0" borderId="0" xfId="6" applyFont="1" applyBorder="1" applyAlignment="1" applyProtection="1">
      <alignment horizontal="right" vertical="center"/>
    </xf>
    <xf numFmtId="165" fontId="10" fillId="0" borderId="0" xfId="0" applyNumberFormat="1" applyFont="1" applyAlignment="1" applyProtection="1">
      <alignment horizontal="left" vertical="center"/>
    </xf>
    <xf numFmtId="0" fontId="22" fillId="0" borderId="16" xfId="0" applyFont="1" applyBorder="1" applyAlignment="1" applyProtection="1">
      <alignment horizontal="center" vertical="center"/>
    </xf>
    <xf numFmtId="0" fontId="23" fillId="0" borderId="0" xfId="0" applyFont="1" applyProtection="1">
      <alignment vertical="center"/>
    </xf>
    <xf numFmtId="0" fontId="23" fillId="0" borderId="3" xfId="0" applyFont="1" applyFill="1" applyBorder="1" applyProtection="1">
      <alignment vertical="center"/>
    </xf>
    <xf numFmtId="0" fontId="23" fillId="0" borderId="3" xfId="6" applyFont="1" applyBorder="1" applyAlignment="1" applyProtection="1">
      <alignment horizontal="center" vertical="center"/>
    </xf>
    <xf numFmtId="0" fontId="23" fillId="0" borderId="3" xfId="0" applyFont="1" applyFill="1" applyBorder="1" applyAlignment="1" applyProtection="1">
      <alignment horizontal="center" vertical="center"/>
    </xf>
    <xf numFmtId="0" fontId="23" fillId="0" borderId="3" xfId="0" applyFont="1" applyBorder="1" applyProtection="1">
      <alignment vertical="center"/>
    </xf>
    <xf numFmtId="0" fontId="24" fillId="0" borderId="3" xfId="0" applyFont="1" applyFill="1" applyBorder="1" applyProtection="1">
      <alignment vertical="center"/>
    </xf>
    <xf numFmtId="0" fontId="23" fillId="0" borderId="0" xfId="0" applyFont="1" applyFill="1" applyBorder="1" applyProtection="1">
      <alignment vertical="center"/>
    </xf>
    <xf numFmtId="0" fontId="23" fillId="0" borderId="0" xfId="0" applyFont="1" applyAlignment="1" applyProtection="1">
      <alignment horizontal="right" vertical="center"/>
    </xf>
    <xf numFmtId="0" fontId="25" fillId="0" borderId="0" xfId="0" applyFont="1" applyBorder="1" applyAlignment="1" applyProtection="1">
      <alignment horizontal="center" vertical="center"/>
    </xf>
    <xf numFmtId="0" fontId="25" fillId="0" borderId="0" xfId="0" applyFont="1" applyProtection="1">
      <alignment vertical="center"/>
    </xf>
    <xf numFmtId="0" fontId="25" fillId="0" borderId="0" xfId="5" applyFont="1" applyBorder="1" applyAlignment="1" applyProtection="1">
      <alignment horizontal="center" vertical="center"/>
    </xf>
    <xf numFmtId="0" fontId="26" fillId="0" borderId="2" xfId="0" applyFont="1" applyBorder="1" applyProtection="1">
      <alignment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Alignment="1">
      <alignment horizontal="right" vertical="center"/>
    </xf>
    <xf numFmtId="0" fontId="18" fillId="8" borderId="0" xfId="7" applyFont="1" applyFill="1" applyBorder="1" applyAlignment="1" applyProtection="1">
      <alignment horizontal="center" vertical="center" wrapText="1"/>
    </xf>
    <xf numFmtId="0" fontId="16" fillId="0" borderId="0" xfId="5" applyFont="1" applyFill="1" applyBorder="1" applyAlignment="1" applyProtection="1">
      <alignment horizontal="center" vertical="center"/>
      <protection locked="0"/>
    </xf>
    <xf numFmtId="0" fontId="16" fillId="0" borderId="0" xfId="5" applyFont="1" applyFill="1" applyBorder="1" applyProtection="1">
      <alignment horizontal="left" vertical="center" indent="1"/>
    </xf>
    <xf numFmtId="0" fontId="16" fillId="0" borderId="0" xfId="5" applyFont="1" applyFill="1" applyBorder="1" applyProtection="1">
      <alignment horizontal="left" vertical="center" indent="1"/>
      <protection locked="0"/>
    </xf>
    <xf numFmtId="0" fontId="16" fillId="0" borderId="0" xfId="4" applyFont="1" applyFill="1" applyBorder="1" applyProtection="1">
      <alignment horizontal="right" vertical="center" indent="2"/>
      <protection locked="0"/>
    </xf>
    <xf numFmtId="0" fontId="28" fillId="0" borderId="0" xfId="4" applyFont="1" applyFill="1" applyBorder="1" applyAlignment="1" applyProtection="1">
      <alignment horizontal="center" vertical="center"/>
      <protection locked="0"/>
    </xf>
    <xf numFmtId="0" fontId="16" fillId="0" borderId="0" xfId="0" applyFont="1" applyProtection="1">
      <alignment vertical="center"/>
      <protection locked="0"/>
    </xf>
    <xf numFmtId="0" fontId="16" fillId="0" borderId="0" xfId="0" applyNumberFormat="1" applyFont="1" applyFill="1" applyBorder="1" applyAlignment="1" applyProtection="1">
      <alignment horizontal="right" vertical="center" indent="1"/>
      <protection locked="0"/>
    </xf>
    <xf numFmtId="0" fontId="16" fillId="0" borderId="5" xfId="0" applyFont="1" applyBorder="1" applyAlignment="1" applyProtection="1">
      <alignment horizontal="right" vertical="center"/>
    </xf>
    <xf numFmtId="0" fontId="16" fillId="5" borderId="1" xfId="0" applyFont="1" applyFill="1" applyBorder="1" applyProtection="1">
      <alignment vertical="center"/>
      <protection locked="0"/>
    </xf>
    <xf numFmtId="0" fontId="16" fillId="0" borderId="0" xfId="0" applyFont="1" applyBorder="1" applyAlignment="1" applyProtection="1">
      <alignment horizontal="right" vertical="center"/>
    </xf>
    <xf numFmtId="0" fontId="16" fillId="3" borderId="1" xfId="0" applyFont="1" applyFill="1" applyBorder="1" applyAlignment="1" applyProtection="1">
      <alignment horizontal="center" vertical="center"/>
      <protection locked="0"/>
    </xf>
    <xf numFmtId="0" fontId="16" fillId="0" borderId="1" xfId="0" applyFont="1" applyFill="1" applyBorder="1" applyAlignment="1" applyProtection="1">
      <alignment horizontal="center" vertical="center"/>
    </xf>
    <xf numFmtId="0" fontId="18" fillId="0" borderId="0" xfId="6" applyFont="1" applyFill="1" applyBorder="1" applyAlignment="1" applyProtection="1">
      <alignment vertical="center"/>
    </xf>
    <xf numFmtId="0" fontId="4" fillId="0" borderId="0" xfId="6" applyFont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15" fillId="0" borderId="6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horizontal="left" vertical="center"/>
    </xf>
    <xf numFmtId="0" fontId="16" fillId="0" borderId="6" xfId="0" applyFont="1" applyFill="1" applyBorder="1" applyAlignment="1" applyProtection="1">
      <alignment vertical="center"/>
    </xf>
    <xf numFmtId="0" fontId="16" fillId="0" borderId="0" xfId="0" applyFont="1" applyProtection="1">
      <alignment vertical="center"/>
    </xf>
    <xf numFmtId="0" fontId="4" fillId="0" borderId="0" xfId="0" applyFont="1" applyBorder="1" applyAlignment="1" applyProtection="1">
      <alignment horizontal="right" vertical="center"/>
    </xf>
    <xf numFmtId="0" fontId="30" fillId="0" borderId="0" xfId="0" applyFont="1" applyAlignment="1" applyProtection="1">
      <alignment horizontal="center" vertical="center"/>
    </xf>
    <xf numFmtId="0" fontId="16" fillId="0" borderId="0" xfId="0" applyFont="1" applyFill="1" applyBorder="1" applyAlignment="1" applyProtection="1">
      <alignment vertical="center"/>
    </xf>
    <xf numFmtId="0" fontId="16" fillId="0" borderId="0" xfId="5" applyFont="1" applyBorder="1" applyAlignment="1" applyProtection="1">
      <alignment horizontal="right" vertical="center"/>
    </xf>
    <xf numFmtId="0" fontId="30" fillId="0" borderId="0" xfId="0" applyFont="1" applyProtection="1">
      <alignment vertical="center"/>
    </xf>
    <xf numFmtId="0" fontId="16" fillId="0" borderId="0" xfId="0" applyFont="1" applyBorder="1" applyProtection="1">
      <alignment vertical="center"/>
    </xf>
    <xf numFmtId="14" fontId="28" fillId="0" borderId="15" xfId="0" applyNumberFormat="1" applyFont="1" applyFill="1" applyBorder="1" applyAlignment="1" applyProtection="1">
      <alignment horizontal="center" vertical="center"/>
    </xf>
    <xf numFmtId="0" fontId="16" fillId="0" borderId="0" xfId="5" applyFont="1" applyFill="1" applyBorder="1" applyAlignment="1" applyProtection="1">
      <alignment horizontal="center" vertical="center"/>
    </xf>
    <xf numFmtId="0" fontId="29" fillId="0" borderId="0" xfId="0" applyNumberFormat="1" applyFont="1" applyFill="1" applyBorder="1" applyAlignment="1" applyProtection="1">
      <alignment horizontal="center" vertical="center"/>
    </xf>
    <xf numFmtId="0" fontId="16" fillId="0" borderId="0" xfId="7" applyFont="1" applyFill="1" applyBorder="1" applyAlignment="1" applyProtection="1">
      <alignment horizontal="center" vertical="center"/>
    </xf>
    <xf numFmtId="0" fontId="11" fillId="9" borderId="0" xfId="7" applyFont="1" applyFill="1" applyBorder="1" applyAlignment="1" applyProtection="1">
      <alignment horizontal="center" vertical="center"/>
    </xf>
    <xf numFmtId="0" fontId="31" fillId="0" borderId="18" xfId="0" applyFont="1" applyFill="1" applyBorder="1" applyAlignment="1" applyProtection="1">
      <alignment horizontal="center" vertical="center"/>
    </xf>
    <xf numFmtId="3" fontId="27" fillId="0" borderId="16" xfId="5" applyNumberFormat="1" applyFont="1" applyBorder="1" applyAlignment="1" applyProtection="1">
      <alignment horizontal="center" vertical="center"/>
    </xf>
    <xf numFmtId="4" fontId="0" fillId="0" borderId="0" xfId="0" applyNumberFormat="1" applyProtection="1">
      <alignment vertical="center"/>
    </xf>
    <xf numFmtId="3" fontId="27" fillId="0" borderId="0" xfId="0" applyNumberFormat="1" applyFont="1" applyProtection="1">
      <alignment vertical="center"/>
    </xf>
    <xf numFmtId="3" fontId="19" fillId="0" borderId="0" xfId="0" applyNumberFormat="1" applyFont="1" applyProtection="1">
      <alignment vertical="center"/>
    </xf>
    <xf numFmtId="3" fontId="27" fillId="0" borderId="19" xfId="5" applyNumberFormat="1" applyFont="1" applyBorder="1" applyAlignment="1" applyProtection="1">
      <alignment horizontal="center" vertical="center"/>
    </xf>
    <xf numFmtId="4" fontId="18" fillId="0" borderId="18" xfId="5" applyNumberFormat="1" applyFont="1" applyBorder="1" applyAlignment="1" applyProtection="1">
      <alignment horizontal="center" vertical="center"/>
    </xf>
    <xf numFmtId="4" fontId="18" fillId="0" borderId="0" xfId="0" applyNumberFormat="1" applyFont="1" applyProtection="1">
      <alignment vertical="center"/>
    </xf>
    <xf numFmtId="4" fontId="18" fillId="0" borderId="20" xfId="5" applyNumberFormat="1" applyFont="1" applyBorder="1" applyAlignment="1" applyProtection="1">
      <alignment horizontal="center" vertical="center"/>
    </xf>
    <xf numFmtId="4" fontId="32" fillId="5" borderId="0" xfId="5" applyNumberFormat="1" applyFont="1" applyFill="1" applyBorder="1" applyAlignment="1" applyProtection="1">
      <alignment horizontal="center" vertical="center"/>
    </xf>
    <xf numFmtId="4" fontId="32" fillId="0" borderId="0" xfId="5" applyNumberFormat="1" applyFont="1" applyFill="1" applyBorder="1" applyAlignment="1" applyProtection="1">
      <alignment horizontal="center" vertical="center"/>
    </xf>
    <xf numFmtId="0" fontId="16" fillId="0" borderId="0" xfId="5" applyFont="1" applyFill="1" applyBorder="1" applyAlignment="1" applyProtection="1">
      <alignment horizontal="left" vertical="center" indent="1"/>
      <protection locked="0"/>
    </xf>
    <xf numFmtId="0" fontId="19" fillId="0" borderId="0" xfId="0" applyFont="1">
      <alignment vertical="center"/>
    </xf>
    <xf numFmtId="0" fontId="16" fillId="0" borderId="17" xfId="5" applyFont="1" applyFill="1" applyBorder="1" applyAlignment="1" applyProtection="1">
      <alignment horizontal="left" vertical="center"/>
      <protection locked="0"/>
    </xf>
    <xf numFmtId="49" fontId="16" fillId="0" borderId="17" xfId="5" applyNumberFormat="1" applyFont="1" applyFill="1" applyBorder="1" applyAlignment="1" applyProtection="1">
      <alignment horizontal="center" vertical="center"/>
      <protection locked="0"/>
    </xf>
    <xf numFmtId="0" fontId="33" fillId="0" borderId="17" xfId="5" applyFont="1" applyFill="1" applyBorder="1" applyAlignment="1" applyProtection="1">
      <alignment horizontal="center" vertical="center"/>
      <protection locked="0"/>
    </xf>
    <xf numFmtId="0" fontId="16" fillId="0" borderId="18" xfId="5" applyFont="1" applyFill="1" applyBorder="1" applyAlignment="1" applyProtection="1">
      <alignment horizontal="center" vertical="center"/>
      <protection locked="0"/>
    </xf>
    <xf numFmtId="0" fontId="28" fillId="0" borderId="18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center" vertical="center"/>
    </xf>
    <xf numFmtId="0" fontId="16" fillId="0" borderId="27" xfId="5" applyFont="1" applyFill="1" applyBorder="1" applyAlignment="1" applyProtection="1">
      <alignment horizontal="left" vertical="center"/>
      <protection locked="0"/>
    </xf>
    <xf numFmtId="49" fontId="16" fillId="0" borderId="27" xfId="5" applyNumberFormat="1" applyFont="1" applyFill="1" applyBorder="1" applyAlignment="1" applyProtection="1">
      <alignment horizontal="center" vertical="center"/>
      <protection locked="0"/>
    </xf>
    <xf numFmtId="0" fontId="33" fillId="0" borderId="27" xfId="5" applyFont="1" applyFill="1" applyBorder="1" applyAlignment="1" applyProtection="1">
      <alignment horizontal="center" vertical="center"/>
      <protection locked="0"/>
    </xf>
    <xf numFmtId="0" fontId="28" fillId="0" borderId="28" xfId="0" applyNumberFormat="1" applyFont="1" applyFill="1" applyBorder="1" applyAlignment="1" applyProtection="1">
      <alignment horizontal="center" vertical="center"/>
      <protection locked="0"/>
    </xf>
    <xf numFmtId="0" fontId="16" fillId="0" borderId="28" xfId="5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Protection="1">
      <alignment vertical="center"/>
    </xf>
    <xf numFmtId="0" fontId="17" fillId="0" borderId="29" xfId="7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Protection="1">
      <alignment vertical="center"/>
    </xf>
    <xf numFmtId="0" fontId="14" fillId="0" borderId="3" xfId="0" applyFont="1" applyBorder="1" applyProtection="1">
      <alignment vertical="center"/>
    </xf>
    <xf numFmtId="1" fontId="20" fillId="5" borderId="0" xfId="5" applyNumberFormat="1" applyFont="1" applyFill="1" applyBorder="1" applyAlignment="1" applyProtection="1">
      <alignment horizontal="center" vertical="center"/>
    </xf>
    <xf numFmtId="1" fontId="21" fillId="0" borderId="0" xfId="7" applyNumberFormat="1" applyFont="1" applyFill="1" applyBorder="1" applyAlignment="1" applyProtection="1">
      <alignment horizontal="center" vertical="center"/>
    </xf>
    <xf numFmtId="1" fontId="20" fillId="5" borderId="6" xfId="5" applyNumberFormat="1" applyFont="1" applyFill="1" applyBorder="1" applyAlignment="1" applyProtection="1">
      <alignment horizontal="center" vertical="center"/>
    </xf>
    <xf numFmtId="0" fontId="10" fillId="4" borderId="30" xfId="7" applyFont="1" applyFill="1" applyBorder="1" applyAlignment="1" applyProtection="1">
      <alignment horizontal="center" vertical="center"/>
    </xf>
    <xf numFmtId="0" fontId="10" fillId="0" borderId="31" xfId="7" applyNumberFormat="1" applyFont="1" applyFill="1" applyBorder="1" applyAlignment="1" applyProtection="1">
      <alignment horizontal="center" vertical="center"/>
    </xf>
    <xf numFmtId="3" fontId="10" fillId="4" borderId="30" xfId="7" applyNumberFormat="1" applyFont="1" applyFill="1" applyBorder="1" applyAlignment="1" applyProtection="1">
      <alignment horizontal="center" vertical="center"/>
    </xf>
    <xf numFmtId="0" fontId="10" fillId="4" borderId="32" xfId="7" applyFont="1" applyFill="1" applyBorder="1" applyAlignment="1" applyProtection="1">
      <alignment horizontal="center" vertical="center"/>
    </xf>
    <xf numFmtId="0" fontId="34" fillId="0" borderId="0" xfId="0" applyFont="1" applyBorder="1" applyAlignment="1" applyProtection="1">
      <alignment horizontal="center"/>
    </xf>
    <xf numFmtId="0" fontId="37" fillId="0" borderId="0" xfId="0" applyFont="1">
      <alignment vertical="center"/>
    </xf>
    <xf numFmtId="2" fontId="37" fillId="0" borderId="0" xfId="0" applyNumberFormat="1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10" fillId="4" borderId="0" xfId="7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right" vertical="top" wrapText="1"/>
    </xf>
    <xf numFmtId="0" fontId="1" fillId="0" borderId="0" xfId="0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right" vertical="center"/>
    </xf>
    <xf numFmtId="0" fontId="16" fillId="0" borderId="0" xfId="4" applyFont="1" applyFill="1" applyBorder="1" applyProtection="1">
      <alignment horizontal="right" vertical="center" indent="2"/>
    </xf>
    <xf numFmtId="0" fontId="28" fillId="0" borderId="0" xfId="4" applyFont="1" applyFill="1" applyBorder="1" applyAlignment="1" applyProtection="1">
      <alignment horizontal="center" vertical="center"/>
    </xf>
    <xf numFmtId="0" fontId="28" fillId="0" borderId="0" xfId="0" applyNumberFormat="1" applyFont="1" applyFill="1" applyBorder="1" applyAlignment="1" applyProtection="1">
      <alignment horizontal="center" vertical="center"/>
    </xf>
    <xf numFmtId="0" fontId="3" fillId="0" borderId="0" xfId="5" applyFont="1" applyFill="1" applyBorder="1" applyAlignment="1" applyProtection="1">
      <alignment horizontal="center" vertical="center"/>
    </xf>
    <xf numFmtId="0" fontId="16" fillId="0" borderId="27" xfId="5" applyFont="1" applyFill="1" applyBorder="1" applyProtection="1">
      <alignment horizontal="left" vertical="center" indent="1"/>
      <protection locked="0"/>
    </xf>
    <xf numFmtId="0" fontId="0" fillId="0" borderId="0" xfId="0" applyFill="1" applyBorder="1" applyProtection="1">
      <alignment vertical="center"/>
      <protection locked="0"/>
    </xf>
    <xf numFmtId="0" fontId="16" fillId="0" borderId="17" xfId="5" applyFont="1" applyFill="1" applyBorder="1" applyProtection="1">
      <alignment horizontal="left" vertical="center" indent="1"/>
      <protection locked="0"/>
    </xf>
    <xf numFmtId="0" fontId="16" fillId="0" borderId="17" xfId="5" applyFont="1" applyFill="1" applyBorder="1" applyAlignment="1" applyProtection="1">
      <alignment horizontal="center" vertical="center"/>
      <protection locked="0"/>
    </xf>
    <xf numFmtId="1" fontId="20" fillId="10" borderId="31" xfId="5" applyNumberFormat="1" applyFont="1" applyFill="1" applyBorder="1" applyAlignment="1" applyProtection="1">
      <alignment horizontal="center" vertical="center"/>
    </xf>
    <xf numFmtId="1" fontId="21" fillId="0" borderId="31" xfId="7" applyNumberFormat="1" applyFont="1" applyFill="1" applyBorder="1" applyAlignment="1" applyProtection="1">
      <alignment horizontal="center" vertical="center"/>
    </xf>
    <xf numFmtId="2" fontId="39" fillId="5" borderId="31" xfId="5" applyNumberFormat="1" applyFont="1" applyFill="1" applyBorder="1" applyAlignment="1" applyProtection="1">
      <alignment horizontal="center" vertical="center"/>
    </xf>
    <xf numFmtId="2" fontId="40" fillId="0" borderId="31" xfId="7" applyNumberFormat="1" applyFont="1" applyFill="1" applyBorder="1" applyAlignment="1" applyProtection="1">
      <alignment horizontal="center" vertical="center"/>
    </xf>
    <xf numFmtId="1" fontId="20" fillId="10" borderId="33" xfId="5" applyNumberFormat="1" applyFont="1" applyFill="1" applyBorder="1" applyAlignment="1" applyProtection="1">
      <alignment horizontal="center" vertical="center"/>
    </xf>
    <xf numFmtId="3" fontId="10" fillId="4" borderId="0" xfId="7" applyNumberFormat="1" applyFont="1" applyFill="1" applyBorder="1" applyAlignment="1" applyProtection="1">
      <alignment horizontal="center" vertical="center"/>
    </xf>
    <xf numFmtId="1" fontId="20" fillId="5" borderId="34" xfId="5" applyNumberFormat="1" applyFont="1" applyFill="1" applyBorder="1" applyAlignment="1" applyProtection="1">
      <alignment horizontal="center" vertical="center"/>
    </xf>
    <xf numFmtId="1" fontId="21" fillId="0" borderId="34" xfId="7" applyNumberFormat="1" applyFont="1" applyFill="1" applyBorder="1" applyAlignment="1" applyProtection="1">
      <alignment horizontal="center" vertical="center"/>
    </xf>
    <xf numFmtId="2" fontId="16" fillId="11" borderId="1" xfId="0" applyNumberFormat="1" applyFont="1" applyFill="1" applyBorder="1" applyAlignment="1" applyProtection="1">
      <alignment horizontal="center" vertical="center"/>
    </xf>
    <xf numFmtId="0" fontId="0" fillId="0" borderId="0" xfId="0" applyFont="1" applyAlignment="1">
      <alignment horizontal="right" vertical="center"/>
    </xf>
    <xf numFmtId="0" fontId="0" fillId="12" borderId="0" xfId="0" applyFill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11" fillId="11" borderId="1" xfId="0" applyFont="1" applyFill="1" applyBorder="1" applyAlignment="1" applyProtection="1">
      <alignment horizontal="center" vertical="center"/>
      <protection locked="0"/>
    </xf>
    <xf numFmtId="0" fontId="41" fillId="5" borderId="1" xfId="0" applyFont="1" applyFill="1" applyBorder="1" applyAlignment="1" applyProtection="1">
      <alignment horizontal="center" vertical="center"/>
      <protection locked="0"/>
    </xf>
    <xf numFmtId="166" fontId="16" fillId="5" borderId="1" xfId="0" applyNumberFormat="1" applyFont="1" applyFill="1" applyBorder="1" applyAlignment="1" applyProtection="1">
      <alignment horizontal="center" vertical="center"/>
      <protection locked="0"/>
    </xf>
    <xf numFmtId="14" fontId="16" fillId="5" borderId="1" xfId="0" applyNumberFormat="1" applyFont="1" applyFill="1" applyBorder="1" applyAlignment="1" applyProtection="1">
      <alignment horizontal="center" vertical="center"/>
      <protection locked="0"/>
    </xf>
    <xf numFmtId="0" fontId="16" fillId="5" borderId="1" xfId="0" applyNumberFormat="1" applyFont="1" applyFill="1" applyBorder="1" applyAlignment="1" applyProtection="1">
      <alignment horizontal="center" vertical="center"/>
      <protection locked="0"/>
    </xf>
    <xf numFmtId="0" fontId="42" fillId="0" borderId="27" xfId="5" applyFont="1" applyFill="1" applyBorder="1" applyAlignment="1" applyProtection="1">
      <alignment horizontal="left" vertical="center"/>
      <protection locked="0"/>
    </xf>
    <xf numFmtId="0" fontId="16" fillId="5" borderId="17" xfId="5" applyFont="1" applyFill="1" applyBorder="1" applyAlignment="1" applyProtection="1">
      <alignment horizontal="left" vertical="center"/>
      <protection locked="0"/>
    </xf>
    <xf numFmtId="0" fontId="16" fillId="13" borderId="17" xfId="5" applyFont="1" applyFill="1" applyBorder="1" applyAlignment="1" applyProtection="1">
      <alignment horizontal="left" vertical="center"/>
      <protection locked="0"/>
    </xf>
    <xf numFmtId="0" fontId="42" fillId="0" borderId="17" xfId="5" applyFont="1" applyFill="1" applyBorder="1" applyAlignment="1" applyProtection="1">
      <alignment horizontal="left" vertical="center"/>
      <protection locked="0"/>
    </xf>
    <xf numFmtId="0" fontId="31" fillId="5" borderId="17" xfId="5" applyFont="1" applyFill="1" applyBorder="1" applyAlignment="1" applyProtection="1">
      <alignment horizontal="center" vertical="center"/>
      <protection locked="0"/>
    </xf>
    <xf numFmtId="0" fontId="43" fillId="0" borderId="17" xfId="5" applyFont="1" applyFill="1" applyBorder="1" applyAlignment="1" applyProtection="1">
      <alignment horizontal="center" vertical="center"/>
      <protection locked="0"/>
    </xf>
    <xf numFmtId="0" fontId="31" fillId="0" borderId="17" xfId="5" applyFont="1" applyFill="1" applyBorder="1" applyAlignment="1" applyProtection="1">
      <alignment horizontal="center" vertical="center"/>
      <protection locked="0"/>
    </xf>
    <xf numFmtId="0" fontId="16" fillId="5" borderId="17" xfId="5" applyFont="1" applyFill="1" applyBorder="1" applyProtection="1">
      <alignment horizontal="left" vertical="center" indent="1"/>
      <protection locked="0"/>
    </xf>
    <xf numFmtId="0" fontId="0" fillId="5" borderId="0" xfId="0" applyFill="1" applyBorder="1" applyProtection="1">
      <alignment vertical="center"/>
      <protection locked="0"/>
    </xf>
    <xf numFmtId="0" fontId="16" fillId="5" borderId="17" xfId="5" applyFont="1" applyFill="1" applyBorder="1" applyAlignment="1" applyProtection="1">
      <alignment horizontal="center" vertical="center"/>
      <protection locked="0"/>
    </xf>
    <xf numFmtId="0" fontId="16" fillId="5" borderId="0" xfId="5" applyFont="1" applyFill="1" applyBorder="1" applyProtection="1">
      <alignment horizontal="left" vertical="center" indent="1"/>
      <protection locked="0"/>
    </xf>
    <xf numFmtId="0" fontId="16" fillId="5" borderId="0" xfId="5" applyFont="1" applyFill="1" applyBorder="1" applyAlignment="1" applyProtection="1">
      <alignment horizontal="left" vertical="center" indent="1"/>
      <protection locked="0"/>
    </xf>
    <xf numFmtId="0" fontId="16" fillId="5" borderId="0" xfId="5" applyFont="1" applyFill="1" applyBorder="1" applyAlignment="1" applyProtection="1">
      <alignment horizontal="center" vertical="center"/>
      <protection locked="0"/>
    </xf>
    <xf numFmtId="0" fontId="16" fillId="13" borderId="17" xfId="5" applyFont="1" applyFill="1" applyBorder="1" applyProtection="1">
      <alignment horizontal="left" vertical="center" indent="1"/>
      <protection locked="0"/>
    </xf>
    <xf numFmtId="0" fontId="0" fillId="13" borderId="0" xfId="0" applyFill="1" applyBorder="1" applyProtection="1">
      <alignment vertical="center"/>
      <protection locked="0"/>
    </xf>
    <xf numFmtId="0" fontId="16" fillId="13" borderId="17" xfId="5" applyFont="1" applyFill="1" applyBorder="1" applyAlignment="1" applyProtection="1">
      <alignment horizontal="center" vertical="center"/>
      <protection locked="0"/>
    </xf>
    <xf numFmtId="0" fontId="16" fillId="13" borderId="0" xfId="5" applyFont="1" applyFill="1" applyBorder="1" applyProtection="1">
      <alignment horizontal="left" vertical="center" indent="1"/>
      <protection locked="0"/>
    </xf>
    <xf numFmtId="0" fontId="16" fillId="13" borderId="0" xfId="5" applyFont="1" applyFill="1" applyBorder="1" applyAlignment="1" applyProtection="1">
      <alignment horizontal="left" vertical="center" indent="1"/>
      <protection locked="0"/>
    </xf>
    <xf numFmtId="0" fontId="16" fillId="13" borderId="0" xfId="5" applyFont="1" applyFill="1" applyBorder="1" applyAlignment="1" applyProtection="1">
      <alignment horizontal="center" vertical="center"/>
      <protection locked="0"/>
    </xf>
    <xf numFmtId="0" fontId="16" fillId="5" borderId="0" xfId="4" applyFont="1" applyFill="1" applyBorder="1" applyProtection="1">
      <alignment horizontal="right" vertical="center" indent="2"/>
      <protection locked="0"/>
    </xf>
    <xf numFmtId="0" fontId="28" fillId="5" borderId="28" xfId="0" applyNumberFormat="1" applyFont="1" applyFill="1" applyBorder="1" applyAlignment="1" applyProtection="1">
      <alignment horizontal="center" vertical="center"/>
      <protection locked="0"/>
    </xf>
    <xf numFmtId="0" fontId="28" fillId="5" borderId="0" xfId="4" applyFont="1" applyFill="1" applyBorder="1" applyAlignment="1" applyProtection="1">
      <alignment horizontal="center" vertical="center"/>
      <protection locked="0"/>
    </xf>
    <xf numFmtId="0" fontId="28" fillId="5" borderId="18" xfId="0" applyNumberFormat="1" applyFont="1" applyFill="1" applyBorder="1" applyAlignment="1" applyProtection="1">
      <alignment horizontal="center" vertical="center"/>
      <protection locked="0"/>
    </xf>
    <xf numFmtId="0" fontId="16" fillId="13" borderId="0" xfId="4" applyFont="1" applyFill="1" applyBorder="1" applyProtection="1">
      <alignment horizontal="right" vertical="center" indent="2"/>
      <protection locked="0"/>
    </xf>
    <xf numFmtId="0" fontId="28" fillId="13" borderId="28" xfId="0" applyNumberFormat="1" applyFont="1" applyFill="1" applyBorder="1" applyAlignment="1" applyProtection="1">
      <alignment horizontal="center" vertical="center"/>
      <protection locked="0"/>
    </xf>
    <xf numFmtId="0" fontId="28" fillId="13" borderId="0" xfId="4" applyFont="1" applyFill="1" applyBorder="1" applyAlignment="1" applyProtection="1">
      <alignment horizontal="center" vertical="center"/>
      <protection locked="0"/>
    </xf>
    <xf numFmtId="0" fontId="28" fillId="13" borderId="1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alignment vertical="center"/>
      <protection locked="0"/>
    </xf>
    <xf numFmtId="0" fontId="16" fillId="0" borderId="0" xfId="0" applyFont="1" applyFill="1" applyProtection="1">
      <alignment vertical="center"/>
      <protection locked="0"/>
    </xf>
    <xf numFmtId="0" fontId="31" fillId="0" borderId="27" xfId="5" applyFont="1" applyFill="1" applyBorder="1" applyAlignment="1" applyProtection="1">
      <alignment horizontal="center" vertical="center"/>
      <protection locked="0"/>
    </xf>
    <xf numFmtId="49" fontId="42" fillId="0" borderId="27" xfId="5" applyNumberFormat="1" applyFont="1" applyFill="1" applyBorder="1" applyAlignment="1" applyProtection="1">
      <alignment horizontal="center" vertical="center"/>
      <protection locked="0"/>
    </xf>
    <xf numFmtId="49" fontId="42" fillId="5" borderId="17" xfId="5" applyNumberFormat="1" applyFont="1" applyFill="1" applyBorder="1" applyAlignment="1" applyProtection="1">
      <alignment horizontal="center" vertical="center"/>
      <protection locked="0"/>
    </xf>
    <xf numFmtId="49" fontId="42" fillId="0" borderId="17" xfId="5" applyNumberFormat="1" applyFont="1" applyFill="1" applyBorder="1" applyAlignment="1" applyProtection="1">
      <alignment horizontal="center" vertical="center"/>
      <protection locked="0"/>
    </xf>
    <xf numFmtId="49" fontId="42" fillId="13" borderId="17" xfId="5" applyNumberFormat="1" applyFont="1" applyFill="1" applyBorder="1" applyAlignment="1" applyProtection="1">
      <alignment horizontal="center" vertical="center"/>
      <protection locked="0"/>
    </xf>
    <xf numFmtId="0" fontId="16" fillId="13" borderId="27" xfId="5" applyFont="1" applyFill="1" applyBorder="1" applyAlignment="1" applyProtection="1">
      <alignment horizontal="left" vertical="center"/>
      <protection locked="0"/>
    </xf>
    <xf numFmtId="49" fontId="42" fillId="13" borderId="27" xfId="5" applyNumberFormat="1" applyFont="1" applyFill="1" applyBorder="1" applyAlignment="1" applyProtection="1">
      <alignment horizontal="center" vertical="center"/>
      <protection locked="0"/>
    </xf>
    <xf numFmtId="0" fontId="47" fillId="13" borderId="17" xfId="5" applyFont="1" applyFill="1" applyBorder="1" applyAlignment="1" applyProtection="1">
      <alignment horizontal="center" vertical="center"/>
      <protection locked="0"/>
    </xf>
    <xf numFmtId="0" fontId="42" fillId="5" borderId="17" xfId="5" applyFont="1" applyFill="1" applyBorder="1" applyAlignment="1" applyProtection="1">
      <alignment horizontal="left" vertical="center"/>
      <protection locked="0"/>
    </xf>
    <xf numFmtId="0" fontId="0" fillId="5" borderId="0" xfId="0" applyFill="1" applyProtection="1">
      <alignment vertical="center"/>
      <protection locked="0"/>
    </xf>
    <xf numFmtId="0" fontId="31" fillId="0" borderId="35" xfId="5" applyFont="1" applyFill="1" applyBorder="1" applyAlignment="1" applyProtection="1">
      <alignment horizontal="center" vertical="center"/>
      <protection locked="0"/>
    </xf>
    <xf numFmtId="0" fontId="47" fillId="0" borderId="17" xfId="5" applyFont="1" applyFill="1" applyBorder="1" applyAlignment="1" applyProtection="1">
      <alignment horizontal="center" vertical="center"/>
      <protection locked="0"/>
    </xf>
    <xf numFmtId="0" fontId="42" fillId="0" borderId="17" xfId="5" applyFont="1" applyFill="1" applyBorder="1" applyAlignment="1" applyProtection="1">
      <alignment horizontal="center" vertical="center"/>
      <protection locked="0"/>
    </xf>
    <xf numFmtId="0" fontId="48" fillId="13" borderId="17" xfId="5" applyFont="1" applyFill="1" applyBorder="1" applyAlignment="1" applyProtection="1">
      <alignment horizontal="center" vertical="center"/>
      <protection locked="0"/>
    </xf>
    <xf numFmtId="0" fontId="48" fillId="13" borderId="27" xfId="5" applyFont="1" applyFill="1" applyBorder="1" applyAlignment="1" applyProtection="1">
      <alignment horizontal="center" vertical="center"/>
      <protection locked="0"/>
    </xf>
    <xf numFmtId="0" fontId="49" fillId="0" borderId="0" xfId="0" applyFont="1" applyProtection="1">
      <alignment vertical="center"/>
      <protection locked="0"/>
    </xf>
    <xf numFmtId="0" fontId="49" fillId="0" borderId="17" xfId="5" applyFont="1" applyFill="1" applyBorder="1" applyAlignment="1" applyProtection="1">
      <alignment horizontal="center" vertical="center"/>
      <protection locked="0"/>
    </xf>
    <xf numFmtId="2" fontId="16" fillId="0" borderId="28" xfId="5" applyNumberFormat="1" applyFont="1" applyFill="1" applyBorder="1" applyAlignment="1" applyProtection="1">
      <alignment horizontal="center" vertical="center"/>
      <protection locked="0"/>
    </xf>
    <xf numFmtId="2" fontId="16" fillId="0" borderId="18" xfId="5" applyNumberFormat="1" applyFont="1" applyFill="1" applyBorder="1" applyAlignment="1" applyProtection="1">
      <alignment horizontal="center" vertical="center"/>
      <protection locked="0"/>
    </xf>
    <xf numFmtId="2" fontId="29" fillId="0" borderId="0" xfId="0" applyNumberFormat="1" applyFont="1" applyFill="1" applyBorder="1" applyAlignment="1" applyProtection="1">
      <alignment horizontal="center" vertical="center"/>
    </xf>
    <xf numFmtId="0" fontId="48" fillId="0" borderId="17" xfId="5" applyFont="1" applyFill="1" applyBorder="1" applyAlignment="1" applyProtection="1">
      <alignment horizontal="center" vertical="center"/>
      <protection locked="0"/>
    </xf>
    <xf numFmtId="0" fontId="51" fillId="0" borderId="17" xfId="5" applyFont="1" applyFill="1" applyBorder="1" applyAlignment="1" applyProtection="1">
      <alignment horizontal="center" vertical="center"/>
      <protection locked="0"/>
    </xf>
    <xf numFmtId="0" fontId="0" fillId="13" borderId="0" xfId="0" applyFill="1" applyProtection="1">
      <alignment vertical="center"/>
      <protection locked="0"/>
    </xf>
    <xf numFmtId="0" fontId="48" fillId="5" borderId="17" xfId="5" applyFont="1" applyFill="1" applyBorder="1" applyAlignment="1" applyProtection="1">
      <alignment horizontal="center" vertical="center"/>
      <protection locked="0"/>
    </xf>
    <xf numFmtId="0" fontId="48" fillId="14" borderId="17" xfId="5" applyFont="1" applyFill="1" applyBorder="1" applyAlignment="1" applyProtection="1">
      <alignment horizontal="center" vertical="center"/>
      <protection locked="0"/>
    </xf>
    <xf numFmtId="0" fontId="28" fillId="3" borderId="28" xfId="0" applyNumberFormat="1" applyFont="1" applyFill="1" applyBorder="1" applyAlignment="1" applyProtection="1">
      <alignment horizontal="center" vertical="center"/>
      <protection locked="0"/>
    </xf>
    <xf numFmtId="0" fontId="16" fillId="3" borderId="0" xfId="4" applyFont="1" applyFill="1" applyBorder="1" applyProtection="1">
      <alignment horizontal="right" vertical="center" indent="2"/>
      <protection locked="0"/>
    </xf>
    <xf numFmtId="0" fontId="28" fillId="3" borderId="0" xfId="4" applyFont="1" applyFill="1" applyBorder="1" applyAlignment="1" applyProtection="1">
      <alignment horizontal="center" vertical="center"/>
      <protection locked="0"/>
    </xf>
    <xf numFmtId="0" fontId="28" fillId="3" borderId="18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/>
    <xf numFmtId="0" fontId="7" fillId="0" borderId="0" xfId="0" applyFont="1">
      <alignment vertical="center"/>
    </xf>
    <xf numFmtId="0" fontId="7" fillId="0" borderId="1" xfId="0" applyFont="1" applyBorder="1" applyAlignment="1">
      <alignment horizontal="right"/>
    </xf>
    <xf numFmtId="0" fontId="7" fillId="0" borderId="1" xfId="0" applyFont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0" fillId="0" borderId="1" xfId="0" applyFont="1" applyBorder="1" applyAlignment="1"/>
    <xf numFmtId="0" fontId="7" fillId="0" borderId="38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0" xfId="0" applyFont="1" applyBorder="1" applyAlignment="1"/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/>
    </xf>
    <xf numFmtId="0" fontId="7" fillId="0" borderId="40" xfId="0" applyFont="1" applyBorder="1" applyAlignment="1">
      <alignment horizontal="center" vertical="center" wrapText="1"/>
    </xf>
    <xf numFmtId="0" fontId="0" fillId="0" borderId="10" xfId="0" applyFont="1" applyBorder="1" applyAlignment="1"/>
    <xf numFmtId="0" fontId="7" fillId="0" borderId="38" xfId="0" applyFont="1" applyBorder="1" applyAlignment="1">
      <alignment horizontal="center"/>
    </xf>
    <xf numFmtId="0" fontId="7" fillId="0" borderId="40" xfId="0" applyFont="1" applyBorder="1" applyAlignment="1">
      <alignment horizontal="center"/>
    </xf>
    <xf numFmtId="0" fontId="32" fillId="0" borderId="40" xfId="0" applyFont="1" applyBorder="1" applyAlignment="1">
      <alignment horizontal="center" vertical="center" wrapText="1"/>
    </xf>
    <xf numFmtId="0" fontId="17" fillId="6" borderId="0" xfId="7" applyFont="1" applyFill="1" applyBorder="1" applyAlignment="1" applyProtection="1">
      <alignment horizontal="center" vertical="center" wrapText="1"/>
    </xf>
    <xf numFmtId="0" fontId="10" fillId="4" borderId="0" xfId="7" applyNumberFormat="1" applyFont="1" applyFill="1" applyBorder="1" applyAlignment="1" applyProtection="1">
      <alignment horizontal="center" vertical="center"/>
    </xf>
    <xf numFmtId="0" fontId="10" fillId="4" borderId="0" xfId="7" applyFont="1" applyFill="1" applyBorder="1" applyAlignment="1" applyProtection="1">
      <alignment horizontal="center" vertical="center"/>
    </xf>
    <xf numFmtId="0" fontId="35" fillId="9" borderId="0" xfId="0" applyFont="1" applyFill="1" applyBorder="1" applyAlignment="1" applyProtection="1">
      <alignment horizontal="center" vertical="center"/>
    </xf>
    <xf numFmtId="0" fontId="30" fillId="0" borderId="10" xfId="0" applyFont="1" applyBorder="1" applyAlignment="1" applyProtection="1">
      <alignment horizontal="center" vertical="center"/>
    </xf>
    <xf numFmtId="0" fontId="30" fillId="0" borderId="11" xfId="0" applyFont="1" applyBorder="1" applyAlignment="1" applyProtection="1">
      <alignment horizontal="center" vertical="center"/>
    </xf>
    <xf numFmtId="0" fontId="30" fillId="0" borderId="12" xfId="0" applyFont="1" applyBorder="1" applyAlignment="1" applyProtection="1">
      <alignment horizontal="center" vertical="center"/>
    </xf>
    <xf numFmtId="0" fontId="17" fillId="6" borderId="0" xfId="7" applyFont="1" applyFill="1" applyBorder="1" applyAlignment="1" applyProtection="1">
      <alignment horizontal="center" vertical="center" wrapText="1"/>
    </xf>
    <xf numFmtId="166" fontId="4" fillId="0" borderId="10" xfId="0" applyNumberFormat="1" applyFont="1" applyFill="1" applyBorder="1" applyAlignment="1" applyProtection="1">
      <alignment horizontal="center" vertical="center"/>
    </xf>
    <xf numFmtId="166" fontId="4" fillId="0" borderId="11" xfId="0" applyNumberFormat="1" applyFont="1" applyFill="1" applyBorder="1" applyAlignment="1" applyProtection="1">
      <alignment horizontal="center" vertical="center"/>
    </xf>
    <xf numFmtId="166" fontId="4" fillId="0" borderId="12" xfId="0" applyNumberFormat="1" applyFont="1" applyFill="1" applyBorder="1" applyAlignment="1" applyProtection="1">
      <alignment horizontal="center" vertical="center"/>
    </xf>
    <xf numFmtId="0" fontId="45" fillId="5" borderId="21" xfId="0" applyFont="1" applyFill="1" applyBorder="1" applyAlignment="1" applyProtection="1">
      <alignment horizontal="center" vertical="center"/>
      <protection locked="0"/>
    </xf>
    <xf numFmtId="0" fontId="46" fillId="5" borderId="24" xfId="0" applyFont="1" applyFill="1" applyBorder="1" applyAlignment="1" applyProtection="1">
      <alignment horizontal="center" vertical="center"/>
      <protection locked="0"/>
    </xf>
    <xf numFmtId="0" fontId="46" fillId="5" borderId="25" xfId="0" applyFont="1" applyFill="1" applyBorder="1" applyAlignment="1" applyProtection="1">
      <alignment horizontal="center" vertical="center"/>
      <protection locked="0"/>
    </xf>
    <xf numFmtId="0" fontId="46" fillId="5" borderId="26" xfId="0" applyFont="1" applyFill="1" applyBorder="1" applyAlignment="1" applyProtection="1">
      <alignment horizontal="center" vertical="center"/>
      <protection locked="0"/>
    </xf>
    <xf numFmtId="0" fontId="4" fillId="5" borderId="10" xfId="0" applyFont="1" applyFill="1" applyBorder="1" applyAlignment="1" applyProtection="1">
      <alignment horizontal="center" vertical="center"/>
      <protection locked="0"/>
    </xf>
    <xf numFmtId="0" fontId="4" fillId="5" borderId="11" xfId="0" applyFont="1" applyFill="1" applyBorder="1" applyAlignment="1" applyProtection="1">
      <alignment horizontal="center" vertical="center"/>
      <protection locked="0"/>
    </xf>
    <xf numFmtId="0" fontId="4" fillId="5" borderId="12" xfId="0" applyFont="1" applyFill="1" applyBorder="1" applyAlignment="1" applyProtection="1">
      <alignment horizontal="center" vertical="center"/>
      <protection locked="0"/>
    </xf>
    <xf numFmtId="0" fontId="16" fillId="0" borderId="10" xfId="0" applyFont="1" applyBorder="1" applyAlignment="1" applyProtection="1">
      <alignment horizontal="center" vertical="center"/>
    </xf>
    <xf numFmtId="0" fontId="16" fillId="0" borderId="11" xfId="0" applyFont="1" applyBorder="1" applyAlignment="1" applyProtection="1">
      <alignment horizontal="center" vertical="center"/>
    </xf>
    <xf numFmtId="0" fontId="16" fillId="0" borderId="12" xfId="0" applyFont="1" applyBorder="1" applyAlignment="1" applyProtection="1">
      <alignment horizontal="center" vertical="center"/>
    </xf>
    <xf numFmtId="0" fontId="34" fillId="0" borderId="8" xfId="0" applyFont="1" applyBorder="1" applyAlignment="1" applyProtection="1">
      <alignment horizontal="center"/>
    </xf>
    <xf numFmtId="0" fontId="36" fillId="4" borderId="36" xfId="0" applyFont="1" applyFill="1" applyBorder="1" applyAlignment="1" applyProtection="1">
      <alignment horizontal="center" vertical="center"/>
    </xf>
    <xf numFmtId="0" fontId="36" fillId="4" borderId="37" xfId="0" applyFont="1" applyFill="1" applyBorder="1" applyAlignment="1" applyProtection="1">
      <alignment horizontal="center" vertical="center"/>
    </xf>
    <xf numFmtId="0" fontId="45" fillId="5" borderId="22" xfId="0" applyFont="1" applyFill="1" applyBorder="1" applyAlignment="1" applyProtection="1">
      <alignment horizontal="center" vertical="center"/>
      <protection locked="0"/>
    </xf>
    <xf numFmtId="0" fontId="45" fillId="5" borderId="23" xfId="0" applyFont="1" applyFill="1" applyBorder="1" applyAlignment="1" applyProtection="1">
      <alignment horizontal="center" vertical="center"/>
      <protection locked="0"/>
    </xf>
    <xf numFmtId="17" fontId="50" fillId="5" borderId="10" xfId="0" applyNumberFormat="1" applyFont="1" applyFill="1" applyBorder="1" applyAlignment="1" applyProtection="1">
      <alignment horizontal="center" vertical="center"/>
      <protection locked="0"/>
    </xf>
    <xf numFmtId="17" fontId="50" fillId="5" borderId="11" xfId="0" applyNumberFormat="1" applyFont="1" applyFill="1" applyBorder="1" applyAlignment="1" applyProtection="1">
      <alignment horizontal="center" vertical="center"/>
      <protection locked="0"/>
    </xf>
    <xf numFmtId="17" fontId="50" fillId="5" borderId="12" xfId="0" applyNumberFormat="1" applyFont="1" applyFill="1" applyBorder="1" applyAlignment="1" applyProtection="1">
      <alignment horizontal="center" vertical="center"/>
      <protection locked="0"/>
    </xf>
  </cellXfs>
  <cellStyles count="8">
    <cellStyle name="Entrée" xfId="1" builtinId="20" customBuiltin="1"/>
    <cellStyle name="Integers" xfId="2" xr:uid="{00000000-0005-0000-0000-000001000000}"/>
    <cellStyle name="Normal" xfId="0" builtinId="0" customBuiltin="1"/>
    <cellStyle name="Normal 2" xfId="3" xr:uid="{00000000-0005-0000-0000-000003000000}"/>
    <cellStyle name="Sortie" xfId="4" builtinId="21" customBuiltin="1"/>
    <cellStyle name="Text" xfId="5" xr:uid="{00000000-0005-0000-0000-000005000000}"/>
    <cellStyle name="Titre 1" xfId="6" builtinId="16"/>
    <cellStyle name="Titre 2" xfId="7" builtinId="17"/>
  </cellStyles>
  <dxfs count="137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border>
        <left/>
        <right/>
        <top style="thin">
          <color theme="0" tint="-0.24994659260841701"/>
        </top>
        <bottom style="thin">
          <color theme="0" tint="-0.24994659260841701"/>
        </bottom>
      </border>
    </dxf>
    <dxf>
      <border>
        <top style="thin">
          <color theme="4"/>
        </top>
      </border>
    </dxf>
    <dxf>
      <fill>
        <patternFill>
          <bgColor rgb="FFE2E6B0"/>
        </patternFill>
      </fill>
    </dxf>
    <dxf>
      <fill>
        <patternFill>
          <bgColor rgb="FFA9B238"/>
        </patternFill>
      </fill>
    </dxf>
    <dxf>
      <fill>
        <patternFill patternType="solid">
          <fgColor indexed="64"/>
          <bgColor rgb="FFFFC611"/>
        </patternFill>
      </fill>
    </dxf>
    <dxf>
      <fill>
        <patternFill>
          <bgColor theme="6" tint="0.59996337778862885"/>
        </patternFill>
      </fill>
    </dxf>
    <dxf>
      <fill>
        <patternFill>
          <bgColor rgb="FF87B2B3"/>
        </patternFill>
      </fill>
    </dxf>
    <dxf>
      <border>
        <left/>
        <right/>
        <top style="thin">
          <color theme="0" tint="-0.24994659260841701"/>
        </top>
        <bottom style="thin">
          <color theme="0" tint="-0.24994659260841701"/>
        </bottom>
      </border>
    </dxf>
    <dxf>
      <border>
        <top style="thin">
          <color theme="4"/>
        </top>
      </border>
    </dxf>
    <dxf>
      <fill>
        <patternFill>
          <bgColor rgb="FFE2E6B0"/>
        </patternFill>
      </fill>
    </dxf>
    <dxf>
      <fill>
        <patternFill>
          <bgColor rgb="FFA9B238"/>
        </patternFill>
      </fill>
    </dxf>
    <dxf>
      <fill>
        <patternFill patternType="solid">
          <fgColor indexed="64"/>
          <bgColor rgb="FFFFC611"/>
        </patternFill>
      </fill>
    </dxf>
    <dxf>
      <fill>
        <patternFill>
          <bgColor theme="6" tint="0.59996337778862885"/>
        </patternFill>
      </fill>
    </dxf>
    <dxf>
      <fill>
        <patternFill>
          <bgColor rgb="FF87B2B3"/>
        </patternFill>
      </fill>
    </dxf>
    <dxf>
      <border>
        <left style="thin">
          <color theme="2"/>
        </left>
        <right style="thin">
          <color theme="0" tint="-0.24994659260841701"/>
        </right>
        <top style="thin">
          <color theme="2"/>
        </top>
        <bottom style="thin">
          <color theme="0" tint="-0.24994659260841701"/>
        </bottom>
      </border>
    </dxf>
    <dxf>
      <border>
        <top style="thin">
          <color theme="4"/>
        </top>
      </border>
    </dxf>
    <dxf>
      <border>
        <left/>
        <right/>
        <top style="thin">
          <color theme="0" tint="-0.24994659260841701"/>
        </top>
        <bottom style="thin">
          <color theme="0" tint="-0.24994659260841701"/>
        </bottom>
      </border>
    </dxf>
    <dxf>
      <border>
        <top style="thin">
          <color theme="4"/>
        </top>
      </border>
    </dxf>
    <dxf>
      <fill>
        <patternFill>
          <bgColor rgb="FFE2E6B0"/>
        </patternFill>
      </fill>
    </dxf>
    <dxf>
      <fill>
        <patternFill>
          <bgColor rgb="FFA9B238"/>
        </patternFill>
      </fill>
    </dxf>
    <dxf>
      <fill>
        <patternFill patternType="solid">
          <fgColor indexed="64"/>
          <bgColor rgb="FFFFC611"/>
        </patternFill>
      </fill>
    </dxf>
    <dxf>
      <fill>
        <patternFill>
          <bgColor theme="6" tint="0.59996337778862885"/>
        </patternFill>
      </fill>
    </dxf>
    <dxf>
      <fill>
        <patternFill>
          <bgColor rgb="FF87B2B3"/>
        </patternFill>
      </fill>
    </dxf>
    <dxf>
      <fill>
        <patternFill>
          <bgColor rgb="FFA9B238"/>
        </patternFill>
      </fill>
    </dxf>
    <dxf>
      <fill>
        <patternFill patternType="solid">
          <fgColor indexed="64"/>
          <bgColor rgb="FFFFC611"/>
        </patternFill>
      </fill>
    </dxf>
    <dxf>
      <fill>
        <patternFill>
          <bgColor theme="6" tint="0.59996337778862885"/>
        </patternFill>
      </fill>
    </dxf>
    <dxf>
      <fill>
        <patternFill>
          <bgColor rgb="FF87B2B3"/>
        </patternFill>
      </fill>
    </dxf>
    <dxf>
      <border>
        <left/>
        <right/>
        <top style="thin">
          <color theme="0" tint="-0.24994659260841701"/>
        </top>
        <bottom style="thin">
          <color theme="0" tint="-0.24994659260841701"/>
        </bottom>
      </border>
    </dxf>
    <dxf>
      <border>
        <top style="thin">
          <color theme="4"/>
        </top>
      </border>
    </dxf>
    <dxf>
      <fill>
        <patternFill>
          <bgColor rgb="FFE2E6B0"/>
        </patternFill>
      </fill>
    </dxf>
    <dxf>
      <fill>
        <patternFill>
          <bgColor rgb="FFA9B238"/>
        </patternFill>
      </fill>
    </dxf>
    <dxf>
      <fill>
        <patternFill patternType="solid">
          <fgColor indexed="64"/>
          <bgColor rgb="FFFFC611"/>
        </patternFill>
      </fill>
    </dxf>
    <dxf>
      <fill>
        <patternFill>
          <bgColor theme="6" tint="0.59996337778862885"/>
        </patternFill>
      </fill>
    </dxf>
    <dxf>
      <fill>
        <patternFill>
          <bgColor rgb="FF87B2B3"/>
        </patternFill>
      </fill>
    </dxf>
    <dxf>
      <fill>
        <patternFill>
          <bgColor rgb="FFA9B238"/>
        </patternFill>
      </fill>
    </dxf>
    <dxf>
      <fill>
        <patternFill patternType="solid">
          <fgColor indexed="64"/>
          <bgColor rgb="FFFFC611"/>
        </patternFill>
      </fill>
    </dxf>
    <dxf>
      <fill>
        <patternFill>
          <bgColor theme="6" tint="0.59996337778862885"/>
        </patternFill>
      </fill>
    </dxf>
    <dxf>
      <fill>
        <patternFill>
          <bgColor rgb="FF87B2B3"/>
        </patternFill>
      </fill>
    </dxf>
    <dxf>
      <border>
        <left/>
        <right/>
        <top style="thin">
          <color theme="0" tint="-0.24994659260841701"/>
        </top>
        <bottom style="thin">
          <color theme="0" tint="-0.24994659260841701"/>
        </bottom>
      </border>
    </dxf>
    <dxf>
      <border>
        <top style="thin">
          <color theme="4"/>
        </top>
      </border>
    </dxf>
    <dxf>
      <fill>
        <patternFill>
          <bgColor rgb="FFE2E6B0"/>
        </patternFill>
      </fill>
    </dxf>
    <dxf>
      <fill>
        <patternFill>
          <bgColor rgb="FFA9B238"/>
        </patternFill>
      </fill>
    </dxf>
    <dxf>
      <fill>
        <patternFill patternType="solid">
          <fgColor indexed="64"/>
          <bgColor rgb="FFFFC611"/>
        </patternFill>
      </fill>
    </dxf>
    <dxf>
      <fill>
        <patternFill>
          <bgColor theme="6" tint="0.59996337778862885"/>
        </patternFill>
      </fill>
    </dxf>
    <dxf>
      <fill>
        <patternFill>
          <bgColor rgb="FF87B2B3"/>
        </patternFill>
      </fill>
    </dxf>
    <dxf>
      <fill>
        <patternFill>
          <bgColor rgb="FFA9B238"/>
        </patternFill>
      </fill>
    </dxf>
    <dxf>
      <fill>
        <patternFill patternType="solid">
          <fgColor indexed="64"/>
          <bgColor rgb="FFFFC611"/>
        </patternFill>
      </fill>
    </dxf>
    <dxf>
      <fill>
        <patternFill>
          <bgColor theme="6" tint="0.59996337778862885"/>
        </patternFill>
      </fill>
    </dxf>
    <dxf>
      <fill>
        <patternFill>
          <bgColor rgb="FF87B2B3"/>
        </patternFill>
      </fill>
    </dxf>
    <dxf>
      <border>
        <left/>
        <right/>
        <top style="thin">
          <color theme="0" tint="-0.24994659260841701"/>
        </top>
        <bottom style="thin">
          <color theme="0" tint="-0.24994659260841701"/>
        </bottom>
      </border>
    </dxf>
    <dxf>
      <border>
        <top style="thin">
          <color theme="4"/>
        </top>
      </border>
    </dxf>
    <dxf>
      <fill>
        <patternFill>
          <bgColor rgb="FFE2E6B0"/>
        </patternFill>
      </fill>
    </dxf>
    <dxf>
      <fill>
        <patternFill>
          <bgColor rgb="FFA9B238"/>
        </patternFill>
      </fill>
    </dxf>
    <dxf>
      <fill>
        <patternFill patternType="solid">
          <fgColor indexed="64"/>
          <bgColor rgb="FFFFC611"/>
        </patternFill>
      </fill>
    </dxf>
    <dxf>
      <fill>
        <patternFill>
          <bgColor theme="6" tint="0.59996337778862885"/>
        </patternFill>
      </fill>
    </dxf>
    <dxf>
      <fill>
        <patternFill>
          <bgColor rgb="FF87B2B3"/>
        </patternFill>
      </fill>
    </dxf>
    <dxf>
      <border>
        <left/>
        <right/>
        <top style="thin">
          <color theme="0" tint="-0.24994659260841701"/>
        </top>
        <bottom style="thin">
          <color theme="0" tint="-0.24994659260841701"/>
        </bottom>
      </border>
    </dxf>
    <dxf>
      <border>
        <top style="thin">
          <color theme="4"/>
        </top>
      </border>
    </dxf>
    <dxf>
      <fill>
        <patternFill>
          <bgColor rgb="FFE2E6B0"/>
        </patternFill>
      </fill>
    </dxf>
    <dxf>
      <fill>
        <patternFill>
          <bgColor rgb="FFA9B238"/>
        </patternFill>
      </fill>
    </dxf>
    <dxf>
      <fill>
        <patternFill patternType="solid">
          <fgColor indexed="64"/>
          <bgColor rgb="FFFFC611"/>
        </patternFill>
      </fill>
    </dxf>
    <dxf>
      <fill>
        <patternFill>
          <bgColor theme="6" tint="0.59996337778862885"/>
        </patternFill>
      </fill>
    </dxf>
    <dxf>
      <fill>
        <patternFill>
          <bgColor rgb="FF87B2B3"/>
        </patternFill>
      </fill>
    </dxf>
    <dxf>
      <border>
        <left/>
        <right/>
        <top style="thin">
          <color theme="0" tint="-0.24994659260841701"/>
        </top>
        <bottom style="thin">
          <color theme="0" tint="-0.24994659260841701"/>
        </bottom>
      </border>
    </dxf>
    <dxf>
      <border>
        <top style="thin">
          <color theme="4"/>
        </top>
      </border>
    </dxf>
    <dxf>
      <fill>
        <patternFill>
          <bgColor rgb="FFE2E6B0"/>
        </patternFill>
      </fill>
    </dxf>
    <dxf>
      <fill>
        <patternFill>
          <bgColor rgb="FFA9B238"/>
        </patternFill>
      </fill>
    </dxf>
    <dxf>
      <fill>
        <patternFill patternType="solid">
          <fgColor indexed="64"/>
          <bgColor rgb="FFFFC611"/>
        </patternFill>
      </fill>
    </dxf>
    <dxf>
      <fill>
        <patternFill>
          <bgColor theme="6" tint="0.59996337778862885"/>
        </patternFill>
      </fill>
    </dxf>
    <dxf>
      <fill>
        <patternFill>
          <bgColor rgb="FF87B2B3"/>
        </patternFill>
      </fill>
    </dxf>
    <dxf>
      <border>
        <left/>
        <right/>
        <top style="thin">
          <color theme="0" tint="-0.24994659260841701"/>
        </top>
        <bottom style="thin">
          <color theme="0" tint="-0.24994659260841701"/>
        </bottom>
      </border>
    </dxf>
    <dxf>
      <border>
        <top style="thin">
          <color theme="4"/>
        </top>
      </border>
    </dxf>
    <dxf>
      <fill>
        <patternFill>
          <bgColor rgb="FFE2E6B0"/>
        </patternFill>
      </fill>
    </dxf>
    <dxf>
      <fill>
        <patternFill>
          <bgColor rgb="FFA9B238"/>
        </patternFill>
      </fill>
    </dxf>
    <dxf>
      <fill>
        <patternFill patternType="solid">
          <fgColor indexed="64"/>
          <bgColor rgb="FFFFC611"/>
        </patternFill>
      </fill>
    </dxf>
    <dxf>
      <fill>
        <patternFill>
          <bgColor theme="6" tint="0.59996337778862885"/>
        </patternFill>
      </fill>
    </dxf>
    <dxf>
      <fill>
        <patternFill>
          <bgColor rgb="FF87B2B3"/>
        </patternFill>
      </fill>
    </dxf>
    <dxf>
      <border>
        <left style="thin">
          <color theme="2"/>
        </left>
        <right style="thin">
          <color theme="0" tint="-0.24994659260841701"/>
        </right>
        <top style="thin">
          <color theme="2"/>
        </top>
        <bottom style="thin">
          <color theme="0" tint="-0.24994659260841701"/>
        </bottom>
      </border>
    </dxf>
    <dxf>
      <border>
        <top style="thin">
          <color theme="4"/>
        </top>
      </border>
    </dxf>
    <dxf>
      <border>
        <left/>
        <right/>
        <top style="thin">
          <color theme="0" tint="-0.24994659260841701"/>
        </top>
        <bottom style="thin">
          <color theme="0" tint="-0.24994659260841701"/>
        </bottom>
      </border>
    </dxf>
    <dxf>
      <border>
        <top style="thin">
          <color theme="4"/>
        </top>
      </border>
    </dxf>
    <dxf>
      <fill>
        <patternFill>
          <bgColor rgb="FFE2E6B0"/>
        </patternFill>
      </fill>
    </dxf>
    <dxf>
      <border>
        <left style="thin">
          <color theme="2"/>
        </left>
        <right style="thin">
          <color theme="0" tint="-0.24994659260841701"/>
        </right>
        <top style="thin">
          <color theme="2"/>
        </top>
        <bottom style="thin">
          <color theme="0" tint="-0.24994659260841701"/>
        </bottom>
      </border>
    </dxf>
    <dxf>
      <border>
        <top style="thin">
          <color theme="4"/>
        </top>
      </border>
    </dxf>
    <dxf>
      <fill>
        <patternFill>
          <bgColor rgb="FFA9B238"/>
        </patternFill>
      </fill>
    </dxf>
    <dxf>
      <fill>
        <patternFill patternType="solid">
          <fgColor indexed="64"/>
          <bgColor rgb="FFFFC611"/>
        </patternFill>
      </fill>
    </dxf>
    <dxf>
      <fill>
        <patternFill>
          <bgColor theme="6" tint="0.59996337778862885"/>
        </patternFill>
      </fill>
    </dxf>
    <dxf>
      <fill>
        <patternFill>
          <bgColor rgb="FF87B2B3"/>
        </patternFill>
      </fill>
    </dxf>
    <dxf>
      <fill>
        <patternFill>
          <bgColor rgb="FFA9B238"/>
        </patternFill>
      </fill>
    </dxf>
    <dxf>
      <fill>
        <patternFill patternType="solid">
          <fgColor indexed="64"/>
          <bgColor rgb="FFFFC611"/>
        </patternFill>
      </fill>
    </dxf>
    <dxf>
      <fill>
        <patternFill>
          <bgColor theme="6" tint="0.59996337778862885"/>
        </patternFill>
      </fill>
    </dxf>
    <dxf>
      <fill>
        <patternFill>
          <bgColor rgb="FF87B2B3"/>
        </patternFill>
      </fill>
    </dxf>
    <dxf>
      <border>
        <left style="thin">
          <color theme="2"/>
        </left>
        <right style="thin">
          <color theme="0" tint="-0.24994659260841701"/>
        </right>
        <top style="thin">
          <color theme="2"/>
        </top>
        <bottom style="thin">
          <color theme="0" tint="-0.24994659260841701"/>
        </bottom>
      </border>
    </dxf>
    <dxf>
      <border>
        <top style="thin">
          <color theme="4"/>
        </top>
      </border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A9B238"/>
        </patternFill>
      </fill>
    </dxf>
    <dxf>
      <fill>
        <patternFill patternType="solid">
          <fgColor indexed="64"/>
          <bgColor rgb="FFFFC611"/>
        </patternFill>
      </fill>
    </dxf>
    <dxf>
      <fill>
        <patternFill>
          <bgColor theme="6" tint="0.59996337778862885"/>
        </patternFill>
      </fill>
    </dxf>
    <dxf>
      <fill>
        <patternFill>
          <bgColor rgb="FF87B2B3"/>
        </patternFill>
      </fill>
    </dxf>
    <dxf>
      <border>
        <left style="thin">
          <color theme="2"/>
        </left>
        <right style="thin">
          <color theme="0" tint="-0.24994659260841701"/>
        </right>
        <top style="thin">
          <color theme="2"/>
        </top>
        <bottom style="thin">
          <color theme="0" tint="-0.24994659260841701"/>
        </bottom>
      </border>
    </dxf>
    <dxf>
      <border>
        <top style="thin">
          <color theme="4"/>
        </top>
      </border>
    </dxf>
    <dxf>
      <fill>
        <patternFill>
          <bgColor rgb="FFBCB5C3"/>
        </patternFill>
      </fill>
    </dxf>
    <dxf>
      <border>
        <left/>
        <right/>
        <top style="thin">
          <color theme="0" tint="-0.24994659260841701"/>
        </top>
        <bottom style="thin">
          <color theme="0" tint="-0.24994659260841701"/>
        </bottom>
      </border>
    </dxf>
    <dxf>
      <border>
        <top style="thin">
          <color theme="4"/>
        </top>
      </border>
    </dxf>
    <dxf>
      <border>
        <left/>
        <right/>
        <top style="thin">
          <color theme="0" tint="-0.24994659260841701"/>
        </top>
        <bottom style="thin">
          <color theme="0" tint="-0.24994659260841701"/>
        </bottom>
      </border>
    </dxf>
    <dxf>
      <border>
        <top style="thin">
          <color theme="4"/>
        </top>
      </border>
    </dxf>
    <dxf>
      <fill>
        <patternFill>
          <bgColor rgb="FFFFFF66"/>
        </patternFill>
      </fill>
    </dxf>
    <dxf>
      <fill>
        <patternFill>
          <bgColor rgb="FFA9B238"/>
        </patternFill>
      </fill>
    </dxf>
    <dxf>
      <fill>
        <patternFill patternType="solid">
          <fgColor indexed="64"/>
          <bgColor rgb="FFFFC611"/>
        </patternFill>
      </fill>
    </dxf>
    <dxf>
      <fill>
        <patternFill>
          <bgColor theme="6" tint="0.59996337778862885"/>
        </patternFill>
      </fill>
    </dxf>
    <dxf>
      <fill>
        <patternFill>
          <bgColor rgb="FF87B2B3"/>
        </patternFill>
      </fill>
    </dxf>
    <dxf>
      <fill>
        <patternFill>
          <bgColor rgb="FFA9B238"/>
        </patternFill>
      </fill>
    </dxf>
    <dxf>
      <fill>
        <patternFill patternType="solid">
          <fgColor indexed="64"/>
          <bgColor rgb="FFFFC611"/>
        </patternFill>
      </fill>
    </dxf>
    <dxf>
      <fill>
        <patternFill>
          <bgColor theme="6" tint="0.59996337778862885"/>
        </patternFill>
      </fill>
    </dxf>
    <dxf>
      <fill>
        <patternFill>
          <bgColor rgb="FF87B2B3"/>
        </patternFill>
      </fill>
    </dxf>
    <dxf>
      <fill>
        <patternFill>
          <bgColor rgb="FFA9B238"/>
        </patternFill>
      </fill>
    </dxf>
    <dxf>
      <fill>
        <patternFill patternType="solid">
          <fgColor indexed="64"/>
          <bgColor rgb="FFFFC611"/>
        </patternFill>
      </fill>
    </dxf>
    <dxf>
      <fill>
        <patternFill>
          <bgColor theme="6" tint="0.59996337778862885"/>
        </patternFill>
      </fill>
    </dxf>
    <dxf>
      <fill>
        <patternFill>
          <bgColor rgb="FF87B2B3"/>
        </patternFill>
      </fill>
    </dxf>
    <dxf>
      <fill>
        <patternFill>
          <bgColor rgb="FFA9B238"/>
        </patternFill>
      </fill>
    </dxf>
    <dxf>
      <fill>
        <patternFill patternType="solid">
          <fgColor indexed="64"/>
          <bgColor rgb="FFFFC611"/>
        </patternFill>
      </fill>
    </dxf>
    <dxf>
      <fill>
        <patternFill>
          <bgColor theme="6" tint="0.59996337778862885"/>
        </patternFill>
      </fill>
    </dxf>
    <dxf>
      <fill>
        <patternFill>
          <bgColor rgb="FF87B2B3"/>
        </patternFill>
      </fill>
    </dxf>
    <dxf>
      <border>
        <left/>
        <right/>
        <top style="thin">
          <color theme="0" tint="-0.24994659260841701"/>
        </top>
        <bottom style="thin">
          <color theme="0" tint="-0.24994659260841701"/>
        </bottom>
      </border>
    </dxf>
    <dxf>
      <border>
        <top style="thin">
          <color theme="4"/>
        </top>
      </border>
    </dxf>
    <dxf>
      <fill>
        <patternFill>
          <bgColor rgb="FFE2E6B0"/>
        </patternFill>
      </fill>
    </dxf>
    <dxf>
      <fill>
        <patternFill>
          <bgColor rgb="FFA9B238"/>
        </patternFill>
      </fill>
    </dxf>
    <dxf>
      <fill>
        <patternFill patternType="solid">
          <fgColor indexed="64"/>
          <bgColor rgb="FFFFC611"/>
        </patternFill>
      </fill>
    </dxf>
    <dxf>
      <fill>
        <patternFill>
          <bgColor theme="6" tint="0.59996337778862885"/>
        </patternFill>
      </fill>
    </dxf>
    <dxf>
      <fill>
        <patternFill>
          <bgColor rgb="FF87B2B3"/>
        </patternFill>
      </fill>
    </dxf>
    <dxf>
      <fill>
        <patternFill>
          <bgColor rgb="FFBCB5C3"/>
        </patternFill>
      </fill>
    </dxf>
    <dxf>
      <border>
        <left/>
        <right/>
        <top style="thin">
          <color theme="0" tint="-0.24994659260841701"/>
        </top>
        <bottom style="thin">
          <color theme="0" tint="-0.24994659260841701"/>
        </bottom>
      </border>
    </dxf>
    <dxf>
      <border>
        <top style="thin">
          <color theme="4"/>
        </top>
      </border>
    </dxf>
    <dxf>
      <font>
        <b val="0"/>
        <i val="0"/>
        <color theme="0"/>
      </font>
      <fill>
        <patternFill>
          <bgColor theme="4"/>
        </patternFill>
      </fill>
      <border>
        <bottom style="thin">
          <color theme="4"/>
        </bottom>
      </border>
    </dxf>
    <dxf>
      <font>
        <b val="0"/>
        <i val="0"/>
      </font>
      <border>
        <bottom style="thin">
          <color theme="4"/>
        </bottom>
        <horizontal style="thin">
          <color theme="3" tint="0.59996337778862885"/>
        </horizontal>
      </border>
    </dxf>
  </dxfs>
  <tableStyles count="1" defaultTableStyle="Custom Table Style" defaultPivotStyle="PivotStyleMedium2">
    <tableStyle name="Custom Table Style" pivot="0" count="2" xr9:uid="{00000000-0011-0000-FFFF-FFFF00000000}">
      <tableStyleElement type="wholeTable" dxfId="136"/>
      <tableStyleElement type="headerRow" dxfId="135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VT457%20pour%20Si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T"/>
      <sheetName val="VT LEAD"/>
      <sheetName val="VT Alsace"/>
      <sheetName val="cdf visuel"/>
      <sheetName val="BRD"/>
      <sheetName val="FORMULES"/>
      <sheetName val="TABLEAU"/>
      <sheetName val="AFFICHAGE"/>
    </sheetNames>
    <sheetDataSet>
      <sheetData sheetId="0">
        <row r="21">
          <cell r="B21" t="str">
            <v>Page</v>
          </cell>
          <cell r="C21"/>
          <cell r="D21" t="str">
            <v>Cahier</v>
          </cell>
          <cell r="F21"/>
          <cell r="G21" t="str">
            <v>Rubrique</v>
          </cell>
          <cell r="H21"/>
          <cell r="I21" t="str">
            <v>Sujet</v>
          </cell>
          <cell r="J21"/>
          <cell r="K21" t="str">
            <v>Article</v>
          </cell>
          <cell r="L21"/>
          <cell r="M21" t="str">
            <v>Journaliste</v>
          </cell>
          <cell r="N21"/>
          <cell r="O21" t="str">
            <v>Commentaire</v>
          </cell>
          <cell r="P21"/>
          <cell r="Q21" t="str">
            <v>PUB</v>
          </cell>
          <cell r="R21"/>
          <cell r="S21" t="str">
            <v>REC</v>
          </cell>
          <cell r="T21"/>
          <cell r="U21" t="str">
            <v>MEP</v>
          </cell>
          <cell r="V21"/>
          <cell r="W21" t="str">
            <v>SR</v>
          </cell>
          <cell r="X21"/>
          <cell r="Y21" t="str">
            <v>BAT</v>
          </cell>
          <cell r="Z21"/>
          <cell r="AA21" t="str">
            <v>Spéc.</v>
          </cell>
          <cell r="AB21"/>
          <cell r="AC21" t="str">
            <v>Option</v>
          </cell>
          <cell r="AD21"/>
          <cell r="AE21" t="str">
            <v>Encart</v>
          </cell>
          <cell r="AF21"/>
          <cell r="AG21" t="str">
            <v>PUB</v>
          </cell>
        </row>
        <row r="22"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L22"/>
          <cell r="M22"/>
          <cell r="N22"/>
          <cell r="O22"/>
          <cell r="P22"/>
          <cell r="Q22"/>
          <cell r="R22"/>
          <cell r="S22">
            <v>52</v>
          </cell>
          <cell r="T22"/>
          <cell r="U22">
            <v>52</v>
          </cell>
          <cell r="V22"/>
          <cell r="W22">
            <v>52</v>
          </cell>
          <cell r="X22"/>
          <cell r="Y22">
            <v>52</v>
          </cell>
          <cell r="Z22"/>
          <cell r="AA22"/>
          <cell r="AB22"/>
          <cell r="AC22" t="str">
            <v>op</v>
          </cell>
          <cell r="AD22" t="str">
            <v>en</v>
          </cell>
          <cell r="AE22" t="str">
            <v>en</v>
          </cell>
          <cell r="AF22"/>
          <cell r="AG22">
            <v>11.25</v>
          </cell>
        </row>
        <row r="23">
          <cell r="B23" t="str">
            <v>V</v>
          </cell>
          <cell r="C23"/>
          <cell r="D23"/>
          <cell r="E23"/>
          <cell r="F23"/>
          <cell r="G23"/>
          <cell r="H23"/>
          <cell r="I23"/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</row>
        <row r="24">
          <cell r="B24"/>
          <cell r="C24"/>
          <cell r="D24" t="str">
            <v/>
          </cell>
          <cell r="E24"/>
          <cell r="F24"/>
          <cell r="G24"/>
          <cell r="H24"/>
          <cell r="I24"/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</row>
        <row r="25">
          <cell r="B25"/>
          <cell r="C25"/>
          <cell r="D25" t="str">
            <v/>
          </cell>
          <cell r="E25"/>
          <cell r="F25"/>
          <cell r="G25"/>
          <cell r="H25"/>
          <cell r="I25"/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</row>
        <row r="26">
          <cell r="B26">
            <v>1</v>
          </cell>
          <cell r="C26"/>
          <cell r="D26" t="str">
            <v>AVTC1</v>
          </cell>
          <cell r="E26"/>
          <cell r="F26"/>
          <cell r="G26" t="str">
            <v>Couverture</v>
          </cell>
          <cell r="H26"/>
          <cell r="I26" t="str">
            <v>UNE</v>
          </cell>
          <cell r="J26"/>
          <cell r="K26"/>
          <cell r="L26"/>
          <cell r="M26"/>
          <cell r="N26"/>
          <cell r="O26"/>
          <cell r="P26"/>
          <cell r="Q26"/>
          <cell r="R26"/>
          <cell r="S26" t="str">
            <v>é</v>
          </cell>
          <cell r="T26"/>
          <cell r="U26" t="str">
            <v>é</v>
          </cell>
          <cell r="V26"/>
          <cell r="W26" t="str">
            <v>é</v>
          </cell>
          <cell r="X26"/>
          <cell r="Y26" t="str">
            <v>é</v>
          </cell>
          <cell r="Z26"/>
          <cell r="AA26" t="str">
            <v>ré</v>
          </cell>
          <cell r="AB26"/>
          <cell r="AC26"/>
          <cell r="AD26"/>
          <cell r="AE26"/>
          <cell r="AF26"/>
          <cell r="AG26"/>
        </row>
        <row r="27">
          <cell r="B27">
            <v>2</v>
          </cell>
          <cell r="C27"/>
          <cell r="D27" t="str">
            <v>AVTC1</v>
          </cell>
          <cell r="E27"/>
          <cell r="F27"/>
          <cell r="G27"/>
          <cell r="H27"/>
          <cell r="I27"/>
          <cell r="J27"/>
          <cell r="K27"/>
          <cell r="L27"/>
          <cell r="M27"/>
          <cell r="N27"/>
          <cell r="O27"/>
          <cell r="P27"/>
          <cell r="Q27" t="str">
            <v>INFACO</v>
          </cell>
          <cell r="R27"/>
          <cell r="S27" t="str">
            <v>é</v>
          </cell>
          <cell r="T27"/>
          <cell r="U27" t="str">
            <v>é</v>
          </cell>
          <cell r="V27"/>
          <cell r="W27" t="str">
            <v>é</v>
          </cell>
          <cell r="X27"/>
          <cell r="Y27" t="str">
            <v>é</v>
          </cell>
          <cell r="Z27"/>
          <cell r="AA27" t="str">
            <v>rb</v>
          </cell>
          <cell r="AB27"/>
          <cell r="AC27"/>
          <cell r="AD27"/>
          <cell r="AE27"/>
          <cell r="AF27"/>
          <cell r="AG27">
            <v>1</v>
          </cell>
        </row>
        <row r="28">
          <cell r="B28">
            <v>3</v>
          </cell>
          <cell r="C28"/>
          <cell r="D28" t="str">
            <v>AVTC2</v>
          </cell>
          <cell r="E28"/>
          <cell r="F28"/>
          <cell r="G28"/>
          <cell r="H28"/>
          <cell r="I28" t="str">
            <v>ÉDITO</v>
          </cell>
          <cell r="J28"/>
          <cell r="K28" t="str">
            <v>39298</v>
          </cell>
          <cell r="L28"/>
          <cell r="M28"/>
          <cell r="N28"/>
          <cell r="O28"/>
          <cell r="P28"/>
          <cell r="Q28"/>
          <cell r="R28"/>
          <cell r="S28" t="str">
            <v>é</v>
          </cell>
          <cell r="T28"/>
          <cell r="U28" t="str">
            <v>é</v>
          </cell>
          <cell r="V28"/>
          <cell r="W28" t="str">
            <v>é</v>
          </cell>
          <cell r="X28"/>
          <cell r="Y28" t="str">
            <v>é</v>
          </cell>
          <cell r="Z28"/>
          <cell r="AA28" t="str">
            <v>rb</v>
          </cell>
          <cell r="AB28"/>
          <cell r="AC28"/>
          <cell r="AD28"/>
          <cell r="AE28"/>
          <cell r="AF28"/>
          <cell r="AG28"/>
        </row>
        <row r="29">
          <cell r="B29">
            <v>4</v>
          </cell>
          <cell r="C29"/>
          <cell r="D29" t="str">
            <v>AVTC2</v>
          </cell>
          <cell r="E29"/>
          <cell r="F29"/>
          <cell r="G29"/>
          <cell r="H29"/>
          <cell r="I29" t="str">
            <v>SOMMAIRE</v>
          </cell>
          <cell r="J29"/>
          <cell r="K29"/>
          <cell r="L29"/>
          <cell r="M29"/>
          <cell r="N29"/>
          <cell r="O29"/>
          <cell r="P29"/>
          <cell r="Q29"/>
          <cell r="R29"/>
          <cell r="S29" t="str">
            <v>é</v>
          </cell>
          <cell r="T29"/>
          <cell r="U29" t="str">
            <v>é</v>
          </cell>
          <cell r="V29"/>
          <cell r="W29" t="str">
            <v>é</v>
          </cell>
          <cell r="X29"/>
          <cell r="Y29" t="str">
            <v>é</v>
          </cell>
          <cell r="Z29"/>
          <cell r="AA29" t="str">
            <v>rb</v>
          </cell>
          <cell r="AB29"/>
          <cell r="AC29"/>
          <cell r="AD29"/>
          <cell r="AE29"/>
          <cell r="AF29"/>
          <cell r="AG29"/>
        </row>
        <row r="30">
          <cell r="B30">
            <v>5</v>
          </cell>
          <cell r="C30"/>
          <cell r="D30" t="str">
            <v>AVTC2</v>
          </cell>
          <cell r="E30"/>
          <cell r="F30"/>
          <cell r="G30"/>
          <cell r="H30"/>
          <cell r="I30"/>
          <cell r="J30"/>
          <cell r="K30"/>
          <cell r="L30"/>
          <cell r="M30"/>
          <cell r="N30"/>
          <cell r="O30"/>
          <cell r="P30"/>
          <cell r="Q30" t="str">
            <v>CORTEVA</v>
          </cell>
          <cell r="R30"/>
          <cell r="S30" t="str">
            <v>é</v>
          </cell>
          <cell r="T30"/>
          <cell r="U30" t="str">
            <v>é</v>
          </cell>
          <cell r="V30"/>
          <cell r="W30" t="str">
            <v>é</v>
          </cell>
          <cell r="X30"/>
          <cell r="Y30" t="str">
            <v>é</v>
          </cell>
          <cell r="Z30"/>
          <cell r="AA30" t="str">
            <v>rb</v>
          </cell>
          <cell r="AC30"/>
          <cell r="AE30"/>
          <cell r="AG30">
            <v>1</v>
          </cell>
        </row>
        <row r="31">
          <cell r="B31">
            <v>6</v>
          </cell>
          <cell r="C31"/>
          <cell r="D31" t="str">
            <v>AVTC2</v>
          </cell>
          <cell r="E31"/>
          <cell r="F31"/>
          <cell r="G31" t="str">
            <v>S'INFORMER</v>
          </cell>
          <cell r="H31"/>
          <cell r="I31" t="str">
            <v>Actus nationales</v>
          </cell>
          <cell r="J31"/>
          <cell r="K31" t="str">
            <v>39299</v>
          </cell>
          <cell r="L31"/>
          <cell r="M31"/>
          <cell r="N31"/>
          <cell r="O31"/>
          <cell r="P31"/>
          <cell r="Q31"/>
          <cell r="R31"/>
          <cell r="S31" t="str">
            <v>é</v>
          </cell>
          <cell r="T31"/>
          <cell r="U31" t="str">
            <v>é</v>
          </cell>
          <cell r="V31"/>
          <cell r="W31" t="str">
            <v>é</v>
          </cell>
          <cell r="X31"/>
          <cell r="Y31" t="str">
            <v>é</v>
          </cell>
          <cell r="Z31"/>
          <cell r="AA31" t="str">
            <v>rb</v>
          </cell>
          <cell r="AB31"/>
          <cell r="AC31"/>
          <cell r="AD31"/>
          <cell r="AE31"/>
          <cell r="AF31"/>
          <cell r="AG31"/>
        </row>
        <row r="32">
          <cell r="B32">
            <v>7</v>
          </cell>
          <cell r="C32"/>
          <cell r="D32" t="str">
            <v>AVTC2</v>
          </cell>
          <cell r="E32"/>
          <cell r="F32"/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 t="str">
            <v>CORTEVA</v>
          </cell>
          <cell r="R32"/>
          <cell r="S32" t="str">
            <v>é</v>
          </cell>
          <cell r="T32"/>
          <cell r="U32" t="str">
            <v>é</v>
          </cell>
          <cell r="V32"/>
          <cell r="W32" t="str">
            <v>é</v>
          </cell>
          <cell r="X32"/>
          <cell r="Y32" t="str">
            <v>é</v>
          </cell>
          <cell r="Z32"/>
          <cell r="AA32" t="str">
            <v>rb</v>
          </cell>
          <cell r="AB32"/>
          <cell r="AC32"/>
          <cell r="AD32"/>
          <cell r="AE32"/>
          <cell r="AF32"/>
          <cell r="AG32">
            <v>1</v>
          </cell>
        </row>
        <row r="33">
          <cell r="B33">
            <v>8</v>
          </cell>
          <cell r="C33"/>
          <cell r="D33" t="str">
            <v>AVTC2</v>
          </cell>
          <cell r="E33"/>
          <cell r="F33"/>
          <cell r="G33"/>
          <cell r="H33"/>
          <cell r="I33" t="str">
            <v>Actu nationales</v>
          </cell>
          <cell r="J33"/>
          <cell r="K33"/>
          <cell r="L33"/>
          <cell r="M33"/>
          <cell r="N33"/>
          <cell r="O33"/>
          <cell r="P33"/>
          <cell r="Q33"/>
          <cell r="R33"/>
          <cell r="S33" t="str">
            <v>é</v>
          </cell>
          <cell r="T33"/>
          <cell r="U33" t="str">
            <v>é</v>
          </cell>
          <cell r="V33"/>
          <cell r="W33" t="str">
            <v>é</v>
          </cell>
          <cell r="X33"/>
          <cell r="Y33" t="str">
            <v>é</v>
          </cell>
          <cell r="Z33"/>
          <cell r="AA33" t="str">
            <v>rb</v>
          </cell>
          <cell r="AB33"/>
          <cell r="AC33"/>
          <cell r="AD33"/>
          <cell r="AE33"/>
          <cell r="AF33"/>
          <cell r="AG33"/>
        </row>
        <row r="34">
          <cell r="B34">
            <v>9</v>
          </cell>
          <cell r="C34"/>
          <cell r="D34" t="str">
            <v>AVTC2</v>
          </cell>
          <cell r="E34"/>
          <cell r="F34"/>
          <cell r="G34"/>
          <cell r="H34"/>
          <cell r="I34"/>
          <cell r="J34"/>
          <cell r="K34"/>
          <cell r="L34"/>
          <cell r="M34"/>
          <cell r="N34"/>
          <cell r="O34"/>
          <cell r="P34"/>
          <cell r="Q34" t="str">
            <v>AP ABO LEADERS</v>
          </cell>
          <cell r="R34"/>
          <cell r="S34" t="str">
            <v>é</v>
          </cell>
          <cell r="T34"/>
          <cell r="U34" t="str">
            <v>é</v>
          </cell>
          <cell r="V34"/>
          <cell r="W34" t="str">
            <v>é</v>
          </cell>
          <cell r="X34"/>
          <cell r="Y34" t="str">
            <v>é</v>
          </cell>
          <cell r="Z34"/>
          <cell r="AA34" t="str">
            <v>rb</v>
          </cell>
          <cell r="AB34"/>
          <cell r="AC34"/>
          <cell r="AD34"/>
          <cell r="AE34"/>
          <cell r="AF34"/>
          <cell r="AG34"/>
        </row>
        <row r="35">
          <cell r="B35">
            <v>10</v>
          </cell>
          <cell r="C35"/>
          <cell r="D35" t="str">
            <v>AVTC2</v>
          </cell>
          <cell r="E35"/>
          <cell r="F35"/>
          <cell r="G35"/>
          <cell r="H35"/>
          <cell r="I35" t="str">
            <v>Actu nationales</v>
          </cell>
          <cell r="J35"/>
          <cell r="K35"/>
          <cell r="L35"/>
          <cell r="M35"/>
          <cell r="N35"/>
          <cell r="O35"/>
          <cell r="P35"/>
          <cell r="Q35" t="str">
            <v>1/4 ABO (VITI National) et 1/4 AP Twitter (VITI Leaders) NE PAS BOUGER</v>
          </cell>
          <cell r="R35"/>
          <cell r="S35" t="str">
            <v>é</v>
          </cell>
          <cell r="T35"/>
          <cell r="U35" t="str">
            <v>é</v>
          </cell>
          <cell r="V35"/>
          <cell r="W35" t="str">
            <v>é</v>
          </cell>
          <cell r="X35"/>
          <cell r="Y35" t="str">
            <v>é</v>
          </cell>
          <cell r="Z35"/>
          <cell r="AA35" t="str">
            <v>ré</v>
          </cell>
          <cell r="AB35"/>
          <cell r="AC35"/>
          <cell r="AD35"/>
          <cell r="AE35"/>
          <cell r="AF35"/>
          <cell r="AG35"/>
        </row>
        <row r="36">
          <cell r="B36">
            <v>11</v>
          </cell>
          <cell r="C36"/>
          <cell r="D36" t="str">
            <v>AVTC3</v>
          </cell>
          <cell r="E36"/>
          <cell r="F36"/>
          <cell r="G36"/>
          <cell r="H36"/>
          <cell r="I36"/>
          <cell r="J36"/>
          <cell r="K36"/>
          <cell r="L36"/>
          <cell r="M36"/>
          <cell r="N36"/>
          <cell r="O36"/>
          <cell r="P36"/>
          <cell r="Q36" t="str">
            <v>AP Site</v>
          </cell>
          <cell r="R36"/>
          <cell r="S36" t="str">
            <v>é</v>
          </cell>
          <cell r="T36"/>
          <cell r="U36" t="str">
            <v>é</v>
          </cell>
          <cell r="V36"/>
          <cell r="W36" t="str">
            <v>é</v>
          </cell>
          <cell r="X36"/>
          <cell r="Y36" t="str">
            <v>é</v>
          </cell>
          <cell r="Z36"/>
          <cell r="AA36"/>
          <cell r="AB36"/>
          <cell r="AC36"/>
          <cell r="AD36"/>
          <cell r="AE36"/>
          <cell r="AF36"/>
          <cell r="AG36">
            <v>1</v>
          </cell>
        </row>
        <row r="37">
          <cell r="B37">
            <v>12</v>
          </cell>
          <cell r="C37"/>
          <cell r="D37" t="str">
            <v>AVTC3</v>
          </cell>
          <cell r="E37"/>
          <cell r="F37"/>
          <cell r="G37" t="str">
            <v>VITICULTURE</v>
          </cell>
          <cell r="H37"/>
          <cell r="I37" t="str">
            <v>Ouverture : Trouvelot</v>
          </cell>
          <cell r="J37"/>
          <cell r="K37" t="str">
            <v>39301</v>
          </cell>
          <cell r="L37"/>
          <cell r="M37"/>
          <cell r="N37"/>
          <cell r="O37"/>
          <cell r="P37"/>
          <cell r="Q37"/>
          <cell r="R37"/>
          <cell r="S37" t="str">
            <v>é</v>
          </cell>
          <cell r="T37"/>
          <cell r="U37" t="str">
            <v>é</v>
          </cell>
          <cell r="V37"/>
          <cell r="W37" t="str">
            <v>é</v>
          </cell>
          <cell r="X37"/>
          <cell r="Y37" t="str">
            <v>é</v>
          </cell>
          <cell r="Z37"/>
          <cell r="AA37"/>
          <cell r="AB37"/>
          <cell r="AC37"/>
          <cell r="AD37"/>
          <cell r="AE37"/>
          <cell r="AF37"/>
          <cell r="AG37"/>
        </row>
        <row r="38">
          <cell r="B38">
            <v>13</v>
          </cell>
          <cell r="C38"/>
          <cell r="D38" t="str">
            <v>AVTC3</v>
          </cell>
          <cell r="E38"/>
          <cell r="F38"/>
          <cell r="G38"/>
          <cell r="H38"/>
          <cell r="I38" t="str">
            <v>Trouvelot</v>
          </cell>
          <cell r="J38"/>
          <cell r="K38"/>
          <cell r="L38"/>
          <cell r="M38"/>
          <cell r="N38"/>
          <cell r="O38"/>
          <cell r="P38"/>
          <cell r="Q38"/>
          <cell r="R38"/>
          <cell r="S38" t="str">
            <v>é</v>
          </cell>
          <cell r="T38"/>
          <cell r="U38" t="str">
            <v>é</v>
          </cell>
          <cell r="V38"/>
          <cell r="W38" t="str">
            <v>é</v>
          </cell>
          <cell r="X38"/>
          <cell r="Y38" t="str">
            <v>é</v>
          </cell>
          <cell r="Z38"/>
          <cell r="AA38"/>
          <cell r="AB38"/>
          <cell r="AC38"/>
          <cell r="AD38"/>
          <cell r="AE38"/>
          <cell r="AF38"/>
          <cell r="AG38"/>
        </row>
        <row r="39">
          <cell r="B39">
            <v>14</v>
          </cell>
          <cell r="C39"/>
          <cell r="D39" t="str">
            <v>AVTC3</v>
          </cell>
          <cell r="E39"/>
          <cell r="F39"/>
          <cell r="G39"/>
          <cell r="H39"/>
          <cell r="I39" t="str">
            <v>Trouvelot</v>
          </cell>
          <cell r="J39"/>
          <cell r="K39"/>
          <cell r="L39"/>
          <cell r="M39"/>
          <cell r="N39"/>
          <cell r="O39"/>
          <cell r="P39"/>
          <cell r="Q39"/>
          <cell r="R39"/>
          <cell r="S39" t="str">
            <v>é</v>
          </cell>
          <cell r="T39"/>
          <cell r="U39" t="str">
            <v>é</v>
          </cell>
          <cell r="V39"/>
          <cell r="W39" t="str">
            <v>é</v>
          </cell>
          <cell r="X39"/>
          <cell r="Y39" t="str">
            <v>é</v>
          </cell>
          <cell r="Z39"/>
          <cell r="AA39"/>
          <cell r="AB39"/>
          <cell r="AC39"/>
          <cell r="AD39"/>
          <cell r="AE39"/>
          <cell r="AF39"/>
          <cell r="AG39"/>
        </row>
        <row r="40">
          <cell r="B40">
            <v>15</v>
          </cell>
          <cell r="C40"/>
          <cell r="D40" t="str">
            <v>AVTC3</v>
          </cell>
          <cell r="E40"/>
          <cell r="F40"/>
          <cell r="G40"/>
          <cell r="H40"/>
          <cell r="I40"/>
          <cell r="J40"/>
          <cell r="K40"/>
          <cell r="L40"/>
          <cell r="M40"/>
          <cell r="N40"/>
          <cell r="O40"/>
          <cell r="P40"/>
          <cell r="Q40" t="str">
            <v>OPTION DE SANGOSSE</v>
          </cell>
          <cell r="R40"/>
          <cell r="S40" t="str">
            <v>é</v>
          </cell>
          <cell r="T40"/>
          <cell r="U40" t="str">
            <v>é</v>
          </cell>
          <cell r="V40"/>
          <cell r="W40" t="str">
            <v>é</v>
          </cell>
          <cell r="X40"/>
          <cell r="Y40" t="str">
            <v>é</v>
          </cell>
          <cell r="Z40"/>
          <cell r="AA40"/>
          <cell r="AB40"/>
          <cell r="AC40"/>
          <cell r="AD40"/>
          <cell r="AE40"/>
          <cell r="AF40"/>
          <cell r="AG40">
            <v>1</v>
          </cell>
        </row>
        <row r="41">
          <cell r="B41">
            <v>16</v>
          </cell>
          <cell r="C41"/>
          <cell r="D41" t="str">
            <v>AVTC3</v>
          </cell>
          <cell r="E41"/>
          <cell r="F41"/>
          <cell r="G41"/>
          <cell r="H41"/>
          <cell r="I41" t="str">
            <v>Cuivre et mildiou</v>
          </cell>
          <cell r="J41"/>
          <cell r="K41" t="str">
            <v>39302</v>
          </cell>
          <cell r="L41"/>
          <cell r="M41"/>
          <cell r="N41"/>
          <cell r="O41"/>
          <cell r="P41"/>
          <cell r="Q41"/>
          <cell r="R41"/>
          <cell r="S41" t="str">
            <v>é</v>
          </cell>
          <cell r="T41"/>
          <cell r="U41" t="str">
            <v>é</v>
          </cell>
          <cell r="V41"/>
          <cell r="W41" t="str">
            <v>é</v>
          </cell>
          <cell r="X41"/>
          <cell r="Y41" t="str">
            <v>é</v>
          </cell>
          <cell r="Z41"/>
          <cell r="AA41"/>
          <cell r="AB41"/>
          <cell r="AC41"/>
          <cell r="AD41"/>
          <cell r="AE41"/>
          <cell r="AF41"/>
          <cell r="AG41"/>
        </row>
        <row r="42">
          <cell r="B42">
            <v>17</v>
          </cell>
          <cell r="C42"/>
          <cell r="D42" t="str">
            <v>AVTC3</v>
          </cell>
          <cell r="E42"/>
          <cell r="F42"/>
          <cell r="G42"/>
          <cell r="H42"/>
          <cell r="I42" t="str">
            <v>Cuivre et mildiou</v>
          </cell>
          <cell r="J42"/>
          <cell r="K42"/>
          <cell r="L42"/>
          <cell r="M42"/>
          <cell r="N42"/>
          <cell r="O42"/>
          <cell r="P42"/>
          <cell r="Q42"/>
          <cell r="R42"/>
          <cell r="S42" t="str">
            <v>é</v>
          </cell>
          <cell r="T42"/>
          <cell r="U42" t="str">
            <v>é</v>
          </cell>
          <cell r="V42"/>
          <cell r="W42" t="str">
            <v>é</v>
          </cell>
          <cell r="X42"/>
          <cell r="Y42" t="str">
            <v>é</v>
          </cell>
          <cell r="Z42"/>
          <cell r="AA42"/>
          <cell r="AB42"/>
          <cell r="AC42"/>
          <cell r="AD42"/>
          <cell r="AE42"/>
          <cell r="AF42"/>
          <cell r="AG42"/>
        </row>
        <row r="43">
          <cell r="B43">
            <v>18</v>
          </cell>
          <cell r="C43"/>
          <cell r="D43" t="str">
            <v>AVTC3</v>
          </cell>
          <cell r="E43"/>
          <cell r="F43"/>
          <cell r="G43"/>
          <cell r="H43"/>
          <cell r="I43" t="str">
            <v>Château Latour</v>
          </cell>
          <cell r="J43"/>
          <cell r="K43" t="str">
            <v>39303</v>
          </cell>
          <cell r="L43"/>
          <cell r="M43"/>
          <cell r="N43"/>
          <cell r="O43"/>
          <cell r="P43"/>
          <cell r="Q43"/>
          <cell r="R43"/>
          <cell r="S43" t="str">
            <v>é</v>
          </cell>
          <cell r="T43"/>
          <cell r="U43" t="str">
            <v>é</v>
          </cell>
          <cell r="V43"/>
          <cell r="W43" t="str">
            <v>é</v>
          </cell>
          <cell r="X43"/>
          <cell r="Y43" t="str">
            <v>é</v>
          </cell>
          <cell r="Z43"/>
          <cell r="AA43"/>
          <cell r="AB43"/>
          <cell r="AC43"/>
          <cell r="AD43"/>
          <cell r="AE43"/>
          <cell r="AF43"/>
          <cell r="AG43"/>
        </row>
        <row r="44">
          <cell r="B44">
            <v>19</v>
          </cell>
          <cell r="C44"/>
          <cell r="D44" t="str">
            <v>AVTC4</v>
          </cell>
          <cell r="E44"/>
          <cell r="F44"/>
          <cell r="G44"/>
          <cell r="H44"/>
          <cell r="I44" t="str">
            <v>Château Latour</v>
          </cell>
          <cell r="J44"/>
          <cell r="K44"/>
          <cell r="L44"/>
          <cell r="M44"/>
          <cell r="N44"/>
          <cell r="O44"/>
          <cell r="P44"/>
          <cell r="Q44"/>
          <cell r="R44"/>
          <cell r="S44" t="str">
            <v>é</v>
          </cell>
          <cell r="T44"/>
          <cell r="U44" t="str">
            <v>é</v>
          </cell>
          <cell r="V44"/>
          <cell r="W44" t="str">
            <v>é</v>
          </cell>
          <cell r="X44"/>
          <cell r="Y44" t="str">
            <v>é</v>
          </cell>
          <cell r="Z44"/>
          <cell r="AA44"/>
          <cell r="AB44"/>
          <cell r="AC44"/>
          <cell r="AD44"/>
          <cell r="AE44"/>
          <cell r="AF44"/>
          <cell r="AG44"/>
        </row>
        <row r="45">
          <cell r="B45">
            <v>20</v>
          </cell>
          <cell r="C45"/>
          <cell r="D45" t="str">
            <v>AVTC4</v>
          </cell>
          <cell r="E45"/>
          <cell r="F45"/>
          <cell r="G45"/>
          <cell r="H45"/>
          <cell r="I45" t="str">
            <v>Château Latour</v>
          </cell>
          <cell r="J45"/>
          <cell r="K45"/>
          <cell r="L45"/>
          <cell r="M45"/>
          <cell r="N45"/>
          <cell r="O45"/>
          <cell r="P45"/>
          <cell r="Q45"/>
          <cell r="R45"/>
          <cell r="S45" t="str">
            <v>é</v>
          </cell>
          <cell r="T45"/>
          <cell r="U45" t="str">
            <v>é</v>
          </cell>
          <cell r="V45"/>
          <cell r="W45" t="str">
            <v>é</v>
          </cell>
          <cell r="X45"/>
          <cell r="Y45" t="str">
            <v>é</v>
          </cell>
          <cell r="Z45"/>
          <cell r="AA45"/>
          <cell r="AB45"/>
          <cell r="AC45"/>
          <cell r="AD45"/>
          <cell r="AE45"/>
          <cell r="AF45"/>
          <cell r="AG45"/>
        </row>
        <row r="46">
          <cell r="B46">
            <v>21</v>
          </cell>
          <cell r="C46"/>
          <cell r="D46" t="str">
            <v>AVTC4</v>
          </cell>
          <cell r="E46"/>
          <cell r="F46"/>
          <cell r="G46"/>
          <cell r="H46"/>
          <cell r="I46" t="str">
            <v>Château Latour</v>
          </cell>
          <cell r="J46"/>
          <cell r="K46"/>
          <cell r="L46"/>
          <cell r="M46"/>
          <cell r="N46"/>
          <cell r="O46"/>
          <cell r="P46"/>
          <cell r="Q46"/>
          <cell r="R46"/>
          <cell r="S46" t="str">
            <v>é</v>
          </cell>
          <cell r="T46"/>
          <cell r="U46" t="str">
            <v>é</v>
          </cell>
          <cell r="V46"/>
          <cell r="W46" t="str">
            <v>é</v>
          </cell>
          <cell r="X46"/>
          <cell r="Y46" t="str">
            <v>é</v>
          </cell>
          <cell r="Z46"/>
          <cell r="AA46"/>
          <cell r="AB46"/>
          <cell r="AC46"/>
          <cell r="AD46"/>
          <cell r="AE46"/>
          <cell r="AF46"/>
          <cell r="AG46"/>
        </row>
        <row r="47">
          <cell r="B47">
            <v>22</v>
          </cell>
          <cell r="C47"/>
          <cell r="D47" t="str">
            <v>AVTC4</v>
          </cell>
          <cell r="E47"/>
          <cell r="F47"/>
          <cell r="G47"/>
          <cell r="H47"/>
          <cell r="I47" t="str">
            <v>Terra Vitis et AB</v>
          </cell>
          <cell r="J47"/>
          <cell r="K47" t="str">
            <v>39304</v>
          </cell>
          <cell r="L47"/>
          <cell r="M47"/>
          <cell r="N47"/>
          <cell r="O47"/>
          <cell r="P47"/>
          <cell r="Q47"/>
          <cell r="R47"/>
          <cell r="S47" t="str">
            <v>é</v>
          </cell>
          <cell r="T47"/>
          <cell r="U47" t="str">
            <v>é</v>
          </cell>
          <cell r="V47"/>
          <cell r="W47" t="str">
            <v>é</v>
          </cell>
          <cell r="X47"/>
          <cell r="Y47" t="str">
            <v>é</v>
          </cell>
          <cell r="Z47"/>
          <cell r="AA47"/>
          <cell r="AB47"/>
          <cell r="AC47"/>
          <cell r="AD47"/>
          <cell r="AE47"/>
          <cell r="AF47"/>
          <cell r="AG47"/>
        </row>
        <row r="48">
          <cell r="B48">
            <v>23</v>
          </cell>
          <cell r="C48"/>
          <cell r="D48" t="str">
            <v>AVTC4</v>
          </cell>
          <cell r="E48"/>
          <cell r="F48"/>
          <cell r="G48"/>
          <cell r="H48"/>
          <cell r="I48" t="str">
            <v>Terra Vitis et AB</v>
          </cell>
          <cell r="J48"/>
          <cell r="K48"/>
          <cell r="L48"/>
          <cell r="M48"/>
          <cell r="N48"/>
          <cell r="O48"/>
          <cell r="P48"/>
          <cell r="Q48"/>
          <cell r="R48"/>
          <cell r="S48" t="str">
            <v>é</v>
          </cell>
          <cell r="T48"/>
          <cell r="U48" t="str">
            <v>é</v>
          </cell>
          <cell r="V48"/>
          <cell r="W48" t="str">
            <v>é</v>
          </cell>
          <cell r="X48"/>
          <cell r="Y48" t="str">
            <v>é</v>
          </cell>
          <cell r="Z48"/>
          <cell r="AA48"/>
          <cell r="AB48"/>
          <cell r="AC48"/>
          <cell r="AD48"/>
          <cell r="AE48"/>
          <cell r="AF48"/>
          <cell r="AG48"/>
        </row>
        <row r="49">
          <cell r="B49">
            <v>24</v>
          </cell>
          <cell r="C49"/>
          <cell r="D49" t="str">
            <v>AVTC4</v>
          </cell>
          <cell r="E49"/>
          <cell r="F49"/>
          <cell r="G49"/>
          <cell r="H49"/>
          <cell r="I49" t="str">
            <v>Cuivre</v>
          </cell>
          <cell r="J49"/>
          <cell r="K49" t="str">
            <v>39305</v>
          </cell>
          <cell r="L49"/>
          <cell r="M49"/>
          <cell r="N49"/>
          <cell r="O49"/>
          <cell r="P49"/>
          <cell r="Q49"/>
          <cell r="R49"/>
          <cell r="S49" t="str">
            <v>é</v>
          </cell>
          <cell r="T49"/>
          <cell r="U49" t="str">
            <v>é</v>
          </cell>
          <cell r="V49"/>
          <cell r="W49" t="str">
            <v>é</v>
          </cell>
          <cell r="X49"/>
          <cell r="Y49" t="str">
            <v>é</v>
          </cell>
          <cell r="Z49"/>
          <cell r="AA49"/>
          <cell r="AB49"/>
          <cell r="AC49"/>
          <cell r="AD49"/>
          <cell r="AE49"/>
          <cell r="AF49"/>
          <cell r="AG49"/>
        </row>
        <row r="50">
          <cell r="B50">
            <v>25</v>
          </cell>
          <cell r="C50"/>
          <cell r="D50" t="str">
            <v>AVTC4</v>
          </cell>
          <cell r="E50"/>
          <cell r="F50"/>
          <cell r="G50"/>
          <cell r="H50"/>
          <cell r="I50" t="str">
            <v>Cuivre</v>
          </cell>
          <cell r="J50"/>
          <cell r="K50"/>
          <cell r="L50"/>
          <cell r="M50"/>
          <cell r="N50"/>
          <cell r="O50"/>
          <cell r="P50"/>
          <cell r="Q50" t="str">
            <v>1/4 H PULVERISATION 21</v>
          </cell>
          <cell r="R50"/>
          <cell r="S50" t="str">
            <v>é</v>
          </cell>
          <cell r="T50"/>
          <cell r="U50" t="str">
            <v>é</v>
          </cell>
          <cell r="V50"/>
          <cell r="W50" t="str">
            <v>é</v>
          </cell>
          <cell r="X50"/>
          <cell r="Y50" t="str">
            <v>é</v>
          </cell>
          <cell r="Z50"/>
          <cell r="AA50"/>
          <cell r="AB50"/>
          <cell r="AC50"/>
          <cell r="AD50"/>
          <cell r="AE50"/>
          <cell r="AF50"/>
          <cell r="AG50">
            <v>0.25</v>
          </cell>
        </row>
        <row r="51">
          <cell r="B51">
            <v>26</v>
          </cell>
          <cell r="C51"/>
          <cell r="D51" t="str">
            <v>AVTC4</v>
          </cell>
          <cell r="E51"/>
          <cell r="F51"/>
          <cell r="G51"/>
          <cell r="H51"/>
          <cell r="I51" t="str">
            <v>News</v>
          </cell>
          <cell r="J51"/>
          <cell r="K51" t="str">
            <v>39306</v>
          </cell>
          <cell r="L51"/>
          <cell r="M51"/>
          <cell r="N51"/>
          <cell r="O51"/>
          <cell r="P51"/>
          <cell r="Q51"/>
          <cell r="R51"/>
          <cell r="S51" t="str">
            <v>é</v>
          </cell>
          <cell r="T51"/>
          <cell r="U51" t="str">
            <v>é</v>
          </cell>
          <cell r="V51"/>
          <cell r="W51" t="str">
            <v>é</v>
          </cell>
          <cell r="X51"/>
          <cell r="Y51" t="str">
            <v>é</v>
          </cell>
          <cell r="Z51"/>
          <cell r="AA51"/>
          <cell r="AB51"/>
          <cell r="AC51"/>
          <cell r="AD51"/>
          <cell r="AE51"/>
          <cell r="AF51"/>
          <cell r="AG51"/>
        </row>
        <row r="52">
          <cell r="B52">
            <v>27</v>
          </cell>
          <cell r="C52"/>
          <cell r="D52" t="str">
            <v>AVTC4</v>
          </cell>
          <cell r="E52"/>
          <cell r="F52"/>
          <cell r="G52"/>
          <cell r="H52"/>
          <cell r="I52"/>
          <cell r="J52"/>
          <cell r="K52"/>
          <cell r="L52"/>
          <cell r="M52"/>
          <cell r="N52"/>
          <cell r="O52"/>
          <cell r="P52"/>
          <cell r="Q52" t="str">
            <v>CORTEVA</v>
          </cell>
          <cell r="R52"/>
          <cell r="S52" t="str">
            <v>é</v>
          </cell>
          <cell r="T52"/>
          <cell r="U52" t="str">
            <v>é</v>
          </cell>
          <cell r="V52"/>
          <cell r="W52" t="str">
            <v>é</v>
          </cell>
          <cell r="X52"/>
          <cell r="Y52" t="str">
            <v>é</v>
          </cell>
          <cell r="Z52"/>
          <cell r="AA52"/>
          <cell r="AB52"/>
          <cell r="AC52"/>
          <cell r="AD52"/>
          <cell r="AE52"/>
          <cell r="AF52"/>
          <cell r="AG52">
            <v>1</v>
          </cell>
        </row>
        <row r="53">
          <cell r="B53">
            <v>28</v>
          </cell>
          <cell r="C53"/>
          <cell r="D53" t="str">
            <v>AVTC4</v>
          </cell>
          <cell r="E53"/>
          <cell r="F53"/>
          <cell r="G53" t="str">
            <v>ŒNOLOGIE</v>
          </cell>
          <cell r="H53"/>
          <cell r="I53" t="str">
            <v>Ouverture : Bioprotection</v>
          </cell>
          <cell r="J53"/>
          <cell r="K53" t="str">
            <v>39308</v>
          </cell>
          <cell r="L53"/>
          <cell r="M53"/>
          <cell r="N53"/>
          <cell r="O53"/>
          <cell r="P53"/>
          <cell r="Q53"/>
          <cell r="R53"/>
          <cell r="S53" t="str">
            <v>é</v>
          </cell>
          <cell r="T53"/>
          <cell r="U53" t="str">
            <v>é</v>
          </cell>
          <cell r="V53"/>
          <cell r="W53" t="str">
            <v>é</v>
          </cell>
          <cell r="X53"/>
          <cell r="Y53" t="str">
            <v>é</v>
          </cell>
          <cell r="Z53"/>
          <cell r="AA53"/>
          <cell r="AB53"/>
          <cell r="AC53"/>
          <cell r="AD53"/>
          <cell r="AE53"/>
          <cell r="AF53"/>
          <cell r="AG53"/>
        </row>
        <row r="54">
          <cell r="B54">
            <v>29</v>
          </cell>
          <cell r="C54"/>
          <cell r="D54" t="str">
            <v>AVTC4</v>
          </cell>
          <cell r="E54"/>
          <cell r="F54"/>
          <cell r="G54"/>
          <cell r="H54"/>
          <cell r="I54" t="str">
            <v>Bioprotection</v>
          </cell>
          <cell r="J54"/>
          <cell r="K54"/>
          <cell r="L54"/>
          <cell r="M54"/>
          <cell r="N54"/>
          <cell r="O54"/>
          <cell r="P54"/>
          <cell r="Q54"/>
          <cell r="R54"/>
          <cell r="S54" t="str">
            <v>é</v>
          </cell>
          <cell r="T54"/>
          <cell r="U54" t="str">
            <v>é</v>
          </cell>
          <cell r="V54"/>
          <cell r="W54" t="str">
            <v>é</v>
          </cell>
          <cell r="X54"/>
          <cell r="Y54" t="str">
            <v>é</v>
          </cell>
          <cell r="Z54"/>
          <cell r="AA54"/>
          <cell r="AB54"/>
          <cell r="AC54"/>
          <cell r="AD54"/>
          <cell r="AE54"/>
          <cell r="AF54"/>
          <cell r="AG54"/>
        </row>
        <row r="55">
          <cell r="B55">
            <v>30</v>
          </cell>
          <cell r="C55"/>
          <cell r="D55" t="str">
            <v>AVTC4</v>
          </cell>
          <cell r="E55"/>
          <cell r="F55"/>
          <cell r="G55"/>
          <cell r="H55"/>
          <cell r="I55" t="str">
            <v>Bioprotection</v>
          </cell>
          <cell r="J55"/>
          <cell r="K55"/>
          <cell r="L55"/>
          <cell r="M55"/>
          <cell r="N55"/>
          <cell r="O55"/>
          <cell r="P55"/>
          <cell r="Q55"/>
          <cell r="R55"/>
          <cell r="S55" t="str">
            <v>é</v>
          </cell>
          <cell r="T55"/>
          <cell r="U55" t="str">
            <v>é</v>
          </cell>
          <cell r="V55"/>
          <cell r="W55" t="str">
            <v>é</v>
          </cell>
          <cell r="X55"/>
          <cell r="Y55" t="str">
            <v>é</v>
          </cell>
          <cell r="Z55"/>
          <cell r="AA55"/>
          <cell r="AB55"/>
          <cell r="AC55"/>
          <cell r="AD55"/>
          <cell r="AE55"/>
          <cell r="AF55"/>
          <cell r="AG55"/>
        </row>
        <row r="56">
          <cell r="B56">
            <v>31</v>
          </cell>
          <cell r="C56"/>
          <cell r="D56" t="str">
            <v>AVTC4</v>
          </cell>
          <cell r="E56"/>
          <cell r="F56"/>
          <cell r="G56"/>
          <cell r="H56"/>
          <cell r="I56"/>
          <cell r="J56"/>
          <cell r="K56"/>
          <cell r="L56"/>
          <cell r="M56"/>
          <cell r="N56"/>
          <cell r="O56"/>
          <cell r="P56"/>
          <cell r="Q56" t="str">
            <v>CIC</v>
          </cell>
          <cell r="R56"/>
          <cell r="S56" t="str">
            <v>é</v>
          </cell>
          <cell r="T56"/>
          <cell r="U56" t="str">
            <v>é</v>
          </cell>
          <cell r="V56"/>
          <cell r="W56" t="str">
            <v>é</v>
          </cell>
          <cell r="X56"/>
          <cell r="Y56" t="str">
            <v>é</v>
          </cell>
          <cell r="Z56"/>
          <cell r="AA56"/>
          <cell r="AB56"/>
          <cell r="AC56"/>
          <cell r="AD56"/>
          <cell r="AE56"/>
          <cell r="AF56"/>
          <cell r="AG56">
            <v>1</v>
          </cell>
        </row>
        <row r="57">
          <cell r="B57">
            <v>32</v>
          </cell>
          <cell r="C57"/>
          <cell r="D57" t="str">
            <v>AVTC4</v>
          </cell>
          <cell r="E57"/>
          <cell r="F57"/>
          <cell r="G57"/>
          <cell r="H57"/>
          <cell r="I57" t="str">
            <v>Mise en bouteille</v>
          </cell>
          <cell r="J57"/>
          <cell r="K57" t="str">
            <v>39309</v>
          </cell>
          <cell r="L57"/>
          <cell r="M57"/>
          <cell r="N57"/>
          <cell r="O57"/>
          <cell r="P57"/>
          <cell r="Q57"/>
          <cell r="R57"/>
          <cell r="S57" t="str">
            <v>é</v>
          </cell>
          <cell r="T57"/>
          <cell r="U57" t="str">
            <v>é</v>
          </cell>
          <cell r="V57"/>
          <cell r="W57" t="str">
            <v>é</v>
          </cell>
          <cell r="X57"/>
          <cell r="Y57" t="str">
            <v>é</v>
          </cell>
          <cell r="Z57"/>
          <cell r="AA57"/>
          <cell r="AB57"/>
          <cell r="AC57"/>
          <cell r="AD57"/>
          <cell r="AE57"/>
          <cell r="AF57"/>
          <cell r="AG57"/>
        </row>
        <row r="58">
          <cell r="B58">
            <v>33</v>
          </cell>
          <cell r="C58"/>
          <cell r="D58" t="str">
            <v>AVTC4</v>
          </cell>
          <cell r="E58"/>
          <cell r="F58"/>
          <cell r="G58"/>
          <cell r="H58"/>
          <cell r="I58" t="str">
            <v>Mise en bouteille</v>
          </cell>
          <cell r="J58"/>
          <cell r="K58"/>
          <cell r="L58"/>
          <cell r="M58"/>
          <cell r="N58"/>
          <cell r="O58"/>
          <cell r="P58"/>
          <cell r="Q58"/>
          <cell r="R58"/>
          <cell r="S58" t="str">
            <v>é</v>
          </cell>
          <cell r="T58"/>
          <cell r="U58" t="str">
            <v>é</v>
          </cell>
          <cell r="V58"/>
          <cell r="W58" t="str">
            <v>é</v>
          </cell>
          <cell r="X58"/>
          <cell r="Y58" t="str">
            <v>é</v>
          </cell>
          <cell r="Z58"/>
          <cell r="AA58"/>
          <cell r="AB58"/>
          <cell r="AC58"/>
          <cell r="AD58"/>
          <cell r="AE58"/>
          <cell r="AF58"/>
          <cell r="AG58"/>
        </row>
        <row r="59">
          <cell r="B59">
            <v>34</v>
          </cell>
          <cell r="C59"/>
          <cell r="D59" t="str">
            <v>AVTC4</v>
          </cell>
          <cell r="E59"/>
          <cell r="F59"/>
          <cell r="G59"/>
          <cell r="H59"/>
          <cell r="I59" t="str">
            <v>News</v>
          </cell>
          <cell r="J59"/>
          <cell r="K59" t="str">
            <v>39310</v>
          </cell>
          <cell r="L59"/>
          <cell r="M59"/>
          <cell r="N59"/>
          <cell r="O59"/>
          <cell r="P59"/>
          <cell r="Q59"/>
          <cell r="R59"/>
          <cell r="S59" t="str">
            <v>é</v>
          </cell>
          <cell r="T59"/>
          <cell r="U59" t="str">
            <v>é</v>
          </cell>
          <cell r="V59"/>
          <cell r="W59" t="str">
            <v>é</v>
          </cell>
          <cell r="X59"/>
          <cell r="Y59" t="str">
            <v>é</v>
          </cell>
          <cell r="Z59"/>
          <cell r="AA59"/>
          <cell r="AB59"/>
          <cell r="AC59"/>
          <cell r="AD59"/>
          <cell r="AE59"/>
          <cell r="AF59"/>
          <cell r="AG59"/>
        </row>
        <row r="60">
          <cell r="B60">
            <v>35</v>
          </cell>
          <cell r="C60"/>
          <cell r="D60" t="str">
            <v>AVTC3</v>
          </cell>
          <cell r="E60"/>
          <cell r="F60"/>
          <cell r="G60"/>
          <cell r="H60"/>
          <cell r="I60"/>
          <cell r="J60"/>
          <cell r="K60"/>
          <cell r="L60"/>
          <cell r="M60"/>
          <cell r="N60"/>
          <cell r="O60"/>
          <cell r="P60"/>
          <cell r="Q60" t="str">
            <v>AP GTP</v>
          </cell>
          <cell r="R60"/>
          <cell r="S60" t="str">
            <v>é</v>
          </cell>
          <cell r="T60"/>
          <cell r="U60" t="str">
            <v>é</v>
          </cell>
          <cell r="V60"/>
          <cell r="W60" t="str">
            <v>é</v>
          </cell>
          <cell r="X60"/>
          <cell r="Y60" t="str">
            <v>é</v>
          </cell>
          <cell r="Z60"/>
          <cell r="AA60"/>
          <cell r="AB60"/>
          <cell r="AC60"/>
          <cell r="AD60"/>
          <cell r="AE60"/>
          <cell r="AF60"/>
          <cell r="AG60"/>
        </row>
        <row r="61">
          <cell r="B61">
            <v>36</v>
          </cell>
          <cell r="C61"/>
          <cell r="D61" t="str">
            <v>AVTC3</v>
          </cell>
          <cell r="E61"/>
          <cell r="F61"/>
          <cell r="G61" t="str">
            <v>DOSSIER</v>
          </cell>
          <cell r="H61"/>
          <cell r="I61" t="str">
            <v xml:space="preserve">Ouverture : Palmarès Vinitech </v>
          </cell>
          <cell r="J61"/>
          <cell r="K61" t="str">
            <v>39311</v>
          </cell>
          <cell r="L61"/>
          <cell r="M61"/>
          <cell r="N61"/>
          <cell r="O61"/>
          <cell r="P61"/>
          <cell r="Q61"/>
          <cell r="R61"/>
          <cell r="S61" t="str">
            <v>é</v>
          </cell>
          <cell r="T61"/>
          <cell r="U61" t="str">
            <v>é</v>
          </cell>
          <cell r="V61"/>
          <cell r="W61" t="str">
            <v>é</v>
          </cell>
          <cell r="X61"/>
          <cell r="Y61" t="str">
            <v>é</v>
          </cell>
          <cell r="Z61"/>
          <cell r="AA61"/>
          <cell r="AB61"/>
          <cell r="AC61"/>
          <cell r="AD61"/>
          <cell r="AE61"/>
          <cell r="AF61"/>
          <cell r="AG61"/>
        </row>
        <row r="62">
          <cell r="B62">
            <v>37</v>
          </cell>
          <cell r="C62"/>
          <cell r="D62" t="str">
            <v>AVTC3</v>
          </cell>
          <cell r="E62"/>
          <cell r="F62"/>
          <cell r="G62"/>
          <cell r="H62"/>
          <cell r="I62" t="str">
            <v>Palmarès Vinitech</v>
          </cell>
          <cell r="J62"/>
          <cell r="K62"/>
          <cell r="L62"/>
          <cell r="M62"/>
          <cell r="N62"/>
          <cell r="O62"/>
          <cell r="P62"/>
          <cell r="Q62"/>
          <cell r="R62"/>
          <cell r="S62" t="str">
            <v>é</v>
          </cell>
          <cell r="T62"/>
          <cell r="U62" t="str">
            <v>é</v>
          </cell>
          <cell r="V62"/>
          <cell r="W62" t="str">
            <v>é</v>
          </cell>
          <cell r="X62"/>
          <cell r="Y62" t="str">
            <v>é</v>
          </cell>
          <cell r="Z62"/>
          <cell r="AA62"/>
          <cell r="AB62"/>
          <cell r="AC62"/>
          <cell r="AD62"/>
          <cell r="AE62"/>
          <cell r="AF62"/>
          <cell r="AG62">
            <v>1</v>
          </cell>
        </row>
        <row r="63">
          <cell r="B63">
            <v>38</v>
          </cell>
          <cell r="C63"/>
          <cell r="D63" t="str">
            <v>AVTC3</v>
          </cell>
          <cell r="E63"/>
          <cell r="F63"/>
          <cell r="G63"/>
          <cell r="H63"/>
          <cell r="I63" t="str">
            <v>Palmarès Vinitech</v>
          </cell>
          <cell r="J63"/>
          <cell r="K63"/>
          <cell r="L63"/>
          <cell r="M63"/>
          <cell r="N63"/>
          <cell r="O63"/>
          <cell r="P63"/>
          <cell r="Q63"/>
          <cell r="R63"/>
          <cell r="S63" t="str">
            <v>é</v>
          </cell>
          <cell r="T63"/>
          <cell r="U63" t="str">
            <v>é</v>
          </cell>
          <cell r="V63"/>
          <cell r="W63" t="str">
            <v>é</v>
          </cell>
          <cell r="X63"/>
          <cell r="Y63" t="str">
            <v>é</v>
          </cell>
          <cell r="Z63"/>
          <cell r="AA63"/>
          <cell r="AB63"/>
          <cell r="AC63"/>
          <cell r="AD63"/>
          <cell r="AE63"/>
          <cell r="AF63"/>
          <cell r="AG63"/>
        </row>
        <row r="64">
          <cell r="B64">
            <v>39</v>
          </cell>
          <cell r="C64"/>
          <cell r="D64" t="str">
            <v>AVTC3</v>
          </cell>
          <cell r="E64"/>
          <cell r="F64"/>
          <cell r="G64"/>
          <cell r="H64"/>
          <cell r="I64" t="str">
            <v>Palmarès Vinitech</v>
          </cell>
          <cell r="J64"/>
          <cell r="K64"/>
          <cell r="L64"/>
          <cell r="M64"/>
          <cell r="N64"/>
          <cell r="O64"/>
          <cell r="P64"/>
          <cell r="Q64"/>
          <cell r="R64"/>
          <cell r="S64" t="str">
            <v>é</v>
          </cell>
          <cell r="T64"/>
          <cell r="U64" t="str">
            <v>é</v>
          </cell>
          <cell r="V64"/>
          <cell r="W64" t="str">
            <v>é</v>
          </cell>
          <cell r="X64"/>
          <cell r="Y64" t="str">
            <v>é</v>
          </cell>
          <cell r="Z64"/>
          <cell r="AA64"/>
          <cell r="AB64"/>
          <cell r="AC64"/>
          <cell r="AD64"/>
          <cell r="AE64"/>
          <cell r="AF64"/>
          <cell r="AG64">
            <v>1</v>
          </cell>
        </row>
        <row r="65">
          <cell r="B65">
            <v>40</v>
          </cell>
          <cell r="C65"/>
          <cell r="D65" t="str">
            <v>AVTC3</v>
          </cell>
          <cell r="E65"/>
          <cell r="F65"/>
          <cell r="G65"/>
          <cell r="H65"/>
          <cell r="I65" t="str">
            <v>Palmarès Vinitech</v>
          </cell>
          <cell r="J65"/>
          <cell r="K65"/>
          <cell r="L65"/>
          <cell r="M65"/>
          <cell r="N65"/>
          <cell r="O65"/>
          <cell r="P65"/>
          <cell r="R65"/>
          <cell r="S65" t="str">
            <v>é</v>
          </cell>
          <cell r="T65"/>
          <cell r="U65" t="str">
            <v>é</v>
          </cell>
          <cell r="V65"/>
          <cell r="W65" t="str">
            <v>é</v>
          </cell>
          <cell r="X65"/>
          <cell r="Y65" t="str">
            <v>é</v>
          </cell>
          <cell r="Z65"/>
          <cell r="AA65"/>
          <cell r="AB65"/>
          <cell r="AC65"/>
          <cell r="AD65"/>
          <cell r="AE65"/>
          <cell r="AF65"/>
          <cell r="AG65"/>
        </row>
        <row r="66">
          <cell r="B66">
            <v>41</v>
          </cell>
          <cell r="C66"/>
          <cell r="D66" t="str">
            <v>AVTC3</v>
          </cell>
          <cell r="E66"/>
          <cell r="F66"/>
          <cell r="G66"/>
          <cell r="H66"/>
          <cell r="I66" t="str">
            <v>Palmarès Vinitech</v>
          </cell>
          <cell r="J66"/>
          <cell r="K66"/>
          <cell r="L66"/>
          <cell r="M66"/>
          <cell r="N66"/>
          <cell r="O66"/>
          <cell r="P66"/>
          <cell r="Q66"/>
          <cell r="R66"/>
          <cell r="S66" t="str">
            <v>é</v>
          </cell>
          <cell r="T66"/>
          <cell r="U66" t="str">
            <v>é</v>
          </cell>
          <cell r="V66"/>
          <cell r="W66" t="str">
            <v>é</v>
          </cell>
          <cell r="X66"/>
          <cell r="Y66" t="str">
            <v>é</v>
          </cell>
          <cell r="Z66"/>
          <cell r="AA66"/>
          <cell r="AB66"/>
          <cell r="AC66"/>
          <cell r="AD66"/>
          <cell r="AE66"/>
          <cell r="AF66"/>
          <cell r="AG66"/>
        </row>
        <row r="67">
          <cell r="B67">
            <v>42</v>
          </cell>
          <cell r="C67"/>
          <cell r="D67" t="str">
            <v>AVTC3</v>
          </cell>
          <cell r="E67"/>
          <cell r="F67"/>
          <cell r="G67"/>
          <cell r="H67" t="str">
            <v xml:space="preserve"> </v>
          </cell>
          <cell r="I67" t="str">
            <v>Palmarès Vinitech</v>
          </cell>
          <cell r="J67"/>
          <cell r="K67"/>
          <cell r="L67"/>
          <cell r="M67"/>
          <cell r="N67"/>
          <cell r="O67"/>
          <cell r="P67"/>
          <cell r="Q67"/>
          <cell r="R67"/>
          <cell r="S67" t="str">
            <v>é</v>
          </cell>
          <cell r="T67"/>
          <cell r="U67" t="str">
            <v>é</v>
          </cell>
          <cell r="V67"/>
          <cell r="W67" t="str">
            <v>é</v>
          </cell>
          <cell r="X67"/>
          <cell r="Y67" t="str">
            <v>é</v>
          </cell>
          <cell r="Z67"/>
          <cell r="AA67"/>
          <cell r="AB67"/>
          <cell r="AC67"/>
          <cell r="AD67"/>
          <cell r="AE67"/>
          <cell r="AF67"/>
          <cell r="AG67"/>
        </row>
        <row r="68">
          <cell r="B68">
            <v>43</v>
          </cell>
          <cell r="C68"/>
          <cell r="D68" t="str">
            <v>AVTC2</v>
          </cell>
          <cell r="E68"/>
          <cell r="F68"/>
          <cell r="G68"/>
          <cell r="H68"/>
          <cell r="I68" t="str">
            <v>Palmarès Vinitech</v>
          </cell>
          <cell r="J68"/>
          <cell r="K68"/>
          <cell r="L68"/>
          <cell r="M68"/>
          <cell r="N68"/>
          <cell r="O68"/>
          <cell r="P68"/>
          <cell r="Q68"/>
          <cell r="R68"/>
          <cell r="S68" t="str">
            <v>é</v>
          </cell>
          <cell r="T68"/>
          <cell r="U68" t="str">
            <v>é</v>
          </cell>
          <cell r="V68"/>
          <cell r="W68" t="str">
            <v>é</v>
          </cell>
          <cell r="X68"/>
          <cell r="Y68" t="str">
            <v>é</v>
          </cell>
          <cell r="Z68"/>
          <cell r="AA68" t="str">
            <v>rb</v>
          </cell>
          <cell r="AB68"/>
          <cell r="AC68"/>
          <cell r="AD68"/>
          <cell r="AE68"/>
          <cell r="AF68"/>
          <cell r="AG68"/>
        </row>
        <row r="69">
          <cell r="B69">
            <v>44</v>
          </cell>
          <cell r="C69"/>
          <cell r="D69" t="str">
            <v>AVTC2</v>
          </cell>
          <cell r="E69"/>
          <cell r="F69"/>
          <cell r="G69" t="str">
            <v>VIE DE L'ENTREPRISE</v>
          </cell>
          <cell r="H69"/>
          <cell r="I69" t="str">
            <v>Reglementation</v>
          </cell>
          <cell r="J69"/>
          <cell r="K69" t="str">
            <v>39313</v>
          </cell>
          <cell r="L69"/>
          <cell r="M69"/>
          <cell r="N69"/>
          <cell r="O69"/>
          <cell r="P69"/>
          <cell r="Q69"/>
          <cell r="R69"/>
          <cell r="S69" t="str">
            <v>é</v>
          </cell>
          <cell r="T69"/>
          <cell r="U69" t="str">
            <v>é</v>
          </cell>
          <cell r="V69"/>
          <cell r="W69" t="str">
            <v>é</v>
          </cell>
          <cell r="X69"/>
          <cell r="Y69" t="str">
            <v>é</v>
          </cell>
          <cell r="Z69"/>
          <cell r="AA69" t="str">
            <v>rb</v>
          </cell>
          <cell r="AB69"/>
          <cell r="AC69"/>
          <cell r="AD69"/>
          <cell r="AE69"/>
          <cell r="AF69"/>
          <cell r="AG69"/>
        </row>
        <row r="70">
          <cell r="B70">
            <v>45</v>
          </cell>
          <cell r="C70"/>
          <cell r="D70" t="str">
            <v>AVTC2</v>
          </cell>
          <cell r="E70"/>
          <cell r="F70"/>
          <cell r="G70"/>
          <cell r="H70"/>
          <cell r="I70" t="str">
            <v>Reglementaion</v>
          </cell>
          <cell r="J70"/>
          <cell r="K70"/>
          <cell r="L70"/>
          <cell r="M70"/>
          <cell r="N70"/>
          <cell r="O70"/>
          <cell r="P70"/>
          <cell r="Q70"/>
          <cell r="R70"/>
          <cell r="S70" t="str">
            <v>é</v>
          </cell>
          <cell r="T70"/>
          <cell r="U70" t="str">
            <v>é</v>
          </cell>
          <cell r="V70"/>
          <cell r="W70" t="str">
            <v>é</v>
          </cell>
          <cell r="X70"/>
          <cell r="Y70" t="str">
            <v>é</v>
          </cell>
          <cell r="Z70"/>
          <cell r="AA70" t="str">
            <v>rb</v>
          </cell>
          <cell r="AB70"/>
          <cell r="AC70"/>
          <cell r="AD70"/>
          <cell r="AE70"/>
          <cell r="AF70"/>
          <cell r="AG70"/>
        </row>
        <row r="71">
          <cell r="B71">
            <v>46</v>
          </cell>
          <cell r="C71"/>
          <cell r="D71" t="str">
            <v>AVTC2</v>
          </cell>
          <cell r="E71"/>
          <cell r="F71"/>
          <cell r="G71"/>
          <cell r="H71"/>
          <cell r="I71" t="str">
            <v>Jurisvin</v>
          </cell>
          <cell r="J71"/>
          <cell r="K71" t="str">
            <v>39314</v>
          </cell>
          <cell r="L71"/>
          <cell r="M71"/>
          <cell r="N71"/>
          <cell r="O71"/>
          <cell r="P71"/>
          <cell r="Q71"/>
          <cell r="R71"/>
          <cell r="S71" t="str">
            <v>é</v>
          </cell>
          <cell r="T71"/>
          <cell r="U71" t="str">
            <v>é</v>
          </cell>
          <cell r="V71"/>
          <cell r="W71" t="str">
            <v>é</v>
          </cell>
          <cell r="X71"/>
          <cell r="Y71" t="str">
            <v>é</v>
          </cell>
          <cell r="Z71"/>
          <cell r="AA71" t="str">
            <v>rb</v>
          </cell>
          <cell r="AB71"/>
          <cell r="AC71"/>
          <cell r="AD71"/>
          <cell r="AE71"/>
          <cell r="AF71"/>
          <cell r="AG71"/>
        </row>
        <row r="72">
          <cell r="B72">
            <v>47</v>
          </cell>
          <cell r="C72"/>
          <cell r="D72" t="str">
            <v>AVTC2</v>
          </cell>
          <cell r="E72"/>
          <cell r="F72"/>
          <cell r="G72"/>
          <cell r="H72"/>
          <cell r="I72" t="str">
            <v>Avocat</v>
          </cell>
          <cell r="J72"/>
          <cell r="K72"/>
          <cell r="L72"/>
          <cell r="M72"/>
          <cell r="N72"/>
          <cell r="O72"/>
          <cell r="P72"/>
          <cell r="Q72"/>
          <cell r="R72"/>
          <cell r="S72" t="str">
            <v>é</v>
          </cell>
          <cell r="T72"/>
          <cell r="U72" t="str">
            <v>é</v>
          </cell>
          <cell r="V72"/>
          <cell r="W72" t="str">
            <v>é</v>
          </cell>
          <cell r="X72"/>
          <cell r="Y72" t="str">
            <v>é</v>
          </cell>
          <cell r="Z72"/>
          <cell r="AA72" t="str">
            <v>rb</v>
          </cell>
          <cell r="AB72"/>
          <cell r="AC72"/>
          <cell r="AD72"/>
          <cell r="AE72"/>
          <cell r="AF72"/>
          <cell r="AG72"/>
        </row>
        <row r="73">
          <cell r="B73">
            <v>48</v>
          </cell>
          <cell r="C73"/>
          <cell r="D73" t="str">
            <v>AVTC2</v>
          </cell>
          <cell r="E73"/>
          <cell r="F73"/>
          <cell r="G73" t="str">
            <v>MODULES</v>
          </cell>
          <cell r="H73"/>
          <cell r="I73"/>
          <cell r="J73"/>
          <cell r="K73"/>
          <cell r="L73"/>
          <cell r="M73"/>
          <cell r="N73"/>
          <cell r="O73"/>
          <cell r="P73"/>
          <cell r="Q73" t="str">
            <v xml:space="preserve"> Écho des fournisseurs + 1/4 AP Actu</v>
          </cell>
          <cell r="R73"/>
          <cell r="S73" t="str">
            <v>é</v>
          </cell>
          <cell r="T73"/>
          <cell r="U73" t="str">
            <v>é</v>
          </cell>
          <cell r="V73"/>
          <cell r="W73" t="str">
            <v>é</v>
          </cell>
          <cell r="X73"/>
          <cell r="Y73" t="str">
            <v>é</v>
          </cell>
          <cell r="Z73"/>
          <cell r="AA73" t="str">
            <v>rb</v>
          </cell>
          <cell r="AB73"/>
          <cell r="AC73"/>
          <cell r="AD73"/>
          <cell r="AE73"/>
          <cell r="AF73"/>
          <cell r="AG73"/>
        </row>
        <row r="74">
          <cell r="B74">
            <v>49</v>
          </cell>
          <cell r="C74"/>
          <cell r="D74" t="str">
            <v>AVTC2</v>
          </cell>
          <cell r="E74"/>
          <cell r="F74"/>
          <cell r="G74" t="str">
            <v>MODULES</v>
          </cell>
          <cell r="H74"/>
          <cell r="I74"/>
          <cell r="J74"/>
          <cell r="K74"/>
          <cell r="L74"/>
          <cell r="M74"/>
          <cell r="N74"/>
          <cell r="O74"/>
          <cell r="P74"/>
          <cell r="Q74" t="str">
            <v>VINEA</v>
          </cell>
          <cell r="R74"/>
          <cell r="S74" t="str">
            <v>é</v>
          </cell>
          <cell r="T74"/>
          <cell r="U74" t="str">
            <v>é</v>
          </cell>
          <cell r="V74"/>
          <cell r="W74" t="str">
            <v>é</v>
          </cell>
          <cell r="X74"/>
          <cell r="Y74" t="str">
            <v>é</v>
          </cell>
          <cell r="Z74"/>
          <cell r="AA74" t="str">
            <v>rb</v>
          </cell>
          <cell r="AB74"/>
          <cell r="AC74"/>
          <cell r="AD74"/>
          <cell r="AE74"/>
          <cell r="AF74"/>
          <cell r="AG74"/>
        </row>
        <row r="75">
          <cell r="B75">
            <v>50</v>
          </cell>
          <cell r="C75"/>
          <cell r="D75" t="str">
            <v>AVTC2</v>
          </cell>
          <cell r="E75"/>
          <cell r="F75"/>
          <cell r="G75" t="str">
            <v>MODULES</v>
          </cell>
          <cell r="H75"/>
          <cell r="I75"/>
          <cell r="J75"/>
          <cell r="K75"/>
          <cell r="L75"/>
          <cell r="M75"/>
          <cell r="N75"/>
          <cell r="O75"/>
          <cell r="P75"/>
          <cell r="Q75" t="str">
            <v xml:space="preserve"> Écho des fournisseurs</v>
          </cell>
          <cell r="R75"/>
          <cell r="S75" t="str">
            <v>é</v>
          </cell>
          <cell r="T75"/>
          <cell r="U75" t="str">
            <v>é</v>
          </cell>
          <cell r="V75"/>
          <cell r="W75" t="str">
            <v>é</v>
          </cell>
          <cell r="X75"/>
          <cell r="Y75" t="str">
            <v>é</v>
          </cell>
          <cell r="Z75"/>
          <cell r="AA75" t="str">
            <v>rb</v>
          </cell>
          <cell r="AB75"/>
          <cell r="AC75"/>
          <cell r="AD75"/>
          <cell r="AE75"/>
          <cell r="AF75"/>
          <cell r="AG75"/>
        </row>
        <row r="76">
          <cell r="B76">
            <v>51</v>
          </cell>
          <cell r="C76"/>
          <cell r="D76" t="str">
            <v>AVTC1</v>
          </cell>
          <cell r="E76"/>
          <cell r="F76"/>
          <cell r="G76"/>
          <cell r="H76"/>
          <cell r="I76"/>
          <cell r="J76"/>
          <cell r="K76"/>
          <cell r="L76"/>
          <cell r="M76"/>
          <cell r="N76"/>
          <cell r="O76"/>
          <cell r="P76"/>
          <cell r="Q76" t="str">
            <v>NUFARM</v>
          </cell>
          <cell r="R76"/>
          <cell r="S76" t="str">
            <v>é</v>
          </cell>
          <cell r="T76"/>
          <cell r="U76" t="str">
            <v>é</v>
          </cell>
          <cell r="V76"/>
          <cell r="W76" t="str">
            <v>é</v>
          </cell>
          <cell r="X76"/>
          <cell r="Y76" t="str">
            <v>é</v>
          </cell>
          <cell r="Z76"/>
          <cell r="AA76" t="str">
            <v>rb</v>
          </cell>
          <cell r="AB76"/>
          <cell r="AC76"/>
          <cell r="AD76"/>
          <cell r="AE76"/>
          <cell r="AF76"/>
          <cell r="AG76">
            <v>1</v>
          </cell>
        </row>
        <row r="77">
          <cell r="B77">
            <v>52</v>
          </cell>
          <cell r="C77"/>
          <cell r="D77" t="str">
            <v>AVTC1</v>
          </cell>
          <cell r="E77"/>
          <cell r="F77"/>
          <cell r="G77"/>
          <cell r="H77"/>
          <cell r="I77"/>
          <cell r="J77"/>
          <cell r="K77"/>
          <cell r="L77"/>
          <cell r="M77"/>
          <cell r="N77"/>
          <cell r="O77"/>
          <cell r="P77"/>
          <cell r="Q77" t="str">
            <v>PELLENC</v>
          </cell>
          <cell r="R77"/>
          <cell r="S77" t="str">
            <v>é</v>
          </cell>
          <cell r="T77"/>
          <cell r="U77" t="str">
            <v>é</v>
          </cell>
          <cell r="V77"/>
          <cell r="W77" t="str">
            <v>é</v>
          </cell>
          <cell r="X77"/>
          <cell r="Y77" t="str">
            <v>é</v>
          </cell>
          <cell r="Z77"/>
          <cell r="AA77" t="str">
            <v>rb</v>
          </cell>
          <cell r="AB77"/>
          <cell r="AC77"/>
          <cell r="AD77"/>
          <cell r="AE77"/>
          <cell r="AF77"/>
          <cell r="AG77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072_Project_Tracker">
      <a:dk1>
        <a:sysClr val="windowText" lastClr="000000"/>
      </a:dk1>
      <a:lt1>
        <a:sysClr val="window" lastClr="FFFFFF"/>
      </a:lt1>
      <a:dk2>
        <a:srgbClr val="4C483D"/>
      </a:dk2>
      <a:lt2>
        <a:srgbClr val="E4E3E2"/>
      </a:lt2>
      <a:accent1>
        <a:srgbClr val="FF5959"/>
      </a:accent1>
      <a:accent2>
        <a:srgbClr val="8DBB70"/>
      </a:accent2>
      <a:accent3>
        <a:srgbClr val="F0BB44"/>
      </a:accent3>
      <a:accent4>
        <a:srgbClr val="61ADBF"/>
      </a:accent4>
      <a:accent5>
        <a:srgbClr val="A3648B"/>
      </a:accent5>
      <a:accent6>
        <a:srgbClr val="F8943F"/>
      </a:accent6>
      <a:hlink>
        <a:srgbClr val="61ADBF"/>
      </a:hlink>
      <a:folHlink>
        <a:srgbClr val="A3648B"/>
      </a:folHlink>
    </a:clrScheme>
    <a:fontScheme name="085_Weekly_Time_Planner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1.bin"/><Relationship Id="rId13" Type="http://schemas.openxmlformats.org/officeDocument/2006/relationships/printerSettings" Target="../printerSettings/printerSettings26.bin"/><Relationship Id="rId18" Type="http://schemas.openxmlformats.org/officeDocument/2006/relationships/printerSettings" Target="../printerSettings/printerSettings31.bin"/><Relationship Id="rId3" Type="http://schemas.openxmlformats.org/officeDocument/2006/relationships/printerSettings" Target="../printerSettings/printerSettings16.bin"/><Relationship Id="rId7" Type="http://schemas.openxmlformats.org/officeDocument/2006/relationships/printerSettings" Target="../printerSettings/printerSettings20.bin"/><Relationship Id="rId12" Type="http://schemas.openxmlformats.org/officeDocument/2006/relationships/printerSettings" Target="../printerSettings/printerSettings25.bin"/><Relationship Id="rId17" Type="http://schemas.openxmlformats.org/officeDocument/2006/relationships/printerSettings" Target="../printerSettings/printerSettings30.bin"/><Relationship Id="rId2" Type="http://schemas.openxmlformats.org/officeDocument/2006/relationships/printerSettings" Target="../printerSettings/printerSettings15.bin"/><Relationship Id="rId16" Type="http://schemas.openxmlformats.org/officeDocument/2006/relationships/printerSettings" Target="../printerSettings/printerSettings29.bin"/><Relationship Id="rId1" Type="http://schemas.openxmlformats.org/officeDocument/2006/relationships/printerSettings" Target="../printerSettings/printerSettings14.bin"/><Relationship Id="rId6" Type="http://schemas.openxmlformats.org/officeDocument/2006/relationships/printerSettings" Target="../printerSettings/printerSettings19.bin"/><Relationship Id="rId11" Type="http://schemas.openxmlformats.org/officeDocument/2006/relationships/printerSettings" Target="../printerSettings/printerSettings24.bin"/><Relationship Id="rId5" Type="http://schemas.openxmlformats.org/officeDocument/2006/relationships/printerSettings" Target="../printerSettings/printerSettings18.bin"/><Relationship Id="rId15" Type="http://schemas.openxmlformats.org/officeDocument/2006/relationships/printerSettings" Target="../printerSettings/printerSettings28.bin"/><Relationship Id="rId10" Type="http://schemas.openxmlformats.org/officeDocument/2006/relationships/printerSettings" Target="../printerSettings/printerSettings23.bin"/><Relationship Id="rId19" Type="http://schemas.openxmlformats.org/officeDocument/2006/relationships/printerSettings" Target="../printerSettings/printerSettings32.bin"/><Relationship Id="rId4" Type="http://schemas.openxmlformats.org/officeDocument/2006/relationships/printerSettings" Target="../printerSettings/printerSettings17.bin"/><Relationship Id="rId9" Type="http://schemas.openxmlformats.org/officeDocument/2006/relationships/printerSettings" Target="../printerSettings/printerSettings22.bin"/><Relationship Id="rId14" Type="http://schemas.openxmlformats.org/officeDocument/2006/relationships/printerSettings" Target="../printerSettings/printerSettings27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5.bin"/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Q139"/>
  <sheetViews>
    <sheetView showGridLines="0" zoomScale="60" zoomScaleNormal="60" workbookViewId="0">
      <selection activeCell="AA1" sqref="AA1:AI8"/>
    </sheetView>
  </sheetViews>
  <sheetFormatPr baseColWidth="10" defaultColWidth="11.42578125" defaultRowHeight="13.5"/>
  <cols>
    <col min="1" max="1" width="6" style="2" bestFit="1" customWidth="1"/>
    <col min="2" max="2" width="19.5703125" style="3" bestFit="1" customWidth="1"/>
    <col min="3" max="3" width="3.42578125" style="4" bestFit="1" customWidth="1"/>
    <col min="4" max="4" width="25.28515625" style="3" bestFit="1" customWidth="1"/>
    <col min="5" max="5" width="4.28515625" style="4" customWidth="1"/>
    <col min="6" max="6" width="3.5703125" style="4" customWidth="1"/>
    <col min="7" max="7" width="27.140625" style="3" bestFit="1" customWidth="1"/>
    <col min="8" max="8" width="3.42578125" style="4" customWidth="1"/>
    <col min="9" max="9" width="29.28515625" style="3" bestFit="1" customWidth="1"/>
    <col min="10" max="10" width="2.5703125" style="4" customWidth="1"/>
    <col min="11" max="11" width="10.28515625" style="53" bestFit="1" customWidth="1"/>
    <col min="12" max="12" width="2.5703125" style="4" customWidth="1"/>
    <col min="13" max="13" width="10.7109375" style="4" bestFit="1" customWidth="1"/>
    <col min="14" max="14" width="5.42578125" style="4" customWidth="1"/>
    <col min="15" max="15" width="10.140625" style="4" customWidth="1"/>
    <col min="16" max="16" width="2.28515625" style="4" customWidth="1"/>
    <col min="17" max="17" width="80.140625" style="3" bestFit="1" customWidth="1"/>
    <col min="18" max="18" width="3.42578125" style="4" customWidth="1"/>
    <col min="19" max="19" width="5.42578125" style="2" bestFit="1" customWidth="1"/>
    <col min="20" max="20" width="3.42578125" style="4" customWidth="1"/>
    <col min="21" max="21" width="6" style="2" bestFit="1" customWidth="1"/>
    <col min="22" max="22" width="3.28515625" style="4" customWidth="1"/>
    <col min="23" max="23" width="8.5703125" style="2" bestFit="1" customWidth="1"/>
    <col min="24" max="24" width="4.28515625" style="4" customWidth="1"/>
    <col min="25" max="25" width="5.42578125" style="2" bestFit="1" customWidth="1"/>
    <col min="26" max="26" width="4.140625" style="4" customWidth="1"/>
    <col min="27" max="27" width="6.42578125" style="4" bestFit="1" customWidth="1"/>
    <col min="28" max="28" width="3.85546875" style="2" customWidth="1"/>
    <col min="29" max="29" width="6.42578125" style="2" customWidth="1"/>
    <col min="30" max="30" width="5.42578125" style="2" bestFit="1" customWidth="1"/>
    <col min="31" max="31" width="6.42578125" style="2" customWidth="1"/>
    <col min="32" max="32" width="5.7109375" style="2" customWidth="1"/>
    <col min="33" max="33" width="6" style="5" customWidth="1"/>
    <col min="34" max="34" width="4.42578125" style="2" customWidth="1"/>
    <col min="35" max="35" width="6" style="5" bestFit="1" customWidth="1"/>
    <col min="36" max="36" width="2.85546875" style="2" customWidth="1"/>
    <col min="37" max="37" width="5.42578125" style="5" bestFit="1" customWidth="1"/>
    <col min="38" max="38" width="3.85546875" style="2" customWidth="1"/>
    <col min="39" max="39" width="5.42578125" style="5" bestFit="1" customWidth="1"/>
    <col min="40" max="40" width="0.7109375" style="2" customWidth="1"/>
    <col min="41" max="41" width="6.42578125" style="6" bestFit="1" customWidth="1"/>
    <col min="42" max="42" width="0.42578125" style="2" customWidth="1"/>
    <col min="43" max="43" width="5.42578125" style="6" bestFit="1" customWidth="1"/>
    <col min="44" max="16384" width="11.42578125" style="2"/>
  </cols>
  <sheetData>
    <row r="1" spans="1:43" ht="17.25">
      <c r="B1" s="8"/>
      <c r="C1" s="9"/>
      <c r="D1" s="10"/>
      <c r="E1" s="9"/>
      <c r="F1" s="9"/>
      <c r="G1" s="10"/>
      <c r="H1" s="9"/>
      <c r="I1" s="10"/>
      <c r="J1" s="9"/>
      <c r="K1" s="10"/>
      <c r="L1" s="9"/>
      <c r="M1" s="9"/>
      <c r="N1" s="9"/>
      <c r="O1" s="9"/>
      <c r="P1" s="9"/>
      <c r="Q1" s="11"/>
      <c r="R1" s="9"/>
      <c r="S1" s="12"/>
      <c r="T1" s="9"/>
      <c r="U1" s="12"/>
      <c r="V1" s="9"/>
      <c r="W1" s="12"/>
      <c r="X1" s="9"/>
      <c r="Y1" s="13"/>
      <c r="AC1" s="262"/>
      <c r="AD1" s="262"/>
      <c r="AE1" s="262"/>
      <c r="AF1" s="262"/>
      <c r="AG1" s="262"/>
      <c r="AH1" s="262"/>
      <c r="AI1" s="262"/>
      <c r="AJ1" s="5"/>
      <c r="AO1" s="2"/>
      <c r="AP1" s="7"/>
    </row>
    <row r="2" spans="1:43" ht="17.25">
      <c r="B2" s="14"/>
      <c r="C2" s="92"/>
      <c r="D2" s="93" t="s">
        <v>11</v>
      </c>
      <c r="E2" s="17"/>
      <c r="F2" s="17"/>
      <c r="G2" s="91"/>
      <c r="H2" s="16"/>
      <c r="I2" s="99" t="s">
        <v>14</v>
      </c>
      <c r="J2" s="17"/>
      <c r="K2" s="176"/>
      <c r="L2" s="16"/>
      <c r="M2" s="17"/>
      <c r="N2" s="16"/>
      <c r="O2" s="17"/>
      <c r="P2" s="16"/>
      <c r="Q2" s="99" t="s">
        <v>18</v>
      </c>
      <c r="R2" s="28"/>
      <c r="S2" s="274"/>
      <c r="T2" s="275"/>
      <c r="U2" s="275"/>
      <c r="V2" s="275"/>
      <c r="W2" s="275"/>
      <c r="X2" s="276"/>
      <c r="Y2" s="18"/>
      <c r="AC2" s="277"/>
      <c r="AD2" s="278"/>
      <c r="AE2" s="279"/>
      <c r="AF2" s="98"/>
      <c r="AG2" s="266"/>
      <c r="AH2" s="266"/>
      <c r="AI2" s="266"/>
      <c r="AO2" s="2"/>
      <c r="AP2" s="7"/>
    </row>
    <row r="3" spans="1:43" ht="17.25">
      <c r="B3" s="14"/>
      <c r="C3" s="15"/>
      <c r="D3" s="62" t="s">
        <v>12</v>
      </c>
      <c r="E3" s="16"/>
      <c r="F3" s="16"/>
      <c r="G3" s="174"/>
      <c r="H3" s="16"/>
      <c r="I3" s="152" t="s">
        <v>270</v>
      </c>
      <c r="J3" s="17"/>
      <c r="K3" s="177"/>
      <c r="L3" s="16"/>
      <c r="M3" s="17"/>
      <c r="N3" s="16"/>
      <c r="O3" s="17"/>
      <c r="P3" s="16"/>
      <c r="Q3" s="99" t="s">
        <v>17</v>
      </c>
      <c r="R3" s="28"/>
      <c r="S3" s="267"/>
      <c r="T3" s="268"/>
      <c r="U3" s="268"/>
      <c r="V3" s="268"/>
      <c r="W3" s="268"/>
      <c r="X3" s="269"/>
      <c r="Y3" s="18"/>
      <c r="AA3" s="2"/>
      <c r="AC3" s="102"/>
      <c r="AD3" s="101"/>
      <c r="AE3" s="102"/>
      <c r="AF3" s="98"/>
      <c r="AG3" s="102"/>
      <c r="AH3" s="101"/>
      <c r="AI3" s="102"/>
      <c r="AO3" s="2"/>
      <c r="AP3" s="7"/>
    </row>
    <row r="4" spans="1:43" ht="17.25">
      <c r="B4" s="14"/>
      <c r="C4" s="15"/>
      <c r="D4" s="93" t="s">
        <v>13</v>
      </c>
      <c r="E4" s="17"/>
      <c r="F4" s="17"/>
      <c r="G4" s="175"/>
      <c r="H4" s="16"/>
      <c r="I4" s="153" t="s">
        <v>271</v>
      </c>
      <c r="J4" s="28"/>
      <c r="K4" s="178"/>
      <c r="L4" s="16"/>
      <c r="M4" s="17"/>
      <c r="N4" s="16"/>
      <c r="O4" s="17"/>
      <c r="P4" s="16"/>
      <c r="Q4" s="63" t="e">
        <f>DATE(YEAR(K3&amp;" "&amp;K4),MONTH(K3&amp;" "&amp;K4),DAY(K3&amp;" "&amp;K4))</f>
        <v>#VALUE!</v>
      </c>
      <c r="S4" s="20"/>
      <c r="U4" s="20"/>
      <c r="W4" s="20"/>
      <c r="Y4" s="21"/>
      <c r="AA4" s="110"/>
      <c r="AC4" s="116"/>
      <c r="AD4" s="117"/>
      <c r="AE4" s="116"/>
      <c r="AF4" s="117"/>
      <c r="AG4" s="116"/>
      <c r="AH4" s="117"/>
      <c r="AI4" s="118"/>
      <c r="AO4" s="2"/>
      <c r="AP4" s="112"/>
    </row>
    <row r="5" spans="1:43" ht="17.25">
      <c r="B5" s="14"/>
      <c r="C5" s="23"/>
      <c r="D5" s="93" t="s">
        <v>265</v>
      </c>
      <c r="G5" s="91"/>
      <c r="I5" s="152" t="s">
        <v>264</v>
      </c>
      <c r="J5" s="17"/>
      <c r="K5" s="170"/>
      <c r="Y5" s="21"/>
      <c r="AA5" s="110"/>
      <c r="AC5" s="116"/>
      <c r="AD5" s="117"/>
      <c r="AE5" s="116"/>
      <c r="AF5" s="117"/>
      <c r="AG5" s="116"/>
      <c r="AH5" s="117"/>
      <c r="AI5" s="118"/>
      <c r="AO5" s="2"/>
      <c r="AP5" s="112"/>
    </row>
    <row r="6" spans="1:43" ht="17.25">
      <c r="B6" s="14"/>
      <c r="C6" s="26"/>
      <c r="E6" s="24"/>
      <c r="F6" s="24"/>
      <c r="G6" s="146"/>
      <c r="H6" s="146"/>
      <c r="I6" s="153" t="s">
        <v>263</v>
      </c>
      <c r="J6" s="28"/>
      <c r="K6" s="170"/>
      <c r="L6" s="146"/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  <c r="Y6" s="21"/>
      <c r="AA6" s="110"/>
      <c r="AC6" s="116"/>
      <c r="AD6" s="117"/>
      <c r="AE6" s="116"/>
      <c r="AF6" s="117"/>
      <c r="AG6" s="116"/>
      <c r="AH6" s="117"/>
      <c r="AI6" s="118"/>
      <c r="AO6" s="2"/>
      <c r="AP6" s="112"/>
    </row>
    <row r="7" spans="1:43" ht="17.25">
      <c r="B7" s="14"/>
      <c r="C7" s="26"/>
      <c r="E7" s="24"/>
      <c r="F7" s="24"/>
      <c r="G7" s="146"/>
      <c r="H7" s="146"/>
      <c r="I7" s="146"/>
      <c r="J7" s="146"/>
      <c r="K7" s="146"/>
      <c r="L7" s="146"/>
      <c r="M7" s="146"/>
      <c r="N7" s="146"/>
      <c r="O7" s="146"/>
      <c r="P7" s="146"/>
      <c r="Q7" s="146"/>
      <c r="R7" s="146"/>
      <c r="S7" s="146"/>
      <c r="T7" s="146"/>
      <c r="U7" s="146"/>
      <c r="V7" s="146"/>
      <c r="W7" s="146"/>
      <c r="Y7" s="21"/>
      <c r="AA7" s="64"/>
      <c r="AC7" s="111"/>
      <c r="AD7" s="113"/>
      <c r="AE7" s="111"/>
      <c r="AF7" s="114"/>
      <c r="AG7" s="111"/>
      <c r="AH7" s="113"/>
      <c r="AI7" s="115"/>
      <c r="AO7" s="2"/>
      <c r="AP7" s="112"/>
    </row>
    <row r="8" spans="1:43" ht="17.25">
      <c r="B8" s="14"/>
      <c r="C8" s="26"/>
      <c r="E8" s="24"/>
      <c r="F8" s="24"/>
      <c r="G8" s="280" t="s">
        <v>130</v>
      </c>
      <c r="H8" s="280"/>
      <c r="I8" s="280"/>
      <c r="J8" s="280"/>
      <c r="K8" s="280"/>
      <c r="L8" s="280"/>
      <c r="M8" s="280"/>
      <c r="N8" s="280"/>
      <c r="O8" s="280"/>
      <c r="P8" s="280"/>
      <c r="Q8" s="280"/>
      <c r="R8" s="280"/>
      <c r="S8" s="280"/>
      <c r="T8" s="280"/>
      <c r="U8" s="280"/>
      <c r="V8" s="280"/>
      <c r="W8" s="280"/>
      <c r="Y8" s="21"/>
      <c r="AA8" s="2"/>
      <c r="AG8" s="2"/>
      <c r="AI8" s="2"/>
      <c r="AK8" s="2"/>
      <c r="AM8" s="2"/>
      <c r="AO8" s="2"/>
      <c r="AQ8" s="2"/>
    </row>
    <row r="9" spans="1:43" ht="17.25">
      <c r="B9" s="14"/>
      <c r="D9" s="94"/>
      <c r="E9" s="28"/>
      <c r="F9" s="95"/>
      <c r="G9" s="285"/>
      <c r="H9" s="286"/>
      <c r="I9" s="286"/>
      <c r="J9" s="286"/>
      <c r="K9" s="286"/>
      <c r="L9" s="286"/>
      <c r="M9" s="286"/>
      <c r="N9" s="286"/>
      <c r="O9" s="286"/>
      <c r="P9" s="286"/>
      <c r="Q9" s="286"/>
      <c r="R9" s="286"/>
      <c r="S9" s="286"/>
      <c r="T9" s="286"/>
      <c r="U9" s="286"/>
      <c r="V9" s="286"/>
      <c r="W9" s="286"/>
      <c r="X9" s="287"/>
      <c r="Y9" s="21"/>
      <c r="AA9" s="2"/>
      <c r="AG9" s="2"/>
      <c r="AI9" s="2"/>
      <c r="AK9" s="2"/>
      <c r="AM9" s="2"/>
      <c r="AO9" s="2"/>
      <c r="AQ9" s="2"/>
    </row>
    <row r="10" spans="1:43" ht="16.5">
      <c r="B10" s="14"/>
      <c r="D10" s="96"/>
      <c r="E10" s="28"/>
      <c r="F10" s="97"/>
      <c r="G10" s="270"/>
      <c r="H10" s="283"/>
      <c r="I10" s="283"/>
      <c r="J10" s="283"/>
      <c r="K10" s="283"/>
      <c r="L10" s="283"/>
      <c r="M10" s="283"/>
      <c r="N10" s="283"/>
      <c r="O10" s="283"/>
      <c r="P10" s="283"/>
      <c r="Q10" s="283"/>
      <c r="R10" s="283"/>
      <c r="S10" s="283"/>
      <c r="T10" s="283"/>
      <c r="U10" s="283"/>
      <c r="V10" s="283"/>
      <c r="W10" s="283"/>
      <c r="X10" s="284"/>
      <c r="Y10" s="21"/>
      <c r="AA10" s="2"/>
      <c r="AG10" s="2"/>
      <c r="AI10" s="2"/>
      <c r="AK10" s="2"/>
      <c r="AM10" s="2"/>
      <c r="AO10" s="2"/>
      <c r="AQ10" s="2"/>
    </row>
    <row r="11" spans="1:43" ht="16.5">
      <c r="B11" s="14"/>
      <c r="D11" s="96"/>
      <c r="E11" s="98"/>
      <c r="F11" s="28"/>
      <c r="G11" s="271"/>
      <c r="H11" s="272"/>
      <c r="I11" s="272"/>
      <c r="J11" s="272"/>
      <c r="K11" s="272"/>
      <c r="L11" s="272"/>
      <c r="M11" s="272"/>
      <c r="N11" s="272"/>
      <c r="O11" s="272"/>
      <c r="P11" s="272"/>
      <c r="Q11" s="272"/>
      <c r="R11" s="272"/>
      <c r="S11" s="272"/>
      <c r="T11" s="272"/>
      <c r="U11" s="272"/>
      <c r="V11" s="272"/>
      <c r="W11" s="272"/>
      <c r="X11" s="273"/>
      <c r="Y11" s="21"/>
      <c r="AA11" s="2"/>
      <c r="AG11" s="2"/>
      <c r="AI11" s="2"/>
      <c r="AK11" s="2"/>
      <c r="AM11" s="2"/>
      <c r="AO11" s="2"/>
      <c r="AQ11" s="2"/>
    </row>
    <row r="12" spans="1:43" ht="17.25">
      <c r="B12" s="58"/>
      <c r="C12" s="42"/>
      <c r="D12" s="59"/>
      <c r="E12" s="42"/>
      <c r="F12" s="42"/>
      <c r="G12" s="60"/>
      <c r="H12" s="42"/>
      <c r="I12" s="52"/>
      <c r="J12" s="42"/>
      <c r="K12" s="61"/>
      <c r="L12" s="42"/>
      <c r="M12" s="54"/>
      <c r="N12" s="42"/>
      <c r="O12" s="54"/>
      <c r="P12" s="42"/>
      <c r="Q12" s="60"/>
      <c r="R12" s="60"/>
      <c r="S12" s="60"/>
      <c r="T12" s="60"/>
      <c r="U12" s="60"/>
      <c r="V12" s="60"/>
      <c r="W12" s="60"/>
      <c r="X12" s="60"/>
      <c r="Y12" s="44"/>
    </row>
    <row r="13" spans="1:43" ht="4.9000000000000004" customHeight="1">
      <c r="B13" s="20"/>
      <c r="D13" s="29"/>
      <c r="G13" s="77"/>
      <c r="I13" s="25"/>
      <c r="K13" s="57"/>
      <c r="M13" s="28"/>
      <c r="O13" s="28"/>
      <c r="Q13" s="77"/>
      <c r="R13" s="77"/>
      <c r="S13" s="77"/>
      <c r="T13" s="77"/>
      <c r="U13" s="19"/>
      <c r="V13" s="19"/>
      <c r="W13" s="19"/>
      <c r="X13" s="19"/>
      <c r="Y13" s="19"/>
      <c r="Z13" s="19"/>
      <c r="AA13" s="19"/>
      <c r="AB13" s="19"/>
      <c r="AC13" s="19"/>
      <c r="AG13" s="55"/>
      <c r="AH13" s="30"/>
      <c r="AI13" s="56"/>
      <c r="AJ13" s="30"/>
      <c r="AK13" s="56"/>
      <c r="AL13" s="30"/>
      <c r="AM13" s="56"/>
      <c r="AN13" s="6"/>
    </row>
    <row r="14" spans="1:43" ht="15">
      <c r="A14" s="65"/>
      <c r="B14" s="76" t="s">
        <v>142</v>
      </c>
      <c r="C14" s="66"/>
      <c r="D14" s="67"/>
      <c r="E14" s="66"/>
      <c r="F14" s="66"/>
      <c r="G14" s="68"/>
      <c r="H14" s="66"/>
      <c r="I14" s="69"/>
      <c r="J14" s="69"/>
      <c r="K14" s="69"/>
      <c r="L14" s="66"/>
      <c r="M14" s="70"/>
      <c r="N14" s="66"/>
      <c r="O14" s="70"/>
      <c r="P14" s="66"/>
      <c r="Q14" s="68"/>
      <c r="R14" s="68"/>
      <c r="S14" s="281"/>
      <c r="T14" s="281"/>
      <c r="U14" s="281"/>
      <c r="V14" s="281"/>
      <c r="W14" s="281"/>
      <c r="X14" s="281"/>
      <c r="Y14" s="282"/>
      <c r="Z14" s="71"/>
      <c r="AA14" s="71"/>
      <c r="AB14" s="65"/>
      <c r="AC14" s="72"/>
      <c r="AD14" s="65"/>
      <c r="AE14" s="65"/>
      <c r="AF14" s="65"/>
      <c r="AG14" s="73"/>
      <c r="AH14" s="74"/>
      <c r="AI14" s="75"/>
      <c r="AJ14" s="74"/>
      <c r="AK14" s="75"/>
      <c r="AL14" s="74"/>
      <c r="AM14" s="75"/>
      <c r="AN14" s="65"/>
      <c r="AO14" s="65"/>
      <c r="AP14" s="65"/>
      <c r="AQ14" s="65"/>
    </row>
    <row r="15" spans="1:43">
      <c r="B15" s="87" t="str">
        <f>"cahier "&amp;$K$16</f>
        <v>cahier 1</v>
      </c>
      <c r="C15" s="88">
        <v>4</v>
      </c>
      <c r="D15" s="89" t="str">
        <f>"cahier "&amp;$K$16+4</f>
        <v>cahier 5</v>
      </c>
      <c r="E15" s="88"/>
      <c r="F15" s="28"/>
      <c r="G15" s="89" t="str">
        <f>"cahier "&amp;$K$16+8</f>
        <v>cahier 9</v>
      </c>
      <c r="H15" s="88"/>
      <c r="I15" s="89" t="s">
        <v>19</v>
      </c>
      <c r="J15" s="28"/>
      <c r="K15" s="90" t="s">
        <v>425</v>
      </c>
      <c r="L15" s="28"/>
      <c r="M15" s="28"/>
      <c r="N15" s="28"/>
      <c r="O15" s="28"/>
      <c r="P15" s="28"/>
      <c r="Q15" s="22"/>
      <c r="R15" s="22"/>
      <c r="S15" s="142"/>
      <c r="T15" s="143"/>
      <c r="U15" s="142"/>
      <c r="V15" s="143"/>
      <c r="W15" s="144"/>
      <c r="X15" s="143"/>
      <c r="Y15" s="145"/>
      <c r="AN15" s="30"/>
    </row>
    <row r="16" spans="1:43" ht="14.25">
      <c r="B16" s="87" t="str">
        <f>"cahier "&amp;$K$16+1</f>
        <v>cahier 2</v>
      </c>
      <c r="C16" s="88">
        <v>16</v>
      </c>
      <c r="D16" s="89" t="str">
        <f>"cahier "&amp;$K$16+5</f>
        <v>cahier 6</v>
      </c>
      <c r="E16" s="88"/>
      <c r="F16" s="28"/>
      <c r="G16" s="89" t="str">
        <f>"cahier "&amp;$K$16+9</f>
        <v>cahier 10</v>
      </c>
      <c r="H16" s="88"/>
      <c r="I16" s="89" t="s">
        <v>143</v>
      </c>
      <c r="J16" s="28"/>
      <c r="K16" s="90">
        <v>1</v>
      </c>
      <c r="L16" s="28"/>
      <c r="M16" s="28"/>
      <c r="N16" s="28"/>
      <c r="O16" s="28"/>
      <c r="P16" s="28"/>
      <c r="Q16" s="51" t="s">
        <v>268</v>
      </c>
      <c r="R16" s="22"/>
      <c r="S16" s="139"/>
      <c r="T16" s="140"/>
      <c r="U16" s="139"/>
      <c r="V16" s="140"/>
      <c r="W16" s="139"/>
      <c r="X16" s="140"/>
      <c r="Y16" s="141"/>
      <c r="AP16" s="31"/>
    </row>
    <row r="17" spans="1:43" ht="14.25">
      <c r="B17" s="87" t="str">
        <f>"cahier "&amp;$K$16+2</f>
        <v>cahier 3</v>
      </c>
      <c r="C17" s="88">
        <v>16</v>
      </c>
      <c r="D17" s="89" t="str">
        <f>"cahier "&amp;$K$16+6</f>
        <v>cahier 7</v>
      </c>
      <c r="E17" s="88"/>
      <c r="F17" s="28"/>
      <c r="G17" s="89" t="str">
        <f>"cahier "&amp;$K$16+10</f>
        <v>cahier 11</v>
      </c>
      <c r="H17" s="88"/>
      <c r="I17" s="89" t="s">
        <v>131</v>
      </c>
      <c r="J17" s="28"/>
      <c r="K17" s="91">
        <f>COUNTIF($C15:$C18,"&lt;&gt;")+COUNTIF($E15:$E18,"&lt;&gt;")+COUNTIF($H15:$H18,"&lt;&gt;")</f>
        <v>4</v>
      </c>
      <c r="L17" s="28"/>
      <c r="M17" s="28"/>
      <c r="N17" s="28"/>
      <c r="O17" s="28"/>
      <c r="P17" s="28"/>
      <c r="Q17" s="151" t="s">
        <v>269</v>
      </c>
      <c r="S17" s="162"/>
      <c r="T17" s="163"/>
      <c r="U17" s="164"/>
      <c r="V17" s="165"/>
      <c r="W17" s="164"/>
      <c r="X17" s="163"/>
      <c r="Y17" s="166"/>
      <c r="AF17" s="20"/>
      <c r="AH17" s="33"/>
      <c r="AJ17" s="33"/>
      <c r="AL17" s="33"/>
      <c r="AN17" s="33"/>
      <c r="AO17" s="5"/>
      <c r="AP17" s="33"/>
    </row>
    <row r="18" spans="1:43" ht="13.5" customHeight="1">
      <c r="A18" s="34"/>
      <c r="B18" s="87" t="str">
        <f>"cahier "&amp;$K$16+3</f>
        <v>cahier 4</v>
      </c>
      <c r="C18" s="88">
        <v>16</v>
      </c>
      <c r="D18" s="89" t="str">
        <f>"cahier "&amp;$K$16+7</f>
        <v>cahier 8</v>
      </c>
      <c r="E18" s="88"/>
      <c r="F18" s="28"/>
      <c r="G18" s="89" t="str">
        <f>"cahier "&amp;$K$16+11</f>
        <v>cahier 12</v>
      </c>
      <c r="H18" s="88"/>
      <c r="I18" s="89" t="s">
        <v>10</v>
      </c>
      <c r="J18" s="28"/>
      <c r="K18" s="91">
        <f>SUM($C15:$C18,$E15:$E18,$H15:$H18)</f>
        <v>52</v>
      </c>
      <c r="L18" s="35"/>
      <c r="M18" s="35"/>
      <c r="N18" s="35"/>
      <c r="O18" s="35"/>
      <c r="P18" s="35"/>
      <c r="Q18" s="32"/>
      <c r="S18" s="105"/>
      <c r="U18" s="20"/>
      <c r="W18" s="51"/>
      <c r="X18" s="36"/>
      <c r="Y18" s="21"/>
      <c r="AE18" s="20"/>
      <c r="AF18" s="20"/>
      <c r="AG18" s="263" t="s">
        <v>133</v>
      </c>
      <c r="AH18" s="264"/>
      <c r="AI18" s="264"/>
      <c r="AJ18" s="264"/>
      <c r="AK18" s="264"/>
      <c r="AL18" s="264"/>
      <c r="AM18" s="265"/>
      <c r="AN18" s="98"/>
      <c r="AO18" s="263" t="s">
        <v>141</v>
      </c>
      <c r="AP18" s="264"/>
      <c r="AQ18" s="265"/>
    </row>
    <row r="19" spans="1:43" ht="4.9000000000000004" customHeight="1">
      <c r="B19" s="37"/>
      <c r="C19" s="38"/>
      <c r="D19" s="39"/>
      <c r="E19" s="38"/>
      <c r="F19" s="38"/>
      <c r="G19" s="39"/>
      <c r="H19" s="38"/>
      <c r="I19" s="40"/>
      <c r="J19" s="41"/>
      <c r="K19" s="40"/>
      <c r="L19" s="38"/>
      <c r="M19" s="41"/>
      <c r="N19" s="38"/>
      <c r="O19" s="41"/>
      <c r="P19" s="38"/>
      <c r="Q19" s="40"/>
      <c r="R19" s="42"/>
      <c r="S19" s="43"/>
      <c r="T19" s="42"/>
      <c r="U19" s="43"/>
      <c r="V19" s="42"/>
      <c r="W19" s="43"/>
      <c r="X19" s="42"/>
      <c r="Y19" s="44"/>
      <c r="AA19" s="27"/>
      <c r="AG19" s="100"/>
      <c r="AH19" s="98"/>
      <c r="AI19" s="100"/>
      <c r="AJ19" s="98"/>
      <c r="AK19" s="103"/>
      <c r="AL19" s="98"/>
      <c r="AM19" s="103"/>
      <c r="AN19" s="98"/>
      <c r="AO19" s="103"/>
      <c r="AP19" s="98"/>
      <c r="AQ19" s="103"/>
    </row>
    <row r="20" spans="1:43" ht="4.9000000000000004" customHeight="1">
      <c r="B20" s="138"/>
      <c r="C20" s="27"/>
      <c r="D20" s="128"/>
      <c r="E20" s="27"/>
      <c r="F20" s="27"/>
      <c r="G20" s="128"/>
      <c r="H20" s="27"/>
      <c r="I20" s="129"/>
      <c r="J20" s="35"/>
      <c r="K20" s="129"/>
      <c r="L20" s="27"/>
      <c r="M20" s="35"/>
      <c r="N20" s="27"/>
      <c r="O20" s="35"/>
      <c r="P20" s="27"/>
      <c r="Q20" s="129"/>
      <c r="S20" s="20"/>
      <c r="U20" s="20"/>
      <c r="W20" s="20"/>
      <c r="Y20" s="21"/>
      <c r="AA20" s="27"/>
      <c r="AG20" s="100"/>
      <c r="AH20" s="98"/>
      <c r="AI20" s="100"/>
      <c r="AJ20" s="98"/>
      <c r="AK20" s="103"/>
      <c r="AL20" s="98"/>
      <c r="AM20" s="103"/>
      <c r="AN20" s="98"/>
      <c r="AO20" s="103"/>
      <c r="AP20" s="98"/>
      <c r="AQ20" s="103"/>
    </row>
    <row r="21" spans="1:43" ht="29.25" thickBot="1">
      <c r="A21" s="49">
        <f>COUNTA(C15:C18,E15:E18,H15:H18)</f>
        <v>4</v>
      </c>
      <c r="B21" s="261" t="s">
        <v>1</v>
      </c>
      <c r="C21" s="45"/>
      <c r="D21" s="261" t="s">
        <v>2</v>
      </c>
      <c r="F21" s="46"/>
      <c r="G21" s="261" t="s">
        <v>9</v>
      </c>
      <c r="H21" s="45"/>
      <c r="I21" s="261" t="s">
        <v>3</v>
      </c>
      <c r="J21" s="45"/>
      <c r="K21" s="261" t="s">
        <v>4</v>
      </c>
      <c r="L21" s="45"/>
      <c r="M21" s="150" t="s">
        <v>202</v>
      </c>
      <c r="N21" s="45"/>
      <c r="O21" s="150" t="s">
        <v>203</v>
      </c>
      <c r="P21" s="45"/>
      <c r="Q21" s="260" t="s">
        <v>7</v>
      </c>
      <c r="R21" s="47"/>
      <c r="S21" s="150" t="s">
        <v>15</v>
      </c>
      <c r="T21" s="47"/>
      <c r="U21" s="150" t="s">
        <v>6</v>
      </c>
      <c r="V21" s="47"/>
      <c r="W21" s="167" t="s">
        <v>5</v>
      </c>
      <c r="X21" s="47"/>
      <c r="Y21" s="150" t="s">
        <v>16</v>
      </c>
      <c r="Z21" s="47"/>
      <c r="AA21" s="79" t="s">
        <v>180</v>
      </c>
      <c r="AB21" s="135"/>
      <c r="AC21" s="259" t="s">
        <v>228</v>
      </c>
      <c r="AD21" s="135"/>
      <c r="AE21" s="48" t="s">
        <v>229</v>
      </c>
      <c r="AF21" s="135"/>
      <c r="AG21" s="109" t="str">
        <f>IF($G$2="ABA","MOD","PUB")</f>
        <v>PUB</v>
      </c>
      <c r="AH21" s="104"/>
      <c r="AI21" s="108" t="s">
        <v>132</v>
      </c>
      <c r="AJ21" s="104"/>
      <c r="AK21" s="109" t="str">
        <f>IF($G$2="ABA","PAN","OTO")</f>
        <v>OTO</v>
      </c>
      <c r="AL21" s="104"/>
      <c r="AM21" s="108" t="s">
        <v>181</v>
      </c>
      <c r="AN21" s="104"/>
      <c r="AO21" s="109" t="s">
        <v>8</v>
      </c>
      <c r="AP21" s="104"/>
      <c r="AQ21" s="108" t="s">
        <v>140</v>
      </c>
    </row>
    <row r="22" spans="1:43" ht="14.25">
      <c r="A22" s="49"/>
      <c r="B22" s="261"/>
      <c r="C22" s="45"/>
      <c r="D22" s="261"/>
      <c r="E22" s="45"/>
      <c r="F22" s="45"/>
      <c r="G22" s="261"/>
      <c r="H22" s="45"/>
      <c r="I22" s="261"/>
      <c r="J22" s="45"/>
      <c r="K22" s="261"/>
      <c r="L22" s="45"/>
      <c r="M22" s="45"/>
      <c r="N22" s="45"/>
      <c r="O22" s="45"/>
      <c r="P22" s="45"/>
      <c r="Q22" s="260"/>
      <c r="R22" s="47"/>
      <c r="S22" s="168">
        <f>COUNTA(S23:S135)</f>
        <v>52</v>
      </c>
      <c r="T22" s="169"/>
      <c r="U22" s="168">
        <f>COUNTA(U23:U135)</f>
        <v>52</v>
      </c>
      <c r="V22" s="169"/>
      <c r="W22" s="168">
        <f>COUNTA(W23:W135)</f>
        <v>52</v>
      </c>
      <c r="X22" s="169"/>
      <c r="Y22" s="168">
        <f>COUNTA(Y23:Y135)</f>
        <v>52</v>
      </c>
      <c r="Z22" s="47"/>
      <c r="AA22" s="136"/>
      <c r="AB22" s="137"/>
      <c r="AC22" s="136" t="s">
        <v>152</v>
      </c>
      <c r="AD22" s="137" t="s">
        <v>144</v>
      </c>
      <c r="AE22" s="136" t="s">
        <v>144</v>
      </c>
      <c r="AF22" s="4"/>
      <c r="AG22" s="119">
        <f>SUM(AG23:AG76)</f>
        <v>11.25</v>
      </c>
      <c r="AH22" s="120"/>
      <c r="AI22" s="119">
        <f>IF(COUNTIF($G$23:$Q$136,"&lt;&gt;"),SUM(AI23:AI136),0)</f>
        <v>0</v>
      </c>
      <c r="AJ22" s="120"/>
      <c r="AK22" s="119">
        <f>IF(COUNTIF($G$23:$Q$136,"&lt;&gt;"),SUM(AK23:AK136),0)</f>
        <v>3.5</v>
      </c>
      <c r="AL22" s="120"/>
      <c r="AM22" s="119">
        <f>IF(COUNTIF($G$23:$Q$136,"&lt;&gt;"),SUM(AM23:AM136),0)</f>
        <v>0</v>
      </c>
      <c r="AN22" s="120"/>
      <c r="AO22" s="119">
        <f>IF(COUNTIF($G$23:$Q$136,"&lt;&gt;"),SUM(AO23:AO136),0)</f>
        <v>35.25</v>
      </c>
      <c r="AP22" s="120"/>
      <c r="AQ22" s="119">
        <f>IF(COUNTIF($G$23:$Q$136,"&lt;&gt;"),SUM(AQ23:AQ136),0)</f>
        <v>2</v>
      </c>
    </row>
    <row r="23" spans="1:43" s="1" customFormat="1">
      <c r="A23" s="1" t="e">
        <f>IF(B23&gt;BRD!$M$1,VLOOKUP(B23,BRD!H:I,2,FALSE),VLOOKUP(B23,BRD!G:I,3,FALSE))</f>
        <v>#N/A</v>
      </c>
      <c r="B23" s="158"/>
      <c r="C23" s="159"/>
      <c r="D23" s="161" t="str">
        <f>IF(B23="","",$G$2&amp;"C"&amp;A23)</f>
        <v/>
      </c>
      <c r="E23" s="82"/>
      <c r="F23" s="82"/>
      <c r="G23" s="130"/>
      <c r="H23" s="121"/>
      <c r="I23" s="130"/>
      <c r="J23" s="82"/>
      <c r="K23" s="131"/>
      <c r="L23" s="82"/>
      <c r="M23" s="80"/>
      <c r="N23" s="82"/>
      <c r="O23" s="80"/>
      <c r="P23" s="82"/>
      <c r="Q23" s="208"/>
      <c r="R23" s="83"/>
      <c r="S23" s="133"/>
      <c r="T23" s="83"/>
      <c r="U23" s="133"/>
      <c r="V23" s="84"/>
      <c r="W23" s="133"/>
      <c r="X23" s="84"/>
      <c r="Y23" s="133"/>
      <c r="Z23" s="84"/>
      <c r="AA23" s="134"/>
      <c r="AB23" s="85"/>
      <c r="AC23" s="134"/>
      <c r="AD23" s="85"/>
      <c r="AE23" s="134"/>
      <c r="AF23" s="85"/>
      <c r="AG23" s="225"/>
      <c r="AH23" s="86"/>
      <c r="AI23" s="134"/>
      <c r="AJ23" s="86"/>
      <c r="AK23" s="134"/>
      <c r="AL23" s="86"/>
      <c r="AM23" s="134"/>
      <c r="AN23" s="86"/>
      <c r="AO23" s="134"/>
      <c r="AP23" s="86"/>
      <c r="AQ23" s="134"/>
    </row>
    <row r="24" spans="1:43" s="1" customFormat="1">
      <c r="A24" s="1" t="e">
        <f>IF(B24&gt;BRD!$M$1,VLOOKUP(B24,BRD!H:I,2,FALSE),VLOOKUP(B24,BRD!G:I,3,FALSE))</f>
        <v>#N/A</v>
      </c>
      <c r="B24" s="160"/>
      <c r="C24" s="159"/>
      <c r="D24" s="161" t="str">
        <f>IF(B24="","",$G$2&amp;"C"&amp;A24)</f>
        <v/>
      </c>
      <c r="E24" s="82"/>
      <c r="F24" s="82"/>
      <c r="G24" s="123"/>
      <c r="H24" s="121"/>
      <c r="I24" s="123"/>
      <c r="J24" s="82"/>
      <c r="K24" s="124"/>
      <c r="L24" s="82"/>
      <c r="M24" s="80"/>
      <c r="N24" s="82"/>
      <c r="O24" s="80"/>
      <c r="P24" s="82"/>
      <c r="Q24" s="208"/>
      <c r="R24" s="83"/>
      <c r="S24" s="133"/>
      <c r="T24" s="83"/>
      <c r="U24" s="133"/>
      <c r="V24" s="84"/>
      <c r="W24" s="127"/>
      <c r="X24" s="84"/>
      <c r="Y24" s="127"/>
      <c r="Z24" s="84"/>
      <c r="AA24" s="126"/>
      <c r="AB24" s="85"/>
      <c r="AC24" s="126"/>
      <c r="AD24" s="85"/>
      <c r="AE24" s="126"/>
      <c r="AF24" s="85"/>
      <c r="AG24" s="226"/>
      <c r="AH24" s="86"/>
      <c r="AI24" s="126"/>
      <c r="AJ24" s="86"/>
      <c r="AK24" s="126"/>
      <c r="AL24" s="86"/>
      <c r="AM24" s="126"/>
      <c r="AN24" s="86"/>
      <c r="AO24" s="126"/>
      <c r="AP24" s="86"/>
      <c r="AQ24" s="126"/>
    </row>
    <row r="25" spans="1:43" s="1" customFormat="1">
      <c r="A25" s="1">
        <f>IF(B25&gt;BRD!$M$1,VLOOKUP(B25,BRD!H:I,2,FALSE),VLOOKUP(B25,BRD!G:I,3,FALSE))</f>
        <v>1</v>
      </c>
      <c r="B25" s="160">
        <f>IF(ISERROR(IF(B24+1&lt;=$K$18,B24+1,""))=TRUE,"",IF(B24+1&lt;=$K$18,B24+1,""))</f>
        <v>1</v>
      </c>
      <c r="C25" s="159"/>
      <c r="D25" s="161" t="str">
        <f>IF(B25="","",$G$2&amp;"C"&amp;A25)</f>
        <v>C1</v>
      </c>
      <c r="E25" s="82"/>
      <c r="F25" s="82"/>
      <c r="G25" s="179" t="s">
        <v>227</v>
      </c>
      <c r="H25" s="121"/>
      <c r="I25" s="130" t="s">
        <v>417</v>
      </c>
      <c r="J25" s="82"/>
      <c r="K25" s="209"/>
      <c r="L25" s="82"/>
      <c r="M25" s="80"/>
      <c r="N25" s="82"/>
      <c r="O25" s="80"/>
      <c r="P25" s="82"/>
      <c r="Q25" s="132"/>
      <c r="R25" s="83"/>
      <c r="S25" s="133" t="s">
        <v>0</v>
      </c>
      <c r="T25" s="83"/>
      <c r="U25" s="133" t="s">
        <v>0</v>
      </c>
      <c r="V25" s="84"/>
      <c r="W25" s="127" t="s">
        <v>0</v>
      </c>
      <c r="X25" s="84"/>
      <c r="Y25" s="127" t="s">
        <v>0</v>
      </c>
      <c r="Z25" s="84"/>
      <c r="AA25" s="126" t="s">
        <v>413</v>
      </c>
      <c r="AB25" s="85"/>
      <c r="AC25" s="126"/>
      <c r="AD25" s="85"/>
      <c r="AE25" s="126"/>
      <c r="AF25" s="85"/>
      <c r="AG25" s="226"/>
      <c r="AH25" s="86"/>
      <c r="AI25" s="126"/>
      <c r="AJ25" s="86"/>
      <c r="AK25" s="126"/>
      <c r="AL25" s="86"/>
      <c r="AM25" s="126"/>
      <c r="AN25" s="86"/>
      <c r="AO25" s="126">
        <f t="shared" ref="AO25:AO54" si="0">IF(B25&lt;&gt;"",1-AG25-AI25-AK25-AM25-AQ25,"")</f>
        <v>1</v>
      </c>
      <c r="AP25" s="86"/>
      <c r="AQ25" s="126"/>
    </row>
    <row r="26" spans="1:43" s="1" customFormat="1">
      <c r="A26" s="230">
        <f>IF(B26&gt;BRD!$M$1,VLOOKUP(B26,BRD!H:I,2,FALSE),VLOOKUP(B26,BRD!G:I,3,FALSE))</f>
        <v>1</v>
      </c>
      <c r="B26" s="192">
        <f>IF(ISERROR(IF(B25+1&lt;=$K$18,B25+1,""))=TRUE,"",IF(B25+1&lt;=$K$18,B25+1,""))</f>
        <v>2</v>
      </c>
      <c r="C26" s="193"/>
      <c r="D26" s="194" t="str">
        <f>IF(B26="","",$G$2&amp;"C"&amp;A26)</f>
        <v>C1</v>
      </c>
      <c r="E26" s="195"/>
      <c r="F26" s="195"/>
      <c r="G26" s="181"/>
      <c r="H26" s="196"/>
      <c r="I26" s="181"/>
      <c r="J26" s="195"/>
      <c r="K26" s="212"/>
      <c r="L26" s="195"/>
      <c r="M26" s="197"/>
      <c r="N26" s="195"/>
      <c r="O26" s="197"/>
      <c r="P26" s="195"/>
      <c r="Q26" s="221" t="s">
        <v>429</v>
      </c>
      <c r="R26" s="202"/>
      <c r="S26" s="203" t="s">
        <v>0</v>
      </c>
      <c r="T26" s="202"/>
      <c r="U26" s="203" t="s">
        <v>0</v>
      </c>
      <c r="V26" s="204"/>
      <c r="W26" s="205" t="s">
        <v>0</v>
      </c>
      <c r="X26" s="204"/>
      <c r="Y26" s="205" t="s">
        <v>0</v>
      </c>
      <c r="Z26" s="84"/>
      <c r="AA26" s="126" t="s">
        <v>414</v>
      </c>
      <c r="AB26" s="85"/>
      <c r="AC26" s="126"/>
      <c r="AD26" s="85"/>
      <c r="AE26" s="126"/>
      <c r="AF26" s="85"/>
      <c r="AG26" s="226">
        <v>1</v>
      </c>
      <c r="AH26" s="86"/>
      <c r="AI26" s="126"/>
      <c r="AJ26" s="86"/>
      <c r="AK26" s="126"/>
      <c r="AL26" s="86"/>
      <c r="AM26" s="126"/>
      <c r="AN26" s="86"/>
      <c r="AO26" s="126">
        <f t="shared" si="0"/>
        <v>0</v>
      </c>
      <c r="AP26" s="86"/>
      <c r="AQ26" s="126"/>
    </row>
    <row r="27" spans="1:43" s="1" customFormat="1">
      <c r="A27" s="1">
        <f>IF(B27&gt;BRD!$M$1,VLOOKUP(B27,BRD!H:I,2,FALSE),VLOOKUP(B27,BRD!G:I,3,FALSE))</f>
        <v>2</v>
      </c>
      <c r="B27" s="160">
        <f>IF(ISERROR(IF(B26+1&lt;=$K$18,B26+1,""))=TRUE,"",IF(B26+1&lt;=$K$18,B26+1,""))</f>
        <v>3</v>
      </c>
      <c r="C27" s="159"/>
      <c r="D27" s="161" t="str">
        <f>IF(B27="","",$G$2&amp;"C"&amp;A27)</f>
        <v>C2</v>
      </c>
      <c r="E27" s="82"/>
      <c r="F27" s="82"/>
      <c r="G27" s="123"/>
      <c r="H27" s="121"/>
      <c r="I27" s="123" t="s">
        <v>418</v>
      </c>
      <c r="J27" s="82"/>
      <c r="K27" s="211" t="s">
        <v>432</v>
      </c>
      <c r="L27" s="82"/>
      <c r="M27" s="80"/>
      <c r="N27" s="82"/>
      <c r="O27" s="80"/>
      <c r="P27" s="82"/>
      <c r="Q27" s="125"/>
      <c r="R27" s="83"/>
      <c r="S27" s="133" t="s">
        <v>0</v>
      </c>
      <c r="T27" s="83"/>
      <c r="U27" s="133" t="s">
        <v>0</v>
      </c>
      <c r="V27" s="84"/>
      <c r="W27" s="127" t="s">
        <v>0</v>
      </c>
      <c r="X27" s="84"/>
      <c r="Y27" s="127" t="s">
        <v>0</v>
      </c>
      <c r="Z27" s="84"/>
      <c r="AA27" s="126" t="s">
        <v>414</v>
      </c>
      <c r="AB27" s="85"/>
      <c r="AC27" s="126"/>
      <c r="AD27" s="85"/>
      <c r="AE27" s="126"/>
      <c r="AF27" s="85"/>
      <c r="AG27" s="226"/>
      <c r="AH27" s="86"/>
      <c r="AI27" s="126"/>
      <c r="AJ27" s="86"/>
      <c r="AK27" s="126"/>
      <c r="AL27" s="86"/>
      <c r="AM27" s="126"/>
      <c r="AN27" s="86"/>
      <c r="AO27" s="126">
        <f t="shared" si="0"/>
        <v>1</v>
      </c>
      <c r="AP27" s="86"/>
      <c r="AQ27" s="126"/>
    </row>
    <row r="28" spans="1:43" s="1" customFormat="1">
      <c r="A28" s="1">
        <f>IF(B28&gt;BRD!$M$1,VLOOKUP(B28,BRD!H:I,2,FALSE),VLOOKUP(B28,BRD!G:I,3,FALSE))</f>
        <v>2</v>
      </c>
      <c r="B28" s="160">
        <f>IF(ISERROR(IF(B27+1&lt;=$K$18,B27+1,""))=TRUE,"",IF(B27+1&lt;=$K$18,B27+1,""))</f>
        <v>4</v>
      </c>
      <c r="C28" s="159"/>
      <c r="D28" s="161" t="str">
        <f>IF(B28="","",$G$2&amp;"C"&amp;A28)</f>
        <v>C2</v>
      </c>
      <c r="E28" s="82"/>
      <c r="F28" s="82"/>
      <c r="G28" s="123"/>
      <c r="H28" s="121"/>
      <c r="I28" s="123" t="s">
        <v>419</v>
      </c>
      <c r="J28" s="82"/>
      <c r="K28" s="211"/>
      <c r="L28" s="82"/>
      <c r="M28" s="80"/>
      <c r="N28" s="82"/>
      <c r="O28" s="80"/>
      <c r="P28" s="82"/>
      <c r="Q28" s="125"/>
      <c r="R28" s="83"/>
      <c r="S28" s="133" t="s">
        <v>0</v>
      </c>
      <c r="T28" s="83"/>
      <c r="U28" s="133" t="s">
        <v>0</v>
      </c>
      <c r="V28" s="84"/>
      <c r="W28" s="127" t="s">
        <v>0</v>
      </c>
      <c r="X28" s="84"/>
      <c r="Y28" s="127" t="s">
        <v>0</v>
      </c>
      <c r="Z28" s="84"/>
      <c r="AA28" s="126" t="s">
        <v>414</v>
      </c>
      <c r="AB28" s="85"/>
      <c r="AC28" s="126"/>
      <c r="AD28" s="85"/>
      <c r="AE28" s="126"/>
      <c r="AF28" s="85"/>
      <c r="AG28" s="226"/>
      <c r="AH28" s="86"/>
      <c r="AI28" s="126"/>
      <c r="AJ28" s="86"/>
      <c r="AK28" s="126"/>
      <c r="AL28" s="86"/>
      <c r="AM28" s="126"/>
      <c r="AN28" s="86"/>
      <c r="AO28" s="126">
        <v>1</v>
      </c>
      <c r="AP28" s="86"/>
      <c r="AQ28" s="126"/>
    </row>
    <row r="29" spans="1:43" s="1" customFormat="1">
      <c r="A29" s="1">
        <f>IF(B29&gt;BRD!$M$1,VLOOKUP(B29,BRD!H:I,2,FALSE),VLOOKUP(B29,BRD!G:I,3,FALSE))</f>
        <v>2</v>
      </c>
      <c r="B29" s="192">
        <f>IF(ISERROR(IF(B28+1&lt;=$K$18,B28+1,""))=TRUE,"",IF(B28+1&lt;=$K$18,B28+1,""))</f>
        <v>5</v>
      </c>
      <c r="C29" s="193"/>
      <c r="D29" s="194" t="str">
        <f>IF(B29="","",$G$2&amp;"C"&amp;A29)</f>
        <v>C2</v>
      </c>
      <c r="E29" s="195"/>
      <c r="F29" s="195"/>
      <c r="G29" s="181"/>
      <c r="H29" s="196"/>
      <c r="I29" s="181"/>
      <c r="J29" s="195"/>
      <c r="K29" s="212"/>
      <c r="L29" s="195"/>
      <c r="M29" s="197"/>
      <c r="N29" s="195"/>
      <c r="O29" s="197"/>
      <c r="P29" s="195"/>
      <c r="Q29" s="215" t="s">
        <v>460</v>
      </c>
      <c r="R29" s="202"/>
      <c r="S29" s="203" t="s">
        <v>0</v>
      </c>
      <c r="T29" s="202"/>
      <c r="U29" s="203" t="s">
        <v>0</v>
      </c>
      <c r="V29" s="204"/>
      <c r="W29" s="205" t="s">
        <v>0</v>
      </c>
      <c r="X29" s="204"/>
      <c r="Y29" s="205" t="s">
        <v>0</v>
      </c>
      <c r="Z29" s="84"/>
      <c r="AA29" s="126" t="s">
        <v>414</v>
      </c>
      <c r="AB29" s="85"/>
      <c r="AC29" s="126"/>
      <c r="AD29" s="85"/>
      <c r="AE29" s="126"/>
      <c r="AF29" s="85"/>
      <c r="AG29" s="226">
        <v>1</v>
      </c>
      <c r="AH29" s="86"/>
      <c r="AI29" s="126"/>
      <c r="AJ29" s="86"/>
      <c r="AK29" s="126"/>
      <c r="AL29" s="86"/>
      <c r="AM29" s="126"/>
      <c r="AN29" s="86"/>
      <c r="AO29" s="126">
        <v>0</v>
      </c>
      <c r="AP29" s="86"/>
      <c r="AQ29" s="126"/>
    </row>
    <row r="30" spans="1:43" s="1" customFormat="1">
      <c r="A30" s="1">
        <f>IF(B30&gt;BRD!$M$1,VLOOKUP(B30,BRD!H:I,2,FALSE),VLOOKUP(B30,BRD!G:I,3,FALSE))</f>
        <v>2</v>
      </c>
      <c r="B30" s="160">
        <f>IF(ISERROR(IF(B29+1&lt;=$K$18,B29+1,""))=TRUE,"",IF(B29+1&lt;=$K$18,B29+1,""))</f>
        <v>6</v>
      </c>
      <c r="C30" s="159"/>
      <c r="D30" s="161" t="str">
        <f>IF(B30="","",$G$2&amp;"C"&amp;A30)</f>
        <v>C2</v>
      </c>
      <c r="E30" s="82"/>
      <c r="F30" s="82"/>
      <c r="G30" s="182" t="s">
        <v>415</v>
      </c>
      <c r="H30" s="121"/>
      <c r="I30" s="123" t="s">
        <v>463</v>
      </c>
      <c r="J30" s="82"/>
      <c r="K30" s="211" t="s">
        <v>433</v>
      </c>
      <c r="L30" s="82"/>
      <c r="M30" s="80"/>
      <c r="N30" s="82"/>
      <c r="O30" s="80"/>
      <c r="P30" s="82"/>
      <c r="Q30" s="229"/>
      <c r="R30" s="83"/>
      <c r="S30" s="133" t="s">
        <v>0</v>
      </c>
      <c r="T30" s="83"/>
      <c r="U30" s="133" t="s">
        <v>0</v>
      </c>
      <c r="V30" s="84"/>
      <c r="W30" s="133" t="s">
        <v>0</v>
      </c>
      <c r="X30" s="84"/>
      <c r="Y30" s="133" t="s">
        <v>0</v>
      </c>
      <c r="Z30" s="84"/>
      <c r="AA30" s="126" t="s">
        <v>414</v>
      </c>
      <c r="AB30" s="85"/>
      <c r="AC30" s="126"/>
      <c r="AD30" s="85"/>
      <c r="AE30" s="126"/>
      <c r="AF30" s="85"/>
      <c r="AG30" s="226"/>
      <c r="AH30" s="86"/>
      <c r="AI30" s="126"/>
      <c r="AJ30" s="86"/>
      <c r="AK30" s="126"/>
      <c r="AL30" s="86"/>
      <c r="AM30" s="126"/>
      <c r="AN30" s="86"/>
      <c r="AO30" s="126">
        <f t="shared" si="0"/>
        <v>1</v>
      </c>
      <c r="AP30" s="86"/>
      <c r="AQ30" s="126"/>
    </row>
    <row r="31" spans="1:43" s="1" customFormat="1">
      <c r="A31" s="1">
        <f>IF(B31&gt;BRD!$M$1,VLOOKUP(B31,BRD!H:I,2,FALSE),VLOOKUP(B31,BRD!G:I,3,FALSE))</f>
        <v>2</v>
      </c>
      <c r="B31" s="160">
        <f>IF(ISERROR(IF(B30+1&lt;=$K$18,B30+1,""))=TRUE,"",IF(B30+1&lt;=$K$18,B30+1,""))</f>
        <v>7</v>
      </c>
      <c r="C31" s="159"/>
      <c r="D31" s="161" t="str">
        <f>IF(B31="","",$G$2&amp;"C"&amp;A31)</f>
        <v>C2</v>
      </c>
      <c r="E31" s="82"/>
      <c r="F31" s="82"/>
      <c r="G31" s="123"/>
      <c r="H31" s="121"/>
      <c r="I31" s="123"/>
      <c r="J31" s="82"/>
      <c r="K31" s="211"/>
      <c r="L31" s="82"/>
      <c r="M31" s="80"/>
      <c r="N31" s="82"/>
      <c r="O31" s="80"/>
      <c r="P31" s="82"/>
      <c r="Q31" s="228" t="s">
        <v>460</v>
      </c>
      <c r="R31" s="83"/>
      <c r="S31" s="133" t="s">
        <v>0</v>
      </c>
      <c r="T31" s="83"/>
      <c r="U31" s="133" t="s">
        <v>0</v>
      </c>
      <c r="V31" s="84"/>
      <c r="W31" s="133" t="s">
        <v>0</v>
      </c>
      <c r="X31" s="84"/>
      <c r="Y31" s="133" t="s">
        <v>0</v>
      </c>
      <c r="Z31" s="84"/>
      <c r="AA31" s="126" t="s">
        <v>414</v>
      </c>
      <c r="AB31" s="85"/>
      <c r="AC31" s="126"/>
      <c r="AD31" s="85"/>
      <c r="AE31" s="126"/>
      <c r="AF31" s="85"/>
      <c r="AG31" s="226">
        <v>1</v>
      </c>
      <c r="AH31" s="86"/>
      <c r="AI31" s="126"/>
      <c r="AJ31" s="86"/>
      <c r="AK31" s="126"/>
      <c r="AL31" s="86"/>
      <c r="AM31" s="126"/>
      <c r="AN31" s="86"/>
      <c r="AO31" s="126">
        <f t="shared" si="0"/>
        <v>0</v>
      </c>
      <c r="AP31" s="86"/>
      <c r="AQ31" s="126"/>
    </row>
    <row r="32" spans="1:43" s="1" customFormat="1">
      <c r="A32" s="1">
        <f>IF(B32&gt;BRD!$M$1,VLOOKUP(B32,BRD!H:I,2,FALSE),VLOOKUP(B32,BRD!G:I,3,FALSE))</f>
        <v>2</v>
      </c>
      <c r="B32" s="160">
        <f>IF(ISERROR(IF(B31+1&lt;=$K$18,B31+1,""))=TRUE,"",IF(B31+1&lt;=$K$18,B31+1,""))</f>
        <v>8</v>
      </c>
      <c r="C32" s="159"/>
      <c r="D32" s="161" t="str">
        <f>IF(B32="","",$G$2&amp;"C"&amp;A32)</f>
        <v>C2</v>
      </c>
      <c r="E32" s="82"/>
      <c r="F32" s="82"/>
      <c r="G32" s="123"/>
      <c r="H32" s="121"/>
      <c r="I32" s="123" t="s">
        <v>420</v>
      </c>
      <c r="J32" s="82"/>
      <c r="K32" s="211"/>
      <c r="L32" s="82"/>
      <c r="M32" s="80"/>
      <c r="N32" s="82"/>
      <c r="O32" s="80"/>
      <c r="P32" s="82"/>
      <c r="Q32" s="185"/>
      <c r="R32" s="83"/>
      <c r="S32" s="133" t="s">
        <v>0</v>
      </c>
      <c r="T32" s="83"/>
      <c r="U32" s="133" t="s">
        <v>0</v>
      </c>
      <c r="V32" s="84"/>
      <c r="W32" s="133" t="s">
        <v>0</v>
      </c>
      <c r="X32" s="84"/>
      <c r="Y32" s="133" t="s">
        <v>0</v>
      </c>
      <c r="Z32" s="84"/>
      <c r="AA32" s="126" t="s">
        <v>414</v>
      </c>
      <c r="AB32" s="85"/>
      <c r="AC32" s="126"/>
      <c r="AD32" s="85"/>
      <c r="AE32" s="126"/>
      <c r="AF32" s="85"/>
      <c r="AG32" s="226"/>
      <c r="AH32" s="86"/>
      <c r="AI32" s="126"/>
      <c r="AJ32" s="86"/>
      <c r="AK32" s="126"/>
      <c r="AL32" s="86"/>
      <c r="AM32" s="126"/>
      <c r="AN32" s="86"/>
      <c r="AO32" s="126">
        <f t="shared" si="0"/>
        <v>1</v>
      </c>
      <c r="AP32" s="86"/>
      <c r="AQ32" s="126"/>
    </row>
    <row r="33" spans="1:43" s="1" customFormat="1">
      <c r="A33" s="1">
        <f>IF(B33&gt;BRD!$M$1,VLOOKUP(B33,BRD!H:I,2,FALSE),VLOOKUP(B33,BRD!G:I,3,FALSE))</f>
        <v>2</v>
      </c>
      <c r="B33" s="160">
        <f>IF(ISERROR(IF(B32+1&lt;=$K$18,B32+1,""))=TRUE,"",IF(B32+1&lt;=$K$18,B32+1,""))</f>
        <v>9</v>
      </c>
      <c r="C33" s="159"/>
      <c r="D33" s="161" t="str">
        <f>IF(B33="","",$G$2&amp;"C"&amp;A33)</f>
        <v>C2</v>
      </c>
      <c r="E33" s="82"/>
      <c r="F33" s="82"/>
      <c r="G33" s="123"/>
      <c r="H33" s="121"/>
      <c r="I33" s="123"/>
      <c r="J33" s="82"/>
      <c r="K33" s="211"/>
      <c r="L33" s="82"/>
      <c r="M33" s="80"/>
      <c r="N33" s="82"/>
      <c r="O33" s="80"/>
      <c r="P33" s="82"/>
      <c r="Q33" s="219" t="s">
        <v>464</v>
      </c>
      <c r="R33" s="83"/>
      <c r="S33" s="133" t="s">
        <v>0</v>
      </c>
      <c r="T33" s="83"/>
      <c r="U33" s="133" t="s">
        <v>0</v>
      </c>
      <c r="V33" s="84"/>
      <c r="W33" s="133" t="s">
        <v>0</v>
      </c>
      <c r="X33" s="84"/>
      <c r="Y33" s="133" t="s">
        <v>0</v>
      </c>
      <c r="Z33" s="84"/>
      <c r="AA33" s="126" t="s">
        <v>414</v>
      </c>
      <c r="AB33" s="85"/>
      <c r="AC33" s="126"/>
      <c r="AD33" s="85"/>
      <c r="AE33" s="126"/>
      <c r="AF33" s="85"/>
      <c r="AG33" s="226"/>
      <c r="AH33" s="86"/>
      <c r="AI33" s="126"/>
      <c r="AJ33" s="86"/>
      <c r="AK33" s="126">
        <v>1</v>
      </c>
      <c r="AL33" s="86"/>
      <c r="AM33" s="126"/>
      <c r="AN33" s="86"/>
      <c r="AO33" s="126">
        <v>0.75</v>
      </c>
      <c r="AP33" s="86"/>
      <c r="AQ33" s="126"/>
    </row>
    <row r="34" spans="1:43" s="1" customFormat="1">
      <c r="A34" s="1">
        <f>IF(B34&gt;BRD!$M$1,VLOOKUP(B34,BRD!H:I,2,FALSE),VLOOKUP(B34,BRD!G:I,3,FALSE))</f>
        <v>2</v>
      </c>
      <c r="B34" s="160">
        <f>IF(ISERROR(IF(B33+1&lt;=$K$18,B33+1,""))=TRUE,"",IF(B33+1&lt;=$K$18,B33+1,""))</f>
        <v>10</v>
      </c>
      <c r="C34" s="159"/>
      <c r="D34" s="161" t="str">
        <f>IF(B34="","",$G$2&amp;"C"&amp;A34)</f>
        <v>C2</v>
      </c>
      <c r="E34" s="82"/>
      <c r="F34" s="82"/>
      <c r="G34" s="123"/>
      <c r="H34" s="121"/>
      <c r="I34" s="123" t="s">
        <v>420</v>
      </c>
      <c r="J34" s="82"/>
      <c r="K34" s="211"/>
      <c r="L34" s="82"/>
      <c r="M34" s="80"/>
      <c r="N34" s="82"/>
      <c r="O34" s="80"/>
      <c r="P34" s="82"/>
      <c r="Q34" s="228" t="s">
        <v>469</v>
      </c>
      <c r="R34" s="83"/>
      <c r="S34" s="133" t="s">
        <v>0</v>
      </c>
      <c r="T34" s="83"/>
      <c r="U34" s="133" t="s">
        <v>0</v>
      </c>
      <c r="V34" s="84"/>
      <c r="W34" s="133" t="s">
        <v>0</v>
      </c>
      <c r="X34" s="84"/>
      <c r="Y34" s="133" t="s">
        <v>0</v>
      </c>
      <c r="Z34" s="84"/>
      <c r="AA34" s="126" t="s">
        <v>413</v>
      </c>
      <c r="AB34" s="85"/>
      <c r="AC34" s="126"/>
      <c r="AD34" s="85"/>
      <c r="AE34" s="126"/>
      <c r="AF34" s="85"/>
      <c r="AG34" s="226"/>
      <c r="AH34" s="86"/>
      <c r="AI34" s="126"/>
      <c r="AJ34" s="86"/>
      <c r="AK34" s="126">
        <v>0.25</v>
      </c>
      <c r="AL34" s="86"/>
      <c r="AM34" s="126"/>
      <c r="AN34" s="86"/>
      <c r="AO34" s="126">
        <f t="shared" si="0"/>
        <v>0.75</v>
      </c>
      <c r="AP34" s="86"/>
      <c r="AQ34" s="126"/>
    </row>
    <row r="35" spans="1:43" s="206" customFormat="1">
      <c r="A35" s="206">
        <f>IF(B35&gt;BRD!$M$1,VLOOKUP(B35,BRD!H:I,2,FALSE),VLOOKUP(B35,BRD!G:I,3,FALSE))</f>
        <v>3</v>
      </c>
      <c r="B35" s="192">
        <f>IF(ISERROR(IF(B34+1&lt;=$K$18,B34+1,""))=TRUE,"",IF(B34+1&lt;=$K$18,B34+1,""))</f>
        <v>11</v>
      </c>
      <c r="C35" s="193"/>
      <c r="D35" s="194" t="str">
        <f>IF(B35="","",$G$2&amp;"C"&amp;A35)</f>
        <v>C3</v>
      </c>
      <c r="E35" s="195"/>
      <c r="F35" s="195"/>
      <c r="G35" s="181"/>
      <c r="H35" s="196"/>
      <c r="I35" s="181"/>
      <c r="J35" s="195"/>
      <c r="K35" s="212"/>
      <c r="L35" s="195"/>
      <c r="M35" s="197"/>
      <c r="N35" s="195"/>
      <c r="O35" s="197"/>
      <c r="P35" s="195"/>
      <c r="Q35" s="221" t="s">
        <v>468</v>
      </c>
      <c r="R35" s="202"/>
      <c r="S35" s="203" t="s">
        <v>0</v>
      </c>
      <c r="T35" s="202"/>
      <c r="U35" s="203" t="s">
        <v>0</v>
      </c>
      <c r="V35" s="204"/>
      <c r="W35" s="205" t="s">
        <v>0</v>
      </c>
      <c r="X35" s="204"/>
      <c r="Y35" s="205" t="s">
        <v>0</v>
      </c>
      <c r="Z35" s="84"/>
      <c r="AA35" s="126"/>
      <c r="AB35" s="207"/>
      <c r="AC35" s="126"/>
      <c r="AD35" s="207"/>
      <c r="AE35" s="126"/>
      <c r="AF35" s="207"/>
      <c r="AG35" s="226">
        <v>1</v>
      </c>
      <c r="AH35" s="86"/>
      <c r="AI35" s="126"/>
      <c r="AJ35" s="86"/>
      <c r="AK35" s="126"/>
      <c r="AL35" s="86"/>
      <c r="AM35" s="126"/>
      <c r="AN35" s="86"/>
      <c r="AO35" s="126">
        <v>0</v>
      </c>
      <c r="AP35" s="86"/>
      <c r="AQ35" s="126"/>
    </row>
    <row r="36" spans="1:43" s="1" customFormat="1">
      <c r="A36" s="1">
        <f>IF(B36&gt;BRD!$M$1,VLOOKUP(B36,BRD!H:I,2,FALSE),VLOOKUP(B36,BRD!G:I,3,FALSE))</f>
        <v>3</v>
      </c>
      <c r="B36" s="160">
        <f>IF(ISERROR(IF(B35+1&lt;=$K$18,B35+1,""))=TRUE,"",IF(B35+1&lt;=$K$18,B35+1,""))</f>
        <v>12</v>
      </c>
      <c r="C36" s="159"/>
      <c r="D36" s="161" t="str">
        <f>IF(B36="","",$G$2&amp;"C"&amp;A36)</f>
        <v>C3</v>
      </c>
      <c r="E36" s="82"/>
      <c r="F36" s="82"/>
      <c r="G36" s="182" t="s">
        <v>416</v>
      </c>
      <c r="H36" s="121"/>
      <c r="I36" s="123" t="s">
        <v>462</v>
      </c>
      <c r="J36" s="82"/>
      <c r="K36" s="211" t="s">
        <v>434</v>
      </c>
      <c r="L36" s="82"/>
      <c r="M36" s="80"/>
      <c r="N36" s="82"/>
      <c r="O36" s="80"/>
      <c r="P36" s="82"/>
      <c r="Q36" s="185"/>
      <c r="R36" s="83"/>
      <c r="S36" s="133" t="s">
        <v>0</v>
      </c>
      <c r="T36" s="83"/>
      <c r="U36" s="133" t="s">
        <v>0</v>
      </c>
      <c r="V36" s="84"/>
      <c r="W36" s="133" t="s">
        <v>0</v>
      </c>
      <c r="X36" s="84"/>
      <c r="Y36" s="133" t="s">
        <v>0</v>
      </c>
      <c r="Z36" s="84"/>
      <c r="AA36" s="126"/>
      <c r="AB36" s="85"/>
      <c r="AC36" s="126"/>
      <c r="AD36" s="85"/>
      <c r="AE36" s="126"/>
      <c r="AF36" s="85"/>
      <c r="AG36" s="226"/>
      <c r="AH36" s="86"/>
      <c r="AI36" s="126"/>
      <c r="AJ36" s="86"/>
      <c r="AK36" s="126"/>
      <c r="AL36" s="86"/>
      <c r="AM36" s="126"/>
      <c r="AN36" s="86"/>
      <c r="AO36" s="126">
        <f t="shared" si="0"/>
        <v>1</v>
      </c>
      <c r="AP36" s="86"/>
      <c r="AQ36" s="126"/>
    </row>
    <row r="37" spans="1:43" s="1" customFormat="1">
      <c r="A37" s="1">
        <f>IF(B37&gt;BRD!$M$1,VLOOKUP(B37,BRD!H:I,2,FALSE),VLOOKUP(B37,BRD!G:I,3,FALSE))</f>
        <v>3</v>
      </c>
      <c r="B37" s="160">
        <f>IF(ISERROR(IF(B36+1&lt;=$K$18,B36+1,""))=TRUE,"",IF(B36+1&lt;=$K$18,B36+1,""))</f>
        <v>13</v>
      </c>
      <c r="C37" s="159"/>
      <c r="D37" s="161" t="str">
        <f>IF(B37="","",$G$2&amp;"C"&amp;A37)</f>
        <v>C3</v>
      </c>
      <c r="E37" s="82"/>
      <c r="F37" s="82"/>
      <c r="G37" s="123"/>
      <c r="H37" s="121"/>
      <c r="I37" s="123" t="s">
        <v>461</v>
      </c>
      <c r="J37" s="82"/>
      <c r="K37" s="211"/>
      <c r="L37" s="82"/>
      <c r="M37" s="80"/>
      <c r="N37" s="82"/>
      <c r="O37" s="80"/>
      <c r="P37" s="82"/>
      <c r="Q37" s="185"/>
      <c r="R37" s="83"/>
      <c r="S37" s="133" t="s">
        <v>0</v>
      </c>
      <c r="T37" s="83"/>
      <c r="U37" s="133" t="s">
        <v>0</v>
      </c>
      <c r="V37" s="84"/>
      <c r="W37" s="133" t="s">
        <v>0</v>
      </c>
      <c r="X37" s="84"/>
      <c r="Y37" s="133" t="s">
        <v>0</v>
      </c>
      <c r="Z37" s="84"/>
      <c r="AA37" s="126"/>
      <c r="AB37" s="85"/>
      <c r="AC37" s="126"/>
      <c r="AD37" s="85"/>
      <c r="AE37" s="126"/>
      <c r="AF37" s="85"/>
      <c r="AG37" s="226"/>
      <c r="AH37" s="86"/>
      <c r="AI37" s="126"/>
      <c r="AJ37" s="86"/>
      <c r="AK37" s="126"/>
      <c r="AL37" s="86"/>
      <c r="AM37" s="126"/>
      <c r="AN37" s="86"/>
      <c r="AO37" s="126">
        <f t="shared" si="0"/>
        <v>1</v>
      </c>
      <c r="AP37" s="86"/>
      <c r="AQ37" s="126"/>
    </row>
    <row r="38" spans="1:43" s="1" customFormat="1">
      <c r="A38" s="1">
        <f>IF(B38&gt;BRD!$M$1,VLOOKUP(B38,BRD!H:I,2,FALSE),VLOOKUP(B38,BRD!G:I,3,FALSE))</f>
        <v>3</v>
      </c>
      <c r="B38" s="160">
        <f>IF(ISERROR(IF(B37+1&lt;=$K$18,B37+1,""))=TRUE,"",IF(B37+1&lt;=$K$18,B37+1,""))</f>
        <v>14</v>
      </c>
      <c r="C38" s="159"/>
      <c r="D38" s="161" t="str">
        <f>IF(B38="","",$G$2&amp;"C"&amp;A38)</f>
        <v>C3</v>
      </c>
      <c r="E38" s="82"/>
      <c r="F38" s="82"/>
      <c r="G38" s="123"/>
      <c r="H38" s="121"/>
      <c r="I38" s="123" t="s">
        <v>461</v>
      </c>
      <c r="J38" s="82"/>
      <c r="K38" s="211"/>
      <c r="L38" s="82"/>
      <c r="M38" s="80"/>
      <c r="N38" s="82"/>
      <c r="O38" s="80"/>
      <c r="P38" s="82"/>
      <c r="Q38" s="185"/>
      <c r="R38" s="83"/>
      <c r="S38" s="133" t="s">
        <v>0</v>
      </c>
      <c r="T38" s="83"/>
      <c r="U38" s="133" t="s">
        <v>0</v>
      </c>
      <c r="V38" s="84"/>
      <c r="W38" s="133" t="s">
        <v>0</v>
      </c>
      <c r="X38" s="84"/>
      <c r="Y38" s="133" t="s">
        <v>0</v>
      </c>
      <c r="Z38" s="84"/>
      <c r="AA38" s="126"/>
      <c r="AB38" s="85"/>
      <c r="AC38" s="126"/>
      <c r="AD38" s="85"/>
      <c r="AE38" s="126"/>
      <c r="AF38" s="85"/>
      <c r="AG38" s="226"/>
      <c r="AH38" s="86"/>
      <c r="AI38" s="126"/>
      <c r="AJ38" s="86"/>
      <c r="AK38" s="126"/>
      <c r="AL38" s="86"/>
      <c r="AM38" s="126"/>
      <c r="AN38" s="86"/>
      <c r="AO38" s="126">
        <f t="shared" si="0"/>
        <v>1</v>
      </c>
      <c r="AP38" s="86"/>
      <c r="AQ38" s="126"/>
    </row>
    <row r="39" spans="1:43" s="206" customFormat="1">
      <c r="A39" s="206">
        <f>IF(B39&gt;BRD!$M$1,VLOOKUP(B39,BRD!H:I,2,FALSE),VLOOKUP(B39,BRD!G:I,3,FALSE))</f>
        <v>3</v>
      </c>
      <c r="B39" s="160">
        <f>IF(ISERROR(IF(B38+1&lt;=$K$18,B38+1,""))=TRUE,"",IF(B38+1&lt;=$K$18,B38+1,""))</f>
        <v>15</v>
      </c>
      <c r="C39" s="159"/>
      <c r="D39" s="161" t="str">
        <f>IF(B39="","",$G$2&amp;"C"&amp;A39)</f>
        <v>C3</v>
      </c>
      <c r="E39" s="82"/>
      <c r="F39" s="82"/>
      <c r="G39" s="123"/>
      <c r="H39" s="121"/>
      <c r="I39" s="123"/>
      <c r="J39" s="82"/>
      <c r="K39" s="211"/>
      <c r="L39" s="82"/>
      <c r="M39" s="80"/>
      <c r="N39" s="82"/>
      <c r="O39" s="80"/>
      <c r="P39" s="82"/>
      <c r="Q39" s="228" t="s">
        <v>486</v>
      </c>
      <c r="R39" s="83"/>
      <c r="S39" s="133" t="s">
        <v>0</v>
      </c>
      <c r="T39" s="83"/>
      <c r="U39" s="133" t="s">
        <v>0</v>
      </c>
      <c r="V39" s="84"/>
      <c r="W39" s="133" t="s">
        <v>0</v>
      </c>
      <c r="X39" s="84"/>
      <c r="Y39" s="133" t="s">
        <v>0</v>
      </c>
      <c r="Z39" s="84"/>
      <c r="AA39" s="126"/>
      <c r="AB39" s="207"/>
      <c r="AC39" s="126"/>
      <c r="AD39" s="207"/>
      <c r="AE39" s="126"/>
      <c r="AF39" s="207"/>
      <c r="AG39" s="226">
        <v>1</v>
      </c>
      <c r="AH39" s="86"/>
      <c r="AI39" s="126"/>
      <c r="AJ39" s="86"/>
      <c r="AK39" s="126"/>
      <c r="AL39" s="86"/>
      <c r="AM39" s="126"/>
      <c r="AN39" s="86"/>
      <c r="AO39" s="126">
        <v>0.5</v>
      </c>
      <c r="AP39" s="86"/>
      <c r="AQ39" s="126"/>
    </row>
    <row r="40" spans="1:43" s="1" customFormat="1">
      <c r="A40" s="1">
        <f>IF(B40&gt;BRD!$M$1,VLOOKUP(B40,BRD!H:I,2,FALSE),VLOOKUP(B40,BRD!G:I,3,FALSE))</f>
        <v>3</v>
      </c>
      <c r="B40" s="160">
        <f>IF(ISERROR(IF(B39+1&lt;=$K$18,B39+1,""))=TRUE,"",IF(B39+1&lt;=$K$18,B39+1,""))</f>
        <v>16</v>
      </c>
      <c r="C40" s="159"/>
      <c r="D40" s="161" t="str">
        <f>IF(B40="","",$G$2&amp;"C"&amp;A40)</f>
        <v>C3</v>
      </c>
      <c r="E40" s="82"/>
      <c r="F40" s="82"/>
      <c r="G40" s="123"/>
      <c r="H40" s="121"/>
      <c r="I40" s="123" t="s">
        <v>435</v>
      </c>
      <c r="J40" s="82"/>
      <c r="K40" s="211" t="s">
        <v>436</v>
      </c>
      <c r="L40" s="82"/>
      <c r="M40" s="80"/>
      <c r="N40" s="82"/>
      <c r="O40" s="80"/>
      <c r="P40" s="82"/>
      <c r="Q40" s="185"/>
      <c r="R40" s="83"/>
      <c r="S40" s="133" t="s">
        <v>0</v>
      </c>
      <c r="T40" s="83"/>
      <c r="U40" s="133" t="s">
        <v>0</v>
      </c>
      <c r="V40" s="84"/>
      <c r="W40" s="133" t="s">
        <v>0</v>
      </c>
      <c r="X40" s="84"/>
      <c r="Y40" s="127" t="s">
        <v>0</v>
      </c>
      <c r="Z40" s="84"/>
      <c r="AA40" s="126"/>
      <c r="AB40" s="85"/>
      <c r="AC40" s="126"/>
      <c r="AD40" s="85"/>
      <c r="AE40" s="126"/>
      <c r="AF40" s="85"/>
      <c r="AG40" s="226"/>
      <c r="AH40" s="86"/>
      <c r="AI40" s="126"/>
      <c r="AJ40" s="86"/>
      <c r="AK40" s="126"/>
      <c r="AL40" s="86"/>
      <c r="AM40" s="126"/>
      <c r="AN40" s="86"/>
      <c r="AO40" s="126">
        <f t="shared" si="0"/>
        <v>1</v>
      </c>
      <c r="AP40" s="86"/>
      <c r="AQ40" s="126"/>
    </row>
    <row r="41" spans="1:43" s="1" customFormat="1">
      <c r="A41" s="1">
        <f>IF(B41&gt;BRD!$M$1,VLOOKUP(B41,BRD!H:I,2,FALSE),VLOOKUP(B41,BRD!G:I,3,FALSE))</f>
        <v>3</v>
      </c>
      <c r="B41" s="160">
        <f>IF(ISERROR(IF(B40+1&lt;=$K$18,B40+1,""))=TRUE,"",IF(B40+1&lt;=$K$18,B40+1,""))</f>
        <v>17</v>
      </c>
      <c r="C41" s="159"/>
      <c r="D41" s="161" t="str">
        <f>IF(B41="","",$G$2&amp;"C"&amp;A41)</f>
        <v>C3</v>
      </c>
      <c r="E41" s="82"/>
      <c r="F41" s="82"/>
      <c r="G41" s="123"/>
      <c r="H41" s="121"/>
      <c r="I41" s="123" t="s">
        <v>435</v>
      </c>
      <c r="J41" s="82"/>
      <c r="K41" s="211"/>
      <c r="L41" s="82"/>
      <c r="M41" s="80"/>
      <c r="N41" s="82"/>
      <c r="O41" s="80"/>
      <c r="P41" s="82"/>
      <c r="Q41" s="228"/>
      <c r="R41" s="83"/>
      <c r="S41" s="133" t="s">
        <v>0</v>
      </c>
      <c r="T41" s="83"/>
      <c r="U41" s="133" t="s">
        <v>0</v>
      </c>
      <c r="V41" s="84"/>
      <c r="W41" s="133" t="s">
        <v>0</v>
      </c>
      <c r="X41" s="84"/>
      <c r="Y41" s="127" t="s">
        <v>0</v>
      </c>
      <c r="Z41" s="84"/>
      <c r="AA41" s="126"/>
      <c r="AB41" s="85"/>
      <c r="AC41" s="126"/>
      <c r="AD41" s="85"/>
      <c r="AE41" s="126"/>
      <c r="AF41" s="85"/>
      <c r="AG41" s="226"/>
      <c r="AH41" s="86"/>
      <c r="AI41" s="126"/>
      <c r="AJ41" s="86"/>
      <c r="AK41" s="126"/>
      <c r="AL41" s="86"/>
      <c r="AM41" s="126"/>
      <c r="AN41" s="86"/>
      <c r="AO41" s="126">
        <f t="shared" si="0"/>
        <v>1</v>
      </c>
      <c r="AP41" s="86"/>
      <c r="AQ41" s="126"/>
    </row>
    <row r="42" spans="1:43" s="1" customFormat="1">
      <c r="A42" s="1">
        <f>IF(B42&gt;BRD!$M$1,VLOOKUP(B42,BRD!H:I,2,FALSE),VLOOKUP(B42,BRD!G:I,3,FALSE))</f>
        <v>3</v>
      </c>
      <c r="B42" s="160">
        <f>IF(ISERROR(IF(B41+1&lt;=$K$18,B41+1,""))=TRUE,"",IF(B41+1&lt;=$K$18,B41+1,""))</f>
        <v>18</v>
      </c>
      <c r="C42" s="159"/>
      <c r="D42" s="161" t="str">
        <f>IF(B42="","",$G$2&amp;"C"&amp;A42)</f>
        <v>C3</v>
      </c>
      <c r="E42" s="82"/>
      <c r="F42" s="82"/>
      <c r="G42" s="123"/>
      <c r="H42" s="121"/>
      <c r="I42" s="123" t="s">
        <v>437</v>
      </c>
      <c r="J42" s="82"/>
      <c r="K42" s="211" t="s">
        <v>438</v>
      </c>
      <c r="L42" s="82"/>
      <c r="M42" s="80"/>
      <c r="N42" s="82"/>
      <c r="O42" s="80"/>
      <c r="P42" s="82"/>
      <c r="Q42" s="185"/>
      <c r="R42" s="83"/>
      <c r="S42" s="133" t="s">
        <v>0</v>
      </c>
      <c r="T42" s="83"/>
      <c r="U42" s="133" t="s">
        <v>0</v>
      </c>
      <c r="V42" s="84"/>
      <c r="W42" s="133" t="s">
        <v>0</v>
      </c>
      <c r="X42" s="84"/>
      <c r="Y42" s="127" t="s">
        <v>0</v>
      </c>
      <c r="Z42" s="84"/>
      <c r="AA42" s="126"/>
      <c r="AB42" s="85"/>
      <c r="AC42" s="126"/>
      <c r="AD42" s="85"/>
      <c r="AE42" s="126"/>
      <c r="AF42" s="85"/>
      <c r="AG42" s="226"/>
      <c r="AH42" s="86"/>
      <c r="AI42" s="126"/>
      <c r="AJ42" s="86"/>
      <c r="AK42" s="126"/>
      <c r="AL42" s="86"/>
      <c r="AM42" s="126"/>
      <c r="AN42" s="86"/>
      <c r="AO42" s="126">
        <f t="shared" si="0"/>
        <v>1</v>
      </c>
      <c r="AP42" s="86"/>
      <c r="AQ42" s="126"/>
    </row>
    <row r="43" spans="1:43" s="1" customFormat="1">
      <c r="A43" s="1">
        <f>IF(B43&gt;BRD!$M$1,VLOOKUP(B43,BRD!H:I,2,FALSE),VLOOKUP(B43,BRD!G:I,3,FALSE))</f>
        <v>4</v>
      </c>
      <c r="B43" s="160">
        <f>IF(ISERROR(IF(B42+1&lt;=$K$18,B42+1,""))=TRUE,"",IF(B42+1&lt;=$K$18,B42+1,""))</f>
        <v>19</v>
      </c>
      <c r="C43" s="159"/>
      <c r="D43" s="161" t="str">
        <f>IF(B43="","",$G$2&amp;"C"&amp;A43)</f>
        <v>C4</v>
      </c>
      <c r="E43" s="82"/>
      <c r="F43" s="82"/>
      <c r="G43" s="123"/>
      <c r="H43" s="121"/>
      <c r="I43" s="123" t="s">
        <v>437</v>
      </c>
      <c r="J43" s="82"/>
      <c r="K43" s="211"/>
      <c r="L43" s="82"/>
      <c r="M43" s="80"/>
      <c r="N43" s="82"/>
      <c r="O43" s="80"/>
      <c r="P43" s="82"/>
      <c r="Q43" s="185"/>
      <c r="R43" s="83"/>
      <c r="S43" s="133" t="s">
        <v>0</v>
      </c>
      <c r="T43" s="83"/>
      <c r="U43" s="133" t="s">
        <v>0</v>
      </c>
      <c r="V43" s="84"/>
      <c r="W43" s="133" t="s">
        <v>0</v>
      </c>
      <c r="X43" s="84"/>
      <c r="Y43" s="127" t="s">
        <v>0</v>
      </c>
      <c r="Z43" s="84"/>
      <c r="AA43" s="126"/>
      <c r="AB43" s="85"/>
      <c r="AC43" s="126"/>
      <c r="AD43" s="85"/>
      <c r="AE43" s="126"/>
      <c r="AF43" s="85"/>
      <c r="AG43" s="226"/>
      <c r="AH43" s="86"/>
      <c r="AI43" s="126"/>
      <c r="AJ43" s="86"/>
      <c r="AK43" s="126"/>
      <c r="AL43" s="86"/>
      <c r="AM43" s="126"/>
      <c r="AN43" s="86"/>
      <c r="AO43" s="126">
        <f t="shared" si="0"/>
        <v>1</v>
      </c>
      <c r="AP43" s="86"/>
      <c r="AQ43" s="126"/>
    </row>
    <row r="44" spans="1:43" s="1" customFormat="1">
      <c r="A44" s="1">
        <f>IF(B44&gt;BRD!$M$1,VLOOKUP(B44,BRD!H:I,2,FALSE),VLOOKUP(B44,BRD!G:I,3,FALSE))</f>
        <v>4</v>
      </c>
      <c r="B44" s="160">
        <f>IF(ISERROR(IF(B43+1&lt;=$K$18,B43+1,""))=TRUE,"",IF(B43+1&lt;=$K$18,B43+1,""))</f>
        <v>20</v>
      </c>
      <c r="C44" s="159"/>
      <c r="D44" s="161" t="str">
        <f>IF(B44="","",$G$2&amp;"C"&amp;A44)</f>
        <v>C4</v>
      </c>
      <c r="E44" s="82"/>
      <c r="F44" s="82"/>
      <c r="G44" s="182"/>
      <c r="H44" s="121"/>
      <c r="I44" s="123" t="s">
        <v>437</v>
      </c>
      <c r="J44" s="82"/>
      <c r="K44" s="211"/>
      <c r="L44" s="82"/>
      <c r="M44" s="80"/>
      <c r="N44" s="82"/>
      <c r="O44" s="80"/>
      <c r="P44" s="82"/>
      <c r="Q44" s="185"/>
      <c r="R44" s="83"/>
      <c r="S44" s="133" t="s">
        <v>0</v>
      </c>
      <c r="T44" s="83"/>
      <c r="U44" s="133" t="s">
        <v>0</v>
      </c>
      <c r="V44" s="84"/>
      <c r="W44" s="133" t="s">
        <v>0</v>
      </c>
      <c r="X44" s="84"/>
      <c r="Y44" s="127" t="s">
        <v>0</v>
      </c>
      <c r="Z44" s="84"/>
      <c r="AA44" s="126"/>
      <c r="AB44" s="85"/>
      <c r="AC44" s="126"/>
      <c r="AD44" s="85"/>
      <c r="AE44" s="126"/>
      <c r="AF44" s="85"/>
      <c r="AG44" s="226"/>
      <c r="AH44" s="86"/>
      <c r="AI44" s="126"/>
      <c r="AJ44" s="86"/>
      <c r="AK44" s="126"/>
      <c r="AL44" s="86"/>
      <c r="AM44" s="126"/>
      <c r="AN44" s="86"/>
      <c r="AO44" s="126">
        <f t="shared" si="0"/>
        <v>1</v>
      </c>
      <c r="AP44" s="86"/>
      <c r="AQ44" s="126"/>
    </row>
    <row r="45" spans="1:43" s="1" customFormat="1">
      <c r="A45" s="1">
        <f>IF(B45&gt;BRD!$M$1,VLOOKUP(B45,BRD!H:I,2,FALSE),VLOOKUP(B45,BRD!G:I,3,FALSE))</f>
        <v>4</v>
      </c>
      <c r="B45" s="160">
        <f>IF(ISERROR(IF(B44+1&lt;=$K$18,B44+1,""))=TRUE,"",IF(B44+1&lt;=$K$18,B44+1,""))</f>
        <v>21</v>
      </c>
      <c r="C45" s="159"/>
      <c r="D45" s="161" t="str">
        <f>IF(B45="","",$G$2&amp;"C"&amp;A45)</f>
        <v>C4</v>
      </c>
      <c r="E45" s="82"/>
      <c r="F45" s="82"/>
      <c r="G45" s="182"/>
      <c r="H45" s="121"/>
      <c r="I45" s="123" t="s">
        <v>437</v>
      </c>
      <c r="J45" s="82"/>
      <c r="K45" s="211"/>
      <c r="L45" s="82"/>
      <c r="M45" s="80"/>
      <c r="N45" s="82"/>
      <c r="O45" s="80"/>
      <c r="P45" s="82"/>
      <c r="Q45" s="219"/>
      <c r="R45" s="83"/>
      <c r="S45" s="133" t="s">
        <v>0</v>
      </c>
      <c r="T45" s="83"/>
      <c r="U45" s="133" t="s">
        <v>0</v>
      </c>
      <c r="V45" s="84"/>
      <c r="W45" s="133" t="s">
        <v>0</v>
      </c>
      <c r="X45" s="84"/>
      <c r="Y45" s="133" t="s">
        <v>0</v>
      </c>
      <c r="Z45" s="84"/>
      <c r="AA45" s="126"/>
      <c r="AB45" s="85"/>
      <c r="AC45" s="126"/>
      <c r="AD45" s="85"/>
      <c r="AE45" s="126"/>
      <c r="AF45" s="85"/>
      <c r="AG45" s="226"/>
      <c r="AH45" s="86"/>
      <c r="AI45" s="126"/>
      <c r="AJ45" s="86"/>
      <c r="AK45" s="126"/>
      <c r="AL45" s="86"/>
      <c r="AM45" s="126"/>
      <c r="AN45" s="86"/>
      <c r="AO45" s="126">
        <v>1</v>
      </c>
      <c r="AP45" s="86"/>
      <c r="AQ45" s="126"/>
    </row>
    <row r="46" spans="1:43" s="1" customFormat="1">
      <c r="A46" s="1">
        <f>IF(B46&gt;BRD!$M$1,VLOOKUP(B46,BRD!H:I,2,FALSE),VLOOKUP(B46,BRD!G:I,3,FALSE))</f>
        <v>4</v>
      </c>
      <c r="B46" s="160">
        <f>IF(ISERROR(IF(B45+1&lt;=$K$18,B45+1,""))=TRUE,"",IF(B45+1&lt;=$K$18,B45+1,""))</f>
        <v>22</v>
      </c>
      <c r="C46" s="159"/>
      <c r="D46" s="161" t="str">
        <f>IF(B46="","",$G$2&amp;"C"&amp;A46)</f>
        <v>C4</v>
      </c>
      <c r="E46" s="82"/>
      <c r="F46" s="82"/>
      <c r="G46" s="223"/>
      <c r="H46" s="121"/>
      <c r="I46" s="123" t="s">
        <v>441</v>
      </c>
      <c r="J46" s="82"/>
      <c r="K46" s="211" t="s">
        <v>440</v>
      </c>
      <c r="L46" s="82"/>
      <c r="M46" s="80"/>
      <c r="N46" s="82"/>
      <c r="O46" s="80"/>
      <c r="P46" s="82"/>
      <c r="Q46" s="185"/>
      <c r="R46" s="83"/>
      <c r="S46" s="133" t="s">
        <v>0</v>
      </c>
      <c r="T46" s="83"/>
      <c r="U46" s="133" t="s">
        <v>0</v>
      </c>
      <c r="V46" s="84"/>
      <c r="W46" s="133" t="s">
        <v>0</v>
      </c>
      <c r="X46" s="84"/>
      <c r="Y46" s="133" t="s">
        <v>0</v>
      </c>
      <c r="Z46" s="84"/>
      <c r="AA46" s="126"/>
      <c r="AB46" s="85"/>
      <c r="AC46" s="126"/>
      <c r="AD46" s="85"/>
      <c r="AE46" s="126"/>
      <c r="AF46" s="85"/>
      <c r="AG46" s="226"/>
      <c r="AH46" s="86"/>
      <c r="AI46" s="126"/>
      <c r="AJ46" s="86"/>
      <c r="AK46" s="126"/>
      <c r="AL46" s="86"/>
      <c r="AM46" s="126"/>
      <c r="AN46" s="86"/>
      <c r="AO46" s="126">
        <f t="shared" si="0"/>
        <v>1</v>
      </c>
      <c r="AP46" s="86"/>
      <c r="AQ46" s="126"/>
    </row>
    <row r="47" spans="1:43" s="1" customFormat="1">
      <c r="A47" s="1">
        <f>IF(B47&gt;BRD!$M$1,VLOOKUP(B47,BRD!H:I,2,FALSE),VLOOKUP(B47,BRD!G:I,3,FALSE))</f>
        <v>4</v>
      </c>
      <c r="B47" s="160">
        <f>IF(ISERROR(IF(B46+1&lt;=$K$18,B46+1,""))=TRUE,"",IF(B46+1&lt;=$K$18,B46+1,""))</f>
        <v>23</v>
      </c>
      <c r="C47" s="159"/>
      <c r="D47" s="161" t="str">
        <f>IF(B47="","",$G$2&amp;"C"&amp;A47)</f>
        <v>C4</v>
      </c>
      <c r="E47" s="82"/>
      <c r="F47" s="82"/>
      <c r="G47" s="182"/>
      <c r="H47" s="121"/>
      <c r="I47" s="123" t="s">
        <v>441</v>
      </c>
      <c r="J47" s="82"/>
      <c r="K47" s="211"/>
      <c r="L47" s="82"/>
      <c r="M47" s="80"/>
      <c r="N47" s="82"/>
      <c r="O47" s="80"/>
      <c r="P47" s="82"/>
      <c r="Q47" s="228"/>
      <c r="R47" s="83"/>
      <c r="S47" s="133" t="s">
        <v>0</v>
      </c>
      <c r="T47" s="83"/>
      <c r="U47" s="133" t="s">
        <v>0</v>
      </c>
      <c r="V47" s="84"/>
      <c r="W47" s="133" t="s">
        <v>0</v>
      </c>
      <c r="X47" s="84"/>
      <c r="Y47" s="133" t="s">
        <v>0</v>
      </c>
      <c r="Z47" s="84"/>
      <c r="AA47" s="126"/>
      <c r="AB47" s="85"/>
      <c r="AC47" s="126"/>
      <c r="AD47" s="85"/>
      <c r="AE47" s="126"/>
      <c r="AF47" s="85"/>
      <c r="AG47" s="226"/>
      <c r="AH47" s="86"/>
      <c r="AI47" s="126"/>
      <c r="AJ47" s="86"/>
      <c r="AK47" s="126"/>
      <c r="AL47" s="86"/>
      <c r="AM47" s="126"/>
      <c r="AN47" s="86"/>
      <c r="AO47" s="126">
        <f t="shared" si="0"/>
        <v>1</v>
      </c>
      <c r="AP47" s="86"/>
      <c r="AQ47" s="126"/>
    </row>
    <row r="48" spans="1:43" s="1" customFormat="1">
      <c r="A48" s="1">
        <f>IF(B48&gt;BRD!$M$1,VLOOKUP(B48,BRD!H:I,2,FALSE),VLOOKUP(B48,BRD!G:I,3,FALSE))</f>
        <v>4</v>
      </c>
      <c r="B48" s="160">
        <f>IF(ISERROR(IF(B47+1&lt;=$K$18,B47+1,""))=TRUE,"",IF(B47+1&lt;=$K$18,B47+1,""))</f>
        <v>24</v>
      </c>
      <c r="C48" s="159"/>
      <c r="D48" s="161" t="str">
        <f>IF(B48="","",$G$2&amp;"C"&amp;A48)</f>
        <v>C4</v>
      </c>
      <c r="E48" s="82"/>
      <c r="F48" s="82"/>
      <c r="G48" s="182"/>
      <c r="H48" s="121"/>
      <c r="I48" s="123" t="s">
        <v>442</v>
      </c>
      <c r="J48" s="82"/>
      <c r="K48" s="211" t="s">
        <v>443</v>
      </c>
      <c r="L48" s="82"/>
      <c r="M48" s="80"/>
      <c r="N48" s="82"/>
      <c r="O48" s="80"/>
      <c r="P48" s="82"/>
      <c r="Q48" s="185"/>
      <c r="R48" s="83"/>
      <c r="S48" s="133" t="s">
        <v>0</v>
      </c>
      <c r="T48" s="83"/>
      <c r="U48" s="133" t="s">
        <v>0</v>
      </c>
      <c r="V48" s="84"/>
      <c r="W48" s="133" t="s">
        <v>0</v>
      </c>
      <c r="X48" s="84"/>
      <c r="Y48" s="133" t="s">
        <v>0</v>
      </c>
      <c r="Z48" s="84"/>
      <c r="AA48" s="126"/>
      <c r="AB48" s="85"/>
      <c r="AC48" s="126"/>
      <c r="AD48" s="85"/>
      <c r="AE48" s="126"/>
      <c r="AF48" s="85"/>
      <c r="AG48" s="226"/>
      <c r="AH48" s="86"/>
      <c r="AI48" s="126"/>
      <c r="AJ48" s="86"/>
      <c r="AK48" s="126"/>
      <c r="AL48" s="86"/>
      <c r="AM48" s="126"/>
      <c r="AN48" s="86"/>
      <c r="AO48" s="126">
        <f t="shared" si="0"/>
        <v>1</v>
      </c>
      <c r="AP48" s="86"/>
      <c r="AQ48" s="126"/>
    </row>
    <row r="49" spans="1:43" s="1" customFormat="1">
      <c r="A49" s="1">
        <f>IF(B49&gt;BRD!$M$1,VLOOKUP(B49,BRD!H:I,2,FALSE),VLOOKUP(B49,BRD!G:I,3,FALSE))</f>
        <v>4</v>
      </c>
      <c r="B49" s="160">
        <f>IF(ISERROR(IF(B48+1&lt;=$K$18,B48+1,""))=TRUE,"",IF(B48+1&lt;=$K$18,B48+1,""))</f>
        <v>25</v>
      </c>
      <c r="C49" s="159"/>
      <c r="D49" s="161" t="str">
        <f>IF(B49="","",$G$2&amp;"C"&amp;A49)</f>
        <v>C4</v>
      </c>
      <c r="E49" s="82"/>
      <c r="F49" s="82"/>
      <c r="G49" s="123"/>
      <c r="H49" s="121"/>
      <c r="I49" s="123" t="s">
        <v>442</v>
      </c>
      <c r="J49" s="82"/>
      <c r="K49" s="211"/>
      <c r="L49" s="82"/>
      <c r="M49" s="80"/>
      <c r="N49" s="82"/>
      <c r="O49" s="80"/>
      <c r="P49" s="82"/>
      <c r="Q49" s="228" t="s">
        <v>456</v>
      </c>
      <c r="R49" s="83"/>
      <c r="S49" s="133" t="s">
        <v>0</v>
      </c>
      <c r="T49" s="83"/>
      <c r="U49" s="133" t="s">
        <v>0</v>
      </c>
      <c r="V49" s="84"/>
      <c r="W49" s="133" t="s">
        <v>0</v>
      </c>
      <c r="X49" s="84"/>
      <c r="Y49" s="133" t="s">
        <v>0</v>
      </c>
      <c r="Z49" s="84"/>
      <c r="AA49" s="126"/>
      <c r="AB49" s="85"/>
      <c r="AC49" s="126"/>
      <c r="AD49" s="85"/>
      <c r="AE49" s="126"/>
      <c r="AF49" s="85"/>
      <c r="AG49" s="226">
        <v>0.25</v>
      </c>
      <c r="AH49" s="86"/>
      <c r="AI49" s="126"/>
      <c r="AJ49" s="86"/>
      <c r="AK49" s="126"/>
      <c r="AL49" s="86"/>
      <c r="AM49" s="126"/>
      <c r="AN49" s="86"/>
      <c r="AO49" s="126">
        <v>1</v>
      </c>
      <c r="AP49" s="86"/>
      <c r="AQ49" s="126"/>
    </row>
    <row r="50" spans="1:43" s="1" customFormat="1">
      <c r="A50" s="1">
        <f>IF(B50&gt;BRD!$M$1,VLOOKUP(B50,BRD!H:I,2,FALSE),VLOOKUP(B50,BRD!G:I,3,FALSE))</f>
        <v>4</v>
      </c>
      <c r="B50" s="160">
        <f>IF(ISERROR(IF(B49+1&lt;=$K$18,B49+1,""))=TRUE,"",IF(B49+1&lt;=$K$18,B49+1,""))</f>
        <v>26</v>
      </c>
      <c r="C50" s="159"/>
      <c r="D50" s="161" t="str">
        <f>IF(B50="","",$G$2&amp;"C"&amp;A50)</f>
        <v>C4</v>
      </c>
      <c r="E50" s="82"/>
      <c r="F50" s="82"/>
      <c r="G50" s="182"/>
      <c r="H50" s="121"/>
      <c r="I50" s="123" t="s">
        <v>422</v>
      </c>
      <c r="J50" s="82"/>
      <c r="K50" s="211" t="s">
        <v>439</v>
      </c>
      <c r="L50" s="82"/>
      <c r="M50" s="80"/>
      <c r="N50" s="82"/>
      <c r="O50" s="80"/>
      <c r="P50" s="82"/>
      <c r="Q50" s="218"/>
      <c r="R50" s="83"/>
      <c r="S50" s="133" t="s">
        <v>0</v>
      </c>
      <c r="T50" s="83"/>
      <c r="U50" s="133" t="s">
        <v>0</v>
      </c>
      <c r="V50" s="84"/>
      <c r="W50" s="127" t="s">
        <v>0</v>
      </c>
      <c r="X50" s="84"/>
      <c r="Y50" s="127" t="s">
        <v>0</v>
      </c>
      <c r="Z50" s="84"/>
      <c r="AA50" s="126"/>
      <c r="AB50" s="85"/>
      <c r="AC50" s="126"/>
      <c r="AD50" s="85"/>
      <c r="AE50" s="126"/>
      <c r="AF50" s="85"/>
      <c r="AG50" s="226"/>
      <c r="AH50" s="86"/>
      <c r="AI50" s="126"/>
      <c r="AJ50" s="86"/>
      <c r="AK50" s="126"/>
      <c r="AL50" s="86"/>
      <c r="AM50" s="126"/>
      <c r="AN50" s="86"/>
      <c r="AO50" s="126">
        <f t="shared" si="0"/>
        <v>1</v>
      </c>
      <c r="AP50" s="86"/>
      <c r="AQ50" s="126"/>
    </row>
    <row r="51" spans="1:43" s="1" customFormat="1">
      <c r="A51" s="1">
        <f>IF(B51&gt;BRD!$M$1,VLOOKUP(B51,BRD!H:I,2,FALSE),VLOOKUP(B51,BRD!G:I,3,FALSE))</f>
        <v>4</v>
      </c>
      <c r="B51" s="192">
        <f>IF(ISERROR(IF(B50+1&lt;=$K$18,B50+1,""))=TRUE,"",IF(B50+1&lt;=$K$18,B50+1,""))</f>
        <v>27</v>
      </c>
      <c r="C51" s="193"/>
      <c r="D51" s="194" t="str">
        <f>IF(B51="","",$G$2&amp;"C"&amp;A51)</f>
        <v>C4</v>
      </c>
      <c r="E51" s="195"/>
      <c r="F51" s="195"/>
      <c r="G51" s="213"/>
      <c r="H51" s="196"/>
      <c r="I51" s="213"/>
      <c r="J51" s="195"/>
      <c r="K51" s="214"/>
      <c r="L51" s="195"/>
      <c r="M51" s="197"/>
      <c r="N51" s="195"/>
      <c r="O51" s="197"/>
      <c r="P51" s="195"/>
      <c r="Q51" s="222" t="s">
        <v>460</v>
      </c>
      <c r="R51" s="202"/>
      <c r="S51" s="203" t="s">
        <v>0</v>
      </c>
      <c r="T51" s="202"/>
      <c r="U51" s="203" t="s">
        <v>0</v>
      </c>
      <c r="V51" s="204"/>
      <c r="W51" s="205" t="s">
        <v>0</v>
      </c>
      <c r="X51" s="204"/>
      <c r="Y51" s="205" t="s">
        <v>0</v>
      </c>
      <c r="Z51" s="84"/>
      <c r="AA51" s="126"/>
      <c r="AB51" s="85"/>
      <c r="AC51" s="126"/>
      <c r="AD51" s="85"/>
      <c r="AE51" s="126"/>
      <c r="AF51" s="85"/>
      <c r="AG51" s="226">
        <v>1</v>
      </c>
      <c r="AH51" s="86"/>
      <c r="AI51" s="126"/>
      <c r="AJ51" s="86"/>
      <c r="AK51" s="126"/>
      <c r="AL51" s="86"/>
      <c r="AM51" s="126"/>
      <c r="AN51" s="86"/>
      <c r="AO51" s="126">
        <f t="shared" si="0"/>
        <v>0</v>
      </c>
      <c r="AP51" s="86"/>
      <c r="AQ51" s="126"/>
    </row>
    <row r="52" spans="1:43" s="1" customFormat="1">
      <c r="A52" s="1">
        <f>IF(B52&gt;BRD!$M$1,VLOOKUP(B52,BRD!H:I,2,FALSE),VLOOKUP(B52,BRD!G:I,3,FALSE))</f>
        <v>4</v>
      </c>
      <c r="B52" s="160">
        <f>IF(ISERROR(IF(B51+1&lt;=$K$18,B51+1,""))=TRUE,"",IF(B51+1&lt;=$K$18,B51+1,""))</f>
        <v>28</v>
      </c>
      <c r="C52" s="159"/>
      <c r="D52" s="161" t="str">
        <f>IF(B52="","",$G$2&amp;"C"&amp;A52)</f>
        <v>C4</v>
      </c>
      <c r="E52" s="82"/>
      <c r="F52" s="82"/>
      <c r="G52" s="182" t="s">
        <v>428</v>
      </c>
      <c r="H52" s="121"/>
      <c r="I52" s="123" t="s">
        <v>465</v>
      </c>
      <c r="J52" s="82"/>
      <c r="K52" s="211" t="s">
        <v>445</v>
      </c>
      <c r="L52" s="82"/>
      <c r="M52" s="80"/>
      <c r="N52" s="82"/>
      <c r="O52" s="80"/>
      <c r="P52" s="82"/>
      <c r="Q52" s="125"/>
      <c r="R52" s="83"/>
      <c r="S52" s="133" t="s">
        <v>0</v>
      </c>
      <c r="T52" s="83"/>
      <c r="U52" s="133" t="s">
        <v>0</v>
      </c>
      <c r="V52" s="84"/>
      <c r="W52" s="133" t="s">
        <v>0</v>
      </c>
      <c r="X52" s="84"/>
      <c r="Y52" s="133" t="s">
        <v>0</v>
      </c>
      <c r="Z52" s="84"/>
      <c r="AA52" s="126"/>
      <c r="AB52" s="85"/>
      <c r="AC52" s="126"/>
      <c r="AD52" s="85"/>
      <c r="AE52" s="126"/>
      <c r="AF52" s="85"/>
      <c r="AG52" s="226"/>
      <c r="AH52" s="86"/>
      <c r="AI52" s="126"/>
      <c r="AJ52" s="86"/>
      <c r="AK52" s="126"/>
      <c r="AL52" s="86"/>
      <c r="AM52" s="126"/>
      <c r="AN52" s="86"/>
      <c r="AO52" s="126">
        <f>IF(B52&lt;&gt;"",1-AG52-AI52-AK52-AM52-AQ52,"")</f>
        <v>1</v>
      </c>
      <c r="AP52" s="86"/>
      <c r="AQ52" s="126"/>
    </row>
    <row r="53" spans="1:43" s="206" customFormat="1">
      <c r="A53" s="206">
        <f>IF(B53&gt;BRD!$M$1,VLOOKUP(B53,BRD!H:I,2,FALSE),VLOOKUP(B53,BRD!G:I,3,FALSE))</f>
        <v>4</v>
      </c>
      <c r="B53" s="160">
        <f>IF(ISERROR(IF(B52+1&lt;=$K$18,B52+1,""))=TRUE,"",IF(B52+1&lt;=$K$18,B52+1,""))</f>
        <v>29</v>
      </c>
      <c r="C53" s="159"/>
      <c r="D53" s="161" t="str">
        <f>IF(B53="","",$G$2&amp;"C"&amp;A53)</f>
        <v>C4</v>
      </c>
      <c r="E53" s="82"/>
      <c r="F53" s="82"/>
      <c r="G53" s="123"/>
      <c r="H53" s="121"/>
      <c r="I53" s="123" t="s">
        <v>466</v>
      </c>
      <c r="J53" s="82"/>
      <c r="K53" s="211"/>
      <c r="L53" s="82"/>
      <c r="M53" s="80"/>
      <c r="N53" s="82"/>
      <c r="O53" s="80"/>
      <c r="P53" s="82"/>
      <c r="Q53" s="184"/>
      <c r="R53" s="83"/>
      <c r="S53" s="133" t="s">
        <v>0</v>
      </c>
      <c r="T53" s="83"/>
      <c r="U53" s="133" t="s">
        <v>0</v>
      </c>
      <c r="V53" s="84"/>
      <c r="W53" s="133" t="s">
        <v>0</v>
      </c>
      <c r="X53" s="84"/>
      <c r="Y53" s="133" t="s">
        <v>0</v>
      </c>
      <c r="Z53" s="84"/>
      <c r="AA53" s="126"/>
      <c r="AB53" s="207"/>
      <c r="AC53" s="126"/>
      <c r="AD53" s="207"/>
      <c r="AE53" s="126"/>
      <c r="AF53" s="207"/>
      <c r="AG53" s="226"/>
      <c r="AH53" s="86"/>
      <c r="AI53" s="126"/>
      <c r="AJ53" s="86"/>
      <c r="AK53" s="126"/>
      <c r="AL53" s="86"/>
      <c r="AM53" s="126"/>
      <c r="AN53" s="86"/>
      <c r="AO53" s="126">
        <f t="shared" si="0"/>
        <v>1</v>
      </c>
      <c r="AP53" s="86"/>
      <c r="AQ53" s="126"/>
    </row>
    <row r="54" spans="1:43" s="1" customFormat="1">
      <c r="A54" s="1">
        <f>IF(B54&gt;BRD!$M$1,VLOOKUP(B54,BRD!H:I,2,FALSE),VLOOKUP(B54,BRD!G:I,3,FALSE))</f>
        <v>4</v>
      </c>
      <c r="B54" s="160">
        <f>IF(ISERROR(IF(B53+1&lt;=$K$18,B53+1,""))=TRUE,"",IF(B53+1&lt;=$K$18,B53+1,""))</f>
        <v>30</v>
      </c>
      <c r="C54" s="159"/>
      <c r="D54" s="161" t="str">
        <f>IF(B54="","",$G$2&amp;"C"&amp;A54)</f>
        <v>C4</v>
      </c>
      <c r="E54" s="82"/>
      <c r="F54" s="82"/>
      <c r="G54" s="182"/>
      <c r="H54" s="121"/>
      <c r="I54" s="123" t="s">
        <v>466</v>
      </c>
      <c r="J54" s="82"/>
      <c r="K54" s="211"/>
      <c r="L54" s="82"/>
      <c r="M54" s="80"/>
      <c r="N54" s="82"/>
      <c r="O54" s="80"/>
      <c r="P54" s="82"/>
      <c r="Q54" s="125"/>
      <c r="R54" s="83"/>
      <c r="S54" s="133" t="s">
        <v>0</v>
      </c>
      <c r="T54" s="83"/>
      <c r="U54" s="133" t="s">
        <v>0</v>
      </c>
      <c r="V54" s="84"/>
      <c r="W54" s="133" t="s">
        <v>0</v>
      </c>
      <c r="X54" s="84"/>
      <c r="Y54" s="133" t="s">
        <v>0</v>
      </c>
      <c r="Z54" s="84"/>
      <c r="AA54" s="126"/>
      <c r="AB54" s="85"/>
      <c r="AC54" s="126"/>
      <c r="AD54" s="85"/>
      <c r="AE54" s="126"/>
      <c r="AF54" s="85"/>
      <c r="AG54" s="226"/>
      <c r="AH54" s="86"/>
      <c r="AI54" s="126"/>
      <c r="AJ54" s="86"/>
      <c r="AK54" s="126"/>
      <c r="AL54" s="86"/>
      <c r="AM54" s="126"/>
      <c r="AN54" s="86"/>
      <c r="AO54" s="126">
        <f t="shared" si="0"/>
        <v>1</v>
      </c>
      <c r="AP54" s="86"/>
      <c r="AQ54" s="126"/>
    </row>
    <row r="55" spans="1:43" s="1" customFormat="1">
      <c r="A55" s="1">
        <f>IF(B55&gt;BRD!$M$1,VLOOKUP(B55,BRD!H:I,2,FALSE),VLOOKUP(B55,BRD!G:I,3,FALSE))</f>
        <v>4</v>
      </c>
      <c r="B55" s="160">
        <f>IF(ISERROR(IF(B54+1&lt;=$K$18,B54+1,""))=TRUE,"",IF(B54+1&lt;=$K$18,B54+1,""))</f>
        <v>31</v>
      </c>
      <c r="C55" s="159"/>
      <c r="D55" s="161" t="str">
        <f>IF(B55="","",$G$2&amp;"C"&amp;A55)</f>
        <v>C4</v>
      </c>
      <c r="E55" s="82"/>
      <c r="F55" s="82"/>
      <c r="G55" s="182"/>
      <c r="H55" s="121"/>
      <c r="I55" s="123"/>
      <c r="J55" s="82"/>
      <c r="K55" s="211"/>
      <c r="L55" s="82"/>
      <c r="M55" s="80"/>
      <c r="N55" s="82"/>
      <c r="O55" s="80"/>
      <c r="P55" s="82"/>
      <c r="Q55" s="228" t="s">
        <v>459</v>
      </c>
      <c r="R55" s="83"/>
      <c r="S55" s="133" t="s">
        <v>0</v>
      </c>
      <c r="T55" s="83"/>
      <c r="U55" s="133" t="s">
        <v>0</v>
      </c>
      <c r="V55" s="84"/>
      <c r="W55" s="133" t="s">
        <v>0</v>
      </c>
      <c r="X55" s="84"/>
      <c r="Y55" s="133" t="s">
        <v>0</v>
      </c>
      <c r="Z55" s="84"/>
      <c r="AA55" s="126"/>
      <c r="AB55" s="85"/>
      <c r="AC55" s="126"/>
      <c r="AD55" s="85"/>
      <c r="AE55" s="126"/>
      <c r="AF55" s="85"/>
      <c r="AG55" s="226">
        <v>1</v>
      </c>
      <c r="AH55" s="86"/>
      <c r="AI55" s="126"/>
      <c r="AJ55" s="86"/>
      <c r="AK55" s="126"/>
      <c r="AL55" s="86"/>
      <c r="AM55" s="126"/>
      <c r="AN55" s="86"/>
      <c r="AO55" s="126">
        <f t="shared" ref="AO55:AO75" si="1">IF(B55&lt;&gt;"",1-AG55-AI55-AK55-AM55-AQ55,"")</f>
        <v>0</v>
      </c>
      <c r="AP55" s="86"/>
      <c r="AQ55" s="126"/>
    </row>
    <row r="56" spans="1:43" s="1" customFormat="1">
      <c r="A56" s="1">
        <f>IF(B56&gt;BRD!$M$1,VLOOKUP(B56,BRD!H:I,2,FALSE),VLOOKUP(B56,BRD!G:I,3,FALSE))</f>
        <v>4</v>
      </c>
      <c r="B56" s="160">
        <f>IF(ISERROR(IF(B55+1&lt;=$K$18,B55+1,""))=TRUE,"",IF(B55+1&lt;=$K$18,B55+1,""))</f>
        <v>32</v>
      </c>
      <c r="C56" s="159"/>
      <c r="D56" s="161" t="str">
        <f>IF(B56="","",$G$2&amp;"C"&amp;A56)</f>
        <v>C4</v>
      </c>
      <c r="E56" s="82"/>
      <c r="F56" s="82"/>
      <c r="G56" s="182"/>
      <c r="H56" s="121"/>
      <c r="I56" s="123" t="s">
        <v>446</v>
      </c>
      <c r="J56" s="82"/>
      <c r="K56" s="211" t="s">
        <v>447</v>
      </c>
      <c r="L56" s="82"/>
      <c r="M56" s="80"/>
      <c r="N56" s="82"/>
      <c r="O56" s="80"/>
      <c r="P56" s="82"/>
      <c r="Q56" s="125"/>
      <c r="R56" s="83"/>
      <c r="S56" s="133" t="s">
        <v>0</v>
      </c>
      <c r="T56" s="83"/>
      <c r="U56" s="133" t="s">
        <v>0</v>
      </c>
      <c r="V56" s="84"/>
      <c r="W56" s="133" t="s">
        <v>0</v>
      </c>
      <c r="X56" s="84"/>
      <c r="Y56" s="133" t="s">
        <v>0</v>
      </c>
      <c r="Z56" s="84"/>
      <c r="AA56" s="126"/>
      <c r="AB56" s="85"/>
      <c r="AC56" s="126"/>
      <c r="AD56" s="85"/>
      <c r="AE56" s="126"/>
      <c r="AF56" s="85"/>
      <c r="AG56" s="226"/>
      <c r="AH56" s="86"/>
      <c r="AI56" s="126"/>
      <c r="AJ56" s="86"/>
      <c r="AK56" s="126"/>
      <c r="AL56" s="86"/>
      <c r="AM56" s="126"/>
      <c r="AN56" s="86"/>
      <c r="AO56" s="126">
        <f t="shared" si="1"/>
        <v>1</v>
      </c>
      <c r="AP56" s="86"/>
      <c r="AQ56" s="126"/>
    </row>
    <row r="57" spans="1:43" s="206" customFormat="1">
      <c r="A57" s="206">
        <f>IF(B57&gt;BRD!$M$1,VLOOKUP(B57,BRD!H:I,2,FALSE),VLOOKUP(B57,BRD!G:I,3,FALSE))</f>
        <v>4</v>
      </c>
      <c r="B57" s="160">
        <f>IF(ISERROR(IF(B56+1&lt;=$K$18,B56+1,""))=TRUE,"",IF(B56+1&lt;=$K$18,B56+1,""))</f>
        <v>33</v>
      </c>
      <c r="C57" s="159"/>
      <c r="D57" s="161" t="str">
        <f>IF(B57="","",$G$2&amp;"C"&amp;A57)</f>
        <v>C4</v>
      </c>
      <c r="E57" s="82"/>
      <c r="F57" s="82"/>
      <c r="G57" s="182"/>
      <c r="H57" s="121"/>
      <c r="I57" s="123" t="s">
        <v>446</v>
      </c>
      <c r="J57" s="82"/>
      <c r="K57" s="211"/>
      <c r="L57" s="82"/>
      <c r="M57" s="80"/>
      <c r="N57" s="82"/>
      <c r="O57" s="80"/>
      <c r="P57" s="82"/>
      <c r="Q57" s="228"/>
      <c r="R57" s="83"/>
      <c r="S57" s="133" t="s">
        <v>0</v>
      </c>
      <c r="T57" s="83"/>
      <c r="U57" s="133" t="s">
        <v>0</v>
      </c>
      <c r="V57" s="84"/>
      <c r="W57" s="133" t="s">
        <v>0</v>
      </c>
      <c r="X57" s="84"/>
      <c r="Y57" s="133" t="s">
        <v>0</v>
      </c>
      <c r="Z57" s="84"/>
      <c r="AA57" s="126"/>
      <c r="AB57" s="207"/>
      <c r="AC57" s="126"/>
      <c r="AD57" s="207"/>
      <c r="AE57" s="126"/>
      <c r="AF57" s="207"/>
      <c r="AG57" s="226"/>
      <c r="AH57" s="86"/>
      <c r="AI57" s="126"/>
      <c r="AJ57" s="86"/>
      <c r="AK57" s="126"/>
      <c r="AL57" s="86"/>
      <c r="AM57" s="126"/>
      <c r="AN57" s="86"/>
      <c r="AO57" s="126">
        <v>0.5</v>
      </c>
      <c r="AP57" s="86"/>
      <c r="AQ57" s="126"/>
    </row>
    <row r="58" spans="1:43" s="1" customFormat="1">
      <c r="A58" s="1">
        <f>IF(B58&gt;BRD!$M$1,VLOOKUP(B58,BRD!H:I,2,FALSE),VLOOKUP(B58,BRD!G:I,3,FALSE))</f>
        <v>4</v>
      </c>
      <c r="B58" s="160">
        <f>IF(ISERROR(IF(B57+1&lt;=$K$18,B57+1,""))=TRUE,"",IF(B57+1&lt;=$K$18,B57+1,""))</f>
        <v>34</v>
      </c>
      <c r="C58" s="159"/>
      <c r="D58" s="161" t="str">
        <f>IF(B58="","",$G$2&amp;"C"&amp;A58)</f>
        <v>C4</v>
      </c>
      <c r="E58" s="82"/>
      <c r="F58" s="82"/>
      <c r="G58" s="182"/>
      <c r="H58" s="121"/>
      <c r="I58" s="123" t="s">
        <v>422</v>
      </c>
      <c r="J58" s="82"/>
      <c r="K58" s="211" t="s">
        <v>448</v>
      </c>
      <c r="L58" s="82"/>
      <c r="M58" s="80"/>
      <c r="N58" s="82"/>
      <c r="O58" s="80"/>
      <c r="P58" s="82"/>
      <c r="Q58" s="224"/>
      <c r="R58" s="83"/>
      <c r="S58" s="133" t="s">
        <v>0</v>
      </c>
      <c r="T58" s="83"/>
      <c r="U58" s="133" t="s">
        <v>0</v>
      </c>
      <c r="V58" s="84"/>
      <c r="W58" s="133" t="s">
        <v>0</v>
      </c>
      <c r="X58" s="84"/>
      <c r="Y58" s="133" t="s">
        <v>0</v>
      </c>
      <c r="Z58" s="84"/>
      <c r="AA58" s="126"/>
      <c r="AB58" s="85"/>
      <c r="AC58" s="126"/>
      <c r="AD58" s="85"/>
      <c r="AE58" s="126"/>
      <c r="AF58" s="85"/>
      <c r="AG58" s="226"/>
      <c r="AH58" s="86"/>
      <c r="AI58" s="126"/>
      <c r="AJ58" s="86"/>
      <c r="AK58" s="126"/>
      <c r="AL58" s="86"/>
      <c r="AM58" s="126"/>
      <c r="AN58" s="86"/>
      <c r="AO58" s="126">
        <f t="shared" si="1"/>
        <v>1</v>
      </c>
      <c r="AP58" s="86"/>
      <c r="AQ58" s="126"/>
    </row>
    <row r="59" spans="1:43" s="1" customFormat="1">
      <c r="A59" s="217">
        <f>IF(B59&gt;BRD!$M$1,VLOOKUP(B59,BRD!H:I,2,FALSE),VLOOKUP(B59,BRD!G:I,3,FALSE))</f>
        <v>3</v>
      </c>
      <c r="B59" s="160">
        <f>IF(ISERROR(IF(B58+1&lt;=$K$18,B58+1,""))=TRUE,"",IF(B58+1&lt;=$K$18,B58+1,""))</f>
        <v>35</v>
      </c>
      <c r="C59" s="159"/>
      <c r="D59" s="161" t="str">
        <f>IF(B59="","",$G$2&amp;"C"&amp;A59)</f>
        <v>C3</v>
      </c>
      <c r="E59" s="82"/>
      <c r="F59" s="82"/>
      <c r="G59" s="182"/>
      <c r="H59" s="121"/>
      <c r="I59" s="123"/>
      <c r="J59" s="82"/>
      <c r="K59" s="211"/>
      <c r="L59" s="82"/>
      <c r="M59" s="80"/>
      <c r="N59" s="82"/>
      <c r="O59" s="80"/>
      <c r="P59" s="82"/>
      <c r="Q59" s="228" t="s">
        <v>470</v>
      </c>
      <c r="R59" s="83"/>
      <c r="S59" s="133" t="s">
        <v>0</v>
      </c>
      <c r="T59" s="83"/>
      <c r="U59" s="133" t="s">
        <v>0</v>
      </c>
      <c r="V59" s="84"/>
      <c r="W59" s="133" t="s">
        <v>0</v>
      </c>
      <c r="X59" s="84"/>
      <c r="Y59" s="133" t="s">
        <v>0</v>
      </c>
      <c r="Z59" s="84"/>
      <c r="AA59" s="126"/>
      <c r="AB59" s="85"/>
      <c r="AC59" s="126"/>
      <c r="AD59" s="85"/>
      <c r="AE59" s="126"/>
      <c r="AF59" s="85"/>
      <c r="AG59" s="226"/>
      <c r="AH59" s="86"/>
      <c r="AI59" s="126"/>
      <c r="AJ59" s="86"/>
      <c r="AK59" s="126">
        <v>1</v>
      </c>
      <c r="AL59" s="86"/>
      <c r="AM59" s="126"/>
      <c r="AN59" s="86"/>
      <c r="AO59" s="126">
        <f t="shared" si="1"/>
        <v>0</v>
      </c>
      <c r="AP59" s="86"/>
      <c r="AQ59" s="126"/>
    </row>
    <row r="60" spans="1:43" s="1" customFormat="1">
      <c r="A60" s="1">
        <f>IF(B60&gt;BRD!$M$1,VLOOKUP(B60,BRD!H:I,2,FALSE),VLOOKUP(B60,BRD!G:I,3,FALSE))</f>
        <v>3</v>
      </c>
      <c r="B60" s="160">
        <f>IF(ISERROR(IF(B59+1&lt;=$K$18,B59+1,""))=TRUE,"",IF(B59+1&lt;=$K$18,B59+1,""))</f>
        <v>36</v>
      </c>
      <c r="C60" s="159"/>
      <c r="D60" s="161" t="str">
        <f>IF(B60="","",$G$2&amp;"C"&amp;A60)</f>
        <v>C3</v>
      </c>
      <c r="E60" s="82"/>
      <c r="F60" s="82"/>
      <c r="G60" s="182" t="s">
        <v>424</v>
      </c>
      <c r="H60" s="121"/>
      <c r="I60" s="123" t="s">
        <v>451</v>
      </c>
      <c r="J60" s="82"/>
      <c r="K60" s="211" t="s">
        <v>449</v>
      </c>
      <c r="L60" s="82"/>
      <c r="M60" s="80"/>
      <c r="N60" s="82"/>
      <c r="O60" s="80"/>
      <c r="P60" s="82"/>
      <c r="Q60" s="125"/>
      <c r="R60" s="83"/>
      <c r="S60" s="133" t="s">
        <v>0</v>
      </c>
      <c r="T60" s="83"/>
      <c r="U60" s="133" t="s">
        <v>0</v>
      </c>
      <c r="V60" s="84"/>
      <c r="W60" s="133" t="s">
        <v>0</v>
      </c>
      <c r="X60" s="84"/>
      <c r="Y60" s="133" t="s">
        <v>0</v>
      </c>
      <c r="Z60" s="84"/>
      <c r="AA60" s="126"/>
      <c r="AB60" s="85"/>
      <c r="AC60" s="126"/>
      <c r="AD60" s="85"/>
      <c r="AE60" s="126"/>
      <c r="AF60" s="85"/>
      <c r="AG60" s="226"/>
      <c r="AH60" s="86"/>
      <c r="AI60" s="126"/>
      <c r="AJ60" s="86"/>
      <c r="AK60" s="126"/>
      <c r="AL60" s="86"/>
      <c r="AM60" s="126"/>
      <c r="AN60" s="86"/>
      <c r="AO60" s="126">
        <f t="shared" si="1"/>
        <v>1</v>
      </c>
      <c r="AP60" s="86"/>
      <c r="AQ60" s="126"/>
    </row>
    <row r="61" spans="1:43" s="1" customFormat="1">
      <c r="A61" s="1">
        <f>IF(B61&gt;BRD!$M$1,VLOOKUP(B61,BRD!H:I,2,FALSE),VLOOKUP(B61,BRD!G:I,3,FALSE))</f>
        <v>3</v>
      </c>
      <c r="B61" s="160">
        <f>IF(ISERROR(IF(B60+1&lt;=$K$18,B60+1,""))=TRUE,"",IF(B60+1&lt;=$K$18,B60+1,""))</f>
        <v>37</v>
      </c>
      <c r="C61" s="159"/>
      <c r="D61" s="161" t="str">
        <f>IF(B61="","",$G$2&amp;"C"&amp;A61)</f>
        <v>C3</v>
      </c>
      <c r="E61" s="82"/>
      <c r="F61" s="82"/>
      <c r="G61" s="182"/>
      <c r="H61" s="121"/>
      <c r="I61" s="123" t="s">
        <v>450</v>
      </c>
      <c r="J61" s="82"/>
      <c r="K61" s="211"/>
      <c r="L61" s="82"/>
      <c r="M61" s="80"/>
      <c r="N61" s="82"/>
      <c r="O61" s="80"/>
      <c r="P61" s="82"/>
      <c r="Q61" s="228"/>
      <c r="R61" s="83"/>
      <c r="S61" s="133" t="s">
        <v>0</v>
      </c>
      <c r="T61" s="83"/>
      <c r="U61" s="133" t="s">
        <v>0</v>
      </c>
      <c r="V61" s="84"/>
      <c r="W61" s="133" t="s">
        <v>0</v>
      </c>
      <c r="X61" s="84"/>
      <c r="Y61" s="133" t="s">
        <v>0</v>
      </c>
      <c r="Z61" s="84"/>
      <c r="AA61" s="126"/>
      <c r="AB61" s="85"/>
      <c r="AC61" s="126"/>
      <c r="AD61" s="85"/>
      <c r="AE61" s="126"/>
      <c r="AF61" s="85"/>
      <c r="AG61" s="226">
        <v>1</v>
      </c>
      <c r="AH61" s="86"/>
      <c r="AI61" s="126"/>
      <c r="AJ61" s="86"/>
      <c r="AK61" s="126"/>
      <c r="AL61" s="86"/>
      <c r="AM61" s="126"/>
      <c r="AN61" s="86"/>
      <c r="AO61" s="126">
        <f t="shared" si="1"/>
        <v>0</v>
      </c>
      <c r="AP61" s="86"/>
      <c r="AQ61" s="126"/>
    </row>
    <row r="62" spans="1:43" s="1" customFormat="1">
      <c r="A62" s="1">
        <f>IF(B62&gt;BRD!$M$1,VLOOKUP(B62,BRD!H:I,2,FALSE),VLOOKUP(B62,BRD!G:I,3,FALSE))</f>
        <v>3</v>
      </c>
      <c r="B62" s="160">
        <f>IF(ISERROR(IF(B61+1&lt;=$K$18,B61+1,""))=TRUE,"",IF(B61+1&lt;=$K$18,B61+1,""))</f>
        <v>38</v>
      </c>
      <c r="C62" s="159"/>
      <c r="D62" s="161" t="str">
        <f>IF(B62="","",$G$2&amp;"C"&amp;A62)</f>
        <v>C3</v>
      </c>
      <c r="E62" s="82"/>
      <c r="F62" s="82"/>
      <c r="G62" s="182"/>
      <c r="H62" s="121"/>
      <c r="I62" s="123" t="s">
        <v>450</v>
      </c>
      <c r="J62" s="82"/>
      <c r="K62" s="211"/>
      <c r="L62" s="82"/>
      <c r="M62" s="80"/>
      <c r="N62" s="82"/>
      <c r="O62" s="80"/>
      <c r="P62" s="82"/>
      <c r="Q62" s="224"/>
      <c r="R62" s="83"/>
      <c r="S62" s="133" t="s">
        <v>0</v>
      </c>
      <c r="T62" s="83"/>
      <c r="U62" s="133" t="s">
        <v>0</v>
      </c>
      <c r="V62" s="84"/>
      <c r="W62" s="133" t="s">
        <v>0</v>
      </c>
      <c r="X62" s="84"/>
      <c r="Y62" s="133" t="s">
        <v>0</v>
      </c>
      <c r="Z62" s="84"/>
      <c r="AA62" s="126"/>
      <c r="AB62" s="85"/>
      <c r="AC62" s="126"/>
      <c r="AD62" s="85"/>
      <c r="AE62" s="126"/>
      <c r="AF62" s="85"/>
      <c r="AG62" s="226"/>
      <c r="AH62" s="86"/>
      <c r="AI62" s="126"/>
      <c r="AJ62" s="86"/>
      <c r="AK62" s="126"/>
      <c r="AL62" s="86"/>
      <c r="AM62" s="126"/>
      <c r="AN62" s="86"/>
      <c r="AO62" s="126">
        <f t="shared" si="1"/>
        <v>1</v>
      </c>
      <c r="AP62" s="86"/>
      <c r="AQ62" s="126"/>
    </row>
    <row r="63" spans="1:43" s="1" customFormat="1">
      <c r="A63" s="1">
        <f>IF(B63&gt;BRD!$M$1,VLOOKUP(B63,BRD!H:I,2,FALSE),VLOOKUP(B63,BRD!G:I,3,FALSE))</f>
        <v>3</v>
      </c>
      <c r="B63" s="160">
        <f>IF(ISERROR(IF(B62+1&lt;=$K$18,B62+1,""))=TRUE,"",IF(B62+1&lt;=$K$18,B62+1,""))</f>
        <v>39</v>
      </c>
      <c r="C63" s="159"/>
      <c r="D63" s="161" t="str">
        <f>IF(B63="","",$G$2&amp;"C"&amp;A63)</f>
        <v>C3</v>
      </c>
      <c r="E63" s="82"/>
      <c r="F63" s="82"/>
      <c r="G63" s="182"/>
      <c r="H63" s="121"/>
      <c r="I63" s="123" t="s">
        <v>450</v>
      </c>
      <c r="J63" s="82"/>
      <c r="K63" s="211"/>
      <c r="L63" s="82"/>
      <c r="M63" s="80"/>
      <c r="N63" s="82"/>
      <c r="O63" s="80"/>
      <c r="P63" s="82"/>
      <c r="Q63" s="228"/>
      <c r="R63" s="83"/>
      <c r="S63" s="133" t="s">
        <v>0</v>
      </c>
      <c r="T63" s="83"/>
      <c r="U63" s="133" t="s">
        <v>0</v>
      </c>
      <c r="V63" s="84"/>
      <c r="W63" s="133" t="s">
        <v>0</v>
      </c>
      <c r="X63" s="84"/>
      <c r="Y63" s="133" t="s">
        <v>0</v>
      </c>
      <c r="Z63" s="84"/>
      <c r="AA63" s="126"/>
      <c r="AB63" s="85"/>
      <c r="AC63" s="126"/>
      <c r="AD63" s="85"/>
      <c r="AE63" s="126"/>
      <c r="AF63" s="85"/>
      <c r="AG63" s="226">
        <v>1</v>
      </c>
      <c r="AH63" s="86"/>
      <c r="AI63" s="126"/>
      <c r="AJ63" s="86"/>
      <c r="AK63" s="126"/>
      <c r="AL63" s="86"/>
      <c r="AM63" s="126"/>
      <c r="AN63" s="86"/>
      <c r="AO63" s="126">
        <f t="shared" si="1"/>
        <v>0</v>
      </c>
      <c r="AP63" s="86"/>
      <c r="AQ63" s="126"/>
    </row>
    <row r="64" spans="1:43" s="1" customFormat="1">
      <c r="A64" s="1">
        <f>IF(B64&gt;BRD!$M$1,VLOOKUP(B64,BRD!H:I,2,FALSE),VLOOKUP(B64,BRD!G:I,3,FALSE))</f>
        <v>3</v>
      </c>
      <c r="B64" s="160">
        <f>IF(ISERROR(IF(B63+1&lt;=$K$18,B63+1,""))=TRUE,"",IF(B63+1&lt;=$K$18,B63+1,""))</f>
        <v>40</v>
      </c>
      <c r="C64" s="159"/>
      <c r="D64" s="161" t="str">
        <f>IF(B64="","",$G$2&amp;"C"&amp;A64)</f>
        <v>C3</v>
      </c>
      <c r="E64" s="82"/>
      <c r="F64" s="82"/>
      <c r="G64" s="182"/>
      <c r="H64" s="121"/>
      <c r="I64" s="123" t="s">
        <v>450</v>
      </c>
      <c r="J64" s="82"/>
      <c r="K64" s="211"/>
      <c r="L64" s="82"/>
      <c r="M64" s="80"/>
      <c r="N64" s="82"/>
      <c r="O64" s="80"/>
      <c r="P64" s="82"/>
      <c r="R64" s="83"/>
      <c r="S64" s="133" t="s">
        <v>0</v>
      </c>
      <c r="T64" s="83"/>
      <c r="U64" s="133" t="s">
        <v>0</v>
      </c>
      <c r="V64" s="84"/>
      <c r="W64" s="133" t="s">
        <v>0</v>
      </c>
      <c r="X64" s="84"/>
      <c r="Y64" s="133" t="s">
        <v>0</v>
      </c>
      <c r="Z64" s="84"/>
      <c r="AA64" s="126"/>
      <c r="AB64" s="85"/>
      <c r="AC64" s="126"/>
      <c r="AD64" s="85"/>
      <c r="AE64" s="126"/>
      <c r="AF64" s="85"/>
      <c r="AG64" s="226"/>
      <c r="AH64" s="86"/>
      <c r="AI64" s="126"/>
      <c r="AJ64" s="86"/>
      <c r="AK64" s="126"/>
      <c r="AL64" s="86"/>
      <c r="AM64" s="126"/>
      <c r="AN64" s="86"/>
      <c r="AO64" s="126">
        <f t="shared" si="1"/>
        <v>1</v>
      </c>
      <c r="AP64" s="86"/>
      <c r="AQ64" s="126"/>
    </row>
    <row r="65" spans="1:43" s="1" customFormat="1">
      <c r="A65" s="1">
        <f>IF(B65&gt;BRD!$M$1,VLOOKUP(B65,BRD!H:I,2,FALSE),VLOOKUP(B65,BRD!G:I,3,FALSE))</f>
        <v>3</v>
      </c>
      <c r="B65" s="160">
        <f>IF(ISERROR(IF(B64+1&lt;=$K$18,B64+1,""))=TRUE,"",IF(B64+1&lt;=$K$18,B64+1,""))</f>
        <v>41</v>
      </c>
      <c r="C65" s="159"/>
      <c r="D65" s="161" t="str">
        <f>IF(B65="","",$G$2&amp;"C"&amp;A65)</f>
        <v>C3</v>
      </c>
      <c r="E65" s="82"/>
      <c r="F65" s="82"/>
      <c r="G65" s="123"/>
      <c r="H65" s="121"/>
      <c r="I65" s="123" t="s">
        <v>450</v>
      </c>
      <c r="J65" s="82"/>
      <c r="K65" s="211"/>
      <c r="L65" s="82"/>
      <c r="M65" s="80"/>
      <c r="N65" s="82"/>
      <c r="O65" s="80"/>
      <c r="P65" s="82"/>
      <c r="Q65" s="228"/>
      <c r="R65" s="83"/>
      <c r="S65" s="133" t="s">
        <v>0</v>
      </c>
      <c r="T65" s="83"/>
      <c r="U65" s="133" t="s">
        <v>0</v>
      </c>
      <c r="V65" s="84"/>
      <c r="W65" s="133" t="s">
        <v>0</v>
      </c>
      <c r="X65" s="84"/>
      <c r="Y65" s="133" t="s">
        <v>0</v>
      </c>
      <c r="Z65" s="84"/>
      <c r="AA65" s="126"/>
      <c r="AB65" s="85"/>
      <c r="AC65" s="126"/>
      <c r="AD65" s="85"/>
      <c r="AE65" s="126"/>
      <c r="AF65" s="85"/>
      <c r="AG65" s="226"/>
      <c r="AH65" s="86"/>
      <c r="AI65" s="126"/>
      <c r="AJ65" s="86"/>
      <c r="AK65" s="126"/>
      <c r="AL65" s="86"/>
      <c r="AM65" s="126"/>
      <c r="AN65" s="86"/>
      <c r="AO65" s="126">
        <f t="shared" si="1"/>
        <v>1</v>
      </c>
      <c r="AP65" s="86"/>
      <c r="AQ65" s="126"/>
    </row>
    <row r="66" spans="1:43" s="1" customFormat="1">
      <c r="A66" s="1">
        <f>IF(B66&gt;BRD!$M$1,VLOOKUP(B66,BRD!H:I,2,FALSE),VLOOKUP(B66,BRD!G:I,3,FALSE))</f>
        <v>3</v>
      </c>
      <c r="B66" s="160">
        <f>IF(ISERROR(IF(B65+1&lt;=$K$18,B65+1,""))=TRUE,"",IF(B65+1&lt;=$K$18,B65+1,""))</f>
        <v>42</v>
      </c>
      <c r="C66" s="159"/>
      <c r="D66" s="161" t="str">
        <f>IF(B66="","",$G$2&amp;"C"&amp;A66)</f>
        <v>C3</v>
      </c>
      <c r="E66" s="82"/>
      <c r="F66" s="82"/>
      <c r="G66" s="182"/>
      <c r="H66" s="121" t="s">
        <v>421</v>
      </c>
      <c r="I66" s="123" t="s">
        <v>450</v>
      </c>
      <c r="J66" s="82"/>
      <c r="K66" s="211"/>
      <c r="L66" s="82"/>
      <c r="M66" s="80"/>
      <c r="N66" s="82"/>
      <c r="O66" s="80"/>
      <c r="P66" s="82"/>
      <c r="Q66" s="228"/>
      <c r="R66" s="83"/>
      <c r="S66" s="133" t="s">
        <v>0</v>
      </c>
      <c r="T66" s="83"/>
      <c r="U66" s="133" t="s">
        <v>0</v>
      </c>
      <c r="V66" s="84"/>
      <c r="W66" s="133" t="s">
        <v>0</v>
      </c>
      <c r="X66" s="84"/>
      <c r="Y66" s="133" t="s">
        <v>0</v>
      </c>
      <c r="Z66" s="84"/>
      <c r="AA66" s="126"/>
      <c r="AB66" s="85"/>
      <c r="AC66" s="126"/>
      <c r="AD66" s="85"/>
      <c r="AE66" s="126"/>
      <c r="AF66" s="85"/>
      <c r="AG66" s="226"/>
      <c r="AH66" s="86"/>
      <c r="AI66" s="126"/>
      <c r="AJ66" s="86"/>
      <c r="AK66" s="126"/>
      <c r="AL66" s="86"/>
      <c r="AM66" s="126"/>
      <c r="AN66" s="86"/>
      <c r="AO66" s="126">
        <f t="shared" si="1"/>
        <v>1</v>
      </c>
      <c r="AP66" s="86"/>
      <c r="AQ66" s="126"/>
    </row>
    <row r="67" spans="1:43" s="1" customFormat="1">
      <c r="A67" s="1">
        <f>IF(B67&gt;BRD!$M$1,VLOOKUP(B67,BRD!H:I,2,FALSE),VLOOKUP(B67,BRD!G:I,3,FALSE))</f>
        <v>2</v>
      </c>
      <c r="B67" s="160">
        <f>IF(ISERROR(IF(B66+1&lt;=$K$18,B66+1,""))=TRUE,"",IF(B66+1&lt;=$K$18,B66+1,""))</f>
        <v>43</v>
      </c>
      <c r="C67" s="159"/>
      <c r="D67" s="161" t="str">
        <f>IF(B67="","",$G$2&amp;"C"&amp;A67)</f>
        <v>C2</v>
      </c>
      <c r="E67" s="82"/>
      <c r="F67" s="82"/>
      <c r="G67" s="182"/>
      <c r="H67" s="121"/>
      <c r="I67" s="123" t="s">
        <v>450</v>
      </c>
      <c r="J67" s="82"/>
      <c r="K67" s="211"/>
      <c r="L67" s="82"/>
      <c r="M67" s="80"/>
      <c r="N67" s="82"/>
      <c r="O67" s="80"/>
      <c r="P67" s="82"/>
      <c r="Q67" s="228"/>
      <c r="R67" s="83"/>
      <c r="S67" s="133" t="s">
        <v>0</v>
      </c>
      <c r="T67" s="83"/>
      <c r="U67" s="133" t="s">
        <v>0</v>
      </c>
      <c r="V67" s="84"/>
      <c r="W67" s="133" t="s">
        <v>0</v>
      </c>
      <c r="X67" s="84"/>
      <c r="Y67" s="133" t="s">
        <v>0</v>
      </c>
      <c r="Z67" s="84"/>
      <c r="AA67" s="126" t="s">
        <v>414</v>
      </c>
      <c r="AB67" s="85"/>
      <c r="AC67" s="126"/>
      <c r="AD67" s="85"/>
      <c r="AE67" s="126"/>
      <c r="AF67" s="85"/>
      <c r="AG67" s="226"/>
      <c r="AH67" s="86"/>
      <c r="AI67" s="126"/>
      <c r="AJ67" s="86"/>
      <c r="AK67" s="126">
        <v>1</v>
      </c>
      <c r="AL67" s="86"/>
      <c r="AM67" s="126"/>
      <c r="AN67" s="86"/>
      <c r="AO67" s="126">
        <f t="shared" si="1"/>
        <v>0</v>
      </c>
      <c r="AP67" s="86"/>
      <c r="AQ67" s="126"/>
    </row>
    <row r="68" spans="1:43" s="1" customFormat="1">
      <c r="A68" s="1">
        <f>IF(B68&gt;BRD!$M$1,VLOOKUP(B68,BRD!H:I,2,FALSE),VLOOKUP(B68,BRD!G:I,3,FALSE))</f>
        <v>2</v>
      </c>
      <c r="B68" s="160">
        <f>IF(ISERROR(IF(B67+1&lt;=$K$18,B67+1,""))=TRUE,"",IF(B67+1&lt;=$K$18,B67+1,""))</f>
        <v>44</v>
      </c>
      <c r="C68" s="159"/>
      <c r="D68" s="161" t="str">
        <f>IF(B68="","",$G$2&amp;"C"&amp;A68)</f>
        <v>C2</v>
      </c>
      <c r="E68" s="82"/>
      <c r="F68" s="82"/>
      <c r="G68" s="182" t="s">
        <v>426</v>
      </c>
      <c r="H68" s="121"/>
      <c r="I68" s="123" t="s">
        <v>452</v>
      </c>
      <c r="J68" s="82"/>
      <c r="K68" s="211" t="s">
        <v>454</v>
      </c>
      <c r="L68" s="82"/>
      <c r="M68" s="80"/>
      <c r="N68" s="82"/>
      <c r="O68" s="80"/>
      <c r="P68" s="82"/>
      <c r="Q68" s="185"/>
      <c r="R68" s="83"/>
      <c r="S68" s="133" t="s">
        <v>0</v>
      </c>
      <c r="T68" s="83"/>
      <c r="U68" s="133" t="s">
        <v>0</v>
      </c>
      <c r="V68" s="84"/>
      <c r="W68" s="133" t="s">
        <v>0</v>
      </c>
      <c r="X68" s="84"/>
      <c r="Y68" s="133" t="s">
        <v>0</v>
      </c>
      <c r="Z68" s="84"/>
      <c r="AA68" s="126" t="s">
        <v>414</v>
      </c>
      <c r="AB68" s="85"/>
      <c r="AC68" s="126"/>
      <c r="AD68" s="85"/>
      <c r="AE68" s="126"/>
      <c r="AF68" s="85"/>
      <c r="AG68" s="226"/>
      <c r="AH68" s="86"/>
      <c r="AI68" s="126"/>
      <c r="AJ68" s="86"/>
      <c r="AK68" s="126"/>
      <c r="AL68" s="86"/>
      <c r="AM68" s="126"/>
      <c r="AN68" s="86"/>
      <c r="AO68" s="126">
        <f t="shared" si="1"/>
        <v>1</v>
      </c>
      <c r="AP68" s="86"/>
      <c r="AQ68" s="126"/>
    </row>
    <row r="69" spans="1:43" s="1" customFormat="1">
      <c r="A69" s="1">
        <f>IF(B69&gt;BRD!$M$1,VLOOKUP(B69,BRD!H:I,2,FALSE),VLOOKUP(B69,BRD!G:I,3,FALSE))</f>
        <v>2</v>
      </c>
      <c r="B69" s="160">
        <f>IF(ISERROR(IF(B68+1&lt;=$K$18,B68+1,""))=TRUE,"",IF(B68+1&lt;=$K$18,B68+1,""))</f>
        <v>45</v>
      </c>
      <c r="C69" s="159"/>
      <c r="D69" s="161" t="str">
        <f>IF(B69="","",$G$2&amp;"C"&amp;A69)</f>
        <v>C2</v>
      </c>
      <c r="E69" s="82"/>
      <c r="F69" s="82"/>
      <c r="G69" s="182"/>
      <c r="H69" s="121"/>
      <c r="I69" s="123" t="s">
        <v>452</v>
      </c>
      <c r="J69" s="82"/>
      <c r="K69" s="211"/>
      <c r="L69" s="82"/>
      <c r="M69" s="80"/>
      <c r="N69" s="82"/>
      <c r="O69" s="80"/>
      <c r="P69" s="82"/>
      <c r="Q69" s="220"/>
      <c r="R69" s="83"/>
      <c r="S69" s="133" t="s">
        <v>0</v>
      </c>
      <c r="T69" s="83"/>
      <c r="U69" s="133" t="s">
        <v>0</v>
      </c>
      <c r="V69" s="84"/>
      <c r="W69" s="133" t="s">
        <v>0</v>
      </c>
      <c r="X69" s="84"/>
      <c r="Y69" s="133" t="s">
        <v>0</v>
      </c>
      <c r="Z69" s="84"/>
      <c r="AA69" s="126" t="s">
        <v>414</v>
      </c>
      <c r="AB69" s="85"/>
      <c r="AC69" s="126"/>
      <c r="AD69" s="85"/>
      <c r="AE69" s="126"/>
      <c r="AF69" s="85"/>
      <c r="AG69" s="226"/>
      <c r="AH69" s="86"/>
      <c r="AI69" s="126"/>
      <c r="AJ69" s="86"/>
      <c r="AK69" s="126"/>
      <c r="AL69" s="86"/>
      <c r="AM69" s="126"/>
      <c r="AN69" s="86"/>
      <c r="AO69" s="126">
        <f>IF(B69&lt;&gt;"",1-AG69-AI69-AK69-AM69-AQ69,"")</f>
        <v>1</v>
      </c>
      <c r="AP69" s="86"/>
      <c r="AQ69" s="126"/>
    </row>
    <row r="70" spans="1:43" s="206" customFormat="1">
      <c r="A70" s="206">
        <f>IF(B70&gt;BRD!$M$1,VLOOKUP(B70,BRD!H:I,2,FALSE),VLOOKUP(B70,BRD!G:I,3,FALSE))</f>
        <v>2</v>
      </c>
      <c r="B70" s="160">
        <f>IF(ISERROR(IF(B69+1&lt;=$K$18,B69+1,""))=TRUE,"",IF(B69+1&lt;=$K$18,B69+1,""))</f>
        <v>46</v>
      </c>
      <c r="C70" s="159"/>
      <c r="D70" s="161" t="str">
        <f>IF(B70="","",$G$2&amp;"C"&amp;A70)</f>
        <v>C2</v>
      </c>
      <c r="E70" s="82"/>
      <c r="F70" s="82"/>
      <c r="G70" s="182"/>
      <c r="H70" s="121"/>
      <c r="I70" s="123" t="s">
        <v>430</v>
      </c>
      <c r="J70" s="82"/>
      <c r="K70" s="211" t="s">
        <v>455</v>
      </c>
      <c r="L70" s="82"/>
      <c r="M70" s="80"/>
      <c r="N70" s="82"/>
      <c r="O70" s="80"/>
      <c r="P70" s="82"/>
      <c r="Q70" s="185"/>
      <c r="R70" s="83"/>
      <c r="S70" s="133" t="s">
        <v>0</v>
      </c>
      <c r="T70" s="83"/>
      <c r="U70" s="133" t="s">
        <v>0</v>
      </c>
      <c r="V70" s="84"/>
      <c r="W70" s="127" t="s">
        <v>0</v>
      </c>
      <c r="X70" s="84"/>
      <c r="Y70" s="127" t="s">
        <v>0</v>
      </c>
      <c r="Z70" s="84"/>
      <c r="AA70" s="126" t="s">
        <v>414</v>
      </c>
      <c r="AB70" s="207"/>
      <c r="AC70" s="126"/>
      <c r="AD70" s="207"/>
      <c r="AE70" s="126"/>
      <c r="AF70" s="207"/>
      <c r="AG70" s="226"/>
      <c r="AH70" s="86"/>
      <c r="AI70" s="126"/>
      <c r="AJ70" s="86"/>
      <c r="AK70" s="126"/>
      <c r="AL70" s="86"/>
      <c r="AM70" s="126"/>
      <c r="AN70" s="86"/>
      <c r="AO70" s="126">
        <f t="shared" si="1"/>
        <v>0</v>
      </c>
      <c r="AP70" s="86"/>
      <c r="AQ70" s="126">
        <v>1</v>
      </c>
    </row>
    <row r="71" spans="1:43" s="206" customFormat="1">
      <c r="A71" s="206">
        <f>IF(B71&gt;BRD!$M$1,VLOOKUP(B71,BRD!H:I,2,FALSE),VLOOKUP(B71,BRD!G:I,3,FALSE))</f>
        <v>2</v>
      </c>
      <c r="B71" s="160">
        <f>IF(ISERROR(IF(B70+1&lt;=$K$18,B70+1,""))=TRUE,"",IF(B70+1&lt;=$K$18,B70+1,""))</f>
        <v>47</v>
      </c>
      <c r="C71" s="159"/>
      <c r="D71" s="161" t="str">
        <f>IF(B71="","",$G$2&amp;"C"&amp;A71)</f>
        <v>C2</v>
      </c>
      <c r="E71" s="82"/>
      <c r="F71" s="82"/>
      <c r="G71" s="123"/>
      <c r="H71" s="121"/>
      <c r="I71" s="123" t="s">
        <v>453</v>
      </c>
      <c r="J71" s="82"/>
      <c r="K71" s="211"/>
      <c r="L71" s="82"/>
      <c r="M71" s="80"/>
      <c r="N71" s="82"/>
      <c r="O71" s="80"/>
      <c r="P71" s="82"/>
      <c r="Q71" s="228"/>
      <c r="R71" s="83"/>
      <c r="S71" s="133" t="s">
        <v>0</v>
      </c>
      <c r="T71" s="83"/>
      <c r="U71" s="133" t="s">
        <v>0</v>
      </c>
      <c r="V71" s="84"/>
      <c r="W71" s="127" t="s">
        <v>0</v>
      </c>
      <c r="X71" s="84"/>
      <c r="Y71" s="127" t="s">
        <v>0</v>
      </c>
      <c r="Z71" s="84"/>
      <c r="AA71" s="126" t="s">
        <v>414</v>
      </c>
      <c r="AB71" s="207"/>
      <c r="AC71" s="126"/>
      <c r="AD71" s="207"/>
      <c r="AE71" s="126"/>
      <c r="AF71" s="207"/>
      <c r="AG71" s="226"/>
      <c r="AH71" s="86"/>
      <c r="AI71" s="126"/>
      <c r="AJ71" s="86"/>
      <c r="AK71" s="126"/>
      <c r="AL71" s="86"/>
      <c r="AM71" s="126"/>
      <c r="AN71" s="86"/>
      <c r="AO71" s="126">
        <f t="shared" si="1"/>
        <v>0</v>
      </c>
      <c r="AP71" s="86"/>
      <c r="AQ71" s="126">
        <v>1</v>
      </c>
    </row>
    <row r="72" spans="1:43" s="1" customFormat="1">
      <c r="A72" s="1">
        <f>IF(B72&gt;BRD!$M$1,VLOOKUP(B72,BRD!H:I,2,FALSE),VLOOKUP(B72,BRD!G:I,3,FALSE))</f>
        <v>2</v>
      </c>
      <c r="B72" s="186">
        <f>IF(ISERROR(IF(B71+1&lt;=$K$18,B71+1,""))=TRUE,"",IF(B71+1&lt;=$K$18,B71+1,""))</f>
        <v>48</v>
      </c>
      <c r="C72" s="187"/>
      <c r="D72" s="188" t="str">
        <f>IF(B72="","",$G$2&amp;"C"&amp;A72)</f>
        <v>C2</v>
      </c>
      <c r="E72" s="189"/>
      <c r="F72" s="189"/>
      <c r="G72" s="216" t="s">
        <v>423</v>
      </c>
      <c r="H72" s="190"/>
      <c r="I72" s="180"/>
      <c r="J72" s="189"/>
      <c r="K72" s="210"/>
      <c r="L72" s="189"/>
      <c r="M72" s="191"/>
      <c r="N72" s="189"/>
      <c r="O72" s="191"/>
      <c r="P72" s="189"/>
      <c r="Q72" s="183" t="s">
        <v>471</v>
      </c>
      <c r="R72" s="198"/>
      <c r="S72" s="199" t="s">
        <v>0</v>
      </c>
      <c r="T72" s="198"/>
      <c r="U72" s="199" t="s">
        <v>0</v>
      </c>
      <c r="V72" s="200"/>
      <c r="W72" s="199" t="s">
        <v>0</v>
      </c>
      <c r="X72" s="200"/>
      <c r="Y72" s="199" t="s">
        <v>0</v>
      </c>
      <c r="Z72" s="84"/>
      <c r="AA72" s="126" t="s">
        <v>414</v>
      </c>
      <c r="AB72" s="85"/>
      <c r="AC72" s="126"/>
      <c r="AD72" s="85"/>
      <c r="AE72" s="126"/>
      <c r="AF72" s="85"/>
      <c r="AG72" s="226"/>
      <c r="AH72" s="86"/>
      <c r="AI72" s="126"/>
      <c r="AJ72" s="86"/>
      <c r="AK72" s="126">
        <v>0.25</v>
      </c>
      <c r="AL72" s="86"/>
      <c r="AM72" s="126"/>
      <c r="AN72" s="86"/>
      <c r="AO72" s="126">
        <f t="shared" si="1"/>
        <v>0.75</v>
      </c>
      <c r="AP72" s="86"/>
      <c r="AQ72" s="126"/>
    </row>
    <row r="73" spans="1:43" s="1" customFormat="1">
      <c r="A73" s="1">
        <f>IF(B73&gt;BRD!$M$1,VLOOKUP(B73,BRD!H:I,2,FALSE),VLOOKUP(B73,BRD!G:I,3,FALSE))</f>
        <v>2</v>
      </c>
      <c r="B73" s="186">
        <f>IF(ISERROR(IF(B72+1&lt;=$K$18,B72+1,""))=TRUE,"",IF(B72+1&lt;=$K$18,B72+1,""))</f>
        <v>49</v>
      </c>
      <c r="C73" s="187"/>
      <c r="D73" s="188" t="str">
        <f>IF(B73="","",$G$2&amp;"C"&amp;A73)</f>
        <v>C2</v>
      </c>
      <c r="E73" s="189"/>
      <c r="F73" s="189"/>
      <c r="G73" s="216" t="s">
        <v>423</v>
      </c>
      <c r="H73" s="190"/>
      <c r="I73" s="180"/>
      <c r="J73" s="189"/>
      <c r="K73" s="210"/>
      <c r="L73" s="189"/>
      <c r="M73" s="191"/>
      <c r="N73" s="189"/>
      <c r="O73" s="191"/>
      <c r="P73" s="189"/>
      <c r="Q73" s="183" t="s">
        <v>457</v>
      </c>
      <c r="R73" s="198"/>
      <c r="S73" s="199" t="s">
        <v>0</v>
      </c>
      <c r="T73" s="198"/>
      <c r="U73" s="199" t="s">
        <v>0</v>
      </c>
      <c r="V73" s="200"/>
      <c r="W73" s="199" t="s">
        <v>0</v>
      </c>
      <c r="X73" s="200"/>
      <c r="Y73" s="199" t="s">
        <v>0</v>
      </c>
      <c r="Z73" s="84"/>
      <c r="AA73" s="126" t="s">
        <v>414</v>
      </c>
      <c r="AB73" s="85"/>
      <c r="AC73" s="126"/>
      <c r="AD73" s="85"/>
      <c r="AE73" s="126"/>
      <c r="AF73" s="85"/>
      <c r="AG73" s="226"/>
      <c r="AH73" s="86"/>
      <c r="AI73" s="126"/>
      <c r="AJ73" s="86"/>
      <c r="AK73" s="126"/>
      <c r="AL73" s="86"/>
      <c r="AM73" s="126"/>
      <c r="AN73" s="86"/>
      <c r="AO73" s="126">
        <v>0</v>
      </c>
      <c r="AP73" s="86"/>
      <c r="AQ73" s="126"/>
    </row>
    <row r="74" spans="1:43" s="1" customFormat="1">
      <c r="A74" s="1">
        <f>IF(B74&gt;BRD!$M$1,VLOOKUP(B74,BRD!H:I,2,FALSE),VLOOKUP(B74,BRD!G:I,3,FALSE))</f>
        <v>2</v>
      </c>
      <c r="B74" s="186">
        <f>IF(ISERROR(IF(B73+1&lt;=$K$18,B73+1,""))=TRUE,"",IF(B73+1&lt;=$K$18,B73+1,""))</f>
        <v>50</v>
      </c>
      <c r="C74" s="187"/>
      <c r="D74" s="188" t="str">
        <f>IF(B74="","",$G$2&amp;"C"&amp;A74)</f>
        <v>C2</v>
      </c>
      <c r="E74" s="189"/>
      <c r="F74" s="189"/>
      <c r="G74" s="216" t="s">
        <v>423</v>
      </c>
      <c r="H74" s="190"/>
      <c r="I74" s="180"/>
      <c r="J74" s="189"/>
      <c r="K74" s="210"/>
      <c r="L74" s="189"/>
      <c r="M74" s="191"/>
      <c r="N74" s="189"/>
      <c r="O74" s="191"/>
      <c r="P74" s="189"/>
      <c r="Q74" s="183" t="s">
        <v>431</v>
      </c>
      <c r="R74" s="198"/>
      <c r="S74" s="199" t="s">
        <v>0</v>
      </c>
      <c r="T74" s="198"/>
      <c r="U74" s="199" t="s">
        <v>0</v>
      </c>
      <c r="V74" s="200"/>
      <c r="W74" s="199" t="s">
        <v>0</v>
      </c>
      <c r="X74" s="200"/>
      <c r="Y74" s="199" t="s">
        <v>0</v>
      </c>
      <c r="Z74" s="84"/>
      <c r="AA74" s="126" t="s">
        <v>414</v>
      </c>
      <c r="AB74" s="85"/>
      <c r="AC74" s="126"/>
      <c r="AD74" s="85"/>
      <c r="AE74" s="126"/>
      <c r="AF74" s="85"/>
      <c r="AG74" s="226"/>
      <c r="AH74" s="86"/>
      <c r="AI74" s="126"/>
      <c r="AJ74" s="86"/>
      <c r="AK74" s="126"/>
      <c r="AL74" s="86"/>
      <c r="AM74" s="126"/>
      <c r="AN74" s="86"/>
      <c r="AO74" s="126">
        <f t="shared" si="1"/>
        <v>1</v>
      </c>
      <c r="AP74" s="86"/>
      <c r="AQ74" s="126"/>
    </row>
    <row r="75" spans="1:43" s="1" customFormat="1">
      <c r="A75" s="1">
        <f>IF(B75&gt;BRD!$M$1,VLOOKUP(B75,BRD!H:I,2,FALSE),VLOOKUP(B75,BRD!G:I,3,FALSE))</f>
        <v>1</v>
      </c>
      <c r="B75" s="186">
        <f>IF(ISERROR(IF(B74+1&lt;=$K$18,B74+1,""))=TRUE,"",IF(B74+1&lt;=$K$18,B74+1,""))</f>
        <v>51</v>
      </c>
      <c r="C75" s="187"/>
      <c r="D75" s="188" t="str">
        <f>IF(B75="","",$G$2&amp;"C"&amp;A75)</f>
        <v>C1</v>
      </c>
      <c r="E75" s="189"/>
      <c r="F75" s="189"/>
      <c r="G75" s="180"/>
      <c r="H75" s="190"/>
      <c r="I75" s="180"/>
      <c r="J75" s="189"/>
      <c r="K75" s="210"/>
      <c r="L75" s="189"/>
      <c r="M75" s="191"/>
      <c r="N75" s="189"/>
      <c r="O75" s="191"/>
      <c r="P75" s="189"/>
      <c r="Q75" s="231" t="s">
        <v>467</v>
      </c>
      <c r="R75" s="198"/>
      <c r="S75" s="199" t="s">
        <v>0</v>
      </c>
      <c r="T75" s="198"/>
      <c r="U75" s="199" t="s">
        <v>0</v>
      </c>
      <c r="V75" s="200"/>
      <c r="W75" s="201" t="s">
        <v>0</v>
      </c>
      <c r="X75" s="200"/>
      <c r="Y75" s="201" t="s">
        <v>0</v>
      </c>
      <c r="Z75" s="84"/>
      <c r="AA75" s="126" t="s">
        <v>414</v>
      </c>
      <c r="AB75" s="85"/>
      <c r="AC75" s="126"/>
      <c r="AD75" s="85"/>
      <c r="AE75" s="126"/>
      <c r="AF75" s="85"/>
      <c r="AG75" s="226">
        <v>1</v>
      </c>
      <c r="AH75" s="86"/>
      <c r="AI75" s="126"/>
      <c r="AJ75" s="86"/>
      <c r="AK75" s="126"/>
      <c r="AL75" s="86"/>
      <c r="AM75" s="126"/>
      <c r="AN75" s="86"/>
      <c r="AO75" s="126">
        <f t="shared" si="1"/>
        <v>0</v>
      </c>
      <c r="AP75" s="86"/>
      <c r="AQ75" s="126"/>
    </row>
    <row r="76" spans="1:43" s="1" customFormat="1">
      <c r="A76" s="1">
        <f>IF(B76&gt;BRD!$M$1,VLOOKUP(B76,BRD!H:I,2,FALSE),VLOOKUP(B76,BRD!G:I,3,FALSE))</f>
        <v>1</v>
      </c>
      <c r="B76" s="192">
        <f>IF(ISERROR(IF(B75+1&lt;=$K$18,B75+1,""))=TRUE,"",IF(B75+1&lt;=$K$18,B75+1,""))</f>
        <v>52</v>
      </c>
      <c r="C76" s="193"/>
      <c r="D76" s="194" t="str">
        <f>IF(B76="","",$G$2&amp;"C"&amp;A76)</f>
        <v>C1</v>
      </c>
      <c r="E76" s="195"/>
      <c r="F76" s="195"/>
      <c r="G76" s="181"/>
      <c r="H76" s="196"/>
      <c r="I76" s="181"/>
      <c r="J76" s="195"/>
      <c r="K76" s="212"/>
      <c r="L76" s="195"/>
      <c r="M76" s="197"/>
      <c r="N76" s="195"/>
      <c r="O76" s="197"/>
      <c r="P76" s="195"/>
      <c r="Q76" s="232" t="s">
        <v>472</v>
      </c>
      <c r="R76" s="202"/>
      <c r="S76" s="233" t="s">
        <v>0</v>
      </c>
      <c r="T76" s="234"/>
      <c r="U76" s="233" t="s">
        <v>0</v>
      </c>
      <c r="V76" s="235"/>
      <c r="W76" s="236" t="s">
        <v>0</v>
      </c>
      <c r="X76" s="235"/>
      <c r="Y76" s="236" t="s">
        <v>0</v>
      </c>
      <c r="Z76" s="84"/>
      <c r="AA76" s="126" t="s">
        <v>414</v>
      </c>
      <c r="AB76" s="85"/>
      <c r="AC76" s="126"/>
      <c r="AD76" s="85"/>
      <c r="AE76" s="126"/>
      <c r="AF76" s="85"/>
      <c r="AG76" s="226">
        <v>1</v>
      </c>
      <c r="AH76" s="86"/>
      <c r="AI76" s="126"/>
      <c r="AJ76" s="86"/>
      <c r="AK76" s="126"/>
      <c r="AL76" s="86"/>
      <c r="AM76" s="126"/>
      <c r="AN76" s="86"/>
      <c r="AO76" s="126">
        <v>0</v>
      </c>
      <c r="AP76" s="86"/>
      <c r="AQ76" s="126"/>
    </row>
    <row r="77" spans="1:43" s="1" customFormat="1" ht="13.5" hidden="1" customHeight="1">
      <c r="A77" s="1" t="str">
        <f>IF(B77&gt;BRD!$M$1,VLOOKUP(B77,BRD!H:I,2,FALSE),VLOOKUP(B77,BRD!G:I,3,FALSE))</f>
        <v/>
      </c>
      <c r="B77" s="160" t="str">
        <f>IF(ISERROR(IF(#REF!+1&lt;=$K$18,#REF!+1,""))=TRUE,"",IF(#REF!+1&lt;=$K$18,#REF!+1,""))</f>
        <v/>
      </c>
      <c r="C77" s="159"/>
      <c r="D77" s="161" t="str">
        <f>IF(B77="","",$G$2&amp;"C"&amp;A77)</f>
        <v/>
      </c>
      <c r="E77" s="82"/>
      <c r="F77" s="82"/>
      <c r="G77" s="123"/>
      <c r="H77" s="121"/>
      <c r="I77" s="123"/>
      <c r="J77" s="82"/>
      <c r="K77" s="124"/>
      <c r="L77" s="82"/>
      <c r="M77" s="80"/>
      <c r="N77" s="82"/>
      <c r="O77" s="80"/>
      <c r="P77" s="82"/>
      <c r="Q77" s="125"/>
      <c r="R77" s="83"/>
      <c r="S77" s="127"/>
      <c r="T77" s="83"/>
      <c r="U77" s="127"/>
      <c r="V77" s="84"/>
      <c r="W77" s="201"/>
      <c r="X77" s="200"/>
      <c r="Y77" s="201"/>
      <c r="Z77" s="84"/>
      <c r="AA77" s="126"/>
      <c r="AB77" s="85"/>
      <c r="AC77" s="126"/>
      <c r="AD77" s="85"/>
      <c r="AE77" s="126"/>
      <c r="AF77" s="85"/>
      <c r="AG77" s="226"/>
      <c r="AH77" s="86"/>
      <c r="AI77" s="126"/>
      <c r="AJ77" s="86"/>
      <c r="AK77" s="126"/>
      <c r="AL77" s="86"/>
      <c r="AM77" s="126"/>
      <c r="AN77" s="86"/>
      <c r="AO77" s="126" t="str">
        <f t="shared" ref="AO77:AO82" si="2">IF(B77&lt;&gt;"",1-AG77-AI77-AK77-AM77-AQ77,"")</f>
        <v/>
      </c>
      <c r="AP77" s="86"/>
      <c r="AQ77" s="126"/>
    </row>
    <row r="78" spans="1:43" s="1" customFormat="1" ht="13.5" hidden="1" customHeight="1">
      <c r="A78" s="1" t="str">
        <f>IF(B78&gt;BRD!$M$1,VLOOKUP(B78,BRD!H:I,2,FALSE),VLOOKUP(B78,BRD!G:I,3,FALSE))</f>
        <v/>
      </c>
      <c r="B78" s="160" t="str">
        <f>IF(ISERROR(IF(B77+1&lt;=$K$18,B77+1,""))=TRUE,"",IF(B77+1&lt;=$K$18,B77+1,""))</f>
        <v/>
      </c>
      <c r="C78" s="159"/>
      <c r="D78" s="161" t="str">
        <f>IF(B78="","",$G$2&amp;"C"&amp;A78)</f>
        <v/>
      </c>
      <c r="E78" s="82"/>
      <c r="F78" s="82"/>
      <c r="G78" s="123"/>
      <c r="H78" s="121"/>
      <c r="I78" s="123"/>
      <c r="J78" s="82"/>
      <c r="K78" s="124"/>
      <c r="L78" s="82"/>
      <c r="M78" s="80"/>
      <c r="N78" s="82"/>
      <c r="O78" s="80"/>
      <c r="P78" s="82"/>
      <c r="Q78" s="125"/>
      <c r="R78" s="83"/>
      <c r="S78" s="127"/>
      <c r="T78" s="83"/>
      <c r="U78" s="127"/>
      <c r="V78" s="84"/>
      <c r="W78" s="201"/>
      <c r="X78" s="200"/>
      <c r="Y78" s="201"/>
      <c r="Z78" s="84"/>
      <c r="AA78" s="126"/>
      <c r="AB78" s="85"/>
      <c r="AC78" s="126"/>
      <c r="AD78" s="85"/>
      <c r="AE78" s="126"/>
      <c r="AF78" s="85"/>
      <c r="AG78" s="226"/>
      <c r="AH78" s="86"/>
      <c r="AI78" s="126"/>
      <c r="AJ78" s="86"/>
      <c r="AK78" s="126"/>
      <c r="AL78" s="86"/>
      <c r="AM78" s="126"/>
      <c r="AN78" s="86"/>
      <c r="AO78" s="126" t="str">
        <f t="shared" si="2"/>
        <v/>
      </c>
      <c r="AP78" s="86"/>
      <c r="AQ78" s="126"/>
    </row>
    <row r="79" spans="1:43" s="1" customFormat="1" ht="13.5" hidden="1" customHeight="1">
      <c r="A79" s="1" t="str">
        <f>IF(B79&gt;BRD!$M$1,VLOOKUP(B79,BRD!H:I,2,FALSE),VLOOKUP(B79,BRD!G:I,3,FALSE))</f>
        <v/>
      </c>
      <c r="B79" s="160" t="str">
        <f>IF(ISERROR(IF(B78+1&lt;=$K$18,B78+1,""))=TRUE,"",IF(B78+1&lt;=$K$18,B78+1,""))</f>
        <v/>
      </c>
      <c r="C79" s="159"/>
      <c r="D79" s="161" t="str">
        <f>IF(B79="","",$G$2&amp;"C"&amp;A79)</f>
        <v/>
      </c>
      <c r="E79" s="82"/>
      <c r="F79" s="82"/>
      <c r="G79" s="123"/>
      <c r="H79" s="121"/>
      <c r="I79" s="123"/>
      <c r="J79" s="82"/>
      <c r="K79" s="124"/>
      <c r="L79" s="82"/>
      <c r="M79" s="80"/>
      <c r="N79" s="82"/>
      <c r="O79" s="80"/>
      <c r="P79" s="82"/>
      <c r="Q79" s="125"/>
      <c r="R79" s="83"/>
      <c r="S79" s="127"/>
      <c r="T79" s="83"/>
      <c r="U79" s="127"/>
      <c r="V79" s="84"/>
      <c r="W79" s="201"/>
      <c r="X79" s="200"/>
      <c r="Y79" s="201"/>
      <c r="Z79" s="84"/>
      <c r="AA79" s="126"/>
      <c r="AB79" s="85"/>
      <c r="AC79" s="126"/>
      <c r="AD79" s="85"/>
      <c r="AE79" s="126"/>
      <c r="AF79" s="85"/>
      <c r="AG79" s="226"/>
      <c r="AH79" s="86"/>
      <c r="AI79" s="126"/>
      <c r="AJ79" s="86"/>
      <c r="AK79" s="126"/>
      <c r="AL79" s="86"/>
      <c r="AM79" s="126"/>
      <c r="AN79" s="86"/>
      <c r="AO79" s="126" t="str">
        <f t="shared" si="2"/>
        <v/>
      </c>
      <c r="AP79" s="86"/>
      <c r="AQ79" s="126"/>
    </row>
    <row r="80" spans="1:43" s="1" customFormat="1" ht="13.5" hidden="1" customHeight="1">
      <c r="A80" s="1" t="str">
        <f>IF(B80&gt;BRD!$M$1,VLOOKUP(B80,BRD!H:I,2,FALSE),VLOOKUP(B80,BRD!G:I,3,FALSE))</f>
        <v/>
      </c>
      <c r="B80" s="160" t="str">
        <f>IF(ISERROR(IF(B79+1&lt;=$K$18,B79+1,""))=TRUE,"",IF(B79+1&lt;=$K$18,B79+1,""))</f>
        <v/>
      </c>
      <c r="C80" s="159"/>
      <c r="D80" s="161" t="str">
        <f>IF(B80="","",$G$2&amp;"C"&amp;A80)</f>
        <v/>
      </c>
      <c r="E80" s="82"/>
      <c r="F80" s="82"/>
      <c r="G80" s="123"/>
      <c r="H80" s="121"/>
      <c r="I80" s="123"/>
      <c r="J80" s="82"/>
      <c r="K80" s="124"/>
      <c r="L80" s="82"/>
      <c r="M80" s="80"/>
      <c r="N80" s="82"/>
      <c r="O80" s="80"/>
      <c r="P80" s="82"/>
      <c r="Q80" s="125"/>
      <c r="R80" s="83"/>
      <c r="S80" s="127"/>
      <c r="T80" s="83"/>
      <c r="U80" s="127"/>
      <c r="V80" s="84"/>
      <c r="W80" s="201"/>
      <c r="X80" s="200"/>
      <c r="Y80" s="201"/>
      <c r="Z80" s="84"/>
      <c r="AA80" s="126"/>
      <c r="AB80" s="85"/>
      <c r="AC80" s="126"/>
      <c r="AD80" s="85"/>
      <c r="AE80" s="126"/>
      <c r="AF80" s="85"/>
      <c r="AG80" s="226"/>
      <c r="AH80" s="86"/>
      <c r="AI80" s="126"/>
      <c r="AJ80" s="86"/>
      <c r="AK80" s="126"/>
      <c r="AL80" s="86"/>
      <c r="AM80" s="126"/>
      <c r="AN80" s="86"/>
      <c r="AO80" s="126" t="str">
        <f t="shared" si="2"/>
        <v/>
      </c>
      <c r="AP80" s="86"/>
      <c r="AQ80" s="126"/>
    </row>
    <row r="81" spans="1:43" s="1" customFormat="1" ht="13.5" hidden="1" customHeight="1">
      <c r="A81" s="1" t="str">
        <f>IF(B81&gt;BRD!$M$1,VLOOKUP(B81,BRD!H:I,2,FALSE),VLOOKUP(B81,BRD!G:I,3,FALSE))</f>
        <v/>
      </c>
      <c r="B81" s="160" t="str">
        <f>IF(ISERROR(IF(B80+1&lt;=$K$18,B80+1,""))=TRUE,"",IF(B80+1&lt;=$K$18,B80+1,""))</f>
        <v/>
      </c>
      <c r="C81" s="159"/>
      <c r="D81" s="161" t="str">
        <f>IF(B81="","",$G$2&amp;"C"&amp;A81)</f>
        <v/>
      </c>
      <c r="E81" s="82"/>
      <c r="F81" s="82"/>
      <c r="G81" s="123"/>
      <c r="H81" s="121"/>
      <c r="I81" s="123"/>
      <c r="J81" s="82"/>
      <c r="K81" s="124"/>
      <c r="L81" s="82"/>
      <c r="M81" s="80"/>
      <c r="N81" s="82"/>
      <c r="O81" s="80"/>
      <c r="P81" s="82"/>
      <c r="Q81" s="125"/>
      <c r="R81" s="83"/>
      <c r="S81" s="127"/>
      <c r="T81" s="83"/>
      <c r="U81" s="127"/>
      <c r="V81" s="84"/>
      <c r="W81" s="201"/>
      <c r="X81" s="200"/>
      <c r="Y81" s="201"/>
      <c r="Z81" s="84"/>
      <c r="AA81" s="126"/>
      <c r="AB81" s="85"/>
      <c r="AC81" s="126"/>
      <c r="AD81" s="85"/>
      <c r="AE81" s="126"/>
      <c r="AF81" s="85"/>
      <c r="AG81" s="226"/>
      <c r="AH81" s="86"/>
      <c r="AI81" s="126"/>
      <c r="AJ81" s="86"/>
      <c r="AK81" s="126"/>
      <c r="AL81" s="86"/>
      <c r="AM81" s="126"/>
      <c r="AN81" s="86"/>
      <c r="AO81" s="126" t="str">
        <f t="shared" si="2"/>
        <v/>
      </c>
      <c r="AP81" s="86"/>
      <c r="AQ81" s="126"/>
    </row>
    <row r="82" spans="1:43" s="1" customFormat="1" ht="13.5" hidden="1" customHeight="1">
      <c r="A82" s="1" t="str">
        <f>IF(B82&gt;BRD!$M$1,VLOOKUP(B82,BRD!H:I,2,FALSE),VLOOKUP(B82,BRD!G:I,3,FALSE))</f>
        <v/>
      </c>
      <c r="B82" s="160" t="str">
        <f>IF(ISERROR(IF(B81+1&lt;=$K$18,B81+1,""))=TRUE,"",IF(B81+1&lt;=$K$18,B81+1,""))</f>
        <v/>
      </c>
      <c r="C82" s="159"/>
      <c r="D82" s="161" t="str">
        <f>IF(B82="","",$G$2&amp;"C"&amp;A82)</f>
        <v/>
      </c>
      <c r="E82" s="82"/>
      <c r="F82" s="82"/>
      <c r="G82" s="123"/>
      <c r="H82" s="121"/>
      <c r="I82" s="123"/>
      <c r="J82" s="82"/>
      <c r="K82" s="124"/>
      <c r="L82" s="82"/>
      <c r="M82" s="80"/>
      <c r="N82" s="82"/>
      <c r="O82" s="80"/>
      <c r="P82" s="82"/>
      <c r="Q82" s="125"/>
      <c r="R82" s="83"/>
      <c r="S82" s="127"/>
      <c r="T82" s="83"/>
      <c r="U82" s="127"/>
      <c r="V82" s="84"/>
      <c r="W82" s="201"/>
      <c r="X82" s="200"/>
      <c r="Y82" s="201"/>
      <c r="Z82" s="84"/>
      <c r="AA82" s="126"/>
      <c r="AB82" s="85"/>
      <c r="AC82" s="126"/>
      <c r="AD82" s="85"/>
      <c r="AE82" s="126"/>
      <c r="AF82" s="85"/>
      <c r="AG82" s="226"/>
      <c r="AH82" s="86"/>
      <c r="AI82" s="126"/>
      <c r="AJ82" s="86"/>
      <c r="AK82" s="126"/>
      <c r="AL82" s="86"/>
      <c r="AM82" s="126"/>
      <c r="AN82" s="86"/>
      <c r="AO82" s="126" t="str">
        <f t="shared" si="2"/>
        <v/>
      </c>
      <c r="AP82" s="86"/>
      <c r="AQ82" s="126"/>
    </row>
    <row r="83" spans="1:43" s="1" customFormat="1" ht="13.5" hidden="1" customHeight="1">
      <c r="A83" s="1" t="str">
        <f>IF(B83&gt;BRD!$M$1,VLOOKUP(B83,BRD!H:I,2,FALSE),VLOOKUP(B83,BRD!G:I,3,FALSE))</f>
        <v/>
      </c>
      <c r="B83" s="160" t="str">
        <f>IF(ISERROR(IF(B82+1&lt;=$K$18,B82+1,""))=TRUE,"",IF(B82+1&lt;=$K$18,B82+1,""))</f>
        <v/>
      </c>
      <c r="C83" s="159"/>
      <c r="D83" s="161" t="str">
        <f>IF(B83="","",$G$2&amp;"C"&amp;A83)</f>
        <v/>
      </c>
      <c r="E83" s="82"/>
      <c r="F83" s="82"/>
      <c r="G83" s="123"/>
      <c r="H83" s="121"/>
      <c r="I83" s="123"/>
      <c r="J83" s="82"/>
      <c r="K83" s="124"/>
      <c r="L83" s="82"/>
      <c r="M83" s="80"/>
      <c r="N83" s="82"/>
      <c r="O83" s="80"/>
      <c r="P83" s="82"/>
      <c r="Q83" s="125"/>
      <c r="R83" s="83"/>
      <c r="S83" s="127"/>
      <c r="T83" s="83"/>
      <c r="U83" s="127"/>
      <c r="V83" s="84"/>
      <c r="W83" s="201"/>
      <c r="X83" s="200"/>
      <c r="Y83" s="201"/>
      <c r="Z83" s="84"/>
      <c r="AA83" s="126"/>
      <c r="AB83" s="85"/>
      <c r="AC83" s="126"/>
      <c r="AD83" s="85"/>
      <c r="AE83" s="126"/>
      <c r="AF83" s="85"/>
      <c r="AG83" s="226"/>
      <c r="AH83" s="86"/>
      <c r="AI83" s="126"/>
      <c r="AJ83" s="86"/>
      <c r="AK83" s="126"/>
      <c r="AL83" s="86"/>
      <c r="AM83" s="126"/>
      <c r="AN83" s="86"/>
      <c r="AO83" s="126" t="str">
        <f t="shared" ref="AO83:AO114" si="3">IF(B83&lt;&gt;"",1-AG83-AI83-AK83-AM83-AQ83,"")</f>
        <v/>
      </c>
      <c r="AP83" s="86"/>
      <c r="AQ83" s="126"/>
    </row>
    <row r="84" spans="1:43" s="1" customFormat="1" ht="13.5" hidden="1" customHeight="1">
      <c r="A84" s="1" t="str">
        <f>IF(B84&gt;BRD!$M$1,VLOOKUP(B84,BRD!H:I,2,FALSE),VLOOKUP(B84,BRD!G:I,3,FALSE))</f>
        <v/>
      </c>
      <c r="B84" s="160" t="str">
        <f>IF(ISERROR(IF(B83+1&lt;=$K$18,B83+1,""))=TRUE,"",IF(B83+1&lt;=$K$18,B83+1,""))</f>
        <v/>
      </c>
      <c r="C84" s="159"/>
      <c r="D84" s="161" t="str">
        <f>IF(B84="","",$G$2&amp;"C"&amp;A84)</f>
        <v/>
      </c>
      <c r="E84" s="82"/>
      <c r="F84" s="82"/>
      <c r="G84" s="123"/>
      <c r="H84" s="121"/>
      <c r="I84" s="123"/>
      <c r="J84" s="82"/>
      <c r="K84" s="124"/>
      <c r="L84" s="82"/>
      <c r="M84" s="80"/>
      <c r="N84" s="82"/>
      <c r="O84" s="80"/>
      <c r="P84" s="82"/>
      <c r="Q84" s="125"/>
      <c r="R84" s="83"/>
      <c r="S84" s="127"/>
      <c r="T84" s="83"/>
      <c r="U84" s="127"/>
      <c r="V84" s="84"/>
      <c r="W84" s="201"/>
      <c r="X84" s="200"/>
      <c r="Y84" s="201"/>
      <c r="Z84" s="84"/>
      <c r="AA84" s="126"/>
      <c r="AB84" s="85"/>
      <c r="AC84" s="126"/>
      <c r="AD84" s="85"/>
      <c r="AE84" s="126"/>
      <c r="AF84" s="85"/>
      <c r="AG84" s="226"/>
      <c r="AH84" s="86"/>
      <c r="AI84" s="126"/>
      <c r="AJ84" s="86"/>
      <c r="AK84" s="126"/>
      <c r="AL84" s="86"/>
      <c r="AM84" s="126"/>
      <c r="AN84" s="86"/>
      <c r="AO84" s="126" t="str">
        <f t="shared" si="3"/>
        <v/>
      </c>
      <c r="AP84" s="86"/>
      <c r="AQ84" s="126"/>
    </row>
    <row r="85" spans="1:43" s="1" customFormat="1" ht="13.5" hidden="1" customHeight="1">
      <c r="A85" s="1" t="str">
        <f>IF(B85&gt;BRD!$M$1,VLOOKUP(B85,BRD!H:I,2,FALSE),VLOOKUP(B85,BRD!G:I,3,FALSE))</f>
        <v/>
      </c>
      <c r="B85" s="160" t="str">
        <f>IF(ISERROR(IF(B84+1&lt;=$K$18,B84+1,""))=TRUE,"",IF(B84+1&lt;=$K$18,B84+1,""))</f>
        <v/>
      </c>
      <c r="C85" s="159"/>
      <c r="D85" s="161" t="str">
        <f>IF(B85="","",$G$2&amp;"C"&amp;A85)</f>
        <v/>
      </c>
      <c r="E85" s="82"/>
      <c r="F85" s="82"/>
      <c r="G85" s="123"/>
      <c r="H85" s="121"/>
      <c r="I85" s="123"/>
      <c r="J85" s="82"/>
      <c r="K85" s="124"/>
      <c r="L85" s="82"/>
      <c r="M85" s="80"/>
      <c r="N85" s="82"/>
      <c r="O85" s="80"/>
      <c r="P85" s="82"/>
      <c r="Q85" s="125"/>
      <c r="R85" s="83"/>
      <c r="S85" s="127"/>
      <c r="T85" s="83"/>
      <c r="U85" s="127"/>
      <c r="V85" s="84"/>
      <c r="W85" s="201"/>
      <c r="X85" s="200"/>
      <c r="Y85" s="201"/>
      <c r="Z85" s="84"/>
      <c r="AA85" s="126"/>
      <c r="AB85" s="85"/>
      <c r="AC85" s="126"/>
      <c r="AD85" s="85"/>
      <c r="AE85" s="126"/>
      <c r="AF85" s="85"/>
      <c r="AG85" s="226"/>
      <c r="AH85" s="86"/>
      <c r="AI85" s="126"/>
      <c r="AJ85" s="86"/>
      <c r="AK85" s="126"/>
      <c r="AL85" s="86"/>
      <c r="AM85" s="126"/>
      <c r="AN85" s="86"/>
      <c r="AO85" s="126" t="str">
        <f t="shared" si="3"/>
        <v/>
      </c>
      <c r="AP85" s="86"/>
      <c r="AQ85" s="126"/>
    </row>
    <row r="86" spans="1:43" s="1" customFormat="1" ht="13.5" hidden="1" customHeight="1">
      <c r="A86" s="1" t="str">
        <f>IF(B86&gt;BRD!$M$1,VLOOKUP(B86,BRD!H:I,2,FALSE),VLOOKUP(B86,BRD!G:I,3,FALSE))</f>
        <v/>
      </c>
      <c r="B86" s="160" t="str">
        <f>IF(ISERROR(IF(B85+1&lt;=$K$18,B85+1,""))=TRUE,"",IF(B85+1&lt;=$K$18,B85+1,""))</f>
        <v/>
      </c>
      <c r="C86" s="159"/>
      <c r="D86" s="161" t="str">
        <f>IF(B86="","",$G$2&amp;"C"&amp;A86)</f>
        <v/>
      </c>
      <c r="E86" s="82"/>
      <c r="F86" s="82"/>
      <c r="G86" s="123"/>
      <c r="H86" s="121"/>
      <c r="I86" s="123"/>
      <c r="J86" s="82"/>
      <c r="K86" s="124"/>
      <c r="L86" s="82"/>
      <c r="M86" s="80"/>
      <c r="N86" s="82"/>
      <c r="O86" s="80"/>
      <c r="P86" s="82"/>
      <c r="Q86" s="125"/>
      <c r="R86" s="83"/>
      <c r="S86" s="127"/>
      <c r="T86" s="83"/>
      <c r="U86" s="127"/>
      <c r="V86" s="84"/>
      <c r="W86" s="201"/>
      <c r="X86" s="200"/>
      <c r="Y86" s="201"/>
      <c r="Z86" s="84"/>
      <c r="AA86" s="126"/>
      <c r="AB86" s="85"/>
      <c r="AC86" s="126"/>
      <c r="AD86" s="85"/>
      <c r="AE86" s="126"/>
      <c r="AF86" s="85"/>
      <c r="AG86" s="226"/>
      <c r="AH86" s="86"/>
      <c r="AI86" s="126"/>
      <c r="AJ86" s="86"/>
      <c r="AK86" s="126"/>
      <c r="AL86" s="86"/>
      <c r="AM86" s="126"/>
      <c r="AN86" s="86"/>
      <c r="AO86" s="126" t="str">
        <f t="shared" si="3"/>
        <v/>
      </c>
      <c r="AP86" s="86"/>
      <c r="AQ86" s="126"/>
    </row>
    <row r="87" spans="1:43" s="1" customFormat="1" ht="13.5" hidden="1" customHeight="1">
      <c r="A87" s="1" t="str">
        <f>IF(B87&gt;BRD!$M$1,VLOOKUP(B87,BRD!H:I,2,FALSE),VLOOKUP(B87,BRD!G:I,3,FALSE))</f>
        <v/>
      </c>
      <c r="B87" s="160" t="str">
        <f>IF(ISERROR(IF(B86+1&lt;=$K$18,B86+1,""))=TRUE,"",IF(B86+1&lt;=$K$18,B86+1,""))</f>
        <v/>
      </c>
      <c r="C87" s="159"/>
      <c r="D87" s="161" t="str">
        <f>IF(B87="","",$G$2&amp;"C"&amp;A87)</f>
        <v/>
      </c>
      <c r="E87" s="82"/>
      <c r="F87" s="82"/>
      <c r="G87" s="123"/>
      <c r="H87" s="121"/>
      <c r="I87" s="123"/>
      <c r="J87" s="82"/>
      <c r="K87" s="124"/>
      <c r="L87" s="82"/>
      <c r="M87" s="80"/>
      <c r="N87" s="82"/>
      <c r="O87" s="80"/>
      <c r="P87" s="82"/>
      <c r="Q87" s="125"/>
      <c r="R87" s="83"/>
      <c r="S87" s="127"/>
      <c r="T87" s="83"/>
      <c r="U87" s="127"/>
      <c r="V87" s="84"/>
      <c r="W87" s="201"/>
      <c r="X87" s="200"/>
      <c r="Y87" s="201"/>
      <c r="Z87" s="84"/>
      <c r="AA87" s="126"/>
      <c r="AB87" s="85"/>
      <c r="AC87" s="126"/>
      <c r="AD87" s="85"/>
      <c r="AE87" s="126"/>
      <c r="AF87" s="85"/>
      <c r="AG87" s="226"/>
      <c r="AH87" s="86"/>
      <c r="AI87" s="126"/>
      <c r="AJ87" s="86"/>
      <c r="AK87" s="126"/>
      <c r="AL87" s="86"/>
      <c r="AM87" s="126"/>
      <c r="AN87" s="86"/>
      <c r="AO87" s="126" t="str">
        <f t="shared" si="3"/>
        <v/>
      </c>
      <c r="AP87" s="86"/>
      <c r="AQ87" s="126"/>
    </row>
    <row r="88" spans="1:43" s="1" customFormat="1" ht="13.5" hidden="1" customHeight="1">
      <c r="A88" s="1" t="str">
        <f>IF(B88&gt;BRD!$M$1,VLOOKUP(B88,BRD!H:I,2,FALSE),VLOOKUP(B88,BRD!G:I,3,FALSE))</f>
        <v/>
      </c>
      <c r="B88" s="160" t="str">
        <f>IF(ISERROR(IF(B87+1&lt;=$K$18,B87+1,""))=TRUE,"",IF(B87+1&lt;=$K$18,B87+1,""))</f>
        <v/>
      </c>
      <c r="C88" s="159"/>
      <c r="D88" s="161" t="str">
        <f>IF(B88="","",$G$2&amp;"C"&amp;A88)</f>
        <v/>
      </c>
      <c r="E88" s="82"/>
      <c r="F88" s="82"/>
      <c r="G88" s="123"/>
      <c r="H88" s="121"/>
      <c r="I88" s="123"/>
      <c r="J88" s="82"/>
      <c r="K88" s="124"/>
      <c r="L88" s="82"/>
      <c r="M88" s="80"/>
      <c r="N88" s="82"/>
      <c r="O88" s="80"/>
      <c r="P88" s="82"/>
      <c r="Q88" s="125"/>
      <c r="R88" s="83"/>
      <c r="S88" s="127"/>
      <c r="T88" s="83"/>
      <c r="U88" s="127"/>
      <c r="V88" s="84"/>
      <c r="W88" s="201"/>
      <c r="X88" s="200"/>
      <c r="Y88" s="201"/>
      <c r="Z88" s="84"/>
      <c r="AA88" s="126"/>
      <c r="AB88" s="85"/>
      <c r="AC88" s="126"/>
      <c r="AD88" s="85"/>
      <c r="AE88" s="126"/>
      <c r="AF88" s="85"/>
      <c r="AG88" s="226"/>
      <c r="AH88" s="86"/>
      <c r="AI88" s="126"/>
      <c r="AJ88" s="86"/>
      <c r="AK88" s="126"/>
      <c r="AL88" s="86"/>
      <c r="AM88" s="126"/>
      <c r="AN88" s="86"/>
      <c r="AO88" s="126" t="str">
        <f t="shared" si="3"/>
        <v/>
      </c>
      <c r="AP88" s="86"/>
      <c r="AQ88" s="126"/>
    </row>
    <row r="89" spans="1:43" s="1" customFormat="1" ht="13.5" hidden="1" customHeight="1">
      <c r="A89" s="1" t="str">
        <f>IF(B89&gt;BRD!$M$1,VLOOKUP(B89,BRD!H:I,2,FALSE),VLOOKUP(B89,BRD!G:I,3,FALSE))</f>
        <v/>
      </c>
      <c r="B89" s="160" t="str">
        <f>IF(ISERROR(IF(B88+1&lt;=$K$18,B88+1,""))=TRUE,"",IF(B88+1&lt;=$K$18,B88+1,""))</f>
        <v/>
      </c>
      <c r="C89" s="159"/>
      <c r="D89" s="161" t="str">
        <f>IF(B89="","",$G$2&amp;"C"&amp;A89)</f>
        <v/>
      </c>
      <c r="E89" s="82"/>
      <c r="F89" s="82"/>
      <c r="G89" s="123"/>
      <c r="H89" s="121"/>
      <c r="I89" s="123"/>
      <c r="J89" s="82"/>
      <c r="K89" s="124"/>
      <c r="L89" s="82"/>
      <c r="M89" s="80"/>
      <c r="N89" s="82"/>
      <c r="O89" s="80"/>
      <c r="P89" s="82"/>
      <c r="Q89" s="125"/>
      <c r="R89" s="83"/>
      <c r="S89" s="127"/>
      <c r="T89" s="83"/>
      <c r="U89" s="127"/>
      <c r="V89" s="84"/>
      <c r="W89" s="201"/>
      <c r="X89" s="200"/>
      <c r="Y89" s="201"/>
      <c r="Z89" s="84"/>
      <c r="AA89" s="126"/>
      <c r="AB89" s="85"/>
      <c r="AC89" s="126"/>
      <c r="AD89" s="85"/>
      <c r="AE89" s="126"/>
      <c r="AF89" s="85"/>
      <c r="AG89" s="226"/>
      <c r="AH89" s="86"/>
      <c r="AI89" s="126"/>
      <c r="AJ89" s="86"/>
      <c r="AK89" s="126"/>
      <c r="AL89" s="86"/>
      <c r="AM89" s="126"/>
      <c r="AN89" s="86"/>
      <c r="AO89" s="126" t="str">
        <f t="shared" si="3"/>
        <v/>
      </c>
      <c r="AP89" s="86"/>
      <c r="AQ89" s="126"/>
    </row>
    <row r="90" spans="1:43" s="1" customFormat="1" ht="13.5" hidden="1" customHeight="1">
      <c r="A90" s="1" t="str">
        <f>IF(B90&gt;BRD!$M$1,VLOOKUP(B90,BRD!H:I,2,FALSE),VLOOKUP(B90,BRD!G:I,3,FALSE))</f>
        <v/>
      </c>
      <c r="B90" s="160" t="str">
        <f>IF(ISERROR(IF(B89+1&lt;=$K$18,B89+1,""))=TRUE,"",IF(B89+1&lt;=$K$18,B89+1,""))</f>
        <v/>
      </c>
      <c r="C90" s="159"/>
      <c r="D90" s="161" t="str">
        <f>IF(B90="","",$G$2&amp;"C"&amp;A90)</f>
        <v/>
      </c>
      <c r="E90" s="82"/>
      <c r="F90" s="82"/>
      <c r="G90" s="123"/>
      <c r="H90" s="121"/>
      <c r="I90" s="123"/>
      <c r="J90" s="82"/>
      <c r="K90" s="124"/>
      <c r="L90" s="82"/>
      <c r="M90" s="80"/>
      <c r="N90" s="82"/>
      <c r="O90" s="80"/>
      <c r="P90" s="82"/>
      <c r="Q90" s="125"/>
      <c r="R90" s="83"/>
      <c r="S90" s="127"/>
      <c r="T90" s="83"/>
      <c r="U90" s="127"/>
      <c r="V90" s="84"/>
      <c r="W90" s="201"/>
      <c r="X90" s="200"/>
      <c r="Y90" s="201"/>
      <c r="Z90" s="84"/>
      <c r="AA90" s="126"/>
      <c r="AB90" s="85"/>
      <c r="AC90" s="126"/>
      <c r="AD90" s="85"/>
      <c r="AE90" s="126"/>
      <c r="AF90" s="85"/>
      <c r="AG90" s="226"/>
      <c r="AH90" s="86"/>
      <c r="AI90" s="126"/>
      <c r="AJ90" s="86"/>
      <c r="AK90" s="126"/>
      <c r="AL90" s="86"/>
      <c r="AM90" s="126"/>
      <c r="AN90" s="86"/>
      <c r="AO90" s="126" t="str">
        <f t="shared" si="3"/>
        <v/>
      </c>
      <c r="AP90" s="86"/>
      <c r="AQ90" s="126"/>
    </row>
    <row r="91" spans="1:43" s="1" customFormat="1" ht="13.5" hidden="1" customHeight="1">
      <c r="A91" s="1" t="str">
        <f>IF(B91&gt;BRD!$M$1,VLOOKUP(B91,BRD!H:I,2,FALSE),VLOOKUP(B91,BRD!G:I,3,FALSE))</f>
        <v/>
      </c>
      <c r="B91" s="160" t="str">
        <f>IF(ISERROR(IF(B90+1&lt;=$K$18,B90+1,""))=TRUE,"",IF(B90+1&lt;=$K$18,B90+1,""))</f>
        <v/>
      </c>
      <c r="C91" s="159"/>
      <c r="D91" s="161" t="str">
        <f>IF(B91="","",$G$2&amp;"C"&amp;A91)</f>
        <v/>
      </c>
      <c r="E91" s="82"/>
      <c r="F91" s="82"/>
      <c r="G91" s="123"/>
      <c r="H91" s="121"/>
      <c r="I91" s="123"/>
      <c r="J91" s="82"/>
      <c r="K91" s="124"/>
      <c r="L91" s="82"/>
      <c r="M91" s="80"/>
      <c r="N91" s="82"/>
      <c r="O91" s="80"/>
      <c r="P91" s="82"/>
      <c r="Q91" s="125"/>
      <c r="R91" s="83"/>
      <c r="S91" s="127"/>
      <c r="T91" s="83"/>
      <c r="U91" s="127"/>
      <c r="V91" s="84"/>
      <c r="W91" s="201"/>
      <c r="X91" s="200"/>
      <c r="Y91" s="201"/>
      <c r="Z91" s="84"/>
      <c r="AA91" s="126"/>
      <c r="AB91" s="85"/>
      <c r="AC91" s="126"/>
      <c r="AD91" s="85"/>
      <c r="AE91" s="126"/>
      <c r="AF91" s="85"/>
      <c r="AG91" s="226"/>
      <c r="AH91" s="86"/>
      <c r="AI91" s="126"/>
      <c r="AJ91" s="86"/>
      <c r="AK91" s="126"/>
      <c r="AL91" s="86"/>
      <c r="AM91" s="126"/>
      <c r="AN91" s="86"/>
      <c r="AO91" s="126" t="str">
        <f t="shared" si="3"/>
        <v/>
      </c>
      <c r="AP91" s="86"/>
      <c r="AQ91" s="126"/>
    </row>
    <row r="92" spans="1:43" s="1" customFormat="1" ht="13.5" hidden="1" customHeight="1">
      <c r="A92" s="1" t="str">
        <f>IF(B92&gt;BRD!$M$1,VLOOKUP(B92,BRD!H:I,2,FALSE),VLOOKUP(B92,BRD!G:I,3,FALSE))</f>
        <v/>
      </c>
      <c r="B92" s="160" t="str">
        <f>IF(ISERROR(IF(B91+1&lt;=$K$18,B91+1,""))=TRUE,"",IF(B91+1&lt;=$K$18,B91+1,""))</f>
        <v/>
      </c>
      <c r="C92" s="159"/>
      <c r="D92" s="161" t="str">
        <f>IF(B92="","",$G$2&amp;"C"&amp;A92)</f>
        <v/>
      </c>
      <c r="E92" s="82"/>
      <c r="F92" s="82"/>
      <c r="G92" s="123"/>
      <c r="H92" s="121"/>
      <c r="I92" s="123"/>
      <c r="J92" s="82"/>
      <c r="K92" s="124"/>
      <c r="L92" s="82"/>
      <c r="M92" s="80"/>
      <c r="N92" s="82"/>
      <c r="O92" s="80"/>
      <c r="P92" s="82"/>
      <c r="Q92" s="125"/>
      <c r="R92" s="83"/>
      <c r="S92" s="127"/>
      <c r="T92" s="83"/>
      <c r="U92" s="127"/>
      <c r="V92" s="84"/>
      <c r="W92" s="201"/>
      <c r="X92" s="200"/>
      <c r="Y92" s="201"/>
      <c r="Z92" s="84"/>
      <c r="AA92" s="126"/>
      <c r="AB92" s="85"/>
      <c r="AC92" s="126"/>
      <c r="AD92" s="85"/>
      <c r="AE92" s="126"/>
      <c r="AF92" s="85"/>
      <c r="AG92" s="226"/>
      <c r="AH92" s="86"/>
      <c r="AI92" s="126"/>
      <c r="AJ92" s="86"/>
      <c r="AK92" s="126"/>
      <c r="AL92" s="86"/>
      <c r="AM92" s="126"/>
      <c r="AN92" s="86"/>
      <c r="AO92" s="126" t="str">
        <f t="shared" si="3"/>
        <v/>
      </c>
      <c r="AP92" s="86"/>
      <c r="AQ92" s="126"/>
    </row>
    <row r="93" spans="1:43" s="1" customFormat="1" ht="13.5" hidden="1" customHeight="1">
      <c r="A93" s="1" t="str">
        <f>IF(B93&gt;BRD!$M$1,VLOOKUP(B93,BRD!H:I,2,FALSE),VLOOKUP(B93,BRD!G:I,3,FALSE))</f>
        <v/>
      </c>
      <c r="B93" s="160" t="str">
        <f>IF(ISERROR(IF(B92+1&lt;=$K$18,B92+1,""))=TRUE,"",IF(B92+1&lt;=$K$18,B92+1,""))</f>
        <v/>
      </c>
      <c r="C93" s="159"/>
      <c r="D93" s="161" t="str">
        <f>IF(B93="","",$G$2&amp;"C"&amp;A93)</f>
        <v/>
      </c>
      <c r="E93" s="82"/>
      <c r="F93" s="82"/>
      <c r="G93" s="123"/>
      <c r="H93" s="121"/>
      <c r="I93" s="123"/>
      <c r="J93" s="82"/>
      <c r="K93" s="124"/>
      <c r="L93" s="82"/>
      <c r="M93" s="80"/>
      <c r="N93" s="82"/>
      <c r="O93" s="80"/>
      <c r="P93" s="82"/>
      <c r="Q93" s="125"/>
      <c r="R93" s="83"/>
      <c r="S93" s="127"/>
      <c r="T93" s="83"/>
      <c r="U93" s="127"/>
      <c r="V93" s="84"/>
      <c r="W93" s="201"/>
      <c r="X93" s="200"/>
      <c r="Y93" s="201"/>
      <c r="Z93" s="84"/>
      <c r="AA93" s="126"/>
      <c r="AB93" s="85"/>
      <c r="AC93" s="126"/>
      <c r="AD93" s="85"/>
      <c r="AE93" s="126"/>
      <c r="AF93" s="85"/>
      <c r="AG93" s="226"/>
      <c r="AH93" s="86"/>
      <c r="AI93" s="126"/>
      <c r="AJ93" s="86"/>
      <c r="AK93" s="126"/>
      <c r="AL93" s="86"/>
      <c r="AM93" s="126"/>
      <c r="AN93" s="86"/>
      <c r="AO93" s="126" t="str">
        <f t="shared" si="3"/>
        <v/>
      </c>
      <c r="AP93" s="86"/>
      <c r="AQ93" s="126"/>
    </row>
    <row r="94" spans="1:43" s="1" customFormat="1" ht="13.5" hidden="1" customHeight="1">
      <c r="A94" s="1" t="str">
        <f>IF(B94&gt;BRD!$M$1,VLOOKUP(B94,BRD!H:I,2,FALSE),VLOOKUP(B94,BRD!G:I,3,FALSE))</f>
        <v/>
      </c>
      <c r="B94" s="160" t="str">
        <f>IF(ISERROR(IF(B93+1&lt;=$K$18,B93+1,""))=TRUE,"",IF(B93+1&lt;=$K$18,B93+1,""))</f>
        <v/>
      </c>
      <c r="C94" s="159"/>
      <c r="D94" s="161" t="str">
        <f>IF(B94="","",$G$2&amp;"C"&amp;A94)</f>
        <v/>
      </c>
      <c r="E94" s="82"/>
      <c r="F94" s="82"/>
      <c r="G94" s="123"/>
      <c r="H94" s="121"/>
      <c r="I94" s="123"/>
      <c r="J94" s="82"/>
      <c r="K94" s="124"/>
      <c r="L94" s="82"/>
      <c r="M94" s="80"/>
      <c r="N94" s="82"/>
      <c r="O94" s="80"/>
      <c r="P94" s="82"/>
      <c r="Q94" s="125"/>
      <c r="R94" s="83"/>
      <c r="S94" s="127"/>
      <c r="T94" s="83"/>
      <c r="U94" s="127"/>
      <c r="V94" s="84"/>
      <c r="W94" s="201"/>
      <c r="X94" s="200"/>
      <c r="Y94" s="201"/>
      <c r="Z94" s="84"/>
      <c r="AA94" s="126"/>
      <c r="AB94" s="85"/>
      <c r="AC94" s="126"/>
      <c r="AD94" s="85"/>
      <c r="AE94" s="126"/>
      <c r="AF94" s="85"/>
      <c r="AG94" s="226"/>
      <c r="AH94" s="86"/>
      <c r="AI94" s="126"/>
      <c r="AJ94" s="86"/>
      <c r="AK94" s="126"/>
      <c r="AL94" s="86"/>
      <c r="AM94" s="126"/>
      <c r="AN94" s="86"/>
      <c r="AO94" s="126" t="str">
        <f t="shared" si="3"/>
        <v/>
      </c>
      <c r="AP94" s="86"/>
      <c r="AQ94" s="126"/>
    </row>
    <row r="95" spans="1:43" s="1" customFormat="1" ht="13.5" hidden="1" customHeight="1">
      <c r="A95" s="1" t="str">
        <f>IF(B95&gt;BRD!$M$1,VLOOKUP(B95,BRD!H:I,2,FALSE),VLOOKUP(B95,BRD!G:I,3,FALSE))</f>
        <v/>
      </c>
      <c r="B95" s="160" t="str">
        <f>IF(ISERROR(IF(B94+1&lt;=$K$18,B94+1,""))=TRUE,"",IF(B94+1&lt;=$K$18,B94+1,""))</f>
        <v/>
      </c>
      <c r="C95" s="159"/>
      <c r="D95" s="161" t="str">
        <f>IF(B95="","",$G$2&amp;"C"&amp;A95)</f>
        <v/>
      </c>
      <c r="E95" s="82"/>
      <c r="F95" s="82"/>
      <c r="G95" s="123"/>
      <c r="H95" s="121"/>
      <c r="I95" s="123"/>
      <c r="J95" s="82"/>
      <c r="K95" s="124"/>
      <c r="L95" s="82"/>
      <c r="M95" s="80"/>
      <c r="N95" s="82"/>
      <c r="O95" s="80"/>
      <c r="P95" s="82"/>
      <c r="Q95" s="125"/>
      <c r="R95" s="83"/>
      <c r="S95" s="127"/>
      <c r="T95" s="83"/>
      <c r="U95" s="127"/>
      <c r="V95" s="84"/>
      <c r="W95" s="201"/>
      <c r="X95" s="200"/>
      <c r="Y95" s="201"/>
      <c r="Z95" s="84"/>
      <c r="AA95" s="126"/>
      <c r="AB95" s="85"/>
      <c r="AC95" s="126"/>
      <c r="AD95" s="85"/>
      <c r="AE95" s="126"/>
      <c r="AF95" s="85"/>
      <c r="AG95" s="226"/>
      <c r="AH95" s="86"/>
      <c r="AI95" s="126"/>
      <c r="AJ95" s="86"/>
      <c r="AK95" s="126"/>
      <c r="AL95" s="86"/>
      <c r="AM95" s="126"/>
      <c r="AN95" s="86"/>
      <c r="AO95" s="126" t="str">
        <f t="shared" si="3"/>
        <v/>
      </c>
      <c r="AP95" s="86"/>
      <c r="AQ95" s="126"/>
    </row>
    <row r="96" spans="1:43" s="1" customFormat="1" ht="13.5" hidden="1" customHeight="1">
      <c r="A96" s="1" t="str">
        <f>IF(B96&gt;BRD!$M$1,VLOOKUP(B96,BRD!H:I,2,FALSE),VLOOKUP(B96,BRD!G:I,3,FALSE))</f>
        <v/>
      </c>
      <c r="B96" s="160" t="str">
        <f>IF(ISERROR(IF(B95+1&lt;=$K$18,B95+1,""))=TRUE,"",IF(B95+1&lt;=$K$18,B95+1,""))</f>
        <v/>
      </c>
      <c r="C96" s="159"/>
      <c r="D96" s="161" t="str">
        <f>IF(B96="","",$G$2&amp;"C"&amp;A96)</f>
        <v/>
      </c>
      <c r="E96" s="82"/>
      <c r="F96" s="82"/>
      <c r="G96" s="123"/>
      <c r="H96" s="121"/>
      <c r="I96" s="123"/>
      <c r="J96" s="82"/>
      <c r="K96" s="124"/>
      <c r="L96" s="82"/>
      <c r="M96" s="80"/>
      <c r="N96" s="82"/>
      <c r="O96" s="80"/>
      <c r="P96" s="82"/>
      <c r="Q96" s="125"/>
      <c r="R96" s="83"/>
      <c r="S96" s="127"/>
      <c r="T96" s="83"/>
      <c r="U96" s="127"/>
      <c r="V96" s="84"/>
      <c r="W96" s="201"/>
      <c r="X96" s="200"/>
      <c r="Y96" s="201"/>
      <c r="Z96" s="84"/>
      <c r="AA96" s="126"/>
      <c r="AB96" s="85"/>
      <c r="AC96" s="126"/>
      <c r="AD96" s="85"/>
      <c r="AE96" s="126"/>
      <c r="AF96" s="85"/>
      <c r="AG96" s="226"/>
      <c r="AH96" s="86"/>
      <c r="AI96" s="126"/>
      <c r="AJ96" s="86"/>
      <c r="AK96" s="126"/>
      <c r="AL96" s="86"/>
      <c r="AM96" s="126"/>
      <c r="AN96" s="86"/>
      <c r="AO96" s="126" t="str">
        <f t="shared" si="3"/>
        <v/>
      </c>
      <c r="AP96" s="86"/>
      <c r="AQ96" s="126"/>
    </row>
    <row r="97" spans="1:43" s="1" customFormat="1" ht="13.5" hidden="1" customHeight="1">
      <c r="A97" s="1" t="str">
        <f>IF(B97&gt;BRD!$M$1,VLOOKUP(B97,BRD!H:I,2,FALSE),VLOOKUP(B97,BRD!G:I,3,FALSE))</f>
        <v/>
      </c>
      <c r="B97" s="160" t="str">
        <f>IF(ISERROR(IF(B96+1&lt;=$K$18,B96+1,""))=TRUE,"",IF(B96+1&lt;=$K$18,B96+1,""))</f>
        <v/>
      </c>
      <c r="C97" s="159"/>
      <c r="D97" s="161" t="str">
        <f>IF(B97="","",$G$2&amp;"C"&amp;A97)</f>
        <v/>
      </c>
      <c r="E97" s="82"/>
      <c r="F97" s="82"/>
      <c r="G97" s="123"/>
      <c r="H97" s="121"/>
      <c r="I97" s="123"/>
      <c r="J97" s="82"/>
      <c r="K97" s="124"/>
      <c r="L97" s="82"/>
      <c r="M97" s="80"/>
      <c r="N97" s="82"/>
      <c r="O97" s="80"/>
      <c r="P97" s="82"/>
      <c r="Q97" s="125"/>
      <c r="R97" s="83"/>
      <c r="S97" s="127"/>
      <c r="T97" s="83"/>
      <c r="U97" s="127"/>
      <c r="V97" s="84"/>
      <c r="W97" s="201"/>
      <c r="X97" s="200"/>
      <c r="Y97" s="201"/>
      <c r="Z97" s="84"/>
      <c r="AA97" s="126"/>
      <c r="AB97" s="85"/>
      <c r="AC97" s="126"/>
      <c r="AD97" s="85"/>
      <c r="AE97" s="126"/>
      <c r="AF97" s="85"/>
      <c r="AG97" s="226"/>
      <c r="AH97" s="86"/>
      <c r="AI97" s="126"/>
      <c r="AJ97" s="86"/>
      <c r="AK97" s="126"/>
      <c r="AL97" s="86"/>
      <c r="AM97" s="126"/>
      <c r="AN97" s="86"/>
      <c r="AO97" s="126" t="str">
        <f t="shared" si="3"/>
        <v/>
      </c>
      <c r="AP97" s="86"/>
      <c r="AQ97" s="126"/>
    </row>
    <row r="98" spans="1:43" s="1" customFormat="1" ht="13.5" hidden="1" customHeight="1">
      <c r="A98" s="1" t="str">
        <f>IF(B98&gt;BRD!$M$1,VLOOKUP(B98,BRD!H:I,2,FALSE),VLOOKUP(B98,BRD!G:I,3,FALSE))</f>
        <v/>
      </c>
      <c r="B98" s="160" t="str">
        <f>IF(ISERROR(IF(B97+1&lt;=$K$18,B97+1,""))=TRUE,"",IF(B97+1&lt;=$K$18,B97+1,""))</f>
        <v/>
      </c>
      <c r="C98" s="159"/>
      <c r="D98" s="161" t="str">
        <f>IF(B98="","",$G$2&amp;"C"&amp;A98)</f>
        <v/>
      </c>
      <c r="E98" s="82"/>
      <c r="F98" s="82"/>
      <c r="G98" s="123"/>
      <c r="H98" s="121"/>
      <c r="I98" s="123"/>
      <c r="J98" s="82"/>
      <c r="K98" s="124"/>
      <c r="L98" s="82"/>
      <c r="M98" s="80"/>
      <c r="N98" s="82"/>
      <c r="O98" s="80"/>
      <c r="P98" s="82"/>
      <c r="Q98" s="125"/>
      <c r="R98" s="83"/>
      <c r="S98" s="127"/>
      <c r="T98" s="83"/>
      <c r="U98" s="127"/>
      <c r="V98" s="84"/>
      <c r="W98" s="201"/>
      <c r="X98" s="200"/>
      <c r="Y98" s="201"/>
      <c r="Z98" s="84"/>
      <c r="AA98" s="126"/>
      <c r="AB98" s="85"/>
      <c r="AC98" s="126"/>
      <c r="AD98" s="85"/>
      <c r="AE98" s="126"/>
      <c r="AF98" s="85"/>
      <c r="AG98" s="226"/>
      <c r="AH98" s="86"/>
      <c r="AI98" s="126"/>
      <c r="AJ98" s="86"/>
      <c r="AK98" s="126"/>
      <c r="AL98" s="86"/>
      <c r="AM98" s="126"/>
      <c r="AN98" s="86"/>
      <c r="AO98" s="126" t="str">
        <f t="shared" si="3"/>
        <v/>
      </c>
      <c r="AP98" s="86"/>
      <c r="AQ98" s="126"/>
    </row>
    <row r="99" spans="1:43" s="1" customFormat="1" ht="13.5" hidden="1" customHeight="1">
      <c r="A99" s="1" t="str">
        <f>IF(B99&gt;BRD!$M$1,VLOOKUP(B99,BRD!H:I,2,FALSE),VLOOKUP(B99,BRD!G:I,3,FALSE))</f>
        <v/>
      </c>
      <c r="B99" s="160" t="str">
        <f>IF(ISERROR(IF(B98+1&lt;=$K$18,B98+1,""))=TRUE,"",IF(B98+1&lt;=$K$18,B98+1,""))</f>
        <v/>
      </c>
      <c r="C99" s="159"/>
      <c r="D99" s="161" t="str">
        <f>IF(B99="","",$G$2&amp;"C"&amp;A99)</f>
        <v/>
      </c>
      <c r="E99" s="82"/>
      <c r="F99" s="82"/>
      <c r="G99" s="123"/>
      <c r="H99" s="121"/>
      <c r="I99" s="123"/>
      <c r="J99" s="82"/>
      <c r="K99" s="124"/>
      <c r="L99" s="82"/>
      <c r="M99" s="80"/>
      <c r="N99" s="82"/>
      <c r="O99" s="80"/>
      <c r="P99" s="82"/>
      <c r="Q99" s="125"/>
      <c r="R99" s="83"/>
      <c r="S99" s="127"/>
      <c r="T99" s="83"/>
      <c r="U99" s="127"/>
      <c r="V99" s="84"/>
      <c r="W99" s="201"/>
      <c r="X99" s="200"/>
      <c r="Y99" s="201"/>
      <c r="Z99" s="84"/>
      <c r="AA99" s="126"/>
      <c r="AB99" s="85"/>
      <c r="AC99" s="126"/>
      <c r="AD99" s="85"/>
      <c r="AE99" s="126"/>
      <c r="AF99" s="85"/>
      <c r="AG99" s="226"/>
      <c r="AH99" s="86"/>
      <c r="AI99" s="126"/>
      <c r="AJ99" s="86"/>
      <c r="AK99" s="126"/>
      <c r="AL99" s="86"/>
      <c r="AM99" s="126"/>
      <c r="AN99" s="86"/>
      <c r="AO99" s="126" t="str">
        <f t="shared" si="3"/>
        <v/>
      </c>
      <c r="AP99" s="86"/>
      <c r="AQ99" s="126"/>
    </row>
    <row r="100" spans="1:43" s="1" customFormat="1" ht="13.5" hidden="1" customHeight="1">
      <c r="A100" s="1" t="str">
        <f>IF(B100&gt;BRD!$M$1,VLOOKUP(B100,BRD!H:I,2,FALSE),VLOOKUP(B100,BRD!G:I,3,FALSE))</f>
        <v/>
      </c>
      <c r="B100" s="160" t="str">
        <f>IF(ISERROR(IF(B99+1&lt;=$K$18,B99+1,""))=TRUE,"",IF(B99+1&lt;=$K$18,B99+1,""))</f>
        <v/>
      </c>
      <c r="C100" s="159"/>
      <c r="D100" s="161" t="str">
        <f>IF(B100="","",$G$2&amp;"C"&amp;A100)</f>
        <v/>
      </c>
      <c r="E100" s="82"/>
      <c r="F100" s="82"/>
      <c r="G100" s="123"/>
      <c r="H100" s="121"/>
      <c r="I100" s="123"/>
      <c r="J100" s="82"/>
      <c r="K100" s="124"/>
      <c r="L100" s="82"/>
      <c r="M100" s="80"/>
      <c r="N100" s="82"/>
      <c r="O100" s="80"/>
      <c r="P100" s="82"/>
      <c r="Q100" s="125"/>
      <c r="R100" s="83"/>
      <c r="S100" s="127"/>
      <c r="T100" s="83"/>
      <c r="U100" s="127"/>
      <c r="V100" s="84"/>
      <c r="W100" s="201"/>
      <c r="X100" s="200"/>
      <c r="Y100" s="201"/>
      <c r="Z100" s="84"/>
      <c r="AA100" s="126"/>
      <c r="AB100" s="85"/>
      <c r="AC100" s="126"/>
      <c r="AD100" s="85"/>
      <c r="AE100" s="126"/>
      <c r="AF100" s="85"/>
      <c r="AG100" s="226"/>
      <c r="AH100" s="86"/>
      <c r="AI100" s="126"/>
      <c r="AJ100" s="86"/>
      <c r="AK100" s="126"/>
      <c r="AL100" s="86"/>
      <c r="AM100" s="126"/>
      <c r="AN100" s="86"/>
      <c r="AO100" s="126" t="str">
        <f t="shared" si="3"/>
        <v/>
      </c>
      <c r="AP100" s="86"/>
      <c r="AQ100" s="126"/>
    </row>
    <row r="101" spans="1:43" s="1" customFormat="1" ht="13.5" hidden="1" customHeight="1">
      <c r="A101" s="1" t="str">
        <f>IF(B101&gt;BRD!$M$1,VLOOKUP(B101,BRD!H:I,2,FALSE),VLOOKUP(B101,BRD!G:I,3,FALSE))</f>
        <v/>
      </c>
      <c r="B101" s="160" t="str">
        <f>IF(ISERROR(IF(B100+1&lt;=$K$18,B100+1,""))=TRUE,"",IF(B100+1&lt;=$K$18,B100+1,""))</f>
        <v/>
      </c>
      <c r="C101" s="159"/>
      <c r="D101" s="161" t="str">
        <f>IF(B101="","",$G$2&amp;"C"&amp;A101)</f>
        <v/>
      </c>
      <c r="E101" s="82"/>
      <c r="F101" s="82"/>
      <c r="G101" s="123"/>
      <c r="H101" s="121"/>
      <c r="I101" s="123"/>
      <c r="J101" s="82"/>
      <c r="K101" s="124"/>
      <c r="L101" s="82"/>
      <c r="M101" s="80"/>
      <c r="N101" s="82"/>
      <c r="O101" s="80"/>
      <c r="P101" s="82"/>
      <c r="Q101" s="125"/>
      <c r="R101" s="83"/>
      <c r="S101" s="127"/>
      <c r="T101" s="83"/>
      <c r="U101" s="127"/>
      <c r="V101" s="84"/>
      <c r="W101" s="201"/>
      <c r="X101" s="200"/>
      <c r="Y101" s="201"/>
      <c r="Z101" s="84"/>
      <c r="AA101" s="126"/>
      <c r="AB101" s="85"/>
      <c r="AC101" s="126"/>
      <c r="AD101" s="85"/>
      <c r="AE101" s="126"/>
      <c r="AF101" s="85"/>
      <c r="AG101" s="226"/>
      <c r="AH101" s="86"/>
      <c r="AI101" s="126"/>
      <c r="AJ101" s="86"/>
      <c r="AK101" s="126"/>
      <c r="AL101" s="86"/>
      <c r="AM101" s="126"/>
      <c r="AN101" s="86"/>
      <c r="AO101" s="126" t="str">
        <f t="shared" si="3"/>
        <v/>
      </c>
      <c r="AP101" s="86"/>
      <c r="AQ101" s="126"/>
    </row>
    <row r="102" spans="1:43" s="1" customFormat="1" ht="13.5" hidden="1" customHeight="1">
      <c r="A102" s="1" t="str">
        <f>IF(B102&gt;BRD!$M$1,VLOOKUP(B102,BRD!H:I,2,FALSE),VLOOKUP(B102,BRD!G:I,3,FALSE))</f>
        <v/>
      </c>
      <c r="B102" s="160" t="str">
        <f>IF(ISERROR(IF(B101+1&lt;=$K$18,B101+1,""))=TRUE,"",IF(B101+1&lt;=$K$18,B101+1,""))</f>
        <v/>
      </c>
      <c r="C102" s="159"/>
      <c r="D102" s="161" t="str">
        <f>IF(B102="","",$G$2&amp;"C"&amp;A102)</f>
        <v/>
      </c>
      <c r="E102" s="82"/>
      <c r="F102" s="82"/>
      <c r="G102" s="123"/>
      <c r="H102" s="121"/>
      <c r="I102" s="123"/>
      <c r="J102" s="82"/>
      <c r="K102" s="124"/>
      <c r="L102" s="82"/>
      <c r="M102" s="80"/>
      <c r="N102" s="82"/>
      <c r="O102" s="80"/>
      <c r="P102" s="82"/>
      <c r="Q102" s="125"/>
      <c r="R102" s="83"/>
      <c r="S102" s="127"/>
      <c r="T102" s="83"/>
      <c r="U102" s="127"/>
      <c r="V102" s="84"/>
      <c r="W102" s="201"/>
      <c r="X102" s="200"/>
      <c r="Y102" s="201"/>
      <c r="Z102" s="84"/>
      <c r="AA102" s="126"/>
      <c r="AB102" s="85"/>
      <c r="AC102" s="126"/>
      <c r="AD102" s="85"/>
      <c r="AE102" s="126"/>
      <c r="AF102" s="85"/>
      <c r="AG102" s="226"/>
      <c r="AH102" s="86"/>
      <c r="AI102" s="126"/>
      <c r="AJ102" s="86"/>
      <c r="AK102" s="126"/>
      <c r="AL102" s="86"/>
      <c r="AM102" s="126"/>
      <c r="AN102" s="86"/>
      <c r="AO102" s="126" t="str">
        <f t="shared" si="3"/>
        <v/>
      </c>
      <c r="AP102" s="86"/>
      <c r="AQ102" s="126"/>
    </row>
    <row r="103" spans="1:43" s="1" customFormat="1" ht="13.5" hidden="1" customHeight="1">
      <c r="A103" s="1" t="str">
        <f>IF(B103&gt;BRD!$M$1,VLOOKUP(B103,BRD!H:I,2,FALSE),VLOOKUP(B103,BRD!G:I,3,FALSE))</f>
        <v/>
      </c>
      <c r="B103" s="160" t="str">
        <f>IF(ISERROR(IF(B102+1&lt;=$K$18,B102+1,""))=TRUE,"",IF(B102+1&lt;=$K$18,B102+1,""))</f>
        <v/>
      </c>
      <c r="C103" s="159"/>
      <c r="D103" s="161" t="str">
        <f>IF(B103="","",$G$2&amp;"C"&amp;A103)</f>
        <v/>
      </c>
      <c r="E103" s="82"/>
      <c r="F103" s="82"/>
      <c r="G103" s="123"/>
      <c r="H103" s="121"/>
      <c r="I103" s="123"/>
      <c r="J103" s="82"/>
      <c r="K103" s="124"/>
      <c r="L103" s="82"/>
      <c r="M103" s="80"/>
      <c r="N103" s="82"/>
      <c r="O103" s="80"/>
      <c r="P103" s="82"/>
      <c r="Q103" s="125"/>
      <c r="R103" s="83"/>
      <c r="S103" s="127"/>
      <c r="T103" s="83"/>
      <c r="U103" s="127"/>
      <c r="V103" s="84"/>
      <c r="W103" s="201"/>
      <c r="X103" s="200"/>
      <c r="Y103" s="201"/>
      <c r="Z103" s="84"/>
      <c r="AA103" s="126"/>
      <c r="AB103" s="85"/>
      <c r="AC103" s="126"/>
      <c r="AD103" s="85"/>
      <c r="AE103" s="126"/>
      <c r="AF103" s="85"/>
      <c r="AG103" s="226"/>
      <c r="AH103" s="86"/>
      <c r="AI103" s="126"/>
      <c r="AJ103" s="86"/>
      <c r="AK103" s="126"/>
      <c r="AL103" s="86"/>
      <c r="AM103" s="126"/>
      <c r="AN103" s="86"/>
      <c r="AO103" s="126" t="str">
        <f t="shared" si="3"/>
        <v/>
      </c>
      <c r="AP103" s="86"/>
      <c r="AQ103" s="126"/>
    </row>
    <row r="104" spans="1:43" s="1" customFormat="1" ht="13.5" hidden="1" customHeight="1">
      <c r="A104" s="1" t="str">
        <f>IF(B104&gt;BRD!$M$1,VLOOKUP(B104,BRD!H:I,2,FALSE),VLOOKUP(B104,BRD!G:I,3,FALSE))</f>
        <v/>
      </c>
      <c r="B104" s="160" t="str">
        <f>IF(ISERROR(IF(B103+1&lt;=$K$18,B103+1,""))=TRUE,"",IF(B103+1&lt;=$K$18,B103+1,""))</f>
        <v/>
      </c>
      <c r="C104" s="159"/>
      <c r="D104" s="161" t="str">
        <f>IF(B104="","",$G$2&amp;"C"&amp;A104)</f>
        <v/>
      </c>
      <c r="E104" s="82"/>
      <c r="F104" s="82"/>
      <c r="G104" s="123"/>
      <c r="H104" s="121"/>
      <c r="I104" s="123"/>
      <c r="J104" s="82"/>
      <c r="K104" s="124"/>
      <c r="L104" s="82"/>
      <c r="M104" s="80"/>
      <c r="N104" s="82"/>
      <c r="O104" s="80"/>
      <c r="P104" s="82"/>
      <c r="Q104" s="125"/>
      <c r="R104" s="83"/>
      <c r="S104" s="127"/>
      <c r="T104" s="83"/>
      <c r="U104" s="127"/>
      <c r="V104" s="84"/>
      <c r="W104" s="201"/>
      <c r="X104" s="200"/>
      <c r="Y104" s="201"/>
      <c r="Z104" s="84"/>
      <c r="AA104" s="126"/>
      <c r="AB104" s="85"/>
      <c r="AC104" s="126"/>
      <c r="AD104" s="85"/>
      <c r="AE104" s="126"/>
      <c r="AF104" s="85"/>
      <c r="AG104" s="226"/>
      <c r="AH104" s="86"/>
      <c r="AI104" s="126"/>
      <c r="AJ104" s="86"/>
      <c r="AK104" s="126"/>
      <c r="AL104" s="86"/>
      <c r="AM104" s="126"/>
      <c r="AN104" s="86"/>
      <c r="AO104" s="126" t="str">
        <f t="shared" si="3"/>
        <v/>
      </c>
      <c r="AP104" s="86"/>
      <c r="AQ104" s="126"/>
    </row>
    <row r="105" spans="1:43" s="1" customFormat="1" ht="13.5" hidden="1" customHeight="1">
      <c r="A105" s="1" t="str">
        <f>IF(B105&gt;BRD!$M$1,VLOOKUP(B105,BRD!H:I,2,FALSE),VLOOKUP(B105,BRD!G:I,3,FALSE))</f>
        <v/>
      </c>
      <c r="B105" s="160" t="str">
        <f>IF(ISERROR(IF(B104+1&lt;=$K$18,B104+1,""))=TRUE,"",IF(B104+1&lt;=$K$18,B104+1,""))</f>
        <v/>
      </c>
      <c r="C105" s="159"/>
      <c r="D105" s="161" t="str">
        <f>IF(B105="","",$G$2&amp;"C"&amp;A105)</f>
        <v/>
      </c>
      <c r="E105" s="82"/>
      <c r="F105" s="82"/>
      <c r="G105" s="123"/>
      <c r="H105" s="121"/>
      <c r="I105" s="123"/>
      <c r="J105" s="82"/>
      <c r="K105" s="124"/>
      <c r="L105" s="82"/>
      <c r="M105" s="80"/>
      <c r="N105" s="82"/>
      <c r="O105" s="80"/>
      <c r="P105" s="82"/>
      <c r="Q105" s="125"/>
      <c r="R105" s="83"/>
      <c r="S105" s="127"/>
      <c r="T105" s="83"/>
      <c r="U105" s="127"/>
      <c r="V105" s="84"/>
      <c r="W105" s="201"/>
      <c r="X105" s="200"/>
      <c r="Y105" s="201"/>
      <c r="Z105" s="84"/>
      <c r="AA105" s="126"/>
      <c r="AB105" s="85"/>
      <c r="AC105" s="126"/>
      <c r="AD105" s="85"/>
      <c r="AE105" s="126"/>
      <c r="AF105" s="85"/>
      <c r="AG105" s="226"/>
      <c r="AH105" s="86"/>
      <c r="AI105" s="126"/>
      <c r="AJ105" s="86"/>
      <c r="AK105" s="126"/>
      <c r="AL105" s="86"/>
      <c r="AM105" s="126"/>
      <c r="AN105" s="86"/>
      <c r="AO105" s="126" t="str">
        <f t="shared" si="3"/>
        <v/>
      </c>
      <c r="AP105" s="86"/>
      <c r="AQ105" s="126"/>
    </row>
    <row r="106" spans="1:43" s="1" customFormat="1" ht="13.5" hidden="1" customHeight="1">
      <c r="A106" s="1" t="str">
        <f>IF(B106&gt;BRD!$M$1,VLOOKUP(B106,BRD!H:I,2,FALSE),VLOOKUP(B106,BRD!G:I,3,FALSE))</f>
        <v/>
      </c>
      <c r="B106" s="160" t="str">
        <f>IF(ISERROR(IF(B105+1&lt;=$K$18,B105+1,""))=TRUE,"",IF(B105+1&lt;=$K$18,B105+1,""))</f>
        <v/>
      </c>
      <c r="C106" s="159"/>
      <c r="D106" s="161" t="str">
        <f>IF(B106="","",$G$2&amp;"C"&amp;A106)</f>
        <v/>
      </c>
      <c r="E106" s="82"/>
      <c r="F106" s="82"/>
      <c r="G106" s="123"/>
      <c r="H106" s="121"/>
      <c r="I106" s="123"/>
      <c r="J106" s="82"/>
      <c r="K106" s="124"/>
      <c r="L106" s="82"/>
      <c r="M106" s="80"/>
      <c r="N106" s="82"/>
      <c r="O106" s="80"/>
      <c r="P106" s="82"/>
      <c r="Q106" s="125"/>
      <c r="R106" s="83"/>
      <c r="S106" s="127"/>
      <c r="T106" s="83"/>
      <c r="U106" s="127"/>
      <c r="V106" s="84"/>
      <c r="W106" s="201"/>
      <c r="X106" s="200"/>
      <c r="Y106" s="201"/>
      <c r="Z106" s="84"/>
      <c r="AA106" s="126"/>
      <c r="AB106" s="85"/>
      <c r="AC106" s="126"/>
      <c r="AD106" s="85"/>
      <c r="AE106" s="126"/>
      <c r="AF106" s="85"/>
      <c r="AG106" s="226"/>
      <c r="AH106" s="86"/>
      <c r="AI106" s="126"/>
      <c r="AJ106" s="86"/>
      <c r="AK106" s="126"/>
      <c r="AL106" s="86"/>
      <c r="AM106" s="126"/>
      <c r="AN106" s="86"/>
      <c r="AO106" s="126" t="str">
        <f t="shared" si="3"/>
        <v/>
      </c>
      <c r="AP106" s="86"/>
      <c r="AQ106" s="126"/>
    </row>
    <row r="107" spans="1:43" s="1" customFormat="1" ht="13.5" hidden="1" customHeight="1">
      <c r="A107" s="1" t="str">
        <f>IF(B107&gt;BRD!$M$1,VLOOKUP(B107,BRD!H:I,2,FALSE),VLOOKUP(B107,BRD!G:I,3,FALSE))</f>
        <v/>
      </c>
      <c r="B107" s="160" t="str">
        <f>IF(ISERROR(IF(B106+1&lt;=$K$18,B106+1,""))=TRUE,"",IF(B106+1&lt;=$K$18,B106+1,""))</f>
        <v/>
      </c>
      <c r="C107" s="159"/>
      <c r="D107" s="161" t="str">
        <f>IF(B107="","",$G$2&amp;"C"&amp;A107)</f>
        <v/>
      </c>
      <c r="E107" s="82"/>
      <c r="F107" s="82"/>
      <c r="G107" s="123"/>
      <c r="H107" s="121"/>
      <c r="I107" s="123"/>
      <c r="J107" s="82"/>
      <c r="K107" s="124"/>
      <c r="L107" s="82"/>
      <c r="M107" s="80"/>
      <c r="N107" s="82"/>
      <c r="O107" s="80"/>
      <c r="P107" s="82"/>
      <c r="Q107" s="125"/>
      <c r="R107" s="83"/>
      <c r="S107" s="127"/>
      <c r="T107" s="83"/>
      <c r="U107" s="127"/>
      <c r="V107" s="84"/>
      <c r="W107" s="201"/>
      <c r="X107" s="200"/>
      <c r="Y107" s="201"/>
      <c r="Z107" s="84"/>
      <c r="AA107" s="126"/>
      <c r="AB107" s="85"/>
      <c r="AC107" s="126"/>
      <c r="AD107" s="85"/>
      <c r="AE107" s="126"/>
      <c r="AF107" s="85"/>
      <c r="AG107" s="226"/>
      <c r="AH107" s="86"/>
      <c r="AI107" s="126"/>
      <c r="AJ107" s="86"/>
      <c r="AK107" s="126"/>
      <c r="AL107" s="86"/>
      <c r="AM107" s="126"/>
      <c r="AN107" s="86"/>
      <c r="AO107" s="126" t="str">
        <f t="shared" si="3"/>
        <v/>
      </c>
      <c r="AP107" s="86"/>
      <c r="AQ107" s="126"/>
    </row>
    <row r="108" spans="1:43" s="1" customFormat="1" ht="13.5" hidden="1" customHeight="1">
      <c r="A108" s="1" t="str">
        <f>IF(B108&gt;BRD!$M$1,VLOOKUP(B108,BRD!H:I,2,FALSE),VLOOKUP(B108,BRD!G:I,3,FALSE))</f>
        <v/>
      </c>
      <c r="B108" s="160" t="str">
        <f>IF(ISERROR(IF(B107+1&lt;=$K$18,B107+1,""))=TRUE,"",IF(B107+1&lt;=$K$18,B107+1,""))</f>
        <v/>
      </c>
      <c r="C108" s="159"/>
      <c r="D108" s="161" t="str">
        <f>IF(B108="","",$G$2&amp;"C"&amp;A108)</f>
        <v/>
      </c>
      <c r="E108" s="82"/>
      <c r="F108" s="82"/>
      <c r="G108" s="123"/>
      <c r="H108" s="121"/>
      <c r="I108" s="123"/>
      <c r="J108" s="82"/>
      <c r="K108" s="124"/>
      <c r="L108" s="82"/>
      <c r="M108" s="80"/>
      <c r="N108" s="82"/>
      <c r="O108" s="80"/>
      <c r="P108" s="82"/>
      <c r="Q108" s="125"/>
      <c r="R108" s="83"/>
      <c r="S108" s="127"/>
      <c r="T108" s="83"/>
      <c r="U108" s="127"/>
      <c r="V108" s="84"/>
      <c r="W108" s="201"/>
      <c r="X108" s="200"/>
      <c r="Y108" s="201"/>
      <c r="Z108" s="84"/>
      <c r="AA108" s="126"/>
      <c r="AB108" s="85"/>
      <c r="AC108" s="126"/>
      <c r="AD108" s="85"/>
      <c r="AE108" s="126"/>
      <c r="AF108" s="85"/>
      <c r="AG108" s="226"/>
      <c r="AH108" s="86"/>
      <c r="AI108" s="126"/>
      <c r="AJ108" s="86"/>
      <c r="AK108" s="126"/>
      <c r="AL108" s="86"/>
      <c r="AM108" s="126"/>
      <c r="AN108" s="86"/>
      <c r="AO108" s="126" t="str">
        <f t="shared" si="3"/>
        <v/>
      </c>
      <c r="AP108" s="86"/>
      <c r="AQ108" s="126"/>
    </row>
    <row r="109" spans="1:43" s="1" customFormat="1" ht="13.5" hidden="1" customHeight="1">
      <c r="A109" s="1" t="str">
        <f>IF(B109&gt;BRD!$M$1,VLOOKUP(B109,BRD!H:I,2,FALSE),VLOOKUP(B109,BRD!G:I,3,FALSE))</f>
        <v/>
      </c>
      <c r="B109" s="160" t="str">
        <f>IF(ISERROR(IF(B108+1&lt;=$K$18,B108+1,""))=TRUE,"",IF(B108+1&lt;=$K$18,B108+1,""))</f>
        <v/>
      </c>
      <c r="C109" s="159"/>
      <c r="D109" s="161" t="str">
        <f>IF(B109="","",$G$2&amp;"C"&amp;A109)</f>
        <v/>
      </c>
      <c r="E109" s="82"/>
      <c r="F109" s="82"/>
      <c r="G109" s="123"/>
      <c r="H109" s="121"/>
      <c r="I109" s="123"/>
      <c r="J109" s="82"/>
      <c r="K109" s="124"/>
      <c r="L109" s="82"/>
      <c r="M109" s="80"/>
      <c r="N109" s="82"/>
      <c r="O109" s="80"/>
      <c r="P109" s="82"/>
      <c r="Q109" s="125"/>
      <c r="R109" s="83"/>
      <c r="S109" s="127"/>
      <c r="T109" s="83"/>
      <c r="U109" s="127"/>
      <c r="V109" s="84"/>
      <c r="W109" s="201"/>
      <c r="X109" s="200"/>
      <c r="Y109" s="201"/>
      <c r="Z109" s="84"/>
      <c r="AA109" s="126"/>
      <c r="AB109" s="85"/>
      <c r="AC109" s="126"/>
      <c r="AD109" s="85"/>
      <c r="AE109" s="126"/>
      <c r="AF109" s="85"/>
      <c r="AG109" s="226"/>
      <c r="AH109" s="86"/>
      <c r="AI109" s="126"/>
      <c r="AJ109" s="86"/>
      <c r="AK109" s="126"/>
      <c r="AL109" s="86"/>
      <c r="AM109" s="126"/>
      <c r="AN109" s="86"/>
      <c r="AO109" s="126" t="str">
        <f t="shared" si="3"/>
        <v/>
      </c>
      <c r="AP109" s="86"/>
      <c r="AQ109" s="126"/>
    </row>
    <row r="110" spans="1:43" s="1" customFormat="1" ht="13.5" hidden="1" customHeight="1">
      <c r="A110" s="1" t="str">
        <f>IF(B110&gt;BRD!$M$1,VLOOKUP(B110,BRD!H:I,2,FALSE),VLOOKUP(B110,BRD!G:I,3,FALSE))</f>
        <v/>
      </c>
      <c r="B110" s="160" t="str">
        <f>IF(ISERROR(IF(B109+1&lt;=$K$18,B109+1,""))=TRUE,"",IF(B109+1&lt;=$K$18,B109+1,""))</f>
        <v/>
      </c>
      <c r="C110" s="159"/>
      <c r="D110" s="161" t="str">
        <f>IF(B110="","",$G$2&amp;"C"&amp;A110)</f>
        <v/>
      </c>
      <c r="E110" s="82"/>
      <c r="F110" s="82"/>
      <c r="G110" s="123"/>
      <c r="H110" s="121"/>
      <c r="I110" s="123"/>
      <c r="J110" s="82"/>
      <c r="K110" s="124"/>
      <c r="L110" s="82"/>
      <c r="M110" s="80"/>
      <c r="N110" s="82"/>
      <c r="O110" s="80"/>
      <c r="P110" s="82"/>
      <c r="Q110" s="125"/>
      <c r="R110" s="83"/>
      <c r="S110" s="127"/>
      <c r="T110" s="83"/>
      <c r="U110" s="127"/>
      <c r="V110" s="84"/>
      <c r="W110" s="201"/>
      <c r="X110" s="200"/>
      <c r="Y110" s="201"/>
      <c r="Z110" s="84"/>
      <c r="AA110" s="126"/>
      <c r="AB110" s="85"/>
      <c r="AC110" s="126"/>
      <c r="AD110" s="85"/>
      <c r="AE110" s="126"/>
      <c r="AF110" s="85"/>
      <c r="AG110" s="226"/>
      <c r="AH110" s="86"/>
      <c r="AI110" s="126"/>
      <c r="AJ110" s="86"/>
      <c r="AK110" s="126"/>
      <c r="AL110" s="86"/>
      <c r="AM110" s="126"/>
      <c r="AN110" s="86"/>
      <c r="AO110" s="126" t="str">
        <f t="shared" si="3"/>
        <v/>
      </c>
      <c r="AP110" s="86"/>
      <c r="AQ110" s="126"/>
    </row>
    <row r="111" spans="1:43" s="1" customFormat="1" ht="13.5" hidden="1" customHeight="1">
      <c r="A111" s="1" t="str">
        <f>IF(B111&gt;BRD!$M$1,VLOOKUP(B111,BRD!H:I,2,FALSE),VLOOKUP(B111,BRD!G:I,3,FALSE))</f>
        <v/>
      </c>
      <c r="B111" s="160" t="str">
        <f>IF(ISERROR(IF(B110+1&lt;=$K$18,B110+1,""))=TRUE,"",IF(B110+1&lt;=$K$18,B110+1,""))</f>
        <v/>
      </c>
      <c r="C111" s="159"/>
      <c r="D111" s="161" t="str">
        <f>IF(B111="","",$G$2&amp;"C"&amp;A111)</f>
        <v/>
      </c>
      <c r="E111" s="82"/>
      <c r="F111" s="82"/>
      <c r="G111" s="123"/>
      <c r="H111" s="121"/>
      <c r="I111" s="123"/>
      <c r="J111" s="82"/>
      <c r="K111" s="124"/>
      <c r="L111" s="82"/>
      <c r="M111" s="80"/>
      <c r="N111" s="82"/>
      <c r="O111" s="80"/>
      <c r="P111" s="82"/>
      <c r="Q111" s="125"/>
      <c r="R111" s="83"/>
      <c r="S111" s="127"/>
      <c r="T111" s="83"/>
      <c r="U111" s="127"/>
      <c r="V111" s="84"/>
      <c r="W111" s="201"/>
      <c r="X111" s="200"/>
      <c r="Y111" s="201"/>
      <c r="Z111" s="84"/>
      <c r="AA111" s="126"/>
      <c r="AB111" s="85"/>
      <c r="AC111" s="126"/>
      <c r="AD111" s="85"/>
      <c r="AE111" s="126"/>
      <c r="AF111" s="85"/>
      <c r="AG111" s="226"/>
      <c r="AH111" s="86"/>
      <c r="AI111" s="126"/>
      <c r="AJ111" s="86"/>
      <c r="AK111" s="126"/>
      <c r="AL111" s="86"/>
      <c r="AM111" s="126"/>
      <c r="AN111" s="86"/>
      <c r="AO111" s="126" t="str">
        <f t="shared" si="3"/>
        <v/>
      </c>
      <c r="AP111" s="86"/>
      <c r="AQ111" s="126"/>
    </row>
    <row r="112" spans="1:43" s="1" customFormat="1" ht="13.5" hidden="1" customHeight="1">
      <c r="A112" s="1" t="str">
        <f>IF(B112&gt;BRD!$M$1,VLOOKUP(B112,BRD!H:I,2,FALSE),VLOOKUP(B112,BRD!G:I,3,FALSE))</f>
        <v/>
      </c>
      <c r="B112" s="160" t="str">
        <f>IF(ISERROR(IF(B111+1&lt;=$K$18,B111+1,""))=TRUE,"",IF(B111+1&lt;=$K$18,B111+1,""))</f>
        <v/>
      </c>
      <c r="C112" s="159"/>
      <c r="D112" s="161" t="str">
        <f>IF(B112="","",$G$2&amp;"C"&amp;A112)</f>
        <v/>
      </c>
      <c r="E112" s="82"/>
      <c r="F112" s="82"/>
      <c r="G112" s="123"/>
      <c r="H112" s="121"/>
      <c r="I112" s="123"/>
      <c r="J112" s="82"/>
      <c r="K112" s="124"/>
      <c r="L112" s="82"/>
      <c r="M112" s="80"/>
      <c r="N112" s="82"/>
      <c r="O112" s="80"/>
      <c r="P112" s="82"/>
      <c r="Q112" s="125"/>
      <c r="R112" s="83"/>
      <c r="S112" s="127"/>
      <c r="T112" s="83"/>
      <c r="U112" s="127"/>
      <c r="V112" s="84"/>
      <c r="W112" s="201"/>
      <c r="X112" s="200"/>
      <c r="Y112" s="201"/>
      <c r="Z112" s="84"/>
      <c r="AA112" s="126"/>
      <c r="AB112" s="85"/>
      <c r="AC112" s="126"/>
      <c r="AD112" s="85"/>
      <c r="AE112" s="126"/>
      <c r="AF112" s="85"/>
      <c r="AG112" s="226"/>
      <c r="AH112" s="86"/>
      <c r="AI112" s="126"/>
      <c r="AJ112" s="86"/>
      <c r="AK112" s="126"/>
      <c r="AL112" s="86"/>
      <c r="AM112" s="126"/>
      <c r="AN112" s="86"/>
      <c r="AO112" s="126" t="str">
        <f t="shared" si="3"/>
        <v/>
      </c>
      <c r="AP112" s="86"/>
      <c r="AQ112" s="126"/>
    </row>
    <row r="113" spans="1:43" s="1" customFormat="1" ht="13.5" hidden="1" customHeight="1">
      <c r="A113" s="1" t="str">
        <f>IF(B113&gt;BRD!$M$1,VLOOKUP(B113,BRD!H:I,2,FALSE),VLOOKUP(B113,BRD!G:I,3,FALSE))</f>
        <v/>
      </c>
      <c r="B113" s="160" t="str">
        <f>IF(ISERROR(IF(B112+1&lt;=$K$18,B112+1,""))=TRUE,"",IF(B112+1&lt;=$K$18,B112+1,""))</f>
        <v/>
      </c>
      <c r="C113" s="159"/>
      <c r="D113" s="161" t="str">
        <f>IF(B113="","",$G$2&amp;"C"&amp;A113)</f>
        <v/>
      </c>
      <c r="E113" s="82"/>
      <c r="F113" s="82"/>
      <c r="G113" s="123"/>
      <c r="H113" s="121"/>
      <c r="I113" s="123"/>
      <c r="J113" s="82"/>
      <c r="K113" s="124"/>
      <c r="L113" s="82"/>
      <c r="M113" s="80"/>
      <c r="N113" s="82"/>
      <c r="O113" s="80"/>
      <c r="P113" s="82"/>
      <c r="Q113" s="125"/>
      <c r="R113" s="83"/>
      <c r="S113" s="127"/>
      <c r="T113" s="83"/>
      <c r="U113" s="127"/>
      <c r="V113" s="84"/>
      <c r="W113" s="201"/>
      <c r="X113" s="200"/>
      <c r="Y113" s="201"/>
      <c r="Z113" s="84"/>
      <c r="AA113" s="126"/>
      <c r="AB113" s="85"/>
      <c r="AC113" s="126"/>
      <c r="AD113" s="85"/>
      <c r="AE113" s="126"/>
      <c r="AF113" s="85"/>
      <c r="AG113" s="226"/>
      <c r="AH113" s="86"/>
      <c r="AI113" s="126"/>
      <c r="AJ113" s="86"/>
      <c r="AK113" s="126"/>
      <c r="AL113" s="86"/>
      <c r="AM113" s="126"/>
      <c r="AN113" s="86"/>
      <c r="AO113" s="126" t="str">
        <f t="shared" si="3"/>
        <v/>
      </c>
      <c r="AP113" s="86"/>
      <c r="AQ113" s="126"/>
    </row>
    <row r="114" spans="1:43" s="1" customFormat="1" ht="13.5" hidden="1" customHeight="1">
      <c r="A114" s="1" t="str">
        <f>IF(B114&gt;BRD!$M$1,VLOOKUP(B114,BRD!H:I,2,FALSE),VLOOKUP(B114,BRD!G:I,3,FALSE))</f>
        <v/>
      </c>
      <c r="B114" s="160" t="str">
        <f>IF(ISERROR(IF(B113+1&lt;=$K$18,B113+1,""))=TRUE,"",IF(B113+1&lt;=$K$18,B113+1,""))</f>
        <v/>
      </c>
      <c r="C114" s="159"/>
      <c r="D114" s="161" t="str">
        <f>IF(B114="","",$G$2&amp;"C"&amp;A114)</f>
        <v/>
      </c>
      <c r="E114" s="82"/>
      <c r="F114" s="82"/>
      <c r="G114" s="123"/>
      <c r="H114" s="121"/>
      <c r="I114" s="123"/>
      <c r="J114" s="82"/>
      <c r="K114" s="124"/>
      <c r="L114" s="82"/>
      <c r="M114" s="80"/>
      <c r="N114" s="82"/>
      <c r="O114" s="80"/>
      <c r="P114" s="82"/>
      <c r="Q114" s="125"/>
      <c r="R114" s="83"/>
      <c r="S114" s="127"/>
      <c r="T114" s="83"/>
      <c r="U114" s="127"/>
      <c r="V114" s="84"/>
      <c r="W114" s="201"/>
      <c r="X114" s="200"/>
      <c r="Y114" s="201"/>
      <c r="Z114" s="84"/>
      <c r="AA114" s="126"/>
      <c r="AB114" s="85"/>
      <c r="AC114" s="126"/>
      <c r="AD114" s="85"/>
      <c r="AE114" s="126"/>
      <c r="AF114" s="85"/>
      <c r="AG114" s="226"/>
      <c r="AH114" s="86"/>
      <c r="AI114" s="126"/>
      <c r="AJ114" s="86"/>
      <c r="AK114" s="126"/>
      <c r="AL114" s="86"/>
      <c r="AM114" s="126"/>
      <c r="AN114" s="86"/>
      <c r="AO114" s="126" t="str">
        <f t="shared" si="3"/>
        <v/>
      </c>
      <c r="AP114" s="86"/>
      <c r="AQ114" s="126"/>
    </row>
    <row r="115" spans="1:43" s="1" customFormat="1" ht="13.5" hidden="1" customHeight="1">
      <c r="A115" s="1" t="str">
        <f>IF(B115&gt;BRD!$M$1,VLOOKUP(B115,BRD!H:I,2,FALSE),VLOOKUP(B115,BRD!G:I,3,FALSE))</f>
        <v/>
      </c>
      <c r="B115" s="160" t="str">
        <f>IF(ISERROR(IF(B114+1&lt;=$K$18,B114+1,""))=TRUE,"",IF(B114+1&lt;=$K$18,B114+1,""))</f>
        <v/>
      </c>
      <c r="C115" s="159"/>
      <c r="D115" s="161" t="str">
        <f>IF(B115="","",$G$2&amp;"C"&amp;A115)</f>
        <v/>
      </c>
      <c r="E115" s="82"/>
      <c r="F115" s="82"/>
      <c r="G115" s="123"/>
      <c r="H115" s="121"/>
      <c r="I115" s="123"/>
      <c r="J115" s="82"/>
      <c r="K115" s="124"/>
      <c r="L115" s="82"/>
      <c r="M115" s="80"/>
      <c r="N115" s="82"/>
      <c r="O115" s="80"/>
      <c r="P115" s="82"/>
      <c r="Q115" s="125"/>
      <c r="R115" s="83"/>
      <c r="S115" s="127"/>
      <c r="T115" s="83"/>
      <c r="U115" s="127"/>
      <c r="V115" s="84"/>
      <c r="W115" s="201"/>
      <c r="X115" s="200"/>
      <c r="Y115" s="201"/>
      <c r="Z115" s="84"/>
      <c r="AA115" s="126"/>
      <c r="AB115" s="85"/>
      <c r="AC115" s="126"/>
      <c r="AD115" s="85"/>
      <c r="AE115" s="126"/>
      <c r="AF115" s="85"/>
      <c r="AG115" s="226"/>
      <c r="AH115" s="86"/>
      <c r="AI115" s="126"/>
      <c r="AJ115" s="86"/>
      <c r="AK115" s="126"/>
      <c r="AL115" s="86"/>
      <c r="AM115" s="126"/>
      <c r="AN115" s="86"/>
      <c r="AO115" s="126" t="str">
        <f t="shared" ref="AO115:AO133" si="4">IF(B115&lt;&gt;"",1-AG115-AI115-AK115-AM115-AQ115,"")</f>
        <v/>
      </c>
      <c r="AP115" s="86"/>
      <c r="AQ115" s="126"/>
    </row>
    <row r="116" spans="1:43" s="1" customFormat="1" ht="13.5" hidden="1" customHeight="1">
      <c r="A116" s="1" t="str">
        <f>IF(B116&gt;BRD!$M$1,VLOOKUP(B116,BRD!H:I,2,FALSE),VLOOKUP(B116,BRD!G:I,3,FALSE))</f>
        <v/>
      </c>
      <c r="B116" s="160" t="str">
        <f>IF(ISERROR(IF(B115+1&lt;=$K$18,B115+1,""))=TRUE,"",IF(B115+1&lt;=$K$18,B115+1,""))</f>
        <v/>
      </c>
      <c r="C116" s="159"/>
      <c r="D116" s="161" t="str">
        <f>IF(B116="","",$G$2&amp;"C"&amp;A116)</f>
        <v/>
      </c>
      <c r="E116" s="82"/>
      <c r="F116" s="82"/>
      <c r="G116" s="123"/>
      <c r="H116" s="121"/>
      <c r="I116" s="123"/>
      <c r="J116" s="82"/>
      <c r="K116" s="124"/>
      <c r="L116" s="82"/>
      <c r="M116" s="80"/>
      <c r="N116" s="82"/>
      <c r="O116" s="80"/>
      <c r="P116" s="82"/>
      <c r="Q116" s="125"/>
      <c r="R116" s="83"/>
      <c r="S116" s="127"/>
      <c r="T116" s="83"/>
      <c r="U116" s="127"/>
      <c r="V116" s="84"/>
      <c r="W116" s="201"/>
      <c r="X116" s="200"/>
      <c r="Y116" s="201"/>
      <c r="Z116" s="84"/>
      <c r="AA116" s="126"/>
      <c r="AB116" s="85"/>
      <c r="AC116" s="126"/>
      <c r="AD116" s="85"/>
      <c r="AE116" s="126"/>
      <c r="AF116" s="85"/>
      <c r="AG116" s="226"/>
      <c r="AH116" s="86"/>
      <c r="AI116" s="126"/>
      <c r="AJ116" s="86"/>
      <c r="AK116" s="126"/>
      <c r="AL116" s="86"/>
      <c r="AM116" s="126"/>
      <c r="AN116" s="86"/>
      <c r="AO116" s="126" t="str">
        <f t="shared" si="4"/>
        <v/>
      </c>
      <c r="AP116" s="86"/>
      <c r="AQ116" s="126"/>
    </row>
    <row r="117" spans="1:43" s="1" customFormat="1" ht="13.5" hidden="1" customHeight="1">
      <c r="A117" s="1" t="str">
        <f>IF(B117&gt;BRD!$M$1,VLOOKUP(B117,BRD!H:I,2,FALSE),VLOOKUP(B117,BRD!G:I,3,FALSE))</f>
        <v/>
      </c>
      <c r="B117" s="160" t="str">
        <f>IF(ISERROR(IF(B116+1&lt;=$K$18,B116+1,""))=TRUE,"",IF(B116+1&lt;=$K$18,B116+1,""))</f>
        <v/>
      </c>
      <c r="C117" s="159"/>
      <c r="D117" s="161" t="str">
        <f>IF(B117="","",$G$2&amp;"C"&amp;A117)</f>
        <v/>
      </c>
      <c r="E117" s="82"/>
      <c r="F117" s="82"/>
      <c r="G117" s="123"/>
      <c r="H117" s="121"/>
      <c r="I117" s="123"/>
      <c r="J117" s="82"/>
      <c r="K117" s="124"/>
      <c r="L117" s="82"/>
      <c r="M117" s="80"/>
      <c r="N117" s="82"/>
      <c r="O117" s="80"/>
      <c r="P117" s="82"/>
      <c r="Q117" s="125"/>
      <c r="R117" s="83"/>
      <c r="S117" s="127"/>
      <c r="T117" s="83"/>
      <c r="U117" s="127"/>
      <c r="V117" s="84"/>
      <c r="W117" s="201"/>
      <c r="X117" s="200"/>
      <c r="Y117" s="201"/>
      <c r="Z117" s="84"/>
      <c r="AA117" s="126"/>
      <c r="AB117" s="85"/>
      <c r="AC117" s="126"/>
      <c r="AD117" s="85"/>
      <c r="AE117" s="126"/>
      <c r="AF117" s="85"/>
      <c r="AG117" s="226"/>
      <c r="AH117" s="86"/>
      <c r="AI117" s="126"/>
      <c r="AJ117" s="86"/>
      <c r="AK117" s="126"/>
      <c r="AL117" s="86"/>
      <c r="AM117" s="126"/>
      <c r="AN117" s="86"/>
      <c r="AO117" s="126" t="str">
        <f t="shared" si="4"/>
        <v/>
      </c>
      <c r="AP117" s="86"/>
      <c r="AQ117" s="126"/>
    </row>
    <row r="118" spans="1:43" s="1" customFormat="1" ht="13.5" hidden="1" customHeight="1">
      <c r="A118" s="1" t="str">
        <f>IF(B118&gt;BRD!$M$1,VLOOKUP(B118,BRD!H:I,2,FALSE),VLOOKUP(B118,BRD!G:I,3,FALSE))</f>
        <v/>
      </c>
      <c r="B118" s="160" t="str">
        <f>IF(ISERROR(IF(B117+1&lt;=$K$18,B117+1,""))=TRUE,"",IF(B117+1&lt;=$K$18,B117+1,""))</f>
        <v/>
      </c>
      <c r="C118" s="159"/>
      <c r="D118" s="161" t="str">
        <f>IF(B118="","",$G$2&amp;"C"&amp;A118)</f>
        <v/>
      </c>
      <c r="E118" s="82"/>
      <c r="F118" s="82"/>
      <c r="G118" s="123"/>
      <c r="H118" s="121"/>
      <c r="I118" s="123"/>
      <c r="J118" s="82"/>
      <c r="K118" s="124"/>
      <c r="L118" s="82"/>
      <c r="M118" s="80"/>
      <c r="N118" s="82"/>
      <c r="O118" s="80"/>
      <c r="P118" s="82"/>
      <c r="Q118" s="125"/>
      <c r="R118" s="83"/>
      <c r="S118" s="127"/>
      <c r="T118" s="83"/>
      <c r="U118" s="127"/>
      <c r="V118" s="84"/>
      <c r="W118" s="201"/>
      <c r="X118" s="200"/>
      <c r="Y118" s="201"/>
      <c r="Z118" s="84"/>
      <c r="AA118" s="126"/>
      <c r="AB118" s="85"/>
      <c r="AC118" s="126"/>
      <c r="AD118" s="85"/>
      <c r="AE118" s="126"/>
      <c r="AF118" s="85"/>
      <c r="AG118" s="226"/>
      <c r="AH118" s="86"/>
      <c r="AI118" s="126"/>
      <c r="AJ118" s="86"/>
      <c r="AK118" s="126"/>
      <c r="AL118" s="86"/>
      <c r="AM118" s="126"/>
      <c r="AN118" s="86"/>
      <c r="AO118" s="126" t="str">
        <f t="shared" si="4"/>
        <v/>
      </c>
      <c r="AP118" s="86"/>
      <c r="AQ118" s="126"/>
    </row>
    <row r="119" spans="1:43" s="1" customFormat="1" ht="13.5" hidden="1" customHeight="1">
      <c r="A119" s="1" t="str">
        <f>IF(B119&gt;BRD!$M$1,VLOOKUP(B119,BRD!H:I,2,FALSE),VLOOKUP(B119,BRD!G:I,3,FALSE))</f>
        <v/>
      </c>
      <c r="B119" s="160" t="str">
        <f>IF(ISERROR(IF(B118+1&lt;=$K$18,B118+1,""))=TRUE,"",IF(B118+1&lt;=$K$18,B118+1,""))</f>
        <v/>
      </c>
      <c r="C119" s="159"/>
      <c r="D119" s="161" t="str">
        <f>IF(B119="","",$G$2&amp;"C"&amp;A119)</f>
        <v/>
      </c>
      <c r="E119" s="82"/>
      <c r="F119" s="82"/>
      <c r="G119" s="123"/>
      <c r="H119" s="121"/>
      <c r="I119" s="123"/>
      <c r="J119" s="82"/>
      <c r="K119" s="124"/>
      <c r="L119" s="82"/>
      <c r="M119" s="80"/>
      <c r="N119" s="82"/>
      <c r="O119" s="80"/>
      <c r="P119" s="82"/>
      <c r="Q119" s="125"/>
      <c r="R119" s="83"/>
      <c r="S119" s="127"/>
      <c r="T119" s="83"/>
      <c r="U119" s="127"/>
      <c r="V119" s="84"/>
      <c r="W119" s="201"/>
      <c r="X119" s="200"/>
      <c r="Y119" s="201"/>
      <c r="Z119" s="84"/>
      <c r="AA119" s="126"/>
      <c r="AB119" s="85"/>
      <c r="AC119" s="126"/>
      <c r="AD119" s="85"/>
      <c r="AE119" s="126"/>
      <c r="AF119" s="85"/>
      <c r="AG119" s="226"/>
      <c r="AH119" s="86"/>
      <c r="AI119" s="126"/>
      <c r="AJ119" s="86"/>
      <c r="AK119" s="126"/>
      <c r="AL119" s="86"/>
      <c r="AM119" s="126"/>
      <c r="AN119" s="86"/>
      <c r="AO119" s="126" t="str">
        <f t="shared" si="4"/>
        <v/>
      </c>
      <c r="AP119" s="86"/>
      <c r="AQ119" s="126"/>
    </row>
    <row r="120" spans="1:43" s="1" customFormat="1" ht="13.5" hidden="1" customHeight="1">
      <c r="A120" s="1" t="str">
        <f>IF(B120&gt;BRD!$M$1,VLOOKUP(B120,BRD!H:I,2,FALSE),VLOOKUP(B120,BRD!G:I,3,FALSE))</f>
        <v/>
      </c>
      <c r="B120" s="160" t="str">
        <f>IF(ISERROR(IF(B119+1&lt;=$K$18,B119+1,""))=TRUE,"",IF(B119+1&lt;=$K$18,B119+1,""))</f>
        <v/>
      </c>
      <c r="C120" s="159"/>
      <c r="D120" s="161" t="str">
        <f>IF(B120="","",$G$2&amp;"C"&amp;A120)</f>
        <v/>
      </c>
      <c r="E120" s="82"/>
      <c r="F120" s="82"/>
      <c r="G120" s="123"/>
      <c r="H120" s="121"/>
      <c r="I120" s="123"/>
      <c r="J120" s="82"/>
      <c r="K120" s="124"/>
      <c r="L120" s="82"/>
      <c r="M120" s="80"/>
      <c r="N120" s="82"/>
      <c r="O120" s="80"/>
      <c r="P120" s="82"/>
      <c r="Q120" s="125"/>
      <c r="R120" s="83"/>
      <c r="S120" s="127"/>
      <c r="T120" s="83"/>
      <c r="U120" s="127"/>
      <c r="V120" s="84"/>
      <c r="W120" s="201"/>
      <c r="X120" s="200"/>
      <c r="Y120" s="201"/>
      <c r="Z120" s="84"/>
      <c r="AA120" s="126"/>
      <c r="AB120" s="85"/>
      <c r="AC120" s="126"/>
      <c r="AD120" s="85"/>
      <c r="AE120" s="126"/>
      <c r="AF120" s="85"/>
      <c r="AG120" s="226"/>
      <c r="AH120" s="86"/>
      <c r="AI120" s="126"/>
      <c r="AJ120" s="86"/>
      <c r="AK120" s="126"/>
      <c r="AL120" s="86"/>
      <c r="AM120" s="126"/>
      <c r="AN120" s="86"/>
      <c r="AO120" s="126" t="str">
        <f t="shared" si="4"/>
        <v/>
      </c>
      <c r="AP120" s="86"/>
      <c r="AQ120" s="126"/>
    </row>
    <row r="121" spans="1:43" s="1" customFormat="1" ht="13.5" hidden="1" customHeight="1">
      <c r="A121" s="1" t="str">
        <f>IF(B121&gt;BRD!$M$1,VLOOKUP(B121,BRD!H:I,2,FALSE),VLOOKUP(B121,BRD!G:I,3,FALSE))</f>
        <v/>
      </c>
      <c r="B121" s="160" t="str">
        <f>IF(ISERROR(IF(B120+1&lt;=$K$18,B120+1,""))=TRUE,"",IF(B120+1&lt;=$K$18,B120+1,""))</f>
        <v/>
      </c>
      <c r="C121" s="159"/>
      <c r="D121" s="161" t="str">
        <f>IF(B121="","",$G$2&amp;"C"&amp;A121)</f>
        <v/>
      </c>
      <c r="E121" s="82"/>
      <c r="F121" s="82"/>
      <c r="G121" s="123"/>
      <c r="H121" s="121"/>
      <c r="I121" s="123"/>
      <c r="J121" s="82"/>
      <c r="K121" s="124"/>
      <c r="L121" s="82"/>
      <c r="M121" s="80"/>
      <c r="N121" s="82"/>
      <c r="O121" s="80"/>
      <c r="P121" s="82"/>
      <c r="Q121" s="125"/>
      <c r="R121" s="83"/>
      <c r="S121" s="127"/>
      <c r="T121" s="83"/>
      <c r="U121" s="127"/>
      <c r="V121" s="84"/>
      <c r="W121" s="201"/>
      <c r="X121" s="200"/>
      <c r="Y121" s="201"/>
      <c r="Z121" s="84"/>
      <c r="AA121" s="126"/>
      <c r="AB121" s="85"/>
      <c r="AC121" s="126"/>
      <c r="AD121" s="85"/>
      <c r="AE121" s="126"/>
      <c r="AF121" s="85"/>
      <c r="AG121" s="226"/>
      <c r="AH121" s="86"/>
      <c r="AI121" s="126"/>
      <c r="AJ121" s="86"/>
      <c r="AK121" s="126"/>
      <c r="AL121" s="86"/>
      <c r="AM121" s="126"/>
      <c r="AN121" s="86"/>
      <c r="AO121" s="126" t="str">
        <f t="shared" si="4"/>
        <v/>
      </c>
      <c r="AP121" s="86"/>
      <c r="AQ121" s="126"/>
    </row>
    <row r="122" spans="1:43" s="1" customFormat="1" ht="13.5" hidden="1" customHeight="1">
      <c r="A122" s="1" t="str">
        <f>IF(B122&gt;BRD!$M$1,VLOOKUP(B122,BRD!H:I,2,FALSE),VLOOKUP(B122,BRD!G:I,3,FALSE))</f>
        <v/>
      </c>
      <c r="B122" s="160" t="str">
        <f>IF(ISERROR(IF(B121+1&lt;=$K$18,B121+1,""))=TRUE,"",IF(B121+1&lt;=$K$18,B121+1,""))</f>
        <v/>
      </c>
      <c r="C122" s="159"/>
      <c r="D122" s="161" t="str">
        <f>IF(B122="","",$G$2&amp;"C"&amp;A122)</f>
        <v/>
      </c>
      <c r="E122" s="82"/>
      <c r="F122" s="82"/>
      <c r="G122" s="123"/>
      <c r="H122" s="121"/>
      <c r="I122" s="123"/>
      <c r="J122" s="82"/>
      <c r="K122" s="124"/>
      <c r="L122" s="82"/>
      <c r="M122" s="80"/>
      <c r="N122" s="82"/>
      <c r="O122" s="80"/>
      <c r="P122" s="82"/>
      <c r="Q122" s="125"/>
      <c r="R122" s="83"/>
      <c r="S122" s="127"/>
      <c r="T122" s="83"/>
      <c r="U122" s="127"/>
      <c r="V122" s="84"/>
      <c r="W122" s="201"/>
      <c r="X122" s="200"/>
      <c r="Y122" s="201"/>
      <c r="Z122" s="84"/>
      <c r="AA122" s="126"/>
      <c r="AB122" s="85"/>
      <c r="AC122" s="126"/>
      <c r="AD122" s="85"/>
      <c r="AE122" s="126"/>
      <c r="AF122" s="85"/>
      <c r="AG122" s="226"/>
      <c r="AH122" s="86"/>
      <c r="AI122" s="126"/>
      <c r="AJ122" s="86"/>
      <c r="AK122" s="126"/>
      <c r="AL122" s="86"/>
      <c r="AM122" s="126"/>
      <c r="AN122" s="86"/>
      <c r="AO122" s="126" t="str">
        <f t="shared" si="4"/>
        <v/>
      </c>
      <c r="AP122" s="86"/>
      <c r="AQ122" s="126"/>
    </row>
    <row r="123" spans="1:43" s="1" customFormat="1" ht="13.5" hidden="1" customHeight="1">
      <c r="A123" s="1" t="str">
        <f>IF(B123&gt;BRD!$M$1,VLOOKUP(B123,BRD!H:I,2,FALSE),VLOOKUP(B123,BRD!G:I,3,FALSE))</f>
        <v/>
      </c>
      <c r="B123" s="160" t="str">
        <f>IF(ISERROR(IF(B122+1&lt;=$K$18,B122+1,""))=TRUE,"",IF(B122+1&lt;=$K$18,B122+1,""))</f>
        <v/>
      </c>
      <c r="C123" s="159"/>
      <c r="D123" s="161" t="str">
        <f>IF(B123="","",$G$2&amp;"C"&amp;A123)</f>
        <v/>
      </c>
      <c r="E123" s="82"/>
      <c r="F123" s="82"/>
      <c r="G123" s="123"/>
      <c r="H123" s="121"/>
      <c r="I123" s="123"/>
      <c r="J123" s="82"/>
      <c r="K123" s="124"/>
      <c r="L123" s="82"/>
      <c r="M123" s="80"/>
      <c r="N123" s="82"/>
      <c r="O123" s="80"/>
      <c r="P123" s="82"/>
      <c r="Q123" s="125"/>
      <c r="R123" s="83"/>
      <c r="S123" s="127"/>
      <c r="T123" s="83"/>
      <c r="U123" s="127"/>
      <c r="V123" s="84"/>
      <c r="W123" s="201"/>
      <c r="X123" s="200"/>
      <c r="Y123" s="201"/>
      <c r="Z123" s="84"/>
      <c r="AA123" s="126"/>
      <c r="AB123" s="85"/>
      <c r="AC123" s="126"/>
      <c r="AD123" s="85"/>
      <c r="AE123" s="126"/>
      <c r="AF123" s="85"/>
      <c r="AG123" s="226"/>
      <c r="AH123" s="86"/>
      <c r="AI123" s="126"/>
      <c r="AJ123" s="86"/>
      <c r="AK123" s="126"/>
      <c r="AL123" s="86"/>
      <c r="AM123" s="126"/>
      <c r="AN123" s="86"/>
      <c r="AO123" s="126" t="str">
        <f t="shared" si="4"/>
        <v/>
      </c>
      <c r="AP123" s="86"/>
      <c r="AQ123" s="126"/>
    </row>
    <row r="124" spans="1:43" s="1" customFormat="1" ht="13.5" hidden="1" customHeight="1">
      <c r="A124" s="1" t="str">
        <f>IF(B124&gt;BRD!$M$1,VLOOKUP(B124,BRD!H:I,2,FALSE),VLOOKUP(B124,BRD!G:I,3,FALSE))</f>
        <v/>
      </c>
      <c r="B124" s="160" t="str">
        <f>IF(ISERROR(IF(B123+1&lt;=$K$18,B123+1,""))=TRUE,"",IF(B123+1&lt;=$K$18,B123+1,""))</f>
        <v/>
      </c>
      <c r="C124" s="159"/>
      <c r="D124" s="161" t="str">
        <f>IF(B124="","",$G$2&amp;"C"&amp;A124)</f>
        <v/>
      </c>
      <c r="E124" s="82"/>
      <c r="F124" s="82"/>
      <c r="G124" s="123"/>
      <c r="H124" s="121"/>
      <c r="I124" s="123"/>
      <c r="J124" s="82"/>
      <c r="K124" s="124"/>
      <c r="L124" s="82"/>
      <c r="M124" s="80"/>
      <c r="N124" s="82"/>
      <c r="O124" s="80"/>
      <c r="P124" s="82"/>
      <c r="Q124" s="125"/>
      <c r="R124" s="83"/>
      <c r="S124" s="127"/>
      <c r="T124" s="83"/>
      <c r="U124" s="127"/>
      <c r="V124" s="84"/>
      <c r="W124" s="201"/>
      <c r="X124" s="200"/>
      <c r="Y124" s="201"/>
      <c r="Z124" s="84"/>
      <c r="AA124" s="126"/>
      <c r="AB124" s="85"/>
      <c r="AC124" s="126"/>
      <c r="AD124" s="85"/>
      <c r="AE124" s="126"/>
      <c r="AF124" s="85"/>
      <c r="AG124" s="226"/>
      <c r="AH124" s="86"/>
      <c r="AI124" s="126"/>
      <c r="AJ124" s="86"/>
      <c r="AK124" s="126"/>
      <c r="AL124" s="86"/>
      <c r="AM124" s="126"/>
      <c r="AN124" s="86"/>
      <c r="AO124" s="126" t="str">
        <f t="shared" si="4"/>
        <v/>
      </c>
      <c r="AP124" s="86"/>
      <c r="AQ124" s="126"/>
    </row>
    <row r="125" spans="1:43" s="1" customFormat="1" ht="13.5" hidden="1" customHeight="1">
      <c r="A125" s="1" t="str">
        <f>IF(B125&gt;BRD!$M$1,VLOOKUP(B125,BRD!H:I,2,FALSE),VLOOKUP(B125,BRD!G:I,3,FALSE))</f>
        <v/>
      </c>
      <c r="B125" s="160" t="str">
        <f>IF(ISERROR(IF(B124+1&lt;=$K$18,B124+1,""))=TRUE,"",IF(B124+1&lt;=$K$18,B124+1,""))</f>
        <v/>
      </c>
      <c r="C125" s="159"/>
      <c r="D125" s="161" t="str">
        <f>IF(B125="","",$G$2&amp;"C"&amp;A125)</f>
        <v/>
      </c>
      <c r="E125" s="82"/>
      <c r="F125" s="82"/>
      <c r="G125" s="123"/>
      <c r="H125" s="121"/>
      <c r="I125" s="123"/>
      <c r="J125" s="82"/>
      <c r="K125" s="124"/>
      <c r="L125" s="82"/>
      <c r="M125" s="80"/>
      <c r="N125" s="82"/>
      <c r="O125" s="80"/>
      <c r="P125" s="82"/>
      <c r="Q125" s="125"/>
      <c r="R125" s="83"/>
      <c r="S125" s="127"/>
      <c r="T125" s="83"/>
      <c r="U125" s="127"/>
      <c r="V125" s="84"/>
      <c r="W125" s="201"/>
      <c r="X125" s="200"/>
      <c r="Y125" s="201"/>
      <c r="Z125" s="84"/>
      <c r="AA125" s="126"/>
      <c r="AB125" s="85"/>
      <c r="AC125" s="126"/>
      <c r="AD125" s="85"/>
      <c r="AE125" s="126"/>
      <c r="AF125" s="85"/>
      <c r="AG125" s="226"/>
      <c r="AH125" s="86"/>
      <c r="AI125" s="126"/>
      <c r="AJ125" s="86"/>
      <c r="AK125" s="126"/>
      <c r="AL125" s="86"/>
      <c r="AM125" s="126"/>
      <c r="AN125" s="86"/>
      <c r="AO125" s="126" t="str">
        <f t="shared" si="4"/>
        <v/>
      </c>
      <c r="AP125" s="86"/>
      <c r="AQ125" s="126"/>
    </row>
    <row r="126" spans="1:43" s="1" customFormat="1" ht="13.5" hidden="1" customHeight="1">
      <c r="A126" s="1" t="str">
        <f>IF(B126&gt;BRD!$M$1,VLOOKUP(B126,BRD!H:I,2,FALSE),VLOOKUP(B126,BRD!G:I,3,FALSE))</f>
        <v/>
      </c>
      <c r="B126" s="160" t="str">
        <f>IF(ISERROR(IF(B125+1&lt;=$K$18,B125+1,""))=TRUE,"",IF(B125+1&lt;=$K$18,B125+1,""))</f>
        <v/>
      </c>
      <c r="C126" s="159"/>
      <c r="D126" s="161" t="str">
        <f>IF(B126="","",$G$2&amp;"C"&amp;A126)</f>
        <v/>
      </c>
      <c r="E126" s="82"/>
      <c r="F126" s="82"/>
      <c r="G126" s="123"/>
      <c r="H126" s="121"/>
      <c r="I126" s="123"/>
      <c r="J126" s="82"/>
      <c r="K126" s="124"/>
      <c r="L126" s="82"/>
      <c r="M126" s="80"/>
      <c r="N126" s="82"/>
      <c r="O126" s="80"/>
      <c r="P126" s="82"/>
      <c r="Q126" s="125"/>
      <c r="R126" s="83"/>
      <c r="S126" s="127"/>
      <c r="T126" s="83"/>
      <c r="U126" s="127"/>
      <c r="V126" s="84"/>
      <c r="W126" s="201"/>
      <c r="X126" s="200"/>
      <c r="Y126" s="201"/>
      <c r="Z126" s="84"/>
      <c r="AA126" s="126"/>
      <c r="AB126" s="85"/>
      <c r="AC126" s="126"/>
      <c r="AD126" s="85"/>
      <c r="AE126" s="126"/>
      <c r="AF126" s="85"/>
      <c r="AG126" s="226"/>
      <c r="AH126" s="86"/>
      <c r="AI126" s="126"/>
      <c r="AJ126" s="86"/>
      <c r="AK126" s="126"/>
      <c r="AL126" s="86"/>
      <c r="AM126" s="126"/>
      <c r="AN126" s="86"/>
      <c r="AO126" s="126" t="str">
        <f t="shared" si="4"/>
        <v/>
      </c>
      <c r="AP126" s="86"/>
      <c r="AQ126" s="126"/>
    </row>
    <row r="127" spans="1:43" s="1" customFormat="1" ht="13.5" hidden="1" customHeight="1">
      <c r="A127" s="1" t="str">
        <f>IF(B127&gt;BRD!$M$1,VLOOKUP(B127,BRD!H:I,2,FALSE),VLOOKUP(B127,BRD!G:I,3,FALSE))</f>
        <v/>
      </c>
      <c r="B127" s="160" t="str">
        <f>IF(ISERROR(IF(B126+1&lt;=$K$18,B126+1,""))=TRUE,"",IF(B126+1&lt;=$K$18,B126+1,""))</f>
        <v/>
      </c>
      <c r="C127" s="159"/>
      <c r="D127" s="161" t="str">
        <f>IF(B127="","",$G$2&amp;"C"&amp;A127)</f>
        <v/>
      </c>
      <c r="E127" s="82"/>
      <c r="F127" s="82"/>
      <c r="G127" s="123"/>
      <c r="H127" s="121"/>
      <c r="I127" s="123"/>
      <c r="J127" s="82"/>
      <c r="K127" s="124"/>
      <c r="L127" s="82"/>
      <c r="M127" s="80"/>
      <c r="N127" s="82"/>
      <c r="O127" s="80"/>
      <c r="P127" s="82"/>
      <c r="Q127" s="125"/>
      <c r="R127" s="83"/>
      <c r="S127" s="127"/>
      <c r="T127" s="83"/>
      <c r="U127" s="127"/>
      <c r="V127" s="84"/>
      <c r="W127" s="201"/>
      <c r="X127" s="200"/>
      <c r="Y127" s="201"/>
      <c r="Z127" s="84"/>
      <c r="AA127" s="126"/>
      <c r="AB127" s="85"/>
      <c r="AC127" s="126"/>
      <c r="AD127" s="85"/>
      <c r="AE127" s="126"/>
      <c r="AF127" s="85"/>
      <c r="AG127" s="226"/>
      <c r="AH127" s="86"/>
      <c r="AI127" s="126"/>
      <c r="AJ127" s="86"/>
      <c r="AK127" s="126"/>
      <c r="AL127" s="86"/>
      <c r="AM127" s="126"/>
      <c r="AN127" s="86"/>
      <c r="AO127" s="126" t="str">
        <f t="shared" si="4"/>
        <v/>
      </c>
      <c r="AP127" s="86"/>
      <c r="AQ127" s="126"/>
    </row>
    <row r="128" spans="1:43" s="1" customFormat="1" ht="13.5" hidden="1" customHeight="1">
      <c r="A128" s="1" t="str">
        <f>IF(B128&gt;BRD!$M$1,VLOOKUP(B128,BRD!H:I,2,FALSE),VLOOKUP(B128,BRD!G:I,3,FALSE))</f>
        <v/>
      </c>
      <c r="B128" s="160" t="str">
        <f>IF(ISERROR(IF(B127+1&lt;=$K$18,B127+1,""))=TRUE,"",IF(B127+1&lt;=$K$18,B127+1,""))</f>
        <v/>
      </c>
      <c r="C128" s="159"/>
      <c r="D128" s="161" t="str">
        <f>IF(B128="","",$G$2&amp;"C"&amp;A128)</f>
        <v/>
      </c>
      <c r="E128" s="82"/>
      <c r="F128" s="82"/>
      <c r="G128" s="123"/>
      <c r="H128" s="121"/>
      <c r="I128" s="123"/>
      <c r="J128" s="82"/>
      <c r="K128" s="124"/>
      <c r="L128" s="82"/>
      <c r="M128" s="80"/>
      <c r="N128" s="82"/>
      <c r="O128" s="80"/>
      <c r="P128" s="82"/>
      <c r="Q128" s="125"/>
      <c r="R128" s="83"/>
      <c r="S128" s="127"/>
      <c r="T128" s="83"/>
      <c r="U128" s="127"/>
      <c r="V128" s="84"/>
      <c r="W128" s="201"/>
      <c r="X128" s="200"/>
      <c r="Y128" s="201"/>
      <c r="Z128" s="84"/>
      <c r="AA128" s="126"/>
      <c r="AB128" s="85"/>
      <c r="AC128" s="126"/>
      <c r="AD128" s="85"/>
      <c r="AE128" s="126"/>
      <c r="AF128" s="85"/>
      <c r="AG128" s="226"/>
      <c r="AH128" s="86"/>
      <c r="AI128" s="126"/>
      <c r="AJ128" s="86"/>
      <c r="AK128" s="126"/>
      <c r="AL128" s="86"/>
      <c r="AM128" s="126"/>
      <c r="AN128" s="86"/>
      <c r="AO128" s="126" t="str">
        <f t="shared" si="4"/>
        <v/>
      </c>
      <c r="AP128" s="86"/>
      <c r="AQ128" s="126"/>
    </row>
    <row r="129" spans="1:43" s="1" customFormat="1" ht="13.5" hidden="1" customHeight="1">
      <c r="A129" s="1" t="str">
        <f>IF(B129&gt;BRD!$M$1,VLOOKUP(B129,BRD!H:I,2,FALSE),VLOOKUP(B129,BRD!G:I,3,FALSE))</f>
        <v/>
      </c>
      <c r="B129" s="160" t="str">
        <f>IF(ISERROR(IF(B128+1&lt;=$K$18,B128+1,""))=TRUE,"",IF(B128+1&lt;=$K$18,B128+1,""))</f>
        <v/>
      </c>
      <c r="C129" s="159"/>
      <c r="D129" s="161" t="str">
        <f>IF(B129="","",$G$2&amp;"C"&amp;A129)</f>
        <v/>
      </c>
      <c r="E129" s="82"/>
      <c r="F129" s="82"/>
      <c r="G129" s="123"/>
      <c r="H129" s="121"/>
      <c r="I129" s="123"/>
      <c r="J129" s="82"/>
      <c r="K129" s="124"/>
      <c r="L129" s="82"/>
      <c r="M129" s="80"/>
      <c r="N129" s="82"/>
      <c r="O129" s="80"/>
      <c r="P129" s="82"/>
      <c r="Q129" s="125"/>
      <c r="R129" s="83"/>
      <c r="S129" s="127"/>
      <c r="T129" s="83"/>
      <c r="U129" s="127"/>
      <c r="V129" s="84"/>
      <c r="W129" s="201"/>
      <c r="X129" s="200"/>
      <c r="Y129" s="201"/>
      <c r="Z129" s="84"/>
      <c r="AA129" s="126"/>
      <c r="AB129" s="85"/>
      <c r="AC129" s="126"/>
      <c r="AD129" s="85"/>
      <c r="AE129" s="126"/>
      <c r="AF129" s="85"/>
      <c r="AG129" s="226"/>
      <c r="AH129" s="86"/>
      <c r="AI129" s="126"/>
      <c r="AJ129" s="86"/>
      <c r="AK129" s="126"/>
      <c r="AL129" s="86"/>
      <c r="AM129" s="126"/>
      <c r="AN129" s="86"/>
      <c r="AO129" s="126" t="str">
        <f t="shared" si="4"/>
        <v/>
      </c>
      <c r="AP129" s="86"/>
      <c r="AQ129" s="126"/>
    </row>
    <row r="130" spans="1:43" s="1" customFormat="1" ht="13.5" hidden="1" customHeight="1">
      <c r="A130" s="1" t="str">
        <f>IF(B130&gt;BRD!$M$1,VLOOKUP(B130,BRD!H:I,2,FALSE),VLOOKUP(B130,BRD!G:I,3,FALSE))</f>
        <v/>
      </c>
      <c r="B130" s="160" t="str">
        <f>IF(ISERROR(IF(B129+1&lt;=$K$18,B129+1,""))=TRUE,"",IF(B129+1&lt;=$K$18,B129+1,""))</f>
        <v/>
      </c>
      <c r="C130" s="159"/>
      <c r="D130" s="161" t="str">
        <f>IF(B130="","",$G$2&amp;"C"&amp;A130)</f>
        <v/>
      </c>
      <c r="E130" s="82"/>
      <c r="F130" s="82"/>
      <c r="G130" s="123"/>
      <c r="H130" s="121"/>
      <c r="I130" s="123"/>
      <c r="J130" s="82"/>
      <c r="K130" s="124"/>
      <c r="L130" s="82"/>
      <c r="M130" s="80"/>
      <c r="N130" s="82"/>
      <c r="O130" s="80"/>
      <c r="P130" s="82"/>
      <c r="Q130" s="125"/>
      <c r="R130" s="83"/>
      <c r="S130" s="127"/>
      <c r="T130" s="83"/>
      <c r="U130" s="127"/>
      <c r="V130" s="84"/>
      <c r="W130" s="201"/>
      <c r="X130" s="200"/>
      <c r="Y130" s="201"/>
      <c r="Z130" s="84"/>
      <c r="AA130" s="126"/>
      <c r="AB130" s="85"/>
      <c r="AC130" s="126"/>
      <c r="AD130" s="85"/>
      <c r="AE130" s="126"/>
      <c r="AF130" s="85"/>
      <c r="AG130" s="226"/>
      <c r="AH130" s="86"/>
      <c r="AI130" s="126"/>
      <c r="AJ130" s="86"/>
      <c r="AK130" s="126"/>
      <c r="AL130" s="86"/>
      <c r="AM130" s="126"/>
      <c r="AN130" s="86"/>
      <c r="AO130" s="126" t="str">
        <f t="shared" si="4"/>
        <v/>
      </c>
      <c r="AP130" s="86"/>
      <c r="AQ130" s="126"/>
    </row>
    <row r="131" spans="1:43" s="1" customFormat="1" ht="13.5" hidden="1" customHeight="1">
      <c r="A131" s="1" t="str">
        <f>IF(B131&gt;BRD!$M$1,VLOOKUP(B131,BRD!H:I,2,FALSE),VLOOKUP(B131,BRD!G:I,3,FALSE))</f>
        <v/>
      </c>
      <c r="B131" s="160" t="str">
        <f>IF(ISERROR(IF(B130+1&lt;=$K$18,B130+1,""))=TRUE,"",IF(B130+1&lt;=$K$18,B130+1,""))</f>
        <v/>
      </c>
      <c r="C131" s="159"/>
      <c r="D131" s="161" t="str">
        <f>IF(B131="","",$G$2&amp;"C"&amp;A131)</f>
        <v/>
      </c>
      <c r="E131" s="82"/>
      <c r="F131" s="82"/>
      <c r="G131" s="123"/>
      <c r="H131" s="121"/>
      <c r="I131" s="123"/>
      <c r="J131" s="82"/>
      <c r="K131" s="124"/>
      <c r="L131" s="82"/>
      <c r="M131" s="80"/>
      <c r="N131" s="82"/>
      <c r="O131" s="80"/>
      <c r="P131" s="82"/>
      <c r="Q131" s="125"/>
      <c r="R131" s="83"/>
      <c r="S131" s="127"/>
      <c r="T131" s="83"/>
      <c r="U131" s="127"/>
      <c r="V131" s="84"/>
      <c r="W131" s="201"/>
      <c r="X131" s="200"/>
      <c r="Y131" s="201"/>
      <c r="Z131" s="84"/>
      <c r="AA131" s="126"/>
      <c r="AB131" s="85"/>
      <c r="AC131" s="126"/>
      <c r="AD131" s="85"/>
      <c r="AE131" s="126"/>
      <c r="AF131" s="85"/>
      <c r="AG131" s="226"/>
      <c r="AH131" s="86"/>
      <c r="AI131" s="126"/>
      <c r="AJ131" s="86"/>
      <c r="AK131" s="126"/>
      <c r="AL131" s="86"/>
      <c r="AM131" s="126"/>
      <c r="AN131" s="86"/>
      <c r="AO131" s="126" t="str">
        <f t="shared" si="4"/>
        <v/>
      </c>
      <c r="AP131" s="86"/>
      <c r="AQ131" s="126"/>
    </row>
    <row r="132" spans="1:43" s="1" customFormat="1" ht="13.5" hidden="1" customHeight="1">
      <c r="A132" s="1" t="str">
        <f>IF(B132&gt;BRD!$M$1,VLOOKUP(B132,BRD!H:I,2,FALSE),VLOOKUP(B132,BRD!G:I,3,FALSE))</f>
        <v/>
      </c>
      <c r="B132" s="160" t="str">
        <f>IF(ISERROR(IF(B131+1&lt;=$K$18,B131+1,""))=TRUE,"",IF(B131+1&lt;=$K$18,B131+1,""))</f>
        <v/>
      </c>
      <c r="C132" s="159"/>
      <c r="D132" s="161" t="str">
        <f>IF(B132="","",$G$2&amp;"C"&amp;A132)</f>
        <v/>
      </c>
      <c r="E132" s="82"/>
      <c r="F132" s="82"/>
      <c r="G132" s="123"/>
      <c r="H132" s="121"/>
      <c r="I132" s="123"/>
      <c r="J132" s="82"/>
      <c r="K132" s="124"/>
      <c r="L132" s="82"/>
      <c r="M132" s="80"/>
      <c r="N132" s="82"/>
      <c r="O132" s="80"/>
      <c r="P132" s="82"/>
      <c r="Q132" s="125"/>
      <c r="R132" s="83"/>
      <c r="S132" s="127"/>
      <c r="T132" s="83"/>
      <c r="U132" s="127"/>
      <c r="V132" s="84"/>
      <c r="W132" s="201"/>
      <c r="X132" s="200"/>
      <c r="Y132" s="201"/>
      <c r="Z132" s="84"/>
      <c r="AA132" s="126"/>
      <c r="AB132" s="85"/>
      <c r="AC132" s="126"/>
      <c r="AD132" s="85"/>
      <c r="AE132" s="126"/>
      <c r="AF132" s="85"/>
      <c r="AG132" s="226"/>
      <c r="AH132" s="86"/>
      <c r="AI132" s="126"/>
      <c r="AJ132" s="86"/>
      <c r="AK132" s="126"/>
      <c r="AL132" s="86"/>
      <c r="AM132" s="126"/>
      <c r="AN132" s="86"/>
      <c r="AO132" s="126" t="str">
        <f t="shared" si="4"/>
        <v/>
      </c>
      <c r="AP132" s="86"/>
      <c r="AQ132" s="126"/>
    </row>
    <row r="133" spans="1:43" s="1" customFormat="1" ht="13.5" hidden="1" customHeight="1">
      <c r="A133" s="1" t="str">
        <f>IF(B133&gt;BRD!$M$1,VLOOKUP(B133,BRD!H:I,2,FALSE),VLOOKUP(B133,BRD!G:I,3,FALSE))</f>
        <v/>
      </c>
      <c r="B133" s="160" t="str">
        <f>IF(ISERROR(IF(B132+1&lt;=$K$18,B132+1,""))=TRUE,"",IF(B132+1&lt;=$K$18,B132+1,""))</f>
        <v/>
      </c>
      <c r="C133" s="159"/>
      <c r="D133" s="161" t="str">
        <f>IF(B133="","",$G$2&amp;"C"&amp;A133)</f>
        <v/>
      </c>
      <c r="E133" s="82"/>
      <c r="F133" s="82"/>
      <c r="G133" s="123"/>
      <c r="H133" s="121"/>
      <c r="I133" s="123"/>
      <c r="J133" s="82"/>
      <c r="K133" s="124"/>
      <c r="L133" s="82"/>
      <c r="M133" s="80"/>
      <c r="N133" s="82"/>
      <c r="O133" s="80"/>
      <c r="P133" s="82"/>
      <c r="Q133" s="125"/>
      <c r="R133" s="83"/>
      <c r="S133" s="127"/>
      <c r="T133" s="83"/>
      <c r="U133" s="127"/>
      <c r="V133" s="84"/>
      <c r="W133" s="201"/>
      <c r="X133" s="200"/>
      <c r="Y133" s="201"/>
      <c r="Z133" s="84"/>
      <c r="AA133" s="126"/>
      <c r="AB133" s="85"/>
      <c r="AC133" s="126"/>
      <c r="AD133" s="85"/>
      <c r="AE133" s="126"/>
      <c r="AF133" s="85"/>
      <c r="AG133" s="226"/>
      <c r="AH133" s="86"/>
      <c r="AI133" s="126"/>
      <c r="AJ133" s="86"/>
      <c r="AK133" s="126"/>
      <c r="AL133" s="86"/>
      <c r="AM133" s="126"/>
      <c r="AN133" s="86"/>
      <c r="AO133" s="126" t="str">
        <f t="shared" si="4"/>
        <v/>
      </c>
      <c r="AP133" s="86"/>
      <c r="AQ133" s="126"/>
    </row>
    <row r="134" spans="1:43" s="1" customFormat="1" ht="13.5" hidden="1" customHeight="1">
      <c r="A134" s="206" t="e">
        <f>IF(B134&gt;BRD!$M$1,VLOOKUP(B134,BRD!H:I,2,FALSE),VLOOKUP(B134,BRD!G:I,3,FALSE))</f>
        <v>#N/A</v>
      </c>
      <c r="B134" s="158"/>
      <c r="C134" s="159"/>
      <c r="D134" s="161" t="str">
        <f>IF(B134="","",$G$2&amp;"C"&amp;A134)</f>
        <v/>
      </c>
      <c r="E134" s="82"/>
      <c r="F134" s="82"/>
      <c r="G134" s="130"/>
      <c r="H134" s="121"/>
      <c r="I134" s="130"/>
      <c r="J134" s="82"/>
      <c r="K134" s="131"/>
      <c r="L134" s="82"/>
      <c r="M134" s="80"/>
      <c r="N134" s="82"/>
      <c r="O134" s="80"/>
      <c r="P134" s="82"/>
      <c r="Q134" s="132"/>
      <c r="R134" s="83"/>
      <c r="S134" s="127"/>
      <c r="T134" s="83"/>
      <c r="U134" s="127"/>
      <c r="V134" s="84"/>
      <c r="W134" s="127"/>
      <c r="X134" s="84"/>
      <c r="Y134" s="127"/>
      <c r="Z134" s="84"/>
      <c r="AA134" s="126"/>
      <c r="AB134" s="85"/>
      <c r="AC134" s="126"/>
      <c r="AD134" s="85"/>
      <c r="AE134" s="126"/>
      <c r="AF134" s="85"/>
      <c r="AG134" s="226"/>
      <c r="AH134" s="86"/>
      <c r="AI134" s="126"/>
      <c r="AJ134" s="86"/>
      <c r="AK134" s="126"/>
      <c r="AL134" s="86"/>
      <c r="AM134" s="126"/>
      <c r="AN134" s="86"/>
      <c r="AO134" s="126"/>
      <c r="AP134" s="86"/>
      <c r="AQ134" s="126"/>
    </row>
    <row r="135" spans="1:43" s="1" customFormat="1" ht="13.5" hidden="1" customHeight="1">
      <c r="A135" s="206" t="e">
        <f>IF(B135&gt;BRD!$M$1,VLOOKUP(B135,BRD!H:I,2,FALSE),VLOOKUP(B135,BRD!G:I,3,FALSE))</f>
        <v>#N/A</v>
      </c>
      <c r="B135" s="160"/>
      <c r="C135" s="159"/>
      <c r="D135" s="161" t="str">
        <f>IF(B135="","",$G$2&amp;"C"&amp;A135)</f>
        <v/>
      </c>
      <c r="E135" s="82"/>
      <c r="F135" s="82"/>
      <c r="G135" s="123"/>
      <c r="H135" s="121"/>
      <c r="I135" s="123"/>
      <c r="J135" s="82"/>
      <c r="K135" s="124"/>
      <c r="L135" s="82"/>
      <c r="M135" s="80"/>
      <c r="N135" s="82"/>
      <c r="O135" s="80"/>
      <c r="P135" s="82"/>
      <c r="Q135" s="125"/>
      <c r="R135" s="83"/>
      <c r="S135" s="127"/>
      <c r="T135" s="83"/>
      <c r="U135" s="127"/>
      <c r="V135" s="84"/>
      <c r="W135" s="127"/>
      <c r="X135" s="84"/>
      <c r="Y135" s="127"/>
      <c r="Z135" s="84"/>
      <c r="AA135" s="126"/>
      <c r="AB135" s="85"/>
      <c r="AC135" s="126"/>
      <c r="AD135" s="85"/>
      <c r="AE135" s="126"/>
      <c r="AF135" s="85"/>
      <c r="AG135" s="226"/>
      <c r="AH135" s="86"/>
      <c r="AI135" s="126"/>
      <c r="AJ135" s="86"/>
      <c r="AK135" s="126"/>
      <c r="AL135" s="86"/>
      <c r="AM135" s="126"/>
      <c r="AN135" s="86"/>
      <c r="AO135" s="126"/>
      <c r="AP135" s="86"/>
      <c r="AQ135" s="126"/>
    </row>
    <row r="136" spans="1:43">
      <c r="B136" s="106"/>
      <c r="C136" s="81"/>
      <c r="D136" s="106"/>
      <c r="E136" s="81"/>
      <c r="F136" s="81"/>
      <c r="G136" s="106"/>
      <c r="H136" s="81"/>
      <c r="I136" s="106"/>
      <c r="J136" s="81"/>
      <c r="K136" s="106"/>
      <c r="L136" s="81"/>
      <c r="M136" s="106"/>
      <c r="N136" s="81"/>
      <c r="O136" s="106"/>
      <c r="P136" s="81"/>
      <c r="Q136" s="106"/>
      <c r="R136" s="154"/>
      <c r="S136" s="156"/>
      <c r="T136" s="154"/>
      <c r="U136" s="156"/>
      <c r="V136" s="155"/>
      <c r="W136" s="156"/>
      <c r="X136" s="155"/>
      <c r="Y136" s="156"/>
      <c r="Z136" s="155"/>
      <c r="AA136" s="106"/>
      <c r="AC136" s="157"/>
      <c r="AE136" s="157"/>
      <c r="AG136" s="227"/>
      <c r="AH136" s="50"/>
      <c r="AI136" s="107"/>
      <c r="AJ136" s="50"/>
      <c r="AK136" s="107"/>
      <c r="AL136" s="50"/>
      <c r="AM136" s="107"/>
      <c r="AN136" s="50"/>
      <c r="AO136" s="107"/>
      <c r="AP136" s="50"/>
      <c r="AQ136" s="107"/>
    </row>
    <row r="137" spans="1:43">
      <c r="G137" s="3" t="s">
        <v>427</v>
      </c>
      <c r="I137" s="3" t="s">
        <v>444</v>
      </c>
      <c r="K137" s="53">
        <v>39307</v>
      </c>
    </row>
    <row r="139" spans="1:43">
      <c r="G139" s="3" t="s">
        <v>415</v>
      </c>
      <c r="I139" s="3" t="s">
        <v>458</v>
      </c>
      <c r="K139" s="53">
        <v>39300</v>
      </c>
    </row>
  </sheetData>
  <sheetProtection formatRows="0" insertRows="0" deleteRows="0"/>
  <customSheetViews>
    <customSheetView guid="{9DEA3C14-C0DF-4800-AE94-8FA3E911ADBF}" scale="60" showPageBreaks="1" showGridLines="0" fitToPage="1" printArea="1" hiddenRows="1">
      <selection activeCell="I28" sqref="I28"/>
      <pageMargins left="0.11811023622047245" right="0.11811023622047245" top="0.15748031496062992" bottom="0.15748031496062992" header="0.31496062992125984" footer="0.31496062992125984"/>
      <printOptions horizontalCentered="1"/>
      <pageSetup paperSize="9" scale="43" fitToHeight="0" orientation="portrait" r:id="rId1"/>
    </customSheetView>
    <customSheetView guid="{77BABEAE-0685-4142-B64E-0AEE174F9CA2}" scale="70" showGridLines="0" fitToPage="1" printArea="1" hiddenRows="1">
      <selection activeCell="G26" sqref="G26"/>
      <pageMargins left="0.11811023622047245" right="0.11811023622047245" top="0.15748031496062992" bottom="0.15748031496062992" header="0.31496062992125984" footer="0.31496062992125984"/>
      <printOptions horizontalCentered="1"/>
      <pageSetup paperSize="9" scale="46" fitToHeight="0" orientation="portrait" r:id="rId2"/>
    </customSheetView>
    <customSheetView guid="{B9359FA8-DC57-5A41-AE6C-F330EA002736}" showPageBreaks="1" showGridLines="0" fitToPage="1" printArea="1" hiddenRows="1" hiddenColumns="1" topLeftCell="B1">
      <pane ySplit="22" topLeftCell="A25" activePane="bottomLeft" state="frozenSplit"/>
      <selection pane="bottomLeft" activeCell="Q76" sqref="Q76"/>
      <pageMargins left="0.11811023622047245" right="0.11811023622047245" top="0.15748031496062992" bottom="0.15748031496062992" header="0.31496062992125984" footer="0.31496062992125984"/>
      <printOptions horizontalCentered="1"/>
      <pageSetup paperSize="9" scale="46" fitToHeight="0" orientation="portrait" r:id="rId3"/>
    </customSheetView>
    <customSheetView guid="{3027E218-F264-2D4C-A748-238C7EB99012}" showGridLines="0" fitToPage="1" hiddenRows="1" hiddenColumns="1" topLeftCell="B1">
      <pane ySplit="22" topLeftCell="A25" activePane="bottomLeft" state="frozenSplit"/>
      <selection pane="bottomLeft" activeCell="AA63" sqref="AA63"/>
      <pageMargins left="0.11811023622047245" right="0.11811023622047245" top="0.15748031496062992" bottom="0.15748031496062992" header="0.31496062992125984" footer="0.31496062992125984"/>
      <printOptions horizontalCentered="1"/>
      <pageSetup paperSize="9" scale="46" fitToHeight="0" orientation="portrait" r:id="rId4"/>
    </customSheetView>
    <customSheetView guid="{7E731A83-20DA-8A45-B9BF-D7FE60934A30}" scale="108" showPageBreaks="1" showGridLines="0" fitToPage="1" printArea="1" hiddenRows="1" hiddenColumns="1" topLeftCell="B1">
      <pane ySplit="22" topLeftCell="A24" activePane="bottomLeft" state="frozenSplit"/>
      <selection pane="bottomLeft" activeCell="W29" sqref="W29"/>
      <pageMargins left="0.11811023622047245" right="0.11811023622047245" top="0.15748031496062992" bottom="0.15748031496062992" header="0.31496062992125984" footer="0.31496062992125984"/>
      <printOptions horizontalCentered="1"/>
      <pageSetup paperSize="9" scale="46" fitToHeight="0" orientation="portrait"/>
    </customSheetView>
    <customSheetView guid="{C658B02F-5AA6-4477-AE63-F4416F3B3FF7}" showGridLines="0" fitToPage="1" hiddenRows="1" hiddenColumns="1" topLeftCell="B1">
      <pane ySplit="22" topLeftCell="A65" activePane="bottomLeft" state="frozenSplit"/>
      <selection pane="bottomLeft" activeCell="I70" sqref="I70"/>
      <pageMargins left="0.11811023622047245" right="0.11811023622047245" top="0.15748031496062992" bottom="0.15748031496062992" header="0.31496062992125984" footer="0.31496062992125984"/>
      <printOptions horizontalCentered="1"/>
      <pageSetup paperSize="9" scale="46" fitToHeight="0" orientation="portrait" r:id="rId5"/>
    </customSheetView>
    <customSheetView guid="{D637C191-CFD1-49E7-AED6-6C4BF9D2193E}" showPageBreaks="1" showGridLines="0" fitToPage="1" printArea="1" hiddenRows="1" hiddenColumns="1" topLeftCell="B1">
      <pane ySplit="24" topLeftCell="A65" activePane="bottomLeft" state="frozenSplit"/>
      <selection pane="bottomLeft" activeCell="D138" sqref="D138"/>
      <pageMargins left="0.11811023622047245" right="0.11811023622047245" top="0.15748031496062992" bottom="0.15748031496062992" header="0.31496062992125984" footer="0.31496062992125984"/>
      <printOptions horizontalCentered="1"/>
      <pageSetup paperSize="9" scale="51" fitToHeight="0" orientation="portrait" r:id="rId6"/>
    </customSheetView>
    <customSheetView guid="{F255B4A3-4ABD-FC47-ACA6-3DB330F2F401}" scale="110" showPageBreaks="1" showGridLines="0" fitToPage="1" printArea="1" hiddenRows="1" hiddenColumns="1" topLeftCell="B1">
      <pane ySplit="22" topLeftCell="A63" activePane="bottomLeft" state="frozenSplit"/>
      <selection pane="bottomLeft" activeCell="U62" sqref="U62"/>
      <pageMargins left="0.11811023622047245" right="0.11811023622047245" top="0.15748031496062992" bottom="0.15748031496062992" header="0.31496062992125984" footer="0.31496062992125984"/>
      <printOptions horizontalCentered="1"/>
      <pageSetup paperSize="9" scale="47" fitToHeight="0" orientation="portrait"/>
    </customSheetView>
    <customSheetView guid="{266AC0A6-BD29-1347-B413-132520A9653C}" showPageBreaks="1" showGridLines="0" fitToPage="1" printArea="1" hiddenRows="1" hiddenColumns="1" topLeftCell="B1">
      <pane ySplit="22" topLeftCell="A24" activePane="bottomLeft" state="frozenSplit"/>
      <selection pane="bottomLeft" activeCell="Y54" sqref="Y54"/>
      <pageMargins left="0.11811023622047245" right="0.11811023622047245" top="0.15748031496062992" bottom="0.15748031496062992" header="0.31496062992125984" footer="0.31496062992125984"/>
      <printOptions horizontalCentered="1"/>
      <pageSetup paperSize="9" scale="44" fitToHeight="0" orientation="portrait" r:id="rId7"/>
    </customSheetView>
    <customSheetView guid="{B2279173-4605-FE49-8AFC-98EC9C3E40BE}" scale="110" showPageBreaks="1" showGridLines="0" fitToPage="1" printArea="1" hiddenRows="1" hiddenColumns="1" topLeftCell="G1">
      <pane ySplit="22" topLeftCell="A24" activePane="bottomLeft" state="frozenSplit"/>
      <selection pane="bottomLeft" activeCell="W29" sqref="W29"/>
      <pageMargins left="0.11811023622047245" right="0.11811023622047245" top="0.15748031496062992" bottom="0.15748031496062992" header="0.31496062992125984" footer="0.31496062992125984"/>
      <printOptions horizontalCentered="1"/>
      <pageSetup paperSize="9" scale="45" fitToHeight="0" orientation="portrait" r:id="rId8"/>
    </customSheetView>
    <customSheetView guid="{1A4B0D33-AF61-6245-A18E-A54674CCBD5B}" scale="120" showPageBreaks="1" showGridLines="0" fitToPage="1" printArea="1" hiddenRows="1" hiddenColumns="1" topLeftCell="B1">
      <pane ySplit="22" topLeftCell="A34" activePane="bottomLeft" state="frozenSplit"/>
      <selection pane="bottomLeft" activeCell="Q63" sqref="Q63"/>
      <pageMargins left="0.11811023622047245" right="0.11811023622047245" top="0.15748031496062992" bottom="0.15748031496062992" header="0.31496062992125984" footer="0.31496062992125984"/>
      <printOptions horizontalCentered="1"/>
      <pageSetup paperSize="9" scale="44" fitToHeight="0" orientation="portrait"/>
    </customSheetView>
    <customSheetView guid="{140D01B8-27D5-2141-95F2-39F221D0E5D9}" scale="120" showPageBreaks="1" showGridLines="0" fitToPage="1" printArea="1" hiddenRows="1" hiddenColumns="1" topLeftCell="B1">
      <pane ySplit="22" topLeftCell="A24" activePane="bottomLeft" state="frozenSplit"/>
      <selection pane="bottomLeft" activeCell="S2" activeCellId="1" sqref="K2:K4 S2:X2"/>
      <pageMargins left="0.11811023622047245" right="0.11811023622047245" top="0.15748031496062992" bottom="0.15748031496062992" header="0.31496062992125984" footer="0.31496062992125984"/>
      <printOptions horizontalCentered="1"/>
      <pageSetup paperSize="9" scale="67" fitToHeight="0" orientation="landscape" r:id="rId9"/>
    </customSheetView>
    <customSheetView guid="{BA92F000-90C8-EB40-9137-CDE928762E5F}" scale="120" showPageBreaks="1" showGridLines="0" fitToPage="1" printArea="1" hiddenRows="1" hiddenColumns="1" topLeftCell="B1">
      <pane ySplit="22" topLeftCell="A24" activePane="bottomLeft" state="frozenSplit"/>
      <selection pane="bottomLeft" activeCell="Y64" sqref="Y64"/>
      <pageMargins left="0.11811023622047245" right="0.11811023622047245" top="0.15748031496062992" bottom="0.15748031496062992" header="0.31496062992125984" footer="0.31496062992125984"/>
      <printOptions horizontalCentered="1"/>
      <pageSetup paperSize="9" scale="53" fitToHeight="0" orientation="portrait"/>
    </customSheetView>
    <customSheetView guid="{30EE6928-ACA4-A34B-A5A9-197BD208D31C}" scale="110" showPageBreaks="1" showGridLines="0" fitToPage="1" printArea="1" hiddenRows="1" hiddenColumns="1" topLeftCell="B1">
      <pane ySplit="22" topLeftCell="A24" activePane="bottomLeft" state="frozenSplit"/>
      <selection pane="bottomLeft" activeCell="AT61" sqref="AT61"/>
      <pageMargins left="0.11811023622047245" right="0.11811023622047245" top="0.15748031496062992" bottom="0.15748031496062992" header="0.31496062992125984" footer="0.31496062992125984"/>
      <printOptions horizontalCentered="1"/>
      <pageSetup paperSize="9" scale="44" fitToHeight="0" orientation="portrait" r:id="rId10"/>
    </customSheetView>
    <customSheetView guid="{2983033A-52EC-0B4F-901B-9A9FD5D75D30}" scale="120" showPageBreaks="1" showGridLines="0" fitToPage="1" printArea="1" hiddenRows="1" hiddenColumns="1" topLeftCell="B1">
      <pane ySplit="22" topLeftCell="A43" activePane="bottomLeft" state="frozenSplit"/>
      <selection pane="bottomLeft" activeCell="S37" sqref="S37"/>
      <pageMargins left="0.11811023622047245" right="0.11811023622047245" top="0.15748031496062992" bottom="0.15748031496062992" header="0.31496062992125984" footer="0.31496062992125984"/>
      <printOptions horizontalCentered="1"/>
      <pageSetup paperSize="9" scale="46" fitToHeight="0" orientation="portrait"/>
    </customSheetView>
    <customSheetView guid="{F67018E1-2552-1B4C-AD59-98BB3940C126}" scale="90" showPageBreaks="1" showGridLines="0" fitToPage="1" printArea="1" hiddenRows="1" hiddenColumns="1" topLeftCell="B1">
      <pane ySplit="22" topLeftCell="A24" activePane="bottomLeft" state="frozenSplit"/>
      <selection pane="bottomLeft" activeCell="U69" sqref="U69"/>
      <pageMargins left="0.11811023622047245" right="0.11811023622047245" top="0.15748031496062992" bottom="0.15748031496062992" header="0.31496062992125984" footer="0.31496062992125984"/>
      <printOptions horizontalCentered="1"/>
      <pageSetup paperSize="9" scale="46" fitToHeight="0" orientation="portrait" r:id="rId11"/>
    </customSheetView>
    <customSheetView guid="{71341283-1445-2545-9EEA-F5500C05A39C}" scale="120" showPageBreaks="1" showGridLines="0" fitToPage="1" printArea="1" hiddenRows="1" hiddenColumns="1" topLeftCell="B1">
      <pane ySplit="22" topLeftCell="A24" activePane="bottomLeft" state="frozenSplit"/>
      <selection pane="bottomLeft" activeCell="Q45" sqref="Q45"/>
      <pageMargins left="0.11811023622047245" right="0.11811023622047245" top="0.15748031496062992" bottom="0.15748031496062992" header="0.31496062992125984" footer="0.31496062992125984"/>
      <printOptions horizontalCentered="1"/>
      <pageSetup paperSize="9" scale="46" fitToHeight="0" orientation="portrait"/>
    </customSheetView>
    <customSheetView guid="{A01AF82A-C20A-4B8B-8A21-236048A9F5F4}" scale="70" showGridLines="0" fitToPage="1" hiddenRows="1" hiddenColumns="1" topLeftCell="B1">
      <pane ySplit="22" topLeftCell="A33" activePane="bottomLeft" state="frozenSplit"/>
      <selection pane="bottomLeft" activeCell="Q47" sqref="Q47"/>
      <pageMargins left="0.11811023622047245" right="0.11811023622047245" top="0.15748031496062992" bottom="0.15748031496062992" header="0.31496062992125984" footer="0.31496062992125984"/>
      <printOptions horizontalCentered="1"/>
      <pageSetup paperSize="9" scale="46" fitToHeight="0" orientation="portrait" r:id="rId12"/>
    </customSheetView>
  </customSheetViews>
  <mergeCells count="18">
    <mergeCell ref="AC1:AI1"/>
    <mergeCell ref="S14:Y14"/>
    <mergeCell ref="AG18:AM18"/>
    <mergeCell ref="AO18:AQ18"/>
    <mergeCell ref="AG2:AI2"/>
    <mergeCell ref="S3:X3"/>
    <mergeCell ref="G9:X9"/>
    <mergeCell ref="G10:X10"/>
    <mergeCell ref="G11:X11"/>
    <mergeCell ref="S2:X2"/>
    <mergeCell ref="AC2:AE2"/>
    <mergeCell ref="G8:W8"/>
    <mergeCell ref="Q21:Q22"/>
    <mergeCell ref="B21:B22"/>
    <mergeCell ref="D21:D22"/>
    <mergeCell ref="G21:G22"/>
    <mergeCell ref="I21:I22"/>
    <mergeCell ref="K21:K22"/>
  </mergeCells>
  <phoneticPr fontId="44" type="noConversion"/>
  <conditionalFormatting sqref="AC136:AC137">
    <cfRule type="expression" dxfId="134" priority="1029">
      <formula>IF($D136&lt;&gt;#REF!,TRUE,FALSE)</formula>
    </cfRule>
    <cfRule type="expression" dxfId="133" priority="1030">
      <formula>IF($B136&lt;&gt;"",TRUE,FALSE)</formula>
    </cfRule>
    <cfRule type="expression" dxfId="132" priority="1031">
      <formula>IF($AC136="op",TRUE,FALSE)</formula>
    </cfRule>
  </conditionalFormatting>
  <conditionalFormatting sqref="I24 K24 Q24 I26:I50 K26:K50 AQ24:AQ135 AM24:AM135 AK24:AK135 AI24:AI135 AG24:AG135 AE24:AE135 AC24:AC135 G77:G137 I77:I137 K77:K137 O24:O137 M24:M137 AA24:AA137 G26:G44 G47:G50 Q26:Q63 Q66:Q137 AO23:AO135 D23:D137">
    <cfRule type="expression" dxfId="131" priority="1007">
      <formula>IF($AA23="sp",TRUE,FALSE)</formula>
    </cfRule>
    <cfRule type="expression" dxfId="130" priority="1008">
      <formula>IF($AA23="db",TRUE,FALSE)</formula>
    </cfRule>
    <cfRule type="expression" dxfId="129" priority="1009">
      <formula>IF($AA23="dé",TRUE,FALSE)</formula>
    </cfRule>
    <cfRule type="expression" dxfId="128" priority="1010">
      <formula>IF(OR($AA23="ré",$AA23="ré-dm"),TRUE,FALSE)</formula>
    </cfRule>
  </conditionalFormatting>
  <conditionalFormatting sqref="D136:D137 G136:G137 I136:I137 K136:K137 Q136:Q137 AA136:AA137 O136:O137 M136:M137">
    <cfRule type="expression" dxfId="127" priority="1011">
      <formula>IF($AA136="rb",TRUE,FALSE)</formula>
    </cfRule>
    <cfRule type="expression" dxfId="126" priority="1012">
      <formula>IF($D136&lt;&gt;#REF!,TRUE,FALSE)</formula>
    </cfRule>
    <cfRule type="expression" dxfId="125" priority="1013">
      <formula>IF($B136&lt;&gt;"",TRUE,FALSE)</formula>
    </cfRule>
  </conditionalFormatting>
  <conditionalFormatting sqref="G23">
    <cfRule type="expression" dxfId="124" priority="1000">
      <formula>IF($AA23="sp",TRUE,FALSE)</formula>
    </cfRule>
    <cfRule type="expression" dxfId="123" priority="1001">
      <formula>IF($AA23="db",TRUE,FALSE)</formula>
    </cfRule>
    <cfRule type="expression" dxfId="122" priority="1002">
      <formula>IF($AA23="dé",TRUE,FALSE)</formula>
    </cfRule>
    <cfRule type="expression" dxfId="121" priority="1003">
      <formula>IF(OR($AA23="ré",$AA23="ré-dm"),TRUE,FALSE)</formula>
    </cfRule>
  </conditionalFormatting>
  <conditionalFormatting sqref="I23">
    <cfRule type="expression" dxfId="120" priority="993">
      <formula>IF($AA23="sp",TRUE,FALSE)</formula>
    </cfRule>
    <cfRule type="expression" dxfId="119" priority="994">
      <formula>IF($AA23="db",TRUE,FALSE)</formula>
    </cfRule>
    <cfRule type="expression" dxfId="118" priority="995">
      <formula>IF($AA23="dé",TRUE,FALSE)</formula>
    </cfRule>
    <cfRule type="expression" dxfId="117" priority="996">
      <formula>IF(OR($AA23="ré",$AA23="ré-dm"),TRUE,FALSE)</formula>
    </cfRule>
  </conditionalFormatting>
  <conditionalFormatting sqref="K23">
    <cfRule type="expression" dxfId="116" priority="986">
      <formula>IF($AA23="sp",TRUE,FALSE)</formula>
    </cfRule>
    <cfRule type="expression" dxfId="115" priority="987">
      <formula>IF($AA23="db",TRUE,FALSE)</formula>
    </cfRule>
    <cfRule type="expression" dxfId="114" priority="988">
      <formula>IF($AA23="dé",TRUE,FALSE)</formula>
    </cfRule>
    <cfRule type="expression" dxfId="113" priority="989">
      <formula>IF(OR($AA23="ré",$AA23="ré-dm"),TRUE,FALSE)</formula>
    </cfRule>
  </conditionalFormatting>
  <conditionalFormatting sqref="Q23">
    <cfRule type="expression" dxfId="112" priority="979">
      <formula>IF($AA23="sp",TRUE,FALSE)</formula>
    </cfRule>
    <cfRule type="expression" dxfId="111" priority="980">
      <formula>IF($AA23="db",TRUE,FALSE)</formula>
    </cfRule>
    <cfRule type="expression" dxfId="110" priority="981">
      <formula>IF($AA23="dé",TRUE,FALSE)</formula>
    </cfRule>
    <cfRule type="expression" dxfId="109" priority="982">
      <formula>IF(OR($AA23="ré",$AA23="ré-dm"),TRUE,FALSE)</formula>
    </cfRule>
  </conditionalFormatting>
  <conditionalFormatting sqref="AE136:AE137">
    <cfRule type="expression" dxfId="108" priority="1024">
      <formula>IF($AE136="en",TRUE,FALSE)</formula>
    </cfRule>
    <cfRule type="expression" dxfId="107" priority="1025">
      <formula>IF($D136&lt;&gt;#REF!,TRUE,FALSE)</formula>
    </cfRule>
    <cfRule type="expression" dxfId="106" priority="1026">
      <formula>IF($B136&lt;&gt;"",TRUE,FALSE)</formula>
    </cfRule>
  </conditionalFormatting>
  <conditionalFormatting sqref="AC136:AC137">
    <cfRule type="expression" dxfId="105" priority="1034">
      <formula>IF($D136&lt;&gt;#REF!,TRUE,FALSE)</formula>
    </cfRule>
    <cfRule type="expression" dxfId="104" priority="1035">
      <formula>IF($B136&lt;&gt;"",TRUE,FALSE)</formula>
    </cfRule>
    <cfRule type="expression" dxfId="103" priority="1036">
      <formula>IF($AC136="op",TRUE,FALSE)</formula>
    </cfRule>
  </conditionalFormatting>
  <conditionalFormatting sqref="AG136:AG137 AI136:AI137 AK136:AK137 AQ136:AQ137 S136:S137 U136:U137 W136:W137 Y136:Y137 AM136:AM137">
    <cfRule type="expression" dxfId="102" priority="977">
      <formula>IF($D136&lt;&gt;#REF!,TRUE,FALSE)</formula>
    </cfRule>
    <cfRule type="expression" dxfId="101" priority="978">
      <formula>IF($B136&lt;&gt;"",TRUE,FALSE)</formula>
    </cfRule>
  </conditionalFormatting>
  <conditionalFormatting sqref="AA23">
    <cfRule type="expression" dxfId="100" priority="966">
      <formula>IF($AA23="sp",TRUE,FALSE)</formula>
    </cfRule>
    <cfRule type="expression" dxfId="99" priority="967">
      <formula>IF($AA23="db",TRUE,FALSE)</formula>
    </cfRule>
    <cfRule type="expression" dxfId="98" priority="968">
      <formula>IF($AA23="dé",TRUE,FALSE)</formula>
    </cfRule>
    <cfRule type="expression" dxfId="97" priority="969">
      <formula>IF(OR($AA23="ré",$AA23="ré-dm"),TRUE,FALSE)</formula>
    </cfRule>
  </conditionalFormatting>
  <conditionalFormatting sqref="AO136:AO137">
    <cfRule type="expression" dxfId="96" priority="296">
      <formula>IF(AO136&lt;0,TRUE,FALSE)</formula>
    </cfRule>
    <cfRule type="expression" dxfId="95" priority="954">
      <formula>IF($D136&lt;&gt;#REF!,TRUE,FALSE)</formula>
    </cfRule>
    <cfRule type="expression" dxfId="94" priority="955">
      <formula>IF($B136&lt;&gt;"",TRUE,FALSE)</formula>
    </cfRule>
  </conditionalFormatting>
  <conditionalFormatting sqref="O23">
    <cfRule type="expression" dxfId="93" priority="274">
      <formula>IF($AA23="sp",TRUE,FALSE)</formula>
    </cfRule>
    <cfRule type="expression" dxfId="92" priority="275">
      <formula>IF($AA23="db",TRUE,FALSE)</formula>
    </cfRule>
    <cfRule type="expression" dxfId="91" priority="276">
      <formula>IF($AA23="dé",TRUE,FALSE)</formula>
    </cfRule>
    <cfRule type="expression" dxfId="90" priority="277">
      <formula>IF(OR($AA23="ré",$AA23="ré-dm"),TRUE,FALSE)</formula>
    </cfRule>
  </conditionalFormatting>
  <conditionalFormatting sqref="M23">
    <cfRule type="expression" dxfId="89" priority="246">
      <formula>IF($AA23="sp",TRUE,FALSE)</formula>
    </cfRule>
    <cfRule type="expression" dxfId="88" priority="247">
      <formula>IF($AA23="db",TRUE,FALSE)</formula>
    </cfRule>
    <cfRule type="expression" dxfId="87" priority="248">
      <formula>IF($AA23="dé",TRUE,FALSE)</formula>
    </cfRule>
    <cfRule type="expression" dxfId="86" priority="249">
      <formula>IF(OR($AA23="ré",$AA23="ré-dm"),TRUE,FALSE)</formula>
    </cfRule>
  </conditionalFormatting>
  <conditionalFormatting sqref="W23 Y23 U23:U76">
    <cfRule type="expression" dxfId="85" priority="3590">
      <formula>IF($D23&lt;&gt;#REF!,TRUE,FALSE)</formula>
    </cfRule>
    <cfRule type="expression" dxfId="84" priority="3591">
      <formula>IF(#REF!&lt;&gt;"",TRUE,FALSE)</formula>
    </cfRule>
  </conditionalFormatting>
  <conditionalFormatting sqref="G26:G44 AQ24:AQ135 AM24:AM135 AK24:AK135 AI24:AI135 AG24:AG135 AE24:AE135 AC24:AC135 G47:G135 I26:I135 K26:K135 Q26:Q63 Q66:Q135 G23 I23:I24 K23:K24 Q23:Q24 AO23:AO135 O23:O135 M23:M135 D23:D135 AA23:AA135">
    <cfRule type="expression" dxfId="83" priority="3618">
      <formula>IF($AA23="rb",TRUE,FALSE)</formula>
    </cfRule>
    <cfRule type="expression" dxfId="82" priority="3619">
      <formula>IF($D23&lt;&gt;#REF!,TRUE,FALSE)</formula>
    </cfRule>
    <cfRule type="expression" dxfId="81" priority="3620">
      <formula>IF(#REF!&lt;&gt;"",TRUE,FALSE)</formula>
    </cfRule>
  </conditionalFormatting>
  <conditionalFormatting sqref="S77:S135 W24:W135 Y24:Y135 U77:U135 S23:S50">
    <cfRule type="expression" dxfId="80" priority="3673">
      <formula>IF($D23&lt;&gt;#REF!,TRUE,FALSE)</formula>
    </cfRule>
    <cfRule type="expression" dxfId="79" priority="3674">
      <formula>IF(#REF!&lt;&gt;"",TRUE,FALSE)</formula>
    </cfRule>
  </conditionalFormatting>
  <conditionalFormatting sqref="B136:B137">
    <cfRule type="expression" dxfId="78" priority="3675">
      <formula>IF($AA136="sp",TRUE,FALSE)</formula>
    </cfRule>
    <cfRule type="expression" dxfId="77" priority="3676">
      <formula>IF($AA136="db",TRUE,FALSE)</formula>
    </cfRule>
    <cfRule type="expression" dxfId="76" priority="3677">
      <formula>IF($AA136="dé",TRUE,FALSE)</formula>
    </cfRule>
    <cfRule type="expression" dxfId="75" priority="3678">
      <formula>IF(OR($AA136="ré",$AA136="ré-dm"),TRUE,FALSE)</formula>
    </cfRule>
    <cfRule type="expression" dxfId="74" priority="3679">
      <formula>IF($AA136="rb",TRUE,FALSE)</formula>
    </cfRule>
    <cfRule type="expression" dxfId="73" priority="3680">
      <formula>IF($D136&lt;&gt;#REF!,TRUE,FALSE)</formula>
    </cfRule>
    <cfRule type="expression" dxfId="72" priority="3681">
      <formula>IF($B136&lt;&gt;"",TRUE,FALSE)</formula>
    </cfRule>
  </conditionalFormatting>
  <conditionalFormatting sqref="G24">
    <cfRule type="expression" dxfId="71" priority="210">
      <formula>IF($AA24="sp",TRUE,FALSE)</formula>
    </cfRule>
    <cfRule type="expression" dxfId="70" priority="211">
      <formula>IF($AA24="db",TRUE,FALSE)</formula>
    </cfRule>
    <cfRule type="expression" dxfId="69" priority="212">
      <formula>IF($AA24="dé",TRUE,FALSE)</formula>
    </cfRule>
    <cfRule type="expression" dxfId="68" priority="213">
      <formula>IF(OR($AA24="ré",$AA24="ré-dm"),TRUE,FALSE)</formula>
    </cfRule>
  </conditionalFormatting>
  <conditionalFormatting sqref="G24">
    <cfRule type="expression" dxfId="67" priority="220">
      <formula>IF($AA24="rb",TRUE,FALSE)</formula>
    </cfRule>
    <cfRule type="expression" dxfId="66" priority="221">
      <formula>IF($D24&lt;&gt;#REF!,TRUE,FALSE)</formula>
    </cfRule>
    <cfRule type="expression" dxfId="65" priority="222">
      <formula>IF(#REF!&lt;&gt;"",TRUE,FALSE)</formula>
    </cfRule>
  </conditionalFormatting>
  <conditionalFormatting sqref="AQ23 AM23 AK23 AI23 AG23 AE23 AC23">
    <cfRule type="expression" dxfId="64" priority="176">
      <formula>IF($AA23="sp",TRUE,FALSE)</formula>
    </cfRule>
    <cfRule type="expression" dxfId="63" priority="177">
      <formula>IF($AA23="db",TRUE,FALSE)</formula>
    </cfRule>
    <cfRule type="expression" dxfId="62" priority="178">
      <formula>IF($AA23="dé",TRUE,FALSE)</formula>
    </cfRule>
    <cfRule type="expression" dxfId="61" priority="179">
      <formula>IF(OR($AA23="ré",$AA23="ré-dm"),TRUE,FALSE)</formula>
    </cfRule>
  </conditionalFormatting>
  <conditionalFormatting sqref="AQ23 AM23 AK23 AI23 AG23 AE23 AC23">
    <cfRule type="expression" dxfId="60" priority="180">
      <formula>IF($AA23="rb",TRUE,FALSE)</formula>
    </cfRule>
    <cfRule type="expression" dxfId="59" priority="181">
      <formula>IF($D23&lt;&gt;#REF!,TRUE,FALSE)</formula>
    </cfRule>
    <cfRule type="expression" dxfId="58" priority="182">
      <formula>IF(#REF!&lt;&gt;"",TRUE,FALSE)</formula>
    </cfRule>
  </conditionalFormatting>
  <conditionalFormatting sqref="G25">
    <cfRule type="expression" dxfId="57" priority="82">
      <formula>IF($AA25="sp",TRUE,FALSE)</formula>
    </cfRule>
    <cfRule type="expression" dxfId="56" priority="83">
      <formula>IF($AA25="db",TRUE,FALSE)</formula>
    </cfRule>
    <cfRule type="expression" dxfId="55" priority="84">
      <formula>IF($AA25="dé",TRUE,FALSE)</formula>
    </cfRule>
    <cfRule type="expression" dxfId="54" priority="85">
      <formula>IF(OR($AA25="ré",$AA25="ré-dm"),TRUE,FALSE)</formula>
    </cfRule>
  </conditionalFormatting>
  <conditionalFormatting sqref="G25">
    <cfRule type="expression" dxfId="53" priority="86">
      <formula>IF($AA25="rb",TRUE,FALSE)</formula>
    </cfRule>
    <cfRule type="expression" dxfId="52" priority="87">
      <formula>IF($D25&lt;&gt;#REF!,TRUE,FALSE)</formula>
    </cfRule>
    <cfRule type="expression" dxfId="51" priority="88">
      <formula>IF(#REF!&lt;&gt;"",TRUE,FALSE)</formula>
    </cfRule>
  </conditionalFormatting>
  <conditionalFormatting sqref="G51:G76">
    <cfRule type="expression" dxfId="50" priority="68">
      <formula>IF($AA51="sp",TRUE,FALSE)</formula>
    </cfRule>
    <cfRule type="expression" dxfId="49" priority="69">
      <formula>IF($AA51="db",TRUE,FALSE)</formula>
    </cfRule>
    <cfRule type="expression" dxfId="48" priority="70">
      <formula>IF($AA51="dé",TRUE,FALSE)</formula>
    </cfRule>
    <cfRule type="expression" dxfId="47" priority="71">
      <formula>IF(OR($AA51="ré",$AA51="ré-dm"),TRUE,FALSE)</formula>
    </cfRule>
  </conditionalFormatting>
  <conditionalFormatting sqref="I25">
    <cfRule type="expression" dxfId="46" priority="61">
      <formula>IF($AA25="sp",TRUE,FALSE)</formula>
    </cfRule>
    <cfRule type="expression" dxfId="45" priority="62">
      <formula>IF($AA25="db",TRUE,FALSE)</formula>
    </cfRule>
    <cfRule type="expression" dxfId="44" priority="63">
      <formula>IF($AA25="dé",TRUE,FALSE)</formula>
    </cfRule>
    <cfRule type="expression" dxfId="43" priority="64">
      <formula>IF(OR($AA25="ré",$AA25="ré-dm"),TRUE,FALSE)</formula>
    </cfRule>
  </conditionalFormatting>
  <conditionalFormatting sqref="I25">
    <cfRule type="expression" dxfId="42" priority="65">
      <formula>IF($AA25="rb",TRUE,FALSE)</formula>
    </cfRule>
    <cfRule type="expression" dxfId="41" priority="66">
      <formula>IF($D25&lt;&gt;#REF!,TRUE,FALSE)</formula>
    </cfRule>
    <cfRule type="expression" dxfId="40" priority="67">
      <formula>IF(#REF!&lt;&gt;"",TRUE,FALSE)</formula>
    </cfRule>
  </conditionalFormatting>
  <conditionalFormatting sqref="I51:I76">
    <cfRule type="expression" dxfId="39" priority="47">
      <formula>IF($AA51="sp",TRUE,FALSE)</formula>
    </cfRule>
    <cfRule type="expression" dxfId="38" priority="48">
      <formula>IF($AA51="db",TRUE,FALSE)</formula>
    </cfRule>
    <cfRule type="expression" dxfId="37" priority="49">
      <formula>IF($AA51="dé",TRUE,FALSE)</formula>
    </cfRule>
    <cfRule type="expression" dxfId="36" priority="50">
      <formula>IF(OR($AA51="ré",$AA51="ré-dm"),TRUE,FALSE)</formula>
    </cfRule>
  </conditionalFormatting>
  <conditionalFormatting sqref="K25">
    <cfRule type="expression" dxfId="35" priority="40">
      <formula>IF($AA25="sp",TRUE,FALSE)</formula>
    </cfRule>
    <cfRule type="expression" dxfId="34" priority="41">
      <formula>IF($AA25="db",TRUE,FALSE)</formula>
    </cfRule>
    <cfRule type="expression" dxfId="33" priority="42">
      <formula>IF($AA25="dé",TRUE,FALSE)</formula>
    </cfRule>
    <cfRule type="expression" dxfId="32" priority="43">
      <formula>IF(OR($AA25="ré",$AA25="ré-dm"),TRUE,FALSE)</formula>
    </cfRule>
  </conditionalFormatting>
  <conditionalFormatting sqref="K25">
    <cfRule type="expression" dxfId="31" priority="44">
      <formula>IF($AA25="rb",TRUE,FALSE)</formula>
    </cfRule>
    <cfRule type="expression" dxfId="30" priority="45">
      <formula>IF($D25&lt;&gt;#REF!,TRUE,FALSE)</formula>
    </cfRule>
    <cfRule type="expression" dxfId="29" priority="46">
      <formula>IF(#REF!&lt;&gt;"",TRUE,FALSE)</formula>
    </cfRule>
  </conditionalFormatting>
  <conditionalFormatting sqref="K51:K76">
    <cfRule type="expression" dxfId="28" priority="26">
      <formula>IF($AA51="sp",TRUE,FALSE)</formula>
    </cfRule>
    <cfRule type="expression" dxfId="27" priority="27">
      <formula>IF($AA51="db",TRUE,FALSE)</formula>
    </cfRule>
    <cfRule type="expression" dxfId="26" priority="28">
      <formula>IF($AA51="dé",TRUE,FALSE)</formula>
    </cfRule>
    <cfRule type="expression" dxfId="25" priority="29">
      <formula>IF(OR($AA51="ré",$AA51="ré-dm"),TRUE,FALSE)</formula>
    </cfRule>
  </conditionalFormatting>
  <conditionalFormatting sqref="Q25">
    <cfRule type="expression" dxfId="24" priority="19">
      <formula>IF($AA25="sp",TRUE,FALSE)</formula>
    </cfRule>
    <cfRule type="expression" dxfId="23" priority="20">
      <formula>IF($AA25="db",TRUE,FALSE)</formula>
    </cfRule>
    <cfRule type="expression" dxfId="22" priority="21">
      <formula>IF($AA25="dé",TRUE,FALSE)</formula>
    </cfRule>
    <cfRule type="expression" dxfId="21" priority="22">
      <formula>IF(OR($AA25="ré",$AA25="ré-dm"),TRUE,FALSE)</formula>
    </cfRule>
  </conditionalFormatting>
  <conditionalFormatting sqref="Q25">
    <cfRule type="expression" dxfId="20" priority="23">
      <formula>IF($AA25="rb",TRUE,FALSE)</formula>
    </cfRule>
    <cfRule type="expression" dxfId="19" priority="24">
      <formula>IF($D25&lt;&gt;#REF!,TRUE,FALSE)</formula>
    </cfRule>
    <cfRule type="expression" dxfId="18" priority="25">
      <formula>IF(#REF!&lt;&gt;"",TRUE,FALSE)</formula>
    </cfRule>
  </conditionalFormatting>
  <conditionalFormatting sqref="S51:S76">
    <cfRule type="expression" dxfId="17" priority="1">
      <formula>IF($D51&lt;&gt;#REF!,TRUE,FALSE)</formula>
    </cfRule>
    <cfRule type="expression" dxfId="16" priority="2">
      <formula>IF(#REF!&lt;&gt;"",TRUE,FALSE)</formula>
    </cfRule>
  </conditionalFormatting>
  <conditionalFormatting sqref="G45">
    <cfRule type="expression" dxfId="15" priority="3736">
      <formula>IF($AA46="sp",TRUE,FALSE)</formula>
    </cfRule>
    <cfRule type="expression" dxfId="14" priority="3737">
      <formula>IF($AA46="db",TRUE,FALSE)</formula>
    </cfRule>
    <cfRule type="expression" dxfId="13" priority="3738">
      <formula>IF($AA46="dé",TRUE,FALSE)</formula>
    </cfRule>
    <cfRule type="expression" dxfId="12" priority="3739">
      <formula>IF(OR($AA46="ré",$AA46="ré-dm"),TRUE,FALSE)</formula>
    </cfRule>
  </conditionalFormatting>
  <conditionalFormatting sqref="G45">
    <cfRule type="expression" dxfId="11" priority="3743">
      <formula>IF($AA46="rb",TRUE,FALSE)</formula>
    </cfRule>
    <cfRule type="expression" dxfId="10" priority="3744">
      <formula>IF($D46&lt;&gt;#REF!,TRUE,FALSE)</formula>
    </cfRule>
    <cfRule type="expression" dxfId="9" priority="3745">
      <formula>IF(#REF!&lt;&gt;"",TRUE,FALSE)</formula>
    </cfRule>
  </conditionalFormatting>
  <conditionalFormatting sqref="Q65">
    <cfRule type="expression" dxfId="8" priority="3795">
      <formula>IF($AA64="sp",TRUE,FALSE)</formula>
    </cfRule>
    <cfRule type="expression" dxfId="7" priority="3796">
      <formula>IF($AA64="db",TRUE,FALSE)</formula>
    </cfRule>
    <cfRule type="expression" dxfId="6" priority="3797">
      <formula>IF($AA64="dé",TRUE,FALSE)</formula>
    </cfRule>
    <cfRule type="expression" dxfId="5" priority="3798">
      <formula>IF(OR($AA64="ré",$AA64="ré-dm"),TRUE,FALSE)</formula>
    </cfRule>
  </conditionalFormatting>
  <conditionalFormatting sqref="Q65">
    <cfRule type="expression" dxfId="4" priority="3802">
      <formula>IF($AA64="rb",TRUE,FALSE)</formula>
    </cfRule>
    <cfRule type="expression" dxfId="3" priority="3803">
      <formula>IF($D64&lt;&gt;#REF!,TRUE,FALSE)</formula>
    </cfRule>
    <cfRule type="expression" dxfId="2" priority="3804">
      <formula>IF(#REF!&lt;&gt;"",TRUE,FALSE)</formula>
    </cfRule>
  </conditionalFormatting>
  <printOptions horizontalCentered="1"/>
  <pageMargins left="0.11811023622047245" right="0.11811023622047245" top="0.15748031496062992" bottom="0.15748031496062992" header="0.31496062992125984" footer="0.31496062992125984"/>
  <pageSetup paperSize="9" scale="43" fitToHeight="0" orientation="portrait" r:id="rId1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BRD!$A:$A</xm:f>
          </x14:formula1>
          <xm:sqref>G3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167"/>
  <sheetViews>
    <sheetView topLeftCell="A128" zoomScale="130" zoomScaleNormal="130" workbookViewId="0">
      <selection activeCell="A46" sqref="A46:E46"/>
    </sheetView>
  </sheetViews>
  <sheetFormatPr baseColWidth="10" defaultRowHeight="13.5"/>
  <cols>
    <col min="1" max="1" width="52.42578125" style="78" customWidth="1"/>
    <col min="2" max="2" width="24.7109375" style="78" bestFit="1" customWidth="1"/>
    <col min="3" max="3" width="24.7109375" style="78" customWidth="1"/>
    <col min="4" max="4" width="29.42578125" style="78" bestFit="1" customWidth="1"/>
    <col min="5" max="5" width="24.7109375" style="78" customWidth="1"/>
    <col min="7" max="7" width="5.7109375" bestFit="1" customWidth="1"/>
    <col min="8" max="8" width="15.7109375" bestFit="1" customWidth="1"/>
    <col min="15" max="15" width="22.28515625" bestFit="1" customWidth="1"/>
    <col min="16" max="16" width="24.7109375" bestFit="1" customWidth="1"/>
  </cols>
  <sheetData>
    <row r="1" spans="1:18">
      <c r="A1" s="78" t="s">
        <v>21</v>
      </c>
      <c r="B1" s="78" t="s">
        <v>20</v>
      </c>
      <c r="C1" s="78" t="s">
        <v>243</v>
      </c>
      <c r="D1" s="78" t="s">
        <v>170</v>
      </c>
      <c r="E1" s="78" t="s">
        <v>161</v>
      </c>
      <c r="G1" s="122" t="s">
        <v>1</v>
      </c>
      <c r="H1" s="122" t="s">
        <v>231</v>
      </c>
      <c r="I1" s="122" t="s">
        <v>2</v>
      </c>
      <c r="J1" s="122" t="s">
        <v>232</v>
      </c>
      <c r="K1" s="122" t="s">
        <v>230</v>
      </c>
      <c r="L1" s="122">
        <f>SUM(L2:L13)</f>
        <v>52</v>
      </c>
      <c r="M1" s="122">
        <f>SUM(M2:M13)</f>
        <v>26</v>
      </c>
      <c r="O1" s="149" t="s">
        <v>233</v>
      </c>
      <c r="P1" s="149" t="s">
        <v>267</v>
      </c>
      <c r="Q1" s="149" t="s">
        <v>234</v>
      </c>
      <c r="R1" s="149" t="s">
        <v>266</v>
      </c>
    </row>
    <row r="2" spans="1:18">
      <c r="A2" s="78" t="s">
        <v>23</v>
      </c>
      <c r="B2" s="78" t="s">
        <v>22</v>
      </c>
      <c r="C2" s="78" t="s">
        <v>243</v>
      </c>
      <c r="D2" s="78" t="s">
        <v>170</v>
      </c>
      <c r="E2" s="78" t="s">
        <v>161</v>
      </c>
      <c r="G2">
        <f>IF(M1&gt;0,1,"")</f>
        <v>1</v>
      </c>
      <c r="H2">
        <f>L1</f>
        <v>52</v>
      </c>
      <c r="I2">
        <f>IF(G2="","",K2)</f>
        <v>1</v>
      </c>
      <c r="J2">
        <f>IF(G2="","",COUNTIF($I$2:I2,I2))</f>
        <v>1</v>
      </c>
      <c r="K2">
        <v>1</v>
      </c>
      <c r="L2">
        <f>VT!C15</f>
        <v>4</v>
      </c>
      <c r="M2">
        <f t="shared" ref="M2:M13" si="0">L2/2</f>
        <v>2</v>
      </c>
      <c r="O2" s="147" t="s">
        <v>236</v>
      </c>
      <c r="P2" s="147" t="s">
        <v>235</v>
      </c>
      <c r="Q2" s="148">
        <v>0.4</v>
      </c>
      <c r="R2" s="148">
        <v>0.38</v>
      </c>
    </row>
    <row r="3" spans="1:18">
      <c r="G3">
        <f t="shared" ref="G3:G13" si="1">IF(OR(G2="",SUM(G2)+1&gt;$M$1),"",G2+1)</f>
        <v>2</v>
      </c>
      <c r="H3">
        <f t="shared" ref="H3:H14" si="2">IF(OR(G2="",SUM(H2)-1&lt;=$M$1),"",H2-1)</f>
        <v>51</v>
      </c>
      <c r="I3">
        <f t="shared" ref="I3:I34" si="3">IF(G3="","",IF(J2&lt;VLOOKUP(I2,K:M,3,FALSE),I2,I2+1))</f>
        <v>1</v>
      </c>
      <c r="J3">
        <f>IF(G3="","",COUNTIF($I$2:I3,I3))</f>
        <v>2</v>
      </c>
      <c r="K3">
        <v>2</v>
      </c>
      <c r="L3">
        <f>VT!C16</f>
        <v>16</v>
      </c>
      <c r="M3">
        <f t="shared" si="0"/>
        <v>8</v>
      </c>
      <c r="O3" s="147" t="s">
        <v>238</v>
      </c>
      <c r="P3" s="147" t="s">
        <v>235</v>
      </c>
      <c r="Q3" s="148">
        <v>0.67</v>
      </c>
      <c r="R3" s="148">
        <v>0.38</v>
      </c>
    </row>
    <row r="4" spans="1:18">
      <c r="A4" s="78" t="s">
        <v>194</v>
      </c>
      <c r="B4" s="78" t="s">
        <v>195</v>
      </c>
      <c r="C4" s="78" t="s">
        <v>240</v>
      </c>
      <c r="D4" s="78" t="s">
        <v>168</v>
      </c>
      <c r="E4" s="78" t="s">
        <v>162</v>
      </c>
      <c r="G4">
        <f t="shared" si="1"/>
        <v>3</v>
      </c>
      <c r="H4">
        <f t="shared" si="2"/>
        <v>50</v>
      </c>
      <c r="I4">
        <f t="shared" si="3"/>
        <v>2</v>
      </c>
      <c r="J4">
        <f>IF(G4="","",COUNTIF($I$2:I4,I4))</f>
        <v>1</v>
      </c>
      <c r="K4">
        <v>3</v>
      </c>
      <c r="L4">
        <f>VT!C17</f>
        <v>16</v>
      </c>
      <c r="M4">
        <f t="shared" si="0"/>
        <v>8</v>
      </c>
      <c r="O4" s="147" t="s">
        <v>239</v>
      </c>
      <c r="P4" s="147" t="s">
        <v>235</v>
      </c>
      <c r="Q4" s="148">
        <v>0.78</v>
      </c>
      <c r="R4" s="148">
        <v>0.38</v>
      </c>
    </row>
    <row r="5" spans="1:18">
      <c r="A5" s="78" t="s">
        <v>38</v>
      </c>
      <c r="B5" s="78" t="s">
        <v>37</v>
      </c>
      <c r="C5" s="78" t="s">
        <v>240</v>
      </c>
      <c r="D5" s="78" t="s">
        <v>168</v>
      </c>
      <c r="E5" s="78" t="s">
        <v>162</v>
      </c>
      <c r="G5">
        <f t="shared" si="1"/>
        <v>4</v>
      </c>
      <c r="H5">
        <f t="shared" si="2"/>
        <v>49</v>
      </c>
      <c r="I5">
        <f t="shared" si="3"/>
        <v>2</v>
      </c>
      <c r="J5">
        <f>IF(G5="","",COUNTIF($I$2:I5,I5))</f>
        <v>2</v>
      </c>
      <c r="K5">
        <v>4</v>
      </c>
      <c r="L5">
        <f>VT!C18</f>
        <v>16</v>
      </c>
      <c r="M5">
        <f t="shared" si="0"/>
        <v>8</v>
      </c>
      <c r="O5" s="147" t="s">
        <v>237</v>
      </c>
      <c r="P5" s="147" t="s">
        <v>235</v>
      </c>
      <c r="Q5" s="148">
        <v>0.25</v>
      </c>
      <c r="R5" s="148">
        <v>0.48</v>
      </c>
    </row>
    <row r="6" spans="1:18">
      <c r="A6" s="78" t="s">
        <v>61</v>
      </c>
      <c r="B6" s="78" t="s">
        <v>60</v>
      </c>
      <c r="D6" s="78" t="s">
        <v>168</v>
      </c>
      <c r="E6" s="78" t="s">
        <v>162</v>
      </c>
      <c r="G6">
        <f t="shared" si="1"/>
        <v>5</v>
      </c>
      <c r="H6">
        <f t="shared" si="2"/>
        <v>48</v>
      </c>
      <c r="I6">
        <f t="shared" si="3"/>
        <v>2</v>
      </c>
      <c r="J6">
        <f>IF(G6="","",COUNTIF($I$2:I6,I6))</f>
        <v>3</v>
      </c>
      <c r="K6">
        <v>5</v>
      </c>
      <c r="L6">
        <f>VT!E15</f>
        <v>0</v>
      </c>
      <c r="M6">
        <f t="shared" si="0"/>
        <v>0</v>
      </c>
      <c r="O6" s="147" t="s">
        <v>272</v>
      </c>
      <c r="P6" s="147" t="s">
        <v>235</v>
      </c>
      <c r="Q6" s="148">
        <v>0</v>
      </c>
      <c r="R6" s="148">
        <v>0.73</v>
      </c>
    </row>
    <row r="7" spans="1:18">
      <c r="A7" s="78" t="s">
        <v>157</v>
      </c>
      <c r="B7" s="78" t="s">
        <v>25</v>
      </c>
      <c r="D7" s="78" t="s">
        <v>168</v>
      </c>
      <c r="E7" s="78" t="s">
        <v>162</v>
      </c>
      <c r="G7">
        <f t="shared" si="1"/>
        <v>6</v>
      </c>
      <c r="H7">
        <f t="shared" si="2"/>
        <v>47</v>
      </c>
      <c r="I7">
        <f t="shared" si="3"/>
        <v>2</v>
      </c>
      <c r="J7">
        <f>IF(G7="","",COUNTIF($I$2:I7,I7))</f>
        <v>4</v>
      </c>
      <c r="K7">
        <v>6</v>
      </c>
      <c r="L7">
        <f>VT!E16</f>
        <v>0</v>
      </c>
      <c r="M7">
        <f t="shared" si="0"/>
        <v>0</v>
      </c>
      <c r="O7" s="147" t="s">
        <v>240</v>
      </c>
      <c r="P7" s="147" t="s">
        <v>235</v>
      </c>
      <c r="Q7" s="148">
        <v>0.4</v>
      </c>
      <c r="R7" s="148">
        <v>0.49</v>
      </c>
    </row>
    <row r="8" spans="1:18">
      <c r="A8" s="78" t="s">
        <v>40</v>
      </c>
      <c r="B8" s="78" t="s">
        <v>39</v>
      </c>
      <c r="C8" s="78" t="s">
        <v>243</v>
      </c>
      <c r="D8" s="78" t="s">
        <v>168</v>
      </c>
      <c r="E8" s="78" t="s">
        <v>162</v>
      </c>
      <c r="G8">
        <f t="shared" si="1"/>
        <v>7</v>
      </c>
      <c r="H8">
        <f t="shared" si="2"/>
        <v>46</v>
      </c>
      <c r="I8">
        <f t="shared" si="3"/>
        <v>2</v>
      </c>
      <c r="J8">
        <f>IF(G8="","",COUNTIF($I$2:I8,I8))</f>
        <v>5</v>
      </c>
      <c r="K8">
        <v>7</v>
      </c>
      <c r="L8">
        <f>VT!E17</f>
        <v>0</v>
      </c>
      <c r="M8">
        <f t="shared" si="0"/>
        <v>0</v>
      </c>
      <c r="O8" s="147" t="s">
        <v>241</v>
      </c>
      <c r="P8" s="147" t="s">
        <v>235</v>
      </c>
      <c r="Q8" s="148">
        <v>0.25</v>
      </c>
      <c r="R8" s="148">
        <v>0.75</v>
      </c>
    </row>
    <row r="9" spans="1:18">
      <c r="A9" s="78" t="s">
        <v>145</v>
      </c>
      <c r="B9" s="78" t="s">
        <v>43</v>
      </c>
      <c r="C9" s="78" t="s">
        <v>243</v>
      </c>
      <c r="D9" s="78" t="s">
        <v>168</v>
      </c>
      <c r="E9" s="78" t="s">
        <v>162</v>
      </c>
      <c r="G9">
        <f t="shared" si="1"/>
        <v>8</v>
      </c>
      <c r="H9">
        <f t="shared" si="2"/>
        <v>45</v>
      </c>
      <c r="I9">
        <f t="shared" si="3"/>
        <v>2</v>
      </c>
      <c r="J9">
        <f>IF(G9="","",COUNTIF($I$2:I9,I9))</f>
        <v>6</v>
      </c>
      <c r="K9">
        <v>8</v>
      </c>
      <c r="L9">
        <f>VT!E18</f>
        <v>0</v>
      </c>
      <c r="M9">
        <f t="shared" si="0"/>
        <v>0</v>
      </c>
      <c r="O9" s="147" t="s">
        <v>242</v>
      </c>
      <c r="P9" s="147" t="s">
        <v>235</v>
      </c>
      <c r="Q9" s="148">
        <v>0.67</v>
      </c>
      <c r="R9" s="148">
        <v>0.49</v>
      </c>
    </row>
    <row r="10" spans="1:18">
      <c r="A10" s="78" t="s">
        <v>42</v>
      </c>
      <c r="B10" s="78" t="s">
        <v>41</v>
      </c>
      <c r="C10" s="78" t="s">
        <v>243</v>
      </c>
      <c r="D10" s="78" t="s">
        <v>168</v>
      </c>
      <c r="E10" s="78" t="s">
        <v>162</v>
      </c>
      <c r="G10">
        <f t="shared" si="1"/>
        <v>9</v>
      </c>
      <c r="H10">
        <f t="shared" si="2"/>
        <v>44</v>
      </c>
      <c r="I10">
        <f t="shared" si="3"/>
        <v>2</v>
      </c>
      <c r="J10">
        <f>IF(G10="","",COUNTIF($I$2:I10,I10))</f>
        <v>7</v>
      </c>
      <c r="K10">
        <v>9</v>
      </c>
      <c r="L10">
        <f>VT!H15</f>
        <v>0</v>
      </c>
      <c r="M10">
        <f t="shared" si="0"/>
        <v>0</v>
      </c>
      <c r="O10" s="147" t="s">
        <v>243</v>
      </c>
      <c r="P10" s="147" t="s">
        <v>235</v>
      </c>
      <c r="Q10" s="148">
        <v>0.78</v>
      </c>
      <c r="R10" s="148">
        <v>0.49</v>
      </c>
    </row>
    <row r="11" spans="1:18">
      <c r="A11" s="78" t="s">
        <v>146</v>
      </c>
      <c r="B11" s="78" t="s">
        <v>44</v>
      </c>
      <c r="D11" s="78" t="s">
        <v>168</v>
      </c>
      <c r="E11" s="78" t="s">
        <v>162</v>
      </c>
      <c r="G11">
        <f t="shared" si="1"/>
        <v>10</v>
      </c>
      <c r="H11">
        <f t="shared" si="2"/>
        <v>43</v>
      </c>
      <c r="I11">
        <f t="shared" si="3"/>
        <v>2</v>
      </c>
      <c r="J11">
        <f>IF(G11="","",COUNTIF($I$2:I11,I11))</f>
        <v>8</v>
      </c>
      <c r="K11">
        <v>10</v>
      </c>
      <c r="L11">
        <f>VT!H16</f>
        <v>0</v>
      </c>
      <c r="M11">
        <f t="shared" si="0"/>
        <v>0</v>
      </c>
      <c r="O11" s="147" t="s">
        <v>244</v>
      </c>
      <c r="P11" s="147" t="s">
        <v>235</v>
      </c>
      <c r="Q11" s="148">
        <v>0.56999999999999995</v>
      </c>
      <c r="R11" s="148">
        <v>0.56000000000000005</v>
      </c>
    </row>
    <row r="12" spans="1:18">
      <c r="A12" s="78" t="s">
        <v>158</v>
      </c>
      <c r="B12" s="78" t="s">
        <v>24</v>
      </c>
      <c r="C12" s="78" t="s">
        <v>240</v>
      </c>
      <c r="D12" s="78" t="s">
        <v>168</v>
      </c>
      <c r="E12" s="78" t="s">
        <v>162</v>
      </c>
      <c r="G12">
        <f t="shared" si="1"/>
        <v>11</v>
      </c>
      <c r="H12">
        <f t="shared" si="2"/>
        <v>42</v>
      </c>
      <c r="I12">
        <f t="shared" si="3"/>
        <v>3</v>
      </c>
      <c r="J12">
        <f>IF(G12="","",COUNTIF($I$2:I12,I12))</f>
        <v>1</v>
      </c>
      <c r="K12">
        <v>11</v>
      </c>
      <c r="L12">
        <f>VT!H17</f>
        <v>0</v>
      </c>
      <c r="M12">
        <f t="shared" si="0"/>
        <v>0</v>
      </c>
      <c r="O12" s="147" t="s">
        <v>245</v>
      </c>
      <c r="P12" s="147" t="s">
        <v>235</v>
      </c>
      <c r="Q12" s="148">
        <v>0.25</v>
      </c>
      <c r="R12" s="148">
        <v>0.87</v>
      </c>
    </row>
    <row r="13" spans="1:18">
      <c r="A13" s="78" t="s">
        <v>155</v>
      </c>
      <c r="B13" s="78" t="s">
        <v>45</v>
      </c>
      <c r="C13" s="78" t="s">
        <v>240</v>
      </c>
      <c r="D13" s="78" t="s">
        <v>168</v>
      </c>
      <c r="E13" s="78" t="s">
        <v>162</v>
      </c>
      <c r="G13">
        <f t="shared" si="1"/>
        <v>12</v>
      </c>
      <c r="H13">
        <f t="shared" si="2"/>
        <v>41</v>
      </c>
      <c r="I13">
        <f t="shared" si="3"/>
        <v>3</v>
      </c>
      <c r="J13">
        <f>IF(G13="","",COUNTIF($I$2:I13,I13))</f>
        <v>2</v>
      </c>
      <c r="K13">
        <v>12</v>
      </c>
      <c r="L13">
        <f>VT!H18</f>
        <v>0</v>
      </c>
      <c r="M13">
        <f t="shared" si="0"/>
        <v>0</v>
      </c>
      <c r="O13" s="147" t="s">
        <v>246</v>
      </c>
      <c r="P13" s="147" t="s">
        <v>235</v>
      </c>
      <c r="Q13" s="148">
        <v>0.83</v>
      </c>
      <c r="R13" s="148">
        <v>0.56000000000000005</v>
      </c>
    </row>
    <row r="14" spans="1:18">
      <c r="A14" s="78" t="s">
        <v>160</v>
      </c>
      <c r="B14" s="78" t="s">
        <v>26</v>
      </c>
      <c r="C14" s="78" t="s">
        <v>244</v>
      </c>
      <c r="D14" s="78" t="s">
        <v>168</v>
      </c>
      <c r="E14" s="78" t="s">
        <v>162</v>
      </c>
      <c r="G14">
        <f t="shared" ref="G14:G45" si="4">IF(OR(G13="",SUM(G13)+1&gt;$L$1),"",G13+1)</f>
        <v>13</v>
      </c>
      <c r="H14">
        <f t="shared" si="2"/>
        <v>40</v>
      </c>
      <c r="I14">
        <f t="shared" si="3"/>
        <v>3</v>
      </c>
      <c r="J14">
        <f>IF(G14="","",COUNTIF($I$2:I14,I14))</f>
        <v>3</v>
      </c>
      <c r="O14" s="147" t="s">
        <v>247</v>
      </c>
      <c r="P14" s="147" t="s">
        <v>235</v>
      </c>
      <c r="Q14" s="148">
        <v>0.95</v>
      </c>
      <c r="R14" s="148">
        <v>0.81</v>
      </c>
    </row>
    <row r="15" spans="1:18">
      <c r="A15" s="78" t="s">
        <v>159</v>
      </c>
      <c r="B15" s="78" t="s">
        <v>105</v>
      </c>
      <c r="D15" s="78" t="s">
        <v>168</v>
      </c>
      <c r="E15" s="78" t="s">
        <v>162</v>
      </c>
      <c r="G15">
        <f t="shared" si="4"/>
        <v>14</v>
      </c>
      <c r="H15">
        <f t="shared" ref="H15:H17" si="5">IF(OR(G14="",SUM(H14)-1&lt;1),"",H14-1)</f>
        <v>39</v>
      </c>
      <c r="I15">
        <f t="shared" si="3"/>
        <v>3</v>
      </c>
      <c r="J15">
        <f>IF(G15="","",COUNTIF($I$2:I15,I15))</f>
        <v>4</v>
      </c>
      <c r="O15" s="147" t="s">
        <v>248</v>
      </c>
      <c r="P15" s="147" t="s">
        <v>235</v>
      </c>
      <c r="Q15" s="148"/>
      <c r="R15" s="148"/>
    </row>
    <row r="16" spans="1:18">
      <c r="A16" s="78" t="s">
        <v>47</v>
      </c>
      <c r="B16" s="78" t="s">
        <v>46</v>
      </c>
      <c r="C16" s="78" t="s">
        <v>240</v>
      </c>
      <c r="D16" s="78" t="s">
        <v>168</v>
      </c>
      <c r="E16" s="78" t="s">
        <v>162</v>
      </c>
      <c r="G16">
        <f t="shared" si="4"/>
        <v>15</v>
      </c>
      <c r="H16">
        <f t="shared" si="5"/>
        <v>38</v>
      </c>
      <c r="I16">
        <f t="shared" si="3"/>
        <v>3</v>
      </c>
      <c r="J16">
        <f>IF(G16="","",COUNTIF($I$2:I16,I16))</f>
        <v>5</v>
      </c>
      <c r="O16" s="147" t="s">
        <v>250</v>
      </c>
      <c r="P16" s="147" t="s">
        <v>249</v>
      </c>
      <c r="Q16" s="148">
        <v>0.75</v>
      </c>
      <c r="R16" s="148">
        <v>0.22</v>
      </c>
    </row>
    <row r="17" spans="1:18">
      <c r="A17" s="78" t="s">
        <v>49</v>
      </c>
      <c r="B17" s="78" t="s">
        <v>48</v>
      </c>
      <c r="C17" s="78" t="s">
        <v>240</v>
      </c>
      <c r="D17" s="78" t="s">
        <v>168</v>
      </c>
      <c r="E17" s="78" t="s">
        <v>162</v>
      </c>
      <c r="G17">
        <f t="shared" si="4"/>
        <v>16</v>
      </c>
      <c r="H17">
        <f t="shared" si="5"/>
        <v>37</v>
      </c>
      <c r="I17">
        <f t="shared" si="3"/>
        <v>3</v>
      </c>
      <c r="J17">
        <f>IF(G17="","",COUNTIF($I$2:I17,I17))</f>
        <v>6</v>
      </c>
      <c r="O17" s="147" t="s">
        <v>251</v>
      </c>
      <c r="P17" s="147" t="s">
        <v>249</v>
      </c>
      <c r="Q17" s="148">
        <v>0.55000000000000004</v>
      </c>
      <c r="R17" s="148">
        <v>0.22</v>
      </c>
    </row>
    <row r="18" spans="1:18">
      <c r="A18" s="78" t="s">
        <v>112</v>
      </c>
      <c r="B18" s="78" t="s">
        <v>111</v>
      </c>
      <c r="D18" s="78" t="s">
        <v>168</v>
      </c>
      <c r="E18" s="78" t="s">
        <v>162</v>
      </c>
      <c r="G18">
        <f t="shared" si="4"/>
        <v>17</v>
      </c>
      <c r="H18">
        <f t="shared" ref="H18:H21" si="6">IF(OR(G17="",SUM(H17)-1&lt;1),"",H17-1)</f>
        <v>36</v>
      </c>
      <c r="I18">
        <f t="shared" si="3"/>
        <v>3</v>
      </c>
      <c r="J18">
        <f>IF(G18="","",COUNTIF($I$2:I18,I18))</f>
        <v>7</v>
      </c>
      <c r="O18" s="147" t="s">
        <v>253</v>
      </c>
      <c r="P18" s="147" t="s">
        <v>252</v>
      </c>
      <c r="Q18" s="148">
        <v>0</v>
      </c>
      <c r="R18" s="148">
        <v>0.4</v>
      </c>
    </row>
    <row r="19" spans="1:18">
      <c r="A19" s="78" t="s">
        <v>51</v>
      </c>
      <c r="B19" s="78" t="s">
        <v>50</v>
      </c>
      <c r="C19" s="78" t="s">
        <v>240</v>
      </c>
      <c r="D19" s="78" t="s">
        <v>168</v>
      </c>
      <c r="E19" s="78" t="s">
        <v>162</v>
      </c>
      <c r="G19">
        <f t="shared" si="4"/>
        <v>18</v>
      </c>
      <c r="H19">
        <f t="shared" si="6"/>
        <v>35</v>
      </c>
      <c r="I19">
        <f t="shared" si="3"/>
        <v>3</v>
      </c>
      <c r="J19">
        <f>IF(G19="","",COUNTIF($I$2:I19,I19))</f>
        <v>8</v>
      </c>
      <c r="O19" s="147" t="s">
        <v>254</v>
      </c>
      <c r="P19" s="147" t="s">
        <v>252</v>
      </c>
      <c r="Q19" s="148">
        <v>0</v>
      </c>
      <c r="R19" s="148">
        <v>0.48</v>
      </c>
    </row>
    <row r="20" spans="1:18">
      <c r="A20" s="78" t="s">
        <v>147</v>
      </c>
      <c r="B20" s="78" t="s">
        <v>52</v>
      </c>
      <c r="D20" s="78" t="s">
        <v>168</v>
      </c>
      <c r="E20" s="78" t="s">
        <v>162</v>
      </c>
      <c r="G20">
        <f t="shared" si="4"/>
        <v>19</v>
      </c>
      <c r="H20">
        <f t="shared" si="6"/>
        <v>34</v>
      </c>
      <c r="I20">
        <f t="shared" si="3"/>
        <v>4</v>
      </c>
      <c r="J20">
        <f>IF(G20="","",COUNTIF($I$2:I20,I20))</f>
        <v>1</v>
      </c>
      <c r="O20" s="147" t="s">
        <v>255</v>
      </c>
      <c r="P20" s="147" t="s">
        <v>252</v>
      </c>
      <c r="Q20" s="148">
        <v>0</v>
      </c>
      <c r="R20" s="148">
        <v>0.65</v>
      </c>
    </row>
    <row r="21" spans="1:18">
      <c r="A21" s="78" t="s">
        <v>156</v>
      </c>
      <c r="B21" s="78" t="s">
        <v>53</v>
      </c>
      <c r="D21" s="78" t="s">
        <v>168</v>
      </c>
      <c r="E21" s="78" t="s">
        <v>162</v>
      </c>
      <c r="G21">
        <f t="shared" si="4"/>
        <v>20</v>
      </c>
      <c r="H21">
        <f t="shared" si="6"/>
        <v>33</v>
      </c>
      <c r="I21">
        <f t="shared" si="3"/>
        <v>4</v>
      </c>
      <c r="J21">
        <f>IF(G21="","",COUNTIF($I$2:I21,I21))</f>
        <v>2</v>
      </c>
      <c r="O21" s="147" t="s">
        <v>256</v>
      </c>
      <c r="P21" s="147" t="s">
        <v>252</v>
      </c>
      <c r="Q21" s="148">
        <v>0</v>
      </c>
      <c r="R21" s="148">
        <v>0.7</v>
      </c>
    </row>
    <row r="22" spans="1:18">
      <c r="A22" s="78" t="s">
        <v>148</v>
      </c>
      <c r="B22" s="78" t="s">
        <v>62</v>
      </c>
      <c r="C22" s="78" t="s">
        <v>240</v>
      </c>
      <c r="D22" s="78" t="s">
        <v>168</v>
      </c>
      <c r="E22" s="78" t="s">
        <v>162</v>
      </c>
      <c r="G22">
        <f t="shared" si="4"/>
        <v>21</v>
      </c>
      <c r="H22">
        <f t="shared" ref="H22:H39" si="7">IF(OR(G21="",SUM(H21)-1&lt;1),"",H21-1)</f>
        <v>32</v>
      </c>
      <c r="I22">
        <f t="shared" si="3"/>
        <v>4</v>
      </c>
      <c r="J22">
        <f>IF(G22="","",COUNTIF($I$2:I22,I22))</f>
        <v>3</v>
      </c>
      <c r="O22" s="147" t="s">
        <v>258</v>
      </c>
      <c r="P22" s="147" t="s">
        <v>257</v>
      </c>
      <c r="Q22" s="148"/>
      <c r="R22" s="148"/>
    </row>
    <row r="23" spans="1:18">
      <c r="A23" s="78" t="s">
        <v>153</v>
      </c>
      <c r="B23" s="78" t="s">
        <v>63</v>
      </c>
      <c r="C23" s="78" t="s">
        <v>240</v>
      </c>
      <c r="D23" s="78" t="s">
        <v>168</v>
      </c>
      <c r="E23" s="78" t="s">
        <v>162</v>
      </c>
      <c r="G23">
        <f t="shared" si="4"/>
        <v>22</v>
      </c>
      <c r="H23">
        <f t="shared" si="7"/>
        <v>31</v>
      </c>
      <c r="I23">
        <f t="shared" si="3"/>
        <v>4</v>
      </c>
      <c r="J23">
        <f>IF(G23="","",COUNTIF($I$2:I23,I23))</f>
        <v>4</v>
      </c>
      <c r="O23" s="147" t="s">
        <v>259</v>
      </c>
      <c r="P23" s="147" t="s">
        <v>257</v>
      </c>
      <c r="Q23" s="148">
        <v>0</v>
      </c>
      <c r="R23" s="148">
        <v>0.38</v>
      </c>
    </row>
    <row r="24" spans="1:18">
      <c r="A24" s="78" t="s">
        <v>149</v>
      </c>
      <c r="B24" s="78" t="s">
        <v>64</v>
      </c>
      <c r="D24" s="78" t="s">
        <v>168</v>
      </c>
      <c r="E24" s="78" t="s">
        <v>162</v>
      </c>
      <c r="G24">
        <f t="shared" si="4"/>
        <v>23</v>
      </c>
      <c r="H24">
        <f t="shared" si="7"/>
        <v>30</v>
      </c>
      <c r="I24">
        <f t="shared" si="3"/>
        <v>4</v>
      </c>
      <c r="J24">
        <f>IF(G24="","",COUNTIF($I$2:I24,I24))</f>
        <v>5</v>
      </c>
      <c r="O24" s="147" t="s">
        <v>261</v>
      </c>
      <c r="P24" s="147" t="s">
        <v>260</v>
      </c>
      <c r="Q24" s="148">
        <v>0</v>
      </c>
      <c r="R24" s="148">
        <v>0.17</v>
      </c>
    </row>
    <row r="25" spans="1:18">
      <c r="A25" s="78" t="s">
        <v>109</v>
      </c>
      <c r="B25" s="78" t="s">
        <v>108</v>
      </c>
      <c r="C25" s="78" t="s">
        <v>240</v>
      </c>
      <c r="D25" s="78" t="s">
        <v>168</v>
      </c>
      <c r="E25" s="78" t="s">
        <v>162</v>
      </c>
      <c r="G25">
        <f t="shared" si="4"/>
        <v>24</v>
      </c>
      <c r="H25">
        <f t="shared" si="7"/>
        <v>29</v>
      </c>
      <c r="I25">
        <f t="shared" si="3"/>
        <v>4</v>
      </c>
      <c r="J25">
        <f>IF(G25="","",COUNTIF($I$2:I25,I25))</f>
        <v>6</v>
      </c>
      <c r="O25" s="147" t="s">
        <v>262</v>
      </c>
      <c r="P25" s="147" t="s">
        <v>260</v>
      </c>
      <c r="Q25" s="148"/>
      <c r="R25" s="148"/>
    </row>
    <row r="26" spans="1:18">
      <c r="A26" s="78" t="s">
        <v>110</v>
      </c>
      <c r="B26" s="78" t="s">
        <v>113</v>
      </c>
      <c r="C26" s="78" t="s">
        <v>247</v>
      </c>
      <c r="D26" s="78" t="s">
        <v>168</v>
      </c>
      <c r="E26" s="78" t="s">
        <v>162</v>
      </c>
      <c r="G26">
        <f t="shared" si="4"/>
        <v>25</v>
      </c>
      <c r="H26">
        <f t="shared" si="7"/>
        <v>28</v>
      </c>
      <c r="I26">
        <f t="shared" si="3"/>
        <v>4</v>
      </c>
      <c r="J26">
        <f>IF(G26="","",COUNTIF($I$2:I26,I26))</f>
        <v>7</v>
      </c>
    </row>
    <row r="27" spans="1:18">
      <c r="A27" s="78" t="s">
        <v>127</v>
      </c>
      <c r="B27" s="78" t="s">
        <v>126</v>
      </c>
      <c r="C27" s="78" t="s">
        <v>240</v>
      </c>
      <c r="D27" s="78" t="s">
        <v>168</v>
      </c>
      <c r="E27" s="78" t="s">
        <v>162</v>
      </c>
      <c r="G27">
        <f t="shared" si="4"/>
        <v>26</v>
      </c>
      <c r="H27">
        <f t="shared" si="7"/>
        <v>27</v>
      </c>
      <c r="I27">
        <f t="shared" si="3"/>
        <v>4</v>
      </c>
      <c r="J27">
        <f>IF(G27="","",COUNTIF($I$2:I27,I27))</f>
        <v>8</v>
      </c>
    </row>
    <row r="28" spans="1:18">
      <c r="A28" s="78" t="s">
        <v>151</v>
      </c>
      <c r="B28" s="78" t="s">
        <v>125</v>
      </c>
      <c r="C28" s="78" t="s">
        <v>240</v>
      </c>
      <c r="D28" s="78" t="s">
        <v>168</v>
      </c>
      <c r="E28" s="78" t="s">
        <v>162</v>
      </c>
      <c r="G28">
        <f t="shared" si="4"/>
        <v>27</v>
      </c>
      <c r="H28">
        <f t="shared" si="7"/>
        <v>26</v>
      </c>
      <c r="I28">
        <f t="shared" si="3"/>
        <v>5</v>
      </c>
      <c r="J28">
        <f>IF(G28="","",COUNTIF($I$2:I28,I28))</f>
        <v>1</v>
      </c>
    </row>
    <row r="29" spans="1:18">
      <c r="A29" s="78" t="s">
        <v>124</v>
      </c>
      <c r="B29" s="78" t="s">
        <v>123</v>
      </c>
      <c r="C29" s="78" t="s">
        <v>240</v>
      </c>
      <c r="D29" s="78" t="s">
        <v>168</v>
      </c>
      <c r="E29" s="78" t="s">
        <v>162</v>
      </c>
      <c r="G29">
        <f t="shared" si="4"/>
        <v>28</v>
      </c>
      <c r="H29">
        <f t="shared" si="7"/>
        <v>25</v>
      </c>
      <c r="I29">
        <f t="shared" si="3"/>
        <v>6</v>
      </c>
      <c r="J29">
        <f>IF(G29="","",COUNTIF($I$2:I29,I29))</f>
        <v>1</v>
      </c>
    </row>
    <row r="30" spans="1:18">
      <c r="A30" s="78" t="s">
        <v>150</v>
      </c>
      <c r="B30" s="78" t="s">
        <v>122</v>
      </c>
      <c r="D30" s="78" t="s">
        <v>168</v>
      </c>
      <c r="E30" s="78" t="s">
        <v>162</v>
      </c>
      <c r="G30">
        <f t="shared" si="4"/>
        <v>29</v>
      </c>
      <c r="H30">
        <f t="shared" si="7"/>
        <v>24</v>
      </c>
      <c r="I30">
        <f t="shared" si="3"/>
        <v>7</v>
      </c>
      <c r="J30">
        <f>IF(G30="","",COUNTIF($I$2:I30,I30))</f>
        <v>1</v>
      </c>
    </row>
    <row r="31" spans="1:18">
      <c r="A31" s="78" t="s">
        <v>154</v>
      </c>
      <c r="B31" s="78" t="s">
        <v>104</v>
      </c>
      <c r="D31" s="78" t="s">
        <v>168</v>
      </c>
      <c r="E31" s="78" t="s">
        <v>162</v>
      </c>
      <c r="G31">
        <f t="shared" si="4"/>
        <v>30</v>
      </c>
      <c r="H31">
        <f t="shared" si="7"/>
        <v>23</v>
      </c>
      <c r="I31">
        <f t="shared" si="3"/>
        <v>8</v>
      </c>
      <c r="J31">
        <f>IF(G31="","",COUNTIF($I$2:I31,I31))</f>
        <v>1</v>
      </c>
    </row>
    <row r="32" spans="1:18">
      <c r="A32" s="78" t="s">
        <v>121</v>
      </c>
      <c r="B32" s="78" t="s">
        <v>120</v>
      </c>
      <c r="D32" s="78" t="s">
        <v>168</v>
      </c>
      <c r="E32" s="78" t="s">
        <v>162</v>
      </c>
      <c r="G32">
        <f t="shared" si="4"/>
        <v>31</v>
      </c>
      <c r="H32">
        <f t="shared" si="7"/>
        <v>22</v>
      </c>
      <c r="I32">
        <f t="shared" si="3"/>
        <v>9</v>
      </c>
      <c r="J32">
        <f>IF(G32="","",COUNTIF($I$2:I32,I32))</f>
        <v>1</v>
      </c>
    </row>
    <row r="33" spans="1:10">
      <c r="A33" s="78" t="s">
        <v>129</v>
      </c>
      <c r="B33" s="78" t="s">
        <v>128</v>
      </c>
      <c r="C33" s="78" t="s">
        <v>240</v>
      </c>
      <c r="D33" s="78" t="s">
        <v>168</v>
      </c>
      <c r="E33" s="78" t="s">
        <v>162</v>
      </c>
      <c r="G33">
        <f t="shared" si="4"/>
        <v>32</v>
      </c>
      <c r="H33">
        <f t="shared" si="7"/>
        <v>21</v>
      </c>
      <c r="I33">
        <f t="shared" si="3"/>
        <v>10</v>
      </c>
      <c r="J33">
        <f>IF(G33="","",COUNTIF($I$2:I33,I33))</f>
        <v>1</v>
      </c>
    </row>
    <row r="34" spans="1:10">
      <c r="G34">
        <f t="shared" si="4"/>
        <v>33</v>
      </c>
      <c r="H34">
        <f t="shared" si="7"/>
        <v>20</v>
      </c>
      <c r="I34">
        <f t="shared" si="3"/>
        <v>11</v>
      </c>
      <c r="J34">
        <f>IF(G34="","",COUNTIF($I$2:I34,I34))</f>
        <v>1</v>
      </c>
    </row>
    <row r="35" spans="1:10">
      <c r="A35" s="78" t="s">
        <v>134</v>
      </c>
      <c r="B35" s="78" t="s">
        <v>29</v>
      </c>
      <c r="C35" s="78" t="s">
        <v>245</v>
      </c>
      <c r="D35" s="78" t="s">
        <v>171</v>
      </c>
      <c r="E35" s="78" t="s">
        <v>166</v>
      </c>
      <c r="G35">
        <f t="shared" si="4"/>
        <v>34</v>
      </c>
      <c r="H35">
        <f t="shared" si="7"/>
        <v>19</v>
      </c>
      <c r="I35">
        <f t="shared" ref="I35:I66" si="8">IF(G35="","",IF(J34&lt;VLOOKUP(I34,K:M,3,FALSE),I34,I34+1))</f>
        <v>12</v>
      </c>
      <c r="J35">
        <f>IF(G35="","",COUNTIF($I$2:I35,I35))</f>
        <v>1</v>
      </c>
    </row>
    <row r="36" spans="1:10">
      <c r="A36" s="78" t="s">
        <v>135</v>
      </c>
      <c r="B36" s="78" t="s">
        <v>30</v>
      </c>
      <c r="C36" s="78" t="s">
        <v>245</v>
      </c>
      <c r="D36" s="78" t="s">
        <v>171</v>
      </c>
      <c r="E36" s="78" t="s">
        <v>166</v>
      </c>
      <c r="G36">
        <f t="shared" si="4"/>
        <v>35</v>
      </c>
      <c r="H36">
        <f t="shared" si="7"/>
        <v>18</v>
      </c>
      <c r="I36">
        <f t="shared" si="8"/>
        <v>13</v>
      </c>
      <c r="J36">
        <f>IF(G36="","",COUNTIF($I$2:I36,I36))</f>
        <v>1</v>
      </c>
    </row>
    <row r="37" spans="1:10">
      <c r="A37" s="78" t="s">
        <v>136</v>
      </c>
      <c r="B37" s="78" t="s">
        <v>31</v>
      </c>
      <c r="C37" s="78" t="s">
        <v>245</v>
      </c>
      <c r="D37" s="78" t="s">
        <v>171</v>
      </c>
      <c r="E37" s="78" t="s">
        <v>166</v>
      </c>
      <c r="G37">
        <f t="shared" si="4"/>
        <v>36</v>
      </c>
      <c r="H37">
        <f t="shared" si="7"/>
        <v>17</v>
      </c>
      <c r="I37" t="e">
        <f t="shared" si="8"/>
        <v>#N/A</v>
      </c>
      <c r="J37">
        <f>IF(G37="","",COUNTIF($I$2:I37,I37))</f>
        <v>1</v>
      </c>
    </row>
    <row r="38" spans="1:10">
      <c r="A38" s="78" t="s">
        <v>138</v>
      </c>
      <c r="B38" s="78" t="s">
        <v>33</v>
      </c>
      <c r="C38" s="78" t="s">
        <v>245</v>
      </c>
      <c r="D38" s="78" t="s">
        <v>171</v>
      </c>
      <c r="E38" s="78" t="s">
        <v>166</v>
      </c>
      <c r="G38">
        <f t="shared" si="4"/>
        <v>37</v>
      </c>
      <c r="H38">
        <f t="shared" si="7"/>
        <v>16</v>
      </c>
      <c r="I38" t="e">
        <f t="shared" si="8"/>
        <v>#N/A</v>
      </c>
      <c r="J38">
        <f>IF(G38="","",COUNTIF($I$2:I38,I38))</f>
        <v>2</v>
      </c>
    </row>
    <row r="39" spans="1:10">
      <c r="A39" s="78" t="s">
        <v>139</v>
      </c>
      <c r="B39" s="78" t="s">
        <v>34</v>
      </c>
      <c r="C39" s="78" t="s">
        <v>245</v>
      </c>
      <c r="D39" s="78" t="s">
        <v>171</v>
      </c>
      <c r="E39" s="78" t="s">
        <v>166</v>
      </c>
      <c r="G39">
        <f t="shared" si="4"/>
        <v>38</v>
      </c>
      <c r="H39">
        <f t="shared" si="7"/>
        <v>15</v>
      </c>
      <c r="I39" t="e">
        <f t="shared" si="8"/>
        <v>#N/A</v>
      </c>
      <c r="J39">
        <f>IF(G39="","",COUNTIF($I$2:I39,I39))</f>
        <v>3</v>
      </c>
    </row>
    <row r="40" spans="1:10">
      <c r="A40" s="78" t="s">
        <v>137</v>
      </c>
      <c r="B40" s="78" t="s">
        <v>32</v>
      </c>
      <c r="C40" s="78" t="s">
        <v>245</v>
      </c>
      <c r="D40" s="78" t="s">
        <v>171</v>
      </c>
      <c r="E40" s="78" t="s">
        <v>166</v>
      </c>
      <c r="G40">
        <f t="shared" si="4"/>
        <v>39</v>
      </c>
      <c r="H40">
        <f t="shared" ref="H40:H76" si="9">IF(OR(G39="",SUM(H39)-1&lt;1),"",H39-1)</f>
        <v>14</v>
      </c>
      <c r="I40" t="e">
        <f t="shared" si="8"/>
        <v>#N/A</v>
      </c>
      <c r="J40">
        <f>IF(G40="","",COUNTIF($I$2:I40,I40))</f>
        <v>4</v>
      </c>
    </row>
    <row r="41" spans="1:10">
      <c r="A41" s="78" t="s">
        <v>28</v>
      </c>
      <c r="B41" s="78" t="s">
        <v>27</v>
      </c>
      <c r="C41" s="78" t="s">
        <v>247</v>
      </c>
      <c r="D41" s="78" t="s">
        <v>171</v>
      </c>
      <c r="E41" s="78" t="s">
        <v>166</v>
      </c>
      <c r="G41">
        <f t="shared" si="4"/>
        <v>40</v>
      </c>
      <c r="H41">
        <f t="shared" si="9"/>
        <v>13</v>
      </c>
      <c r="I41" t="e">
        <f t="shared" si="8"/>
        <v>#N/A</v>
      </c>
      <c r="J41">
        <f>IF(G41="","",COUNTIF($I$2:I41,I41))</f>
        <v>5</v>
      </c>
    </row>
    <row r="42" spans="1:10">
      <c r="A42" s="78" t="s">
        <v>392</v>
      </c>
      <c r="B42" s="78" t="s">
        <v>185</v>
      </c>
      <c r="C42" s="78" t="s">
        <v>246</v>
      </c>
      <c r="D42" s="78" t="s">
        <v>171</v>
      </c>
      <c r="E42" s="78" t="s">
        <v>166</v>
      </c>
      <c r="G42">
        <f t="shared" si="4"/>
        <v>41</v>
      </c>
      <c r="H42">
        <f t="shared" si="9"/>
        <v>12</v>
      </c>
      <c r="I42" t="e">
        <f t="shared" si="8"/>
        <v>#N/A</v>
      </c>
      <c r="J42">
        <f>IF(G42="","",COUNTIF($I$2:I42,I42))</f>
        <v>6</v>
      </c>
    </row>
    <row r="43" spans="1:10">
      <c r="A43" s="78" t="s">
        <v>393</v>
      </c>
      <c r="B43" s="78" t="s">
        <v>82</v>
      </c>
      <c r="C43" s="78" t="s">
        <v>247</v>
      </c>
      <c r="D43" s="78" t="s">
        <v>171</v>
      </c>
      <c r="E43" s="78" t="s">
        <v>166</v>
      </c>
      <c r="G43">
        <f t="shared" si="4"/>
        <v>42</v>
      </c>
      <c r="H43">
        <f t="shared" si="9"/>
        <v>11</v>
      </c>
      <c r="I43" t="e">
        <f t="shared" si="8"/>
        <v>#N/A</v>
      </c>
      <c r="J43">
        <f>IF(G43="","",COUNTIF($I$2:I43,I43))</f>
        <v>7</v>
      </c>
    </row>
    <row r="44" spans="1:10">
      <c r="A44" s="78" t="s">
        <v>215</v>
      </c>
      <c r="B44" s="78" t="s">
        <v>216</v>
      </c>
      <c r="C44" s="78" t="s">
        <v>246</v>
      </c>
      <c r="D44" s="78" t="s">
        <v>171</v>
      </c>
      <c r="E44" s="78" t="s">
        <v>166</v>
      </c>
      <c r="G44">
        <f t="shared" si="4"/>
        <v>43</v>
      </c>
      <c r="H44">
        <f t="shared" si="9"/>
        <v>10</v>
      </c>
      <c r="I44" t="e">
        <f t="shared" si="8"/>
        <v>#N/A</v>
      </c>
      <c r="J44">
        <f>IF(G44="","",COUNTIF($I$2:I44,I44))</f>
        <v>8</v>
      </c>
    </row>
    <row r="45" spans="1:10">
      <c r="A45" s="78" t="s">
        <v>394</v>
      </c>
      <c r="B45" s="78" t="s">
        <v>83</v>
      </c>
      <c r="C45" s="78" t="s">
        <v>246</v>
      </c>
      <c r="D45" s="78" t="s">
        <v>171</v>
      </c>
      <c r="E45" s="78" t="s">
        <v>166</v>
      </c>
      <c r="G45">
        <f t="shared" si="4"/>
        <v>44</v>
      </c>
      <c r="H45">
        <f t="shared" si="9"/>
        <v>9</v>
      </c>
      <c r="I45" t="e">
        <f t="shared" si="8"/>
        <v>#N/A</v>
      </c>
      <c r="J45">
        <f>IF(G45="","",COUNTIF($I$2:I45,I45))</f>
        <v>9</v>
      </c>
    </row>
    <row r="46" spans="1:10">
      <c r="A46" s="78" t="s">
        <v>103</v>
      </c>
      <c r="B46" s="78" t="s">
        <v>102</v>
      </c>
      <c r="C46" s="78" t="s">
        <v>244</v>
      </c>
      <c r="D46" s="78" t="s">
        <v>171</v>
      </c>
      <c r="E46" s="78" t="s">
        <v>166</v>
      </c>
      <c r="G46">
        <f t="shared" ref="G46:G76" si="10">IF(OR(G45="",SUM(G45)+1&gt;$L$1),"",G45+1)</f>
        <v>45</v>
      </c>
      <c r="H46">
        <f t="shared" si="9"/>
        <v>8</v>
      </c>
      <c r="I46" t="e">
        <f t="shared" si="8"/>
        <v>#N/A</v>
      </c>
      <c r="J46">
        <f>IF(G46="","",COUNTIF($I$2:I46,I46))</f>
        <v>10</v>
      </c>
    </row>
    <row r="47" spans="1:10">
      <c r="A47" s="78" t="s">
        <v>404</v>
      </c>
      <c r="B47" s="78" t="s">
        <v>214</v>
      </c>
      <c r="C47" s="78" t="s">
        <v>242</v>
      </c>
      <c r="D47" s="78" t="s">
        <v>171</v>
      </c>
      <c r="E47" s="78" t="s">
        <v>166</v>
      </c>
      <c r="G47">
        <f t="shared" si="10"/>
        <v>46</v>
      </c>
      <c r="H47">
        <f t="shared" si="9"/>
        <v>7</v>
      </c>
      <c r="I47" t="e">
        <f t="shared" si="8"/>
        <v>#N/A</v>
      </c>
      <c r="J47">
        <f>IF(G47="","",COUNTIF($I$2:I47,I47))</f>
        <v>11</v>
      </c>
    </row>
    <row r="48" spans="1:10">
      <c r="A48" s="78" t="s">
        <v>406</v>
      </c>
      <c r="B48" s="78" t="s">
        <v>67</v>
      </c>
      <c r="C48" s="78" t="s">
        <v>242</v>
      </c>
      <c r="D48" s="78" t="s">
        <v>171</v>
      </c>
      <c r="E48" s="78" t="s">
        <v>166</v>
      </c>
      <c r="G48">
        <f t="shared" si="10"/>
        <v>47</v>
      </c>
      <c r="H48">
        <f t="shared" si="9"/>
        <v>6</v>
      </c>
      <c r="I48" t="e">
        <f t="shared" si="8"/>
        <v>#N/A</v>
      </c>
      <c r="J48">
        <f>IF(G48="","",COUNTIF($I$2:I48,I48))</f>
        <v>12</v>
      </c>
    </row>
    <row r="49" spans="1:10">
      <c r="A49" s="78" t="s">
        <v>69</v>
      </c>
      <c r="B49" s="78" t="s">
        <v>68</v>
      </c>
      <c r="C49" s="78" t="s">
        <v>242</v>
      </c>
      <c r="D49" s="78" t="s">
        <v>171</v>
      </c>
      <c r="E49" s="78" t="s">
        <v>166</v>
      </c>
      <c r="G49">
        <f t="shared" si="10"/>
        <v>48</v>
      </c>
      <c r="H49">
        <f t="shared" si="9"/>
        <v>5</v>
      </c>
      <c r="I49" t="e">
        <f t="shared" si="8"/>
        <v>#N/A</v>
      </c>
      <c r="J49">
        <f>IF(G49="","",COUNTIF($I$2:I49,I49))</f>
        <v>13</v>
      </c>
    </row>
    <row r="50" spans="1:10">
      <c r="A50" s="78" t="s">
        <v>71</v>
      </c>
      <c r="B50" s="78" t="s">
        <v>70</v>
      </c>
      <c r="C50" s="78" t="s">
        <v>238</v>
      </c>
      <c r="D50" s="78" t="s">
        <v>171</v>
      </c>
      <c r="E50" s="78" t="s">
        <v>166</v>
      </c>
      <c r="G50">
        <f t="shared" si="10"/>
        <v>49</v>
      </c>
      <c r="H50">
        <f t="shared" si="9"/>
        <v>4</v>
      </c>
      <c r="I50" t="e">
        <f t="shared" si="8"/>
        <v>#N/A</v>
      </c>
      <c r="J50">
        <f>IF(G50="","",COUNTIF($I$2:I50,I50))</f>
        <v>14</v>
      </c>
    </row>
    <row r="51" spans="1:10">
      <c r="A51" s="78" t="s">
        <v>73</v>
      </c>
      <c r="B51" s="78" t="s">
        <v>72</v>
      </c>
      <c r="C51" s="78" t="s">
        <v>242</v>
      </c>
      <c r="D51" s="78" t="s">
        <v>171</v>
      </c>
      <c r="E51" s="78" t="s">
        <v>166</v>
      </c>
      <c r="G51">
        <f t="shared" si="10"/>
        <v>50</v>
      </c>
      <c r="H51">
        <f t="shared" si="9"/>
        <v>3</v>
      </c>
      <c r="I51" t="e">
        <f t="shared" si="8"/>
        <v>#N/A</v>
      </c>
      <c r="J51">
        <f>IF(G51="","",COUNTIF($I$2:I51,I51))</f>
        <v>15</v>
      </c>
    </row>
    <row r="52" spans="1:10">
      <c r="A52" s="78" t="s">
        <v>405</v>
      </c>
      <c r="B52" s="78" t="s">
        <v>74</v>
      </c>
      <c r="C52" s="78" t="s">
        <v>242</v>
      </c>
      <c r="D52" s="78" t="s">
        <v>171</v>
      </c>
      <c r="E52" s="78" t="s">
        <v>166</v>
      </c>
      <c r="G52">
        <f t="shared" si="10"/>
        <v>51</v>
      </c>
      <c r="H52">
        <f t="shared" si="9"/>
        <v>2</v>
      </c>
      <c r="I52" t="e">
        <f t="shared" si="8"/>
        <v>#N/A</v>
      </c>
      <c r="J52">
        <f>IF(G52="","",COUNTIF($I$2:I52,I52))</f>
        <v>16</v>
      </c>
    </row>
    <row r="53" spans="1:10">
      <c r="A53" s="78" t="s">
        <v>76</v>
      </c>
      <c r="B53" s="78" t="s">
        <v>75</v>
      </c>
      <c r="C53" s="78" t="s">
        <v>242</v>
      </c>
      <c r="D53" s="78" t="s">
        <v>171</v>
      </c>
      <c r="E53" s="78" t="s">
        <v>166</v>
      </c>
      <c r="G53">
        <f t="shared" si="10"/>
        <v>52</v>
      </c>
      <c r="H53">
        <f t="shared" si="9"/>
        <v>1</v>
      </c>
      <c r="I53" t="e">
        <f t="shared" si="8"/>
        <v>#N/A</v>
      </c>
      <c r="J53">
        <f>IF(G53="","",COUNTIF($I$2:I53,I53))</f>
        <v>17</v>
      </c>
    </row>
    <row r="54" spans="1:10">
      <c r="A54" s="78" t="s">
        <v>179</v>
      </c>
      <c r="B54" s="78" t="s">
        <v>77</v>
      </c>
      <c r="D54" s="78" t="s">
        <v>171</v>
      </c>
      <c r="E54" s="78" t="s">
        <v>166</v>
      </c>
      <c r="G54" t="str">
        <f t="shared" si="10"/>
        <v/>
      </c>
      <c r="H54" t="str">
        <f t="shared" si="9"/>
        <v/>
      </c>
      <c r="I54" t="str">
        <f t="shared" si="8"/>
        <v/>
      </c>
      <c r="J54" t="str">
        <f>IF(G54="","",COUNTIF($I$2:I54,I54))</f>
        <v/>
      </c>
    </row>
    <row r="55" spans="1:10">
      <c r="A55" s="78" t="s">
        <v>79</v>
      </c>
      <c r="B55" s="78" t="s">
        <v>78</v>
      </c>
      <c r="C55" s="78" t="s">
        <v>247</v>
      </c>
      <c r="D55" s="78" t="s">
        <v>171</v>
      </c>
      <c r="E55" s="78" t="s">
        <v>166</v>
      </c>
      <c r="G55" t="str">
        <f t="shared" si="10"/>
        <v/>
      </c>
      <c r="H55" t="str">
        <f t="shared" si="9"/>
        <v/>
      </c>
      <c r="I55" t="str">
        <f t="shared" si="8"/>
        <v/>
      </c>
      <c r="J55" t="str">
        <f>IF(G55="","",COUNTIF($I$2:I55,I55))</f>
        <v/>
      </c>
    </row>
    <row r="56" spans="1:10">
      <c r="A56" s="78" t="s">
        <v>81</v>
      </c>
      <c r="B56" s="78" t="s">
        <v>80</v>
      </c>
      <c r="C56" s="78" t="s">
        <v>242</v>
      </c>
      <c r="D56" s="78" t="s">
        <v>171</v>
      </c>
      <c r="E56" s="78" t="s">
        <v>166</v>
      </c>
      <c r="G56" t="str">
        <f t="shared" si="10"/>
        <v/>
      </c>
      <c r="H56" t="str">
        <f t="shared" si="9"/>
        <v/>
      </c>
      <c r="I56" t="str">
        <f t="shared" si="8"/>
        <v/>
      </c>
      <c r="J56" t="str">
        <f>IF(G56="","",COUNTIF($I$2:I56,I56))</f>
        <v/>
      </c>
    </row>
    <row r="57" spans="1:10">
      <c r="A57" s="78" t="s">
        <v>85</v>
      </c>
      <c r="B57" s="78" t="s">
        <v>84</v>
      </c>
      <c r="C57" s="78" t="s">
        <v>242</v>
      </c>
      <c r="D57" s="78" t="s">
        <v>171</v>
      </c>
      <c r="E57" s="78" t="s">
        <v>166</v>
      </c>
      <c r="G57" t="str">
        <f t="shared" si="10"/>
        <v/>
      </c>
      <c r="H57" t="str">
        <f t="shared" si="9"/>
        <v/>
      </c>
      <c r="I57" t="str">
        <f t="shared" si="8"/>
        <v/>
      </c>
      <c r="J57" t="str">
        <f>IF(G57="","",COUNTIF($I$2:I57,I57))</f>
        <v/>
      </c>
    </row>
    <row r="58" spans="1:10">
      <c r="A58" s="78" t="s">
        <v>87</v>
      </c>
      <c r="B58" s="78" t="s">
        <v>86</v>
      </c>
      <c r="C58" s="78" t="s">
        <v>242</v>
      </c>
      <c r="D58" s="78" t="s">
        <v>171</v>
      </c>
      <c r="E58" s="78" t="s">
        <v>166</v>
      </c>
      <c r="G58" t="str">
        <f t="shared" si="10"/>
        <v/>
      </c>
      <c r="H58" t="str">
        <f t="shared" si="9"/>
        <v/>
      </c>
      <c r="I58" t="str">
        <f t="shared" si="8"/>
        <v/>
      </c>
      <c r="J58" t="str">
        <f>IF(G58="","",COUNTIF($I$2:I58,I58))</f>
        <v/>
      </c>
    </row>
    <row r="59" spans="1:10">
      <c r="A59" s="78" t="s">
        <v>89</v>
      </c>
      <c r="B59" s="78" t="s">
        <v>88</v>
      </c>
      <c r="C59" s="78" t="s">
        <v>242</v>
      </c>
      <c r="D59" s="78" t="s">
        <v>171</v>
      </c>
      <c r="E59" s="78" t="s">
        <v>166</v>
      </c>
      <c r="G59" t="str">
        <f t="shared" si="10"/>
        <v/>
      </c>
      <c r="H59" t="str">
        <f t="shared" si="9"/>
        <v/>
      </c>
      <c r="I59" t="str">
        <f t="shared" si="8"/>
        <v/>
      </c>
      <c r="J59" t="str">
        <f>IF(G59="","",COUNTIF($I$2:I59,I59))</f>
        <v/>
      </c>
    </row>
    <row r="60" spans="1:10">
      <c r="A60" s="78" t="s">
        <v>217</v>
      </c>
      <c r="B60" s="78" t="s">
        <v>218</v>
      </c>
      <c r="C60" s="78" t="s">
        <v>242</v>
      </c>
      <c r="D60" s="78" t="s">
        <v>171</v>
      </c>
      <c r="E60" s="78" t="s">
        <v>166</v>
      </c>
      <c r="G60" t="str">
        <f t="shared" si="10"/>
        <v/>
      </c>
      <c r="H60" t="str">
        <f t="shared" si="9"/>
        <v/>
      </c>
      <c r="I60" t="str">
        <f t="shared" si="8"/>
        <v/>
      </c>
      <c r="J60" t="str">
        <f>IF(G60="","",COUNTIF($I$2:I60,I60))</f>
        <v/>
      </c>
    </row>
    <row r="61" spans="1:10">
      <c r="A61" s="78" t="s">
        <v>91</v>
      </c>
      <c r="B61" s="78" t="s">
        <v>90</v>
      </c>
      <c r="C61" s="78" t="s">
        <v>238</v>
      </c>
      <c r="D61" s="78" t="s">
        <v>171</v>
      </c>
      <c r="E61" s="78" t="s">
        <v>166</v>
      </c>
      <c r="G61" t="str">
        <f t="shared" si="10"/>
        <v/>
      </c>
      <c r="H61" t="str">
        <f t="shared" si="9"/>
        <v/>
      </c>
      <c r="I61" t="str">
        <f t="shared" si="8"/>
        <v/>
      </c>
      <c r="J61" t="str">
        <f>IF(G61="","",COUNTIF($I$2:I61,I61))</f>
        <v/>
      </c>
    </row>
    <row r="62" spans="1:10">
      <c r="A62" s="78" t="s">
        <v>93</v>
      </c>
      <c r="B62" s="78" t="s">
        <v>92</v>
      </c>
      <c r="C62" s="78" t="s">
        <v>246</v>
      </c>
      <c r="D62" s="78" t="s">
        <v>171</v>
      </c>
      <c r="E62" s="78" t="s">
        <v>166</v>
      </c>
      <c r="G62" t="str">
        <f t="shared" si="10"/>
        <v/>
      </c>
      <c r="H62" t="str">
        <f t="shared" si="9"/>
        <v/>
      </c>
      <c r="I62" t="str">
        <f t="shared" si="8"/>
        <v/>
      </c>
      <c r="J62" t="str">
        <f>IF(G62="","",COUNTIF($I$2:I62,I62))</f>
        <v/>
      </c>
    </row>
    <row r="63" spans="1:10">
      <c r="A63" s="78" t="s">
        <v>219</v>
      </c>
      <c r="B63" s="78" t="s">
        <v>220</v>
      </c>
      <c r="C63" s="78" t="s">
        <v>247</v>
      </c>
      <c r="D63" s="78" t="s">
        <v>171</v>
      </c>
      <c r="E63" s="78" t="s">
        <v>166</v>
      </c>
      <c r="G63" t="str">
        <f t="shared" si="10"/>
        <v/>
      </c>
      <c r="H63" t="str">
        <f t="shared" si="9"/>
        <v/>
      </c>
      <c r="I63" t="str">
        <f t="shared" si="8"/>
        <v/>
      </c>
      <c r="J63" t="str">
        <f>IF(G63="","",COUNTIF($I$2:I63,I63))</f>
        <v/>
      </c>
    </row>
    <row r="64" spans="1:10">
      <c r="A64" s="78" t="s">
        <v>222</v>
      </c>
      <c r="B64" s="78" t="s">
        <v>221</v>
      </c>
      <c r="C64" s="78" t="s">
        <v>247</v>
      </c>
      <c r="D64" s="78" t="s">
        <v>171</v>
      </c>
      <c r="E64" s="78" t="s">
        <v>166</v>
      </c>
      <c r="G64" t="str">
        <f t="shared" si="10"/>
        <v/>
      </c>
      <c r="H64" t="str">
        <f t="shared" si="9"/>
        <v/>
      </c>
      <c r="I64" t="str">
        <f t="shared" si="8"/>
        <v/>
      </c>
      <c r="J64" t="str">
        <f>IF(G64="","",COUNTIF($I$2:I64,I64))</f>
        <v/>
      </c>
    </row>
    <row r="65" spans="1:10">
      <c r="A65" s="78" t="s">
        <v>95</v>
      </c>
      <c r="B65" s="78" t="s">
        <v>94</v>
      </c>
      <c r="C65" s="78" t="s">
        <v>242</v>
      </c>
      <c r="D65" s="78" t="s">
        <v>171</v>
      </c>
      <c r="E65" s="78" t="s">
        <v>166</v>
      </c>
      <c r="G65" t="str">
        <f t="shared" si="10"/>
        <v/>
      </c>
      <c r="H65" t="str">
        <f t="shared" si="9"/>
        <v/>
      </c>
      <c r="I65" t="str">
        <f t="shared" si="8"/>
        <v/>
      </c>
      <c r="J65" t="str">
        <f>IF(G65="","",COUNTIF($I$2:I65,I65))</f>
        <v/>
      </c>
    </row>
    <row r="66" spans="1:10">
      <c r="A66" s="78" t="s">
        <v>407</v>
      </c>
      <c r="B66" s="78" t="s">
        <v>96</v>
      </c>
      <c r="C66" s="78" t="s">
        <v>242</v>
      </c>
      <c r="D66" s="78" t="s">
        <v>171</v>
      </c>
      <c r="E66" s="78" t="s">
        <v>166</v>
      </c>
      <c r="G66" t="str">
        <f t="shared" si="10"/>
        <v/>
      </c>
      <c r="H66" t="str">
        <f t="shared" si="9"/>
        <v/>
      </c>
      <c r="I66" t="str">
        <f t="shared" si="8"/>
        <v/>
      </c>
      <c r="J66" t="str">
        <f>IF(G66="","",COUNTIF($I$2:I66,I66))</f>
        <v/>
      </c>
    </row>
    <row r="67" spans="1:10">
      <c r="A67" s="78" t="s">
        <v>408</v>
      </c>
      <c r="B67" s="78" t="s">
        <v>223</v>
      </c>
      <c r="C67" s="78" t="s">
        <v>242</v>
      </c>
      <c r="D67" s="78" t="s">
        <v>171</v>
      </c>
      <c r="E67" s="78" t="s">
        <v>166</v>
      </c>
      <c r="G67" t="str">
        <f t="shared" si="10"/>
        <v/>
      </c>
      <c r="H67" t="str">
        <f t="shared" si="9"/>
        <v/>
      </c>
      <c r="I67" t="str">
        <f t="shared" ref="I67:I76" si="11">IF(G67="","",IF(J66&lt;VLOOKUP(I66,K:M,3,FALSE),I66,I66+1))</f>
        <v/>
      </c>
      <c r="J67" t="str">
        <f>IF(G67="","",COUNTIF($I$2:I67,I67))</f>
        <v/>
      </c>
    </row>
    <row r="68" spans="1:10">
      <c r="A68" s="78" t="s">
        <v>98</v>
      </c>
      <c r="B68" s="78" t="s">
        <v>97</v>
      </c>
      <c r="C68" s="78" t="s">
        <v>238</v>
      </c>
      <c r="D68" s="78" t="s">
        <v>171</v>
      </c>
      <c r="E68" s="78" t="s">
        <v>166</v>
      </c>
      <c r="G68" t="str">
        <f t="shared" si="10"/>
        <v/>
      </c>
      <c r="H68" t="str">
        <f t="shared" si="9"/>
        <v/>
      </c>
      <c r="I68" t="str">
        <f t="shared" si="11"/>
        <v/>
      </c>
      <c r="J68" t="str">
        <f>IF(G68="","",COUNTIF($I$2:I68,I68))</f>
        <v/>
      </c>
    </row>
    <row r="69" spans="1:10">
      <c r="A69" s="78" t="s">
        <v>100</v>
      </c>
      <c r="B69" s="78" t="s">
        <v>99</v>
      </c>
      <c r="C69" s="78" t="s">
        <v>247</v>
      </c>
      <c r="D69" s="78" t="s">
        <v>171</v>
      </c>
      <c r="E69" s="78" t="s">
        <v>166</v>
      </c>
      <c r="G69" t="str">
        <f t="shared" si="10"/>
        <v/>
      </c>
      <c r="H69" t="str">
        <f t="shared" si="9"/>
        <v/>
      </c>
      <c r="I69" t="str">
        <f t="shared" si="11"/>
        <v/>
      </c>
      <c r="J69" t="str">
        <f>IF(G69="","",COUNTIF($I$2:I69,I69))</f>
        <v/>
      </c>
    </row>
    <row r="70" spans="1:10">
      <c r="A70" s="78" t="s">
        <v>224</v>
      </c>
      <c r="B70" s="78" t="s">
        <v>225</v>
      </c>
      <c r="C70" s="78" t="s">
        <v>247</v>
      </c>
      <c r="D70" s="78" t="s">
        <v>171</v>
      </c>
      <c r="E70" s="78" t="s">
        <v>166</v>
      </c>
      <c r="G70" t="str">
        <f t="shared" si="10"/>
        <v/>
      </c>
      <c r="H70" t="str">
        <f t="shared" si="9"/>
        <v/>
      </c>
      <c r="I70" t="str">
        <f t="shared" si="11"/>
        <v/>
      </c>
      <c r="J70" t="str">
        <f>IF(G70="","",COUNTIF($I$2:I70,I70))</f>
        <v/>
      </c>
    </row>
    <row r="71" spans="1:10">
      <c r="A71" s="78" t="s">
        <v>391</v>
      </c>
      <c r="B71" s="78" t="s">
        <v>101</v>
      </c>
      <c r="C71" s="78" t="s">
        <v>247</v>
      </c>
      <c r="D71" s="78" t="s">
        <v>171</v>
      </c>
      <c r="E71" s="78" t="s">
        <v>166</v>
      </c>
      <c r="G71" t="str">
        <f t="shared" si="10"/>
        <v/>
      </c>
      <c r="H71" t="str">
        <f t="shared" si="9"/>
        <v/>
      </c>
      <c r="I71" t="str">
        <f t="shared" si="11"/>
        <v/>
      </c>
      <c r="J71" t="str">
        <f>IF(G71="","",COUNTIF($I$2:I71,I71))</f>
        <v/>
      </c>
    </row>
    <row r="72" spans="1:10">
      <c r="A72" s="78" t="s">
        <v>115</v>
      </c>
      <c r="B72" s="78" t="s">
        <v>114</v>
      </c>
      <c r="C72" s="78" t="s">
        <v>240</v>
      </c>
      <c r="D72" s="78" t="s">
        <v>171</v>
      </c>
      <c r="E72" s="78" t="s">
        <v>166</v>
      </c>
      <c r="G72" t="str">
        <f t="shared" si="10"/>
        <v/>
      </c>
      <c r="H72" t="str">
        <f t="shared" si="9"/>
        <v/>
      </c>
      <c r="I72" t="str">
        <f t="shared" si="11"/>
        <v/>
      </c>
      <c r="J72" t="str">
        <f>IF(G72="","",COUNTIF($I$2:I72,I72))</f>
        <v/>
      </c>
    </row>
    <row r="73" spans="1:10">
      <c r="G73" t="str">
        <f t="shared" si="10"/>
        <v/>
      </c>
      <c r="H73" t="str">
        <f t="shared" si="9"/>
        <v/>
      </c>
      <c r="I73" t="str">
        <f t="shared" si="11"/>
        <v/>
      </c>
      <c r="J73" t="str">
        <f>IF(G73="","",COUNTIF($I$2:I73,I73))</f>
        <v/>
      </c>
    </row>
    <row r="74" spans="1:10">
      <c r="A74" s="78" t="s">
        <v>213</v>
      </c>
      <c r="B74" s="78" t="s">
        <v>212</v>
      </c>
      <c r="D74" s="78" t="s">
        <v>167</v>
      </c>
      <c r="E74" s="78" t="s">
        <v>211</v>
      </c>
      <c r="G74" t="str">
        <f t="shared" si="10"/>
        <v/>
      </c>
      <c r="H74" t="str">
        <f t="shared" si="9"/>
        <v/>
      </c>
      <c r="I74" t="str">
        <f t="shared" si="11"/>
        <v/>
      </c>
      <c r="J74" t="str">
        <f>IF(G74="","",COUNTIF($I$2:I74,I74))</f>
        <v/>
      </c>
    </row>
    <row r="75" spans="1:10">
      <c r="G75" t="str">
        <f t="shared" si="10"/>
        <v/>
      </c>
      <c r="H75" t="str">
        <f t="shared" si="9"/>
        <v/>
      </c>
      <c r="I75" t="str">
        <f t="shared" si="11"/>
        <v/>
      </c>
      <c r="J75" t="str">
        <f>IF(G75="","",COUNTIF($I$2:I75,I75))</f>
        <v/>
      </c>
    </row>
    <row r="76" spans="1:10">
      <c r="A76" s="78" t="s">
        <v>55</v>
      </c>
      <c r="B76" s="78" t="s">
        <v>54</v>
      </c>
      <c r="C76" s="78" t="s">
        <v>236</v>
      </c>
      <c r="D76" s="78" t="s">
        <v>169</v>
      </c>
      <c r="E76" s="78" t="s">
        <v>163</v>
      </c>
      <c r="G76" t="str">
        <f t="shared" si="10"/>
        <v/>
      </c>
      <c r="H76" t="str">
        <f t="shared" si="9"/>
        <v/>
      </c>
      <c r="I76" t="str">
        <f t="shared" si="11"/>
        <v/>
      </c>
      <c r="J76" t="str">
        <f>IF(G76="","",COUNTIF($I$2:I76,I76))</f>
        <v/>
      </c>
    </row>
    <row r="77" spans="1:10">
      <c r="A77" s="78" t="s">
        <v>204</v>
      </c>
      <c r="B77" s="78" t="s">
        <v>226</v>
      </c>
      <c r="C77" s="78" t="s">
        <v>236</v>
      </c>
      <c r="D77" s="78" t="s">
        <v>169</v>
      </c>
      <c r="E77" s="78" t="s">
        <v>163</v>
      </c>
    </row>
    <row r="78" spans="1:10">
      <c r="A78" s="78" t="s">
        <v>57</v>
      </c>
      <c r="B78" s="78" t="s">
        <v>56</v>
      </c>
      <c r="C78" s="78" t="s">
        <v>236</v>
      </c>
      <c r="D78" s="78" t="s">
        <v>169</v>
      </c>
      <c r="E78" s="78" t="s">
        <v>163</v>
      </c>
    </row>
    <row r="79" spans="1:10">
      <c r="A79" s="78" t="s">
        <v>59</v>
      </c>
      <c r="B79" s="78" t="s">
        <v>58</v>
      </c>
      <c r="C79" s="78" t="s">
        <v>236</v>
      </c>
      <c r="D79" s="78" t="s">
        <v>169</v>
      </c>
      <c r="E79" s="78" t="s">
        <v>163</v>
      </c>
    </row>
    <row r="81" spans="1:5">
      <c r="A81" s="78" t="s">
        <v>107</v>
      </c>
      <c r="B81" s="78" t="s">
        <v>106</v>
      </c>
      <c r="C81" s="78" t="s">
        <v>240</v>
      </c>
      <c r="D81" s="78" t="s">
        <v>173</v>
      </c>
      <c r="E81" s="78" t="s">
        <v>165</v>
      </c>
    </row>
    <row r="82" spans="1:5">
      <c r="A82" s="78" t="s">
        <v>186</v>
      </c>
      <c r="B82" s="78" t="s">
        <v>187</v>
      </c>
      <c r="C82" s="78" t="s">
        <v>240</v>
      </c>
      <c r="D82" s="78" t="s">
        <v>173</v>
      </c>
      <c r="E82" s="78" t="s">
        <v>176</v>
      </c>
    </row>
    <row r="83" spans="1:5">
      <c r="A83" s="78" t="s">
        <v>174</v>
      </c>
      <c r="B83" s="78" t="s">
        <v>177</v>
      </c>
      <c r="C83" s="78" t="s">
        <v>244</v>
      </c>
      <c r="D83" s="78" t="s">
        <v>173</v>
      </c>
      <c r="E83" s="78" t="s">
        <v>176</v>
      </c>
    </row>
    <row r="84" spans="1:5">
      <c r="A84" s="78" t="s">
        <v>175</v>
      </c>
      <c r="B84" s="78" t="s">
        <v>178</v>
      </c>
      <c r="C84" s="78" t="s">
        <v>240</v>
      </c>
      <c r="D84" s="78" t="s">
        <v>173</v>
      </c>
      <c r="E84" s="78" t="s">
        <v>176</v>
      </c>
    </row>
    <row r="86" spans="1:5">
      <c r="A86" s="78" t="s">
        <v>36</v>
      </c>
      <c r="B86" s="78" t="s">
        <v>35</v>
      </c>
      <c r="C86" s="78" t="s">
        <v>240</v>
      </c>
      <c r="D86" s="78" t="s">
        <v>172</v>
      </c>
      <c r="E86" s="78" t="s">
        <v>164</v>
      </c>
    </row>
    <row r="87" spans="1:5">
      <c r="A87" s="78" t="s">
        <v>66</v>
      </c>
      <c r="B87" s="78" t="s">
        <v>65</v>
      </c>
      <c r="C87" s="78" t="s">
        <v>240</v>
      </c>
      <c r="D87" s="78" t="s">
        <v>172</v>
      </c>
      <c r="E87" s="78" t="s">
        <v>164</v>
      </c>
    </row>
    <row r="88" spans="1:5">
      <c r="A88" s="78" t="s">
        <v>117</v>
      </c>
      <c r="B88" s="78" t="s">
        <v>116</v>
      </c>
      <c r="D88" s="78" t="s">
        <v>172</v>
      </c>
      <c r="E88" s="78" t="s">
        <v>164</v>
      </c>
    </row>
    <row r="89" spans="1:5">
      <c r="A89" s="78" t="s">
        <v>119</v>
      </c>
      <c r="B89" s="78" t="s">
        <v>118</v>
      </c>
      <c r="D89" s="78" t="s">
        <v>172</v>
      </c>
      <c r="E89" s="78" t="s">
        <v>164</v>
      </c>
    </row>
    <row r="91" spans="1:5">
      <c r="A91" s="78" t="s">
        <v>207</v>
      </c>
      <c r="B91" s="78" t="s">
        <v>205</v>
      </c>
      <c r="D91" s="78" t="s">
        <v>182</v>
      </c>
      <c r="E91" s="78" t="s">
        <v>166</v>
      </c>
    </row>
    <row r="92" spans="1:5">
      <c r="A92" s="78" t="s">
        <v>208</v>
      </c>
      <c r="B92" s="78" t="s">
        <v>206</v>
      </c>
      <c r="D92" s="78" t="s">
        <v>182</v>
      </c>
      <c r="E92" s="78" t="s">
        <v>166</v>
      </c>
    </row>
    <row r="93" spans="1:5">
      <c r="A93" s="78" t="s">
        <v>209</v>
      </c>
      <c r="B93" s="78" t="s">
        <v>183</v>
      </c>
      <c r="D93" s="78" t="s">
        <v>182</v>
      </c>
      <c r="E93" s="78" t="s">
        <v>166</v>
      </c>
    </row>
    <row r="94" spans="1:5">
      <c r="A94" s="78" t="s">
        <v>210</v>
      </c>
      <c r="B94" s="78" t="s">
        <v>184</v>
      </c>
      <c r="D94" s="78" t="s">
        <v>182</v>
      </c>
      <c r="E94" s="78" t="s">
        <v>166</v>
      </c>
    </row>
    <row r="96" spans="1:5">
      <c r="A96" s="78" t="s">
        <v>188</v>
      </c>
      <c r="B96" s="78" t="s">
        <v>189</v>
      </c>
      <c r="C96" s="78" t="s">
        <v>243</v>
      </c>
      <c r="D96" s="78" t="s">
        <v>190</v>
      </c>
      <c r="E96" s="78" t="s">
        <v>191</v>
      </c>
    </row>
    <row r="97" spans="1:5">
      <c r="A97" s="78" t="s">
        <v>192</v>
      </c>
      <c r="B97" s="78" t="s">
        <v>193</v>
      </c>
      <c r="C97" s="78" t="s">
        <v>243</v>
      </c>
      <c r="D97" s="78" t="s">
        <v>190</v>
      </c>
      <c r="E97" s="78" t="s">
        <v>191</v>
      </c>
    </row>
    <row r="98" spans="1:5">
      <c r="A98" s="78" t="s">
        <v>199</v>
      </c>
      <c r="B98" s="78" t="s">
        <v>196</v>
      </c>
      <c r="C98" s="78" t="s">
        <v>243</v>
      </c>
      <c r="D98" s="78" t="s">
        <v>190</v>
      </c>
      <c r="E98" s="78" t="s">
        <v>191</v>
      </c>
    </row>
    <row r="99" spans="1:5">
      <c r="A99" s="78" t="s">
        <v>200</v>
      </c>
      <c r="B99" s="78" t="s">
        <v>197</v>
      </c>
      <c r="C99" s="78" t="s">
        <v>242</v>
      </c>
      <c r="D99" s="78" t="s">
        <v>190</v>
      </c>
      <c r="E99" s="78" t="s">
        <v>191</v>
      </c>
    </row>
    <row r="100" spans="1:5">
      <c r="A100" s="78" t="s">
        <v>201</v>
      </c>
      <c r="B100" s="171" t="s">
        <v>198</v>
      </c>
      <c r="C100" s="78" t="s">
        <v>242</v>
      </c>
      <c r="D100" s="78" t="s">
        <v>190</v>
      </c>
      <c r="E100" s="78" t="s">
        <v>191</v>
      </c>
    </row>
    <row r="101" spans="1:5">
      <c r="B101" s="171"/>
    </row>
    <row r="102" spans="1:5">
      <c r="A102" s="172" t="s">
        <v>273</v>
      </c>
      <c r="B102" s="173" t="s">
        <v>332</v>
      </c>
      <c r="C102" s="78" t="s">
        <v>241</v>
      </c>
    </row>
    <row r="103" spans="1:5">
      <c r="A103" s="172" t="s">
        <v>292</v>
      </c>
      <c r="B103" s="173" t="s">
        <v>333</v>
      </c>
      <c r="C103" s="78" t="s">
        <v>241</v>
      </c>
    </row>
    <row r="104" spans="1:5">
      <c r="A104" s="172" t="s">
        <v>293</v>
      </c>
      <c r="B104" s="173" t="s">
        <v>334</v>
      </c>
      <c r="C104" s="78" t="s">
        <v>241</v>
      </c>
    </row>
    <row r="105" spans="1:5">
      <c r="A105" s="172" t="s">
        <v>274</v>
      </c>
      <c r="B105" s="173" t="s">
        <v>335</v>
      </c>
      <c r="C105" s="78" t="s">
        <v>247</v>
      </c>
    </row>
    <row r="106" spans="1:5">
      <c r="A106" s="172" t="s">
        <v>277</v>
      </c>
      <c r="B106" s="173" t="s">
        <v>336</v>
      </c>
      <c r="C106" s="78" t="s">
        <v>247</v>
      </c>
    </row>
    <row r="107" spans="1:5">
      <c r="A107" s="172" t="s">
        <v>278</v>
      </c>
      <c r="B107" s="173" t="s">
        <v>337</v>
      </c>
      <c r="C107" s="78" t="s">
        <v>247</v>
      </c>
    </row>
    <row r="108" spans="1:5">
      <c r="A108" s="172" t="s">
        <v>275</v>
      </c>
      <c r="B108" s="173" t="s">
        <v>338</v>
      </c>
      <c r="C108" s="78" t="s">
        <v>241</v>
      </c>
    </row>
    <row r="109" spans="1:5">
      <c r="A109" s="172" t="s">
        <v>276</v>
      </c>
      <c r="B109" s="173" t="s">
        <v>339</v>
      </c>
      <c r="C109" s="78" t="s">
        <v>244</v>
      </c>
    </row>
    <row r="110" spans="1:5">
      <c r="A110" s="172" t="s">
        <v>282</v>
      </c>
      <c r="B110" s="173" t="s">
        <v>340</v>
      </c>
      <c r="C110" s="78" t="s">
        <v>245</v>
      </c>
    </row>
    <row r="111" spans="1:5">
      <c r="A111" s="172" t="s">
        <v>279</v>
      </c>
      <c r="B111" s="173" t="s">
        <v>341</v>
      </c>
      <c r="C111" s="78" t="s">
        <v>243</v>
      </c>
    </row>
    <row r="112" spans="1:5">
      <c r="A112" s="172" t="s">
        <v>280</v>
      </c>
      <c r="B112" s="173" t="s">
        <v>342</v>
      </c>
      <c r="C112" s="78" t="s">
        <v>244</v>
      </c>
    </row>
    <row r="113" spans="1:3">
      <c r="A113" s="172" t="s">
        <v>283</v>
      </c>
      <c r="B113" s="173" t="s">
        <v>343</v>
      </c>
      <c r="C113" s="78" t="s">
        <v>244</v>
      </c>
    </row>
    <row r="114" spans="1:3">
      <c r="A114" s="172" t="s">
        <v>284</v>
      </c>
      <c r="B114" s="173" t="s">
        <v>344</v>
      </c>
      <c r="C114" s="78" t="s">
        <v>247</v>
      </c>
    </row>
    <row r="115" spans="1:3">
      <c r="A115" s="172" t="s">
        <v>281</v>
      </c>
      <c r="B115" s="173" t="s">
        <v>345</v>
      </c>
      <c r="C115" s="78" t="s">
        <v>258</v>
      </c>
    </row>
    <row r="116" spans="1:3">
      <c r="A116" s="172" t="s">
        <v>285</v>
      </c>
      <c r="B116" s="173" t="s">
        <v>346</v>
      </c>
      <c r="C116" s="78" t="s">
        <v>236</v>
      </c>
    </row>
    <row r="117" spans="1:3">
      <c r="A117" s="172" t="s">
        <v>286</v>
      </c>
      <c r="B117" s="173" t="s">
        <v>347</v>
      </c>
      <c r="C117" s="78" t="s">
        <v>255</v>
      </c>
    </row>
    <row r="118" spans="1:3">
      <c r="A118" s="172" t="s">
        <v>287</v>
      </c>
      <c r="B118" s="173" t="s">
        <v>348</v>
      </c>
      <c r="C118" s="78" t="s">
        <v>247</v>
      </c>
    </row>
    <row r="119" spans="1:3">
      <c r="A119" s="172" t="s">
        <v>288</v>
      </c>
      <c r="B119" s="173" t="s">
        <v>349</v>
      </c>
      <c r="C119" s="78" t="s">
        <v>243</v>
      </c>
    </row>
    <row r="120" spans="1:3">
      <c r="A120" s="172" t="s">
        <v>289</v>
      </c>
      <c r="B120" s="173" t="s">
        <v>350</v>
      </c>
      <c r="C120" s="78" t="s">
        <v>247</v>
      </c>
    </row>
    <row r="121" spans="1:3">
      <c r="A121" s="172" t="s">
        <v>290</v>
      </c>
      <c r="B121" s="173" t="s">
        <v>351</v>
      </c>
      <c r="C121" s="78" t="s">
        <v>236</v>
      </c>
    </row>
    <row r="122" spans="1:3">
      <c r="A122" s="172" t="s">
        <v>291</v>
      </c>
      <c r="B122" s="173" t="s">
        <v>352</v>
      </c>
      <c r="C122" s="78" t="s">
        <v>236</v>
      </c>
    </row>
    <row r="123" spans="1:3">
      <c r="A123" s="172" t="s">
        <v>297</v>
      </c>
      <c r="B123" s="173" t="s">
        <v>353</v>
      </c>
      <c r="C123" s="78" t="s">
        <v>240</v>
      </c>
    </row>
    <row r="124" spans="1:3">
      <c r="A124" s="172" t="s">
        <v>296</v>
      </c>
      <c r="B124" s="173" t="s">
        <v>354</v>
      </c>
      <c r="C124" s="78" t="s">
        <v>240</v>
      </c>
    </row>
    <row r="125" spans="1:3">
      <c r="A125" s="172" t="s">
        <v>295</v>
      </c>
      <c r="B125" s="173" t="s">
        <v>355</v>
      </c>
      <c r="C125" s="78" t="s">
        <v>240</v>
      </c>
    </row>
    <row r="126" spans="1:3">
      <c r="A126" s="172" t="s">
        <v>294</v>
      </c>
      <c r="B126" s="173" t="s">
        <v>356</v>
      </c>
      <c r="C126" s="78" t="s">
        <v>237</v>
      </c>
    </row>
    <row r="127" spans="1:3">
      <c r="A127" s="172" t="s">
        <v>298</v>
      </c>
      <c r="B127" s="173" t="s">
        <v>357</v>
      </c>
      <c r="C127" s="78" t="s">
        <v>239</v>
      </c>
    </row>
    <row r="128" spans="1:3">
      <c r="A128" s="172" t="s">
        <v>300</v>
      </c>
      <c r="B128" s="173" t="s">
        <v>358</v>
      </c>
      <c r="C128" s="78" t="s">
        <v>245</v>
      </c>
    </row>
    <row r="129" spans="1:3">
      <c r="A129" s="172" t="s">
        <v>299</v>
      </c>
      <c r="B129" s="173" t="s">
        <v>359</v>
      </c>
      <c r="C129" s="78" t="s">
        <v>245</v>
      </c>
    </row>
    <row r="130" spans="1:3">
      <c r="A130" s="172" t="s">
        <v>301</v>
      </c>
      <c r="B130" s="173" t="s">
        <v>360</v>
      </c>
      <c r="C130" s="78" t="s">
        <v>236</v>
      </c>
    </row>
    <row r="131" spans="1:3">
      <c r="A131" s="172" t="s">
        <v>302</v>
      </c>
      <c r="B131" s="173" t="s">
        <v>361</v>
      </c>
      <c r="C131" s="78" t="s">
        <v>247</v>
      </c>
    </row>
    <row r="132" spans="1:3">
      <c r="A132" s="172" t="s">
        <v>304</v>
      </c>
      <c r="B132" s="173" t="s">
        <v>362</v>
      </c>
      <c r="C132" s="78" t="s">
        <v>244</v>
      </c>
    </row>
    <row r="133" spans="1:3">
      <c r="A133" s="172" t="s">
        <v>303</v>
      </c>
      <c r="B133" s="173" t="s">
        <v>363</v>
      </c>
      <c r="C133" s="78" t="s">
        <v>244</v>
      </c>
    </row>
    <row r="134" spans="1:3">
      <c r="A134" s="172" t="s">
        <v>305</v>
      </c>
      <c r="B134" s="173" t="s">
        <v>364</v>
      </c>
      <c r="C134" s="78" t="s">
        <v>245</v>
      </c>
    </row>
    <row r="135" spans="1:3">
      <c r="A135" s="172" t="s">
        <v>306</v>
      </c>
      <c r="B135" s="173" t="s">
        <v>365</v>
      </c>
      <c r="C135" s="78" t="s">
        <v>245</v>
      </c>
    </row>
    <row r="136" spans="1:3">
      <c r="A136" s="172" t="s">
        <v>307</v>
      </c>
      <c r="B136" s="173" t="s">
        <v>366</v>
      </c>
      <c r="C136" s="78" t="s">
        <v>236</v>
      </c>
    </row>
    <row r="137" spans="1:3">
      <c r="A137" s="172" t="s">
        <v>308</v>
      </c>
      <c r="B137" s="173" t="s">
        <v>367</v>
      </c>
      <c r="C137" s="78" t="s">
        <v>240</v>
      </c>
    </row>
    <row r="138" spans="1:3">
      <c r="A138" s="172" t="s">
        <v>309</v>
      </c>
      <c r="B138" s="173" t="s">
        <v>368</v>
      </c>
      <c r="C138" s="78" t="s">
        <v>247</v>
      </c>
    </row>
    <row r="139" spans="1:3">
      <c r="A139" s="172" t="s">
        <v>310</v>
      </c>
      <c r="B139" s="173" t="s">
        <v>369</v>
      </c>
      <c r="C139" s="78" t="s">
        <v>247</v>
      </c>
    </row>
    <row r="140" spans="1:3">
      <c r="A140" s="172" t="s">
        <v>311</v>
      </c>
      <c r="B140" s="173" t="s">
        <v>370</v>
      </c>
      <c r="C140" s="78" t="s">
        <v>255</v>
      </c>
    </row>
    <row r="141" spans="1:3">
      <c r="A141" s="172" t="s">
        <v>312</v>
      </c>
      <c r="B141" s="173" t="s">
        <v>371</v>
      </c>
      <c r="C141" s="78" t="s">
        <v>253</v>
      </c>
    </row>
    <row r="142" spans="1:3">
      <c r="A142" s="172" t="s">
        <v>313</v>
      </c>
      <c r="B142" s="173" t="s">
        <v>372</v>
      </c>
      <c r="C142" s="78" t="s">
        <v>253</v>
      </c>
    </row>
    <row r="143" spans="1:3">
      <c r="A143" s="172" t="s">
        <v>314</v>
      </c>
      <c r="B143" s="173" t="s">
        <v>373</v>
      </c>
      <c r="C143" s="78" t="s">
        <v>254</v>
      </c>
    </row>
    <row r="144" spans="1:3">
      <c r="A144" s="172" t="s">
        <v>315</v>
      </c>
      <c r="B144" s="173" t="s">
        <v>374</v>
      </c>
      <c r="C144" s="78" t="s">
        <v>253</v>
      </c>
    </row>
    <row r="145" spans="1:3">
      <c r="A145" s="172" t="s">
        <v>316</v>
      </c>
      <c r="B145" s="173" t="s">
        <v>375</v>
      </c>
      <c r="C145" s="78" t="s">
        <v>243</v>
      </c>
    </row>
    <row r="146" spans="1:3">
      <c r="A146" s="172" t="s">
        <v>317</v>
      </c>
      <c r="B146" s="173" t="s">
        <v>376</v>
      </c>
      <c r="C146" s="78" t="s">
        <v>237</v>
      </c>
    </row>
    <row r="147" spans="1:3">
      <c r="A147" s="172" t="s">
        <v>318</v>
      </c>
      <c r="B147" s="173" t="s">
        <v>377</v>
      </c>
      <c r="C147" s="78" t="s">
        <v>236</v>
      </c>
    </row>
    <row r="148" spans="1:3">
      <c r="A148" s="172" t="s">
        <v>319</v>
      </c>
      <c r="B148" s="173" t="s">
        <v>378</v>
      </c>
      <c r="C148" s="78" t="s">
        <v>236</v>
      </c>
    </row>
    <row r="149" spans="1:3">
      <c r="A149" s="172" t="s">
        <v>320</v>
      </c>
      <c r="B149" s="173" t="s">
        <v>379</v>
      </c>
      <c r="C149" s="78" t="s">
        <v>237</v>
      </c>
    </row>
    <row r="150" spans="1:3">
      <c r="A150" s="172" t="s">
        <v>321</v>
      </c>
      <c r="B150" s="173" t="s">
        <v>380</v>
      </c>
      <c r="C150" s="78" t="s">
        <v>237</v>
      </c>
    </row>
    <row r="151" spans="1:3">
      <c r="A151" s="172" t="s">
        <v>322</v>
      </c>
      <c r="B151" s="173" t="s">
        <v>381</v>
      </c>
      <c r="C151" s="78" t="s">
        <v>237</v>
      </c>
    </row>
    <row r="152" spans="1:3">
      <c r="A152" s="172" t="s">
        <v>323</v>
      </c>
      <c r="B152" s="173" t="s">
        <v>382</v>
      </c>
      <c r="C152" s="78" t="s">
        <v>236</v>
      </c>
    </row>
    <row r="153" spans="1:3">
      <c r="A153" s="172" t="s">
        <v>324</v>
      </c>
      <c r="B153" s="173" t="s">
        <v>383</v>
      </c>
      <c r="C153" s="78" t="s">
        <v>236</v>
      </c>
    </row>
    <row r="154" spans="1:3">
      <c r="A154" s="172" t="s">
        <v>325</v>
      </c>
      <c r="B154" s="173" t="s">
        <v>384</v>
      </c>
      <c r="C154" s="78" t="s">
        <v>240</v>
      </c>
    </row>
    <row r="155" spans="1:3">
      <c r="A155" s="172" t="s">
        <v>326</v>
      </c>
      <c r="B155" s="173" t="s">
        <v>385</v>
      </c>
      <c r="C155" s="78" t="s">
        <v>240</v>
      </c>
    </row>
    <row r="156" spans="1:3">
      <c r="A156" s="172" t="s">
        <v>327</v>
      </c>
      <c r="B156" s="173" t="s">
        <v>386</v>
      </c>
      <c r="C156" s="78" t="s">
        <v>246</v>
      </c>
    </row>
    <row r="157" spans="1:3">
      <c r="A157" s="172" t="s">
        <v>328</v>
      </c>
      <c r="B157" s="173" t="s">
        <v>387</v>
      </c>
      <c r="C157" s="78" t="s">
        <v>244</v>
      </c>
    </row>
    <row r="158" spans="1:3">
      <c r="A158" s="172" t="s">
        <v>329</v>
      </c>
      <c r="B158" s="173" t="s">
        <v>388</v>
      </c>
      <c r="C158" s="78" t="s">
        <v>247</v>
      </c>
    </row>
    <row r="159" spans="1:3">
      <c r="A159" s="172" t="s">
        <v>330</v>
      </c>
      <c r="B159" s="173" t="s">
        <v>389</v>
      </c>
      <c r="C159" s="78" t="s">
        <v>244</v>
      </c>
    </row>
    <row r="160" spans="1:3">
      <c r="A160" s="172" t="s">
        <v>331</v>
      </c>
      <c r="B160" s="173" t="s">
        <v>348</v>
      </c>
      <c r="C160" s="78" t="s">
        <v>240</v>
      </c>
    </row>
    <row r="161" spans="1:3">
      <c r="A161" s="78" t="s">
        <v>400</v>
      </c>
      <c r="B161" s="78" t="s">
        <v>390</v>
      </c>
      <c r="C161" s="78" t="s">
        <v>247</v>
      </c>
    </row>
    <row r="162" spans="1:3">
      <c r="A162" s="78" t="s">
        <v>401</v>
      </c>
      <c r="B162" s="78" t="s">
        <v>395</v>
      </c>
      <c r="C162" s="78" t="s">
        <v>247</v>
      </c>
    </row>
    <row r="163" spans="1:3">
      <c r="A163" s="78" t="s">
        <v>403</v>
      </c>
      <c r="B163" s="78" t="s">
        <v>396</v>
      </c>
      <c r="C163" s="78" t="s">
        <v>247</v>
      </c>
    </row>
    <row r="164" spans="1:3">
      <c r="A164" s="78" t="s">
        <v>402</v>
      </c>
      <c r="B164" s="78" t="s">
        <v>397</v>
      </c>
      <c r="C164" s="78" t="s">
        <v>247</v>
      </c>
    </row>
    <row r="165" spans="1:3">
      <c r="A165" s="78" t="s">
        <v>399</v>
      </c>
      <c r="B165" s="78" t="s">
        <v>398</v>
      </c>
      <c r="C165" s="78" t="s">
        <v>242</v>
      </c>
    </row>
    <row r="166" spans="1:3">
      <c r="A166" s="78" t="s">
        <v>410</v>
      </c>
      <c r="B166" s="78" t="s">
        <v>409</v>
      </c>
    </row>
    <row r="167" spans="1:3">
      <c r="A167" s="78" t="s">
        <v>411</v>
      </c>
      <c r="B167" s="78" t="s">
        <v>412</v>
      </c>
      <c r="C167" s="78" t="s">
        <v>238</v>
      </c>
    </row>
  </sheetData>
  <customSheetViews>
    <customSheetView guid="{9DEA3C14-C0DF-4800-AE94-8FA3E911ADBF}" scale="130" state="hidden" topLeftCell="A128">
      <selection activeCell="A46" sqref="A46:E46"/>
      <pageMargins left="0.7" right="0.7" top="0.75" bottom="0.75" header="0.3" footer="0.3"/>
      <pageSetup paperSize="9" orientation="portrait" r:id="rId1"/>
    </customSheetView>
    <customSheetView guid="{77BABEAE-0685-4142-B64E-0AEE174F9CA2}" scale="130" state="hidden" topLeftCell="A128">
      <selection activeCell="A46" sqref="A46:E46"/>
      <pageMargins left="0.7" right="0.7" top="0.75" bottom="0.75" header="0.3" footer="0.3"/>
      <pageSetup paperSize="9" orientation="portrait" r:id="rId2"/>
    </customSheetView>
    <customSheetView guid="{B9359FA8-DC57-5A41-AE6C-F330EA002736}" scale="130" state="hidden" topLeftCell="A128">
      <selection activeCell="A46" sqref="A46:E46"/>
      <pageMargins left="0.7" right="0.7" top="0.75" bottom="0.75" header="0.3" footer="0.3"/>
      <pageSetup paperSize="9" orientation="portrait" r:id="rId3"/>
    </customSheetView>
    <customSheetView guid="{3027E218-F264-2D4C-A748-238C7EB99012}" scale="130" state="hidden" topLeftCell="A128">
      <selection activeCell="A46" sqref="A46:E46"/>
      <pageMargins left="0.7" right="0.7" top="0.75" bottom="0.75" header="0.3" footer="0.3"/>
      <pageSetup paperSize="9" orientation="portrait" r:id="rId4"/>
    </customSheetView>
    <customSheetView guid="{7E731A83-20DA-8A45-B9BF-D7FE60934A30}" scale="130" state="hidden" topLeftCell="A128">
      <selection activeCell="A46" sqref="A46:E46"/>
      <pageMargins left="0.7" right="0.7" top="0.75" bottom="0.75" header="0.3" footer="0.3"/>
      <pageSetup paperSize="9" orientation="portrait" r:id="rId5"/>
    </customSheetView>
    <customSheetView guid="{C658B02F-5AA6-4477-AE63-F4416F3B3FF7}" scale="130" state="hidden" topLeftCell="A128">
      <selection activeCell="A46" sqref="A46:E46"/>
      <pageMargins left="0.7" right="0.7" top="0.75" bottom="0.75" header="0.3" footer="0.3"/>
      <pageSetup paperSize="9" orientation="portrait" r:id="rId6"/>
    </customSheetView>
    <customSheetView guid="{D637C191-CFD1-49E7-AED6-6C4BF9D2193E}" scale="130" state="hidden" topLeftCell="A128">
      <selection activeCell="A46" sqref="A46:E46"/>
      <pageMargins left="0.7" right="0.7" top="0.75" bottom="0.75" header="0.3" footer="0.3"/>
      <pageSetup paperSize="9" orientation="portrait" r:id="rId7"/>
    </customSheetView>
    <customSheetView guid="{F255B4A3-4ABD-FC47-ACA6-3DB330F2F401}" scale="130" state="hidden" topLeftCell="A128">
      <selection activeCell="A46" sqref="A46:E46"/>
      <pageMargins left="0.7" right="0.7" top="0.75" bottom="0.75" header="0.3" footer="0.3"/>
      <pageSetup paperSize="9" orientation="portrait" r:id="rId8"/>
    </customSheetView>
    <customSheetView guid="{266AC0A6-BD29-1347-B413-132520A9653C}" scale="130" state="hidden" topLeftCell="A128">
      <selection activeCell="A46" sqref="A46:E46"/>
      <pageMargins left="0.7" right="0.7" top="0.75" bottom="0.75" header="0.3" footer="0.3"/>
      <pageSetup paperSize="9" orientation="portrait" r:id="rId9"/>
    </customSheetView>
    <customSheetView guid="{B2279173-4605-FE49-8AFC-98EC9C3E40BE}" scale="130" state="hidden" topLeftCell="A128">
      <selection activeCell="A46" sqref="A46:E46"/>
      <pageMargins left="0.7" right="0.7" top="0.75" bottom="0.75" header="0.3" footer="0.3"/>
      <pageSetup paperSize="9" orientation="portrait" r:id="rId10"/>
    </customSheetView>
    <customSheetView guid="{1A4B0D33-AF61-6245-A18E-A54674CCBD5B}" scale="130" state="hidden" topLeftCell="A128">
      <selection activeCell="A46" sqref="A46:E46"/>
      <pageMargins left="0.7" right="0.7" top="0.75" bottom="0.75" header="0.3" footer="0.3"/>
      <pageSetup paperSize="9" orientation="portrait" r:id="rId11"/>
    </customSheetView>
    <customSheetView guid="{140D01B8-27D5-2141-95F2-39F221D0E5D9}" scale="130" state="hidden" topLeftCell="A117">
      <selection activeCell="B183" sqref="B183"/>
      <pageMargins left="0.7" right="0.7" top="0.75" bottom="0.75" header="0.3" footer="0.3"/>
      <pageSetup paperSize="9" orientation="portrait" r:id="rId12"/>
    </customSheetView>
    <customSheetView guid="{BA92F000-90C8-EB40-9137-CDE928762E5F}" scale="130" state="hidden" topLeftCell="A128">
      <selection activeCell="A46" sqref="A46:E46"/>
      <pageMargins left="0.7" right="0.7" top="0.75" bottom="0.75" header="0.3" footer="0.3"/>
      <pageSetup paperSize="9" orientation="portrait" r:id="rId13"/>
    </customSheetView>
    <customSheetView guid="{30EE6928-ACA4-A34B-A5A9-197BD208D31C}" scale="130" state="hidden" topLeftCell="A128">
      <selection activeCell="A46" sqref="A46:E46"/>
      <pageMargins left="0.7" right="0.7" top="0.75" bottom="0.75" header="0.3" footer="0.3"/>
      <pageSetup paperSize="9" orientation="portrait" r:id="rId14"/>
    </customSheetView>
    <customSheetView guid="{2983033A-52EC-0B4F-901B-9A9FD5D75D30}" scale="130" state="hidden" topLeftCell="A128">
      <selection activeCell="A46" sqref="A46:E46"/>
      <pageMargins left="0.7" right="0.7" top="0.75" bottom="0.75" header="0.3" footer="0.3"/>
      <pageSetup paperSize="9" orientation="portrait" r:id="rId15"/>
    </customSheetView>
    <customSheetView guid="{F67018E1-2552-1B4C-AD59-98BB3940C126}" scale="130" state="hidden" topLeftCell="A128">
      <selection activeCell="A46" sqref="A46:E46"/>
      <pageMargins left="0.7" right="0.7" top="0.75" bottom="0.75" header="0.3" footer="0.3"/>
      <pageSetup paperSize="9" orientation="portrait" r:id="rId16"/>
    </customSheetView>
    <customSheetView guid="{71341283-1445-2545-9EEA-F5500C05A39C}" scale="130" state="hidden" topLeftCell="A128">
      <selection activeCell="A46" sqref="A46:E46"/>
      <pageMargins left="0.7" right="0.7" top="0.75" bottom="0.75" header="0.3" footer="0.3"/>
      <pageSetup paperSize="9" orientation="portrait" r:id="rId17"/>
    </customSheetView>
    <customSheetView guid="{A01AF82A-C20A-4B8B-8A21-236048A9F5F4}" scale="130" state="hidden" topLeftCell="A128">
      <selection activeCell="A46" sqref="A46:E46"/>
      <pageMargins left="0.7" right="0.7" top="0.75" bottom="0.75" header="0.3" footer="0.3"/>
      <pageSetup paperSize="9" orientation="portrait" r:id="rId18"/>
    </customSheetView>
  </customSheetViews>
  <dataValidations count="1">
    <dataValidation type="list" allowBlank="1" showInputMessage="1" showErrorMessage="1" sqref="C1:C229" xr:uid="{00000000-0002-0000-0400-000000000000}">
      <formula1>$O$2:$O$25</formula1>
    </dataValidation>
  </dataValidations>
  <pageMargins left="0.7" right="0.7" top="0.75" bottom="0.75" header="0.3" footer="0.3"/>
  <pageSetup paperSize="9" orientation="portrait" r:id="rId1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D34"/>
  <sheetViews>
    <sheetView tabSelected="1" zoomScale="90" zoomScaleNormal="90" workbookViewId="0">
      <selection activeCell="L7" sqref="L7"/>
    </sheetView>
  </sheetViews>
  <sheetFormatPr baseColWidth="10" defaultColWidth="11.5703125" defaultRowHeight="13.5"/>
  <cols>
    <col min="1" max="1" width="7" style="247" bestFit="1" customWidth="1"/>
    <col min="2" max="2" width="12.5703125" style="237" bestFit="1" customWidth="1"/>
    <col min="3" max="3" width="2.42578125" style="237" customWidth="1"/>
    <col min="4" max="4" width="10.85546875" style="237" customWidth="1"/>
    <col min="5" max="5" width="2.7109375" style="247" customWidth="1"/>
    <col min="6" max="6" width="10.28515625" style="237" bestFit="1" customWidth="1"/>
    <col min="7" max="7" width="3.140625" style="247" customWidth="1"/>
    <col min="8" max="8" width="9.85546875" style="237" bestFit="1" customWidth="1"/>
    <col min="9" max="9" width="3.7109375" style="247" customWidth="1"/>
    <col min="10" max="10" width="11.140625" style="237" bestFit="1" customWidth="1"/>
    <col min="11" max="11" width="2.42578125" style="247" customWidth="1"/>
    <col min="12" max="12" width="11.140625" style="237" bestFit="1" customWidth="1"/>
    <col min="13" max="13" width="2.7109375" style="237" customWidth="1"/>
    <col min="14" max="14" width="10.28515625" style="237" bestFit="1" customWidth="1"/>
    <col min="15" max="15" width="2.7109375" style="247" customWidth="1"/>
    <col min="16" max="16" width="11.85546875" style="237" bestFit="1" customWidth="1"/>
    <col min="17" max="17" width="3.5703125" style="237" customWidth="1"/>
    <col min="18" max="18" width="13.5703125" style="237" customWidth="1"/>
    <col min="19" max="19" width="13" style="237" customWidth="1"/>
    <col min="20" max="20" width="3.7109375" style="237" customWidth="1"/>
    <col min="21" max="21" width="11.5703125" style="237"/>
    <col min="22" max="22" width="3.140625" style="237" customWidth="1"/>
    <col min="23" max="23" width="11.5703125" style="237"/>
    <col min="24" max="24" width="4.42578125" style="237" customWidth="1"/>
    <col min="25" max="25" width="12.5703125" style="237" customWidth="1"/>
    <col min="26" max="26" width="2.7109375" style="247" customWidth="1"/>
    <col min="27" max="27" width="10.85546875" style="237" bestFit="1" customWidth="1"/>
    <col min="28" max="28" width="2.7109375" style="247" customWidth="1"/>
    <col min="29" max="29" width="10.140625" style="237" customWidth="1"/>
    <col min="30" max="30" width="8.5703125" style="237" bestFit="1" customWidth="1"/>
    <col min="31" max="31" width="6.85546875" style="237" bestFit="1" customWidth="1"/>
    <col min="32" max="32" width="6.42578125" style="237" bestFit="1" customWidth="1"/>
    <col min="33" max="16384" width="11.5703125" style="237"/>
  </cols>
  <sheetData>
    <row r="1" spans="1:30">
      <c r="U1" s="241" t="s">
        <v>474</v>
      </c>
    </row>
    <row r="2" spans="1:30">
      <c r="R2" s="239" t="s">
        <v>473</v>
      </c>
      <c r="U2" s="240" t="s">
        <v>476</v>
      </c>
    </row>
    <row r="3" spans="1:30">
      <c r="R3" s="239" t="s">
        <v>475</v>
      </c>
      <c r="U3" s="240" t="s">
        <v>478</v>
      </c>
    </row>
    <row r="4" spans="1:30" ht="14.25" thickBot="1">
      <c r="R4" s="239" t="s">
        <v>477</v>
      </c>
      <c r="U4" s="240"/>
    </row>
    <row r="5" spans="1:30">
      <c r="A5" s="247" t="s">
        <v>9</v>
      </c>
      <c r="D5" s="256" t="str">
        <f t="shared" ref="D5:L5" si="0">IF(ISBLANK(D9),"",IF(VLOOKUP(D9,table,6,0)=0,"",(VLOOKUP(D9,table,6,0))))</f>
        <v>Couverture</v>
      </c>
      <c r="E5" s="249" t="str">
        <f t="shared" si="0"/>
        <v/>
      </c>
      <c r="F5" s="256" t="str">
        <f t="shared" si="0"/>
        <v/>
      </c>
      <c r="G5" s="249" t="str">
        <f t="shared" si="0"/>
        <v/>
      </c>
      <c r="H5" s="256" t="str">
        <f t="shared" si="0"/>
        <v/>
      </c>
      <c r="I5" s="249" t="str">
        <f t="shared" si="0"/>
        <v/>
      </c>
      <c r="J5" s="256" t="str">
        <f t="shared" si="0"/>
        <v/>
      </c>
      <c r="K5" s="249" t="str">
        <f t="shared" si="0"/>
        <v/>
      </c>
      <c r="L5" s="256" t="str">
        <f t="shared" si="0"/>
        <v/>
      </c>
      <c r="U5" s="240"/>
    </row>
    <row r="6" spans="1:30" ht="14.25">
      <c r="A6" s="247" t="s">
        <v>3</v>
      </c>
      <c r="C6" s="238"/>
      <c r="D6" s="253" t="str">
        <f t="shared" ref="D6:L6" si="1">IF(ISBLANK(D9),"",IF(VLOOKUP(D9,table,8,0)=0,"",(VLOOKUP(D9,table,8,0))))</f>
        <v>UNE</v>
      </c>
      <c r="E6" s="249" t="str">
        <f t="shared" si="1"/>
        <v/>
      </c>
      <c r="F6" s="253" t="str">
        <f t="shared" si="1"/>
        <v/>
      </c>
      <c r="G6" s="249" t="str">
        <f t="shared" si="1"/>
        <v/>
      </c>
      <c r="H6" s="253" t="str">
        <f t="shared" si="1"/>
        <v>ÉDITO</v>
      </c>
      <c r="I6" s="249" t="str">
        <f t="shared" si="1"/>
        <v/>
      </c>
      <c r="J6" s="253" t="str">
        <f t="shared" si="1"/>
        <v/>
      </c>
      <c r="K6" s="249" t="str">
        <f t="shared" si="1"/>
        <v/>
      </c>
      <c r="L6" s="253" t="str">
        <f t="shared" si="1"/>
        <v/>
      </c>
      <c r="W6" s="244" t="s">
        <v>479</v>
      </c>
      <c r="X6" s="244" t="s">
        <v>481</v>
      </c>
      <c r="Y6" s="255" t="s">
        <v>482</v>
      </c>
    </row>
    <row r="7" spans="1:30" ht="14.25">
      <c r="A7" s="247" t="s">
        <v>487</v>
      </c>
      <c r="C7" s="238"/>
      <c r="D7" s="253" t="str">
        <f t="shared" ref="D7:L7" si="2">IF(ISBLANK(D9),"",IF(VLOOKUP(D9,table,16,0)=0,"",(VLOOKUP(D9,table,16,0))))</f>
        <v/>
      </c>
      <c r="E7" s="249" t="str">
        <f t="shared" si="2"/>
        <v/>
      </c>
      <c r="F7" s="253" t="str">
        <f t="shared" si="2"/>
        <v>INFACO</v>
      </c>
      <c r="G7" s="249" t="str">
        <f t="shared" si="2"/>
        <v/>
      </c>
      <c r="H7" s="253" t="str">
        <f t="shared" si="2"/>
        <v/>
      </c>
      <c r="I7" s="249" t="str">
        <f t="shared" si="2"/>
        <v/>
      </c>
      <c r="J7" s="253" t="str">
        <f t="shared" si="2"/>
        <v>NUFARM</v>
      </c>
      <c r="K7" s="249" t="str">
        <f t="shared" si="2"/>
        <v/>
      </c>
      <c r="L7" s="253" t="str">
        <f t="shared" si="2"/>
        <v>PELLENC</v>
      </c>
      <c r="S7" s="238"/>
      <c r="T7" s="238"/>
      <c r="U7" s="248"/>
      <c r="V7" s="249"/>
      <c r="W7" s="244"/>
      <c r="X7" s="244" t="s">
        <v>480</v>
      </c>
      <c r="Y7" s="255" t="s">
        <v>483</v>
      </c>
      <c r="Z7" s="248"/>
      <c r="AA7" s="238"/>
      <c r="AB7" s="248"/>
    </row>
    <row r="8" spans="1:30" ht="20.25" customHeight="1" thickBot="1">
      <c r="A8" s="247" t="s">
        <v>488</v>
      </c>
      <c r="C8" s="238"/>
      <c r="D8" s="257" t="str">
        <f t="shared" ref="D8:L8" si="3">IF(ISBLANK(D9),"",IF(VLOOKUP(D9,table,32,0)=0,"",(VLOOKUP(D9,table,32,0))))</f>
        <v/>
      </c>
      <c r="E8" s="249" t="str">
        <f t="shared" si="3"/>
        <v/>
      </c>
      <c r="F8" s="257">
        <f t="shared" si="3"/>
        <v>1</v>
      </c>
      <c r="G8" s="249" t="str">
        <f t="shared" si="3"/>
        <v/>
      </c>
      <c r="H8" s="257" t="str">
        <f t="shared" si="3"/>
        <v/>
      </c>
      <c r="I8" s="249" t="str">
        <f t="shared" si="3"/>
        <v/>
      </c>
      <c r="J8" s="257">
        <f t="shared" si="3"/>
        <v>1</v>
      </c>
      <c r="K8" s="249" t="str">
        <f t="shared" si="3"/>
        <v/>
      </c>
      <c r="L8" s="257">
        <f t="shared" si="3"/>
        <v>1</v>
      </c>
      <c r="S8" s="238"/>
      <c r="T8" s="238"/>
      <c r="U8" s="248"/>
      <c r="V8" s="249"/>
      <c r="W8" s="244"/>
      <c r="X8" s="244" t="s">
        <v>484</v>
      </c>
      <c r="Y8" s="255" t="s">
        <v>485</v>
      </c>
      <c r="Z8" s="248"/>
      <c r="AA8" s="238"/>
      <c r="AB8" s="248"/>
    </row>
    <row r="9" spans="1:30">
      <c r="A9" s="247" t="s">
        <v>489</v>
      </c>
      <c r="B9" s="247"/>
      <c r="C9" s="248"/>
      <c r="D9" s="249">
        <v>1</v>
      </c>
      <c r="E9" s="250"/>
      <c r="F9" s="250">
        <v>2</v>
      </c>
      <c r="G9" s="249"/>
      <c r="H9" s="251">
        <v>3</v>
      </c>
      <c r="J9" s="242">
        <v>51</v>
      </c>
      <c r="K9" s="249"/>
      <c r="L9" s="242">
        <v>52</v>
      </c>
      <c r="U9" s="247"/>
      <c r="V9" s="249"/>
      <c r="W9" s="248"/>
      <c r="Z9" s="248"/>
      <c r="AA9" s="238"/>
      <c r="AB9" s="248"/>
    </row>
    <row r="10" spans="1:30" s="242" customFormat="1">
      <c r="A10" s="249"/>
      <c r="E10" s="249"/>
      <c r="G10" s="249"/>
      <c r="I10" s="249"/>
      <c r="K10" s="249"/>
      <c r="O10" s="249"/>
      <c r="R10" s="237"/>
      <c r="S10" s="237"/>
      <c r="Z10" s="248"/>
      <c r="AA10" s="238"/>
      <c r="AB10" s="248"/>
    </row>
    <row r="13" spans="1:30" ht="14.25" thickBot="1"/>
    <row r="14" spans="1:30" s="252" customFormat="1" ht="25.5" customHeight="1">
      <c r="B14" s="245" t="str">
        <f t="shared" ref="B14:AD14" si="4">IF(ISBLANK(B18),"",IF(VLOOKUP(B18,table,6,0)=0,"",(VLOOKUP(B18,table,6,0))))</f>
        <v/>
      </c>
      <c r="C14" s="252" t="str">
        <f t="shared" si="4"/>
        <v/>
      </c>
      <c r="D14" s="245" t="str">
        <f t="shared" si="4"/>
        <v/>
      </c>
      <c r="E14" s="252" t="str">
        <f t="shared" si="4"/>
        <v/>
      </c>
      <c r="F14" s="245" t="str">
        <f t="shared" si="4"/>
        <v>S'INFORMER</v>
      </c>
      <c r="G14" s="252" t="str">
        <f t="shared" si="4"/>
        <v/>
      </c>
      <c r="H14" s="245" t="str">
        <f t="shared" si="4"/>
        <v/>
      </c>
      <c r="I14" s="252" t="str">
        <f t="shared" si="4"/>
        <v/>
      </c>
      <c r="J14" s="245" t="str">
        <f t="shared" si="4"/>
        <v/>
      </c>
      <c r="K14" s="252" t="str">
        <f t="shared" si="4"/>
        <v/>
      </c>
      <c r="L14" s="245" t="str">
        <f t="shared" si="4"/>
        <v/>
      </c>
      <c r="M14" s="252" t="str">
        <f t="shared" si="4"/>
        <v/>
      </c>
      <c r="N14" s="245" t="str">
        <f t="shared" si="4"/>
        <v/>
      </c>
      <c r="O14" s="252" t="str">
        <f t="shared" si="4"/>
        <v/>
      </c>
      <c r="P14" s="245" t="str">
        <f t="shared" si="4"/>
        <v/>
      </c>
      <c r="Q14" s="252" t="str">
        <f t="shared" si="4"/>
        <v/>
      </c>
      <c r="R14" s="245" t="str">
        <f t="shared" si="4"/>
        <v>VITICULTURE</v>
      </c>
      <c r="S14" s="245" t="str">
        <f t="shared" si="4"/>
        <v/>
      </c>
      <c r="T14" s="252" t="str">
        <f t="shared" si="4"/>
        <v/>
      </c>
      <c r="U14" s="245" t="str">
        <f t="shared" si="4"/>
        <v/>
      </c>
      <c r="V14" s="252" t="str">
        <f t="shared" si="4"/>
        <v/>
      </c>
      <c r="W14" s="245" t="str">
        <f t="shared" si="4"/>
        <v/>
      </c>
      <c r="X14" s="252" t="str">
        <f t="shared" si="4"/>
        <v/>
      </c>
      <c r="Y14" s="245" t="str">
        <f t="shared" si="4"/>
        <v/>
      </c>
      <c r="Z14" s="252" t="str">
        <f t="shared" si="4"/>
        <v/>
      </c>
      <c r="AA14" s="245" t="str">
        <f t="shared" si="4"/>
        <v/>
      </c>
      <c r="AB14" s="252" t="str">
        <f t="shared" si="4"/>
        <v/>
      </c>
      <c r="AC14" s="245" t="str">
        <f t="shared" si="4"/>
        <v/>
      </c>
      <c r="AD14" s="245" t="str">
        <f t="shared" si="4"/>
        <v/>
      </c>
    </row>
    <row r="15" spans="1:30" s="252" customFormat="1" ht="35.25" customHeight="1">
      <c r="B15" s="246" t="str">
        <f t="shared" ref="B15:AD15" si="5">IF(ISBLANK(B18),"",IF(VLOOKUP(B18,table,8,0)=0,"",(VLOOKUP(B18,table,8,0))))</f>
        <v>SOMMAIRE</v>
      </c>
      <c r="C15" s="252" t="str">
        <f t="shared" si="5"/>
        <v/>
      </c>
      <c r="D15" s="246" t="str">
        <f t="shared" si="5"/>
        <v/>
      </c>
      <c r="E15" s="252" t="str">
        <f t="shared" si="5"/>
        <v/>
      </c>
      <c r="F15" s="246" t="str">
        <f t="shared" si="5"/>
        <v>Actus nationales</v>
      </c>
      <c r="G15" s="252" t="str">
        <f t="shared" si="5"/>
        <v/>
      </c>
      <c r="H15" s="246" t="str">
        <f t="shared" si="5"/>
        <v/>
      </c>
      <c r="I15" s="252" t="str">
        <f t="shared" si="5"/>
        <v/>
      </c>
      <c r="J15" s="246" t="str">
        <f t="shared" si="5"/>
        <v>Actu nationales</v>
      </c>
      <c r="K15" s="252" t="str">
        <f t="shared" si="5"/>
        <v/>
      </c>
      <c r="L15" s="246" t="str">
        <f t="shared" si="5"/>
        <v/>
      </c>
      <c r="M15" s="252" t="str">
        <f t="shared" si="5"/>
        <v/>
      </c>
      <c r="N15" s="246" t="str">
        <f t="shared" si="5"/>
        <v>Actu nationales</v>
      </c>
      <c r="O15" s="252" t="str">
        <f t="shared" si="5"/>
        <v/>
      </c>
      <c r="P15" s="246" t="str">
        <f t="shared" si="5"/>
        <v/>
      </c>
      <c r="Q15" s="252" t="str">
        <f t="shared" si="5"/>
        <v/>
      </c>
      <c r="R15" s="246" t="str">
        <f t="shared" si="5"/>
        <v>Ouverture : Trouvelot</v>
      </c>
      <c r="S15" s="246" t="str">
        <f t="shared" si="5"/>
        <v>Trouvelot</v>
      </c>
      <c r="T15" s="252" t="str">
        <f t="shared" si="5"/>
        <v/>
      </c>
      <c r="U15" s="246" t="str">
        <f t="shared" si="5"/>
        <v>Trouvelot</v>
      </c>
      <c r="V15" s="252" t="str">
        <f t="shared" si="5"/>
        <v/>
      </c>
      <c r="W15" s="246" t="str">
        <f t="shared" si="5"/>
        <v/>
      </c>
      <c r="X15" s="252" t="str">
        <f t="shared" si="5"/>
        <v/>
      </c>
      <c r="Y15" s="246" t="str">
        <f t="shared" si="5"/>
        <v>Cuivre et mildiou</v>
      </c>
      <c r="Z15" s="252" t="str">
        <f t="shared" si="5"/>
        <v/>
      </c>
      <c r="AA15" s="246" t="str">
        <f t="shared" si="5"/>
        <v>Cuivre et mildiou</v>
      </c>
      <c r="AB15" s="252" t="str">
        <f t="shared" si="5"/>
        <v/>
      </c>
      <c r="AC15" s="246" t="str">
        <f t="shared" si="5"/>
        <v>Château Latour</v>
      </c>
      <c r="AD15" s="246" t="str">
        <f t="shared" si="5"/>
        <v>Château Latour</v>
      </c>
    </row>
    <row r="16" spans="1:30" s="252" customFormat="1" ht="39.75" customHeight="1">
      <c r="B16" s="246" t="str">
        <f t="shared" ref="B16:AD16" si="6">IF(ISBLANK(B18),"",IF(VLOOKUP(B18,table,16,0)=0,"",(VLOOKUP(B18,table,16,0))))</f>
        <v/>
      </c>
      <c r="C16" s="252" t="str">
        <f t="shared" si="6"/>
        <v/>
      </c>
      <c r="D16" s="246" t="str">
        <f t="shared" si="6"/>
        <v>CORTEVA</v>
      </c>
      <c r="E16" s="252" t="str">
        <f t="shared" si="6"/>
        <v/>
      </c>
      <c r="F16" s="246" t="str">
        <f t="shared" si="6"/>
        <v/>
      </c>
      <c r="G16" s="252" t="str">
        <f t="shared" si="6"/>
        <v/>
      </c>
      <c r="H16" s="246" t="str">
        <f t="shared" si="6"/>
        <v>CORTEVA</v>
      </c>
      <c r="I16" s="252" t="str">
        <f t="shared" si="6"/>
        <v/>
      </c>
      <c r="J16" s="246" t="str">
        <f t="shared" si="6"/>
        <v/>
      </c>
      <c r="K16" s="252" t="str">
        <f t="shared" si="6"/>
        <v/>
      </c>
      <c r="L16" s="246" t="str">
        <f t="shared" si="6"/>
        <v>AP ABO LEADERS</v>
      </c>
      <c r="M16" s="252" t="str">
        <f t="shared" si="6"/>
        <v/>
      </c>
      <c r="N16" s="246" t="str">
        <f t="shared" si="6"/>
        <v>1/4 ABO (VITI National) et 1/4 AP Twitter (VITI Leaders) NE PAS BOUGER</v>
      </c>
      <c r="O16" s="252" t="str">
        <f t="shared" si="6"/>
        <v/>
      </c>
      <c r="P16" s="246" t="str">
        <f t="shared" si="6"/>
        <v>AP Site</v>
      </c>
      <c r="Q16" s="252" t="str">
        <f t="shared" si="6"/>
        <v/>
      </c>
      <c r="R16" s="246" t="str">
        <f t="shared" si="6"/>
        <v/>
      </c>
      <c r="S16" s="246" t="str">
        <f t="shared" si="6"/>
        <v/>
      </c>
      <c r="T16" s="252" t="str">
        <f t="shared" si="6"/>
        <v/>
      </c>
      <c r="U16" s="246" t="str">
        <f t="shared" si="6"/>
        <v/>
      </c>
      <c r="V16" s="252" t="str">
        <f t="shared" si="6"/>
        <v/>
      </c>
      <c r="W16" s="246" t="str">
        <f t="shared" si="6"/>
        <v>OPTION DE SANGOSSE</v>
      </c>
      <c r="X16" s="252" t="str">
        <f t="shared" si="6"/>
        <v/>
      </c>
      <c r="Y16" s="246" t="str">
        <f t="shared" si="6"/>
        <v/>
      </c>
      <c r="Z16" s="252" t="str">
        <f t="shared" si="6"/>
        <v/>
      </c>
      <c r="AA16" s="246" t="str">
        <f t="shared" si="6"/>
        <v/>
      </c>
      <c r="AB16" s="252" t="str">
        <f t="shared" si="6"/>
        <v/>
      </c>
      <c r="AC16" s="246" t="str">
        <f t="shared" si="6"/>
        <v/>
      </c>
      <c r="AD16" s="246" t="str">
        <f t="shared" si="6"/>
        <v/>
      </c>
    </row>
    <row r="17" spans="1:30" s="252" customFormat="1" ht="14.25" thickBot="1">
      <c r="B17" s="254" t="str">
        <f t="shared" ref="B17:AD17" si="7">IF(ISBLANK(B18),"",IF(VLOOKUP(B18,table,32,0)=0,"",(VLOOKUP(B18,table,32,0))))</f>
        <v/>
      </c>
      <c r="C17" s="252" t="str">
        <f t="shared" si="7"/>
        <v/>
      </c>
      <c r="D17" s="254">
        <f t="shared" si="7"/>
        <v>1</v>
      </c>
      <c r="E17" s="252" t="str">
        <f t="shared" si="7"/>
        <v/>
      </c>
      <c r="F17" s="254" t="str">
        <f t="shared" si="7"/>
        <v/>
      </c>
      <c r="G17" s="252" t="str">
        <f t="shared" si="7"/>
        <v/>
      </c>
      <c r="H17" s="254">
        <f t="shared" si="7"/>
        <v>1</v>
      </c>
      <c r="I17" s="252" t="str">
        <f t="shared" si="7"/>
        <v/>
      </c>
      <c r="J17" s="254" t="str">
        <f t="shared" si="7"/>
        <v/>
      </c>
      <c r="K17" s="252" t="str">
        <f t="shared" si="7"/>
        <v/>
      </c>
      <c r="L17" s="254" t="str">
        <f t="shared" si="7"/>
        <v/>
      </c>
      <c r="M17" s="252" t="str">
        <f t="shared" si="7"/>
        <v/>
      </c>
      <c r="N17" s="254" t="str">
        <f t="shared" si="7"/>
        <v/>
      </c>
      <c r="O17" s="252" t="str">
        <f t="shared" si="7"/>
        <v/>
      </c>
      <c r="P17" s="258">
        <f t="shared" si="7"/>
        <v>1</v>
      </c>
      <c r="Q17" s="252" t="str">
        <f t="shared" si="7"/>
        <v/>
      </c>
      <c r="R17" s="258" t="str">
        <f t="shared" si="7"/>
        <v/>
      </c>
      <c r="S17" s="258" t="str">
        <f t="shared" si="7"/>
        <v/>
      </c>
      <c r="T17" s="252" t="str">
        <f t="shared" si="7"/>
        <v/>
      </c>
      <c r="U17" s="258" t="str">
        <f t="shared" si="7"/>
        <v/>
      </c>
      <c r="V17" s="252" t="str">
        <f t="shared" si="7"/>
        <v/>
      </c>
      <c r="W17" s="254">
        <f t="shared" si="7"/>
        <v>1</v>
      </c>
      <c r="X17" s="252" t="str">
        <f t="shared" si="7"/>
        <v/>
      </c>
      <c r="Y17" s="254" t="str">
        <f t="shared" si="7"/>
        <v/>
      </c>
      <c r="Z17" s="252" t="str">
        <f t="shared" si="7"/>
        <v/>
      </c>
      <c r="AA17" s="254" t="str">
        <f t="shared" si="7"/>
        <v/>
      </c>
      <c r="AB17" s="252" t="str">
        <f t="shared" si="7"/>
        <v/>
      </c>
      <c r="AC17" s="254" t="str">
        <f t="shared" si="7"/>
        <v/>
      </c>
      <c r="AD17" s="254" t="str">
        <f t="shared" si="7"/>
        <v/>
      </c>
    </row>
    <row r="18" spans="1:30" s="242" customFormat="1">
      <c r="A18" s="249"/>
      <c r="B18" s="242">
        <v>4</v>
      </c>
      <c r="D18" s="242">
        <v>5</v>
      </c>
      <c r="E18" s="249"/>
      <c r="F18" s="242">
        <v>6</v>
      </c>
      <c r="G18" s="249"/>
      <c r="H18" s="242">
        <v>7</v>
      </c>
      <c r="I18" s="249"/>
      <c r="J18" s="242">
        <v>8</v>
      </c>
      <c r="K18" s="249"/>
      <c r="L18" s="242">
        <v>9</v>
      </c>
      <c r="N18" s="242">
        <v>10</v>
      </c>
      <c r="O18" s="249"/>
      <c r="P18" s="242">
        <v>11</v>
      </c>
      <c r="R18" s="242">
        <v>12</v>
      </c>
      <c r="S18" s="242">
        <v>13</v>
      </c>
      <c r="U18" s="242">
        <v>14</v>
      </c>
      <c r="W18" s="242">
        <v>15</v>
      </c>
      <c r="Y18" s="242">
        <v>16</v>
      </c>
      <c r="Z18" s="249"/>
      <c r="AA18" s="242">
        <v>17</v>
      </c>
      <c r="AB18" s="249"/>
      <c r="AC18" s="242">
        <v>18</v>
      </c>
      <c r="AD18" s="242">
        <v>19</v>
      </c>
    </row>
    <row r="19" spans="1:30" s="243" customFormat="1" ht="14.25" thickBot="1">
      <c r="A19" s="252"/>
      <c r="E19" s="252"/>
      <c r="G19" s="252"/>
      <c r="I19" s="252"/>
      <c r="K19" s="252"/>
      <c r="O19" s="252"/>
      <c r="Z19" s="252"/>
      <c r="AB19" s="252"/>
    </row>
    <row r="20" spans="1:30" s="243" customFormat="1">
      <c r="A20" s="252"/>
      <c r="B20" s="245" t="str">
        <f t="shared" ref="B20:AD20" si="8">IF(ISBLANK(B24),"",IF(VLOOKUP(B24,table,6,0)=0,"",(VLOOKUP(B24,table,6,0))))</f>
        <v/>
      </c>
      <c r="C20" s="252" t="str">
        <f t="shared" si="8"/>
        <v/>
      </c>
      <c r="D20" s="245" t="str">
        <f t="shared" si="8"/>
        <v/>
      </c>
      <c r="E20" s="252" t="str">
        <f t="shared" si="8"/>
        <v/>
      </c>
      <c r="F20" s="245" t="str">
        <f t="shared" si="8"/>
        <v/>
      </c>
      <c r="G20" s="252" t="str">
        <f t="shared" si="8"/>
        <v/>
      </c>
      <c r="H20" s="245" t="str">
        <f t="shared" si="8"/>
        <v/>
      </c>
      <c r="I20" s="252" t="str">
        <f t="shared" si="8"/>
        <v/>
      </c>
      <c r="J20" s="245" t="str">
        <f t="shared" si="8"/>
        <v/>
      </c>
      <c r="K20" s="252" t="str">
        <f t="shared" si="8"/>
        <v/>
      </c>
      <c r="L20" s="245" t="str">
        <f t="shared" si="8"/>
        <v/>
      </c>
      <c r="M20" s="252" t="str">
        <f t="shared" si="8"/>
        <v/>
      </c>
      <c r="N20" s="245" t="str">
        <f t="shared" si="8"/>
        <v/>
      </c>
      <c r="O20" s="252" t="str">
        <f t="shared" si="8"/>
        <v/>
      </c>
      <c r="P20" s="245" t="str">
        <f t="shared" si="8"/>
        <v/>
      </c>
      <c r="Q20" s="252" t="str">
        <f t="shared" si="8"/>
        <v/>
      </c>
      <c r="R20" s="245" t="str">
        <f t="shared" si="8"/>
        <v>ŒNOLOGIE</v>
      </c>
      <c r="S20" s="245" t="str">
        <f t="shared" si="8"/>
        <v/>
      </c>
      <c r="T20" s="252" t="str">
        <f t="shared" si="8"/>
        <v/>
      </c>
      <c r="U20" s="245" t="str">
        <f t="shared" si="8"/>
        <v/>
      </c>
      <c r="V20" s="252" t="str">
        <f t="shared" si="8"/>
        <v/>
      </c>
      <c r="W20" s="245" t="str">
        <f t="shared" si="8"/>
        <v/>
      </c>
      <c r="X20" s="252" t="str">
        <f t="shared" si="8"/>
        <v/>
      </c>
      <c r="Y20" s="245" t="str">
        <f t="shared" si="8"/>
        <v/>
      </c>
      <c r="Z20" s="252" t="str">
        <f t="shared" si="8"/>
        <v/>
      </c>
      <c r="AA20" s="245" t="str">
        <f t="shared" si="8"/>
        <v/>
      </c>
      <c r="AB20" s="252" t="str">
        <f t="shared" si="8"/>
        <v/>
      </c>
      <c r="AC20" s="245" t="str">
        <f t="shared" si="8"/>
        <v/>
      </c>
      <c r="AD20" s="245" t="str">
        <f t="shared" si="8"/>
        <v/>
      </c>
    </row>
    <row r="21" spans="1:30" s="243" customFormat="1" ht="33" customHeight="1">
      <c r="A21" s="252"/>
      <c r="B21" s="246" t="str">
        <f t="shared" ref="B21:AD21" si="9">IF(ISBLANK(B24),"",IF(VLOOKUP(B24,table,8,0)=0,"",(VLOOKUP(B24,table,8,0))))</f>
        <v>Château Latour</v>
      </c>
      <c r="C21" s="252" t="str">
        <f t="shared" si="9"/>
        <v/>
      </c>
      <c r="D21" s="246" t="str">
        <f t="shared" si="9"/>
        <v>Château Latour</v>
      </c>
      <c r="E21" s="252" t="str">
        <f t="shared" si="9"/>
        <v/>
      </c>
      <c r="F21" s="246" t="str">
        <f t="shared" si="9"/>
        <v>Terra Vitis et AB</v>
      </c>
      <c r="G21" s="252" t="str">
        <f t="shared" si="9"/>
        <v/>
      </c>
      <c r="H21" s="246" t="str">
        <f t="shared" si="9"/>
        <v>Terra Vitis et AB</v>
      </c>
      <c r="I21" s="252" t="str">
        <f t="shared" si="9"/>
        <v/>
      </c>
      <c r="J21" s="246" t="str">
        <f t="shared" si="9"/>
        <v>Cuivre</v>
      </c>
      <c r="K21" s="252" t="str">
        <f t="shared" si="9"/>
        <v/>
      </c>
      <c r="L21" s="246" t="str">
        <f t="shared" si="9"/>
        <v>Cuivre</v>
      </c>
      <c r="M21" s="252" t="str">
        <f t="shared" si="9"/>
        <v/>
      </c>
      <c r="N21" s="246" t="str">
        <f t="shared" si="9"/>
        <v>News</v>
      </c>
      <c r="O21" s="252" t="str">
        <f t="shared" si="9"/>
        <v/>
      </c>
      <c r="P21" s="246" t="str">
        <f t="shared" si="9"/>
        <v/>
      </c>
      <c r="Q21" s="252" t="str">
        <f t="shared" si="9"/>
        <v/>
      </c>
      <c r="R21" s="246" t="str">
        <f t="shared" si="9"/>
        <v>Ouverture : Bioprotection</v>
      </c>
      <c r="S21" s="246" t="str">
        <f t="shared" si="9"/>
        <v>Bioprotection</v>
      </c>
      <c r="T21" s="252" t="str">
        <f t="shared" si="9"/>
        <v/>
      </c>
      <c r="U21" s="246" t="str">
        <f t="shared" si="9"/>
        <v>Bioprotection</v>
      </c>
      <c r="V21" s="252" t="str">
        <f t="shared" si="9"/>
        <v/>
      </c>
      <c r="W21" s="246" t="str">
        <f t="shared" si="9"/>
        <v/>
      </c>
      <c r="X21" s="252" t="str">
        <f t="shared" si="9"/>
        <v/>
      </c>
      <c r="Y21" s="246" t="str">
        <f t="shared" si="9"/>
        <v>Mise en bouteille</v>
      </c>
      <c r="Z21" s="252" t="str">
        <f t="shared" si="9"/>
        <v/>
      </c>
      <c r="AA21" s="246" t="str">
        <f t="shared" si="9"/>
        <v>Mise en bouteille</v>
      </c>
      <c r="AB21" s="252" t="str">
        <f t="shared" si="9"/>
        <v/>
      </c>
      <c r="AC21" s="246" t="str">
        <f t="shared" si="9"/>
        <v>News</v>
      </c>
      <c r="AD21" s="246" t="str">
        <f t="shared" si="9"/>
        <v/>
      </c>
    </row>
    <row r="22" spans="1:30" s="243" customFormat="1" ht="40.5">
      <c r="A22" s="252"/>
      <c r="B22" s="246" t="str">
        <f t="shared" ref="B22:AD22" si="10">IF(ISBLANK(B24),"",IF(VLOOKUP(B24,table,16,0)=0,"",(VLOOKUP(B24,table,16,0))))</f>
        <v/>
      </c>
      <c r="C22" s="252" t="str">
        <f t="shared" si="10"/>
        <v/>
      </c>
      <c r="D22" s="246" t="str">
        <f t="shared" si="10"/>
        <v/>
      </c>
      <c r="E22" s="252" t="str">
        <f t="shared" si="10"/>
        <v/>
      </c>
      <c r="F22" s="246" t="str">
        <f t="shared" si="10"/>
        <v/>
      </c>
      <c r="G22" s="252" t="str">
        <f t="shared" si="10"/>
        <v/>
      </c>
      <c r="H22" s="246" t="str">
        <f t="shared" si="10"/>
        <v/>
      </c>
      <c r="I22" s="252" t="str">
        <f t="shared" si="10"/>
        <v/>
      </c>
      <c r="J22" s="246" t="str">
        <f t="shared" si="10"/>
        <v/>
      </c>
      <c r="K22" s="252" t="str">
        <f t="shared" si="10"/>
        <v/>
      </c>
      <c r="L22" s="246" t="str">
        <f t="shared" si="10"/>
        <v>1/4 H PULVERISATION 21</v>
      </c>
      <c r="M22" s="252" t="str">
        <f t="shared" si="10"/>
        <v/>
      </c>
      <c r="N22" s="246" t="str">
        <f t="shared" si="10"/>
        <v/>
      </c>
      <c r="O22" s="252" t="str">
        <f t="shared" si="10"/>
        <v/>
      </c>
      <c r="P22" s="246" t="str">
        <f t="shared" si="10"/>
        <v>CORTEVA</v>
      </c>
      <c r="Q22" s="252" t="str">
        <f t="shared" si="10"/>
        <v/>
      </c>
      <c r="R22" s="246" t="str">
        <f t="shared" si="10"/>
        <v/>
      </c>
      <c r="S22" s="246" t="str">
        <f t="shared" si="10"/>
        <v/>
      </c>
      <c r="T22" s="252" t="str">
        <f t="shared" si="10"/>
        <v/>
      </c>
      <c r="U22" s="246" t="str">
        <f t="shared" si="10"/>
        <v/>
      </c>
      <c r="V22" s="252" t="str">
        <f t="shared" si="10"/>
        <v/>
      </c>
      <c r="W22" s="246" t="str">
        <f t="shared" si="10"/>
        <v>CIC</v>
      </c>
      <c r="X22" s="252" t="str">
        <f t="shared" si="10"/>
        <v/>
      </c>
      <c r="Y22" s="246" t="str">
        <f t="shared" si="10"/>
        <v/>
      </c>
      <c r="Z22" s="252" t="str">
        <f t="shared" si="10"/>
        <v/>
      </c>
      <c r="AA22" s="246" t="str">
        <f t="shared" si="10"/>
        <v/>
      </c>
      <c r="AB22" s="252" t="str">
        <f t="shared" si="10"/>
        <v/>
      </c>
      <c r="AC22" s="246" t="str">
        <f t="shared" si="10"/>
        <v/>
      </c>
      <c r="AD22" s="246" t="str">
        <f t="shared" si="10"/>
        <v>AP GTP</v>
      </c>
    </row>
    <row r="23" spans="1:30" s="243" customFormat="1" ht="14.25" thickBot="1">
      <c r="A23" s="252"/>
      <c r="B23" s="254" t="str">
        <f t="shared" ref="B23:AD23" si="11">IF(ISBLANK(B24),"",IF(VLOOKUP(B24,table,32,0)=0,"",(VLOOKUP(B24,table,32,0))))</f>
        <v/>
      </c>
      <c r="C23" s="252" t="str">
        <f t="shared" si="11"/>
        <v/>
      </c>
      <c r="D23" s="254" t="str">
        <f t="shared" si="11"/>
        <v/>
      </c>
      <c r="E23" s="252" t="str">
        <f t="shared" si="11"/>
        <v/>
      </c>
      <c r="F23" s="254" t="str">
        <f t="shared" si="11"/>
        <v/>
      </c>
      <c r="G23" s="252" t="str">
        <f t="shared" si="11"/>
        <v/>
      </c>
      <c r="H23" s="254" t="str">
        <f t="shared" si="11"/>
        <v/>
      </c>
      <c r="I23" s="252" t="str">
        <f t="shared" si="11"/>
        <v/>
      </c>
      <c r="J23" s="254" t="str">
        <f t="shared" si="11"/>
        <v/>
      </c>
      <c r="K23" s="252" t="str">
        <f t="shared" si="11"/>
        <v/>
      </c>
      <c r="L23" s="254">
        <f t="shared" si="11"/>
        <v>0.25</v>
      </c>
      <c r="M23" s="252" t="str">
        <f t="shared" si="11"/>
        <v/>
      </c>
      <c r="N23" s="254" t="str">
        <f t="shared" si="11"/>
        <v/>
      </c>
      <c r="O23" s="252" t="str">
        <f t="shared" si="11"/>
        <v/>
      </c>
      <c r="P23" s="254">
        <f t="shared" si="11"/>
        <v>1</v>
      </c>
      <c r="Q23" s="252" t="str">
        <f t="shared" si="11"/>
        <v/>
      </c>
      <c r="R23" s="254" t="str">
        <f t="shared" si="11"/>
        <v/>
      </c>
      <c r="S23" s="254" t="str">
        <f t="shared" si="11"/>
        <v/>
      </c>
      <c r="T23" s="252" t="str">
        <f t="shared" si="11"/>
        <v/>
      </c>
      <c r="U23" s="254" t="str">
        <f t="shared" si="11"/>
        <v/>
      </c>
      <c r="V23" s="252" t="str">
        <f t="shared" si="11"/>
        <v/>
      </c>
      <c r="W23" s="254">
        <f t="shared" si="11"/>
        <v>1</v>
      </c>
      <c r="X23" s="252" t="str">
        <f t="shared" si="11"/>
        <v/>
      </c>
      <c r="Y23" s="254" t="str">
        <f t="shared" si="11"/>
        <v/>
      </c>
      <c r="Z23" s="252" t="str">
        <f t="shared" si="11"/>
        <v/>
      </c>
      <c r="AA23" s="254" t="str">
        <f t="shared" si="11"/>
        <v/>
      </c>
      <c r="AB23" s="252" t="str">
        <f t="shared" si="11"/>
        <v/>
      </c>
      <c r="AC23" s="254" t="str">
        <f t="shared" si="11"/>
        <v/>
      </c>
      <c r="AD23" s="254" t="str">
        <f t="shared" si="11"/>
        <v/>
      </c>
    </row>
    <row r="24" spans="1:30" s="243" customFormat="1">
      <c r="A24" s="252"/>
      <c r="B24" s="243">
        <v>20</v>
      </c>
      <c r="D24" s="243">
        <v>21</v>
      </c>
      <c r="E24" s="252"/>
      <c r="F24" s="243">
        <v>22</v>
      </c>
      <c r="G24" s="252"/>
      <c r="H24" s="243">
        <v>23</v>
      </c>
      <c r="I24" s="252"/>
      <c r="J24" s="243">
        <v>24</v>
      </c>
      <c r="K24" s="252"/>
      <c r="L24" s="243">
        <v>25</v>
      </c>
      <c r="N24" s="243">
        <v>26</v>
      </c>
      <c r="O24" s="252"/>
      <c r="P24" s="243">
        <v>27</v>
      </c>
      <c r="R24" s="243">
        <v>28</v>
      </c>
      <c r="S24" s="243">
        <v>29</v>
      </c>
      <c r="U24" s="243">
        <v>30</v>
      </c>
      <c r="W24" s="243">
        <v>31</v>
      </c>
      <c r="Y24" s="243">
        <v>32</v>
      </c>
      <c r="Z24" s="252"/>
      <c r="AA24" s="243">
        <v>33</v>
      </c>
      <c r="AB24" s="252"/>
      <c r="AC24" s="243">
        <v>34</v>
      </c>
      <c r="AD24" s="243">
        <v>35</v>
      </c>
    </row>
    <row r="25" spans="1:30" s="243" customFormat="1">
      <c r="A25" s="252"/>
      <c r="E25" s="252"/>
      <c r="G25" s="252"/>
      <c r="I25" s="252"/>
      <c r="K25" s="252"/>
      <c r="O25" s="252"/>
      <c r="Z25" s="252"/>
      <c r="AB25" s="252"/>
    </row>
    <row r="26" spans="1:30" s="243" customFormat="1" ht="14.25" thickBot="1">
      <c r="A26" s="252"/>
      <c r="E26" s="252"/>
      <c r="G26" s="252"/>
      <c r="I26" s="252"/>
      <c r="K26" s="252"/>
      <c r="O26" s="252"/>
      <c r="Z26" s="252"/>
      <c r="AB26" s="252"/>
    </row>
    <row r="27" spans="1:30" s="243" customFormat="1" ht="27">
      <c r="A27" s="252"/>
      <c r="B27" s="245" t="str">
        <f t="shared" ref="B27:AC27" si="12">IF(ISBLANK(B31),"",IF(VLOOKUP(B31,table,6,0)=0,"",(VLOOKUP(B31,table,6,0))))</f>
        <v>DOSSIER</v>
      </c>
      <c r="C27" s="252" t="str">
        <f t="shared" si="12"/>
        <v/>
      </c>
      <c r="D27" s="245" t="str">
        <f t="shared" si="12"/>
        <v/>
      </c>
      <c r="E27" s="252" t="str">
        <f t="shared" si="12"/>
        <v/>
      </c>
      <c r="F27" s="245" t="str">
        <f t="shared" si="12"/>
        <v/>
      </c>
      <c r="G27" s="252" t="str">
        <f t="shared" si="12"/>
        <v/>
      </c>
      <c r="H27" s="245" t="str">
        <f t="shared" si="12"/>
        <v/>
      </c>
      <c r="I27" s="252" t="str">
        <f t="shared" si="12"/>
        <v/>
      </c>
      <c r="J27" s="245" t="str">
        <f t="shared" si="12"/>
        <v/>
      </c>
      <c r="K27" s="252" t="str">
        <f t="shared" si="12"/>
        <v/>
      </c>
      <c r="L27" s="245" t="str">
        <f t="shared" si="12"/>
        <v/>
      </c>
      <c r="M27" s="252" t="str">
        <f t="shared" si="12"/>
        <v/>
      </c>
      <c r="N27" s="245" t="str">
        <f t="shared" si="12"/>
        <v/>
      </c>
      <c r="O27" s="252" t="str">
        <f t="shared" si="12"/>
        <v/>
      </c>
      <c r="P27" s="245" t="str">
        <f t="shared" si="12"/>
        <v/>
      </c>
      <c r="Q27" s="252" t="str">
        <f t="shared" si="12"/>
        <v/>
      </c>
      <c r="R27" s="245" t="str">
        <f t="shared" si="12"/>
        <v>VIE DE L'ENTREPRISE</v>
      </c>
      <c r="S27" s="245" t="str">
        <f t="shared" si="12"/>
        <v/>
      </c>
      <c r="T27" s="252" t="str">
        <f t="shared" si="12"/>
        <v/>
      </c>
      <c r="U27" s="245" t="str">
        <f t="shared" si="12"/>
        <v/>
      </c>
      <c r="V27" s="252" t="str">
        <f t="shared" si="12"/>
        <v/>
      </c>
      <c r="W27" s="245" t="str">
        <f t="shared" si="12"/>
        <v/>
      </c>
      <c r="X27" s="252" t="str">
        <f t="shared" si="12"/>
        <v/>
      </c>
      <c r="Y27" s="245" t="str">
        <f t="shared" si="12"/>
        <v>MODULES</v>
      </c>
      <c r="Z27" s="252" t="str">
        <f t="shared" si="12"/>
        <v/>
      </c>
      <c r="AA27" s="245" t="str">
        <f t="shared" si="12"/>
        <v>MODULES</v>
      </c>
      <c r="AB27" s="252" t="str">
        <f t="shared" si="12"/>
        <v/>
      </c>
      <c r="AC27" s="245" t="str">
        <f t="shared" si="12"/>
        <v>MODULES</v>
      </c>
    </row>
    <row r="28" spans="1:30" s="243" customFormat="1" ht="41.25" customHeight="1">
      <c r="A28" s="252"/>
      <c r="B28" s="246" t="str">
        <f t="shared" ref="B28:AC28" si="13">IF(ISBLANK(B31),"",IF(VLOOKUP(B31,table,8,0)=0,"",(VLOOKUP(B31,table,8,0))))</f>
        <v xml:space="preserve">Ouverture : Palmarès Vinitech </v>
      </c>
      <c r="C28" s="252" t="str">
        <f t="shared" si="13"/>
        <v/>
      </c>
      <c r="D28" s="246" t="str">
        <f t="shared" si="13"/>
        <v>Palmarès Vinitech</v>
      </c>
      <c r="E28" s="252" t="str">
        <f t="shared" si="13"/>
        <v/>
      </c>
      <c r="F28" s="246" t="str">
        <f t="shared" si="13"/>
        <v>Palmarès Vinitech</v>
      </c>
      <c r="G28" s="252" t="str">
        <f t="shared" si="13"/>
        <v/>
      </c>
      <c r="H28" s="246" t="str">
        <f t="shared" si="13"/>
        <v>Palmarès Vinitech</v>
      </c>
      <c r="I28" s="252" t="str">
        <f t="shared" si="13"/>
        <v/>
      </c>
      <c r="J28" s="246" t="str">
        <f t="shared" si="13"/>
        <v>Palmarès Vinitech</v>
      </c>
      <c r="K28" s="252" t="str">
        <f t="shared" si="13"/>
        <v/>
      </c>
      <c r="L28" s="246" t="str">
        <f t="shared" si="13"/>
        <v>Palmarès Vinitech</v>
      </c>
      <c r="M28" s="252" t="str">
        <f t="shared" si="13"/>
        <v/>
      </c>
      <c r="N28" s="246" t="str">
        <f t="shared" si="13"/>
        <v>Palmarès Vinitech</v>
      </c>
      <c r="O28" s="252" t="str">
        <f t="shared" si="13"/>
        <v/>
      </c>
      <c r="P28" s="246" t="str">
        <f t="shared" si="13"/>
        <v>Palmarès Vinitech</v>
      </c>
      <c r="Q28" s="252" t="str">
        <f t="shared" si="13"/>
        <v/>
      </c>
      <c r="R28" s="246" t="str">
        <f t="shared" si="13"/>
        <v>Reglementation</v>
      </c>
      <c r="S28" s="246" t="str">
        <f t="shared" si="13"/>
        <v>Reglementation</v>
      </c>
      <c r="T28" s="252" t="str">
        <f t="shared" si="13"/>
        <v/>
      </c>
      <c r="U28" s="246" t="str">
        <f t="shared" si="13"/>
        <v>Jurisvin</v>
      </c>
      <c r="V28" s="252" t="str">
        <f t="shared" si="13"/>
        <v/>
      </c>
      <c r="W28" s="246" t="str">
        <f t="shared" si="13"/>
        <v>Avocat</v>
      </c>
      <c r="X28" s="252" t="str">
        <f t="shared" si="13"/>
        <v/>
      </c>
      <c r="Y28" s="246" t="str">
        <f t="shared" si="13"/>
        <v/>
      </c>
      <c r="Z28" s="252" t="str">
        <f t="shared" si="13"/>
        <v/>
      </c>
      <c r="AA28" s="246" t="str">
        <f t="shared" si="13"/>
        <v/>
      </c>
      <c r="AB28" s="252" t="str">
        <f t="shared" si="13"/>
        <v/>
      </c>
      <c r="AC28" s="246" t="str">
        <f t="shared" si="13"/>
        <v/>
      </c>
    </row>
    <row r="29" spans="1:30" s="243" customFormat="1" ht="40.5">
      <c r="A29" s="252"/>
      <c r="B29" s="246" t="str">
        <f t="shared" ref="B29:AC29" si="14">IF(ISBLANK(B31),"",IF(VLOOKUP(B31,table,16,0)=0,"",(VLOOKUP(B31,table,16,0))))</f>
        <v/>
      </c>
      <c r="C29" s="252" t="str">
        <f t="shared" si="14"/>
        <v/>
      </c>
      <c r="D29" s="246" t="str">
        <f t="shared" si="14"/>
        <v/>
      </c>
      <c r="E29" s="252" t="str">
        <f t="shared" si="14"/>
        <v/>
      </c>
      <c r="F29" s="246" t="str">
        <f t="shared" si="14"/>
        <v/>
      </c>
      <c r="G29" s="252" t="str">
        <f t="shared" si="14"/>
        <v/>
      </c>
      <c r="H29" s="246" t="str">
        <f t="shared" si="14"/>
        <v/>
      </c>
      <c r="I29" s="252" t="str">
        <f t="shared" si="14"/>
        <v/>
      </c>
      <c r="J29" s="246" t="str">
        <f t="shared" si="14"/>
        <v/>
      </c>
      <c r="K29" s="252" t="str">
        <f t="shared" si="14"/>
        <v/>
      </c>
      <c r="L29" s="246" t="str">
        <f t="shared" si="14"/>
        <v/>
      </c>
      <c r="M29" s="252" t="str">
        <f t="shared" si="14"/>
        <v/>
      </c>
      <c r="N29" s="246" t="str">
        <f t="shared" si="14"/>
        <v/>
      </c>
      <c r="O29" s="252" t="str">
        <f t="shared" si="14"/>
        <v/>
      </c>
      <c r="P29" s="246" t="str">
        <f t="shared" si="14"/>
        <v/>
      </c>
      <c r="Q29" s="252" t="str">
        <f t="shared" si="14"/>
        <v/>
      </c>
      <c r="R29" s="246" t="str">
        <f t="shared" si="14"/>
        <v/>
      </c>
      <c r="S29" s="246" t="str">
        <f t="shared" si="14"/>
        <v/>
      </c>
      <c r="T29" s="252" t="str">
        <f t="shared" si="14"/>
        <v/>
      </c>
      <c r="U29" s="246" t="str">
        <f t="shared" si="14"/>
        <v/>
      </c>
      <c r="V29" s="252" t="str">
        <f t="shared" si="14"/>
        <v/>
      </c>
      <c r="W29" s="246" t="str">
        <f t="shared" si="14"/>
        <v/>
      </c>
      <c r="X29" s="252" t="str">
        <f t="shared" si="14"/>
        <v/>
      </c>
      <c r="Y29" s="246" t="str">
        <f t="shared" si="14"/>
        <v xml:space="preserve"> Écho des fournisseurs + 1/4 AP Actu</v>
      </c>
      <c r="Z29" s="252" t="str">
        <f t="shared" si="14"/>
        <v/>
      </c>
      <c r="AA29" s="246" t="str">
        <f t="shared" si="14"/>
        <v>VINEA</v>
      </c>
      <c r="AB29" s="252" t="str">
        <f t="shared" si="14"/>
        <v/>
      </c>
      <c r="AC29" s="246" t="str">
        <f t="shared" si="14"/>
        <v xml:space="preserve"> Écho des fournisseurs</v>
      </c>
    </row>
    <row r="30" spans="1:30" s="243" customFormat="1" ht="14.25" thickBot="1">
      <c r="A30" s="252"/>
      <c r="B30" s="254" t="str">
        <f t="shared" ref="B30:AC30" si="15">IF(ISBLANK(B31),"",IF(VLOOKUP(B31,table,32,0)=0,"",(VLOOKUP(B31,table,32,0))))</f>
        <v/>
      </c>
      <c r="C30" s="252" t="str">
        <f t="shared" si="15"/>
        <v/>
      </c>
      <c r="D30" s="254">
        <f t="shared" si="15"/>
        <v>1</v>
      </c>
      <c r="E30" s="252" t="str">
        <f t="shared" si="15"/>
        <v/>
      </c>
      <c r="F30" s="254" t="str">
        <f t="shared" si="15"/>
        <v/>
      </c>
      <c r="G30" s="252" t="str">
        <f t="shared" si="15"/>
        <v/>
      </c>
      <c r="H30" s="254">
        <f t="shared" si="15"/>
        <v>1</v>
      </c>
      <c r="I30" s="252" t="str">
        <f t="shared" si="15"/>
        <v/>
      </c>
      <c r="J30" s="254" t="str">
        <f t="shared" si="15"/>
        <v/>
      </c>
      <c r="K30" s="252" t="str">
        <f t="shared" si="15"/>
        <v/>
      </c>
      <c r="L30" s="254" t="str">
        <f t="shared" si="15"/>
        <v/>
      </c>
      <c r="M30" s="252" t="str">
        <f t="shared" si="15"/>
        <v/>
      </c>
      <c r="N30" s="254" t="str">
        <f t="shared" si="15"/>
        <v/>
      </c>
      <c r="O30" s="252" t="str">
        <f t="shared" si="15"/>
        <v/>
      </c>
      <c r="P30" s="254" t="str">
        <f t="shared" si="15"/>
        <v/>
      </c>
      <c r="Q30" s="252" t="str">
        <f t="shared" si="15"/>
        <v/>
      </c>
      <c r="R30" s="254" t="str">
        <f t="shared" si="15"/>
        <v/>
      </c>
      <c r="S30" s="254" t="str">
        <f t="shared" si="15"/>
        <v/>
      </c>
      <c r="T30" s="252" t="str">
        <f t="shared" si="15"/>
        <v/>
      </c>
      <c r="U30" s="254" t="str">
        <f t="shared" si="15"/>
        <v/>
      </c>
      <c r="V30" s="252" t="str">
        <f t="shared" si="15"/>
        <v/>
      </c>
      <c r="W30" s="254" t="str">
        <f t="shared" si="15"/>
        <v/>
      </c>
      <c r="X30" s="252" t="str">
        <f t="shared" si="15"/>
        <v/>
      </c>
      <c r="Y30" s="254" t="str">
        <f t="shared" si="15"/>
        <v/>
      </c>
      <c r="Z30" s="252" t="str">
        <f t="shared" si="15"/>
        <v/>
      </c>
      <c r="AA30" s="254" t="str">
        <f t="shared" si="15"/>
        <v/>
      </c>
      <c r="AB30" s="252" t="str">
        <f t="shared" si="15"/>
        <v/>
      </c>
      <c r="AC30" s="254" t="str">
        <f t="shared" si="15"/>
        <v/>
      </c>
    </row>
    <row r="31" spans="1:30" s="243" customFormat="1">
      <c r="A31" s="252"/>
      <c r="B31" s="243">
        <v>36</v>
      </c>
      <c r="D31" s="243">
        <v>37</v>
      </c>
      <c r="E31" s="252"/>
      <c r="F31" s="243">
        <v>38</v>
      </c>
      <c r="G31" s="252"/>
      <c r="H31" s="243">
        <v>39</v>
      </c>
      <c r="I31" s="252"/>
      <c r="J31" s="243">
        <v>40</v>
      </c>
      <c r="K31" s="252"/>
      <c r="L31" s="243">
        <v>41</v>
      </c>
      <c r="N31" s="243">
        <v>42</v>
      </c>
      <c r="O31" s="252"/>
      <c r="P31" s="243">
        <v>43</v>
      </c>
      <c r="R31" s="243">
        <v>44</v>
      </c>
      <c r="S31" s="243">
        <v>45</v>
      </c>
      <c r="U31" s="243">
        <v>46</v>
      </c>
      <c r="W31" s="243">
        <v>47</v>
      </c>
      <c r="Y31" s="243">
        <v>48</v>
      </c>
      <c r="Z31" s="252"/>
      <c r="AA31" s="243">
        <v>49</v>
      </c>
      <c r="AB31" s="252"/>
      <c r="AC31" s="243">
        <v>50</v>
      </c>
    </row>
    <row r="32" spans="1:30" s="243" customFormat="1">
      <c r="A32" s="252"/>
      <c r="E32" s="252"/>
      <c r="G32" s="252"/>
      <c r="I32" s="252"/>
      <c r="K32" s="252"/>
      <c r="O32" s="252"/>
      <c r="Z32" s="252"/>
      <c r="AB32" s="252"/>
    </row>
    <row r="33" spans="1:28" s="243" customFormat="1">
      <c r="A33" s="252"/>
      <c r="E33" s="252"/>
      <c r="G33" s="252"/>
      <c r="I33" s="252"/>
      <c r="K33" s="252"/>
      <c r="O33" s="252"/>
      <c r="Z33" s="252"/>
      <c r="AB33" s="252"/>
    </row>
    <row r="34" spans="1:28" s="243" customFormat="1">
      <c r="A34" s="252"/>
      <c r="E34" s="252"/>
      <c r="G34" s="252"/>
      <c r="I34" s="252"/>
      <c r="K34" s="252"/>
      <c r="O34" s="252"/>
      <c r="Z34" s="252"/>
      <c r="AB34" s="252"/>
    </row>
  </sheetData>
  <customSheetViews>
    <customSheetView guid="{9DEA3C14-C0DF-4800-AE94-8FA3E911ADBF}" scale="90">
      <selection activeCell="D5" sqref="D5:D8"/>
      <pageMargins left="0.7" right="0.7" top="0.75" bottom="0.75" header="0.3" footer="0.3"/>
      <pageSetup paperSize="0" orientation="portrait" horizontalDpi="0" verticalDpi="0" copies="0" r:id="rId1"/>
    </customSheetView>
    <customSheetView guid="{77BABEAE-0685-4142-B64E-0AEE174F9CA2}" scale="90">
      <selection activeCell="F10" sqref="F10"/>
      <pageMargins left="0.7" right="0.7" top="0.75" bottom="0.75" header="0.3" footer="0.3"/>
      <pageSetup paperSize="0" orientation="portrait" horizontalDpi="0" verticalDpi="0" copies="0" r:id="rId2"/>
    </customSheetView>
  </customSheetViews>
  <conditionalFormatting sqref="D5:D8">
    <cfRule type="containsBlanks" dxfId="1" priority="2">
      <formula>LEN(TRIM(D5))=0</formula>
    </cfRule>
  </conditionalFormatting>
  <conditionalFormatting sqref="F5:F8">
    <cfRule type="containsBlanks" dxfId="0" priority="1">
      <formula>LEN(TRIM(F5))=0</formula>
    </cfRule>
  </conditionalFormatting>
  <pageMargins left="0.7" right="0.7" top="0.75" bottom="0.75" header="0.3" footer="0.3"/>
  <pageSetup paperSize="9" orientation="portrait" horizontalDpi="0" verticalDpi="0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63D58607-76FB-4332-97CA-F8C2F708ED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VT</vt:lpstr>
      <vt:lpstr>BRD</vt:lpstr>
      <vt:lpstr>VT VISUEL</vt:lpstr>
      <vt:lpstr>VT!Impression_des_titres</vt:lpstr>
      <vt:lpstr>table</vt:lpstr>
      <vt:lpstr>VT!Zone_d_impression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LEONET Corinne</dc:creator>
  <cp:lastModifiedBy>utilisateur</cp:lastModifiedBy>
  <cp:lastPrinted>2019-02-27T13:45:19Z</cp:lastPrinted>
  <dcterms:created xsi:type="dcterms:W3CDTF">2013-12-11T16:15:10Z</dcterms:created>
  <dcterms:modified xsi:type="dcterms:W3CDTF">2021-01-26T14:08:20Z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TC029300419991</vt:lpwstr>
  </property>
</Properties>
</file>