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akis\Desktop\ELECTRONALD\"/>
    </mc:Choice>
  </mc:AlternateContent>
  <bookViews>
    <workbookView xWindow="0" yWindow="0" windowWidth="15360" windowHeight="8595" activeTab="2"/>
  </bookViews>
  <sheets>
    <sheet name="F" sheetId="1" r:id="rId1"/>
    <sheet name="Ref" sheetId="5" r:id="rId2"/>
    <sheet name="achat" sheetId="7" r:id="rId3"/>
  </sheets>
  <definedNames>
    <definedName name="F">F!$A$1:$D$46</definedName>
    <definedName name="invoice">#REF!</definedName>
  </definedNames>
  <calcPr calcId="152511"/>
  <customWorkbookViews>
    <customWorkbookView name="VUE" guid="{D7497F3F-4C7A-40EF-8D89-BA49AB2BC858}" maximized="1" xWindow="-8" yWindow="-8" windowWidth="1040" windowHeight="754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1" i="1" l="1"/>
  <c r="A40" i="1"/>
  <c r="A39" i="1"/>
  <c r="A38" i="1"/>
  <c r="A36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B8" i="1"/>
  <c r="B7" i="1"/>
  <c r="B6" i="1"/>
  <c r="B5" i="1"/>
  <c r="B4" i="1"/>
  <c r="B3" i="1"/>
  <c r="C1" i="1"/>
  <c r="A10" i="1" s="1"/>
  <c r="A5" i="1" l="1"/>
</calcChain>
</file>

<file path=xl/sharedStrings.xml><?xml version="1.0" encoding="utf-8"?>
<sst xmlns="http://schemas.openxmlformats.org/spreadsheetml/2006/main" count="42" uniqueCount="39">
  <si>
    <t>Designation</t>
  </si>
  <si>
    <t>Quantité</t>
  </si>
  <si>
    <t>Prix unitaire</t>
  </si>
  <si>
    <t>Total</t>
  </si>
  <si>
    <t>TOTAL TTC (XAF)</t>
  </si>
  <si>
    <t>IR: 5,5%</t>
  </si>
  <si>
    <t>ACOMPTE: 50%</t>
  </si>
  <si>
    <t>NOM</t>
  </si>
  <si>
    <t>SCB</t>
  </si>
  <si>
    <t>BAC</t>
  </si>
  <si>
    <t>BGFI</t>
  </si>
  <si>
    <t>CBC</t>
  </si>
  <si>
    <t>article</t>
  </si>
  <si>
    <t>prix achat</t>
  </si>
  <si>
    <t>ghf</t>
  </si>
  <si>
    <t>huoih</t>
  </si>
  <si>
    <t>kjlnhghtg</t>
  </si>
  <si>
    <t>REMISE DE:</t>
  </si>
  <si>
    <t>NET A PERCEVOIR (XAF)</t>
  </si>
  <si>
    <t>La direction</t>
  </si>
  <si>
    <t>cout du transport</t>
  </si>
  <si>
    <t>frais de douane</t>
  </si>
  <si>
    <t>date d'achat</t>
  </si>
  <si>
    <t>date de livraison</t>
  </si>
  <si>
    <t>fournisseur</t>
  </si>
  <si>
    <t>pays d'achat</t>
  </si>
  <si>
    <t>lu</t>
  </si>
  <si>
    <t>non lu</t>
  </si>
  <si>
    <t>xxxxxxx</t>
  </si>
  <si>
    <t>yyyyyyyyyyyyyyyyyyy</t>
  </si>
  <si>
    <t>zzzzzzzzzzzzzzzzzzzz</t>
  </si>
  <si>
    <t>nota</t>
  </si>
  <si>
    <t>zefze</t>
  </si>
  <si>
    <t>zefz</t>
  </si>
  <si>
    <t>ezzeze</t>
  </si>
  <si>
    <t>fze</t>
  </si>
  <si>
    <t>zefzef</t>
  </si>
  <si>
    <t>zeze</t>
  </si>
  <si>
    <t>zezez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</si>
</sst>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&quot;Douala,le &quot;dd\ mmmm\ yyyy"/>
    <numFmt numFmtId="165" formatCode="_-* #,##0\ _€_-;\-* #,##0\ _€_-;_-* &quot;-&quot;??\ _€_-;_-@_-"/>
  </numFmts>
  <fonts count="10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4" fillId="0" borderId="0" xfId="0" applyFont="1"/>
    <xf numFmtId="0" fontId="0" fillId="0" borderId="0" xfId="0" applyAlignment="1">
      <alignment vertical="center"/>
    </xf>
    <xf numFmtId="165" fontId="0" fillId="0" borderId="0" xfId="1" applyNumberFormat="1" applyFont="1" applyAlignment="1">
      <alignment vertical="center"/>
    </xf>
    <xf numFmtId="0" fontId="6" fillId="0" borderId="0" xfId="0" applyFont="1"/>
    <xf numFmtId="0" fontId="5" fillId="0" borderId="0" xfId="0" applyFont="1" applyAlignment="1"/>
    <xf numFmtId="0" fontId="0" fillId="0" borderId="0" xfId="0" applyAlignment="1">
      <alignment horizontal="center" vertical="center"/>
    </xf>
    <xf numFmtId="165" fontId="0" fillId="0" borderId="0" xfId="1" applyNumberFormat="1" applyFont="1" applyAlignment="1">
      <alignment horizontal="center" vertical="center"/>
    </xf>
    <xf numFmtId="37" fontId="0" fillId="0" borderId="0" xfId="1" applyNumberFormat="1" applyFont="1" applyAlignment="1">
      <alignment horizontal="center" vertical="center"/>
    </xf>
    <xf numFmtId="37" fontId="0" fillId="0" borderId="0" xfId="1" applyNumberFormat="1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65" fontId="0" fillId="0" borderId="0" xfId="1" applyNumberFormat="1" applyFont="1" applyBorder="1" applyAlignment="1">
      <alignment vertical="center"/>
    </xf>
    <xf numFmtId="165" fontId="0" fillId="0" borderId="0" xfId="1" applyNumberFormat="1" applyFont="1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/>
    </xf>
    <xf numFmtId="165" fontId="0" fillId="0" borderId="4" xfId="1" applyNumberFormat="1" applyFont="1" applyBorder="1" applyAlignment="1">
      <alignment horizontal="center"/>
    </xf>
    <xf numFmtId="4" fontId="0" fillId="2" borderId="1" xfId="1" applyNumberFormat="1" applyFont="1" applyFill="1" applyBorder="1" applyAlignment="1">
      <alignment horizontal="right"/>
    </xf>
    <xf numFmtId="165" fontId="0" fillId="2" borderId="1" xfId="1" applyNumberFormat="1" applyFont="1" applyFill="1" applyBorder="1" applyAlignment="1">
      <alignment horizontal="center"/>
    </xf>
    <xf numFmtId="2" fontId="0" fillId="2" borderId="1" xfId="1" applyNumberFormat="1" applyFont="1" applyFill="1" applyBorder="1" applyAlignment="1">
      <alignment horizontal="right"/>
    </xf>
    <xf numFmtId="165" fontId="0" fillId="2" borderId="1" xfId="1" applyNumberFormat="1" applyFont="1" applyFill="1" applyBorder="1" applyAlignment="1">
      <alignment horizontal="right"/>
    </xf>
    <xf numFmtId="0" fontId="9" fillId="0" borderId="0" xfId="0" applyFont="1"/>
    <xf numFmtId="0" fontId="0" fillId="0" borderId="0" xfId="0" applyAlignment="1"/>
    <xf numFmtId="0" fontId="0" fillId="0" borderId="6" xfId="0" applyBorder="1" applyAlignment="1">
      <alignment horizontal="right"/>
    </xf>
    <xf numFmtId="0" fontId="0" fillId="0" borderId="2" xfId="0" applyBorder="1" applyAlignment="1">
      <alignment horizontal="right"/>
    </xf>
    <xf numFmtId="0" fontId="2" fillId="0" borderId="0" xfId="0" applyFont="1" applyAlignment="1">
      <alignment horizontal="right" vertical="center" indent="3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 vertical="center" wrapText="1" shrinkToFit="1"/>
    </xf>
    <xf numFmtId="164" fontId="0" fillId="0" borderId="0" xfId="0" applyNumberFormat="1" applyAlignment="1">
      <alignment horizontal="left" indent="6"/>
    </xf>
    <xf numFmtId="0" fontId="8" fillId="0" borderId="0" xfId="0" applyFont="1" applyAlignment="1">
      <alignment horizontal="left"/>
    </xf>
    <xf numFmtId="0" fontId="0" fillId="0" borderId="6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631031</xdr:colOff>
      <xdr:row>5</xdr:row>
      <xdr:rowOff>107157</xdr:rowOff>
    </xdr:to>
    <xdr:sp macro="[0]!commandeButon1" textlink="">
      <xdr:nvSpPr>
        <xdr:cNvPr id="7" name="Flèche vers le bas 6"/>
        <xdr:cNvSpPr/>
      </xdr:nvSpPr>
      <xdr:spPr>
        <a:xfrm>
          <a:off x="0" y="0"/>
          <a:ext cx="631031" cy="1023938"/>
        </a:xfrm>
        <a:prstGeom prst="downArrow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</a:rPr>
            <a:t>SAVE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1152525</xdr:colOff>
          <xdr:row>2</xdr:row>
          <xdr:rowOff>171450</xdr:rowOff>
        </xdr:from>
        <xdr:to>
          <xdr:col>0</xdr:col>
          <xdr:colOff>2647950</xdr:colOff>
          <xdr:row>4</xdr:row>
          <xdr:rowOff>76200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/>
  <dimension ref="A1:D44"/>
  <sheetViews>
    <sheetView view="pageLayout" zoomScale="80" zoomScaleNormal="100" zoomScalePageLayoutView="80" workbookViewId="0">
      <selection activeCell="A6" sqref="A6"/>
    </sheetView>
  </sheetViews>
  <sheetFormatPr baseColWidth="10" defaultColWidth="34.28515625" defaultRowHeight="15" x14ac:dyDescent="0.25"/>
  <cols>
    <col min="1" max="1" width="47.5703125" customWidth="1"/>
    <col min="2" max="2" width="13.42578125" customWidth="1"/>
    <col min="3" max="3" width="14.85546875" customWidth="1"/>
    <col min="4" max="4" width="21.42578125" customWidth="1"/>
  </cols>
  <sheetData>
    <row r="1" spans="1:4" x14ac:dyDescent="0.25">
      <c r="C1" s="31">
        <f ca="1">TODAY()</f>
        <v>29224</v>
      </c>
      <c r="D1" s="31"/>
    </row>
    <row r="2" spans="1:4" ht="12" customHeight="1" x14ac:dyDescent="0.25"/>
    <row r="3" spans="1:4" x14ac:dyDescent="0.25">
      <c r="B3" s="29" t="str">
        <f>IFERROR(VLOOKUP($D$10,Ref!A:A,2,0)," ")</f>
        <v xml:space="preserve"> </v>
      </c>
      <c r="C3" s="29"/>
      <c r="D3" s="29"/>
    </row>
    <row r="4" spans="1:4" x14ac:dyDescent="0.25">
      <c r="B4" s="29" t="str">
        <f>IFERROR(VLOOKUP($D$10,Ref!A:A,3,0)," ")</f>
        <v xml:space="preserve"> </v>
      </c>
      <c r="C4" s="29"/>
      <c r="D4" s="29"/>
    </row>
    <row r="5" spans="1:4" x14ac:dyDescent="0.25">
      <c r="A5" s="24" t="e">
        <f ca="1">("ER00"&amp;TEXT(C1,"jjmmaa")&amp;#REF!&amp;D10)</f>
        <v>#REF!</v>
      </c>
      <c r="B5" s="29" t="str">
        <f>IFERROR(VLOOKUP($D$10,Ref!A:A,4,0)," ")</f>
        <v xml:space="preserve"> </v>
      </c>
      <c r="C5" s="29"/>
      <c r="D5" s="29"/>
    </row>
    <row r="6" spans="1:4" x14ac:dyDescent="0.25">
      <c r="B6" s="29" t="str">
        <f>IFERROR(VLOOKUP($D$10,Ref!A:A,5,0)," ")</f>
        <v xml:space="preserve"> </v>
      </c>
      <c r="C6" s="29"/>
      <c r="D6" s="29"/>
    </row>
    <row r="7" spans="1:4" x14ac:dyDescent="0.25">
      <c r="B7" s="29" t="str">
        <f>IFERROR(VLOOKUP($D$10,Ref!A:A,6,0)," ")</f>
        <v xml:space="preserve"> </v>
      </c>
      <c r="C7" s="29"/>
      <c r="D7" s="29"/>
    </row>
    <row r="8" spans="1:4" x14ac:dyDescent="0.25">
      <c r="B8" s="29" t="str">
        <f>IFERROR(VLOOKUP($D$10,Ref!A:A,7,0)," ")</f>
        <v xml:space="preserve"> </v>
      </c>
      <c r="C8" s="29"/>
      <c r="D8" s="29"/>
    </row>
    <row r="9" spans="1:4" ht="12" customHeight="1" x14ac:dyDescent="0.25"/>
    <row r="10" spans="1:4" ht="20.25" customHeight="1" x14ac:dyDescent="0.35">
      <c r="A10" s="32" t="e">
        <f ca="1">("FACTURE PROFORMA N°:" &amp;"ER00"&amp;TEXT(C1,"jjmmaa")&amp;#REF!&amp;D10)</f>
        <v>#REF!</v>
      </c>
      <c r="B10" s="32"/>
      <c r="C10" s="6" t="s">
        <v>27</v>
      </c>
      <c r="D10" s="5" t="s">
        <v>9</v>
      </c>
    </row>
    <row r="11" spans="1:4" ht="3" customHeight="1" x14ac:dyDescent="0.25"/>
    <row r="12" spans="1:4" s="1" customFormat="1" ht="25.5" customHeight="1" x14ac:dyDescent="0.35">
      <c r="A12" s="11" t="s">
        <v>0</v>
      </c>
      <c r="B12" s="11" t="s">
        <v>1</v>
      </c>
      <c r="C12" s="14" t="s">
        <v>2</v>
      </c>
      <c r="D12" s="11" t="s">
        <v>3</v>
      </c>
    </row>
    <row r="13" spans="1:4" x14ac:dyDescent="0.25">
      <c r="A13" s="12"/>
      <c r="B13" s="12">
        <v>32</v>
      </c>
      <c r="C13" s="15">
        <v>540</v>
      </c>
      <c r="D13" s="17">
        <f>IF(B13="","",B13*C13)</f>
        <v>17280</v>
      </c>
    </row>
    <row r="14" spans="1:4" x14ac:dyDescent="0.25">
      <c r="A14" s="12" t="s">
        <v>14</v>
      </c>
      <c r="B14" s="12">
        <v>23</v>
      </c>
      <c r="C14" s="16">
        <v>3455</v>
      </c>
      <c r="D14" s="18">
        <f>IF(B14="","",B14*C14)</f>
        <v>79465</v>
      </c>
    </row>
    <row r="15" spans="1:4" x14ac:dyDescent="0.25">
      <c r="A15" s="12"/>
      <c r="B15" s="12"/>
      <c r="C15" s="15"/>
      <c r="D15" s="18" t="str">
        <f>IF(B15="","",B15*C15)</f>
        <v/>
      </c>
    </row>
    <row r="16" spans="1:4" x14ac:dyDescent="0.25">
      <c r="A16" s="12"/>
      <c r="B16" s="12">
        <v>5445</v>
      </c>
      <c r="C16" s="15">
        <v>5454</v>
      </c>
      <c r="D16" s="18">
        <f>IF(B16="","",B16*C16)</f>
        <v>29697030</v>
      </c>
    </row>
    <row r="17" spans="1:4" x14ac:dyDescent="0.25">
      <c r="A17" s="12" t="s">
        <v>15</v>
      </c>
      <c r="B17" s="12">
        <v>555</v>
      </c>
      <c r="C17" s="15">
        <v>55</v>
      </c>
      <c r="D17" s="18">
        <f t="shared" ref="D17:D29" si="0">IF(B17="","",B17*C17)</f>
        <v>30525</v>
      </c>
    </row>
    <row r="18" spans="1:4" x14ac:dyDescent="0.25">
      <c r="A18" s="12"/>
      <c r="B18" s="12"/>
      <c r="C18" s="15">
        <v>5555</v>
      </c>
      <c r="D18" s="18" t="str">
        <f t="shared" si="0"/>
        <v/>
      </c>
    </row>
    <row r="19" spans="1:4" x14ac:dyDescent="0.25">
      <c r="A19" s="12"/>
      <c r="B19" s="12"/>
      <c r="C19" s="15"/>
      <c r="D19" s="18" t="str">
        <f t="shared" si="0"/>
        <v/>
      </c>
    </row>
    <row r="20" spans="1:4" x14ac:dyDescent="0.25">
      <c r="A20" s="12"/>
      <c r="B20" s="12">
        <v>446</v>
      </c>
      <c r="C20" s="15">
        <v>5555555</v>
      </c>
      <c r="D20" s="18">
        <f t="shared" si="0"/>
        <v>2477777530</v>
      </c>
    </row>
    <row r="21" spans="1:4" x14ac:dyDescent="0.25">
      <c r="A21" s="12"/>
      <c r="B21" s="12"/>
      <c r="C21" s="15"/>
      <c r="D21" s="18" t="str">
        <f t="shared" si="0"/>
        <v/>
      </c>
    </row>
    <row r="22" spans="1:4" x14ac:dyDescent="0.25">
      <c r="A22" s="12"/>
      <c r="B22" s="12"/>
      <c r="C22" s="15"/>
      <c r="D22" s="18" t="str">
        <f t="shared" si="0"/>
        <v/>
      </c>
    </row>
    <row r="23" spans="1:4" x14ac:dyDescent="0.25">
      <c r="A23" s="12"/>
      <c r="B23" s="12"/>
      <c r="C23" s="15">
        <v>565</v>
      </c>
      <c r="D23" s="18" t="str">
        <f t="shared" si="0"/>
        <v/>
      </c>
    </row>
    <row r="24" spans="1:4" x14ac:dyDescent="0.25">
      <c r="A24" s="12"/>
      <c r="B24" s="12"/>
      <c r="C24" s="15"/>
      <c r="D24" s="18" t="str">
        <f t="shared" si="0"/>
        <v/>
      </c>
    </row>
    <row r="25" spans="1:4" x14ac:dyDescent="0.25">
      <c r="A25" s="12"/>
      <c r="B25" s="12"/>
      <c r="C25" s="15">
        <v>33333</v>
      </c>
      <c r="D25" s="18" t="str">
        <f t="shared" si="0"/>
        <v/>
      </c>
    </row>
    <row r="26" spans="1:4" x14ac:dyDescent="0.25">
      <c r="A26" s="12"/>
      <c r="B26" s="12">
        <v>560</v>
      </c>
      <c r="C26" s="15">
        <v>55556</v>
      </c>
      <c r="D26" s="18">
        <f t="shared" si="0"/>
        <v>31111360</v>
      </c>
    </row>
    <row r="27" spans="1:4" x14ac:dyDescent="0.25">
      <c r="A27" s="12"/>
      <c r="B27" s="12">
        <v>66</v>
      </c>
      <c r="C27" s="15">
        <v>5665</v>
      </c>
      <c r="D27" s="18">
        <f t="shared" si="0"/>
        <v>373890</v>
      </c>
    </row>
    <row r="28" spans="1:4" x14ac:dyDescent="0.25">
      <c r="A28" s="12"/>
      <c r="B28" s="12"/>
      <c r="C28" s="15"/>
      <c r="D28" s="18" t="str">
        <f t="shared" si="0"/>
        <v/>
      </c>
    </row>
    <row r="29" spans="1:4" x14ac:dyDescent="0.25">
      <c r="A29" s="13" t="s">
        <v>16</v>
      </c>
      <c r="B29" s="12"/>
      <c r="C29" s="15"/>
      <c r="D29" s="19" t="str">
        <f t="shared" si="0"/>
        <v/>
      </c>
    </row>
    <row r="30" spans="1:4" x14ac:dyDescent="0.25">
      <c r="B30" s="33" t="s">
        <v>4</v>
      </c>
      <c r="C30" s="34"/>
      <c r="D30" s="21">
        <f>SUM(D13:D29)</f>
        <v>2539087080</v>
      </c>
    </row>
    <row r="31" spans="1:4" x14ac:dyDescent="0.25">
      <c r="B31" s="33" t="s">
        <v>5</v>
      </c>
      <c r="C31" s="34"/>
      <c r="D31" s="20">
        <f>D30*5.5%</f>
        <v>139649789.40000001</v>
      </c>
    </row>
    <row r="32" spans="1:4" ht="15.75" customHeight="1" x14ac:dyDescent="0.25">
      <c r="B32" s="26" t="s">
        <v>17</v>
      </c>
      <c r="C32" s="27"/>
      <c r="D32" s="22">
        <f>D30*C32</f>
        <v>0</v>
      </c>
    </row>
    <row r="33" spans="1:4" x14ac:dyDescent="0.25">
      <c r="B33" s="33" t="s">
        <v>18</v>
      </c>
      <c r="C33" s="34"/>
      <c r="D33" s="20">
        <f>D30-(D31+D32)</f>
        <v>2399437290.5999999</v>
      </c>
    </row>
    <row r="34" spans="1:4" ht="14.25" customHeight="1" x14ac:dyDescent="0.25">
      <c r="B34" s="33" t="s">
        <v>6</v>
      </c>
      <c r="C34" s="34"/>
      <c r="D34" s="23">
        <f>D33/2</f>
        <v>1199718645.3</v>
      </c>
    </row>
    <row r="36" spans="1:4" ht="32.25" customHeight="1" x14ac:dyDescent="0.25">
      <c r="A36" s="30" t="str">
        <f>"arreté la presante facture à la somme de: " &amp; ConvNumberLetter(D33 )&amp; " XFA (CFA)"</f>
        <v>arreté la presante facture à la somme de: deux milliards trois cent quatre-vingt-dix-neuf millions quatre cent trente-sept mille deux cent quatre-vingt-dix virgule soixante XFA (CFA)</v>
      </c>
      <c r="B36" s="30"/>
      <c r="C36" s="30"/>
      <c r="D36" s="30"/>
    </row>
    <row r="38" spans="1:4" x14ac:dyDescent="0.25">
      <c r="A38" s="25">
        <f>VLOOKUP($C$10,Ref!N:R,2,0)</f>
        <v>0</v>
      </c>
      <c r="B38" s="25"/>
      <c r="C38" s="25"/>
      <c r="D38" s="25"/>
    </row>
    <row r="39" spans="1:4" x14ac:dyDescent="0.25">
      <c r="A39" s="25">
        <f>VLOOKUP($C$10,Ref!N:R,3,0)</f>
        <v>0</v>
      </c>
      <c r="B39" s="25"/>
      <c r="C39" s="25"/>
      <c r="D39" s="25"/>
    </row>
    <row r="40" spans="1:4" x14ac:dyDescent="0.25">
      <c r="A40" s="25">
        <f>VLOOKUP($C$10,Ref!N:R,4,0)</f>
        <v>0</v>
      </c>
      <c r="B40" s="25"/>
      <c r="C40" s="25"/>
      <c r="D40" s="25"/>
    </row>
    <row r="41" spans="1:4" x14ac:dyDescent="0.25">
      <c r="A41" s="25">
        <f>VLOOKUP($C$10,Ref!N:R,5,0)</f>
        <v>0</v>
      </c>
      <c r="B41" s="25"/>
      <c r="C41" s="25"/>
      <c r="D41" s="25"/>
    </row>
    <row r="42" spans="1:4" ht="15.75" x14ac:dyDescent="0.25">
      <c r="A42" s="28" t="s">
        <v>19</v>
      </c>
      <c r="B42" s="28"/>
      <c r="C42" s="28"/>
      <c r="D42" s="28"/>
    </row>
    <row r="43" spans="1:4" x14ac:dyDescent="0.25">
      <c r="A43" s="29"/>
      <c r="B43" s="29"/>
      <c r="C43" s="29"/>
      <c r="D43" s="29"/>
    </row>
    <row r="44" spans="1:4" x14ac:dyDescent="0.25">
      <c r="A44" s="29"/>
      <c r="B44" s="29"/>
      <c r="C44" s="29"/>
      <c r="D44" s="29"/>
    </row>
  </sheetData>
  <customSheetViews>
    <customSheetView guid="{D7497F3F-4C7A-40EF-8D89-BA49AB2BC858}" showPageBreaks="1" view="pageLayout">
      <selection sqref="A1:XFD1048576"/>
      <pageMargins left="0.31496062992125984" right="0.31496062992125984" top="0.94488188976377951" bottom="0.94488188976377951" header="0" footer="0"/>
      <pageSetup paperSize="9" orientation="portrait" r:id="rId1"/>
    </customSheetView>
  </customSheetViews>
  <mergeCells count="16">
    <mergeCell ref="A42:D42"/>
    <mergeCell ref="A43:D43"/>
    <mergeCell ref="A44:D44"/>
    <mergeCell ref="A36:D36"/>
    <mergeCell ref="C1:D1"/>
    <mergeCell ref="B3:D3"/>
    <mergeCell ref="B4:D4"/>
    <mergeCell ref="B5:D5"/>
    <mergeCell ref="B6:D6"/>
    <mergeCell ref="B7:D7"/>
    <mergeCell ref="B8:D8"/>
    <mergeCell ref="A10:B10"/>
    <mergeCell ref="B33:C33"/>
    <mergeCell ref="B34:C34"/>
    <mergeCell ref="B30:C30"/>
    <mergeCell ref="B31:C31"/>
  </mergeCells>
  <pageMargins left="0.31496062992125984" right="0.31496062992125984" top="0.94488188976377951" bottom="0.94488188976377951" header="0" footer="0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0</xdr:col>
                <xdr:colOff>1152525</xdr:colOff>
                <xdr:row>2</xdr:row>
                <xdr:rowOff>171450</xdr:rowOff>
              </from>
              <to>
                <xdr:col>0</xdr:col>
                <xdr:colOff>2647950</xdr:colOff>
                <xdr:row>4</xdr:row>
                <xdr:rowOff>76200</xdr:rowOff>
              </to>
            </anchor>
          </controlPr>
        </control>
      </mc:Choice>
      <mc:Fallback>
        <control shapeId="1025" r:id="rId5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Ref!$A:$A</xm:f>
          </x14:formula1>
          <xm:sqref>D10</xm:sqref>
        </x14:dataValidation>
        <x14:dataValidation type="list" allowBlank="1" showInputMessage="1" showErrorMessage="1">
          <x14:formula1>
            <xm:f>Ref!$N:$N</xm:f>
          </x14:formula1>
          <xm:sqref>C10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5"/>
  <sheetViews>
    <sheetView topLeftCell="J1" zoomScale="55" zoomScaleNormal="55" workbookViewId="0">
      <selection activeCell="N4" sqref="N4"/>
    </sheetView>
  </sheetViews>
  <sheetFormatPr baseColWidth="10" defaultRowHeight="18.75" x14ac:dyDescent="0.3"/>
  <cols>
    <col min="1" max="1" width="11.42578125" style="2"/>
    <col min="12" max="13" width="1.85546875" customWidth="1"/>
    <col min="14" max="15" width="23.85546875" customWidth="1"/>
    <col min="16" max="16" width="45" customWidth="1"/>
    <col min="17" max="17" width="29.85546875" customWidth="1"/>
    <col min="18" max="18" width="35.5703125" customWidth="1"/>
  </cols>
  <sheetData>
    <row r="1" spans="1:18" x14ac:dyDescent="0.3">
      <c r="A1" s="2" t="s">
        <v>7</v>
      </c>
      <c r="N1" t="s">
        <v>26</v>
      </c>
      <c r="O1" t="s">
        <v>31</v>
      </c>
      <c r="P1" t="s">
        <v>28</v>
      </c>
      <c r="Q1" t="s">
        <v>29</v>
      </c>
      <c r="R1" t="s">
        <v>30</v>
      </c>
    </row>
    <row r="2" spans="1:18" x14ac:dyDescent="0.3">
      <c r="A2" s="2" t="s">
        <v>8</v>
      </c>
      <c r="N2" t="s">
        <v>27</v>
      </c>
    </row>
    <row r="3" spans="1:18" x14ac:dyDescent="0.3">
      <c r="A3" s="2" t="s">
        <v>9</v>
      </c>
    </row>
    <row r="4" spans="1:18" x14ac:dyDescent="0.3">
      <c r="A4" s="2" t="s">
        <v>10</v>
      </c>
    </row>
    <row r="5" spans="1:18" x14ac:dyDescent="0.3">
      <c r="A5" s="2" t="s">
        <v>11</v>
      </c>
    </row>
  </sheetData>
  <customSheetViews>
    <customSheetView guid="{D7497F3F-4C7A-40EF-8D89-BA49AB2BC85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H2"/>
  <sheetViews>
    <sheetView tabSelected="1" workbookViewId="0"/>
  </sheetViews>
  <sheetFormatPr baseColWidth="10" defaultRowHeight="15" x14ac:dyDescent="0.25"/>
  <cols>
    <col min="1" max="1" width="16.28515625" style="3" customWidth="1"/>
    <col min="2" max="2" width="16.28515625" style="10" customWidth="1"/>
    <col min="3" max="3" width="16.85546875" style="4" customWidth="1"/>
    <col min="4" max="4" width="17" style="4" customWidth="1"/>
    <col min="5" max="5" width="15.28515625" customWidth="1"/>
    <col min="6" max="6" width="17.140625" customWidth="1"/>
    <col min="7" max="7" width="17.5703125" customWidth="1"/>
    <col min="8" max="8" width="16.7109375" customWidth="1"/>
  </cols>
  <sheetData>
    <row r="1" spans="1:8" x14ac:dyDescent="0.25">
      <c r="A1" s="7" t="s">
        <v>12</v>
      </c>
      <c r="B1" s="9" t="s">
        <v>13</v>
      </c>
      <c r="C1" s="8" t="s">
        <v>20</v>
      </c>
      <c r="D1" s="8" t="s">
        <v>21</v>
      </c>
      <c r="E1" s="8" t="s">
        <v>22</v>
      </c>
      <c r="F1" s="8" t="s">
        <v>23</v>
      </c>
      <c r="G1" s="8" t="s">
        <v>24</v>
      </c>
      <c r="H1" s="8" t="s">
        <v>25</v>
      </c>
    </row>
    <row r="2" spans="1:8" x14ac:dyDescent="0.25">
      <c r="A2" s="3" t="s">
        <v>32</v>
      </c>
      <c r="B2" s="10" t="s">
        <v>33</v>
      </c>
      <c r="C2" s="4" t="s">
        <v>34</v>
      </c>
      <c r="D2" s="4" t="s">
        <v>35</v>
      </c>
      <c r="E2" t="s">
        <v>36</v>
      </c>
      <c r="F2" t="s">
        <v>32</v>
      </c>
      <c r="G2" t="s">
        <v>37</v>
      </c>
      <c r="H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</vt:lpstr>
      <vt:lpstr>Ref</vt:lpstr>
      <vt:lpstr>achat</vt:lpstr>
      <vt:lpstr>F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sakis</dc:creator>
  <cp:lastModifiedBy>sakis</cp:lastModifiedBy>
  <cp:lastPrinted>2021-02-01T09:53:21Z</cp:lastPrinted>
  <dcterms:created xsi:type="dcterms:W3CDTF">1980-01-04T01:38:02Z</dcterms:created>
  <dcterms:modified xsi:type="dcterms:W3CDTF">1980-01-04T09:08:32Z</dcterms:modified>
</cp:coreProperties>
</file>