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DUMONT\Desktop\"/>
    </mc:Choice>
  </mc:AlternateContent>
  <xr:revisionPtr revIDLastSave="0" documentId="13_ncr:1_{8D71913E-B57F-4C1E-AA33-C27FA1DBF607}" xr6:coauthVersionLast="36" xr6:coauthVersionMax="46" xr10:uidLastSave="{00000000-0000-0000-0000-000000000000}"/>
  <bookViews>
    <workbookView xWindow="-120" yWindow="-120" windowWidth="15600" windowHeight="11760" tabRatio="500" activeTab="1" xr2:uid="{00000000-000D-0000-FFFF-FFFF00000000}"/>
  </bookViews>
  <sheets>
    <sheet name="Sommaire" sheetId="10" r:id="rId1"/>
    <sheet name="TABLEAU DE BORD" sheetId="6" r:id="rId2"/>
    <sheet name="Données" sheetId="11" r:id="rId3"/>
    <sheet name="POINTS PALETTES" sheetId="1" r:id="rId4"/>
    <sheet name="Compteur pupitre" sheetId="9" r:id="rId5"/>
  </sheets>
  <calcPr calcId="17902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3" i="11" l="1"/>
  <c r="AA3" i="11"/>
  <c r="AC3" i="11"/>
  <c r="T23" i="11"/>
  <c r="T24" i="11"/>
  <c r="T25" i="11"/>
  <c r="T26" i="11"/>
  <c r="T27" i="11"/>
  <c r="T28" i="11"/>
  <c r="T29" i="11"/>
  <c r="S29" i="11"/>
  <c r="R29" i="11"/>
  <c r="Q29" i="11"/>
  <c r="P29" i="11"/>
  <c r="N23" i="11"/>
  <c r="N24" i="11"/>
  <c r="N25" i="11"/>
  <c r="N26" i="11"/>
  <c r="N27" i="11"/>
  <c r="N28" i="11"/>
  <c r="N29" i="11"/>
  <c r="M29" i="11"/>
  <c r="L29" i="11"/>
  <c r="K29" i="11"/>
  <c r="J29" i="11"/>
  <c r="G23" i="11"/>
  <c r="G24" i="11"/>
  <c r="G25" i="11"/>
  <c r="G26" i="11"/>
  <c r="G27" i="11"/>
  <c r="G28" i="11"/>
  <c r="G29" i="11"/>
  <c r="F29" i="11"/>
  <c r="E29" i="11"/>
  <c r="D27" i="11"/>
  <c r="D29" i="11"/>
  <c r="C29" i="11"/>
  <c r="B29" i="11"/>
  <c r="D16" i="11"/>
  <c r="D17" i="11"/>
  <c r="P28" i="6"/>
  <c r="D18" i="11"/>
  <c r="G12" i="11"/>
  <c r="G13" i="11"/>
  <c r="G14" i="11"/>
  <c r="G15" i="11"/>
  <c r="G16" i="11"/>
  <c r="G17" i="11"/>
  <c r="G18" i="11"/>
  <c r="B18" i="11"/>
  <c r="T12" i="11"/>
  <c r="T13" i="11"/>
  <c r="T14" i="11"/>
  <c r="T15" i="11"/>
  <c r="T16" i="11"/>
  <c r="T17" i="11"/>
  <c r="T18" i="11"/>
  <c r="S18" i="11"/>
  <c r="R18" i="11"/>
  <c r="Q18" i="11"/>
  <c r="P18" i="11"/>
  <c r="N12" i="11"/>
  <c r="N13" i="11"/>
  <c r="N14" i="11"/>
  <c r="N15" i="11"/>
  <c r="N16" i="11"/>
  <c r="N17" i="11"/>
  <c r="N18" i="11"/>
  <c r="M18" i="11"/>
  <c r="L18" i="11"/>
  <c r="K18" i="11"/>
  <c r="J18" i="11"/>
  <c r="E18" i="11"/>
  <c r="F18" i="11"/>
  <c r="C18" i="11"/>
  <c r="M12" i="6"/>
  <c r="O17" i="6"/>
  <c r="P17" i="6"/>
  <c r="O18" i="6"/>
  <c r="P18" i="6"/>
  <c r="O19" i="6"/>
  <c r="P19" i="6"/>
  <c r="O20" i="6"/>
  <c r="P20" i="6"/>
  <c r="O21" i="6"/>
  <c r="P21" i="6"/>
  <c r="O22" i="6"/>
  <c r="P22" i="6"/>
  <c r="O23" i="6"/>
  <c r="P23" i="6"/>
  <c r="O24" i="6"/>
  <c r="P24" i="6"/>
  <c r="O25" i="6"/>
  <c r="P25" i="6"/>
  <c r="M26" i="6"/>
  <c r="M11" i="6"/>
  <c r="O13" i="6"/>
  <c r="N28" i="6"/>
  <c r="N29" i="6"/>
  <c r="N30" i="6"/>
  <c r="N31" i="6"/>
  <c r="N32" i="6"/>
  <c r="O33" i="6"/>
  <c r="P33" i="6"/>
  <c r="M34" i="6"/>
  <c r="O34" i="6"/>
  <c r="O35" i="6"/>
  <c r="J12" i="6"/>
  <c r="K20" i="6"/>
  <c r="L20" i="6"/>
  <c r="K25" i="6"/>
  <c r="L25" i="6"/>
  <c r="K17" i="6"/>
  <c r="L17" i="6"/>
  <c r="K18" i="6"/>
  <c r="L18" i="6"/>
  <c r="K19" i="6"/>
  <c r="L19" i="6"/>
  <c r="K21" i="6"/>
  <c r="L21" i="6"/>
  <c r="K22" i="6"/>
  <c r="L22" i="6"/>
  <c r="K23" i="6"/>
  <c r="L23" i="6"/>
  <c r="K24" i="6"/>
  <c r="L24" i="6"/>
  <c r="J26" i="6"/>
  <c r="J11" i="6"/>
  <c r="K13" i="6"/>
  <c r="K30" i="6"/>
  <c r="K28" i="6"/>
  <c r="K29" i="6"/>
  <c r="K31" i="6"/>
  <c r="K32" i="6"/>
  <c r="K33" i="6"/>
  <c r="L33" i="6"/>
  <c r="J34" i="6"/>
  <c r="K34" i="6"/>
  <c r="K35" i="6"/>
  <c r="G12" i="6"/>
  <c r="H17" i="6"/>
  <c r="I17" i="6"/>
  <c r="H18" i="6"/>
  <c r="I18" i="6"/>
  <c r="H19" i="6"/>
  <c r="I19" i="6"/>
  <c r="H20" i="6"/>
  <c r="I20" i="6"/>
  <c r="H21" i="6"/>
  <c r="I21" i="6"/>
  <c r="H22" i="6"/>
  <c r="I22" i="6"/>
  <c r="H23" i="6"/>
  <c r="I23" i="6"/>
  <c r="H24" i="6"/>
  <c r="I24" i="6"/>
  <c r="H25" i="6"/>
  <c r="I25" i="6"/>
  <c r="G26" i="6"/>
  <c r="G11" i="6"/>
  <c r="H13" i="6"/>
  <c r="H28" i="6"/>
  <c r="H29" i="6"/>
  <c r="H30" i="6"/>
  <c r="H31" i="6"/>
  <c r="H32" i="6"/>
  <c r="H33" i="6"/>
  <c r="I33" i="6"/>
  <c r="G34" i="6"/>
  <c r="H34" i="6"/>
  <c r="H35" i="6"/>
  <c r="E30" i="6"/>
  <c r="P30" i="6"/>
  <c r="E28" i="6"/>
  <c r="E29" i="6"/>
  <c r="P29" i="6"/>
  <c r="E31" i="6"/>
  <c r="P31" i="6"/>
  <c r="E32" i="6"/>
  <c r="P32" i="6"/>
  <c r="E33" i="6"/>
  <c r="F33" i="6"/>
  <c r="D34" i="6"/>
  <c r="E17" i="6"/>
  <c r="F17" i="6"/>
  <c r="E18" i="6"/>
  <c r="F18" i="6"/>
  <c r="E19" i="6"/>
  <c r="F19" i="6"/>
  <c r="E20" i="6"/>
  <c r="F20" i="6"/>
  <c r="E21" i="6"/>
  <c r="F21" i="6"/>
  <c r="E22" i="6"/>
  <c r="F22" i="6"/>
  <c r="E23" i="6"/>
  <c r="F23" i="6"/>
  <c r="E24" i="6"/>
  <c r="F24" i="6"/>
  <c r="E25" i="6"/>
  <c r="F25" i="6"/>
  <c r="D26" i="6"/>
  <c r="D11" i="6"/>
  <c r="E34" i="6"/>
  <c r="D12" i="6"/>
  <c r="E13" i="6"/>
  <c r="E35" i="6"/>
  <c r="O28" i="6"/>
  <c r="O32" i="6"/>
  <c r="O31" i="6"/>
  <c r="O30" i="6"/>
  <c r="O29" i="6"/>
  <c r="L32" i="6"/>
  <c r="L31" i="6"/>
  <c r="L30" i="6"/>
  <c r="L29" i="6"/>
  <c r="L28" i="6"/>
  <c r="I32" i="6"/>
  <c r="I31" i="6"/>
  <c r="I30" i="6"/>
  <c r="I29" i="6"/>
  <c r="I28" i="6"/>
  <c r="F29" i="6"/>
  <c r="F30" i="6"/>
  <c r="F31" i="6"/>
  <c r="F32" i="6"/>
  <c r="F28" i="6"/>
  <c r="F26" i="6"/>
  <c r="M33" i="6"/>
  <c r="J33" i="6"/>
  <c r="G33" i="6"/>
  <c r="D33" i="6"/>
  <c r="D41" i="9"/>
  <c r="D37" i="9"/>
  <c r="BO38" i="6"/>
  <c r="BO39" i="6"/>
  <c r="BO40" i="6"/>
  <c r="BA51" i="6"/>
  <c r="BB55" i="6"/>
  <c r="BC55" i="6"/>
  <c r="BB56" i="6"/>
  <c r="BC56" i="6"/>
  <c r="BB57" i="6"/>
  <c r="BC57" i="6"/>
  <c r="BB58" i="6"/>
  <c r="BC58" i="6"/>
  <c r="BB59" i="6"/>
  <c r="BC59" i="6"/>
  <c r="BB60" i="6"/>
  <c r="BC60" i="6"/>
  <c r="BB61" i="6"/>
  <c r="BC61" i="6"/>
  <c r="BB62" i="6"/>
  <c r="BC62" i="6"/>
  <c r="BB63" i="6"/>
  <c r="BC63" i="6"/>
  <c r="BA64" i="6"/>
  <c r="BA50" i="6"/>
  <c r="BB52" i="6"/>
  <c r="BD51" i="6"/>
  <c r="BE55" i="6"/>
  <c r="BF55" i="6"/>
  <c r="BE56" i="6"/>
  <c r="BF56" i="6"/>
  <c r="BE57" i="6"/>
  <c r="BF57" i="6"/>
  <c r="BE58" i="6"/>
  <c r="BF58" i="6"/>
  <c r="BE59" i="6"/>
  <c r="BF59" i="6"/>
  <c r="BE60" i="6"/>
  <c r="BF60" i="6"/>
  <c r="BE61" i="6"/>
  <c r="BF61" i="6"/>
  <c r="BE62" i="6"/>
  <c r="BF62" i="6"/>
  <c r="BE63" i="6"/>
  <c r="BF63" i="6"/>
  <c r="BD64" i="6"/>
  <c r="BD50" i="6"/>
  <c r="BE52" i="6"/>
  <c r="BH55" i="6"/>
  <c r="BI55" i="6"/>
  <c r="BH56" i="6"/>
  <c r="BI56" i="6"/>
  <c r="BH57" i="6"/>
  <c r="BI57" i="6"/>
  <c r="BH58" i="6"/>
  <c r="BI58" i="6"/>
  <c r="BH59" i="6"/>
  <c r="BI59" i="6"/>
  <c r="BH60" i="6"/>
  <c r="BI60" i="6"/>
  <c r="BH61" i="6"/>
  <c r="BI61" i="6"/>
  <c r="BH62" i="6"/>
  <c r="BI62" i="6"/>
  <c r="BH63" i="6"/>
  <c r="BI63" i="6"/>
  <c r="BG64" i="6"/>
  <c r="BG50" i="6"/>
  <c r="BG51" i="6"/>
  <c r="BH52" i="6"/>
  <c r="BK55" i="6"/>
  <c r="BL55" i="6"/>
  <c r="BK56" i="6"/>
  <c r="BL56" i="6"/>
  <c r="BK57" i="6"/>
  <c r="BL57" i="6"/>
  <c r="BK58" i="6"/>
  <c r="BL58" i="6"/>
  <c r="BK59" i="6"/>
  <c r="BL59" i="6"/>
  <c r="BK60" i="6"/>
  <c r="BL60" i="6"/>
  <c r="BK61" i="6"/>
  <c r="BL61" i="6"/>
  <c r="BK62" i="6"/>
  <c r="BL62" i="6"/>
  <c r="BK63" i="6"/>
  <c r="BL63" i="6"/>
  <c r="BJ64" i="6"/>
  <c r="BJ50" i="6"/>
  <c r="BJ51" i="6"/>
  <c r="BK52" i="6"/>
  <c r="AY114" i="6"/>
  <c r="DA25" i="6"/>
  <c r="DB25" i="6"/>
  <c r="DA17" i="6"/>
  <c r="DB17" i="6"/>
  <c r="DA18" i="6"/>
  <c r="DB18" i="6"/>
  <c r="DA19" i="6"/>
  <c r="DB19" i="6"/>
  <c r="DA20" i="6"/>
  <c r="DB20" i="6"/>
  <c r="DA21" i="6"/>
  <c r="DB21" i="6"/>
  <c r="DA22" i="6"/>
  <c r="DB22" i="6"/>
  <c r="DA23" i="6"/>
  <c r="DB23" i="6"/>
  <c r="DA24" i="6"/>
  <c r="DB24" i="6"/>
  <c r="CZ26" i="6"/>
  <c r="CZ11" i="6"/>
  <c r="CZ12" i="6"/>
  <c r="BE17" i="6"/>
  <c r="BF17" i="6"/>
  <c r="BE18" i="6"/>
  <c r="BF18" i="6"/>
  <c r="BE19" i="6"/>
  <c r="BF19" i="6"/>
  <c r="BE20" i="6"/>
  <c r="BF20" i="6"/>
  <c r="BE21" i="6"/>
  <c r="BF21" i="6"/>
  <c r="BE22" i="6"/>
  <c r="BF22" i="6"/>
  <c r="BE23" i="6"/>
  <c r="BF23" i="6"/>
  <c r="BE24" i="6"/>
  <c r="BF24" i="6"/>
  <c r="BE25" i="6"/>
  <c r="BF25" i="6"/>
  <c r="BD26" i="6"/>
  <c r="BD11" i="6"/>
  <c r="BD12" i="6"/>
  <c r="BB25" i="6"/>
  <c r="BC25" i="6"/>
  <c r="BB17" i="6"/>
  <c r="BC17" i="6"/>
  <c r="BB18" i="6"/>
  <c r="BC18" i="6"/>
  <c r="BB19" i="6"/>
  <c r="BC19" i="6"/>
  <c r="BB20" i="6"/>
  <c r="BC20" i="6"/>
  <c r="BB21" i="6"/>
  <c r="BC21" i="6"/>
  <c r="BB22" i="6"/>
  <c r="BC22" i="6"/>
  <c r="BB23" i="6"/>
  <c r="BC23" i="6"/>
  <c r="BB24" i="6"/>
  <c r="BC24" i="6"/>
  <c r="BA26" i="6"/>
  <c r="BA11" i="6"/>
  <c r="BA12" i="6"/>
  <c r="BB13" i="6"/>
  <c r="BE13" i="6"/>
  <c r="BH25" i="6"/>
  <c r="BI25" i="6"/>
  <c r="BH20" i="6"/>
  <c r="BI20" i="6"/>
  <c r="BH17" i="6"/>
  <c r="BI17" i="6"/>
  <c r="BH18" i="6"/>
  <c r="BI18" i="6"/>
  <c r="BH19" i="6"/>
  <c r="BI19" i="6"/>
  <c r="BH21" i="6"/>
  <c r="BI21" i="6"/>
  <c r="BH22" i="6"/>
  <c r="BI22" i="6"/>
  <c r="BH23" i="6"/>
  <c r="BI23" i="6"/>
  <c r="BH24" i="6"/>
  <c r="BI24" i="6"/>
  <c r="BG26" i="6"/>
  <c r="BG11" i="6"/>
  <c r="BG12" i="6"/>
  <c r="BH13" i="6"/>
  <c r="BK25" i="6"/>
  <c r="BL25" i="6"/>
  <c r="BK17" i="6"/>
  <c r="BL17" i="6"/>
  <c r="BK18" i="6"/>
  <c r="BL18" i="6"/>
  <c r="BK19" i="6"/>
  <c r="BL19" i="6"/>
  <c r="BK20" i="6"/>
  <c r="BL20" i="6"/>
  <c r="BK21" i="6"/>
  <c r="BL21" i="6"/>
  <c r="BK22" i="6"/>
  <c r="BL22" i="6"/>
  <c r="BK23" i="6"/>
  <c r="BL23" i="6"/>
  <c r="BK24" i="6"/>
  <c r="BL24" i="6"/>
  <c r="BJ26" i="6"/>
  <c r="BJ11" i="6"/>
  <c r="BJ12" i="6"/>
  <c r="BK13" i="6"/>
  <c r="AY104" i="6"/>
  <c r="BR25" i="6"/>
  <c r="BS25" i="6"/>
  <c r="BR18" i="6"/>
  <c r="BS18" i="6"/>
  <c r="BR17" i="6"/>
  <c r="BS17" i="6"/>
  <c r="BR19" i="6"/>
  <c r="BS19" i="6"/>
  <c r="BR20" i="6"/>
  <c r="BS20" i="6"/>
  <c r="BR21" i="6"/>
  <c r="BS21" i="6"/>
  <c r="BR22" i="6"/>
  <c r="BS22" i="6"/>
  <c r="BR23" i="6"/>
  <c r="BS23" i="6"/>
  <c r="BR24" i="6"/>
  <c r="BS24" i="6"/>
  <c r="BQ26" i="6"/>
  <c r="BQ11" i="6"/>
  <c r="BQ12" i="6"/>
  <c r="BR13" i="6"/>
  <c r="BU25" i="6"/>
  <c r="BV25" i="6"/>
  <c r="BU19" i="6"/>
  <c r="BV19" i="6"/>
  <c r="BU17" i="6"/>
  <c r="BV17" i="6"/>
  <c r="BU18" i="6"/>
  <c r="BV18" i="6"/>
  <c r="BU20" i="6"/>
  <c r="BV20" i="6"/>
  <c r="BU21" i="6"/>
  <c r="BV21" i="6"/>
  <c r="BU22" i="6"/>
  <c r="BV22" i="6"/>
  <c r="BU23" i="6"/>
  <c r="BV23" i="6"/>
  <c r="BU24" i="6"/>
  <c r="BV24" i="6"/>
  <c r="BT26" i="6"/>
  <c r="BT11" i="6"/>
  <c r="BT12" i="6"/>
  <c r="BU13" i="6"/>
  <c r="BX25" i="6"/>
  <c r="BY25" i="6"/>
  <c r="BX17" i="6"/>
  <c r="BY17" i="6"/>
  <c r="BX18" i="6"/>
  <c r="BY18" i="6"/>
  <c r="BX19" i="6"/>
  <c r="BY19" i="6"/>
  <c r="BX20" i="6"/>
  <c r="BY20" i="6"/>
  <c r="BX21" i="6"/>
  <c r="BY21" i="6"/>
  <c r="BX22" i="6"/>
  <c r="BY22" i="6"/>
  <c r="BX23" i="6"/>
  <c r="BY23" i="6"/>
  <c r="BX24" i="6"/>
  <c r="BY24" i="6"/>
  <c r="BW26" i="6"/>
  <c r="BW11" i="6"/>
  <c r="BW12" i="6"/>
  <c r="BX13" i="6"/>
  <c r="CA19" i="6"/>
  <c r="CB19" i="6"/>
  <c r="CA17" i="6"/>
  <c r="CB17" i="6"/>
  <c r="CA18" i="6"/>
  <c r="CB18" i="6"/>
  <c r="CA20" i="6"/>
  <c r="CB20" i="6"/>
  <c r="CA21" i="6"/>
  <c r="CB21" i="6"/>
  <c r="CA22" i="6"/>
  <c r="CB22" i="6"/>
  <c r="CA23" i="6"/>
  <c r="CB23" i="6"/>
  <c r="CA24" i="6"/>
  <c r="CB24" i="6"/>
  <c r="CA25" i="6"/>
  <c r="CB25" i="6"/>
  <c r="BZ26" i="6"/>
  <c r="BZ11" i="6"/>
  <c r="BZ12" i="6"/>
  <c r="CA13" i="6"/>
  <c r="BO104" i="6"/>
  <c r="CK25" i="6"/>
  <c r="CL25" i="6"/>
  <c r="CK17" i="6"/>
  <c r="CL17" i="6"/>
  <c r="CK18" i="6"/>
  <c r="CL18" i="6"/>
  <c r="CK19" i="6"/>
  <c r="CL19" i="6"/>
  <c r="CK20" i="6"/>
  <c r="CL20" i="6"/>
  <c r="CK21" i="6"/>
  <c r="CL21" i="6"/>
  <c r="CK22" i="6"/>
  <c r="CL22" i="6"/>
  <c r="CK23" i="6"/>
  <c r="CL23" i="6"/>
  <c r="CK24" i="6"/>
  <c r="CL24" i="6"/>
  <c r="CJ26" i="6"/>
  <c r="CJ11" i="6"/>
  <c r="CJ12" i="6"/>
  <c r="CK13" i="6"/>
  <c r="CN25" i="6"/>
  <c r="CO25" i="6"/>
  <c r="CN17" i="6"/>
  <c r="CO17" i="6"/>
  <c r="CN18" i="6"/>
  <c r="CO18" i="6"/>
  <c r="CN19" i="6"/>
  <c r="CO19" i="6"/>
  <c r="CN20" i="6"/>
  <c r="CO20" i="6"/>
  <c r="CN21" i="6"/>
  <c r="CO21" i="6"/>
  <c r="CN22" i="6"/>
  <c r="CO22" i="6"/>
  <c r="CN23" i="6"/>
  <c r="CO23" i="6"/>
  <c r="CN24" i="6"/>
  <c r="CO24" i="6"/>
  <c r="CM26" i="6"/>
  <c r="CM11" i="6"/>
  <c r="CM12" i="6"/>
  <c r="CN13" i="6"/>
  <c r="CH25" i="6"/>
  <c r="CI25" i="6"/>
  <c r="CH17" i="6"/>
  <c r="CI17" i="6"/>
  <c r="CH18" i="6"/>
  <c r="CI18" i="6"/>
  <c r="CH19" i="6"/>
  <c r="CI19" i="6"/>
  <c r="CH20" i="6"/>
  <c r="CI20" i="6"/>
  <c r="CH21" i="6"/>
  <c r="CI21" i="6"/>
  <c r="CH22" i="6"/>
  <c r="CI22" i="6"/>
  <c r="CH23" i="6"/>
  <c r="CI23" i="6"/>
  <c r="CH24" i="6"/>
  <c r="CI24" i="6"/>
  <c r="CG26" i="6"/>
  <c r="CG11" i="6"/>
  <c r="CG12" i="6"/>
  <c r="CH13" i="6"/>
  <c r="CQ25" i="6"/>
  <c r="CR25" i="6"/>
  <c r="CQ17" i="6"/>
  <c r="CR17" i="6"/>
  <c r="CQ18" i="6"/>
  <c r="CR18" i="6"/>
  <c r="CQ19" i="6"/>
  <c r="CR19" i="6"/>
  <c r="CQ20" i="6"/>
  <c r="CR20" i="6"/>
  <c r="CQ21" i="6"/>
  <c r="CR21" i="6"/>
  <c r="CQ22" i="6"/>
  <c r="CR22" i="6"/>
  <c r="CQ23" i="6"/>
  <c r="CR23" i="6"/>
  <c r="CQ24" i="6"/>
  <c r="CR24" i="6"/>
  <c r="CP26" i="6"/>
  <c r="CP11" i="6"/>
  <c r="CP12" i="6"/>
  <c r="CQ13" i="6"/>
  <c r="CE104" i="6"/>
  <c r="CX25" i="6"/>
  <c r="CY25" i="6"/>
  <c r="CX17" i="6"/>
  <c r="CY17" i="6"/>
  <c r="CX18" i="6"/>
  <c r="CY18" i="6"/>
  <c r="CX19" i="6"/>
  <c r="CY19" i="6"/>
  <c r="CX20" i="6"/>
  <c r="CY20" i="6"/>
  <c r="CX21" i="6"/>
  <c r="CY21" i="6"/>
  <c r="CX22" i="6"/>
  <c r="CY22" i="6"/>
  <c r="CX23" i="6"/>
  <c r="CY23" i="6"/>
  <c r="CX24" i="6"/>
  <c r="CY24" i="6"/>
  <c r="CW26" i="6"/>
  <c r="CW11" i="6"/>
  <c r="CW12" i="6"/>
  <c r="CX13" i="6"/>
  <c r="DA13" i="6"/>
  <c r="DD25" i="6"/>
  <c r="DE25" i="6"/>
  <c r="DD17" i="6"/>
  <c r="DE17" i="6"/>
  <c r="DD18" i="6"/>
  <c r="DE18" i="6"/>
  <c r="DD19" i="6"/>
  <c r="DE19" i="6"/>
  <c r="DD20" i="6"/>
  <c r="DE20" i="6"/>
  <c r="DD21" i="6"/>
  <c r="DE21" i="6"/>
  <c r="DD22" i="6"/>
  <c r="DE22" i="6"/>
  <c r="DD23" i="6"/>
  <c r="DE23" i="6"/>
  <c r="DD24" i="6"/>
  <c r="DE24" i="6"/>
  <c r="DC26" i="6"/>
  <c r="DC11" i="6"/>
  <c r="DC12" i="6"/>
  <c r="DD13" i="6"/>
  <c r="DG25" i="6"/>
  <c r="DH25" i="6"/>
  <c r="DG17" i="6"/>
  <c r="DH17" i="6"/>
  <c r="DG18" i="6"/>
  <c r="DH18" i="6"/>
  <c r="DG19" i="6"/>
  <c r="DH19" i="6"/>
  <c r="DG20" i="6"/>
  <c r="DH20" i="6"/>
  <c r="DG21" i="6"/>
  <c r="DH21" i="6"/>
  <c r="DG22" i="6"/>
  <c r="DH22" i="6"/>
  <c r="DG23" i="6"/>
  <c r="DH23" i="6"/>
  <c r="DG24" i="6"/>
  <c r="DH24" i="6"/>
  <c r="DF26" i="6"/>
  <c r="DF11" i="6"/>
  <c r="DF12" i="6"/>
  <c r="DG13" i="6"/>
  <c r="CU104" i="6"/>
  <c r="AR63" i="6"/>
  <c r="AS63" i="6"/>
  <c r="AR55" i="6"/>
  <c r="AS55" i="6"/>
  <c r="AR56" i="6"/>
  <c r="AS56" i="6"/>
  <c r="AR57" i="6"/>
  <c r="AS57" i="6"/>
  <c r="AR58" i="6"/>
  <c r="AS58" i="6"/>
  <c r="AR59" i="6"/>
  <c r="AS59" i="6"/>
  <c r="AR60" i="6"/>
  <c r="AS60" i="6"/>
  <c r="AR61" i="6"/>
  <c r="AS61" i="6"/>
  <c r="AR62" i="6"/>
  <c r="AS62" i="6"/>
  <c r="AQ64" i="6"/>
  <c r="AQ50" i="6"/>
  <c r="AR52" i="6"/>
  <c r="AL55" i="6"/>
  <c r="AM55" i="6"/>
  <c r="AL56" i="6"/>
  <c r="AM56" i="6"/>
  <c r="AL57" i="6"/>
  <c r="AM57" i="6"/>
  <c r="AL58" i="6"/>
  <c r="AM58" i="6"/>
  <c r="AL59" i="6"/>
  <c r="AM59" i="6"/>
  <c r="AL60" i="6"/>
  <c r="AM60" i="6"/>
  <c r="AL61" i="6"/>
  <c r="AM61" i="6"/>
  <c r="AL62" i="6"/>
  <c r="AM62" i="6"/>
  <c r="AL63" i="6"/>
  <c r="AM63" i="6"/>
  <c r="AK64" i="6"/>
  <c r="AK50" i="6"/>
  <c r="AK51" i="6"/>
  <c r="AL52" i="6"/>
  <c r="AO55" i="6"/>
  <c r="AP55" i="6"/>
  <c r="AO56" i="6"/>
  <c r="AP56" i="6"/>
  <c r="AO57" i="6"/>
  <c r="AP57" i="6"/>
  <c r="AO58" i="6"/>
  <c r="AP58" i="6"/>
  <c r="AO59" i="6"/>
  <c r="AP59" i="6"/>
  <c r="AO60" i="6"/>
  <c r="AP60" i="6"/>
  <c r="AO61" i="6"/>
  <c r="AP61" i="6"/>
  <c r="AO62" i="6"/>
  <c r="AP62" i="6"/>
  <c r="AO63" i="6"/>
  <c r="AP63" i="6"/>
  <c r="AN64" i="6"/>
  <c r="AN50" i="6"/>
  <c r="AN51" i="6"/>
  <c r="AO52" i="6"/>
  <c r="AU55" i="6"/>
  <c r="AV55" i="6"/>
  <c r="AU56" i="6"/>
  <c r="AV56" i="6"/>
  <c r="AU57" i="6"/>
  <c r="AV57" i="6"/>
  <c r="AU58" i="6"/>
  <c r="AV58" i="6"/>
  <c r="AU59" i="6"/>
  <c r="AV59" i="6"/>
  <c r="AU60" i="6"/>
  <c r="AV60" i="6"/>
  <c r="AU61" i="6"/>
  <c r="AV61" i="6"/>
  <c r="AU62" i="6"/>
  <c r="AV62" i="6"/>
  <c r="AU63" i="6"/>
  <c r="AV63" i="6"/>
  <c r="AT64" i="6"/>
  <c r="AT50" i="6"/>
  <c r="AT51" i="6"/>
  <c r="AU52" i="6"/>
  <c r="AI114" i="6"/>
  <c r="BX63" i="6"/>
  <c r="BY63" i="6"/>
  <c r="BX55" i="6"/>
  <c r="BY55" i="6"/>
  <c r="BX56" i="6"/>
  <c r="BY56" i="6"/>
  <c r="BX57" i="6"/>
  <c r="BY57" i="6"/>
  <c r="BX58" i="6"/>
  <c r="BY58" i="6"/>
  <c r="BX59" i="6"/>
  <c r="BY59" i="6"/>
  <c r="BX60" i="6"/>
  <c r="BY60" i="6"/>
  <c r="BX61" i="6"/>
  <c r="BY61" i="6"/>
  <c r="BX62" i="6"/>
  <c r="BY62" i="6"/>
  <c r="BW64" i="6"/>
  <c r="BW50" i="6"/>
  <c r="BW51" i="6"/>
  <c r="BX52" i="6"/>
  <c r="BR55" i="6"/>
  <c r="BS55" i="6"/>
  <c r="BR56" i="6"/>
  <c r="BS56" i="6"/>
  <c r="BR57" i="6"/>
  <c r="BS57" i="6"/>
  <c r="BR58" i="6"/>
  <c r="BS58" i="6"/>
  <c r="BR59" i="6"/>
  <c r="BS59" i="6"/>
  <c r="BR60" i="6"/>
  <c r="BS60" i="6"/>
  <c r="BR61" i="6"/>
  <c r="BS61" i="6"/>
  <c r="BR62" i="6"/>
  <c r="BS62" i="6"/>
  <c r="BR63" i="6"/>
  <c r="BS63" i="6"/>
  <c r="BQ64" i="6"/>
  <c r="BQ50" i="6"/>
  <c r="BQ51" i="6"/>
  <c r="BR52" i="6"/>
  <c r="BU63" i="6"/>
  <c r="BV63" i="6"/>
  <c r="BU56" i="6"/>
  <c r="BV56" i="6"/>
  <c r="BU55" i="6"/>
  <c r="BV55" i="6"/>
  <c r="BU57" i="6"/>
  <c r="BV57" i="6"/>
  <c r="BU58" i="6"/>
  <c r="BV58" i="6"/>
  <c r="BU59" i="6"/>
  <c r="BV59" i="6"/>
  <c r="BU60" i="6"/>
  <c r="BV60" i="6"/>
  <c r="BU61" i="6"/>
  <c r="BV61" i="6"/>
  <c r="BU62" i="6"/>
  <c r="BV62" i="6"/>
  <c r="BT64" i="6"/>
  <c r="BT50" i="6"/>
  <c r="BT51" i="6"/>
  <c r="BU52" i="6"/>
  <c r="CA63" i="6"/>
  <c r="CB63" i="6"/>
  <c r="CA57" i="6"/>
  <c r="CB57" i="6"/>
  <c r="CA55" i="6"/>
  <c r="CB55" i="6"/>
  <c r="CA56" i="6"/>
  <c r="CB56" i="6"/>
  <c r="CA58" i="6"/>
  <c r="CB58" i="6"/>
  <c r="CA59" i="6"/>
  <c r="CB59" i="6"/>
  <c r="CA60" i="6"/>
  <c r="CB60" i="6"/>
  <c r="CA61" i="6"/>
  <c r="CB61" i="6"/>
  <c r="CA62" i="6"/>
  <c r="CB62" i="6"/>
  <c r="BZ64" i="6"/>
  <c r="BZ50" i="6"/>
  <c r="BZ51" i="6"/>
  <c r="CA52" i="6"/>
  <c r="BO114" i="6"/>
  <c r="CH63" i="6"/>
  <c r="CI63" i="6"/>
  <c r="CH55" i="6"/>
  <c r="CI55" i="6"/>
  <c r="CH56" i="6"/>
  <c r="CI56" i="6"/>
  <c r="CH57" i="6"/>
  <c r="CI57" i="6"/>
  <c r="CH58" i="6"/>
  <c r="CI58" i="6"/>
  <c r="CH59" i="6"/>
  <c r="CI59" i="6"/>
  <c r="CH60" i="6"/>
  <c r="CI60" i="6"/>
  <c r="CH61" i="6"/>
  <c r="CI61" i="6"/>
  <c r="CH62" i="6"/>
  <c r="CI62" i="6"/>
  <c r="CG64" i="6"/>
  <c r="CG50" i="6"/>
  <c r="CG51" i="6"/>
  <c r="CH52" i="6"/>
  <c r="CK63" i="6"/>
  <c r="CL63" i="6"/>
  <c r="CK55" i="6"/>
  <c r="CL55" i="6"/>
  <c r="CK56" i="6"/>
  <c r="CL56" i="6"/>
  <c r="CK57" i="6"/>
  <c r="CL57" i="6"/>
  <c r="CK58" i="6"/>
  <c r="CL58" i="6"/>
  <c r="CK59" i="6"/>
  <c r="CL59" i="6"/>
  <c r="CK60" i="6"/>
  <c r="CL60" i="6"/>
  <c r="CK61" i="6"/>
  <c r="CL61" i="6"/>
  <c r="CK62" i="6"/>
  <c r="CL62" i="6"/>
  <c r="CJ64" i="6"/>
  <c r="CJ50" i="6"/>
  <c r="CJ51" i="6"/>
  <c r="CK52" i="6"/>
  <c r="CN63" i="6"/>
  <c r="CO63" i="6"/>
  <c r="CN55" i="6"/>
  <c r="CO55" i="6"/>
  <c r="CN56" i="6"/>
  <c r="CO56" i="6"/>
  <c r="CN57" i="6"/>
  <c r="CO57" i="6"/>
  <c r="CN58" i="6"/>
  <c r="CO58" i="6"/>
  <c r="CN59" i="6"/>
  <c r="CO59" i="6"/>
  <c r="CN60" i="6"/>
  <c r="CO60" i="6"/>
  <c r="CN61" i="6"/>
  <c r="CO61" i="6"/>
  <c r="CN62" i="6"/>
  <c r="CO62" i="6"/>
  <c r="CM64" i="6"/>
  <c r="CM50" i="6"/>
  <c r="CM51" i="6"/>
  <c r="CN52" i="6"/>
  <c r="CQ55" i="6"/>
  <c r="CR55" i="6"/>
  <c r="CQ56" i="6"/>
  <c r="CR56" i="6"/>
  <c r="CQ57" i="6"/>
  <c r="CR57" i="6"/>
  <c r="CQ58" i="6"/>
  <c r="CR58" i="6"/>
  <c r="CQ59" i="6"/>
  <c r="CR59" i="6"/>
  <c r="CQ60" i="6"/>
  <c r="CR60" i="6"/>
  <c r="CQ61" i="6"/>
  <c r="CR61" i="6"/>
  <c r="CQ62" i="6"/>
  <c r="CR62" i="6"/>
  <c r="CQ63" i="6"/>
  <c r="CR63" i="6"/>
  <c r="CP64" i="6"/>
  <c r="CP50" i="6"/>
  <c r="CP51" i="6"/>
  <c r="CQ52" i="6"/>
  <c r="CE114" i="6"/>
  <c r="CX63" i="6"/>
  <c r="CY63" i="6"/>
  <c r="CX55" i="6"/>
  <c r="CY55" i="6"/>
  <c r="CX56" i="6"/>
  <c r="CY56" i="6"/>
  <c r="CX57" i="6"/>
  <c r="CY57" i="6"/>
  <c r="CX58" i="6"/>
  <c r="CY58" i="6"/>
  <c r="CX59" i="6"/>
  <c r="CY59" i="6"/>
  <c r="CX60" i="6"/>
  <c r="CY60" i="6"/>
  <c r="CX61" i="6"/>
  <c r="CY61" i="6"/>
  <c r="CX62" i="6"/>
  <c r="CY62" i="6"/>
  <c r="CW64" i="6"/>
  <c r="CW50" i="6"/>
  <c r="CW51" i="6"/>
  <c r="CX52" i="6"/>
  <c r="DA63" i="6"/>
  <c r="DB63" i="6"/>
  <c r="DA55" i="6"/>
  <c r="DB55" i="6"/>
  <c r="DA56" i="6"/>
  <c r="DB56" i="6"/>
  <c r="DA57" i="6"/>
  <c r="DB57" i="6"/>
  <c r="DA58" i="6"/>
  <c r="DB58" i="6"/>
  <c r="DA59" i="6"/>
  <c r="DB59" i="6"/>
  <c r="DA60" i="6"/>
  <c r="DB60" i="6"/>
  <c r="DA61" i="6"/>
  <c r="DB61" i="6"/>
  <c r="DA62" i="6"/>
  <c r="DB62" i="6"/>
  <c r="CZ64" i="6"/>
  <c r="CZ50" i="6"/>
  <c r="CZ51" i="6"/>
  <c r="DA52" i="6"/>
  <c r="DD63" i="6"/>
  <c r="DE63" i="6"/>
  <c r="DD55" i="6"/>
  <c r="DE55" i="6"/>
  <c r="DD56" i="6"/>
  <c r="DE56" i="6"/>
  <c r="DD57" i="6"/>
  <c r="DE57" i="6"/>
  <c r="DD58" i="6"/>
  <c r="DE58" i="6"/>
  <c r="DD59" i="6"/>
  <c r="DE59" i="6"/>
  <c r="DD60" i="6"/>
  <c r="DE60" i="6"/>
  <c r="DD61" i="6"/>
  <c r="DE61" i="6"/>
  <c r="DD62" i="6"/>
  <c r="DE62" i="6"/>
  <c r="DC64" i="6"/>
  <c r="DC50" i="6"/>
  <c r="DC51" i="6"/>
  <c r="DD52" i="6"/>
  <c r="DG63" i="6"/>
  <c r="DH63" i="6"/>
  <c r="DG55" i="6"/>
  <c r="DH55" i="6"/>
  <c r="DG56" i="6"/>
  <c r="DH56" i="6"/>
  <c r="DG57" i="6"/>
  <c r="DH57" i="6"/>
  <c r="DG58" i="6"/>
  <c r="DH58" i="6"/>
  <c r="DG59" i="6"/>
  <c r="DH59" i="6"/>
  <c r="DG60" i="6"/>
  <c r="DH60" i="6"/>
  <c r="DG61" i="6"/>
  <c r="DH61" i="6"/>
  <c r="DG62" i="6"/>
  <c r="DH62" i="6"/>
  <c r="DF64" i="6"/>
  <c r="DF50" i="6"/>
  <c r="DF51" i="6"/>
  <c r="DG52" i="6"/>
  <c r="CU114" i="6"/>
  <c r="B104" i="6"/>
  <c r="AK12" i="6"/>
  <c r="AL25" i="6"/>
  <c r="AM25" i="6"/>
  <c r="AL17" i="6"/>
  <c r="AM17" i="6"/>
  <c r="AL18" i="6"/>
  <c r="AM18" i="6"/>
  <c r="AL19" i="6"/>
  <c r="AM19" i="6"/>
  <c r="AL20" i="6"/>
  <c r="AM20" i="6"/>
  <c r="AL21" i="6"/>
  <c r="AM21" i="6"/>
  <c r="AL22" i="6"/>
  <c r="AM22" i="6"/>
  <c r="AL23" i="6"/>
  <c r="AM23" i="6"/>
  <c r="AL24" i="6"/>
  <c r="AM24" i="6"/>
  <c r="AK26" i="6"/>
  <c r="AK11" i="6"/>
  <c r="AL13" i="6"/>
  <c r="AO25" i="6"/>
  <c r="AP25" i="6"/>
  <c r="AO17" i="6"/>
  <c r="AP17" i="6"/>
  <c r="AO18" i="6"/>
  <c r="AP18" i="6"/>
  <c r="AO19" i="6"/>
  <c r="AP19" i="6"/>
  <c r="AO20" i="6"/>
  <c r="AP20" i="6"/>
  <c r="AO21" i="6"/>
  <c r="AP21" i="6"/>
  <c r="AO22" i="6"/>
  <c r="AP22" i="6"/>
  <c r="AO23" i="6"/>
  <c r="AP23" i="6"/>
  <c r="AO24" i="6"/>
  <c r="AP24" i="6"/>
  <c r="AN26" i="6"/>
  <c r="AN11" i="6"/>
  <c r="AO13" i="6"/>
  <c r="AR25" i="6"/>
  <c r="AS25" i="6"/>
  <c r="AR20" i="6"/>
  <c r="AS20" i="6"/>
  <c r="AR17" i="6"/>
  <c r="AS17" i="6"/>
  <c r="AR18" i="6"/>
  <c r="AS18" i="6"/>
  <c r="AR19" i="6"/>
  <c r="AS19" i="6"/>
  <c r="AR21" i="6"/>
  <c r="AS21" i="6"/>
  <c r="AR22" i="6"/>
  <c r="AS22" i="6"/>
  <c r="AR23" i="6"/>
  <c r="AS23" i="6"/>
  <c r="AR24" i="6"/>
  <c r="AS24" i="6"/>
  <c r="AQ26" i="6"/>
  <c r="AQ11" i="6"/>
  <c r="AR13" i="6"/>
  <c r="AU17" i="6"/>
  <c r="AV17" i="6"/>
  <c r="AU20" i="6"/>
  <c r="AV20" i="6"/>
  <c r="AU25" i="6"/>
  <c r="AV25" i="6"/>
  <c r="AU18" i="6"/>
  <c r="AV18" i="6"/>
  <c r="AU19" i="6"/>
  <c r="AV19" i="6"/>
  <c r="AU21" i="6"/>
  <c r="AV21" i="6"/>
  <c r="AU22" i="6"/>
  <c r="AV22" i="6"/>
  <c r="AU23" i="6"/>
  <c r="AV23" i="6"/>
  <c r="AU24" i="6"/>
  <c r="AV24" i="6"/>
  <c r="AT26" i="6"/>
  <c r="AT11" i="6"/>
  <c r="AU13" i="6"/>
  <c r="AI104" i="6"/>
  <c r="V17" i="6"/>
  <c r="W17" i="6"/>
  <c r="V18" i="6"/>
  <c r="W18" i="6"/>
  <c r="V19" i="6"/>
  <c r="W19" i="6"/>
  <c r="V20" i="6"/>
  <c r="W20" i="6"/>
  <c r="V21" i="6"/>
  <c r="W21" i="6"/>
  <c r="V22" i="6"/>
  <c r="W22" i="6"/>
  <c r="V23" i="6"/>
  <c r="W23" i="6"/>
  <c r="V24" i="6"/>
  <c r="W24" i="6"/>
  <c r="V25" i="6"/>
  <c r="W25" i="6"/>
  <c r="U26" i="6"/>
  <c r="U11" i="6"/>
  <c r="U12" i="6"/>
  <c r="V13" i="6"/>
  <c r="Y17" i="6"/>
  <c r="Z17" i="6"/>
  <c r="Y18" i="6"/>
  <c r="Z18" i="6"/>
  <c r="Y19" i="6"/>
  <c r="Z19" i="6"/>
  <c r="Y20" i="6"/>
  <c r="Z20" i="6"/>
  <c r="Y21" i="6"/>
  <c r="Z21" i="6"/>
  <c r="Y22" i="6"/>
  <c r="Z22" i="6"/>
  <c r="Y23" i="6"/>
  <c r="Z23" i="6"/>
  <c r="Y24" i="6"/>
  <c r="Z24" i="6"/>
  <c r="Y25" i="6"/>
  <c r="Z25" i="6"/>
  <c r="X26" i="6"/>
  <c r="X11" i="6"/>
  <c r="X12" i="6"/>
  <c r="Y13" i="6"/>
  <c r="AB17" i="6"/>
  <c r="AC17" i="6"/>
  <c r="AB18" i="6"/>
  <c r="AC18" i="6"/>
  <c r="AB19" i="6"/>
  <c r="AC19" i="6"/>
  <c r="AB20" i="6"/>
  <c r="AC20" i="6"/>
  <c r="AB21" i="6"/>
  <c r="AC21" i="6"/>
  <c r="AB22" i="6"/>
  <c r="AC22" i="6"/>
  <c r="AB23" i="6"/>
  <c r="AC23" i="6"/>
  <c r="AB24" i="6"/>
  <c r="AC24" i="6"/>
  <c r="AB25" i="6"/>
  <c r="AC25" i="6"/>
  <c r="AA26" i="6"/>
  <c r="AA11" i="6"/>
  <c r="AA12" i="6"/>
  <c r="AB13" i="6"/>
  <c r="AE17" i="6"/>
  <c r="AF17" i="6"/>
  <c r="AE18" i="6"/>
  <c r="AF18" i="6"/>
  <c r="AE19" i="6"/>
  <c r="AF19" i="6"/>
  <c r="AE20" i="6"/>
  <c r="AF20" i="6"/>
  <c r="AE21" i="6"/>
  <c r="AF21" i="6"/>
  <c r="AE22" i="6"/>
  <c r="AF22" i="6"/>
  <c r="AE23" i="6"/>
  <c r="AF23" i="6"/>
  <c r="AE24" i="6"/>
  <c r="AF24" i="6"/>
  <c r="AE25" i="6"/>
  <c r="AF25" i="6"/>
  <c r="AD26" i="6"/>
  <c r="AD11" i="6"/>
  <c r="AD12" i="6"/>
  <c r="AE13" i="6"/>
  <c r="S104" i="6"/>
  <c r="E55" i="6"/>
  <c r="F55" i="6"/>
  <c r="E56" i="6"/>
  <c r="F56" i="6"/>
  <c r="E57" i="6"/>
  <c r="F57" i="6"/>
  <c r="E58" i="6"/>
  <c r="F58" i="6"/>
  <c r="E59" i="6"/>
  <c r="F59" i="6"/>
  <c r="E60" i="6"/>
  <c r="F60" i="6"/>
  <c r="E61" i="6"/>
  <c r="F61" i="6"/>
  <c r="E62" i="6"/>
  <c r="F62" i="6"/>
  <c r="E63" i="6"/>
  <c r="F63" i="6"/>
  <c r="D64" i="6"/>
  <c r="D50" i="6"/>
  <c r="D51" i="6"/>
  <c r="E52" i="6"/>
  <c r="H55" i="6"/>
  <c r="I55" i="6"/>
  <c r="H56" i="6"/>
  <c r="I56" i="6"/>
  <c r="H57" i="6"/>
  <c r="I57" i="6"/>
  <c r="H58" i="6"/>
  <c r="I58" i="6"/>
  <c r="H59" i="6"/>
  <c r="I59" i="6"/>
  <c r="H60" i="6"/>
  <c r="I60" i="6"/>
  <c r="H61" i="6"/>
  <c r="I61" i="6"/>
  <c r="H62" i="6"/>
  <c r="I62" i="6"/>
  <c r="H63" i="6"/>
  <c r="I63" i="6"/>
  <c r="G64" i="6"/>
  <c r="G50" i="6"/>
  <c r="G51" i="6"/>
  <c r="H52" i="6"/>
  <c r="K55" i="6"/>
  <c r="L55" i="6"/>
  <c r="K56" i="6"/>
  <c r="L56" i="6"/>
  <c r="K57" i="6"/>
  <c r="L57" i="6"/>
  <c r="K58" i="6"/>
  <c r="L58" i="6"/>
  <c r="K59" i="6"/>
  <c r="L59" i="6"/>
  <c r="K60" i="6"/>
  <c r="L60" i="6"/>
  <c r="K61" i="6"/>
  <c r="L61" i="6"/>
  <c r="K62" i="6"/>
  <c r="L62" i="6"/>
  <c r="K63" i="6"/>
  <c r="L63" i="6"/>
  <c r="J64" i="6"/>
  <c r="J50" i="6"/>
  <c r="J51" i="6"/>
  <c r="K52" i="6"/>
  <c r="O55" i="6"/>
  <c r="P55" i="6"/>
  <c r="O56" i="6"/>
  <c r="P56" i="6"/>
  <c r="O57" i="6"/>
  <c r="P57" i="6"/>
  <c r="O58" i="6"/>
  <c r="P58" i="6"/>
  <c r="O59" i="6"/>
  <c r="P59" i="6"/>
  <c r="O60" i="6"/>
  <c r="P60" i="6"/>
  <c r="O61" i="6"/>
  <c r="P61" i="6"/>
  <c r="O62" i="6"/>
  <c r="P62" i="6"/>
  <c r="O63" i="6"/>
  <c r="P63" i="6"/>
  <c r="M64" i="6"/>
  <c r="M50" i="6"/>
  <c r="M51" i="6"/>
  <c r="O52" i="6"/>
  <c r="B114" i="6"/>
  <c r="V55" i="6"/>
  <c r="W55" i="6"/>
  <c r="V56" i="6"/>
  <c r="W56" i="6"/>
  <c r="V57" i="6"/>
  <c r="W57" i="6"/>
  <c r="V58" i="6"/>
  <c r="W58" i="6"/>
  <c r="V59" i="6"/>
  <c r="W59" i="6"/>
  <c r="V60" i="6"/>
  <c r="W60" i="6"/>
  <c r="V61" i="6"/>
  <c r="W61" i="6"/>
  <c r="V62" i="6"/>
  <c r="W62" i="6"/>
  <c r="V63" i="6"/>
  <c r="W63" i="6"/>
  <c r="U64" i="6"/>
  <c r="U50" i="6"/>
  <c r="U51" i="6"/>
  <c r="V52" i="6"/>
  <c r="Y55" i="6"/>
  <c r="Z55" i="6"/>
  <c r="Y56" i="6"/>
  <c r="Z56" i="6"/>
  <c r="Y57" i="6"/>
  <c r="Z57" i="6"/>
  <c r="Y58" i="6"/>
  <c r="Z58" i="6"/>
  <c r="Y59" i="6"/>
  <c r="Z59" i="6"/>
  <c r="Y60" i="6"/>
  <c r="Z60" i="6"/>
  <c r="Y61" i="6"/>
  <c r="Z61" i="6"/>
  <c r="Y62" i="6"/>
  <c r="Z62" i="6"/>
  <c r="Y63" i="6"/>
  <c r="Z63" i="6"/>
  <c r="X64" i="6"/>
  <c r="X50" i="6"/>
  <c r="X51" i="6"/>
  <c r="Y52" i="6"/>
  <c r="AB55" i="6"/>
  <c r="AC55" i="6"/>
  <c r="AB56" i="6"/>
  <c r="AC56" i="6"/>
  <c r="AB57" i="6"/>
  <c r="AC57" i="6"/>
  <c r="AB58" i="6"/>
  <c r="AC58" i="6"/>
  <c r="AB59" i="6"/>
  <c r="AC59" i="6"/>
  <c r="AB60" i="6"/>
  <c r="AC60" i="6"/>
  <c r="AB61" i="6"/>
  <c r="AC61" i="6"/>
  <c r="AB62" i="6"/>
  <c r="AC62" i="6"/>
  <c r="AB63" i="6"/>
  <c r="AC63" i="6"/>
  <c r="AA64" i="6"/>
  <c r="AA50" i="6"/>
  <c r="AA51" i="6"/>
  <c r="AB52" i="6"/>
  <c r="AE55" i="6"/>
  <c r="AF55" i="6"/>
  <c r="AE56" i="6"/>
  <c r="AF56" i="6"/>
  <c r="AE57" i="6"/>
  <c r="AF57" i="6"/>
  <c r="AE58" i="6"/>
  <c r="AF58" i="6"/>
  <c r="AE59" i="6"/>
  <c r="AF59" i="6"/>
  <c r="AE60" i="6"/>
  <c r="AF60" i="6"/>
  <c r="AE61" i="6"/>
  <c r="AF61" i="6"/>
  <c r="AE62" i="6"/>
  <c r="AF62" i="6"/>
  <c r="AE63" i="6"/>
  <c r="AF63" i="6"/>
  <c r="AD64" i="6"/>
  <c r="AD50" i="6"/>
  <c r="AD51" i="6"/>
  <c r="AE52" i="6"/>
  <c r="S114" i="6"/>
  <c r="AY128" i="6"/>
  <c r="AY130" i="6"/>
  <c r="AY126" i="6"/>
  <c r="CU116" i="6"/>
  <c r="CU106" i="6"/>
  <c r="CE116" i="6"/>
  <c r="CE106" i="6"/>
  <c r="BO106" i="6"/>
  <c r="BU64" i="6"/>
  <c r="DA64" i="6"/>
  <c r="CX64" i="6"/>
  <c r="V26" i="6"/>
  <c r="BX64" i="6"/>
  <c r="S106" i="6"/>
  <c r="CU112" i="6"/>
  <c r="CE112" i="6"/>
  <c r="BO116" i="6"/>
  <c r="BO112" i="6"/>
  <c r="AY116" i="6"/>
  <c r="AY112" i="6"/>
  <c r="AI116" i="6"/>
  <c r="AI112" i="6"/>
  <c r="S116" i="6"/>
  <c r="S112" i="6"/>
  <c r="B116" i="6"/>
  <c r="B112" i="6"/>
  <c r="CU102" i="6"/>
  <c r="CE102" i="6"/>
  <c r="BO102" i="6"/>
  <c r="AY106" i="6"/>
  <c r="AY102" i="6"/>
  <c r="AN12" i="6"/>
  <c r="AQ12" i="6"/>
  <c r="AT12" i="6"/>
  <c r="AI106" i="6"/>
  <c r="AI102" i="6"/>
  <c r="S102" i="6"/>
  <c r="DC68" i="6"/>
  <c r="DC69" i="6"/>
  <c r="CU68" i="6"/>
  <c r="CU69" i="6"/>
  <c r="CW68" i="6"/>
  <c r="CU67" i="6"/>
  <c r="DC67" i="6"/>
  <c r="DG64" i="6"/>
  <c r="DD64" i="6"/>
  <c r="CV64" i="6"/>
  <c r="DC39" i="6"/>
  <c r="DC40" i="6"/>
  <c r="CU39" i="6"/>
  <c r="CU40" i="6"/>
  <c r="CW39" i="6"/>
  <c r="CU38" i="6"/>
  <c r="DC38" i="6"/>
  <c r="DG26" i="6"/>
  <c r="DD26" i="6"/>
  <c r="DA26" i="6"/>
  <c r="CV26" i="6"/>
  <c r="CM68" i="6"/>
  <c r="CM69" i="6"/>
  <c r="CE68" i="6"/>
  <c r="CE69" i="6"/>
  <c r="CG68" i="6"/>
  <c r="CE67" i="6"/>
  <c r="CM67" i="6"/>
  <c r="CQ64" i="6"/>
  <c r="CN64" i="6"/>
  <c r="CK64" i="6"/>
  <c r="CF64" i="6"/>
  <c r="CM39" i="6"/>
  <c r="CM40" i="6"/>
  <c r="CE39" i="6"/>
  <c r="CE40" i="6"/>
  <c r="CG39" i="6"/>
  <c r="CE38" i="6"/>
  <c r="CM38" i="6"/>
  <c r="CQ26" i="6"/>
  <c r="CN26" i="6"/>
  <c r="CK26" i="6"/>
  <c r="CF26" i="6"/>
  <c r="BW68" i="6"/>
  <c r="BW69" i="6"/>
  <c r="BO68" i="6"/>
  <c r="BO69" i="6"/>
  <c r="BQ68" i="6"/>
  <c r="BO67" i="6"/>
  <c r="BW67" i="6"/>
  <c r="CA64" i="6"/>
  <c r="BP64" i="6"/>
  <c r="BW39" i="6"/>
  <c r="BW40" i="6"/>
  <c r="BQ39" i="6"/>
  <c r="BW38" i="6"/>
  <c r="CA26" i="6"/>
  <c r="BX26" i="6"/>
  <c r="BU26" i="6"/>
  <c r="BP26" i="6"/>
  <c r="BG68" i="6"/>
  <c r="BG69" i="6"/>
  <c r="AY68" i="6"/>
  <c r="AY69" i="6"/>
  <c r="BA68" i="6"/>
  <c r="AY67" i="6"/>
  <c r="BG67" i="6"/>
  <c r="BK64" i="6"/>
  <c r="BH64" i="6"/>
  <c r="BE64" i="6"/>
  <c r="AZ64" i="6"/>
  <c r="BG39" i="6"/>
  <c r="BG40" i="6"/>
  <c r="AY39" i="6"/>
  <c r="AY40" i="6"/>
  <c r="BA39" i="6"/>
  <c r="AY38" i="6"/>
  <c r="BG38" i="6"/>
  <c r="BK26" i="6"/>
  <c r="BH26" i="6"/>
  <c r="BE26" i="6"/>
  <c r="AZ26" i="6"/>
  <c r="AQ68" i="6"/>
  <c r="AQ69" i="6"/>
  <c r="AI68" i="6"/>
  <c r="AI69" i="6"/>
  <c r="AK68" i="6"/>
  <c r="AI67" i="6"/>
  <c r="AQ67" i="6"/>
  <c r="AU64" i="6"/>
  <c r="AR64" i="6"/>
  <c r="AO64" i="6"/>
  <c r="AJ64" i="6"/>
  <c r="AQ51" i="6"/>
  <c r="AQ39" i="6"/>
  <c r="AQ40" i="6"/>
  <c r="AI39" i="6"/>
  <c r="AI40" i="6"/>
  <c r="AK39" i="6"/>
  <c r="AI38" i="6"/>
  <c r="AQ38" i="6"/>
  <c r="AU26" i="6"/>
  <c r="AR26" i="6"/>
  <c r="AO26" i="6"/>
  <c r="AJ26" i="6"/>
  <c r="AA68" i="6"/>
  <c r="AA69" i="6"/>
  <c r="S68" i="6"/>
  <c r="S69" i="6"/>
  <c r="U68" i="6"/>
  <c r="S67" i="6"/>
  <c r="AA67" i="6"/>
  <c r="AE64" i="6"/>
  <c r="AB64" i="6"/>
  <c r="Y64" i="6"/>
  <c r="T64" i="6"/>
  <c r="AA39" i="6"/>
  <c r="AA40" i="6"/>
  <c r="S39" i="6"/>
  <c r="S40" i="6"/>
  <c r="U39" i="6"/>
  <c r="S38" i="6"/>
  <c r="AA38" i="6"/>
  <c r="AE26" i="6"/>
  <c r="AB26" i="6"/>
  <c r="Y26" i="6"/>
  <c r="T26" i="6"/>
  <c r="J68" i="6"/>
  <c r="J69" i="6"/>
  <c r="B68" i="6"/>
  <c r="B69" i="6"/>
  <c r="D68" i="6"/>
  <c r="B67" i="6"/>
  <c r="J67" i="6"/>
  <c r="O64" i="6"/>
  <c r="K64" i="6"/>
  <c r="H64" i="6"/>
  <c r="C64" i="6"/>
  <c r="B106" i="6"/>
  <c r="B102" i="6"/>
  <c r="J39" i="6"/>
  <c r="B38" i="6"/>
  <c r="J38" i="6"/>
  <c r="B39" i="6"/>
  <c r="D39" i="6"/>
  <c r="M32" i="1"/>
  <c r="DE32" i="1"/>
  <c r="CO32" i="1"/>
  <c r="BY32" i="1"/>
  <c r="BI32" i="1"/>
  <c r="AS32" i="1"/>
  <c r="AC32" i="1"/>
  <c r="DE16" i="1"/>
  <c r="CO16" i="1"/>
  <c r="BY16" i="1"/>
  <c r="BI16" i="1"/>
  <c r="AS16" i="1"/>
  <c r="AC16" i="1"/>
  <c r="M16" i="1"/>
  <c r="J40" i="6"/>
  <c r="B40" i="6"/>
  <c r="C26" i="6"/>
</calcChain>
</file>

<file path=xl/sharedStrings.xml><?xml version="1.0" encoding="utf-8"?>
<sst xmlns="http://schemas.openxmlformats.org/spreadsheetml/2006/main" count="865" uniqueCount="101">
  <si>
    <t>GENTIANE</t>
  </si>
  <si>
    <t>ARNICA</t>
  </si>
  <si>
    <t>TABLEAU DE BORD PRODUCTION PHARMADIS</t>
  </si>
  <si>
    <t>LIGNE A</t>
  </si>
  <si>
    <t>LIGNE B</t>
  </si>
  <si>
    <t>LIGNE C</t>
  </si>
  <si>
    <t>LIGNE D</t>
  </si>
  <si>
    <t>LIGNE E</t>
  </si>
  <si>
    <t>LIGNE F</t>
  </si>
  <si>
    <t>LIGNE H</t>
  </si>
  <si>
    <t>Heure début :</t>
  </si>
  <si>
    <t>Point 1</t>
  </si>
  <si>
    <t>Point 2</t>
  </si>
  <si>
    <t>Point 3</t>
  </si>
  <si>
    <t>Point 4</t>
  </si>
  <si>
    <t>Heure du point</t>
  </si>
  <si>
    <t>Pause dejeuner ?</t>
  </si>
  <si>
    <t>Prod Cible /h/pers</t>
  </si>
  <si>
    <t>Q début</t>
  </si>
  <si>
    <t>Q du point</t>
  </si>
  <si>
    <t xml:space="preserve">PROD CIBLE </t>
  </si>
  <si>
    <t>Prod realisée</t>
  </si>
  <si>
    <t>Nb de changements de lots</t>
  </si>
  <si>
    <t xml:space="preserve">             Calcul du nb d'heures travaillées</t>
  </si>
  <si>
    <t xml:space="preserve">                Nb d'heures effectuées</t>
  </si>
  <si>
    <t>Inter</t>
  </si>
  <si>
    <t>IP=</t>
  </si>
  <si>
    <t>Total nb d'hrs travaillées</t>
  </si>
  <si>
    <t>TEMPS D'ARRETS</t>
  </si>
  <si>
    <t>Nb d'OP prévus</t>
  </si>
  <si>
    <t>Changement de lot</t>
  </si>
  <si>
    <t>Maintenance</t>
  </si>
  <si>
    <t>Logistique</t>
  </si>
  <si>
    <t>Qualité</t>
  </si>
  <si>
    <t>TOTAUX</t>
  </si>
  <si>
    <t>Prod manquante</t>
  </si>
  <si>
    <t>Cumul prod + tps arrets</t>
  </si>
  <si>
    <t>SIMULATEUR</t>
  </si>
  <si>
    <t>SIMULATION</t>
  </si>
  <si>
    <t>Taille de lot :</t>
  </si>
  <si>
    <t>CIBLE/h/pers</t>
  </si>
  <si>
    <t>Nb OP</t>
  </si>
  <si>
    <t>Prod / jour. :</t>
  </si>
  <si>
    <t>unités</t>
  </si>
  <si>
    <t>IMPACT</t>
  </si>
  <si>
    <t>Temps fin de lot</t>
  </si>
  <si>
    <t>heures</t>
  </si>
  <si>
    <t>HRS</t>
  </si>
  <si>
    <t>soit</t>
  </si>
  <si>
    <t>jours</t>
  </si>
  <si>
    <t>LIGNE 1</t>
  </si>
  <si>
    <t>LIGNE 2</t>
  </si>
  <si>
    <t>LIGNE 3</t>
  </si>
  <si>
    <t>LIGNE 5</t>
  </si>
  <si>
    <t>LIGNE 7</t>
  </si>
  <si>
    <t>BOX 1</t>
  </si>
  <si>
    <t>BOX 2</t>
  </si>
  <si>
    <t>Rouge</t>
  </si>
  <si>
    <t>Orange</t>
  </si>
  <si>
    <t>Vert</t>
  </si>
  <si>
    <t>Transparent</t>
  </si>
  <si>
    <t>Rendement</t>
  </si>
  <si>
    <t>Largeur Jauge</t>
  </si>
  <si>
    <t>Totalité</t>
  </si>
  <si>
    <t>RENDEMENT GLOBAL</t>
  </si>
  <si>
    <t>aujourd'hui</t>
  </si>
  <si>
    <t>semaine</t>
  </si>
  <si>
    <t>jour de S</t>
  </si>
  <si>
    <t>S4</t>
  </si>
  <si>
    <t>L</t>
  </si>
  <si>
    <t>M</t>
  </si>
  <si>
    <t>J</t>
  </si>
  <si>
    <t>V</t>
  </si>
  <si>
    <t>S</t>
  </si>
  <si>
    <t>Total</t>
  </si>
  <si>
    <t>POINTS PALETTES</t>
  </si>
  <si>
    <t>POINT PALETTE</t>
  </si>
  <si>
    <t>PSO LIVRE</t>
  </si>
  <si>
    <t>Q 1ere palette PSO</t>
  </si>
  <si>
    <t>Nb de palette PSO pleines</t>
  </si>
  <si>
    <t>Q / palette PSO pleine</t>
  </si>
  <si>
    <t>Q / palette PSO</t>
  </si>
  <si>
    <t>Q / palette PSO incomplete</t>
  </si>
  <si>
    <t>PSO UTILISE</t>
  </si>
  <si>
    <t>Nb Cartons PF complet</t>
  </si>
  <si>
    <t>Q x carton PF</t>
  </si>
  <si>
    <t>Nb unités dans incomplet</t>
  </si>
  <si>
    <t>Rejets</t>
  </si>
  <si>
    <t>Prelevements</t>
  </si>
  <si>
    <t>ECART</t>
  </si>
  <si>
    <t>T</t>
  </si>
  <si>
    <t>Chgt</t>
  </si>
  <si>
    <t>Maint</t>
  </si>
  <si>
    <t>Log</t>
  </si>
  <si>
    <t>Q</t>
  </si>
  <si>
    <t>Lots</t>
  </si>
  <si>
    <t>#</t>
  </si>
  <si>
    <t>S5</t>
  </si>
  <si>
    <t>S6</t>
  </si>
  <si>
    <t>Autres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</si>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</sst>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.0"/>
    <numFmt numFmtId="166" formatCode="d/m/yy\ h:mm;@"/>
    <numFmt numFmtId="167" formatCode="[h]:mm"/>
  </numFmts>
  <fonts count="4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scheme val="minor"/>
    </font>
    <font>
      <sz val="3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6"/>
      <color rgb="FF0070C0"/>
      <name val="Calibri"/>
      <family val="2"/>
      <scheme val="minor"/>
    </font>
    <font>
      <sz val="36"/>
      <color rgb="FF0070C0"/>
      <name val="Calibri"/>
      <family val="2"/>
      <scheme val="minor"/>
    </font>
    <font>
      <sz val="22"/>
      <color rgb="FF0070C0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b/>
      <sz val="2"/>
      <color theme="0"/>
      <name val="Calibri"/>
      <family val="2"/>
      <scheme val="minor"/>
    </font>
    <font>
      <sz val="14"/>
      <color theme="4"/>
      <name val="Calibri"/>
      <family val="2"/>
      <scheme val="minor"/>
    </font>
    <font>
      <sz val="36"/>
      <color theme="4" tint="-0.24994659260841701"/>
      <name val="Calibri"/>
      <family val="2"/>
      <scheme val="minor"/>
    </font>
    <font>
      <b/>
      <sz val="14"/>
      <color theme="4" tint="-0.24994659260841701"/>
      <name val="Calibri"/>
      <scheme val="minor"/>
    </font>
    <font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4"/>
      <color theme="0"/>
      <name val="Calibri"/>
      <scheme val="minor"/>
    </font>
    <font>
      <b/>
      <sz val="48"/>
      <color rgb="FF0070C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4" tint="-0.2499465926084170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72"/>
      <color rgb="FF00B0F0"/>
      <name val="Calibri"/>
      <family val="2"/>
      <scheme val="minor"/>
    </font>
    <font>
      <b/>
      <sz val="72"/>
      <color rgb="FF92D05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5" tint="0.59996337778862885"/>
      </right>
      <top/>
      <bottom/>
      <diagonal/>
    </border>
    <border>
      <left/>
      <right style="thin">
        <color theme="1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auto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8">
    <xf numFmtId="0" fontId="0" fillId="0" borderId="0" xfId="0"/>
    <xf numFmtId="1" fontId="0" fillId="0" borderId="0" xfId="0" applyNumberFormat="1"/>
    <xf numFmtId="0" fontId="0" fillId="0" borderId="0" xfId="0" applyFont="1"/>
    <xf numFmtId="0" fontId="0" fillId="0" borderId="0" xfId="0" applyFont="1" applyAlignment="1">
      <alignment horizontal="center" vertical="center"/>
    </xf>
    <xf numFmtId="20" fontId="0" fillId="0" borderId="0" xfId="0" applyNumberFormat="1" applyFont="1"/>
    <xf numFmtId="166" fontId="0" fillId="0" borderId="0" xfId="0" applyNumberFormat="1" applyFont="1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7" borderId="0" xfId="0" applyFill="1" applyBorder="1"/>
    <xf numFmtId="2" fontId="0" fillId="0" borderId="0" xfId="0" applyNumberFormat="1" applyFont="1" applyBorder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4" fillId="5" borderId="6" xfId="0" applyFont="1" applyFill="1" applyBorder="1" applyAlignment="1">
      <alignment horizontal="left"/>
    </xf>
    <xf numFmtId="0" fontId="0" fillId="0" borderId="7" xfId="0" applyBorder="1"/>
    <xf numFmtId="0" fontId="4" fillId="0" borderId="0" xfId="0" applyFont="1"/>
    <xf numFmtId="0" fontId="0" fillId="0" borderId="0" xfId="0" applyBorder="1" applyAlignment="1">
      <alignment horizontal="center" vertical="center"/>
    </xf>
    <xf numFmtId="0" fontId="0" fillId="10" borderId="0" xfId="0" applyFill="1" applyBorder="1" applyAlignment="1">
      <alignment horizontal="right" vertical="center"/>
    </xf>
    <xf numFmtId="0" fontId="8" fillId="0" borderId="0" xfId="0" applyFont="1"/>
    <xf numFmtId="0" fontId="9" fillId="6" borderId="4" xfId="0" applyFont="1" applyFill="1" applyBorder="1" applyAlignment="1">
      <alignment vertical="center"/>
    </xf>
    <xf numFmtId="0" fontId="10" fillId="6" borderId="0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10" fillId="6" borderId="2" xfId="0" applyFont="1" applyFill="1" applyBorder="1" applyAlignment="1">
      <alignment vertical="center"/>
    </xf>
    <xf numFmtId="0" fontId="10" fillId="6" borderId="3" xfId="0" applyFont="1" applyFill="1" applyBorder="1" applyAlignment="1">
      <alignment vertical="center"/>
    </xf>
    <xf numFmtId="0" fontId="9" fillId="6" borderId="6" xfId="0" applyFont="1" applyFill="1" applyBorder="1" applyAlignment="1">
      <alignment vertical="center"/>
    </xf>
    <xf numFmtId="0" fontId="10" fillId="6" borderId="7" xfId="0" applyFont="1" applyFill="1" applyBorder="1" applyAlignment="1">
      <alignment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vertical="center"/>
    </xf>
    <xf numFmtId="0" fontId="3" fillId="4" borderId="8" xfId="0" applyFont="1" applyFill="1" applyBorder="1"/>
    <xf numFmtId="1" fontId="12" fillId="10" borderId="3" xfId="0" applyNumberFormat="1" applyFont="1" applyFill="1" applyBorder="1" applyAlignment="1">
      <alignment horizontal="right" vertical="center"/>
    </xf>
    <xf numFmtId="9" fontId="12" fillId="10" borderId="8" xfId="0" applyNumberFormat="1" applyFont="1" applyFill="1" applyBorder="1" applyAlignment="1">
      <alignment horizontal="right" vertical="center"/>
    </xf>
    <xf numFmtId="20" fontId="0" fillId="0" borderId="0" xfId="0" applyNumberFormat="1" applyFont="1" applyBorder="1"/>
    <xf numFmtId="0" fontId="0" fillId="8" borderId="0" xfId="0" applyFill="1" applyBorder="1" applyAlignment="1">
      <alignment horizontal="right" vertical="center"/>
    </xf>
    <xf numFmtId="1" fontId="12" fillId="8" borderId="3" xfId="0" applyNumberFormat="1" applyFont="1" applyFill="1" applyBorder="1" applyAlignment="1">
      <alignment horizontal="right" vertical="center"/>
    </xf>
    <xf numFmtId="9" fontId="12" fillId="8" borderId="8" xfId="0" applyNumberFormat="1" applyFont="1" applyFill="1" applyBorder="1" applyAlignment="1">
      <alignment horizontal="right" vertical="center"/>
    </xf>
    <xf numFmtId="0" fontId="0" fillId="2" borderId="5" xfId="0" applyFill="1" applyBorder="1" applyProtection="1">
      <protection locked="0"/>
    </xf>
    <xf numFmtId="0" fontId="4" fillId="3" borderId="0" xfId="0" applyFont="1" applyFill="1" applyBorder="1" applyAlignment="1">
      <alignment vertical="center"/>
    </xf>
    <xf numFmtId="0" fontId="4" fillId="0" borderId="0" xfId="0" applyFont="1" applyBorder="1"/>
    <xf numFmtId="0" fontId="4" fillId="3" borderId="5" xfId="0" applyFont="1" applyFill="1" applyBorder="1" applyProtection="1">
      <protection locked="0"/>
    </xf>
    <xf numFmtId="0" fontId="13" fillId="3" borderId="0" xfId="0" applyFont="1" applyFill="1" applyBorder="1" applyAlignment="1">
      <alignment vertical="center"/>
    </xf>
    <xf numFmtId="0" fontId="13" fillId="0" borderId="0" xfId="0" applyFont="1" applyBorder="1"/>
    <xf numFmtId="0" fontId="13" fillId="3" borderId="5" xfId="0" applyFont="1" applyFill="1" applyBorder="1" applyProtection="1">
      <protection locked="0"/>
    </xf>
    <xf numFmtId="0" fontId="0" fillId="3" borderId="5" xfId="0" applyFont="1" applyFill="1" applyBorder="1" applyProtection="1">
      <protection locked="0"/>
    </xf>
    <xf numFmtId="164" fontId="7" fillId="0" borderId="0" xfId="0" applyNumberFormat="1" applyFont="1"/>
    <xf numFmtId="0" fontId="7" fillId="0" borderId="0" xfId="0" applyFont="1"/>
    <xf numFmtId="0" fontId="7" fillId="7" borderId="0" xfId="0" applyFont="1" applyFill="1"/>
    <xf numFmtId="0" fontId="14" fillId="0" borderId="4" xfId="0" applyFont="1" applyBorder="1"/>
    <xf numFmtId="0" fontId="14" fillId="0" borderId="0" xfId="0" applyFont="1" applyBorder="1" applyAlignment="1">
      <alignment horizontal="center" vertical="center"/>
    </xf>
    <xf numFmtId="0" fontId="14" fillId="7" borderId="0" xfId="0" applyFont="1" applyFill="1" applyBorder="1"/>
    <xf numFmtId="0" fontId="14" fillId="7" borderId="0" xfId="0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right"/>
    </xf>
    <xf numFmtId="164" fontId="17" fillId="7" borderId="4" xfId="0" applyNumberFormat="1" applyFont="1" applyFill="1" applyBorder="1"/>
    <xf numFmtId="164" fontId="17" fillId="7" borderId="0" xfId="0" applyNumberFormat="1" applyFont="1" applyFill="1" applyBorder="1"/>
    <xf numFmtId="0" fontId="17" fillId="7" borderId="0" xfId="0" applyFont="1" applyFill="1" applyBorder="1"/>
    <xf numFmtId="0" fontId="17" fillId="7" borderId="5" xfId="0" applyFont="1" applyFill="1" applyBorder="1"/>
    <xf numFmtId="165" fontId="17" fillId="7" borderId="0" xfId="0" applyNumberFormat="1" applyFont="1" applyFill="1"/>
    <xf numFmtId="20" fontId="17" fillId="7" borderId="0" xfId="0" applyNumberFormat="1" applyFont="1" applyFill="1"/>
    <xf numFmtId="0" fontId="17" fillId="7" borderId="0" xfId="0" applyFont="1" applyFill="1"/>
    <xf numFmtId="9" fontId="17" fillId="7" borderId="0" xfId="0" applyNumberFormat="1" applyFont="1" applyFill="1" applyBorder="1"/>
    <xf numFmtId="9" fontId="17" fillId="7" borderId="0" xfId="0" applyNumberFormat="1" applyFont="1" applyFill="1" applyBorder="1" applyAlignment="1">
      <alignment horizontal="right"/>
    </xf>
    <xf numFmtId="164" fontId="17" fillId="7" borderId="0" xfId="0" applyNumberFormat="1" applyFont="1" applyFill="1" applyBorder="1" applyAlignment="1"/>
    <xf numFmtId="9" fontId="17" fillId="7" borderId="0" xfId="0" applyNumberFormat="1" applyFont="1" applyFill="1" applyBorder="1" applyAlignment="1"/>
    <xf numFmtId="164" fontId="18" fillId="0" borderId="4" xfId="0" applyNumberFormat="1" applyFont="1" applyBorder="1" applyAlignment="1">
      <alignment horizontal="center"/>
    </xf>
    <xf numFmtId="164" fontId="18" fillId="0" borderId="0" xfId="0" applyNumberFormat="1" applyFont="1" applyBorder="1" applyAlignment="1">
      <alignment horizontal="center"/>
    </xf>
    <xf numFmtId="2" fontId="18" fillId="0" borderId="0" xfId="0" applyNumberFormat="1" applyFont="1" applyBorder="1" applyAlignment="1">
      <alignment horizontal="center"/>
    </xf>
    <xf numFmtId="2" fontId="18" fillId="0" borderId="0" xfId="0" applyNumberFormat="1" applyFont="1" applyBorder="1" applyAlignment="1">
      <alignment horizontal="center" vertical="center"/>
    </xf>
    <xf numFmtId="164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4" fontId="19" fillId="0" borderId="0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0" fillId="11" borderId="0" xfId="0" applyFill="1" applyBorder="1" applyAlignment="1">
      <alignment horizontal="right" vertical="center"/>
    </xf>
    <xf numFmtId="1" fontId="20" fillId="0" borderId="0" xfId="0" applyNumberFormat="1" applyFont="1" applyFill="1" applyBorder="1" applyAlignment="1">
      <alignment vertical="center"/>
    </xf>
    <xf numFmtId="1" fontId="20" fillId="0" borderId="5" xfId="0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23" fillId="5" borderId="2" xfId="0" applyFont="1" applyFill="1" applyBorder="1" applyAlignment="1">
      <alignment vertical="center"/>
    </xf>
    <xf numFmtId="9" fontId="23" fillId="5" borderId="2" xfId="0" applyNumberFormat="1" applyFont="1" applyFill="1" applyBorder="1" applyAlignment="1">
      <alignment vertical="center"/>
    </xf>
    <xf numFmtId="0" fontId="15" fillId="9" borderId="0" xfId="0" applyFont="1" applyFill="1" applyBorder="1" applyAlignment="1">
      <alignment vertical="center"/>
    </xf>
    <xf numFmtId="0" fontId="24" fillId="5" borderId="2" xfId="0" applyFont="1" applyFill="1" applyBorder="1" applyAlignment="1">
      <alignment horizontal="right" vertical="center"/>
    </xf>
    <xf numFmtId="0" fontId="6" fillId="11" borderId="0" xfId="0" applyFont="1" applyFill="1" applyBorder="1" applyAlignment="1">
      <alignment vertical="center"/>
    </xf>
    <xf numFmtId="9" fontId="6" fillId="11" borderId="0" xfId="0" applyNumberFormat="1" applyFont="1" applyFill="1" applyBorder="1" applyAlignment="1">
      <alignment vertical="center"/>
    </xf>
    <xf numFmtId="0" fontId="0" fillId="6" borderId="2" xfId="0" applyFill="1" applyBorder="1"/>
    <xf numFmtId="0" fontId="9" fillId="6" borderId="2" xfId="0" applyFont="1" applyFill="1" applyBorder="1" applyAlignment="1">
      <alignment vertical="center"/>
    </xf>
    <xf numFmtId="0" fontId="0" fillId="6" borderId="7" xfId="0" applyFill="1" applyBorder="1"/>
    <xf numFmtId="0" fontId="9" fillId="6" borderId="7" xfId="0" applyFont="1" applyFill="1" applyBorder="1" applyAlignment="1">
      <alignment vertical="center"/>
    </xf>
    <xf numFmtId="164" fontId="28" fillId="0" borderId="0" xfId="0" applyNumberFormat="1" applyFont="1" applyBorder="1" applyAlignment="1">
      <alignment horizontal="left"/>
    </xf>
    <xf numFmtId="0" fontId="3" fillId="0" borderId="0" xfId="0" applyFont="1"/>
    <xf numFmtId="164" fontId="31" fillId="0" borderId="4" xfId="0" applyNumberFormat="1" applyFont="1" applyBorder="1" applyAlignment="1">
      <alignment horizontal="center"/>
    </xf>
    <xf numFmtId="164" fontId="31" fillId="0" borderId="0" xfId="0" applyNumberFormat="1" applyFont="1" applyBorder="1" applyAlignment="1">
      <alignment horizontal="center"/>
    </xf>
    <xf numFmtId="2" fontId="31" fillId="0" borderId="0" xfId="0" applyNumberFormat="1" applyFont="1" applyBorder="1" applyAlignment="1">
      <alignment horizontal="center"/>
    </xf>
    <xf numFmtId="2" fontId="31" fillId="0" borderId="0" xfId="0" applyNumberFormat="1" applyFont="1" applyBorder="1" applyAlignment="1">
      <alignment horizontal="center" vertical="center"/>
    </xf>
    <xf numFmtId="164" fontId="31" fillId="0" borderId="0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164" fontId="32" fillId="0" borderId="0" xfId="0" applyNumberFormat="1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7" borderId="0" xfId="0" applyFont="1" applyFill="1" applyAlignment="1">
      <alignment horizontal="center"/>
    </xf>
    <xf numFmtId="0" fontId="31" fillId="0" borderId="0" xfId="0" applyFont="1" applyAlignment="1">
      <alignment horizontal="center"/>
    </xf>
    <xf numFmtId="167" fontId="31" fillId="0" borderId="0" xfId="0" applyNumberFormat="1" applyFont="1" applyFill="1" applyBorder="1" applyAlignment="1">
      <alignment horizontal="center" vertical="center"/>
    </xf>
    <xf numFmtId="164" fontId="31" fillId="0" borderId="0" xfId="0" applyNumberFormat="1" applyFont="1" applyBorder="1" applyAlignment="1">
      <alignment horizontal="left"/>
    </xf>
    <xf numFmtId="0" fontId="2" fillId="0" borderId="4" xfId="0" applyFont="1" applyBorder="1"/>
    <xf numFmtId="1" fontId="31" fillId="0" borderId="0" xfId="0" applyNumberFormat="1" applyFont="1" applyBorder="1" applyAlignment="1">
      <alignment horizontal="center" vertical="center"/>
    </xf>
    <xf numFmtId="164" fontId="33" fillId="0" borderId="4" xfId="0" applyNumberFormat="1" applyFont="1" applyBorder="1" applyAlignment="1">
      <alignment horizontal="left"/>
    </xf>
    <xf numFmtId="164" fontId="33" fillId="0" borderId="0" xfId="0" applyNumberFormat="1" applyFont="1" applyBorder="1" applyAlignment="1">
      <alignment horizontal="center"/>
    </xf>
    <xf numFmtId="2" fontId="33" fillId="0" borderId="0" xfId="0" applyNumberFormat="1" applyFont="1" applyBorder="1" applyAlignment="1">
      <alignment horizontal="center"/>
    </xf>
    <xf numFmtId="2" fontId="33" fillId="0" borderId="0" xfId="0" applyNumberFormat="1" applyFont="1" applyBorder="1" applyAlignment="1">
      <alignment horizontal="center" vertical="center"/>
    </xf>
    <xf numFmtId="164" fontId="33" fillId="0" borderId="0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164" fontId="34" fillId="0" borderId="0" xfId="0" applyNumberFormat="1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3" fillId="7" borderId="0" xfId="0" applyFont="1" applyFill="1" applyAlignment="1">
      <alignment horizontal="center"/>
    </xf>
    <xf numFmtId="167" fontId="33" fillId="0" borderId="12" xfId="0" applyNumberFormat="1" applyFont="1" applyFill="1" applyBorder="1" applyAlignment="1">
      <alignment horizontal="center" vertical="center"/>
    </xf>
    <xf numFmtId="164" fontId="33" fillId="0" borderId="4" xfId="0" applyNumberFormat="1" applyFont="1" applyBorder="1" applyAlignment="1">
      <alignment horizontal="center"/>
    </xf>
    <xf numFmtId="0" fontId="33" fillId="0" borderId="0" xfId="0" applyFont="1" applyAlignment="1">
      <alignment horizontal="center"/>
    </xf>
    <xf numFmtId="165" fontId="31" fillId="0" borderId="0" xfId="0" applyNumberFormat="1" applyFont="1" applyBorder="1" applyAlignment="1">
      <alignment horizontal="center" vertical="center"/>
    </xf>
    <xf numFmtId="167" fontId="33" fillId="0" borderId="0" xfId="0" applyNumberFormat="1" applyFont="1" applyFill="1" applyBorder="1" applyAlignment="1">
      <alignment horizontal="center" vertical="center"/>
    </xf>
    <xf numFmtId="9" fontId="31" fillId="0" borderId="0" xfId="0" applyNumberFormat="1" applyFont="1" applyBorder="1" applyAlignment="1">
      <alignment horizontal="center" vertical="center"/>
    </xf>
    <xf numFmtId="165" fontId="31" fillId="0" borderId="5" xfId="0" applyNumberFormat="1" applyFont="1" applyBorder="1" applyAlignment="1">
      <alignment horizontal="center" vertical="center"/>
    </xf>
    <xf numFmtId="0" fontId="31" fillId="0" borderId="4" xfId="0" applyFont="1" applyBorder="1" applyAlignment="1">
      <alignment horizontal="center"/>
    </xf>
    <xf numFmtId="164" fontId="2" fillId="6" borderId="14" xfId="0" applyNumberFormat="1" applyFont="1" applyFill="1" applyBorder="1" applyAlignment="1" applyProtection="1">
      <alignment horizontal="center" vertical="center"/>
      <protection locked="0"/>
    </xf>
    <xf numFmtId="164" fontId="2" fillId="7" borderId="18" xfId="0" applyNumberFormat="1" applyFont="1" applyFill="1" applyBorder="1" applyAlignment="1" applyProtection="1">
      <alignment horizontal="center" vertical="center"/>
      <protection locked="0"/>
    </xf>
    <xf numFmtId="164" fontId="2" fillId="7" borderId="19" xfId="0" applyNumberFormat="1" applyFont="1" applyFill="1" applyBorder="1" applyAlignment="1" applyProtection="1">
      <alignment horizontal="center" vertical="center"/>
      <protection locked="0"/>
    </xf>
    <xf numFmtId="164" fontId="2" fillId="6" borderId="0" xfId="0" applyNumberFormat="1" applyFont="1" applyFill="1" applyBorder="1" applyAlignment="1" applyProtection="1">
      <alignment horizontal="center" vertical="center"/>
      <protection locked="0"/>
    </xf>
    <xf numFmtId="164" fontId="2" fillId="7" borderId="0" xfId="0" applyNumberFormat="1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>
      <alignment horizontal="center" vertical="center"/>
    </xf>
    <xf numFmtId="0" fontId="2" fillId="7" borderId="0" xfId="0" applyFont="1" applyFill="1" applyBorder="1"/>
    <xf numFmtId="0" fontId="2" fillId="6" borderId="10" xfId="0" applyFont="1" applyFill="1" applyBorder="1" applyAlignment="1" applyProtection="1">
      <alignment horizontal="center" vertical="center"/>
      <protection locked="0"/>
    </xf>
    <xf numFmtId="0" fontId="2" fillId="7" borderId="10" xfId="0" applyFont="1" applyFill="1" applyBorder="1"/>
    <xf numFmtId="0" fontId="2" fillId="7" borderId="10" xfId="0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" fontId="2" fillId="7" borderId="0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167" fontId="2" fillId="0" borderId="12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30" fillId="12" borderId="9" xfId="0" applyNumberFormat="1" applyFont="1" applyFill="1" applyBorder="1" applyAlignment="1">
      <alignment horizontal="center" vertical="center"/>
    </xf>
    <xf numFmtId="164" fontId="30" fillId="0" borderId="0" xfId="0" applyNumberFormat="1" applyFont="1" applyBorder="1" applyAlignment="1">
      <alignment horizontal="center" vertical="center"/>
    </xf>
    <xf numFmtId="165" fontId="30" fillId="0" borderId="0" xfId="0" applyNumberFormat="1" applyFont="1" applyBorder="1" applyAlignment="1">
      <alignment horizontal="center" vertical="center"/>
    </xf>
    <xf numFmtId="1" fontId="30" fillId="12" borderId="12" xfId="0" applyNumberFormat="1" applyFont="1" applyFill="1" applyBorder="1" applyAlignment="1">
      <alignment horizontal="center" vertical="center"/>
    </xf>
    <xf numFmtId="164" fontId="30" fillId="0" borderId="0" xfId="0" applyNumberFormat="1" applyFont="1" applyBorder="1" applyAlignment="1">
      <alignment horizontal="left"/>
    </xf>
    <xf numFmtId="2" fontId="30" fillId="0" borderId="0" xfId="0" applyNumberFormat="1" applyFont="1" applyBorder="1" applyAlignment="1">
      <alignment horizontal="center"/>
    </xf>
    <xf numFmtId="1" fontId="30" fillId="12" borderId="21" xfId="0" applyNumberFormat="1" applyFont="1" applyFill="1" applyBorder="1" applyAlignment="1">
      <alignment horizontal="center" vertical="center"/>
    </xf>
    <xf numFmtId="1" fontId="30" fillId="12" borderId="13" xfId="0" applyNumberFormat="1" applyFont="1" applyFill="1" applyBorder="1" applyAlignment="1">
      <alignment horizontal="center" vertical="center"/>
    </xf>
    <xf numFmtId="164" fontId="30" fillId="7" borderId="4" xfId="0" applyNumberFormat="1" applyFont="1" applyFill="1" applyBorder="1"/>
    <xf numFmtId="164" fontId="30" fillId="7" borderId="0" xfId="0" applyNumberFormat="1" applyFont="1" applyFill="1" applyBorder="1"/>
    <xf numFmtId="9" fontId="30" fillId="7" borderId="0" xfId="0" applyNumberFormat="1" applyFont="1" applyFill="1" applyBorder="1" applyAlignment="1">
      <alignment horizontal="center" vertical="center"/>
    </xf>
    <xf numFmtId="0" fontId="30" fillId="7" borderId="0" xfId="0" applyFont="1" applyFill="1" applyBorder="1"/>
    <xf numFmtId="164" fontId="30" fillId="7" borderId="0" xfId="0" applyNumberFormat="1" applyFont="1" applyFill="1" applyBorder="1" applyAlignment="1">
      <alignment horizontal="center" vertical="center"/>
    </xf>
    <xf numFmtId="0" fontId="30" fillId="7" borderId="5" xfId="0" applyFont="1" applyFill="1" applyBorder="1"/>
    <xf numFmtId="165" fontId="30" fillId="7" borderId="0" xfId="0" applyNumberFormat="1" applyFont="1" applyFill="1"/>
    <xf numFmtId="20" fontId="30" fillId="7" borderId="0" xfId="0" applyNumberFormat="1" applyFont="1" applyFill="1"/>
    <xf numFmtId="0" fontId="30" fillId="7" borderId="0" xfId="0" applyFont="1" applyFill="1"/>
    <xf numFmtId="0" fontId="36" fillId="0" borderId="0" xfId="0" applyFont="1"/>
    <xf numFmtId="164" fontId="14" fillId="0" borderId="0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2" fontId="2" fillId="0" borderId="5" xfId="0" applyNumberFormat="1" applyFont="1" applyFill="1" applyBorder="1"/>
    <xf numFmtId="164" fontId="29" fillId="10" borderId="22" xfId="0" applyNumberFormat="1" applyFont="1" applyFill="1" applyBorder="1" applyAlignment="1">
      <alignment horizontal="left" vertical="center"/>
    </xf>
    <xf numFmtId="2" fontId="29" fillId="10" borderId="23" xfId="0" applyNumberFormat="1" applyFont="1" applyFill="1" applyBorder="1" applyAlignment="1">
      <alignment horizontal="center"/>
    </xf>
    <xf numFmtId="1" fontId="29" fillId="10" borderId="2" xfId="0" applyNumberFormat="1" applyFont="1" applyFill="1" applyBorder="1" applyAlignment="1">
      <alignment horizontal="center" vertical="center"/>
    </xf>
    <xf numFmtId="1" fontId="29" fillId="0" borderId="2" xfId="0" applyNumberFormat="1" applyFont="1" applyBorder="1" applyAlignment="1">
      <alignment horizontal="center" vertical="center"/>
    </xf>
    <xf numFmtId="1" fontId="29" fillId="10" borderId="3" xfId="0" applyNumberFormat="1" applyFont="1" applyFill="1" applyBorder="1" applyAlignment="1">
      <alignment horizontal="center" vertical="center"/>
    </xf>
    <xf numFmtId="1" fontId="30" fillId="12" borderId="24" xfId="0" applyNumberFormat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left"/>
    </xf>
    <xf numFmtId="1" fontId="30" fillId="12" borderId="25" xfId="0" applyNumberFormat="1" applyFont="1" applyFill="1" applyBorder="1" applyAlignment="1">
      <alignment horizontal="center" vertical="center"/>
    </xf>
    <xf numFmtId="164" fontId="30" fillId="0" borderId="7" xfId="0" applyNumberFormat="1" applyFont="1" applyBorder="1" applyAlignment="1">
      <alignment horizontal="left"/>
    </xf>
    <xf numFmtId="2" fontId="30" fillId="0" borderId="7" xfId="0" applyNumberFormat="1" applyFont="1" applyBorder="1" applyAlignment="1">
      <alignment horizontal="center"/>
    </xf>
    <xf numFmtId="1" fontId="30" fillId="12" borderId="26" xfId="0" applyNumberFormat="1" applyFont="1" applyFill="1" applyBorder="1" applyAlignment="1">
      <alignment horizontal="center" vertical="center"/>
    </xf>
    <xf numFmtId="164" fontId="30" fillId="0" borderId="7" xfId="0" applyNumberFormat="1" applyFont="1" applyBorder="1" applyAlignment="1">
      <alignment horizontal="center" vertical="center"/>
    </xf>
    <xf numFmtId="165" fontId="30" fillId="0" borderId="7" xfId="0" applyNumberFormat="1" applyFont="1" applyBorder="1" applyAlignment="1">
      <alignment horizontal="center" vertical="center"/>
    </xf>
    <xf numFmtId="1" fontId="30" fillId="12" borderId="20" xfId="0" applyNumberFormat="1" applyFont="1" applyFill="1" applyBorder="1" applyAlignment="1">
      <alignment horizontal="center" vertical="center"/>
    </xf>
    <xf numFmtId="1" fontId="30" fillId="12" borderId="27" xfId="0" applyNumberFormat="1" applyFont="1" applyFill="1" applyBorder="1" applyAlignment="1">
      <alignment horizontal="center" vertical="center"/>
    </xf>
    <xf numFmtId="0" fontId="29" fillId="14" borderId="4" xfId="0" applyFont="1" applyFill="1" applyBorder="1"/>
    <xf numFmtId="0" fontId="29" fillId="14" borderId="0" xfId="0" applyFont="1" applyFill="1" applyBorder="1" applyAlignment="1">
      <alignment horizontal="center" vertical="center"/>
    </xf>
    <xf numFmtId="0" fontId="29" fillId="14" borderId="0" xfId="0" applyFont="1" applyFill="1" applyBorder="1"/>
    <xf numFmtId="0" fontId="0" fillId="15" borderId="0" xfId="0" applyFill="1" applyBorder="1"/>
    <xf numFmtId="0" fontId="17" fillId="13" borderId="0" xfId="0" applyFont="1" applyFill="1" applyBorder="1"/>
    <xf numFmtId="164" fontId="2" fillId="0" borderId="4" xfId="0" applyNumberFormat="1" applyFont="1" applyBorder="1"/>
    <xf numFmtId="49" fontId="15" fillId="0" borderId="6" xfId="0" applyNumberFormat="1" applyFont="1" applyBorder="1" applyAlignment="1">
      <alignment horizontal="right"/>
    </xf>
    <xf numFmtId="1" fontId="2" fillId="6" borderId="20" xfId="0" applyNumberFormat="1" applyFont="1" applyFill="1" applyBorder="1" applyAlignment="1" applyProtection="1">
      <alignment horizontal="center" vertical="center"/>
      <protection locked="0"/>
    </xf>
    <xf numFmtId="167" fontId="2" fillId="0" borderId="20" xfId="0" applyNumberFormat="1" applyFont="1" applyFill="1" applyBorder="1" applyAlignment="1">
      <alignment horizontal="center" vertical="center"/>
    </xf>
    <xf numFmtId="2" fontId="2" fillId="0" borderId="20" xfId="0" applyNumberFormat="1" applyFont="1" applyFill="1" applyBorder="1" applyAlignment="1">
      <alignment horizontal="center" vertical="center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2" fontId="2" fillId="0" borderId="27" xfId="0" applyNumberFormat="1" applyFont="1" applyFill="1" applyBorder="1" applyAlignment="1">
      <alignment horizontal="center" vertical="center"/>
    </xf>
    <xf numFmtId="9" fontId="30" fillId="7" borderId="0" xfId="0" applyNumberFormat="1" applyFont="1" applyFill="1" applyBorder="1"/>
    <xf numFmtId="0" fontId="30" fillId="13" borderId="0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9" fontId="6" fillId="0" borderId="0" xfId="0" applyNumberFormat="1" applyFont="1" applyFill="1" applyBorder="1" applyAlignment="1">
      <alignment vertical="center"/>
    </xf>
    <xf numFmtId="9" fontId="6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/>
    <xf numFmtId="0" fontId="17" fillId="0" borderId="0" xfId="0" applyFont="1" applyFill="1" applyBorder="1"/>
    <xf numFmtId="0" fontId="30" fillId="0" borderId="0" xfId="0" applyFont="1" applyFill="1" applyBorder="1" applyAlignment="1">
      <alignment horizont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1" fontId="30" fillId="0" borderId="0" xfId="0" applyNumberFormat="1" applyFont="1" applyFill="1" applyBorder="1" applyAlignment="1">
      <alignment horizontal="center" vertical="center"/>
    </xf>
    <xf numFmtId="1" fontId="31" fillId="0" borderId="0" xfId="0" applyNumberFormat="1" applyFont="1" applyFill="1" applyBorder="1" applyAlignment="1">
      <alignment horizontal="center" vertical="center"/>
    </xf>
    <xf numFmtId="1" fontId="22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9" fontId="23" fillId="0" borderId="2" xfId="0" applyNumberFormat="1" applyFont="1" applyFill="1" applyBorder="1" applyAlignment="1">
      <alignment vertical="center"/>
    </xf>
    <xf numFmtId="9" fontId="23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/>
    <xf numFmtId="164" fontId="2" fillId="6" borderId="10" xfId="0" applyNumberFormat="1" applyFont="1" applyFill="1" applyBorder="1" applyAlignment="1" applyProtection="1">
      <alignment horizontal="center" vertical="center"/>
      <protection locked="0"/>
    </xf>
    <xf numFmtId="164" fontId="31" fillId="0" borderId="5" xfId="0" applyNumberFormat="1" applyFont="1" applyBorder="1" applyAlignment="1">
      <alignment horizontal="center"/>
    </xf>
    <xf numFmtId="164" fontId="33" fillId="0" borderId="0" xfId="0" applyNumberFormat="1" applyFont="1" applyAlignment="1">
      <alignment horizontal="center" vertical="center"/>
    </xf>
    <xf numFmtId="20" fontId="33" fillId="0" borderId="0" xfId="0" applyNumberFormat="1" applyFont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/>
    <xf numFmtId="164" fontId="2" fillId="0" borderId="0" xfId="0" applyNumberFormat="1" applyFont="1" applyBorder="1" applyAlignment="1"/>
    <xf numFmtId="164" fontId="2" fillId="0" borderId="0" xfId="0" applyNumberFormat="1" applyFont="1"/>
    <xf numFmtId="164" fontId="2" fillId="0" borderId="0" xfId="0" applyNumberFormat="1" applyFont="1" applyBorder="1"/>
    <xf numFmtId="164" fontId="2" fillId="0" borderId="5" xfId="0" applyNumberFormat="1" applyFont="1" applyBorder="1" applyAlignment="1">
      <alignment horizontal="center" vertical="center"/>
    </xf>
    <xf numFmtId="164" fontId="2" fillId="6" borderId="17" xfId="0" applyNumberFormat="1" applyFont="1" applyFill="1" applyBorder="1" applyAlignment="1" applyProtection="1">
      <alignment horizontal="center" vertical="center"/>
      <protection locked="0"/>
    </xf>
    <xf numFmtId="0" fontId="2" fillId="7" borderId="4" xfId="0" applyFont="1" applyFill="1" applyBorder="1"/>
    <xf numFmtId="0" fontId="2" fillId="7" borderId="5" xfId="0" applyFont="1" applyFill="1" applyBorder="1"/>
    <xf numFmtId="1" fontId="2" fillId="7" borderId="0" xfId="0" applyNumberFormat="1" applyFont="1" applyFill="1" applyAlignment="1">
      <alignment horizontal="left"/>
    </xf>
    <xf numFmtId="0" fontId="2" fillId="0" borderId="0" xfId="0" applyFont="1" applyBorder="1"/>
    <xf numFmtId="0" fontId="2" fillId="7" borderId="5" xfId="0" applyFont="1" applyFill="1" applyBorder="1" applyAlignment="1">
      <alignment horizontal="center" vertical="center"/>
    </xf>
    <xf numFmtId="165" fontId="2" fillId="7" borderId="0" xfId="0" applyNumberFormat="1" applyFont="1" applyFill="1"/>
    <xf numFmtId="20" fontId="2" fillId="0" borderId="0" xfId="0" applyNumberFormat="1" applyFont="1"/>
    <xf numFmtId="0" fontId="2" fillId="7" borderId="0" xfId="0" applyFont="1" applyFill="1"/>
    <xf numFmtId="0" fontId="2" fillId="7" borderId="0" xfId="0" applyFont="1" applyFill="1" applyAlignment="1">
      <alignment horizontal="center"/>
    </xf>
    <xf numFmtId="1" fontId="2" fillId="6" borderId="12" xfId="0" applyNumberFormat="1" applyFont="1" applyFill="1" applyBorder="1" applyAlignment="1" applyProtection="1">
      <alignment horizontal="center" vertical="center"/>
      <protection locked="0"/>
    </xf>
    <xf numFmtId="2" fontId="2" fillId="0" borderId="16" xfId="0" applyNumberFormat="1" applyFont="1" applyFill="1" applyBorder="1" applyAlignment="1">
      <alignment horizontal="center" vertical="center"/>
    </xf>
    <xf numFmtId="10" fontId="2" fillId="2" borderId="4" xfId="0" applyNumberFormat="1" applyFont="1" applyFill="1" applyBorder="1" applyAlignment="1">
      <alignment horizontal="left" vertical="center"/>
    </xf>
    <xf numFmtId="1" fontId="2" fillId="6" borderId="0" xfId="0" applyNumberFormat="1" applyFont="1" applyFill="1" applyBorder="1" applyAlignment="1" applyProtection="1">
      <alignment vertical="center"/>
      <protection locked="0"/>
    </xf>
    <xf numFmtId="10" fontId="2" fillId="2" borderId="0" xfId="0" applyNumberFormat="1" applyFont="1" applyFill="1" applyBorder="1" applyAlignment="1">
      <alignment vertical="center"/>
    </xf>
    <xf numFmtId="1" fontId="2" fillId="6" borderId="9" xfId="0" applyNumberFormat="1" applyFont="1" applyFill="1" applyBorder="1" applyAlignment="1">
      <alignment horizontal="left" vertical="center"/>
    </xf>
    <xf numFmtId="165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/>
    <xf numFmtId="0" fontId="2" fillId="6" borderId="15" xfId="0" quotePrefix="1" applyFont="1" applyFill="1" applyBorder="1" applyAlignment="1" applyProtection="1">
      <alignment horizontal="center" vertical="center"/>
      <protection locked="0"/>
    </xf>
    <xf numFmtId="0" fontId="2" fillId="0" borderId="0" xfId="0" quotePrefix="1" applyFont="1" applyFill="1" applyBorder="1" applyAlignment="1" applyProtection="1">
      <alignment horizontal="center" vertical="center"/>
      <protection locked="0"/>
    </xf>
    <xf numFmtId="10" fontId="2" fillId="7" borderId="0" xfId="0" applyNumberFormat="1" applyFont="1" applyFill="1" applyBorder="1"/>
    <xf numFmtId="10" fontId="2" fillId="7" borderId="5" xfId="0" applyNumberFormat="1" applyFont="1" applyFill="1" applyBorder="1"/>
    <xf numFmtId="10" fontId="2" fillId="0" borderId="0" xfId="0" applyNumberFormat="1" applyFont="1"/>
    <xf numFmtId="0" fontId="2" fillId="2" borderId="4" xfId="0" applyFont="1" applyFill="1" applyBorder="1" applyAlignment="1">
      <alignment horizontal="left" vertical="center"/>
    </xf>
    <xf numFmtId="1" fontId="2" fillId="2" borderId="0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left" vertical="center"/>
    </xf>
    <xf numFmtId="9" fontId="2" fillId="6" borderId="10" xfId="0" quotePrefix="1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2" borderId="4" xfId="0" applyNumberFormat="1" applyFont="1" applyFill="1" applyBorder="1"/>
    <xf numFmtId="165" fontId="2" fillId="2" borderId="0" xfId="0" applyNumberFormat="1" applyFont="1" applyFill="1" applyBorder="1"/>
    <xf numFmtId="2" fontId="2" fillId="2" borderId="0" xfId="0" applyNumberFormat="1" applyFont="1" applyFill="1" applyBorder="1" applyAlignment="1">
      <alignment horizontal="left"/>
    </xf>
    <xf numFmtId="2" fontId="2" fillId="0" borderId="0" xfId="0" applyNumberFormat="1" applyFont="1" applyFill="1" applyBorder="1" applyAlignment="1">
      <alignment horizontal="left"/>
    </xf>
    <xf numFmtId="2" fontId="2" fillId="0" borderId="0" xfId="0" applyNumberFormat="1" applyFont="1" applyBorder="1"/>
    <xf numFmtId="2" fontId="2" fillId="0" borderId="5" xfId="0" applyNumberFormat="1" applyFont="1" applyBorder="1"/>
    <xf numFmtId="2" fontId="2" fillId="0" borderId="0" xfId="0" applyNumberFormat="1" applyFont="1"/>
    <xf numFmtId="9" fontId="2" fillId="0" borderId="0" xfId="0" applyNumberFormat="1" applyFont="1"/>
    <xf numFmtId="2" fontId="2" fillId="2" borderId="6" xfId="0" applyNumberFormat="1" applyFont="1" applyFill="1" applyBorder="1" applyAlignment="1">
      <alignment horizontal="right"/>
    </xf>
    <xf numFmtId="165" fontId="2" fillId="2" borderId="7" xfId="0" applyNumberFormat="1" applyFont="1" applyFill="1" applyBorder="1"/>
    <xf numFmtId="0" fontId="2" fillId="2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2" fontId="2" fillId="0" borderId="7" xfId="0" applyNumberFormat="1" applyFont="1" applyBorder="1"/>
    <xf numFmtId="2" fontId="2" fillId="0" borderId="8" xfId="0" applyNumberFormat="1" applyFont="1" applyBorder="1"/>
    <xf numFmtId="0" fontId="2" fillId="6" borderId="0" xfId="0" quotePrefix="1" applyFont="1" applyFill="1" applyBorder="1" applyAlignment="1" applyProtection="1">
      <alignment horizontal="center" vertical="center"/>
      <protection locked="0"/>
    </xf>
    <xf numFmtId="164" fontId="2" fillId="7" borderId="4" xfId="0" applyNumberFormat="1" applyFont="1" applyFill="1" applyBorder="1"/>
    <xf numFmtId="164" fontId="2" fillId="7" borderId="0" xfId="0" applyNumberFormat="1" applyFont="1" applyFill="1" applyBorder="1"/>
    <xf numFmtId="9" fontId="2" fillId="7" borderId="0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20" fontId="2" fillId="7" borderId="0" xfId="0" applyNumberFormat="1" applyFont="1" applyFill="1"/>
    <xf numFmtId="9" fontId="2" fillId="7" borderId="0" xfId="0" applyNumberFormat="1" applyFont="1" applyFill="1" applyBorder="1"/>
    <xf numFmtId="9" fontId="2" fillId="7" borderId="0" xfId="0" applyNumberFormat="1" applyFont="1" applyFill="1" applyBorder="1" applyAlignment="1">
      <alignment horizontal="right"/>
    </xf>
    <xf numFmtId="164" fontId="2" fillId="7" borderId="0" xfId="0" applyNumberFormat="1" applyFont="1" applyFill="1" applyBorder="1" applyAlignment="1"/>
    <xf numFmtId="9" fontId="2" fillId="7" borderId="0" xfId="0" applyNumberFormat="1" applyFont="1" applyFill="1" applyBorder="1" applyAlignment="1"/>
    <xf numFmtId="10" fontId="2" fillId="9" borderId="4" xfId="0" applyNumberFormat="1" applyFont="1" applyFill="1" applyBorder="1" applyAlignment="1">
      <alignment horizontal="left" vertical="center"/>
    </xf>
    <xf numFmtId="10" fontId="2" fillId="9" borderId="0" xfId="0" applyNumberFormat="1" applyFont="1" applyFill="1" applyBorder="1" applyAlignment="1">
      <alignment vertical="center"/>
    </xf>
    <xf numFmtId="165" fontId="2" fillId="9" borderId="0" xfId="0" applyNumberFormat="1" applyFont="1" applyFill="1" applyBorder="1" applyAlignment="1">
      <alignment vertical="center"/>
    </xf>
    <xf numFmtId="0" fontId="2" fillId="9" borderId="0" xfId="0" applyFont="1" applyFill="1" applyBorder="1"/>
    <xf numFmtId="0" fontId="2" fillId="9" borderId="4" xfId="0" applyFont="1" applyFill="1" applyBorder="1" applyAlignment="1">
      <alignment horizontal="left" vertical="center"/>
    </xf>
    <xf numFmtId="1" fontId="2" fillId="9" borderId="0" xfId="0" applyNumberFormat="1" applyFont="1" applyFill="1" applyBorder="1" applyAlignment="1">
      <alignment horizontal="right"/>
    </xf>
    <xf numFmtId="0" fontId="2" fillId="9" borderId="0" xfId="0" applyFont="1" applyFill="1" applyBorder="1" applyAlignment="1">
      <alignment horizontal="left" vertical="center"/>
    </xf>
    <xf numFmtId="2" fontId="2" fillId="9" borderId="4" xfId="0" applyNumberFormat="1" applyFont="1" applyFill="1" applyBorder="1"/>
    <xf numFmtId="165" fontId="2" fillId="9" borderId="0" xfId="0" applyNumberFormat="1" applyFont="1" applyFill="1" applyBorder="1"/>
    <xf numFmtId="2" fontId="2" fillId="9" borderId="0" xfId="0" applyNumberFormat="1" applyFont="1" applyFill="1" applyBorder="1" applyAlignment="1">
      <alignment horizontal="left"/>
    </xf>
    <xf numFmtId="2" fontId="2" fillId="9" borderId="6" xfId="0" applyNumberFormat="1" applyFont="1" applyFill="1" applyBorder="1" applyAlignment="1">
      <alignment horizontal="right"/>
    </xf>
    <xf numFmtId="165" fontId="2" fillId="9" borderId="7" xfId="0" applyNumberFormat="1" applyFont="1" applyFill="1" applyBorder="1"/>
    <xf numFmtId="0" fontId="2" fillId="9" borderId="7" xfId="0" applyFont="1" applyFill="1" applyBorder="1" applyAlignment="1">
      <alignment horizontal="left" vertical="center"/>
    </xf>
    <xf numFmtId="0" fontId="2" fillId="0" borderId="0" xfId="0" applyFont="1" applyFill="1"/>
    <xf numFmtId="1" fontId="2" fillId="0" borderId="0" xfId="0" applyNumberFormat="1" applyFont="1"/>
    <xf numFmtId="0" fontId="38" fillId="15" borderId="0" xfId="0" applyFont="1" applyFill="1" applyBorder="1" applyAlignment="1">
      <alignment horizontal="center" vertical="center"/>
    </xf>
    <xf numFmtId="0" fontId="39" fillId="15" borderId="0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7" xfId="0" applyFont="1" applyFill="1" applyBorder="1" applyAlignment="1">
      <alignment horizontal="center" vertical="center"/>
    </xf>
    <xf numFmtId="165" fontId="2" fillId="9" borderId="0" xfId="0" applyNumberFormat="1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165" fontId="2" fillId="9" borderId="7" xfId="0" applyNumberFormat="1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left" vertical="center"/>
    </xf>
    <xf numFmtId="0" fontId="21" fillId="11" borderId="0" xfId="0" applyFont="1" applyFill="1" applyBorder="1" applyAlignment="1">
      <alignment horizontal="left" vertical="center"/>
    </xf>
    <xf numFmtId="9" fontId="6" fillId="11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" fontId="22" fillId="2" borderId="4" xfId="0" applyNumberFormat="1" applyFont="1" applyFill="1" applyBorder="1" applyAlignment="1">
      <alignment horizontal="center" vertical="center"/>
    </xf>
    <xf numFmtId="1" fontId="22" fillId="2" borderId="0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65" fontId="2" fillId="2" borderId="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9" fontId="23" fillId="5" borderId="0" xfId="0" applyNumberFormat="1" applyFont="1" applyFill="1" applyBorder="1" applyAlignment="1">
      <alignment horizontal="center" vertical="center"/>
    </xf>
    <xf numFmtId="1" fontId="25" fillId="5" borderId="4" xfId="0" applyNumberFormat="1" applyFont="1" applyFill="1" applyBorder="1" applyAlignment="1">
      <alignment horizontal="center" vertical="center"/>
    </xf>
    <xf numFmtId="1" fontId="25" fillId="5" borderId="0" xfId="0" applyNumberFormat="1" applyFont="1" applyFill="1" applyBorder="1" applyAlignment="1">
      <alignment horizontal="center" vertical="center"/>
    </xf>
    <xf numFmtId="165" fontId="2" fillId="9" borderId="0" xfId="0" applyNumberFormat="1" applyFont="1" applyFill="1" applyBorder="1" applyAlignment="1">
      <alignment horizontal="right" vertical="center"/>
    </xf>
    <xf numFmtId="0" fontId="2" fillId="9" borderId="0" xfId="0" applyFont="1" applyFill="1" applyBorder="1" applyAlignment="1">
      <alignment horizontal="right" vertical="center"/>
    </xf>
    <xf numFmtId="0" fontId="2" fillId="9" borderId="0" xfId="0" applyFont="1" applyFill="1" applyBorder="1" applyAlignment="1">
      <alignment horizontal="left" vertical="center"/>
    </xf>
    <xf numFmtId="164" fontId="15" fillId="0" borderId="28" xfId="0" applyNumberFormat="1" applyFont="1" applyBorder="1" applyAlignment="1">
      <alignment horizontal="center" vertical="center" wrapText="1"/>
    </xf>
    <xf numFmtId="164" fontId="15" fillId="0" borderId="11" xfId="0" applyNumberFormat="1" applyFont="1" applyBorder="1" applyAlignment="1">
      <alignment horizontal="center" vertical="center" wrapText="1"/>
    </xf>
    <xf numFmtId="164" fontId="15" fillId="0" borderId="29" xfId="0" applyNumberFormat="1" applyFont="1" applyBorder="1" applyAlignment="1">
      <alignment horizontal="center" vertical="center" wrapText="1"/>
    </xf>
    <xf numFmtId="1" fontId="35" fillId="2" borderId="4" xfId="0" applyNumberFormat="1" applyFont="1" applyFill="1" applyBorder="1" applyAlignment="1">
      <alignment horizontal="center" vertical="center"/>
    </xf>
    <xf numFmtId="3" fontId="2" fillId="9" borderId="0" xfId="0" applyNumberFormat="1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21" fillId="5" borderId="1" xfId="0" applyFont="1" applyFill="1" applyBorder="1" applyAlignment="1">
      <alignment horizontal="left" vertical="center"/>
    </xf>
    <xf numFmtId="0" fontId="21" fillId="5" borderId="2" xfId="0" applyFont="1" applyFill="1" applyBorder="1" applyAlignment="1">
      <alignment horizontal="left" vertical="center"/>
    </xf>
    <xf numFmtId="0" fontId="21" fillId="5" borderId="4" xfId="0" applyFont="1" applyFill="1" applyBorder="1" applyAlignment="1">
      <alignment horizontal="left" vertical="center"/>
    </xf>
    <xf numFmtId="0" fontId="21" fillId="5" borderId="0" xfId="0" applyFont="1" applyFill="1" applyBorder="1" applyAlignment="1">
      <alignment horizontal="left" vertical="center"/>
    </xf>
    <xf numFmtId="0" fontId="27" fillId="6" borderId="2" xfId="0" applyFont="1" applyFill="1" applyBorder="1" applyAlignment="1">
      <alignment horizontal="center" vertical="center"/>
    </xf>
    <xf numFmtId="0" fontId="27" fillId="6" borderId="7" xfId="0" applyFont="1" applyFill="1" applyBorder="1" applyAlignment="1">
      <alignment horizontal="center" vertical="center"/>
    </xf>
    <xf numFmtId="9" fontId="26" fillId="6" borderId="2" xfId="0" applyNumberFormat="1" applyFont="1" applyFill="1" applyBorder="1" applyAlignment="1">
      <alignment horizontal="left" vertical="center"/>
    </xf>
    <xf numFmtId="9" fontId="26" fillId="6" borderId="7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left" vertical="center"/>
    </xf>
    <xf numFmtId="0" fontId="10" fillId="6" borderId="2" xfId="0" applyFont="1" applyFill="1" applyBorder="1" applyAlignment="1">
      <alignment horizontal="center" vertical="center"/>
    </xf>
    <xf numFmtId="1" fontId="6" fillId="8" borderId="1" xfId="0" applyNumberFormat="1" applyFont="1" applyFill="1" applyBorder="1" applyAlignment="1">
      <alignment horizontal="center" vertical="center"/>
    </xf>
    <xf numFmtId="1" fontId="6" fillId="8" borderId="2" xfId="0" applyNumberFormat="1" applyFont="1" applyFill="1" applyBorder="1" applyAlignment="1">
      <alignment horizontal="center" vertical="center"/>
    </xf>
    <xf numFmtId="1" fontId="6" fillId="8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8" borderId="4" xfId="0" applyFont="1" applyFill="1" applyBorder="1" applyAlignment="1">
      <alignment horizontal="left" vertical="center"/>
    </xf>
    <xf numFmtId="0" fontId="5" fillId="8" borderId="0" xfId="0" applyFont="1" applyFill="1" applyBorder="1" applyAlignment="1">
      <alignment horizontal="left" vertical="center"/>
    </xf>
    <xf numFmtId="0" fontId="6" fillId="8" borderId="0" xfId="0" applyFont="1" applyFill="1" applyBorder="1" applyAlignment="1">
      <alignment horizontal="right" vertical="center"/>
    </xf>
    <xf numFmtId="0" fontId="6" fillId="10" borderId="0" xfId="0" applyFont="1" applyFill="1" applyBorder="1" applyAlignment="1">
      <alignment horizontal="right" vertical="center"/>
    </xf>
    <xf numFmtId="0" fontId="5" fillId="10" borderId="4" xfId="0" applyFont="1" applyFill="1" applyBorder="1" applyAlignment="1">
      <alignment horizontal="left" vertical="center"/>
    </xf>
    <xf numFmtId="0" fontId="5" fillId="10" borderId="0" xfId="0" applyFont="1" applyFill="1" applyBorder="1" applyAlignment="1">
      <alignment horizontal="left" vertical="center"/>
    </xf>
    <xf numFmtId="1" fontId="1" fillId="0" borderId="5" xfId="0" applyNumberFormat="1" applyFont="1" applyBorder="1" applyAlignment="1">
      <alignment horizontal="center"/>
    </xf>
    <xf numFmtId="14" fontId="33" fillId="0" borderId="0" xfId="0" applyNumberFormat="1" applyFont="1" applyAlignment="1">
      <alignment horizontal="center" vertical="center"/>
    </xf>
    <xf numFmtId="165" fontId="3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2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Medium7"/>
  <colors>
    <mruColors>
      <color rgb="FFFF8E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2217640682753603"/>
          <c:y val="7.591924931713479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spPr>
            <a:ln>
              <a:solidFill>
                <a:schemeClr val="tx1">
                  <a:lumMod val="95000"/>
                  <a:lumOff val="5000"/>
                  <a:alpha val="0"/>
                </a:schemeClr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 w="3175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DDD-45FC-AF1C-0B885D17A3E4}"/>
              </c:ext>
            </c:extLst>
          </c:dPt>
          <c:dPt>
            <c:idx val="1"/>
            <c:bubble3D val="0"/>
            <c:spPr>
              <a:solidFill>
                <a:srgbClr val="FF8E05"/>
              </a:solidFill>
              <a:ln w="3175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DDD-45FC-AF1C-0B885D17A3E4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3175"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DD-45FC-AF1C-0B885D17A3E4}"/>
              </c:ext>
            </c:extLst>
          </c:dPt>
          <c:dPt>
            <c:idx val="3"/>
            <c:bubble3D val="0"/>
            <c:spPr>
              <a:solidFill>
                <a:schemeClr val="bg1">
                  <a:alpha val="0"/>
                </a:schemeClr>
              </a:solidFill>
              <a:ln w="19050">
                <a:solidFill>
                  <a:schemeClr val="tx1">
                    <a:lumMod val="95000"/>
                    <a:lumOff val="5000"/>
                    <a:alpha val="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DDD-45FC-AF1C-0B885D17A3E4}"/>
              </c:ext>
            </c:extLst>
          </c:dPt>
          <c:cat>
            <c:strRef>
              <c:f>'TABLEAU DE BORD'!$A$99:$A$102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BORD'!$B$99:$B$102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DDD-45FC-AF1C-0B885D17A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tx>
            <c:v>Indice rendemtn</c:v>
          </c:tx>
          <c:spPr>
            <a:ln>
              <a:solidFill>
                <a:schemeClr val="tx1">
                  <a:lumMod val="95000"/>
                  <a:lumOff val="5000"/>
                  <a:alpha val="0"/>
                </a:schemeClr>
              </a:solidFill>
            </a:ln>
          </c:spPr>
          <c:dPt>
            <c:idx val="0"/>
            <c:bubble3D val="0"/>
            <c:spPr>
              <a:solidFill>
                <a:schemeClr val="bg1">
                  <a:alpha val="0"/>
                </a:schemeClr>
              </a:solidFill>
              <a:ln w="19050">
                <a:solidFill>
                  <a:schemeClr val="bg1">
                    <a:alpha val="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5DDD-45FC-AF1C-0B885D17A3E4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solidFill>
                  <a:schemeClr val="tx1">
                    <a:lumMod val="95000"/>
                    <a:lumOff val="5000"/>
                    <a:alpha val="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5DDD-45FC-AF1C-0B885D17A3E4}"/>
              </c:ext>
            </c:extLst>
          </c:dPt>
          <c:dPt>
            <c:idx val="2"/>
            <c:bubble3D val="0"/>
            <c:spPr>
              <a:solidFill>
                <a:schemeClr val="bg1">
                  <a:alpha val="0"/>
                </a:schemeClr>
              </a:solidFill>
              <a:ln w="19050">
                <a:solidFill>
                  <a:schemeClr val="tx1">
                    <a:lumMod val="95000"/>
                    <a:lumOff val="5000"/>
                    <a:alpha val="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5DDD-45FC-AF1C-0B885D17A3E4}"/>
              </c:ext>
            </c:extLst>
          </c:dPt>
          <c:dLbls>
            <c:dLbl>
              <c:idx val="0"/>
              <c:layout>
                <c:manualLayout>
                  <c:x val="0.20855051064961"/>
                  <c:y val="0.56707741666450495"/>
                </c:manualLayout>
              </c:layout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4000" b="0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126547606996099"/>
                      <c:h val="0.3819685672500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5DDD-45FC-AF1C-0B885D17A3E4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BORD'!$B$104:$B$106</c:f>
              <c:numCache>
                <c:formatCode>General</c:formatCode>
                <c:ptCount val="3"/>
                <c:pt idx="0" formatCode="0">
                  <c:v>86.590881214373837</c:v>
                </c:pt>
                <c:pt idx="1">
                  <c:v>3</c:v>
                </c:pt>
                <c:pt idx="2" formatCode="0">
                  <c:v>310.40911878562616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DDD-45FC-AF1C-0B885D17A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v>Prod réalisée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BORD'!$E$13,'TABLEAU DE BORD'!$H$13,'TABLEAU DE BORD'!$K$13,'TABLEAU DE BORD'!$O$13)</c:f>
              <c:numCache>
                <c:formatCode>0%</c:formatCode>
                <c:ptCount val="4"/>
                <c:pt idx="0">
                  <c:v>0.54719562243502062</c:v>
                </c:pt>
                <c:pt idx="1">
                  <c:v>0.73890339425587492</c:v>
                </c:pt>
                <c:pt idx="2">
                  <c:v>1.5108695652173907</c:v>
                </c:pt>
                <c:pt idx="3">
                  <c:v>0.66666666666666763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36-406F-AF6A-13EB1E2E0FB3}"/>
            </c:ext>
          </c:extLst>
        </c:ser>
        <c:ser>
          <c:idx val="2"/>
          <c:order val="2"/>
          <c:tx>
            <c:v>Temps d'arrets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BORD'!$E$34,'TABLEAU DE BORD'!$H$34,'TABLEAU DE BORD'!$K$34,'TABLEAU DE BORD'!$O$34)</c:f>
              <c:numCache>
                <c:formatCode>0%</c:formatCode>
                <c:ptCount val="4"/>
                <c:pt idx="0">
                  <c:v>1.2026143790849675</c:v>
                </c:pt>
                <c:pt idx="1">
                  <c:v>0.42297650130548314</c:v>
                </c:pt>
                <c:pt idx="2">
                  <c:v>0.45652173913043459</c:v>
                </c:pt>
                <c:pt idx="3">
                  <c:v>0.84375000000000133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36-406F-AF6A-13EB1E2E0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-1953667792"/>
        <c:axId val="-1960601136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BORD'!$E$14,'TABLEAU DE BORD'!$H$14,'TABLEAU DE BORD'!$K$14,'TABLEAU DE BORD'!$O$14)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36-406F-AF6A-13EB1E2E0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53667792"/>
        <c:axId val="-1960601136"/>
      </c:lineChart>
      <c:scatterChart>
        <c:scatterStyle val="lineMarker"/>
        <c:varyColors val="0"/>
        <c:ser>
          <c:idx val="3"/>
          <c:order val="3"/>
          <c:tx>
            <c:v>Cumel prod + tps d'arrets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('TABLEAU DE BORD'!$E$35,'TABLEAU DE BORD'!$H$35,'TABLEAU DE BORD'!$K$35,'TABLEAU DE BORD'!$O$35)</c:f>
              <c:numCache>
                <c:formatCode>0%</c:formatCode>
                <c:ptCount val="4"/>
                <c:pt idx="0">
                  <c:v>1.7498100015199882</c:v>
                </c:pt>
                <c:pt idx="1">
                  <c:v>1.1618798955613581</c:v>
                </c:pt>
                <c:pt idx="2">
                  <c:v>1.9673913043478253</c:v>
                </c:pt>
                <c:pt idx="3">
                  <c:v>1.510416666666669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36-406F-AF6A-13EB1E2E0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953667792"/>
        <c:axId val="-1960601136"/>
      </c:scatterChart>
      <c:catAx>
        <c:axId val="-195366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60601136"/>
        <c:crosses val="autoZero"/>
        <c:auto val="1"/>
        <c:lblAlgn val="ctr"/>
        <c:lblOffset val="100"/>
        <c:noMultiLvlLbl val="0"/>
      </c:catAx>
      <c:valAx>
        <c:axId val="-196060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53667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BORD'!$V$13,'TABLEAU DE BORD'!$Y$13,'TABLEAU DE BORD'!$AB$13,'TABLEAU DE BORD'!$AE$13)</c:f>
              <c:numCache>
                <c:formatCode>0%</c:formatCode>
                <c:ptCount val="4"/>
                <c:pt idx="0">
                  <c:v>0.95720930232558143</c:v>
                </c:pt>
                <c:pt idx="1">
                  <c:v>1.851851851851851</c:v>
                </c:pt>
                <c:pt idx="2">
                  <c:v>1.2708333333333333</c:v>
                </c:pt>
                <c:pt idx="3">
                  <c:v>1.3611111111111123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99-45C2-8F8A-0893F05EB7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-56"/>
        <c:axId val="-2146920736"/>
        <c:axId val="-1956725424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BORD'!$V$14,'TABLEAU DE BORD'!$Y$14,'TABLEAU DE BORD'!$AB$14,'TABLEAU DE BORD'!$AE$14)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99-45C2-8F8A-0893F05EB7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6920736"/>
        <c:axId val="-1956725424"/>
      </c:lineChart>
      <c:catAx>
        <c:axId val="-214692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56725424"/>
        <c:crosses val="autoZero"/>
        <c:auto val="1"/>
        <c:lblAlgn val="ctr"/>
        <c:lblOffset val="100"/>
        <c:noMultiLvlLbl val="0"/>
      </c:catAx>
      <c:valAx>
        <c:axId val="-195672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692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BORD'!$AL$13,'TABLEAU DE BORD'!$AO$13,'TABLEAU DE BORD'!$AR$13,'TABLEAU DE BORD'!$AU$13)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24-4067-A33D-CB907F8C9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2139650784"/>
        <c:axId val="213913996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BORD'!$AL$14,'TABLEAU DE BORD'!$AO$14,'TABLEAU DE BORD'!$AR$14,'TABLEAU DE BORD'!$AU$14)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24-4067-A33D-CB907F8C9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9650784"/>
        <c:axId val="2139139968"/>
      </c:lineChart>
      <c:catAx>
        <c:axId val="2139650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9139968"/>
        <c:crosses val="autoZero"/>
        <c:auto val="1"/>
        <c:lblAlgn val="ctr"/>
        <c:lblOffset val="100"/>
        <c:noMultiLvlLbl val="0"/>
      </c:catAx>
      <c:valAx>
        <c:axId val="213913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9650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BORD'!$BB$13,'TABLEAU DE BORD'!$BE$13,'TABLEAU DE BORD'!$BH$13,'TABLEAU DE BORD'!$BK$13)</c:f>
              <c:numCache>
                <c:formatCode>0%</c:formatCode>
                <c:ptCount val="4"/>
                <c:pt idx="0">
                  <c:v>0.93181818181818266</c:v>
                </c:pt>
                <c:pt idx="1">
                  <c:v>1.2096774193548387</c:v>
                </c:pt>
                <c:pt idx="2">
                  <c:v>1.3257575757575737</c:v>
                </c:pt>
                <c:pt idx="3">
                  <c:v>1.3368983957219263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F5-4FEE-B604-20E736612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1952292304"/>
        <c:axId val="-195608905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BORD'!$BB$14,'TABLEAU DE BORD'!$BE$14,'TABLEAU DE BORD'!$BH$14,'TABLEAU DE BORD'!$BK$14)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F5-4FEE-B604-20E736612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52292304"/>
        <c:axId val="-1956089056"/>
      </c:lineChart>
      <c:catAx>
        <c:axId val="-1952292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56089056"/>
        <c:crosses val="autoZero"/>
        <c:auto val="1"/>
        <c:lblAlgn val="ctr"/>
        <c:lblOffset val="100"/>
        <c:noMultiLvlLbl val="0"/>
      </c:catAx>
      <c:valAx>
        <c:axId val="-195608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5229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BORD'!$BR$13,'TABLEAU DE BORD'!$BU$13,'TABLEAU DE BORD'!$BX$13,'TABLEAU DE BORD'!$CA$13)</c:f>
              <c:numCache>
                <c:formatCode>0%</c:formatCode>
                <c:ptCount val="4"/>
                <c:pt idx="0">
                  <c:v>1.1008547008547012</c:v>
                </c:pt>
                <c:pt idx="1">
                  <c:v>1.1733333333333333</c:v>
                </c:pt>
                <c:pt idx="2">
                  <c:v>0.91848450057405129</c:v>
                </c:pt>
                <c:pt idx="3">
                  <c:v>1.3266998341625218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BC-4809-8575-A75853885B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5842432"/>
        <c:axId val="-2145837664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BORD'!$BR$14,'TABLEAU DE BORD'!$BU$14,'TABLEAU DE BORD'!$BX$14,'TABLEAU DE BORD'!$CA$14)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BC-4809-8575-A75853885B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5842432"/>
        <c:axId val="-2145837664"/>
      </c:lineChart>
      <c:catAx>
        <c:axId val="-214584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5837664"/>
        <c:crosses val="autoZero"/>
        <c:auto val="1"/>
        <c:lblAlgn val="ctr"/>
        <c:lblOffset val="100"/>
        <c:noMultiLvlLbl val="0"/>
      </c:catAx>
      <c:valAx>
        <c:axId val="-214583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5842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BORD'!$CH$13,'TABLEAU DE BORD'!$CK$13,'TABLEAU DE BORD'!$CN$13,'TABLEAU DE BORD'!$CQ$13)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E2-4046-A59E-D8A09E1E8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1951759552"/>
        <c:axId val="-210159380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BORD'!$CH$14,'TABLEAU DE BORD'!$CK$14,'TABLEAU DE BORD'!$CN$14,'TABLEAU DE BORD'!$CQ$14)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E2-4046-A59E-D8A09E1E8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51759552"/>
        <c:axId val="-2101593808"/>
      </c:lineChart>
      <c:catAx>
        <c:axId val="-1951759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01593808"/>
        <c:crosses val="autoZero"/>
        <c:auto val="1"/>
        <c:lblAlgn val="ctr"/>
        <c:lblOffset val="100"/>
        <c:noMultiLvlLbl val="0"/>
      </c:catAx>
      <c:valAx>
        <c:axId val="-210159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51759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BORD'!$CX$13,'TABLEAU DE BORD'!$DA$13,'TABLEAU DE BORD'!$DD$13,'TABLEAU DE BORD'!$DG$13)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CA-4B10-BED0-730D8A837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4073376"/>
        <c:axId val="-214421572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BORD'!$CX$14,'TABLEAU DE BORD'!$DA$14,'TABLEAU DE BORD'!$DD$14,'TABLEAU DE BORD'!$DG$14)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CA-4B10-BED0-730D8A837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4073376"/>
        <c:axId val="-2144215728"/>
      </c:lineChart>
      <c:catAx>
        <c:axId val="-214407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4215728"/>
        <c:crosses val="autoZero"/>
        <c:auto val="1"/>
        <c:lblAlgn val="ctr"/>
        <c:lblOffset val="100"/>
        <c:noMultiLvlLbl val="0"/>
      </c:catAx>
      <c:valAx>
        <c:axId val="-214421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4073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BORD'!$E$52,'TABLEAU DE BORD'!$H$52,'TABLEAU DE BORD'!$K$52,'TABLEAU DE BORD'!$O$52)</c:f>
              <c:numCache>
                <c:formatCode>0%</c:formatCode>
                <c:ptCount val="4"/>
                <c:pt idx="0">
                  <c:v>1.4633254069873789</c:v>
                </c:pt>
                <c:pt idx="1">
                  <c:v>1.0389610389610386</c:v>
                </c:pt>
                <c:pt idx="2">
                  <c:v>1.1604223115014476</c:v>
                </c:pt>
                <c:pt idx="3">
                  <c:v>0.50889850889850929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C7-401B-A672-A6DC28B22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2501808"/>
        <c:axId val="-214246720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BORD'!$E$53,'TABLEAU DE BORD'!$H$53,'TABLEAU DE BORD'!$K$53,'TABLEAU DE BORD'!$O$53)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C7-401B-A672-A6DC28B22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2501808"/>
        <c:axId val="-2142467200"/>
      </c:lineChart>
      <c:catAx>
        <c:axId val="-214250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2467200"/>
        <c:crosses val="autoZero"/>
        <c:auto val="1"/>
        <c:lblAlgn val="ctr"/>
        <c:lblOffset val="100"/>
        <c:noMultiLvlLbl val="0"/>
      </c:catAx>
      <c:valAx>
        <c:axId val="-2142467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2501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BORD'!$V$52,'TABLEAU DE BORD'!$Y$52,'TABLEAU DE BORD'!$AB$52,'TABLEAU DE BORD'!$AE$52)</c:f>
              <c:numCache>
                <c:formatCode>0%</c:formatCode>
                <c:ptCount val="4"/>
                <c:pt idx="0">
                  <c:v>0.80375180375180411</c:v>
                </c:pt>
                <c:pt idx="1">
                  <c:v>1.138141983212406</c:v>
                </c:pt>
                <c:pt idx="2">
                  <c:v>0.97578147000844639</c:v>
                </c:pt>
                <c:pt idx="3">
                  <c:v>0.82329462989840374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5-4D41-9C56-601866983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2142964176"/>
        <c:axId val="214304001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BORD'!$V$53,'TABLEAU DE BORD'!$Y$53,'TABLEAU DE BORD'!$AB$53,'TABLEAU DE BORD'!$AE$53)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95-4D41-9C56-601866983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2964176"/>
        <c:axId val="2143040016"/>
      </c:lineChart>
      <c:catAx>
        <c:axId val="214296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3040016"/>
        <c:crosses val="autoZero"/>
        <c:auto val="1"/>
        <c:lblAlgn val="ctr"/>
        <c:lblOffset val="100"/>
        <c:noMultiLvlLbl val="0"/>
      </c:catAx>
      <c:valAx>
        <c:axId val="214304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2964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BORD'!$AL$52,'TABLEAU DE BORD'!$AO$52,'TABLEAU DE BORD'!$AR$52,'TABLEAU DE BORD'!$AU$52)</c:f>
              <c:numCache>
                <c:formatCode>0%</c:formatCode>
                <c:ptCount val="4"/>
                <c:pt idx="0">
                  <c:v>0.70093457943925297</c:v>
                </c:pt>
                <c:pt idx="1">
                  <c:v>1.0861328618337966</c:v>
                </c:pt>
                <c:pt idx="2">
                  <c:v>0</c:v>
                </c:pt>
                <c:pt idx="3">
                  <c:v>0.76323987538940874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78-4EAF-9D82-C8B489456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4486592"/>
        <c:axId val="-214471641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BORD'!$AL$53,'TABLEAU DE BORD'!$AO$53,'TABLEAU DE BORD'!$AR$53,'TABLEAU DE BORD'!$AU$53)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78-4EAF-9D82-C8B489456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4486592"/>
        <c:axId val="-2144716416"/>
      </c:lineChart>
      <c:catAx>
        <c:axId val="-214448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4716416"/>
        <c:crosses val="autoZero"/>
        <c:auto val="1"/>
        <c:lblAlgn val="ctr"/>
        <c:lblOffset val="100"/>
        <c:noMultiLvlLbl val="0"/>
      </c:catAx>
      <c:valAx>
        <c:axId val="-21447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4486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BORD'!$BB$52,'TABLEAU DE BORD'!$BE$52,'TABLEAU DE BORD'!$BH$52,'TABLEAU DE BORD'!$BK$52)</c:f>
              <c:numCache>
                <c:formatCode>0%</c:formatCode>
                <c:ptCount val="4"/>
                <c:pt idx="0">
                  <c:v>0.95833333333333337</c:v>
                </c:pt>
                <c:pt idx="1">
                  <c:v>1.0388349514563111</c:v>
                </c:pt>
                <c:pt idx="2">
                  <c:v>1.1188811188811172</c:v>
                </c:pt>
                <c:pt idx="3">
                  <c:v>1.0643356643356652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EF-4C85-87F4-D52106FBF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5071168"/>
        <c:axId val="-214441752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BORD'!$BB$53,'TABLEAU DE BORD'!$BE$53,'TABLEAU DE BORD'!$BH$53,'TABLEAU DE BORD'!$BK$53)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EF-4C85-87F4-D52106FBF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5071168"/>
        <c:axId val="-2144417520"/>
      </c:lineChart>
      <c:catAx>
        <c:axId val="-214507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4417520"/>
        <c:crosses val="autoZero"/>
        <c:auto val="1"/>
        <c:lblAlgn val="ctr"/>
        <c:lblOffset val="100"/>
        <c:noMultiLvlLbl val="0"/>
      </c:catAx>
      <c:valAx>
        <c:axId val="-214441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507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BORD'!$BR$52,'TABLEAU DE BORD'!$BU$52,'TABLEAU DE BORD'!$BX$52,'TABLEAU DE BORD'!$CA$52)</c:f>
              <c:numCache>
                <c:formatCode>0%</c:formatCode>
                <c:ptCount val="4"/>
                <c:pt idx="0">
                  <c:v>0.96058608058608064</c:v>
                </c:pt>
                <c:pt idx="1">
                  <c:v>1.128283481224658</c:v>
                </c:pt>
                <c:pt idx="2">
                  <c:v>1.2820512820512797</c:v>
                </c:pt>
                <c:pt idx="3">
                  <c:v>0.93772893772893851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9D-48A3-A22A-3E14BB85A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3671808"/>
        <c:axId val="-214381496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BORD'!$BR$53,'TABLEAU DE BORD'!$BU$53,'TABLEAU DE BORD'!$BX$53,'TABLEAU DE BORD'!$CA$53)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9D-48A3-A22A-3E14BB85A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3671808"/>
        <c:axId val="-2143814960"/>
      </c:lineChart>
      <c:catAx>
        <c:axId val="-214367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814960"/>
        <c:crosses val="autoZero"/>
        <c:auto val="1"/>
        <c:lblAlgn val="ctr"/>
        <c:lblOffset val="100"/>
        <c:noMultiLvlLbl val="0"/>
      </c:catAx>
      <c:valAx>
        <c:axId val="-214381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671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BORD'!$CH$52,'TABLEAU DE BORD'!$CK$52,'TABLEAU DE BORD'!$CN$52,'TABLEAU DE BORD'!$CQ$52)</c:f>
              <c:numCache>
                <c:formatCode>0%</c:formatCode>
                <c:ptCount val="4"/>
                <c:pt idx="0">
                  <c:v>1.1643356643356657</c:v>
                </c:pt>
                <c:pt idx="1">
                  <c:v>1.2766457680250785</c:v>
                </c:pt>
                <c:pt idx="2">
                  <c:v>1.1060606060606042</c:v>
                </c:pt>
                <c:pt idx="3">
                  <c:v>1.1363636363636374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EA-4A90-ACDF-7BF5FBC00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3936144"/>
        <c:axId val="-2143995504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BORD'!$CH$53,'TABLEAU DE BORD'!$CK$53,'TABLEAU DE BORD'!$CN$53,'TABLEAU DE BORD'!$CQ$53)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EA-4A90-ACDF-7BF5FBC00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3936144"/>
        <c:axId val="-2143995504"/>
      </c:lineChart>
      <c:catAx>
        <c:axId val="-2143936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995504"/>
        <c:crosses val="autoZero"/>
        <c:auto val="1"/>
        <c:lblAlgn val="ctr"/>
        <c:lblOffset val="100"/>
        <c:noMultiLvlLbl val="0"/>
      </c:catAx>
      <c:valAx>
        <c:axId val="-214399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936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('TABLEAU DE BORD'!$CX$52,'TABLEAU DE BORD'!$DA$52,'TABLEAU DE BORD'!$DD$52,'TABLEAU DE BORD'!$DG$52)</c:f>
              <c:numCache>
                <c:formatCode>0%</c:formatCode>
                <c:ptCount val="4"/>
                <c:pt idx="0">
                  <c:v>1.2829999999999995</c:v>
                </c:pt>
                <c:pt idx="1">
                  <c:v>1.0044155844155844</c:v>
                </c:pt>
                <c:pt idx="2">
                  <c:v>1.1899999999999977</c:v>
                </c:pt>
                <c:pt idx="3">
                  <c:v>1.4525000000000012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6E-4A39-90E9-CCFDB59FC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-56"/>
        <c:axId val="-2143192400"/>
        <c:axId val="-214311601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('TABLEAU DE BORD'!$CX$53,'TABLEAU DE BORD'!$DA$53,'TABLEAU DE BORD'!$DD$53,'TABLEAU DE BORD'!$DG$53)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6E-4A39-90E9-CCFDB59FC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3192400"/>
        <c:axId val="-2143116016"/>
      </c:lineChart>
      <c:catAx>
        <c:axId val="-214319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116016"/>
        <c:crosses val="autoZero"/>
        <c:auto val="1"/>
        <c:lblAlgn val="ctr"/>
        <c:lblOffset val="100"/>
        <c:noMultiLvlLbl val="0"/>
      </c:catAx>
      <c:valAx>
        <c:axId val="-214311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192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3108637018445699"/>
          <c:y val="1.2578560143630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C6B-4EC7-8446-274AD62E5A1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C6B-4EC7-8446-274AD62E5A1E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C6B-4EC7-8446-274AD62E5A1E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C6B-4EC7-8446-274AD62E5A1E}"/>
              </c:ext>
            </c:extLst>
          </c:dPt>
          <c:cat>
            <c:strRef>
              <c:f>'TABLEAU DE BORD'!$R$99:$R$102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BORD'!$S$99:$S$102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C6B-4EC7-8446-274AD62E5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C6B-4EC7-8446-274AD62E5A1E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C6B-4EC7-8446-274AD62E5A1E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C6B-4EC7-8446-274AD62E5A1E}"/>
              </c:ext>
            </c:extLst>
          </c:dPt>
          <c:dLbls>
            <c:dLbl>
              <c:idx val="0"/>
              <c:layout>
                <c:manualLayout>
                  <c:x val="0.205052310150871"/>
                  <c:y val="0.5682893575272259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4000" b="0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551497026833902"/>
                      <c:h val="0.381195812244111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6C6B-4EC7-8446-274AD62E5A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BORD'!$S$104:$S$106</c:f>
              <c:numCache>
                <c:formatCode>General</c:formatCode>
                <c:ptCount val="3"/>
                <c:pt idx="0" formatCode="0">
                  <c:v>136.02513996554694</c:v>
                </c:pt>
                <c:pt idx="1">
                  <c:v>3</c:v>
                </c:pt>
                <c:pt idx="2" formatCode="0">
                  <c:v>260.97486003445306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C6B-4EC7-8446-274AD62E5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2032089929293297"/>
          <c:y val="2.111957266399909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466-41B8-A108-BEB329AA5FD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466-41B8-A108-BEB329AA5FD9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466-41B8-A108-BEB329AA5FD9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466-41B8-A108-BEB329AA5FD9}"/>
              </c:ext>
            </c:extLst>
          </c:dPt>
          <c:cat>
            <c:strRef>
              <c:f>'TABLEAU DE BORD'!$AH$99:$AH$102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BORD'!$AI$99:$AI$102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466-41B8-A108-BEB329AA5F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466-41B8-A108-BEB329AA5FD9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9466-41B8-A108-BEB329AA5FD9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9466-41B8-A108-BEB329AA5FD9}"/>
              </c:ext>
            </c:extLst>
          </c:dPt>
          <c:dLbls>
            <c:dLbl>
              <c:idx val="0"/>
              <c:layout>
                <c:manualLayout>
                  <c:x val="0.221555711431976"/>
                  <c:y val="0.50090153598697396"/>
                </c:manualLayout>
              </c:layout>
              <c:numFmt formatCode="#,##0" sourceLinked="0"/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4000" b="0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6011271534306902"/>
                      <c:h val="0.488378327392595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9466-41B8-A108-BEB329AA5FD9}"/>
                </c:ext>
              </c:extLst>
            </c:dLbl>
            <c:numFmt formatCode="0.00%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BORD'!$AI$104:$AI$106</c:f>
              <c:numCache>
                <c:formatCode>General</c:formatCode>
                <c:ptCount val="3"/>
                <c:pt idx="0" formatCode="0">
                  <c:v>0</c:v>
                </c:pt>
                <c:pt idx="1">
                  <c:v>3</c:v>
                </c:pt>
                <c:pt idx="2" formatCode="0">
                  <c:v>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466-41B8-A108-BEB329AA5F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24484700041236"/>
          <c:y val="6.297485270330710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26D-43FE-8052-EDB0FAA89E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26D-43FE-8052-EDB0FAA89E1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26D-43FE-8052-EDB0FAA89E16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26D-43FE-8052-EDB0FAA89E16}"/>
              </c:ext>
            </c:extLst>
          </c:dPt>
          <c:cat>
            <c:strRef>
              <c:f>'TABLEAU DE BORD'!$AX$99:$AX$102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BORD'!$AY$99:$AY$102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26D-43FE-8052-EDB0FAA89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26D-43FE-8052-EDB0FAA89E16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26D-43FE-8052-EDB0FAA89E16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C26D-43FE-8052-EDB0FAA89E16}"/>
              </c:ext>
            </c:extLst>
          </c:dPt>
          <c:dLbls>
            <c:dLbl>
              <c:idx val="0"/>
              <c:layout>
                <c:manualLayout>
                  <c:x val="0.22432576365102"/>
                  <c:y val="0.5599733819677710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5187827-2E71-1244-8F86-948AD97EEC1D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757523576255298"/>
                      <c:h val="0.40268500970407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26D-43FE-8052-EDB0FAA89E16}"/>
                </c:ext>
              </c:extLst>
            </c:dLbl>
            <c:numFmt formatCode="#,##0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BORD'!$AY$104:$AY$106</c:f>
              <c:numCache>
                <c:formatCode>General</c:formatCode>
                <c:ptCount val="3"/>
                <c:pt idx="0" formatCode="0">
                  <c:v>120.10378931631303</c:v>
                </c:pt>
                <c:pt idx="1">
                  <c:v>3</c:v>
                </c:pt>
                <c:pt idx="2" formatCode="0">
                  <c:v>276.89621068368695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26D-43FE-8052-EDB0FAA89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1036251717072096"/>
          <c:y val="7.590476285036290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A3-4914-8C69-35563508740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A3-4914-8C69-355635087403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1A3-4914-8C69-355635087403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1A3-4914-8C69-355635087403}"/>
              </c:ext>
            </c:extLst>
          </c:dPt>
          <c:cat>
            <c:strRef>
              <c:f>'TABLEAU DE BORD'!$BN$99:$BN$102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BORD'!$BO$99:$BO$102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1A3-4914-8C69-355635087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1A3-4914-8C69-355635087403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1A3-4914-8C69-355635087403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1A3-4914-8C69-355635087403}"/>
              </c:ext>
            </c:extLst>
          </c:dPt>
          <c:dLbls>
            <c:dLbl>
              <c:idx val="0"/>
              <c:layout>
                <c:manualLayout>
                  <c:x val="0.24143494394523601"/>
                  <c:y val="0.5322170040807410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7ED3E16-8861-8248-ABF1-EF8CD9C0BE42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638251497452601"/>
                      <c:h val="0.4181905735873779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01A3-4914-8C69-355635087403}"/>
                </c:ext>
              </c:extLst>
            </c:dLbl>
            <c:numFmt formatCode="#,##0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BORD'!$BO$104:$BO$106</c:f>
              <c:numCache>
                <c:formatCode>General</c:formatCode>
                <c:ptCount val="3"/>
                <c:pt idx="0" formatCode="0">
                  <c:v>112.98430922311518</c:v>
                </c:pt>
                <c:pt idx="1">
                  <c:v>3</c:v>
                </c:pt>
                <c:pt idx="2" formatCode="0">
                  <c:v>284.01569077688481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1A3-4914-8C69-355635087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1424723230062004"/>
          <c:y val="0.101163717899449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DD7-4454-8EE9-1F245F8ED8D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DD7-4454-8EE9-1F245F8ED8D3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DD7-4454-8EE9-1F245F8ED8D3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DD7-4454-8EE9-1F245F8ED8D3}"/>
              </c:ext>
            </c:extLst>
          </c:dPt>
          <c:cat>
            <c:strRef>
              <c:f>'TABLEAU DE BORD'!$CD$99:$CD$102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BORD'!$CE$99:$CE$102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D7-4454-8EE9-1F245F8ED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DD7-4454-8EE9-1F245F8ED8D3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DD7-4454-8EE9-1F245F8ED8D3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DD7-4454-8EE9-1F245F8ED8D3}"/>
              </c:ext>
            </c:extLst>
          </c:dPt>
          <c:dLbls>
            <c:dLbl>
              <c:idx val="0"/>
              <c:layout>
                <c:manualLayout>
                  <c:x val="0.217479932498573"/>
                  <c:y val="0.5389049592316419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E89E16C-C94C-4B4C-A6A1-6867242E6620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5699196019243"/>
                      <c:h val="0.41860478972345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6DD7-4454-8EE9-1F245F8ED8D3}"/>
                </c:ext>
              </c:extLst>
            </c:dLbl>
            <c:numFmt formatCode="#,##0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BORD'!$CE$104:$CE$106</c:f>
              <c:numCache>
                <c:formatCode>0</c:formatCode>
                <c:ptCount val="3"/>
                <c:pt idx="0">
                  <c:v>0</c:v>
                </c:pt>
                <c:pt idx="1">
                  <c:v>3</c:v>
                </c:pt>
                <c:pt idx="2">
                  <c:v>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DD7-4454-8EE9-1F245F8ED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69797379599458398"/>
          <c:y val="6.332972867766729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7EF-409A-998B-6D11093172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7EF-409A-998B-6D1109317250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7EF-409A-998B-6D1109317250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7EF-409A-998B-6D1109317250}"/>
              </c:ext>
            </c:extLst>
          </c:dPt>
          <c:cat>
            <c:strRef>
              <c:f>'TABLEAU DE BORD'!$CT$99:$CT$102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BORD'!$CU$99:$CU$102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7EF-409A-998B-6D1109317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27EF-409A-998B-6D1109317250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27EF-409A-998B-6D1109317250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27EF-409A-998B-6D1109317250}"/>
              </c:ext>
            </c:extLst>
          </c:dPt>
          <c:dLbls>
            <c:dLbl>
              <c:idx val="0"/>
              <c:layout>
                <c:manualLayout>
                  <c:x val="0.24435101083486399"/>
                  <c:y val="0.5325461678935400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68D9305-36C4-5D47-9634-5D520F99CB43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6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013905806555301"/>
                      <c:h val="0.4057491775327670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27EF-409A-998B-6D1109317250}"/>
                </c:ext>
              </c:extLst>
            </c:dLbl>
            <c:numFmt formatCode="#,##0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BORD'!$CU$104:$CU$106</c:f>
              <c:numCache>
                <c:formatCode>General</c:formatCode>
                <c:ptCount val="3"/>
                <c:pt idx="0" formatCode="0">
                  <c:v>0</c:v>
                </c:pt>
                <c:pt idx="1">
                  <c:v>3</c:v>
                </c:pt>
                <c:pt idx="2" formatCode="0">
                  <c:v>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7EF-409A-998B-6D1109317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1285029293890001"/>
          <c:y val="7.557058762780130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AC-4B29-B84E-AA4B651A410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FAC-4B29-B84E-AA4B651A410D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FAC-4B29-B84E-AA4B651A410D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AC-4B29-B84E-AA4B651A410D}"/>
              </c:ext>
            </c:extLst>
          </c:dPt>
          <c:cat>
            <c:strRef>
              <c:f>'TABLEAU DE BORD'!$A$109:$A$112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BORD'!$B$109:$B$112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FAC-4B29-B84E-AA4B651A41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FAC-4B29-B84E-AA4B651A410D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FAC-4B29-B84E-AA4B651A410D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FAC-4B29-B84E-AA4B651A410D}"/>
              </c:ext>
            </c:extLst>
          </c:dPt>
          <c:dLbls>
            <c:dLbl>
              <c:idx val="0"/>
              <c:layout>
                <c:manualLayout>
                  <c:x val="0.224551626745808"/>
                  <c:y val="0.5541278727984809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40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4B81372-A511-C44B-87BA-CA0FC710B2C6}" type="VALUE">
                      <a:rPr lang="en-US" sz="4000"/>
                      <a:pPr>
                        <a:defRPr sz="40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7878818408618601"/>
                      <c:h val="0.4271562373390320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0FAC-4B29-B84E-AA4B651A410D}"/>
                </c:ext>
              </c:extLst>
            </c:dLbl>
            <c:numFmt formatCode="0.00%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4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BORD'!$B$114:$B$116</c:f>
              <c:numCache>
                <c:formatCode>General</c:formatCode>
                <c:ptCount val="3"/>
                <c:pt idx="0" formatCode="0">
                  <c:v>104.29018165870936</c:v>
                </c:pt>
                <c:pt idx="1">
                  <c:v>3</c:v>
                </c:pt>
                <c:pt idx="2" formatCode="0">
                  <c:v>292.70981834129066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FAC-4B29-B84E-AA4B651A41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0788975228529205"/>
          <c:y val="7.566790330396649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81-4A5E-9905-E3F08432B5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81-4A5E-9905-E3F08432B5BC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81-4A5E-9905-E3F08432B5BC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D81-4A5E-9905-E3F08432B5BC}"/>
              </c:ext>
            </c:extLst>
          </c:dPt>
          <c:cat>
            <c:strRef>
              <c:f>'TABLEAU DE BORD'!$R$109:$R$112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BORD'!$S$109:$S$112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D81-4A5E-9905-E3F08432B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D81-4A5E-9905-E3F08432B5BC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D81-4A5E-9905-E3F08432B5B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D81-4A5E-9905-E3F08432B5BC}"/>
              </c:ext>
            </c:extLst>
          </c:dPt>
          <c:dLbls>
            <c:dLbl>
              <c:idx val="0"/>
              <c:layout>
                <c:manualLayout>
                  <c:x val="0.23669002097089401"/>
                  <c:y val="0.51871241430262405"/>
                </c:manualLayout>
              </c:layout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4000" b="0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7228755133920303"/>
                      <c:h val="0.4807573145639860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0D81-4A5E-9905-E3F08432B5BC}"/>
                </c:ext>
              </c:extLst>
            </c:dLbl>
            <c:numFmt formatCode="0.00%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BORD'!$S$114:$S$116</c:f>
              <c:numCache>
                <c:formatCode>General</c:formatCode>
                <c:ptCount val="3"/>
                <c:pt idx="0" formatCode="0">
                  <c:v>93.524247171776508</c:v>
                </c:pt>
                <c:pt idx="1">
                  <c:v>3</c:v>
                </c:pt>
                <c:pt idx="2" formatCode="0">
                  <c:v>303.47575282822351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D81-4A5E-9905-E3F08432B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0739385649873898"/>
          <c:y val="5.0532654374438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8A-4A58-86B9-8ADA608947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8A-4A58-86B9-8ADA6089479C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8A-4A58-86B9-8ADA6089479C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D8A-4A58-86B9-8ADA6089479C}"/>
              </c:ext>
            </c:extLst>
          </c:dPt>
          <c:cat>
            <c:strRef>
              <c:f>'TABLEAU DE BORD'!$AH$109:$AH$112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BORD'!$AI$109:$AI$112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D8A-4A58-86B9-8ADA608947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D8A-4A58-86B9-8ADA6089479C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D8A-4A58-86B9-8ADA6089479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D8A-4A58-86B9-8ADA6089479C}"/>
              </c:ext>
            </c:extLst>
          </c:dPt>
          <c:dLbls>
            <c:dLbl>
              <c:idx val="0"/>
              <c:layout>
                <c:manualLayout>
                  <c:x val="0.22940449619334299"/>
                  <c:y val="0.54034727794151505"/>
                </c:manualLayout>
              </c:layout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4000" b="0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178835616552199"/>
                      <c:h val="0.425331071902382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0D8A-4A58-86B9-8ADA6089479C}"/>
                </c:ext>
              </c:extLst>
            </c:dLbl>
            <c:numFmt formatCode="#,##0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BORD'!$AI$114:$AI$116</c:f>
              <c:numCache>
                <c:formatCode>General</c:formatCode>
                <c:ptCount val="3"/>
                <c:pt idx="0" formatCode="0">
                  <c:v>85.010243888748604</c:v>
                </c:pt>
                <c:pt idx="1">
                  <c:v>3</c:v>
                </c:pt>
                <c:pt idx="2" formatCode="0">
                  <c:v>311.98975611125138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D8A-4A58-86B9-8ADA608947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0493455034437003"/>
          <c:y val="7.580493966428079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C8-4645-9344-D54C4CABE22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CC8-4645-9344-D54C4CABE223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CC8-4645-9344-D54C4CABE223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CC8-4645-9344-D54C4CABE223}"/>
              </c:ext>
            </c:extLst>
          </c:dPt>
          <c:cat>
            <c:strRef>
              <c:f>'TABLEAU DE BORD'!$AX$109:$AX$112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BORD'!$AY$109:$AY$112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CC8-4645-9344-D54C4CABE2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1CC8-4645-9344-D54C4CABE223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1CC8-4645-9344-D54C4CABE223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1CC8-4645-9344-D54C4CABE223}"/>
              </c:ext>
            </c:extLst>
          </c:dPt>
          <c:dLbls>
            <c:dLbl>
              <c:idx val="0"/>
              <c:layout>
                <c:manualLayout>
                  <c:x val="0.228920727132533"/>
                  <c:y val="0.5452249779550200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22009C7-1737-D44C-9CF8-D439007A29E1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328793390198301"/>
                      <c:h val="0.4311084454118639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1CC8-4645-9344-D54C4CABE223}"/>
                </c:ext>
              </c:extLst>
            </c:dLbl>
            <c:numFmt formatCode="#,##0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BORD'!$AY$114:$AY$116</c:f>
              <c:numCache>
                <c:formatCode>General</c:formatCode>
                <c:ptCount val="3"/>
                <c:pt idx="0" formatCode="0">
                  <c:v>104.50962670016068</c:v>
                </c:pt>
                <c:pt idx="1">
                  <c:v>3</c:v>
                </c:pt>
                <c:pt idx="2" formatCode="0">
                  <c:v>292.49037329983935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CC8-4645-9344-D54C4CABE2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0940416989361199"/>
          <c:y val="8.8552300224818997E-2"/>
        </c:manualLayout>
      </c:layout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2DA-42D9-9C56-4E13F98C0C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2DA-42D9-9C56-4E13F98C0CF7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2DA-42D9-9C56-4E13F98C0CF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2DA-42D9-9C56-4E13F98C0CF7}"/>
              </c:ext>
            </c:extLst>
          </c:dPt>
          <c:cat>
            <c:strRef>
              <c:f>'TABLEAU DE BORD'!$BN$109:$BN$112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BORD'!$BO$109:$BO$112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2DA-42D9-9C56-4E13F98C0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2DA-42D9-9C56-4E13F98C0CF7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2DA-42D9-9C56-4E13F98C0CF7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2DA-42D9-9C56-4E13F98C0CF7}"/>
              </c:ext>
            </c:extLst>
          </c:dPt>
          <c:dLbls>
            <c:dLbl>
              <c:idx val="0"/>
              <c:layout>
                <c:manualLayout>
                  <c:x val="0.24007501800296199"/>
                  <c:y val="0.5452254744635719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EBF35A6-660D-584A-9A0C-702A17E73D3A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171853557792899"/>
                      <c:h val="0.3803900968390280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E2DA-42D9-9C56-4E13F98C0CF7}"/>
                </c:ext>
              </c:extLst>
            </c:dLbl>
            <c:numFmt formatCode="#,##0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BORD'!$BO$114:$BO$116</c:f>
              <c:numCache>
                <c:formatCode>General</c:formatCode>
                <c:ptCount val="3"/>
                <c:pt idx="0" formatCode="0">
                  <c:v>107.71624453977392</c:v>
                </c:pt>
                <c:pt idx="1">
                  <c:v>3</c:v>
                </c:pt>
                <c:pt idx="2" formatCode="0">
                  <c:v>289.28375546022608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2DA-42D9-9C56-4E13F98C0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0072246395387605"/>
          <c:y val="5.0649830392678702E-2"/>
        </c:manualLayout>
      </c:layout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B30-4CD9-AF2C-70E6C493AAA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B30-4CD9-AF2C-70E6C493AAAA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B30-4CD9-AF2C-70E6C493AAAA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B30-4CD9-AF2C-70E6C493AAAA}"/>
              </c:ext>
            </c:extLst>
          </c:dPt>
          <c:cat>
            <c:strRef>
              <c:f>'TABLEAU DE BORD'!$CD$109:$CD$112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BORD'!$CE$109:$CE$112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B30-4CD9-AF2C-70E6C493A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B30-4CD9-AF2C-70E6C493AAA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B30-4CD9-AF2C-70E6C493AAAA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B30-4CD9-AF2C-70E6C493AAAA}"/>
              </c:ext>
            </c:extLst>
          </c:dPt>
          <c:dLbls>
            <c:dLbl>
              <c:idx val="0"/>
              <c:layout>
                <c:manualLayout>
                  <c:x val="0.25711311816496601"/>
                  <c:y val="0.5198661932319390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D704C49-900F-AD41-BD0D-2E94F574190A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134201258600001"/>
                      <c:h val="0.4437882808093490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EB30-4CD9-AF2C-70E6C493AAAA}"/>
                </c:ext>
              </c:extLst>
            </c:dLbl>
            <c:numFmt formatCode="#,##0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BORD'!$CE$114:$CE$116</c:f>
              <c:numCache>
                <c:formatCode>0</c:formatCode>
                <c:ptCount val="3"/>
                <c:pt idx="0">
                  <c:v>117.08514186962464</c:v>
                </c:pt>
                <c:pt idx="1">
                  <c:v>3</c:v>
                </c:pt>
                <c:pt idx="2">
                  <c:v>279.91485813037536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B30-4CD9-AF2C-70E6C493A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0893481193394703"/>
          <c:y val="5.071834857283580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B38-4486-997B-8EC3214FEBD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B38-4486-997B-8EC3214FEBD8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B38-4486-997B-8EC3214FEBD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B38-4486-997B-8EC3214FEBD8}"/>
              </c:ext>
            </c:extLst>
          </c:dPt>
          <c:cat>
            <c:strRef>
              <c:f>'TABLEAU DE BORD'!$CT$109:$CT$112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BORD'!$CU$109:$CU$112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B38-4486-997B-8EC3214FE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B38-4486-997B-8EC3214FEBD8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5B38-4486-997B-8EC3214FEBD8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5B38-4486-997B-8EC3214FEBD8}"/>
              </c:ext>
            </c:extLst>
          </c:dPt>
          <c:dLbls>
            <c:dLbl>
              <c:idx val="0"/>
              <c:layout>
                <c:manualLayout>
                  <c:x val="0.20836991123398599"/>
                  <c:y val="0.5705166270783850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DAFF538-3ECA-7D4F-AD40-9F6F28F648E1}" type="VALUE">
                      <a:rPr lang="en-US" sz="40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726049787455601"/>
                      <c:h val="0.3803900968390280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5B38-4486-997B-8EC3214FEBD8}"/>
                </c:ext>
              </c:extLst>
            </c:dLbl>
            <c:numFmt formatCode="#,##0.00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BORD'!$CU$114:$CU$116</c:f>
              <c:numCache>
                <c:formatCode>0</c:formatCode>
                <c:ptCount val="3"/>
                <c:pt idx="0">
                  <c:v>123.24788961038958</c:v>
                </c:pt>
                <c:pt idx="1">
                  <c:v>3</c:v>
                </c:pt>
                <c:pt idx="2">
                  <c:v>273.75211038961044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B38-4486-997B-8EC3214FE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65954485178443"/>
          <c:y val="0.14750917391968499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DA2-4DCB-A00F-1E1E6B8A046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DA2-4DCB-A00F-1E1E6B8A0463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DA2-4DCB-A00F-1E1E6B8A0463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DA2-4DCB-A00F-1E1E6B8A0463}"/>
              </c:ext>
            </c:extLst>
          </c:dPt>
          <c:cat>
            <c:strRef>
              <c:f>'TABLEAU DE BORD'!$AX$123:$AX$126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BORD'!$AY$123:$AY$126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A2-4DCB-A00F-1E1E6B8A0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DA2-4DCB-A00F-1E1E6B8A0463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DA2-4DCB-A00F-1E1E6B8A0463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DA2-4DCB-A00F-1E1E6B8A0463}"/>
              </c:ext>
            </c:extLst>
          </c:dPt>
          <c:dLbls>
            <c:dLbl>
              <c:idx val="0"/>
              <c:layout>
                <c:manualLayout>
                  <c:x val="8.8877470777923198E-2"/>
                  <c:y val="0.5403324097536329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36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26265E6-F761-4D4C-A180-8C562AA10CB1}" type="VALUE">
                      <a:rPr lang="en-US" sz="5400" baseline="0"/>
                      <a:pPr>
                        <a:defRPr sz="3600" b="0" i="0" u="none" strike="noStrike" kern="1200" baseline="0">
                          <a:solidFill>
                            <a:schemeClr val="accen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[VALEUR]</a:t>
                    </a:fld>
                    <a:endParaRPr lang="fr-FR"/>
                  </a:p>
                </c:rich>
              </c:tx>
              <c:numFmt formatCode="#,##0" sourceLinked="0"/>
              <c:spPr>
                <a:solidFill>
                  <a:schemeClr val="accent2">
                    <a:lumMod val="40000"/>
                    <a:lumOff val="6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73991348018497305"/>
                      <c:h val="0.4386861486726499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6DA2-4DCB-A00F-1E1E6B8A0463}"/>
                </c:ext>
              </c:extLst>
            </c:dLbl>
            <c:numFmt formatCode="#,##0" sourceLinked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6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BORD'!$AY$128:$AY$130</c:f>
              <c:numCache>
                <c:formatCode>General</c:formatCode>
                <c:ptCount val="3"/>
                <c:pt idx="0" formatCode="0">
                  <c:v>85.077692511323747</c:v>
                </c:pt>
                <c:pt idx="1">
                  <c:v>3</c:v>
                </c:pt>
                <c:pt idx="2" formatCode="0">
                  <c:v>311.92230748867627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DA2-4DCB-A00F-1E1E6B8A0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2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87375125210797899"/>
          <c:y val="3.910478054959769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F5-412D-9436-EC980BE2DF66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F5-412D-9436-EC980BE2DF66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2F5-412D-9436-EC980BE2DF66}"/>
              </c:ext>
            </c:extLst>
          </c:dPt>
          <c:dLbls>
            <c:dLbl>
              <c:idx val="0"/>
              <c:layout>
                <c:manualLayout>
                  <c:x val="1.49124714400628E-5"/>
                  <c:y val="0.5153110771867800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3800" b="0" i="0" u="none" strike="noStrike" kern="1200" baseline="0">
                        <a:solidFill>
                          <a:schemeClr val="accen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3800"/>
                      <a:t>LIGNE 3</a:t>
                    </a:r>
                  </a:p>
                </c:rich>
              </c:tx>
              <c:numFmt formatCode="#,##0" sourceLinked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93038080843949"/>
                      <c:h val="0.4807572714125020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2F5-412D-9436-EC980BE2DF66}"/>
                </c:ext>
              </c:extLst>
            </c:dLbl>
            <c:numFmt formatCode="0.00%" sourceLinked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38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'TABLEAU DE BORD'!$S$114:$S$116</c:f>
              <c:numCache>
                <c:formatCode>General</c:formatCode>
                <c:ptCount val="3"/>
                <c:pt idx="0" formatCode="0">
                  <c:v>93.524247171776508</c:v>
                </c:pt>
                <c:pt idx="1">
                  <c:v>3</c:v>
                </c:pt>
                <c:pt idx="2" formatCode="0">
                  <c:v>303.47575282822351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2F5-412D-9436-EC980BE2D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32F5-412D-9436-EC980BE2DF6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32F5-412D-9436-EC980BE2DF6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32F5-412D-9436-EC980BE2DF66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32F5-412D-9436-EC980BE2DF66}"/>
              </c:ext>
            </c:extLst>
          </c:dPt>
          <c:cat>
            <c:strRef>
              <c:f>'TABLEAU DE BORD'!$R$109:$R$112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'TABLEAU DE BORD'!$S$109:$S$112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2F5-412D-9436-EC980BE2D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5400" baseline="0">
                <a:solidFill>
                  <a:schemeClr val="accent1">
                    <a:lumMod val="75000"/>
                  </a:schemeClr>
                </a:solidFill>
              </a:rPr>
              <a:t>%</a:t>
            </a:r>
          </a:p>
        </c:rich>
      </c:tx>
      <c:layout>
        <c:manualLayout>
          <c:xMode val="edge"/>
          <c:yMode val="edge"/>
          <c:x val="0.758981955944669"/>
          <c:y val="8.707478817999460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4088730488881"/>
          <c:y val="2.9288581571803099E-2"/>
          <c:w val="0.70018379963982702"/>
          <c:h val="0.9707114184281969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651C-4931-8D2B-4D690F4A6EC5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651C-4931-8D2B-4D690F4A6EC5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651C-4931-8D2B-4D690F4A6EC5}"/>
              </c:ext>
            </c:extLst>
          </c:dPt>
          <c:cat>
            <c:strRef>
              <c:f>'Compteur pupitre'!$C$34:$C$37</c:f>
              <c:strCache>
                <c:ptCount val="4"/>
                <c:pt idx="0">
                  <c:v>Rouge</c:v>
                </c:pt>
                <c:pt idx="1">
                  <c:v>Orange</c:v>
                </c:pt>
                <c:pt idx="2">
                  <c:v>Vert</c:v>
                </c:pt>
                <c:pt idx="3">
                  <c:v>Transparent</c:v>
                </c:pt>
              </c:strCache>
            </c:strRef>
          </c:cat>
          <c:val>
            <c:numRef>
              <c:f>'Compteur pupitre'!$D$34:$D$37</c:f>
              <c:numCache>
                <c:formatCode>General</c:formatCode>
                <c:ptCount val="4"/>
                <c:pt idx="0">
                  <c:v>150</c:v>
                </c:pt>
                <c:pt idx="1">
                  <c:v>50</c:v>
                </c:pt>
                <c:pt idx="2">
                  <c:v>200</c:v>
                </c:pt>
                <c:pt idx="3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51C-4931-8D2B-4D690F4A6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8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8-651C-4931-8D2B-4D690F4A6EC5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A-651C-4931-8D2B-4D690F4A6EC5}"/>
              </c:ext>
            </c:extLst>
          </c:dPt>
          <c:dPt>
            <c:idx val="2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C-651C-4931-8D2B-4D690F4A6EC5}"/>
              </c:ext>
            </c:extLst>
          </c:dPt>
          <c:val>
            <c:numRef>
              <c:f>'Compteur pupitre'!$D$39:$D$41</c:f>
              <c:numCache>
                <c:formatCode>General</c:formatCode>
                <c:ptCount val="3"/>
                <c:pt idx="0" formatCode="0">
                  <c:v>115</c:v>
                </c:pt>
                <c:pt idx="1">
                  <c:v>3</c:v>
                </c:pt>
                <c:pt idx="2" formatCode="0">
                  <c:v>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51C-4931-8D2B-4D690F4A6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60000"/>
        <a:lumOff val="4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" Type="http://schemas.openxmlformats.org/officeDocument/2006/relationships/chart" Target="../charts/chart2.xml"/><Relationship Id="rId21" Type="http://schemas.openxmlformats.org/officeDocument/2006/relationships/chart" Target="../charts/chart20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2" Type="http://schemas.openxmlformats.org/officeDocument/2006/relationships/chart" Target="../charts/chart1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hyperlink" Target="#Sommaire!A1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3</xdr:row>
      <xdr:rowOff>7620</xdr:rowOff>
    </xdr:from>
    <xdr:to>
      <xdr:col>4</xdr:col>
      <xdr:colOff>429314</xdr:colOff>
      <xdr:row>8</xdr:row>
      <xdr:rowOff>222706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76687" y="1277620"/>
          <a:ext cx="1437694" cy="1188753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B</a:t>
          </a:r>
        </a:p>
      </xdr:txBody>
    </xdr:sp>
    <xdr:clientData/>
  </xdr:twoCellAnchor>
  <xdr:twoCellAnchor>
    <xdr:from>
      <xdr:col>1</xdr:col>
      <xdr:colOff>7619</xdr:colOff>
      <xdr:row>3</xdr:row>
      <xdr:rowOff>7620</xdr:rowOff>
    </xdr:from>
    <xdr:to>
      <xdr:col>2</xdr:col>
      <xdr:colOff>440266</xdr:colOff>
      <xdr:row>8</xdr:row>
      <xdr:rowOff>213360</xdr:rowOff>
    </xdr:to>
    <xdr:sp macro="[0]!PointA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1752" y="1277620"/>
          <a:ext cx="1448647" cy="1179407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A</a:t>
          </a:r>
        </a:p>
      </xdr:txBody>
    </xdr:sp>
    <xdr:clientData/>
  </xdr:twoCellAnchor>
  <xdr:twoCellAnchor>
    <xdr:from>
      <xdr:col>13</xdr:col>
      <xdr:colOff>7620</xdr:colOff>
      <xdr:row>3</xdr:row>
      <xdr:rowOff>7620</xdr:rowOff>
    </xdr:from>
    <xdr:to>
      <xdr:col>15</xdr:col>
      <xdr:colOff>197220</xdr:colOff>
      <xdr:row>8</xdr:row>
      <xdr:rowOff>222706</xdr:rowOff>
    </xdr:to>
    <xdr:sp macro="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251353" y="1277620"/>
          <a:ext cx="1459600" cy="1188753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H</a:t>
          </a:r>
        </a:p>
      </xdr:txBody>
    </xdr:sp>
    <xdr:clientData/>
  </xdr:twoCellAnchor>
  <xdr:twoCellAnchor>
    <xdr:from>
      <xdr:col>5</xdr:col>
      <xdr:colOff>15240</xdr:colOff>
      <xdr:row>3</xdr:row>
      <xdr:rowOff>7620</xdr:rowOff>
    </xdr:from>
    <xdr:to>
      <xdr:col>6</xdr:col>
      <xdr:colOff>436934</xdr:colOff>
      <xdr:row>8</xdr:row>
      <xdr:rowOff>222706</xdr:rowOff>
    </xdr:to>
    <xdr:sp macro="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079240" y="1277620"/>
          <a:ext cx="1437694" cy="1188753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C</a:t>
          </a:r>
        </a:p>
      </xdr:txBody>
    </xdr:sp>
    <xdr:clientData/>
  </xdr:twoCellAnchor>
  <xdr:twoCellAnchor>
    <xdr:from>
      <xdr:col>7</xdr:col>
      <xdr:colOff>15239</xdr:colOff>
      <xdr:row>3</xdr:row>
      <xdr:rowOff>7620</xdr:rowOff>
    </xdr:from>
    <xdr:to>
      <xdr:col>8</xdr:col>
      <xdr:colOff>425982</xdr:colOff>
      <xdr:row>8</xdr:row>
      <xdr:rowOff>213360</xdr:rowOff>
    </xdr:to>
    <xdr:sp macro="" textlink="">
      <xdr:nvSpPr>
        <xdr:cNvPr id="6" name="Rectangle : en biseau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874172" y="1277620"/>
          <a:ext cx="1426743" cy="1179407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D</a:t>
          </a:r>
        </a:p>
      </xdr:txBody>
    </xdr:sp>
    <xdr:clientData/>
  </xdr:twoCellAnchor>
  <xdr:twoCellAnchor>
    <xdr:from>
      <xdr:col>11</xdr:col>
      <xdr:colOff>7619</xdr:colOff>
      <xdr:row>3</xdr:row>
      <xdr:rowOff>0</xdr:rowOff>
    </xdr:from>
    <xdr:to>
      <xdr:col>12</xdr:col>
      <xdr:colOff>440266</xdr:colOff>
      <xdr:row>8</xdr:row>
      <xdr:rowOff>215086</xdr:rowOff>
    </xdr:to>
    <xdr:sp macro="" textlink="">
      <xdr:nvSpPr>
        <xdr:cNvPr id="7" name="Rectangle : en biseau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456419" y="1270000"/>
          <a:ext cx="1448647" cy="1188753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F</a:t>
          </a:r>
        </a:p>
      </xdr:txBody>
    </xdr:sp>
    <xdr:clientData/>
  </xdr:twoCellAnchor>
  <xdr:twoCellAnchor>
    <xdr:from>
      <xdr:col>9</xdr:col>
      <xdr:colOff>15240</xdr:colOff>
      <xdr:row>3</xdr:row>
      <xdr:rowOff>7620</xdr:rowOff>
    </xdr:from>
    <xdr:to>
      <xdr:col>10</xdr:col>
      <xdr:colOff>436934</xdr:colOff>
      <xdr:row>8</xdr:row>
      <xdr:rowOff>222706</xdr:rowOff>
    </xdr:to>
    <xdr:sp macro="" textlink="">
      <xdr:nvSpPr>
        <xdr:cNvPr id="8" name="Rectangle : en biseau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69107" y="1277620"/>
          <a:ext cx="1437694" cy="1188753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E</a:t>
          </a:r>
        </a:p>
      </xdr:txBody>
    </xdr:sp>
    <xdr:clientData/>
  </xdr:twoCellAnchor>
  <xdr:twoCellAnchor>
    <xdr:from>
      <xdr:col>0</xdr:col>
      <xdr:colOff>474132</xdr:colOff>
      <xdr:row>11</xdr:row>
      <xdr:rowOff>0</xdr:rowOff>
    </xdr:from>
    <xdr:to>
      <xdr:col>2</xdr:col>
      <xdr:colOff>432646</xdr:colOff>
      <xdr:row>17</xdr:row>
      <xdr:rowOff>16966</xdr:rowOff>
    </xdr:to>
    <xdr:sp macro="" textlink="">
      <xdr:nvSpPr>
        <xdr:cNvPr id="9" name="Rectangle : en biseau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74132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1</a:t>
          </a:r>
        </a:p>
      </xdr:txBody>
    </xdr:sp>
    <xdr:clientData/>
  </xdr:twoCellAnchor>
  <xdr:twoCellAnchor>
    <xdr:from>
      <xdr:col>2</xdr:col>
      <xdr:colOff>778933</xdr:colOff>
      <xdr:row>11</xdr:row>
      <xdr:rowOff>0</xdr:rowOff>
    </xdr:from>
    <xdr:to>
      <xdr:col>4</xdr:col>
      <xdr:colOff>432646</xdr:colOff>
      <xdr:row>17</xdr:row>
      <xdr:rowOff>16966</xdr:rowOff>
    </xdr:to>
    <xdr:sp macro="" textlink="">
      <xdr:nvSpPr>
        <xdr:cNvPr id="11" name="Rectangle : en biseau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269066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2</a:t>
          </a:r>
        </a:p>
      </xdr:txBody>
    </xdr:sp>
    <xdr:clientData/>
  </xdr:twoCellAnchor>
  <xdr:twoCellAnchor>
    <xdr:from>
      <xdr:col>4</xdr:col>
      <xdr:colOff>778932</xdr:colOff>
      <xdr:row>11</xdr:row>
      <xdr:rowOff>0</xdr:rowOff>
    </xdr:from>
    <xdr:to>
      <xdr:col>6</xdr:col>
      <xdr:colOff>432646</xdr:colOff>
      <xdr:row>17</xdr:row>
      <xdr:rowOff>16966</xdr:rowOff>
    </xdr:to>
    <xdr:sp macro="" textlink="">
      <xdr:nvSpPr>
        <xdr:cNvPr id="12" name="Rectangle : en biseau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063999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3</a:t>
          </a:r>
        </a:p>
      </xdr:txBody>
    </xdr:sp>
    <xdr:clientData/>
  </xdr:twoCellAnchor>
  <xdr:twoCellAnchor>
    <xdr:from>
      <xdr:col>6</xdr:col>
      <xdr:colOff>778932</xdr:colOff>
      <xdr:row>11</xdr:row>
      <xdr:rowOff>0</xdr:rowOff>
    </xdr:from>
    <xdr:to>
      <xdr:col>8</xdr:col>
      <xdr:colOff>432646</xdr:colOff>
      <xdr:row>17</xdr:row>
      <xdr:rowOff>16966</xdr:rowOff>
    </xdr:to>
    <xdr:sp macro="" textlink="">
      <xdr:nvSpPr>
        <xdr:cNvPr id="13" name="Rectangle : en biseau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58932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5</a:t>
          </a:r>
        </a:p>
      </xdr:txBody>
    </xdr:sp>
    <xdr:clientData/>
  </xdr:twoCellAnchor>
  <xdr:twoCellAnchor>
    <xdr:from>
      <xdr:col>8</xdr:col>
      <xdr:colOff>778933</xdr:colOff>
      <xdr:row>11</xdr:row>
      <xdr:rowOff>0</xdr:rowOff>
    </xdr:from>
    <xdr:to>
      <xdr:col>10</xdr:col>
      <xdr:colOff>432646</xdr:colOff>
      <xdr:row>17</xdr:row>
      <xdr:rowOff>16966</xdr:rowOff>
    </xdr:to>
    <xdr:sp macro="[0]!Point7" textlink="">
      <xdr:nvSpPr>
        <xdr:cNvPr id="14" name="Rectangle : en biseau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653866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7</a:t>
          </a:r>
        </a:p>
      </xdr:txBody>
    </xdr:sp>
    <xdr:clientData/>
  </xdr:twoCellAnchor>
  <xdr:twoCellAnchor>
    <xdr:from>
      <xdr:col>10</xdr:col>
      <xdr:colOff>778932</xdr:colOff>
      <xdr:row>11</xdr:row>
      <xdr:rowOff>0</xdr:rowOff>
    </xdr:from>
    <xdr:to>
      <xdr:col>12</xdr:col>
      <xdr:colOff>432646</xdr:colOff>
      <xdr:row>17</xdr:row>
      <xdr:rowOff>16966</xdr:rowOff>
    </xdr:to>
    <xdr:sp macro="" textlink="">
      <xdr:nvSpPr>
        <xdr:cNvPr id="15" name="Rectangle : en biseau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9448799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B1</a:t>
          </a:r>
          <a:endParaRPr lang="fr-FR" sz="4800" b="1" baseline="0"/>
        </a:p>
      </xdr:txBody>
    </xdr:sp>
    <xdr:clientData/>
  </xdr:twoCellAnchor>
  <xdr:twoCellAnchor>
    <xdr:from>
      <xdr:col>12</xdr:col>
      <xdr:colOff>778932</xdr:colOff>
      <xdr:row>11</xdr:row>
      <xdr:rowOff>0</xdr:rowOff>
    </xdr:from>
    <xdr:to>
      <xdr:col>15</xdr:col>
      <xdr:colOff>178646</xdr:colOff>
      <xdr:row>17</xdr:row>
      <xdr:rowOff>16966</xdr:rowOff>
    </xdr:to>
    <xdr:sp macro="" textlink="">
      <xdr:nvSpPr>
        <xdr:cNvPr id="16" name="Rectangle : en biseau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1243732" y="3801533"/>
          <a:ext cx="1448647" cy="1185366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B2</a:t>
          </a:r>
          <a:endParaRPr lang="fr-FR" sz="4800" b="1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128</xdr:row>
      <xdr:rowOff>76200</xdr:rowOff>
    </xdr:from>
    <xdr:to>
      <xdr:col>1</xdr:col>
      <xdr:colOff>387223</xdr:colOff>
      <xdr:row>129</xdr:row>
      <xdr:rowOff>132230</xdr:rowOff>
    </xdr:to>
    <xdr:sp macro="[0]!Reseta" textlink="">
      <xdr:nvSpPr>
        <xdr:cNvPr id="323" name="Ellipse 322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/>
      </xdr:nvSpPr>
      <xdr:spPr>
        <a:xfrm>
          <a:off x="1130300" y="21145500"/>
          <a:ext cx="234823" cy="25923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3</xdr:col>
      <xdr:colOff>58042</xdr:colOff>
      <xdr:row>39</xdr:row>
      <xdr:rowOff>0</xdr:rowOff>
    </xdr:from>
    <xdr:to>
      <xdr:col>6</xdr:col>
      <xdr:colOff>488462</xdr:colOff>
      <xdr:row>39</xdr:row>
      <xdr:rowOff>154212</xdr:rowOff>
    </xdr:to>
    <xdr:sp macro="" textlink="">
      <xdr:nvSpPr>
        <xdr:cNvPr id="332" name="Double flèche horizontale 331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/>
      </xdr:nvSpPr>
      <xdr:spPr>
        <a:xfrm>
          <a:off x="2109580" y="6643077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808006</xdr:colOff>
      <xdr:row>122</xdr:row>
      <xdr:rowOff>386</xdr:rowOff>
    </xdr:from>
    <xdr:to>
      <xdr:col>1</xdr:col>
      <xdr:colOff>537845</xdr:colOff>
      <xdr:row>125</xdr:row>
      <xdr:rowOff>47864</xdr:rowOff>
    </xdr:to>
    <xdr:pic macro="[0]!Actualiser">
      <xdr:nvPicPr>
        <xdr:cNvPr id="335" name="Image 334" descr="ctualiser Icône Flèche Bouton Bleu Vitreux Banque D'Images Et Pho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006" y="21533942"/>
          <a:ext cx="705522" cy="707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47621</xdr:colOff>
      <xdr:row>39</xdr:row>
      <xdr:rowOff>5861</xdr:rowOff>
    </xdr:from>
    <xdr:to>
      <xdr:col>23</xdr:col>
      <xdr:colOff>478041</xdr:colOff>
      <xdr:row>39</xdr:row>
      <xdr:rowOff>160073</xdr:rowOff>
    </xdr:to>
    <xdr:sp macro="" textlink="">
      <xdr:nvSpPr>
        <xdr:cNvPr id="338" name="Double flèche horizontale 337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/>
      </xdr:nvSpPr>
      <xdr:spPr>
        <a:xfrm>
          <a:off x="6413903" y="6648938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37200</xdr:colOff>
      <xdr:row>38</xdr:row>
      <xdr:rowOff>190825</xdr:rowOff>
    </xdr:from>
    <xdr:to>
      <xdr:col>39</xdr:col>
      <xdr:colOff>467621</xdr:colOff>
      <xdr:row>39</xdr:row>
      <xdr:rowOff>149652</xdr:rowOff>
    </xdr:to>
    <xdr:sp macro="" textlink="">
      <xdr:nvSpPr>
        <xdr:cNvPr id="341" name="Double flèche horizontale 340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/>
      </xdr:nvSpPr>
      <xdr:spPr>
        <a:xfrm>
          <a:off x="10718226" y="6638517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75626</xdr:colOff>
      <xdr:row>38</xdr:row>
      <xdr:rowOff>180404</xdr:rowOff>
    </xdr:from>
    <xdr:to>
      <xdr:col>55</xdr:col>
      <xdr:colOff>506046</xdr:colOff>
      <xdr:row>39</xdr:row>
      <xdr:rowOff>139231</xdr:rowOff>
    </xdr:to>
    <xdr:sp macro="" textlink="">
      <xdr:nvSpPr>
        <xdr:cNvPr id="344" name="Double flèche horizontale 343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/>
      </xdr:nvSpPr>
      <xdr:spPr>
        <a:xfrm>
          <a:off x="15071395" y="6628096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68</xdr:col>
      <xdr:colOff>48923</xdr:colOff>
      <xdr:row>38</xdr:row>
      <xdr:rowOff>186265</xdr:rowOff>
    </xdr:from>
    <xdr:to>
      <xdr:col>71</xdr:col>
      <xdr:colOff>479343</xdr:colOff>
      <xdr:row>39</xdr:row>
      <xdr:rowOff>145092</xdr:rowOff>
    </xdr:to>
    <xdr:sp macro="" textlink="">
      <xdr:nvSpPr>
        <xdr:cNvPr id="347" name="Double flèche horizontale 346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/>
      </xdr:nvSpPr>
      <xdr:spPr>
        <a:xfrm>
          <a:off x="19359436" y="6633957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84</xdr:col>
      <xdr:colOff>54785</xdr:colOff>
      <xdr:row>38</xdr:row>
      <xdr:rowOff>192126</xdr:rowOff>
    </xdr:from>
    <xdr:to>
      <xdr:col>87</xdr:col>
      <xdr:colOff>485205</xdr:colOff>
      <xdr:row>39</xdr:row>
      <xdr:rowOff>150953</xdr:rowOff>
    </xdr:to>
    <xdr:sp macro="" textlink="">
      <xdr:nvSpPr>
        <xdr:cNvPr id="350" name="Double flèche horizontale 349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/>
      </xdr:nvSpPr>
      <xdr:spPr>
        <a:xfrm>
          <a:off x="23680041" y="6639818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100</xdr:col>
      <xdr:colOff>44364</xdr:colOff>
      <xdr:row>38</xdr:row>
      <xdr:rowOff>181705</xdr:rowOff>
    </xdr:from>
    <xdr:to>
      <xdr:col>103</xdr:col>
      <xdr:colOff>474784</xdr:colOff>
      <xdr:row>39</xdr:row>
      <xdr:rowOff>140532</xdr:rowOff>
    </xdr:to>
    <xdr:sp macro="" textlink="">
      <xdr:nvSpPr>
        <xdr:cNvPr id="353" name="Double flèche horizontale 352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/>
      </xdr:nvSpPr>
      <xdr:spPr>
        <a:xfrm>
          <a:off x="27984364" y="6629397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100</xdr:col>
      <xdr:colOff>66508</xdr:colOff>
      <xdr:row>67</xdr:row>
      <xdr:rowOff>171283</xdr:rowOff>
    </xdr:from>
    <xdr:to>
      <xdr:col>103</xdr:col>
      <xdr:colOff>496928</xdr:colOff>
      <xdr:row>68</xdr:row>
      <xdr:rowOff>130111</xdr:rowOff>
    </xdr:to>
    <xdr:sp macro="" textlink="">
      <xdr:nvSpPr>
        <xdr:cNvPr id="356" name="Double flèche horizontale 355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/>
      </xdr:nvSpPr>
      <xdr:spPr>
        <a:xfrm>
          <a:off x="28006508" y="12415386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84</xdr:col>
      <xdr:colOff>72370</xdr:colOff>
      <xdr:row>67</xdr:row>
      <xdr:rowOff>177144</xdr:rowOff>
    </xdr:from>
    <xdr:to>
      <xdr:col>87</xdr:col>
      <xdr:colOff>502790</xdr:colOff>
      <xdr:row>68</xdr:row>
      <xdr:rowOff>135972</xdr:rowOff>
    </xdr:to>
    <xdr:sp macro="" textlink="">
      <xdr:nvSpPr>
        <xdr:cNvPr id="359" name="Double flèche horizontale 358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/>
      </xdr:nvSpPr>
      <xdr:spPr>
        <a:xfrm>
          <a:off x="23697626" y="12421247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68</xdr:col>
      <xdr:colOff>78231</xdr:colOff>
      <xdr:row>67</xdr:row>
      <xdr:rowOff>183005</xdr:rowOff>
    </xdr:from>
    <xdr:to>
      <xdr:col>71</xdr:col>
      <xdr:colOff>508651</xdr:colOff>
      <xdr:row>68</xdr:row>
      <xdr:rowOff>141833</xdr:rowOff>
    </xdr:to>
    <xdr:sp macro="" textlink="">
      <xdr:nvSpPr>
        <xdr:cNvPr id="362" name="Double flèche horizontale 361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/>
      </xdr:nvSpPr>
      <xdr:spPr>
        <a:xfrm>
          <a:off x="19388744" y="12427108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35246</xdr:colOff>
      <xdr:row>67</xdr:row>
      <xdr:rowOff>188866</xdr:rowOff>
    </xdr:from>
    <xdr:to>
      <xdr:col>55</xdr:col>
      <xdr:colOff>465666</xdr:colOff>
      <xdr:row>68</xdr:row>
      <xdr:rowOff>147694</xdr:rowOff>
    </xdr:to>
    <xdr:sp macro="" textlink="">
      <xdr:nvSpPr>
        <xdr:cNvPr id="365" name="Double flèche horizontale 36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/>
      </xdr:nvSpPr>
      <xdr:spPr>
        <a:xfrm>
          <a:off x="15031015" y="12432969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41107</xdr:colOff>
      <xdr:row>67</xdr:row>
      <xdr:rowOff>178445</xdr:rowOff>
    </xdr:from>
    <xdr:to>
      <xdr:col>39</xdr:col>
      <xdr:colOff>471528</xdr:colOff>
      <xdr:row>68</xdr:row>
      <xdr:rowOff>137273</xdr:rowOff>
    </xdr:to>
    <xdr:sp macro="" textlink="">
      <xdr:nvSpPr>
        <xdr:cNvPr id="368" name="Double flèche horizontale 367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/>
      </xdr:nvSpPr>
      <xdr:spPr>
        <a:xfrm>
          <a:off x="10722133" y="12422548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79533</xdr:colOff>
      <xdr:row>67</xdr:row>
      <xdr:rowOff>184306</xdr:rowOff>
    </xdr:from>
    <xdr:to>
      <xdr:col>23</xdr:col>
      <xdr:colOff>509953</xdr:colOff>
      <xdr:row>68</xdr:row>
      <xdr:rowOff>143134</xdr:rowOff>
    </xdr:to>
    <xdr:sp macro="" textlink="">
      <xdr:nvSpPr>
        <xdr:cNvPr id="371" name="Double flèche horizontale 370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/>
      </xdr:nvSpPr>
      <xdr:spPr>
        <a:xfrm>
          <a:off x="6445815" y="12428409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69113</xdr:colOff>
      <xdr:row>67</xdr:row>
      <xdr:rowOff>173885</xdr:rowOff>
    </xdr:from>
    <xdr:to>
      <xdr:col>6</xdr:col>
      <xdr:colOff>499533</xdr:colOff>
      <xdr:row>68</xdr:row>
      <xdr:rowOff>132713</xdr:rowOff>
    </xdr:to>
    <xdr:sp macro="" textlink="">
      <xdr:nvSpPr>
        <xdr:cNvPr id="374" name="Double flèche horizontale 373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/>
      </xdr:nvSpPr>
      <xdr:spPr>
        <a:xfrm>
          <a:off x="2120651" y="12417988"/>
          <a:ext cx="984010" cy="154212"/>
        </a:xfrm>
        <a:prstGeom prst="leftRightArrow">
          <a:avLst>
            <a:gd name="adj1" fmla="val 50000"/>
            <a:gd name="adj2" fmla="val 127022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153570</xdr:colOff>
      <xdr:row>2</xdr:row>
      <xdr:rowOff>61576</xdr:rowOff>
    </xdr:from>
    <xdr:to>
      <xdr:col>14</xdr:col>
      <xdr:colOff>193</xdr:colOff>
      <xdr:row>3</xdr:row>
      <xdr:rowOff>423543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36705</xdr:colOff>
      <xdr:row>13</xdr:row>
      <xdr:rowOff>28576</xdr:rowOff>
    </xdr:from>
    <xdr:to>
      <xdr:col>2</xdr:col>
      <xdr:colOff>190867</xdr:colOff>
      <xdr:row>24</xdr:row>
      <xdr:rowOff>148854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44046</xdr:colOff>
      <xdr:row>12</xdr:row>
      <xdr:rowOff>7341</xdr:rowOff>
    </xdr:from>
    <xdr:to>
      <xdr:col>19</xdr:col>
      <xdr:colOff>198208</xdr:colOff>
      <xdr:row>25</xdr:row>
      <xdr:rowOff>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44047</xdr:colOff>
      <xdr:row>13</xdr:row>
      <xdr:rowOff>0</xdr:rowOff>
    </xdr:from>
    <xdr:to>
      <xdr:col>35</xdr:col>
      <xdr:colOff>198208</xdr:colOff>
      <xdr:row>25</xdr:row>
      <xdr:rowOff>7341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49</xdr:col>
      <xdr:colOff>44046</xdr:colOff>
      <xdr:row>12</xdr:row>
      <xdr:rowOff>14681</xdr:rowOff>
    </xdr:from>
    <xdr:to>
      <xdr:col>51</xdr:col>
      <xdr:colOff>198208</xdr:colOff>
      <xdr:row>25</xdr:row>
      <xdr:rowOff>7340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65</xdr:col>
      <xdr:colOff>36705</xdr:colOff>
      <xdr:row>13</xdr:row>
      <xdr:rowOff>7341</xdr:rowOff>
    </xdr:from>
    <xdr:to>
      <xdr:col>67</xdr:col>
      <xdr:colOff>190867</xdr:colOff>
      <xdr:row>25</xdr:row>
      <xdr:rowOff>14682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81</xdr:col>
      <xdr:colOff>36705</xdr:colOff>
      <xdr:row>13</xdr:row>
      <xdr:rowOff>0</xdr:rowOff>
    </xdr:from>
    <xdr:to>
      <xdr:col>83</xdr:col>
      <xdr:colOff>190866</xdr:colOff>
      <xdr:row>25</xdr:row>
      <xdr:rowOff>7341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97</xdr:col>
      <xdr:colOff>36705</xdr:colOff>
      <xdr:row>13</xdr:row>
      <xdr:rowOff>7341</xdr:rowOff>
    </xdr:from>
    <xdr:to>
      <xdr:col>99</xdr:col>
      <xdr:colOff>190867</xdr:colOff>
      <xdr:row>25</xdr:row>
      <xdr:rowOff>14682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36705</xdr:colOff>
      <xdr:row>52</xdr:row>
      <xdr:rowOff>7341</xdr:rowOff>
    </xdr:from>
    <xdr:to>
      <xdr:col>2</xdr:col>
      <xdr:colOff>190867</xdr:colOff>
      <xdr:row>63</xdr:row>
      <xdr:rowOff>14682</xdr:rowOff>
    </xdr:to>
    <xdr:graphicFrame macro="">
      <xdr:nvGraphicFramePr>
        <xdr:cNvPr id="32" name="Graphiqu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17</xdr:col>
      <xdr:colOff>36705</xdr:colOff>
      <xdr:row>51</xdr:row>
      <xdr:rowOff>14681</xdr:rowOff>
    </xdr:from>
    <xdr:to>
      <xdr:col>19</xdr:col>
      <xdr:colOff>190867</xdr:colOff>
      <xdr:row>63</xdr:row>
      <xdr:rowOff>7340</xdr:rowOff>
    </xdr:to>
    <xdr:graphicFrame macro="">
      <xdr:nvGraphicFramePr>
        <xdr:cNvPr id="33" name="Graphiqu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33</xdr:col>
      <xdr:colOff>36705</xdr:colOff>
      <xdr:row>52</xdr:row>
      <xdr:rowOff>7341</xdr:rowOff>
    </xdr:from>
    <xdr:to>
      <xdr:col>35</xdr:col>
      <xdr:colOff>190866</xdr:colOff>
      <xdr:row>63</xdr:row>
      <xdr:rowOff>14682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49</xdr:col>
      <xdr:colOff>44047</xdr:colOff>
      <xdr:row>51</xdr:row>
      <xdr:rowOff>7341</xdr:rowOff>
    </xdr:from>
    <xdr:to>
      <xdr:col>51</xdr:col>
      <xdr:colOff>198209</xdr:colOff>
      <xdr:row>62</xdr:row>
      <xdr:rowOff>205549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65</xdr:col>
      <xdr:colOff>36705</xdr:colOff>
      <xdr:row>52</xdr:row>
      <xdr:rowOff>7341</xdr:rowOff>
    </xdr:from>
    <xdr:to>
      <xdr:col>67</xdr:col>
      <xdr:colOff>190867</xdr:colOff>
      <xdr:row>63</xdr:row>
      <xdr:rowOff>14682</xdr:rowOff>
    </xdr:to>
    <xdr:graphicFrame macro="">
      <xdr:nvGraphicFramePr>
        <xdr:cNvPr id="36" name="Graphiqu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81</xdr:col>
      <xdr:colOff>36705</xdr:colOff>
      <xdr:row>52</xdr:row>
      <xdr:rowOff>0</xdr:rowOff>
    </xdr:from>
    <xdr:to>
      <xdr:col>83</xdr:col>
      <xdr:colOff>190866</xdr:colOff>
      <xdr:row>63</xdr:row>
      <xdr:rowOff>7341</xdr:rowOff>
    </xdr:to>
    <xdr:graphicFrame macro="">
      <xdr:nvGraphicFramePr>
        <xdr:cNvPr id="37" name="Graphiqu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97</xdr:col>
      <xdr:colOff>44047</xdr:colOff>
      <xdr:row>52</xdr:row>
      <xdr:rowOff>0</xdr:rowOff>
    </xdr:from>
    <xdr:to>
      <xdr:col>99</xdr:col>
      <xdr:colOff>198209</xdr:colOff>
      <xdr:row>63</xdr:row>
      <xdr:rowOff>7341</xdr:rowOff>
    </xdr:to>
    <xdr:graphicFrame macro="">
      <xdr:nvGraphicFramePr>
        <xdr:cNvPr id="38" name="Graphiqu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3</xdr:col>
      <xdr:colOff>160020</xdr:colOff>
      <xdr:row>5</xdr:row>
      <xdr:rowOff>182880</xdr:rowOff>
    </xdr:from>
    <xdr:to>
      <xdr:col>3</xdr:col>
      <xdr:colOff>312420</xdr:colOff>
      <xdr:row>6</xdr:row>
      <xdr:rowOff>160020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100-00001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175260</xdr:colOff>
      <xdr:row>5</xdr:row>
      <xdr:rowOff>160020</xdr:rowOff>
    </xdr:from>
    <xdr:to>
      <xdr:col>6</xdr:col>
      <xdr:colOff>388620</xdr:colOff>
      <xdr:row>7</xdr:row>
      <xdr:rowOff>7620</xdr:rowOff>
    </xdr:to>
    <xdr:sp macro="" textlink="">
      <xdr:nvSpPr>
        <xdr:cNvPr id="1056" name="Check Box 32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100-00002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182880</xdr:colOff>
      <xdr:row>5</xdr:row>
      <xdr:rowOff>144780</xdr:rowOff>
    </xdr:from>
    <xdr:to>
      <xdr:col>9</xdr:col>
      <xdr:colOff>411480</xdr:colOff>
      <xdr:row>7</xdr:row>
      <xdr:rowOff>0</xdr:rowOff>
    </xdr:to>
    <xdr:sp macro="" textlink="">
      <xdr:nvSpPr>
        <xdr:cNvPr id="1057" name="Check Box 33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100-00002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167640</xdr:colOff>
      <xdr:row>5</xdr:row>
      <xdr:rowOff>160020</xdr:rowOff>
    </xdr:from>
    <xdr:to>
      <xdr:col>12</xdr:col>
      <xdr:colOff>381000</xdr:colOff>
      <xdr:row>7</xdr:row>
      <xdr:rowOff>0</xdr:rowOff>
    </xdr:to>
    <xdr:sp macro="" textlink="">
      <xdr:nvSpPr>
        <xdr:cNvPr id="1058" name="Check Box 34" hidden="1">
          <a:extLst>
            <a:ext uri="{63B3BB69-23CF-44E3-9099-C40C66FF867C}">
              <a14:compatExt xmlns:a14="http://schemas.microsoft.com/office/drawing/2010/main" spid="_x0000_s1058"/>
            </a:ext>
            <a:ext uri="{FF2B5EF4-FFF2-40B4-BE49-F238E27FC236}">
              <a16:creationId xmlns:a16="http://schemas.microsoft.com/office/drawing/2014/main" id="{00000000-0008-0000-0100-00002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129540</xdr:colOff>
      <xdr:row>5</xdr:row>
      <xdr:rowOff>53340</xdr:rowOff>
    </xdr:from>
    <xdr:to>
      <xdr:col>21</xdr:col>
      <xdr:colOff>22860</xdr:colOff>
      <xdr:row>7</xdr:row>
      <xdr:rowOff>129540</xdr:rowOff>
    </xdr:to>
    <xdr:sp macro="" textlink="">
      <xdr:nvSpPr>
        <xdr:cNvPr id="1059" name="Check Box 35" hidden="1">
          <a:extLst>
            <a:ext uri="{63B3BB69-23CF-44E3-9099-C40C66FF867C}">
              <a14:compatExt xmlns:a14="http://schemas.microsoft.com/office/drawing/2010/main" spid="_x0000_s1059"/>
            </a:ex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23</xdr:col>
      <xdr:colOff>129540</xdr:colOff>
      <xdr:row>5</xdr:row>
      <xdr:rowOff>137160</xdr:rowOff>
    </xdr:from>
    <xdr:to>
      <xdr:col>23</xdr:col>
      <xdr:colOff>480060</xdr:colOff>
      <xdr:row>7</xdr:row>
      <xdr:rowOff>38100</xdr:rowOff>
    </xdr:to>
    <xdr:sp macro="" textlink="">
      <xdr:nvSpPr>
        <xdr:cNvPr id="1060" name="Check Box 36" hidden="1">
          <a:extLst>
            <a:ext uri="{63B3BB69-23CF-44E3-9099-C40C66FF867C}">
              <a14:compatExt xmlns:a14="http://schemas.microsoft.com/office/drawing/2010/main" spid="_x0000_s1060"/>
            </a:ext>
            <a:ext uri="{FF2B5EF4-FFF2-40B4-BE49-F238E27FC236}">
              <a16:creationId xmlns:a16="http://schemas.microsoft.com/office/drawing/2014/main" id="{00000000-0008-0000-0100-00002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114300</xdr:colOff>
      <xdr:row>5</xdr:row>
      <xdr:rowOff>137160</xdr:rowOff>
    </xdr:from>
    <xdr:to>
      <xdr:col>26</xdr:col>
      <xdr:colOff>480060</xdr:colOff>
      <xdr:row>7</xdr:row>
      <xdr:rowOff>38100</xdr:rowOff>
    </xdr:to>
    <xdr:sp macro="" textlink="">
      <xdr:nvSpPr>
        <xdr:cNvPr id="1061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00000000-0008-0000-0100-00002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114300</xdr:colOff>
      <xdr:row>5</xdr:row>
      <xdr:rowOff>137160</xdr:rowOff>
    </xdr:from>
    <xdr:to>
      <xdr:col>29</xdr:col>
      <xdr:colOff>480060</xdr:colOff>
      <xdr:row>7</xdr:row>
      <xdr:rowOff>38100</xdr:rowOff>
    </xdr:to>
    <xdr:sp macro="" textlink="">
      <xdr:nvSpPr>
        <xdr:cNvPr id="1062" name="Check Box 38" hidden="1">
          <a:extLst>
            <a:ext uri="{63B3BB69-23CF-44E3-9099-C40C66FF867C}">
              <a14:compatExt xmlns:a14="http://schemas.microsoft.com/office/drawing/2010/main" spid="_x0000_s1062"/>
            </a:ext>
            <a:ext uri="{FF2B5EF4-FFF2-40B4-BE49-F238E27FC236}">
              <a16:creationId xmlns:a16="http://schemas.microsoft.com/office/drawing/2014/main" id="{00000000-0008-0000-0100-00002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129540</xdr:colOff>
      <xdr:row>5</xdr:row>
      <xdr:rowOff>53340</xdr:rowOff>
    </xdr:from>
    <xdr:to>
      <xdr:col>37</xdr:col>
      <xdr:colOff>22860</xdr:colOff>
      <xdr:row>7</xdr:row>
      <xdr:rowOff>129540</xdr:rowOff>
    </xdr:to>
    <xdr:sp macro="" textlink="">
      <xdr:nvSpPr>
        <xdr:cNvPr id="1063" name="Check Box 39" hidden="1">
          <a:extLst>
            <a:ext uri="{63B3BB69-23CF-44E3-9099-C40C66FF867C}">
              <a14:compatExt xmlns:a14="http://schemas.microsoft.com/office/drawing/2010/main" spid="_x0000_s1063"/>
            </a:ext>
            <a:ext uri="{FF2B5EF4-FFF2-40B4-BE49-F238E27FC236}">
              <a16:creationId xmlns:a16="http://schemas.microsoft.com/office/drawing/2014/main" id="{00000000-0008-0000-0100-00002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39</xdr:col>
      <xdr:colOff>129540</xdr:colOff>
      <xdr:row>5</xdr:row>
      <xdr:rowOff>137160</xdr:rowOff>
    </xdr:from>
    <xdr:to>
      <xdr:col>39</xdr:col>
      <xdr:colOff>480060</xdr:colOff>
      <xdr:row>7</xdr:row>
      <xdr:rowOff>38100</xdr:rowOff>
    </xdr:to>
    <xdr:sp macro="" textlink="">
      <xdr:nvSpPr>
        <xdr:cNvPr id="1064" name="Check Box 40" hidden="1">
          <a:extLst>
            <a:ext uri="{63B3BB69-23CF-44E3-9099-C40C66FF867C}">
              <a14:compatExt xmlns:a14="http://schemas.microsoft.com/office/drawing/2010/main" spid="_x0000_s1064"/>
            </a:ext>
            <a:ext uri="{FF2B5EF4-FFF2-40B4-BE49-F238E27FC236}">
              <a16:creationId xmlns:a16="http://schemas.microsoft.com/office/drawing/2014/main" id="{00000000-0008-0000-0100-00002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42</xdr:col>
      <xdr:colOff>114300</xdr:colOff>
      <xdr:row>5</xdr:row>
      <xdr:rowOff>137160</xdr:rowOff>
    </xdr:from>
    <xdr:to>
      <xdr:col>42</xdr:col>
      <xdr:colOff>480060</xdr:colOff>
      <xdr:row>7</xdr:row>
      <xdr:rowOff>38100</xdr:rowOff>
    </xdr:to>
    <xdr:sp macro="" textlink="">
      <xdr:nvSpPr>
        <xdr:cNvPr id="1065" name="Check Box 41" hidden="1">
          <a:extLst>
            <a:ext uri="{63B3BB69-23CF-44E3-9099-C40C66FF867C}">
              <a14:compatExt xmlns:a14="http://schemas.microsoft.com/office/drawing/2010/main" spid="_x0000_s1065"/>
            </a:ext>
            <a:ext uri="{FF2B5EF4-FFF2-40B4-BE49-F238E27FC236}">
              <a16:creationId xmlns:a16="http://schemas.microsoft.com/office/drawing/2014/main" id="{00000000-0008-0000-0100-00002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45</xdr:col>
      <xdr:colOff>114300</xdr:colOff>
      <xdr:row>5</xdr:row>
      <xdr:rowOff>137160</xdr:rowOff>
    </xdr:from>
    <xdr:to>
      <xdr:col>45</xdr:col>
      <xdr:colOff>480060</xdr:colOff>
      <xdr:row>7</xdr:row>
      <xdr:rowOff>38100</xdr:rowOff>
    </xdr:to>
    <xdr:sp macro="" textlink="">
      <xdr:nvSpPr>
        <xdr:cNvPr id="1066" name="Check Box 42" hidden="1">
          <a:extLst>
            <a:ext uri="{63B3BB69-23CF-44E3-9099-C40C66FF867C}">
              <a14:compatExt xmlns:a14="http://schemas.microsoft.com/office/drawing/2010/main" spid="_x0000_s1066"/>
            </a:ex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137160</xdr:colOff>
      <xdr:row>44</xdr:row>
      <xdr:rowOff>60960</xdr:rowOff>
    </xdr:from>
    <xdr:to>
      <xdr:col>4</xdr:col>
      <xdr:colOff>60960</xdr:colOff>
      <xdr:row>46</xdr:row>
      <xdr:rowOff>137160</xdr:rowOff>
    </xdr:to>
    <xdr:sp macro="" textlink="">
      <xdr:nvSpPr>
        <xdr:cNvPr id="1067" name="Check Box 43" hidden="1">
          <a:extLst>
            <a:ext uri="{63B3BB69-23CF-44E3-9099-C40C66FF867C}">
              <a14:compatExt xmlns:a14="http://schemas.microsoft.com/office/drawing/2010/main" spid="_x0000_s1067"/>
            </a:ext>
            <a:ext uri="{FF2B5EF4-FFF2-40B4-BE49-F238E27FC236}">
              <a16:creationId xmlns:a16="http://schemas.microsoft.com/office/drawing/2014/main" id="{00000000-0008-0000-0100-00002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137160</xdr:colOff>
      <xdr:row>44</xdr:row>
      <xdr:rowOff>152400</xdr:rowOff>
    </xdr:from>
    <xdr:to>
      <xdr:col>7</xdr:col>
      <xdr:colOff>0</xdr:colOff>
      <xdr:row>46</xdr:row>
      <xdr:rowOff>53340</xdr:rowOff>
    </xdr:to>
    <xdr:sp macro="" textlink="">
      <xdr:nvSpPr>
        <xdr:cNvPr id="1068" name="Check Box 44" hidden="1">
          <a:extLst>
            <a:ext uri="{63B3BB69-23CF-44E3-9099-C40C66FF867C}">
              <a14:compatExt xmlns:a14="http://schemas.microsoft.com/office/drawing/2010/main" spid="_x0000_s1068"/>
            </a:ext>
            <a:ext uri="{FF2B5EF4-FFF2-40B4-BE49-F238E27FC236}">
              <a16:creationId xmlns:a16="http://schemas.microsoft.com/office/drawing/2014/main" id="{00000000-0008-0000-0100-00002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129540</xdr:colOff>
      <xdr:row>44</xdr:row>
      <xdr:rowOff>152400</xdr:rowOff>
    </xdr:from>
    <xdr:to>
      <xdr:col>10</xdr:col>
      <xdr:colOff>0</xdr:colOff>
      <xdr:row>46</xdr:row>
      <xdr:rowOff>53340</xdr:rowOff>
    </xdr:to>
    <xdr:sp macro="" textlink="">
      <xdr:nvSpPr>
        <xdr:cNvPr id="1069" name="Check Box 45" hidden="1">
          <a:extLst>
            <a:ext uri="{63B3BB69-23CF-44E3-9099-C40C66FF867C}">
              <a14:compatExt xmlns:a14="http://schemas.microsoft.com/office/drawing/2010/main" spid="_x0000_s1069"/>
            </a:ext>
            <a:ext uri="{FF2B5EF4-FFF2-40B4-BE49-F238E27FC236}">
              <a16:creationId xmlns:a16="http://schemas.microsoft.com/office/drawing/2014/main" id="{00000000-0008-0000-0100-00002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129540</xdr:colOff>
      <xdr:row>44</xdr:row>
      <xdr:rowOff>152400</xdr:rowOff>
    </xdr:from>
    <xdr:to>
      <xdr:col>13</xdr:col>
      <xdr:colOff>7620</xdr:colOff>
      <xdr:row>46</xdr:row>
      <xdr:rowOff>53340</xdr:rowOff>
    </xdr:to>
    <xdr:sp macro="" textlink="">
      <xdr:nvSpPr>
        <xdr:cNvPr id="1070" name="Check Box 46" hidden="1">
          <a:extLst>
            <a:ext uri="{63B3BB69-23CF-44E3-9099-C40C66FF867C}">
              <a14:compatExt xmlns:a14="http://schemas.microsoft.com/office/drawing/2010/main" spid="_x0000_s1070"/>
            </a:ext>
            <a:ext uri="{FF2B5EF4-FFF2-40B4-BE49-F238E27FC236}">
              <a16:creationId xmlns:a16="http://schemas.microsoft.com/office/drawing/2014/main" id="{00000000-0008-0000-0100-00002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129540</xdr:colOff>
      <xdr:row>44</xdr:row>
      <xdr:rowOff>53340</xdr:rowOff>
    </xdr:from>
    <xdr:to>
      <xdr:col>21</xdr:col>
      <xdr:colOff>38100</xdr:colOff>
      <xdr:row>46</xdr:row>
      <xdr:rowOff>129540</xdr:rowOff>
    </xdr:to>
    <xdr:sp macro="" textlink="">
      <xdr:nvSpPr>
        <xdr:cNvPr id="1071" name="Check Box 47" hidden="1">
          <a:extLst>
            <a:ext uri="{63B3BB69-23CF-44E3-9099-C40C66FF867C}">
              <a14:compatExt xmlns:a14="http://schemas.microsoft.com/office/drawing/2010/main" spid="_x0000_s1071"/>
            </a:ext>
            <a:ext uri="{FF2B5EF4-FFF2-40B4-BE49-F238E27FC236}">
              <a16:creationId xmlns:a16="http://schemas.microsoft.com/office/drawing/2014/main" id="{00000000-0008-0000-0100-00002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23</xdr:col>
      <xdr:colOff>129540</xdr:colOff>
      <xdr:row>44</xdr:row>
      <xdr:rowOff>137160</xdr:rowOff>
    </xdr:from>
    <xdr:to>
      <xdr:col>23</xdr:col>
      <xdr:colOff>495300</xdr:colOff>
      <xdr:row>46</xdr:row>
      <xdr:rowOff>38100</xdr:rowOff>
    </xdr:to>
    <xdr:sp macro="" textlink="">
      <xdr:nvSpPr>
        <xdr:cNvPr id="1072" name="Check Box 48" hidden="1">
          <a:extLst>
            <a:ext uri="{63B3BB69-23CF-44E3-9099-C40C66FF867C}">
              <a14:compatExt xmlns:a14="http://schemas.microsoft.com/office/drawing/2010/main" spid="_x0000_s1072"/>
            </a:ext>
            <a:ext uri="{FF2B5EF4-FFF2-40B4-BE49-F238E27FC236}">
              <a16:creationId xmlns:a16="http://schemas.microsoft.com/office/drawing/2014/main" id="{00000000-0008-0000-0100-00003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114300</xdr:colOff>
      <xdr:row>44</xdr:row>
      <xdr:rowOff>137160</xdr:rowOff>
    </xdr:from>
    <xdr:to>
      <xdr:col>26</xdr:col>
      <xdr:colOff>495300</xdr:colOff>
      <xdr:row>46</xdr:row>
      <xdr:rowOff>38100</xdr:rowOff>
    </xdr:to>
    <xdr:sp macro="" textlink="">
      <xdr:nvSpPr>
        <xdr:cNvPr id="1073" name="Check Box 49" hidden="1">
          <a:extLst>
            <a:ext uri="{63B3BB69-23CF-44E3-9099-C40C66FF867C}">
              <a14:compatExt xmlns:a14="http://schemas.microsoft.com/office/drawing/2010/main" spid="_x0000_s1073"/>
            </a:ext>
            <a:ext uri="{FF2B5EF4-FFF2-40B4-BE49-F238E27FC236}">
              <a16:creationId xmlns:a16="http://schemas.microsoft.com/office/drawing/2014/main" id="{00000000-0008-0000-0100-00003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114300</xdr:colOff>
      <xdr:row>44</xdr:row>
      <xdr:rowOff>137160</xdr:rowOff>
    </xdr:from>
    <xdr:to>
      <xdr:col>29</xdr:col>
      <xdr:colOff>510540</xdr:colOff>
      <xdr:row>46</xdr:row>
      <xdr:rowOff>38100</xdr:rowOff>
    </xdr:to>
    <xdr:sp macro="" textlink="">
      <xdr:nvSpPr>
        <xdr:cNvPr id="1074" name="Check Box 50" hidden="1">
          <a:extLst>
            <a:ext uri="{63B3BB69-23CF-44E3-9099-C40C66FF867C}">
              <a14:compatExt xmlns:a14="http://schemas.microsoft.com/office/drawing/2010/main" spid="_x0000_s1074"/>
            </a:ext>
            <a:ext uri="{FF2B5EF4-FFF2-40B4-BE49-F238E27FC236}">
              <a16:creationId xmlns:a16="http://schemas.microsoft.com/office/drawing/2014/main" id="{00000000-0008-0000-0100-00003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129540</xdr:colOff>
      <xdr:row>44</xdr:row>
      <xdr:rowOff>53340</xdr:rowOff>
    </xdr:from>
    <xdr:to>
      <xdr:col>37</xdr:col>
      <xdr:colOff>22860</xdr:colOff>
      <xdr:row>46</xdr:row>
      <xdr:rowOff>129540</xdr:rowOff>
    </xdr:to>
    <xdr:sp macro="" textlink="">
      <xdr:nvSpPr>
        <xdr:cNvPr id="1075" name="Check Box 51" hidden="1">
          <a:extLst>
            <a:ext uri="{63B3BB69-23CF-44E3-9099-C40C66FF867C}">
              <a14:compatExt xmlns:a14="http://schemas.microsoft.com/office/drawing/2010/main" spid="_x0000_s1075"/>
            </a:ext>
            <a:ext uri="{FF2B5EF4-FFF2-40B4-BE49-F238E27FC236}">
              <a16:creationId xmlns:a16="http://schemas.microsoft.com/office/drawing/2014/main" id="{00000000-0008-0000-0100-00003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39</xdr:col>
      <xdr:colOff>129540</xdr:colOff>
      <xdr:row>44</xdr:row>
      <xdr:rowOff>137160</xdr:rowOff>
    </xdr:from>
    <xdr:to>
      <xdr:col>39</xdr:col>
      <xdr:colOff>495300</xdr:colOff>
      <xdr:row>46</xdr:row>
      <xdr:rowOff>38100</xdr:rowOff>
    </xdr:to>
    <xdr:sp macro="" textlink="">
      <xdr:nvSpPr>
        <xdr:cNvPr id="1076" name="Check Box 52" hidden="1">
          <a:extLst>
            <a:ext uri="{63B3BB69-23CF-44E3-9099-C40C66FF867C}">
              <a14:compatExt xmlns:a14="http://schemas.microsoft.com/office/drawing/2010/main" spid="_x0000_s1076"/>
            </a:ext>
            <a:ext uri="{FF2B5EF4-FFF2-40B4-BE49-F238E27FC236}">
              <a16:creationId xmlns:a16="http://schemas.microsoft.com/office/drawing/2014/main" id="{00000000-0008-0000-0100-00003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42</xdr:col>
      <xdr:colOff>114300</xdr:colOff>
      <xdr:row>44</xdr:row>
      <xdr:rowOff>137160</xdr:rowOff>
    </xdr:from>
    <xdr:to>
      <xdr:col>42</xdr:col>
      <xdr:colOff>495300</xdr:colOff>
      <xdr:row>46</xdr:row>
      <xdr:rowOff>38100</xdr:rowOff>
    </xdr:to>
    <xdr:sp macro="" textlink="">
      <xdr:nvSpPr>
        <xdr:cNvPr id="1077" name="Check Box 53" hidden="1">
          <a:extLst>
            <a:ext uri="{63B3BB69-23CF-44E3-9099-C40C66FF867C}">
              <a14:compatExt xmlns:a14="http://schemas.microsoft.com/office/drawing/2010/main" spid="_x0000_s1077"/>
            </a:ext>
            <a:ext uri="{FF2B5EF4-FFF2-40B4-BE49-F238E27FC236}">
              <a16:creationId xmlns:a16="http://schemas.microsoft.com/office/drawing/2014/main" id="{00000000-0008-0000-0100-00003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45</xdr:col>
      <xdr:colOff>114300</xdr:colOff>
      <xdr:row>44</xdr:row>
      <xdr:rowOff>137160</xdr:rowOff>
    </xdr:from>
    <xdr:to>
      <xdr:col>45</xdr:col>
      <xdr:colOff>510540</xdr:colOff>
      <xdr:row>46</xdr:row>
      <xdr:rowOff>38100</xdr:rowOff>
    </xdr:to>
    <xdr:sp macro="" textlink="">
      <xdr:nvSpPr>
        <xdr:cNvPr id="1078" name="Check Box 54" hidden="1">
          <a:extLst>
            <a:ext uri="{63B3BB69-23CF-44E3-9099-C40C66FF867C}">
              <a14:compatExt xmlns:a14="http://schemas.microsoft.com/office/drawing/2010/main" spid="_x0000_s1078"/>
            </a:ext>
            <a:ext uri="{FF2B5EF4-FFF2-40B4-BE49-F238E27FC236}">
              <a16:creationId xmlns:a16="http://schemas.microsoft.com/office/drawing/2014/main" id="{00000000-0008-0000-0100-00003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129540</xdr:colOff>
      <xdr:row>44</xdr:row>
      <xdr:rowOff>60960</xdr:rowOff>
    </xdr:from>
    <xdr:to>
      <xdr:col>53</xdr:col>
      <xdr:colOff>22860</xdr:colOff>
      <xdr:row>46</xdr:row>
      <xdr:rowOff>137160</xdr:rowOff>
    </xdr:to>
    <xdr:sp macro="" textlink="">
      <xdr:nvSpPr>
        <xdr:cNvPr id="1079" name="Check Box 55" hidden="1">
          <a:extLst>
            <a:ext uri="{63B3BB69-23CF-44E3-9099-C40C66FF867C}">
              <a14:compatExt xmlns:a14="http://schemas.microsoft.com/office/drawing/2010/main" spid="_x0000_s1079"/>
            </a:ext>
            <a:ext uri="{FF2B5EF4-FFF2-40B4-BE49-F238E27FC236}">
              <a16:creationId xmlns:a16="http://schemas.microsoft.com/office/drawing/2014/main" id="{00000000-0008-0000-0100-00003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55</xdr:col>
      <xdr:colOff>129540</xdr:colOff>
      <xdr:row>44</xdr:row>
      <xdr:rowOff>152400</xdr:rowOff>
    </xdr:from>
    <xdr:to>
      <xdr:col>55</xdr:col>
      <xdr:colOff>495300</xdr:colOff>
      <xdr:row>46</xdr:row>
      <xdr:rowOff>53340</xdr:rowOff>
    </xdr:to>
    <xdr:sp macro="" textlink="">
      <xdr:nvSpPr>
        <xdr:cNvPr id="1080" name="Check Box 56" hidden="1">
          <a:extLst>
            <a:ext uri="{63B3BB69-23CF-44E3-9099-C40C66FF867C}">
              <a14:compatExt xmlns:a14="http://schemas.microsoft.com/office/drawing/2010/main" spid="_x0000_s1080"/>
            </a:ext>
            <a:ext uri="{FF2B5EF4-FFF2-40B4-BE49-F238E27FC236}">
              <a16:creationId xmlns:a16="http://schemas.microsoft.com/office/drawing/2014/main" id="{00000000-0008-0000-0100-00003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114300</xdr:colOff>
      <xdr:row>44</xdr:row>
      <xdr:rowOff>152400</xdr:rowOff>
    </xdr:from>
    <xdr:to>
      <xdr:col>58</xdr:col>
      <xdr:colOff>495300</xdr:colOff>
      <xdr:row>46</xdr:row>
      <xdr:rowOff>53340</xdr:rowOff>
    </xdr:to>
    <xdr:sp macro="" textlink="">
      <xdr:nvSpPr>
        <xdr:cNvPr id="1081" name="Check Box 57" hidden="1">
          <a:extLst>
            <a:ext uri="{63B3BB69-23CF-44E3-9099-C40C66FF867C}">
              <a14:compatExt xmlns:a14="http://schemas.microsoft.com/office/drawing/2010/main" spid="_x0000_s1081"/>
            </a:ext>
            <a:ext uri="{FF2B5EF4-FFF2-40B4-BE49-F238E27FC236}">
              <a16:creationId xmlns:a16="http://schemas.microsoft.com/office/drawing/2014/main" id="{00000000-0008-0000-0100-00003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61</xdr:col>
      <xdr:colOff>114300</xdr:colOff>
      <xdr:row>44</xdr:row>
      <xdr:rowOff>152400</xdr:rowOff>
    </xdr:from>
    <xdr:to>
      <xdr:col>61</xdr:col>
      <xdr:colOff>510540</xdr:colOff>
      <xdr:row>46</xdr:row>
      <xdr:rowOff>53340</xdr:rowOff>
    </xdr:to>
    <xdr:sp macro="" textlink="">
      <xdr:nvSpPr>
        <xdr:cNvPr id="1082" name="Check Box 58" hidden="1">
          <a:extLst>
            <a:ext uri="{63B3BB69-23CF-44E3-9099-C40C66FF867C}">
              <a14:compatExt xmlns:a14="http://schemas.microsoft.com/office/drawing/2010/main" spid="_x0000_s1082"/>
            </a:ext>
            <a:ext uri="{FF2B5EF4-FFF2-40B4-BE49-F238E27FC236}">
              <a16:creationId xmlns:a16="http://schemas.microsoft.com/office/drawing/2014/main" id="{00000000-0008-0000-0100-00003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68</xdr:col>
      <xdr:colOff>137160</xdr:colOff>
      <xdr:row>44</xdr:row>
      <xdr:rowOff>60960</xdr:rowOff>
    </xdr:from>
    <xdr:to>
      <xdr:col>69</xdr:col>
      <xdr:colOff>38100</xdr:colOff>
      <xdr:row>46</xdr:row>
      <xdr:rowOff>137160</xdr:rowOff>
    </xdr:to>
    <xdr:sp macro="" textlink="">
      <xdr:nvSpPr>
        <xdr:cNvPr id="1083" name="Check Box 59" hidden="1">
          <a:extLst>
            <a:ext uri="{63B3BB69-23CF-44E3-9099-C40C66FF867C}">
              <a14:compatExt xmlns:a14="http://schemas.microsoft.com/office/drawing/2010/main" spid="_x0000_s1083"/>
            </a:ext>
            <a:ext uri="{FF2B5EF4-FFF2-40B4-BE49-F238E27FC236}">
              <a16:creationId xmlns:a16="http://schemas.microsoft.com/office/drawing/2014/main" id="{00000000-0008-0000-0100-00003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71</xdr:col>
      <xdr:colOff>137160</xdr:colOff>
      <xdr:row>44</xdr:row>
      <xdr:rowOff>152400</xdr:rowOff>
    </xdr:from>
    <xdr:to>
      <xdr:col>72</xdr:col>
      <xdr:colOff>0</xdr:colOff>
      <xdr:row>46</xdr:row>
      <xdr:rowOff>53340</xdr:rowOff>
    </xdr:to>
    <xdr:sp macro="" textlink="">
      <xdr:nvSpPr>
        <xdr:cNvPr id="1084" name="Check Box 60" hidden="1">
          <a:extLst>
            <a:ext uri="{63B3BB69-23CF-44E3-9099-C40C66FF867C}">
              <a14:compatExt xmlns:a14="http://schemas.microsoft.com/office/drawing/2010/main" spid="_x0000_s1084"/>
            </a:ext>
            <a:ext uri="{FF2B5EF4-FFF2-40B4-BE49-F238E27FC236}">
              <a16:creationId xmlns:a16="http://schemas.microsoft.com/office/drawing/2014/main" id="{00000000-0008-0000-0100-00003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74</xdr:col>
      <xdr:colOff>129540</xdr:colOff>
      <xdr:row>44</xdr:row>
      <xdr:rowOff>152400</xdr:rowOff>
    </xdr:from>
    <xdr:to>
      <xdr:col>74</xdr:col>
      <xdr:colOff>518160</xdr:colOff>
      <xdr:row>46</xdr:row>
      <xdr:rowOff>53340</xdr:rowOff>
    </xdr:to>
    <xdr:sp macro="" textlink="">
      <xdr:nvSpPr>
        <xdr:cNvPr id="1085" name="Check Box 61" hidden="1">
          <a:extLst>
            <a:ext uri="{63B3BB69-23CF-44E3-9099-C40C66FF867C}">
              <a14:compatExt xmlns:a14="http://schemas.microsoft.com/office/drawing/2010/main" spid="_x0000_s1085"/>
            </a:ext>
            <a:ext uri="{FF2B5EF4-FFF2-40B4-BE49-F238E27FC236}">
              <a16:creationId xmlns:a16="http://schemas.microsoft.com/office/drawing/2014/main" id="{00000000-0008-0000-0100-00003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77</xdr:col>
      <xdr:colOff>129540</xdr:colOff>
      <xdr:row>44</xdr:row>
      <xdr:rowOff>152400</xdr:rowOff>
    </xdr:from>
    <xdr:to>
      <xdr:col>77</xdr:col>
      <xdr:colOff>518160</xdr:colOff>
      <xdr:row>46</xdr:row>
      <xdr:rowOff>53340</xdr:rowOff>
    </xdr:to>
    <xdr:sp macro="" textlink="">
      <xdr:nvSpPr>
        <xdr:cNvPr id="1086" name="Check Box 62" hidden="1">
          <a:extLst>
            <a:ext uri="{63B3BB69-23CF-44E3-9099-C40C66FF867C}">
              <a14:compatExt xmlns:a14="http://schemas.microsoft.com/office/drawing/2010/main" spid="_x0000_s1086"/>
            </a:ext>
            <a:ext uri="{FF2B5EF4-FFF2-40B4-BE49-F238E27FC236}">
              <a16:creationId xmlns:a16="http://schemas.microsoft.com/office/drawing/2014/main" id="{00000000-0008-0000-0100-00003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99060</xdr:colOff>
      <xdr:row>5</xdr:row>
      <xdr:rowOff>22860</xdr:rowOff>
    </xdr:from>
    <xdr:to>
      <xdr:col>53</xdr:col>
      <xdr:colOff>15240</xdr:colOff>
      <xdr:row>7</xdr:row>
      <xdr:rowOff>99060</xdr:rowOff>
    </xdr:to>
    <xdr:sp macro="" textlink="">
      <xdr:nvSpPr>
        <xdr:cNvPr id="1087" name="Check Box 63" hidden="1">
          <a:extLst>
            <a:ext uri="{63B3BB69-23CF-44E3-9099-C40C66FF867C}">
              <a14:compatExt xmlns:a14="http://schemas.microsoft.com/office/drawing/2010/main" spid="_x0000_s1087"/>
            </a:ext>
            <a:ext uri="{FF2B5EF4-FFF2-40B4-BE49-F238E27FC236}">
              <a16:creationId xmlns:a16="http://schemas.microsoft.com/office/drawing/2014/main" id="{00000000-0008-0000-0100-00003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55</xdr:col>
      <xdr:colOff>99060</xdr:colOff>
      <xdr:row>5</xdr:row>
      <xdr:rowOff>114300</xdr:rowOff>
    </xdr:from>
    <xdr:to>
      <xdr:col>55</xdr:col>
      <xdr:colOff>472440</xdr:colOff>
      <xdr:row>7</xdr:row>
      <xdr:rowOff>15240</xdr:rowOff>
    </xdr:to>
    <xdr:sp macro="" textlink="">
      <xdr:nvSpPr>
        <xdr:cNvPr id="1088" name="Check Box 64" hidden="1">
          <a:extLst>
            <a:ext uri="{63B3BB69-23CF-44E3-9099-C40C66FF867C}">
              <a14:compatExt xmlns:a14="http://schemas.microsoft.com/office/drawing/2010/main" spid="_x0000_s1088"/>
            </a:ext>
            <a:ext uri="{FF2B5EF4-FFF2-40B4-BE49-F238E27FC236}">
              <a16:creationId xmlns:a16="http://schemas.microsoft.com/office/drawing/2014/main" id="{00000000-0008-0000-0100-00004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91440</xdr:colOff>
      <xdr:row>5</xdr:row>
      <xdr:rowOff>114300</xdr:rowOff>
    </xdr:from>
    <xdr:to>
      <xdr:col>58</xdr:col>
      <xdr:colOff>472440</xdr:colOff>
      <xdr:row>7</xdr:row>
      <xdr:rowOff>15240</xdr:rowOff>
    </xdr:to>
    <xdr:sp macro="" textlink="">
      <xdr:nvSpPr>
        <xdr:cNvPr id="1089" name="Check Box 65" hidden="1">
          <a:extLst>
            <a:ext uri="{63B3BB69-23CF-44E3-9099-C40C66FF867C}">
              <a14:compatExt xmlns:a14="http://schemas.microsoft.com/office/drawing/2010/main" spid="_x0000_s1089"/>
            </a:ext>
            <a:ext uri="{FF2B5EF4-FFF2-40B4-BE49-F238E27FC236}">
              <a16:creationId xmlns:a16="http://schemas.microsoft.com/office/drawing/2014/main" id="{00000000-0008-0000-0100-00004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61</xdr:col>
      <xdr:colOff>91440</xdr:colOff>
      <xdr:row>5</xdr:row>
      <xdr:rowOff>114300</xdr:rowOff>
    </xdr:from>
    <xdr:to>
      <xdr:col>61</xdr:col>
      <xdr:colOff>472440</xdr:colOff>
      <xdr:row>7</xdr:row>
      <xdr:rowOff>15240</xdr:rowOff>
    </xdr:to>
    <xdr:sp macro="" textlink="">
      <xdr:nvSpPr>
        <xdr:cNvPr id="1090" name="Check Box 66" hidden="1">
          <a:extLst>
            <a:ext uri="{63B3BB69-23CF-44E3-9099-C40C66FF867C}">
              <a14:compatExt xmlns:a14="http://schemas.microsoft.com/office/drawing/2010/main" spid="_x0000_s1090"/>
            </a:ext>
            <a:ext uri="{FF2B5EF4-FFF2-40B4-BE49-F238E27FC236}">
              <a16:creationId xmlns:a16="http://schemas.microsoft.com/office/drawing/2014/main" id="{00000000-0008-0000-0100-00004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68</xdr:col>
      <xdr:colOff>114300</xdr:colOff>
      <xdr:row>5</xdr:row>
      <xdr:rowOff>22860</xdr:rowOff>
    </xdr:from>
    <xdr:to>
      <xdr:col>69</xdr:col>
      <xdr:colOff>38100</xdr:colOff>
      <xdr:row>7</xdr:row>
      <xdr:rowOff>99060</xdr:rowOff>
    </xdr:to>
    <xdr:sp macro="" textlink="">
      <xdr:nvSpPr>
        <xdr:cNvPr id="1091" name="Check Box 67" hidden="1">
          <a:extLst>
            <a:ext uri="{63B3BB69-23CF-44E3-9099-C40C66FF867C}">
              <a14:compatExt xmlns:a14="http://schemas.microsoft.com/office/drawing/2010/main" spid="_x0000_s1091"/>
            </a:ext>
            <a:ext uri="{FF2B5EF4-FFF2-40B4-BE49-F238E27FC236}">
              <a16:creationId xmlns:a16="http://schemas.microsoft.com/office/drawing/2014/main" id="{00000000-0008-0000-0100-00004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71</xdr:col>
      <xdr:colOff>114300</xdr:colOff>
      <xdr:row>5</xdr:row>
      <xdr:rowOff>114300</xdr:rowOff>
    </xdr:from>
    <xdr:to>
      <xdr:col>71</xdr:col>
      <xdr:colOff>480060</xdr:colOff>
      <xdr:row>7</xdr:row>
      <xdr:rowOff>15240</xdr:rowOff>
    </xdr:to>
    <xdr:sp macro="" textlink="">
      <xdr:nvSpPr>
        <xdr:cNvPr id="1092" name="Check Box 68" hidden="1">
          <a:extLst>
            <a:ext uri="{63B3BB69-23CF-44E3-9099-C40C66FF867C}">
              <a14:compatExt xmlns:a14="http://schemas.microsoft.com/office/drawing/2010/main" spid="_x0000_s1092"/>
            </a:ext>
            <a:ext uri="{FF2B5EF4-FFF2-40B4-BE49-F238E27FC236}">
              <a16:creationId xmlns:a16="http://schemas.microsoft.com/office/drawing/2014/main" id="{00000000-0008-0000-0100-00004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74</xdr:col>
      <xdr:colOff>99060</xdr:colOff>
      <xdr:row>5</xdr:row>
      <xdr:rowOff>114300</xdr:rowOff>
    </xdr:from>
    <xdr:to>
      <xdr:col>74</xdr:col>
      <xdr:colOff>480060</xdr:colOff>
      <xdr:row>7</xdr:row>
      <xdr:rowOff>15240</xdr:rowOff>
    </xdr:to>
    <xdr:sp macro="" textlink="">
      <xdr:nvSpPr>
        <xdr:cNvPr id="1093" name="Check Box 69" hidden="1">
          <a:extLst>
            <a:ext uri="{63B3BB69-23CF-44E3-9099-C40C66FF867C}">
              <a14:compatExt xmlns:a14="http://schemas.microsoft.com/office/drawing/2010/main" spid="_x0000_s1093"/>
            </a:ext>
            <a:ext uri="{FF2B5EF4-FFF2-40B4-BE49-F238E27FC236}">
              <a16:creationId xmlns:a16="http://schemas.microsoft.com/office/drawing/2014/main" id="{00000000-0008-0000-0100-00004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77</xdr:col>
      <xdr:colOff>99060</xdr:colOff>
      <xdr:row>5</xdr:row>
      <xdr:rowOff>114300</xdr:rowOff>
    </xdr:from>
    <xdr:to>
      <xdr:col>77</xdr:col>
      <xdr:colOff>480060</xdr:colOff>
      <xdr:row>7</xdr:row>
      <xdr:rowOff>15240</xdr:rowOff>
    </xdr:to>
    <xdr:sp macro="" textlink="">
      <xdr:nvSpPr>
        <xdr:cNvPr id="1094" name="Check Box 70" hidden="1">
          <a:extLst>
            <a:ext uri="{63B3BB69-23CF-44E3-9099-C40C66FF867C}">
              <a14:compatExt xmlns:a14="http://schemas.microsoft.com/office/drawing/2010/main" spid="_x0000_s1094"/>
            </a:ext>
            <a:ext uri="{FF2B5EF4-FFF2-40B4-BE49-F238E27FC236}">
              <a16:creationId xmlns:a16="http://schemas.microsoft.com/office/drawing/2014/main" id="{00000000-0008-0000-0100-00004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84</xdr:col>
      <xdr:colOff>129540</xdr:colOff>
      <xdr:row>5</xdr:row>
      <xdr:rowOff>60960</xdr:rowOff>
    </xdr:from>
    <xdr:to>
      <xdr:col>85</xdr:col>
      <xdr:colOff>22860</xdr:colOff>
      <xdr:row>7</xdr:row>
      <xdr:rowOff>137160</xdr:rowOff>
    </xdr:to>
    <xdr:sp macro="" textlink="">
      <xdr:nvSpPr>
        <xdr:cNvPr id="1095" name="Check Box 71" hidden="1">
          <a:extLst>
            <a:ext uri="{63B3BB69-23CF-44E3-9099-C40C66FF867C}">
              <a14:compatExt xmlns:a14="http://schemas.microsoft.com/office/drawing/2010/main" spid="_x0000_s1095"/>
            </a:ext>
            <a:ext uri="{FF2B5EF4-FFF2-40B4-BE49-F238E27FC236}">
              <a16:creationId xmlns:a16="http://schemas.microsoft.com/office/drawing/2014/main" id="{00000000-0008-0000-0100-00004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87</xdr:col>
      <xdr:colOff>129540</xdr:colOff>
      <xdr:row>5</xdr:row>
      <xdr:rowOff>152400</xdr:rowOff>
    </xdr:from>
    <xdr:to>
      <xdr:col>87</xdr:col>
      <xdr:colOff>495300</xdr:colOff>
      <xdr:row>7</xdr:row>
      <xdr:rowOff>53340</xdr:rowOff>
    </xdr:to>
    <xdr:sp macro="" textlink="">
      <xdr:nvSpPr>
        <xdr:cNvPr id="1096" name="Check Box 72" hidden="1">
          <a:extLst>
            <a:ext uri="{63B3BB69-23CF-44E3-9099-C40C66FF867C}">
              <a14:compatExt xmlns:a14="http://schemas.microsoft.com/office/drawing/2010/main" spid="_x0000_s1096"/>
            </a:ext>
            <a:ext uri="{FF2B5EF4-FFF2-40B4-BE49-F238E27FC236}">
              <a16:creationId xmlns:a16="http://schemas.microsoft.com/office/drawing/2014/main" id="{00000000-0008-0000-0100-00004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90</xdr:col>
      <xdr:colOff>114300</xdr:colOff>
      <xdr:row>5</xdr:row>
      <xdr:rowOff>152400</xdr:rowOff>
    </xdr:from>
    <xdr:to>
      <xdr:col>90</xdr:col>
      <xdr:colOff>495300</xdr:colOff>
      <xdr:row>7</xdr:row>
      <xdr:rowOff>53340</xdr:rowOff>
    </xdr:to>
    <xdr:sp macro="" textlink="">
      <xdr:nvSpPr>
        <xdr:cNvPr id="1097" name="Check Box 73" hidden="1">
          <a:extLst>
            <a:ext uri="{63B3BB69-23CF-44E3-9099-C40C66FF867C}">
              <a14:compatExt xmlns:a14="http://schemas.microsoft.com/office/drawing/2010/main" spid="_x0000_s1097"/>
            </a:ext>
            <a:ext uri="{FF2B5EF4-FFF2-40B4-BE49-F238E27FC236}">
              <a16:creationId xmlns:a16="http://schemas.microsoft.com/office/drawing/2014/main" id="{00000000-0008-0000-0100-00004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93</xdr:col>
      <xdr:colOff>114300</xdr:colOff>
      <xdr:row>5</xdr:row>
      <xdr:rowOff>152400</xdr:rowOff>
    </xdr:from>
    <xdr:to>
      <xdr:col>93</xdr:col>
      <xdr:colOff>510540</xdr:colOff>
      <xdr:row>7</xdr:row>
      <xdr:rowOff>53340</xdr:rowOff>
    </xdr:to>
    <xdr:sp macro="" textlink="">
      <xdr:nvSpPr>
        <xdr:cNvPr id="1098" name="Check Box 74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00000000-0008-0000-0100-00004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84</xdr:col>
      <xdr:colOff>137160</xdr:colOff>
      <xdr:row>44</xdr:row>
      <xdr:rowOff>60960</xdr:rowOff>
    </xdr:from>
    <xdr:to>
      <xdr:col>85</xdr:col>
      <xdr:colOff>38100</xdr:colOff>
      <xdr:row>46</xdr:row>
      <xdr:rowOff>137160</xdr:rowOff>
    </xdr:to>
    <xdr:sp macro="" textlink="">
      <xdr:nvSpPr>
        <xdr:cNvPr id="1099" name="Check Box 75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00000000-0008-0000-0100-00004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87</xdr:col>
      <xdr:colOff>137160</xdr:colOff>
      <xdr:row>44</xdr:row>
      <xdr:rowOff>152400</xdr:rowOff>
    </xdr:from>
    <xdr:to>
      <xdr:col>88</xdr:col>
      <xdr:colOff>0</xdr:colOff>
      <xdr:row>46</xdr:row>
      <xdr:rowOff>53340</xdr:rowOff>
    </xdr:to>
    <xdr:sp macro="" textlink="">
      <xdr:nvSpPr>
        <xdr:cNvPr id="1100" name="Check Box 76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00000000-0008-0000-0100-00004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90</xdr:col>
      <xdr:colOff>129540</xdr:colOff>
      <xdr:row>44</xdr:row>
      <xdr:rowOff>152400</xdr:rowOff>
    </xdr:from>
    <xdr:to>
      <xdr:col>90</xdr:col>
      <xdr:colOff>518160</xdr:colOff>
      <xdr:row>46</xdr:row>
      <xdr:rowOff>53340</xdr:rowOff>
    </xdr:to>
    <xdr:sp macro="" textlink="">
      <xdr:nvSpPr>
        <xdr:cNvPr id="1101" name="Check Box 77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00000000-0008-0000-0100-00004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93</xdr:col>
      <xdr:colOff>129540</xdr:colOff>
      <xdr:row>44</xdr:row>
      <xdr:rowOff>152400</xdr:rowOff>
    </xdr:from>
    <xdr:to>
      <xdr:col>93</xdr:col>
      <xdr:colOff>518160</xdr:colOff>
      <xdr:row>46</xdr:row>
      <xdr:rowOff>53340</xdr:rowOff>
    </xdr:to>
    <xdr:sp macro="" textlink="">
      <xdr:nvSpPr>
        <xdr:cNvPr id="1102" name="Check Box 78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0000000-0008-0000-0100-00004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100</xdr:col>
      <xdr:colOff>129540</xdr:colOff>
      <xdr:row>5</xdr:row>
      <xdr:rowOff>53340</xdr:rowOff>
    </xdr:from>
    <xdr:to>
      <xdr:col>101</xdr:col>
      <xdr:colOff>22860</xdr:colOff>
      <xdr:row>7</xdr:row>
      <xdr:rowOff>129540</xdr:rowOff>
    </xdr:to>
    <xdr:sp macro="" textlink="">
      <xdr:nvSpPr>
        <xdr:cNvPr id="1103" name="Check Box 79" hidden="1">
          <a:extLst>
            <a:ext uri="{63B3BB69-23CF-44E3-9099-C40C66FF867C}">
              <a14:compatExt xmlns:a14="http://schemas.microsoft.com/office/drawing/2010/main" spid="_x0000_s1103"/>
            </a:ext>
            <a:ext uri="{FF2B5EF4-FFF2-40B4-BE49-F238E27FC236}">
              <a16:creationId xmlns:a16="http://schemas.microsoft.com/office/drawing/2014/main" id="{00000000-0008-0000-0100-00004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103</xdr:col>
      <xdr:colOff>129540</xdr:colOff>
      <xdr:row>5</xdr:row>
      <xdr:rowOff>137160</xdr:rowOff>
    </xdr:from>
    <xdr:to>
      <xdr:col>103</xdr:col>
      <xdr:colOff>510540</xdr:colOff>
      <xdr:row>7</xdr:row>
      <xdr:rowOff>38100</xdr:rowOff>
    </xdr:to>
    <xdr:sp macro="" textlink="">
      <xdr:nvSpPr>
        <xdr:cNvPr id="1104" name="Check Box 80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00000000-0008-0000-0100-00005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106</xdr:col>
      <xdr:colOff>114300</xdr:colOff>
      <xdr:row>5</xdr:row>
      <xdr:rowOff>137160</xdr:rowOff>
    </xdr:from>
    <xdr:to>
      <xdr:col>106</xdr:col>
      <xdr:colOff>510540</xdr:colOff>
      <xdr:row>7</xdr:row>
      <xdr:rowOff>38100</xdr:rowOff>
    </xdr:to>
    <xdr:sp macro="" textlink="">
      <xdr:nvSpPr>
        <xdr:cNvPr id="1105" name="Check Box 81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00000000-0008-0000-0100-00005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109</xdr:col>
      <xdr:colOff>114300</xdr:colOff>
      <xdr:row>5</xdr:row>
      <xdr:rowOff>137160</xdr:rowOff>
    </xdr:from>
    <xdr:to>
      <xdr:col>109</xdr:col>
      <xdr:colOff>510540</xdr:colOff>
      <xdr:row>7</xdr:row>
      <xdr:rowOff>38100</xdr:rowOff>
    </xdr:to>
    <xdr:sp macro="" textlink="">
      <xdr:nvSpPr>
        <xdr:cNvPr id="1106" name="Check Box 82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00000000-0008-0000-0100-00005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100</xdr:col>
      <xdr:colOff>129540</xdr:colOff>
      <xdr:row>44</xdr:row>
      <xdr:rowOff>60960</xdr:rowOff>
    </xdr:from>
    <xdr:to>
      <xdr:col>101</xdr:col>
      <xdr:colOff>22860</xdr:colOff>
      <xdr:row>46</xdr:row>
      <xdr:rowOff>99060</xdr:rowOff>
    </xdr:to>
    <xdr:sp macro="" textlink="">
      <xdr:nvSpPr>
        <xdr:cNvPr id="1107" name="Check Box 83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00000000-0008-0000-0100-00005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103</xdr:col>
      <xdr:colOff>129540</xdr:colOff>
      <xdr:row>44</xdr:row>
      <xdr:rowOff>152400</xdr:rowOff>
    </xdr:from>
    <xdr:to>
      <xdr:col>103</xdr:col>
      <xdr:colOff>518160</xdr:colOff>
      <xdr:row>46</xdr:row>
      <xdr:rowOff>15240</xdr:rowOff>
    </xdr:to>
    <xdr:sp macro="" textlink="">
      <xdr:nvSpPr>
        <xdr:cNvPr id="1108" name="Check Box 84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00000000-0008-0000-0100-00005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106</xdr:col>
      <xdr:colOff>114300</xdr:colOff>
      <xdr:row>44</xdr:row>
      <xdr:rowOff>152400</xdr:rowOff>
    </xdr:from>
    <xdr:to>
      <xdr:col>106</xdr:col>
      <xdr:colOff>510540</xdr:colOff>
      <xdr:row>46</xdr:row>
      <xdr:rowOff>15240</xdr:rowOff>
    </xdr:to>
    <xdr:sp macro="" textlink="">
      <xdr:nvSpPr>
        <xdr:cNvPr id="1109" name="Check Box 85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100-00005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109</xdr:col>
      <xdr:colOff>114300</xdr:colOff>
      <xdr:row>44</xdr:row>
      <xdr:rowOff>152400</xdr:rowOff>
    </xdr:from>
    <xdr:to>
      <xdr:col>109</xdr:col>
      <xdr:colOff>510540</xdr:colOff>
      <xdr:row>46</xdr:row>
      <xdr:rowOff>15240</xdr:rowOff>
    </xdr:to>
    <xdr:sp macro="" textlink="">
      <xdr:nvSpPr>
        <xdr:cNvPr id="1110" name="Check Box 86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100-00005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178176</xdr:colOff>
      <xdr:row>2</xdr:row>
      <xdr:rowOff>69245</xdr:rowOff>
    </xdr:from>
    <xdr:to>
      <xdr:col>30</xdr:col>
      <xdr:colOff>7673</xdr:colOff>
      <xdr:row>3</xdr:row>
      <xdr:rowOff>435849</xdr:rowOff>
    </xdr:to>
    <xdr:graphicFrame macro="">
      <xdr:nvGraphicFramePr>
        <xdr:cNvPr id="95" name="Graphiqu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36</xdr:col>
      <xdr:colOff>152400</xdr:colOff>
      <xdr:row>2</xdr:row>
      <xdr:rowOff>84667</xdr:rowOff>
    </xdr:from>
    <xdr:to>
      <xdr:col>46</xdr:col>
      <xdr:colOff>5384</xdr:colOff>
      <xdr:row>4</xdr:row>
      <xdr:rowOff>6367</xdr:rowOff>
    </xdr:to>
    <xdr:graphicFrame macro="">
      <xdr:nvGraphicFramePr>
        <xdr:cNvPr id="96" name="Graphique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52</xdr:col>
      <xdr:colOff>186267</xdr:colOff>
      <xdr:row>2</xdr:row>
      <xdr:rowOff>77332</xdr:rowOff>
    </xdr:from>
    <xdr:to>
      <xdr:col>62</xdr:col>
      <xdr:colOff>15763</xdr:colOff>
      <xdr:row>4</xdr:row>
      <xdr:rowOff>201</xdr:rowOff>
    </xdr:to>
    <xdr:graphicFrame macro="">
      <xdr:nvGraphicFramePr>
        <xdr:cNvPr id="97" name="Graphique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68</xdr:col>
      <xdr:colOff>177423</xdr:colOff>
      <xdr:row>2</xdr:row>
      <xdr:rowOff>85421</xdr:rowOff>
    </xdr:from>
    <xdr:to>
      <xdr:col>78</xdr:col>
      <xdr:colOff>7270</xdr:colOff>
      <xdr:row>4</xdr:row>
      <xdr:rowOff>7121</xdr:rowOff>
    </xdr:to>
    <xdr:graphicFrame macro="">
      <xdr:nvGraphicFramePr>
        <xdr:cNvPr id="98" name="Graphique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84</xdr:col>
      <xdr:colOff>169333</xdr:colOff>
      <xdr:row>2</xdr:row>
      <xdr:rowOff>77333</xdr:rowOff>
    </xdr:from>
    <xdr:to>
      <xdr:col>93</xdr:col>
      <xdr:colOff>460263</xdr:colOff>
      <xdr:row>3</xdr:row>
      <xdr:rowOff>443937</xdr:rowOff>
    </xdr:to>
    <xdr:graphicFrame macro="">
      <xdr:nvGraphicFramePr>
        <xdr:cNvPr id="99" name="Graphique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100</xdr:col>
      <xdr:colOff>160489</xdr:colOff>
      <xdr:row>2</xdr:row>
      <xdr:rowOff>77333</xdr:rowOff>
    </xdr:from>
    <xdr:to>
      <xdr:col>110</xdr:col>
      <xdr:colOff>3036</xdr:colOff>
      <xdr:row>3</xdr:row>
      <xdr:rowOff>443937</xdr:rowOff>
    </xdr:to>
    <xdr:graphicFrame macro="">
      <xdr:nvGraphicFramePr>
        <xdr:cNvPr id="100" name="Graphique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</xdr:col>
      <xdr:colOff>169333</xdr:colOff>
      <xdr:row>41</xdr:row>
      <xdr:rowOff>69243</xdr:rowOff>
    </xdr:from>
    <xdr:to>
      <xdr:col>12</xdr:col>
      <xdr:colOff>460263</xdr:colOff>
      <xdr:row>42</xdr:row>
      <xdr:rowOff>435847</xdr:rowOff>
    </xdr:to>
    <xdr:graphicFrame macro="">
      <xdr:nvGraphicFramePr>
        <xdr:cNvPr id="101" name="Graphique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20</xdr:col>
      <xdr:colOff>152400</xdr:colOff>
      <xdr:row>41</xdr:row>
      <xdr:rowOff>77333</xdr:rowOff>
    </xdr:from>
    <xdr:to>
      <xdr:col>29</xdr:col>
      <xdr:colOff>456030</xdr:colOff>
      <xdr:row>42</xdr:row>
      <xdr:rowOff>443937</xdr:rowOff>
    </xdr:to>
    <xdr:graphicFrame macro="">
      <xdr:nvGraphicFramePr>
        <xdr:cNvPr id="102" name="Graphique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36</xdr:col>
      <xdr:colOff>203200</xdr:colOff>
      <xdr:row>41</xdr:row>
      <xdr:rowOff>77333</xdr:rowOff>
    </xdr:from>
    <xdr:to>
      <xdr:col>47</xdr:col>
      <xdr:colOff>15763</xdr:colOff>
      <xdr:row>42</xdr:row>
      <xdr:rowOff>443937</xdr:rowOff>
    </xdr:to>
    <xdr:graphicFrame macro="">
      <xdr:nvGraphicFramePr>
        <xdr:cNvPr id="103" name="Graphique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52</xdr:col>
      <xdr:colOff>152400</xdr:colOff>
      <xdr:row>41</xdr:row>
      <xdr:rowOff>69243</xdr:rowOff>
    </xdr:from>
    <xdr:to>
      <xdr:col>61</xdr:col>
      <xdr:colOff>456030</xdr:colOff>
      <xdr:row>42</xdr:row>
      <xdr:rowOff>435847</xdr:rowOff>
    </xdr:to>
    <xdr:graphicFrame macro="">
      <xdr:nvGraphicFramePr>
        <xdr:cNvPr id="104" name="Graphique 10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68</xdr:col>
      <xdr:colOff>152400</xdr:colOff>
      <xdr:row>41</xdr:row>
      <xdr:rowOff>77332</xdr:rowOff>
    </xdr:from>
    <xdr:to>
      <xdr:col>77</xdr:col>
      <xdr:colOff>456030</xdr:colOff>
      <xdr:row>42</xdr:row>
      <xdr:rowOff>443936</xdr:rowOff>
    </xdr:to>
    <xdr:graphicFrame macro="">
      <xdr:nvGraphicFramePr>
        <xdr:cNvPr id="105" name="Graphique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84</xdr:col>
      <xdr:colOff>143556</xdr:colOff>
      <xdr:row>41</xdr:row>
      <xdr:rowOff>61154</xdr:rowOff>
    </xdr:from>
    <xdr:to>
      <xdr:col>93</xdr:col>
      <xdr:colOff>459886</xdr:colOff>
      <xdr:row>42</xdr:row>
      <xdr:rowOff>427758</xdr:rowOff>
    </xdr:to>
    <xdr:graphicFrame macro="">
      <xdr:nvGraphicFramePr>
        <xdr:cNvPr id="106" name="Graphique 105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100</xdr:col>
      <xdr:colOff>143556</xdr:colOff>
      <xdr:row>41</xdr:row>
      <xdr:rowOff>69243</xdr:rowOff>
    </xdr:from>
    <xdr:to>
      <xdr:col>110</xdr:col>
      <xdr:colOff>1275</xdr:colOff>
      <xdr:row>42</xdr:row>
      <xdr:rowOff>435847</xdr:rowOff>
    </xdr:to>
    <xdr:graphicFrame macro="">
      <xdr:nvGraphicFramePr>
        <xdr:cNvPr id="107" name="Graphique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74</xdr:col>
      <xdr:colOff>249014</xdr:colOff>
      <xdr:row>0</xdr:row>
      <xdr:rowOff>48847</xdr:rowOff>
    </xdr:from>
    <xdr:to>
      <xdr:col>82</xdr:col>
      <xdr:colOff>409377</xdr:colOff>
      <xdr:row>1</xdr:row>
      <xdr:rowOff>800271</xdr:rowOff>
    </xdr:to>
    <xdr:graphicFrame macro="">
      <xdr:nvGraphicFramePr>
        <xdr:cNvPr id="108" name="Graphique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3</xdr:col>
      <xdr:colOff>95250</xdr:colOff>
      <xdr:row>2</xdr:row>
      <xdr:rowOff>449793</xdr:rowOff>
    </xdr:from>
    <xdr:to>
      <xdr:col>3</xdr:col>
      <xdr:colOff>391584</xdr:colOff>
      <xdr:row>3</xdr:row>
      <xdr:rowOff>109009</xdr:rowOff>
    </xdr:to>
    <xdr:sp macro="[0]!Sommaire" textlink="">
      <xdr:nvSpPr>
        <xdr:cNvPr id="4" name="Ellipse 3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219325" y="1916643"/>
          <a:ext cx="296334" cy="287866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S</a:t>
          </a:r>
        </a:p>
      </xdr:txBody>
    </xdr:sp>
    <xdr:clientData/>
  </xdr:twoCellAnchor>
  <xdr:twoCellAnchor>
    <xdr:from>
      <xdr:col>0</xdr:col>
      <xdr:colOff>361950</xdr:colOff>
      <xdr:row>30</xdr:row>
      <xdr:rowOff>32808</xdr:rowOff>
    </xdr:from>
    <xdr:to>
      <xdr:col>0</xdr:col>
      <xdr:colOff>658284</xdr:colOff>
      <xdr:row>31</xdr:row>
      <xdr:rowOff>139699</xdr:rowOff>
    </xdr:to>
    <xdr:sp macro="[0]!Sommaire" textlink="">
      <xdr:nvSpPr>
        <xdr:cNvPr id="109" name="Ellipse 10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/>
      </xdr:nvSpPr>
      <xdr:spPr>
        <a:xfrm>
          <a:off x="361950" y="6909858"/>
          <a:ext cx="296334" cy="287866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R</a:t>
          </a:r>
        </a:p>
      </xdr:txBody>
    </xdr:sp>
    <xdr:clientData/>
  </xdr:twoCellAnchor>
  <xdr:twoCellAnchor>
    <xdr:from>
      <xdr:col>68</xdr:col>
      <xdr:colOff>111125</xdr:colOff>
      <xdr:row>41</xdr:row>
      <xdr:rowOff>383117</xdr:rowOff>
    </xdr:from>
    <xdr:to>
      <xdr:col>68</xdr:col>
      <xdr:colOff>409576</xdr:colOff>
      <xdr:row>42</xdr:row>
      <xdr:rowOff>42333</xdr:rowOff>
    </xdr:to>
    <xdr:sp macro="[0]!Sommaire" textlink="">
      <xdr:nvSpPr>
        <xdr:cNvPr id="110" name="Ellipse 109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/>
      </xdr:nvSpPr>
      <xdr:spPr>
        <a:xfrm>
          <a:off x="20713700" y="8812742"/>
          <a:ext cx="298451" cy="287866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S</a:t>
          </a:r>
        </a:p>
      </xdr:txBody>
    </xdr:sp>
    <xdr:clientData/>
  </xdr:twoCellAnchor>
  <xdr:twoCellAnchor editAs="oneCell">
    <xdr:from>
      <xdr:col>3</xdr:col>
      <xdr:colOff>161925</xdr:colOff>
      <xdr:row>5</xdr:row>
      <xdr:rowOff>180975</xdr:rowOff>
    </xdr:from>
    <xdr:to>
      <xdr:col>3</xdr:col>
      <xdr:colOff>314325</xdr:colOff>
      <xdr:row>6</xdr:row>
      <xdr:rowOff>161925</xdr:rowOff>
    </xdr:to>
    <xdr:sp macro="" textlink="">
      <xdr:nvSpPr>
        <xdr:cNvPr id="3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29126DB9-4B1B-415F-8313-FE9262D05D5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171450</xdr:colOff>
      <xdr:row>5</xdr:row>
      <xdr:rowOff>161925</xdr:rowOff>
    </xdr:from>
    <xdr:to>
      <xdr:col>6</xdr:col>
      <xdr:colOff>390525</xdr:colOff>
      <xdr:row>7</xdr:row>
      <xdr:rowOff>9525</xdr:rowOff>
    </xdr:to>
    <xdr:sp macro="" textlink="">
      <xdr:nvSpPr>
        <xdr:cNvPr id="5" name="Check Box 32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1E2BB077-188C-497E-A2E3-E9D95DC824EE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180975</xdr:colOff>
      <xdr:row>5</xdr:row>
      <xdr:rowOff>142875</xdr:rowOff>
    </xdr:from>
    <xdr:to>
      <xdr:col>9</xdr:col>
      <xdr:colOff>409575</xdr:colOff>
      <xdr:row>7</xdr:row>
      <xdr:rowOff>0</xdr:rowOff>
    </xdr:to>
    <xdr:sp macro="" textlink="">
      <xdr:nvSpPr>
        <xdr:cNvPr id="6" name="Check Box 33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E593150F-49C9-4188-B6B6-4F0710CDCE9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171450</xdr:colOff>
      <xdr:row>5</xdr:row>
      <xdr:rowOff>161925</xdr:rowOff>
    </xdr:from>
    <xdr:to>
      <xdr:col>12</xdr:col>
      <xdr:colOff>381000</xdr:colOff>
      <xdr:row>7</xdr:row>
      <xdr:rowOff>0</xdr:rowOff>
    </xdr:to>
    <xdr:sp macro="" textlink="">
      <xdr:nvSpPr>
        <xdr:cNvPr id="7" name="Check Box 34" hidden="1">
          <a:extLst>
            <a:ext uri="{63B3BB69-23CF-44E3-9099-C40C66FF867C}">
              <a14:compatExt xmlns:a14="http://schemas.microsoft.com/office/drawing/2010/main" spid="_x0000_s1058"/>
            </a:ext>
            <a:ext uri="{FF2B5EF4-FFF2-40B4-BE49-F238E27FC236}">
              <a16:creationId xmlns:a16="http://schemas.microsoft.com/office/drawing/2014/main" id="{68492702-E6BF-4A17-9613-28C3F494D086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133350</xdr:colOff>
      <xdr:row>5</xdr:row>
      <xdr:rowOff>57150</xdr:rowOff>
    </xdr:from>
    <xdr:to>
      <xdr:col>21</xdr:col>
      <xdr:colOff>19050</xdr:colOff>
      <xdr:row>7</xdr:row>
      <xdr:rowOff>133350</xdr:rowOff>
    </xdr:to>
    <xdr:sp macro="" textlink="">
      <xdr:nvSpPr>
        <xdr:cNvPr id="8" name="Check Box 35" hidden="1">
          <a:extLst>
            <a:ext uri="{63B3BB69-23CF-44E3-9099-C40C66FF867C}">
              <a14:compatExt xmlns:a14="http://schemas.microsoft.com/office/drawing/2010/main" spid="_x0000_s1059"/>
            </a:ext>
            <a:ext uri="{FF2B5EF4-FFF2-40B4-BE49-F238E27FC236}">
              <a16:creationId xmlns:a16="http://schemas.microsoft.com/office/drawing/2014/main" id="{C8055FC5-8790-4A4F-9CFC-18DAEABE10DC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23</xdr:col>
      <xdr:colOff>133350</xdr:colOff>
      <xdr:row>5</xdr:row>
      <xdr:rowOff>133350</xdr:rowOff>
    </xdr:from>
    <xdr:to>
      <xdr:col>23</xdr:col>
      <xdr:colOff>476250</xdr:colOff>
      <xdr:row>7</xdr:row>
      <xdr:rowOff>38100</xdr:rowOff>
    </xdr:to>
    <xdr:sp macro="" textlink="">
      <xdr:nvSpPr>
        <xdr:cNvPr id="9" name="Check Box 36" hidden="1">
          <a:extLst>
            <a:ext uri="{63B3BB69-23CF-44E3-9099-C40C66FF867C}">
              <a14:compatExt xmlns:a14="http://schemas.microsoft.com/office/drawing/2010/main" spid="_x0000_s1060"/>
            </a:ext>
            <a:ext uri="{FF2B5EF4-FFF2-40B4-BE49-F238E27FC236}">
              <a16:creationId xmlns:a16="http://schemas.microsoft.com/office/drawing/2014/main" id="{06F65519-93B3-4302-B6E7-5AE571379413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114300</xdr:colOff>
      <xdr:row>5</xdr:row>
      <xdr:rowOff>133350</xdr:rowOff>
    </xdr:from>
    <xdr:to>
      <xdr:col>26</xdr:col>
      <xdr:colOff>476250</xdr:colOff>
      <xdr:row>7</xdr:row>
      <xdr:rowOff>38100</xdr:rowOff>
    </xdr:to>
    <xdr:sp macro="" textlink="">
      <xdr:nvSpPr>
        <xdr:cNvPr id="10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744EBE3E-1DDD-49AE-BDB8-E7C00641444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114300</xdr:colOff>
      <xdr:row>5</xdr:row>
      <xdr:rowOff>133350</xdr:rowOff>
    </xdr:from>
    <xdr:to>
      <xdr:col>29</xdr:col>
      <xdr:colOff>476250</xdr:colOff>
      <xdr:row>7</xdr:row>
      <xdr:rowOff>38100</xdr:rowOff>
    </xdr:to>
    <xdr:sp macro="" textlink="">
      <xdr:nvSpPr>
        <xdr:cNvPr id="11" name="Check Box 38" hidden="1">
          <a:extLst>
            <a:ext uri="{63B3BB69-23CF-44E3-9099-C40C66FF867C}">
              <a14:compatExt xmlns:a14="http://schemas.microsoft.com/office/drawing/2010/main" spid="_x0000_s1062"/>
            </a:ext>
            <a:ext uri="{FF2B5EF4-FFF2-40B4-BE49-F238E27FC236}">
              <a16:creationId xmlns:a16="http://schemas.microsoft.com/office/drawing/2014/main" id="{E69A911D-DB62-465E-A7B7-AC18D25F8CD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133350</xdr:colOff>
      <xdr:row>5</xdr:row>
      <xdr:rowOff>57150</xdr:rowOff>
    </xdr:from>
    <xdr:to>
      <xdr:col>37</xdr:col>
      <xdr:colOff>19050</xdr:colOff>
      <xdr:row>7</xdr:row>
      <xdr:rowOff>133350</xdr:rowOff>
    </xdr:to>
    <xdr:sp macro="" textlink="">
      <xdr:nvSpPr>
        <xdr:cNvPr id="12" name="Check Box 39" hidden="1">
          <a:extLst>
            <a:ext uri="{63B3BB69-23CF-44E3-9099-C40C66FF867C}">
              <a14:compatExt xmlns:a14="http://schemas.microsoft.com/office/drawing/2010/main" spid="_x0000_s1063"/>
            </a:ext>
            <a:ext uri="{FF2B5EF4-FFF2-40B4-BE49-F238E27FC236}">
              <a16:creationId xmlns:a16="http://schemas.microsoft.com/office/drawing/2014/main" id="{BE2CCAA4-0FA0-4B48-9D89-51541F18F25C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39</xdr:col>
      <xdr:colOff>133350</xdr:colOff>
      <xdr:row>5</xdr:row>
      <xdr:rowOff>133350</xdr:rowOff>
    </xdr:from>
    <xdr:to>
      <xdr:col>39</xdr:col>
      <xdr:colOff>476250</xdr:colOff>
      <xdr:row>7</xdr:row>
      <xdr:rowOff>38100</xdr:rowOff>
    </xdr:to>
    <xdr:sp macro="" textlink="">
      <xdr:nvSpPr>
        <xdr:cNvPr id="13" name="Check Box 40" hidden="1">
          <a:extLst>
            <a:ext uri="{63B3BB69-23CF-44E3-9099-C40C66FF867C}">
              <a14:compatExt xmlns:a14="http://schemas.microsoft.com/office/drawing/2010/main" spid="_x0000_s1064"/>
            </a:ext>
            <a:ext uri="{FF2B5EF4-FFF2-40B4-BE49-F238E27FC236}">
              <a16:creationId xmlns:a16="http://schemas.microsoft.com/office/drawing/2014/main" id="{48D7D7F9-562C-470B-94E1-45405AC9581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42</xdr:col>
      <xdr:colOff>114300</xdr:colOff>
      <xdr:row>5</xdr:row>
      <xdr:rowOff>133350</xdr:rowOff>
    </xdr:from>
    <xdr:to>
      <xdr:col>42</xdr:col>
      <xdr:colOff>476250</xdr:colOff>
      <xdr:row>7</xdr:row>
      <xdr:rowOff>38100</xdr:rowOff>
    </xdr:to>
    <xdr:sp macro="" textlink="">
      <xdr:nvSpPr>
        <xdr:cNvPr id="14" name="Check Box 41" hidden="1">
          <a:extLst>
            <a:ext uri="{63B3BB69-23CF-44E3-9099-C40C66FF867C}">
              <a14:compatExt xmlns:a14="http://schemas.microsoft.com/office/drawing/2010/main" spid="_x0000_s1065"/>
            </a:ext>
            <a:ext uri="{FF2B5EF4-FFF2-40B4-BE49-F238E27FC236}">
              <a16:creationId xmlns:a16="http://schemas.microsoft.com/office/drawing/2014/main" id="{02907309-2845-4025-BB1D-250786827555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45</xdr:col>
      <xdr:colOff>114300</xdr:colOff>
      <xdr:row>5</xdr:row>
      <xdr:rowOff>133350</xdr:rowOff>
    </xdr:from>
    <xdr:to>
      <xdr:col>45</xdr:col>
      <xdr:colOff>476250</xdr:colOff>
      <xdr:row>7</xdr:row>
      <xdr:rowOff>38100</xdr:rowOff>
    </xdr:to>
    <xdr:sp macro="" textlink="">
      <xdr:nvSpPr>
        <xdr:cNvPr id="15" name="Check Box 42" hidden="1">
          <a:extLst>
            <a:ext uri="{63B3BB69-23CF-44E3-9099-C40C66FF867C}">
              <a14:compatExt xmlns:a14="http://schemas.microsoft.com/office/drawing/2010/main" spid="_x0000_s1066"/>
            </a:ext>
            <a:ext uri="{FF2B5EF4-FFF2-40B4-BE49-F238E27FC236}">
              <a16:creationId xmlns:a16="http://schemas.microsoft.com/office/drawing/2014/main" id="{E3EF6641-4ECC-4B51-85CB-A6438C4AD50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133350</xdr:colOff>
      <xdr:row>44</xdr:row>
      <xdr:rowOff>57150</xdr:rowOff>
    </xdr:from>
    <xdr:to>
      <xdr:col>4</xdr:col>
      <xdr:colOff>57150</xdr:colOff>
      <xdr:row>46</xdr:row>
      <xdr:rowOff>133350</xdr:rowOff>
    </xdr:to>
    <xdr:sp macro="" textlink="">
      <xdr:nvSpPr>
        <xdr:cNvPr id="16" name="Check Box 43" hidden="1">
          <a:extLst>
            <a:ext uri="{63B3BB69-23CF-44E3-9099-C40C66FF867C}">
              <a14:compatExt xmlns:a14="http://schemas.microsoft.com/office/drawing/2010/main" spid="_x0000_s1067"/>
            </a:ext>
            <a:ext uri="{FF2B5EF4-FFF2-40B4-BE49-F238E27FC236}">
              <a16:creationId xmlns:a16="http://schemas.microsoft.com/office/drawing/2014/main" id="{5EA6DA89-2BDE-4922-8086-05F7D914EB52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133350</xdr:colOff>
      <xdr:row>44</xdr:row>
      <xdr:rowOff>152400</xdr:rowOff>
    </xdr:from>
    <xdr:to>
      <xdr:col>7</xdr:col>
      <xdr:colOff>0</xdr:colOff>
      <xdr:row>46</xdr:row>
      <xdr:rowOff>57150</xdr:rowOff>
    </xdr:to>
    <xdr:sp macro="" textlink="">
      <xdr:nvSpPr>
        <xdr:cNvPr id="17" name="Check Box 44" hidden="1">
          <a:extLst>
            <a:ext uri="{63B3BB69-23CF-44E3-9099-C40C66FF867C}">
              <a14:compatExt xmlns:a14="http://schemas.microsoft.com/office/drawing/2010/main" spid="_x0000_s1068"/>
            </a:ext>
            <a:ext uri="{FF2B5EF4-FFF2-40B4-BE49-F238E27FC236}">
              <a16:creationId xmlns:a16="http://schemas.microsoft.com/office/drawing/2014/main" id="{49F2E75D-0DB3-4BDC-83C0-93A0D6A1E61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133350</xdr:colOff>
      <xdr:row>44</xdr:row>
      <xdr:rowOff>152400</xdr:rowOff>
    </xdr:from>
    <xdr:to>
      <xdr:col>10</xdr:col>
      <xdr:colOff>0</xdr:colOff>
      <xdr:row>46</xdr:row>
      <xdr:rowOff>57150</xdr:rowOff>
    </xdr:to>
    <xdr:sp macro="" textlink="">
      <xdr:nvSpPr>
        <xdr:cNvPr id="18" name="Check Box 45" hidden="1">
          <a:extLst>
            <a:ext uri="{63B3BB69-23CF-44E3-9099-C40C66FF867C}">
              <a14:compatExt xmlns:a14="http://schemas.microsoft.com/office/drawing/2010/main" spid="_x0000_s1069"/>
            </a:ext>
            <a:ext uri="{FF2B5EF4-FFF2-40B4-BE49-F238E27FC236}">
              <a16:creationId xmlns:a16="http://schemas.microsoft.com/office/drawing/2014/main" id="{4E410FD6-60DA-4412-878F-29494942631D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133350</xdr:colOff>
      <xdr:row>44</xdr:row>
      <xdr:rowOff>152400</xdr:rowOff>
    </xdr:from>
    <xdr:to>
      <xdr:col>13</xdr:col>
      <xdr:colOff>9525</xdr:colOff>
      <xdr:row>46</xdr:row>
      <xdr:rowOff>57150</xdr:rowOff>
    </xdr:to>
    <xdr:sp macro="" textlink="">
      <xdr:nvSpPr>
        <xdr:cNvPr id="19" name="Check Box 46" hidden="1">
          <a:extLst>
            <a:ext uri="{63B3BB69-23CF-44E3-9099-C40C66FF867C}">
              <a14:compatExt xmlns:a14="http://schemas.microsoft.com/office/drawing/2010/main" spid="_x0000_s1070"/>
            </a:ext>
            <a:ext uri="{FF2B5EF4-FFF2-40B4-BE49-F238E27FC236}">
              <a16:creationId xmlns:a16="http://schemas.microsoft.com/office/drawing/2014/main" id="{66247CE4-A9F5-4D2C-8C28-6957A0913247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133350</xdr:colOff>
      <xdr:row>44</xdr:row>
      <xdr:rowOff>57150</xdr:rowOff>
    </xdr:from>
    <xdr:to>
      <xdr:col>21</xdr:col>
      <xdr:colOff>38100</xdr:colOff>
      <xdr:row>46</xdr:row>
      <xdr:rowOff>133350</xdr:rowOff>
    </xdr:to>
    <xdr:sp macro="" textlink="">
      <xdr:nvSpPr>
        <xdr:cNvPr id="20" name="Check Box 47" hidden="1">
          <a:extLst>
            <a:ext uri="{63B3BB69-23CF-44E3-9099-C40C66FF867C}">
              <a14:compatExt xmlns:a14="http://schemas.microsoft.com/office/drawing/2010/main" spid="_x0000_s1071"/>
            </a:ext>
            <a:ext uri="{FF2B5EF4-FFF2-40B4-BE49-F238E27FC236}">
              <a16:creationId xmlns:a16="http://schemas.microsoft.com/office/drawing/2014/main" id="{C41148A8-9769-4782-912C-F3AD9C54385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23</xdr:col>
      <xdr:colOff>133350</xdr:colOff>
      <xdr:row>44</xdr:row>
      <xdr:rowOff>133350</xdr:rowOff>
    </xdr:from>
    <xdr:to>
      <xdr:col>23</xdr:col>
      <xdr:colOff>495300</xdr:colOff>
      <xdr:row>46</xdr:row>
      <xdr:rowOff>38100</xdr:rowOff>
    </xdr:to>
    <xdr:sp macro="" textlink="">
      <xdr:nvSpPr>
        <xdr:cNvPr id="21" name="Check Box 48" hidden="1">
          <a:extLst>
            <a:ext uri="{63B3BB69-23CF-44E3-9099-C40C66FF867C}">
              <a14:compatExt xmlns:a14="http://schemas.microsoft.com/office/drawing/2010/main" spid="_x0000_s1072"/>
            </a:ext>
            <a:ext uri="{FF2B5EF4-FFF2-40B4-BE49-F238E27FC236}">
              <a16:creationId xmlns:a16="http://schemas.microsoft.com/office/drawing/2014/main" id="{C7F7E335-B9B3-4ADE-81A7-958C86A7ADDD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114300</xdr:colOff>
      <xdr:row>44</xdr:row>
      <xdr:rowOff>133350</xdr:rowOff>
    </xdr:from>
    <xdr:to>
      <xdr:col>26</xdr:col>
      <xdr:colOff>495300</xdr:colOff>
      <xdr:row>46</xdr:row>
      <xdr:rowOff>38100</xdr:rowOff>
    </xdr:to>
    <xdr:sp macro="" textlink="">
      <xdr:nvSpPr>
        <xdr:cNvPr id="22" name="Check Box 49" hidden="1">
          <a:extLst>
            <a:ext uri="{63B3BB69-23CF-44E3-9099-C40C66FF867C}">
              <a14:compatExt xmlns:a14="http://schemas.microsoft.com/office/drawing/2010/main" spid="_x0000_s1073"/>
            </a:ext>
            <a:ext uri="{FF2B5EF4-FFF2-40B4-BE49-F238E27FC236}">
              <a16:creationId xmlns:a16="http://schemas.microsoft.com/office/drawing/2014/main" id="{D219FD2F-ED35-4596-ACFC-D34CE7DD299A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114300</xdr:colOff>
      <xdr:row>44</xdr:row>
      <xdr:rowOff>133350</xdr:rowOff>
    </xdr:from>
    <xdr:to>
      <xdr:col>29</xdr:col>
      <xdr:colOff>514350</xdr:colOff>
      <xdr:row>46</xdr:row>
      <xdr:rowOff>38100</xdr:rowOff>
    </xdr:to>
    <xdr:sp macro="" textlink="">
      <xdr:nvSpPr>
        <xdr:cNvPr id="23" name="Check Box 50" hidden="1">
          <a:extLst>
            <a:ext uri="{63B3BB69-23CF-44E3-9099-C40C66FF867C}">
              <a14:compatExt xmlns:a14="http://schemas.microsoft.com/office/drawing/2010/main" spid="_x0000_s1074"/>
            </a:ext>
            <a:ext uri="{FF2B5EF4-FFF2-40B4-BE49-F238E27FC236}">
              <a16:creationId xmlns:a16="http://schemas.microsoft.com/office/drawing/2014/main" id="{181D2E04-3408-4E5F-A54B-650775D6ED5C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133350</xdr:colOff>
      <xdr:row>44</xdr:row>
      <xdr:rowOff>57150</xdr:rowOff>
    </xdr:from>
    <xdr:to>
      <xdr:col>37</xdr:col>
      <xdr:colOff>19050</xdr:colOff>
      <xdr:row>46</xdr:row>
      <xdr:rowOff>133350</xdr:rowOff>
    </xdr:to>
    <xdr:sp macro="" textlink="">
      <xdr:nvSpPr>
        <xdr:cNvPr id="39" name="Check Box 51" hidden="1">
          <a:extLst>
            <a:ext uri="{63B3BB69-23CF-44E3-9099-C40C66FF867C}">
              <a14:compatExt xmlns:a14="http://schemas.microsoft.com/office/drawing/2010/main" spid="_x0000_s1075"/>
            </a:ext>
            <a:ext uri="{FF2B5EF4-FFF2-40B4-BE49-F238E27FC236}">
              <a16:creationId xmlns:a16="http://schemas.microsoft.com/office/drawing/2014/main" id="{0CB5D875-2B70-43B8-906D-473194A4D1EE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39</xdr:col>
      <xdr:colOff>133350</xdr:colOff>
      <xdr:row>44</xdr:row>
      <xdr:rowOff>133350</xdr:rowOff>
    </xdr:from>
    <xdr:to>
      <xdr:col>39</xdr:col>
      <xdr:colOff>495300</xdr:colOff>
      <xdr:row>46</xdr:row>
      <xdr:rowOff>38100</xdr:rowOff>
    </xdr:to>
    <xdr:sp macro="" textlink="">
      <xdr:nvSpPr>
        <xdr:cNvPr id="40" name="Check Box 52" hidden="1">
          <a:extLst>
            <a:ext uri="{63B3BB69-23CF-44E3-9099-C40C66FF867C}">
              <a14:compatExt xmlns:a14="http://schemas.microsoft.com/office/drawing/2010/main" spid="_x0000_s1076"/>
            </a:ext>
            <a:ext uri="{FF2B5EF4-FFF2-40B4-BE49-F238E27FC236}">
              <a16:creationId xmlns:a16="http://schemas.microsoft.com/office/drawing/2014/main" id="{96FF59A2-7788-4016-9C03-C647B8E2733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42</xdr:col>
      <xdr:colOff>114300</xdr:colOff>
      <xdr:row>44</xdr:row>
      <xdr:rowOff>133350</xdr:rowOff>
    </xdr:from>
    <xdr:to>
      <xdr:col>42</xdr:col>
      <xdr:colOff>495300</xdr:colOff>
      <xdr:row>46</xdr:row>
      <xdr:rowOff>38100</xdr:rowOff>
    </xdr:to>
    <xdr:sp macro="" textlink="">
      <xdr:nvSpPr>
        <xdr:cNvPr id="41" name="Check Box 53" hidden="1">
          <a:extLst>
            <a:ext uri="{63B3BB69-23CF-44E3-9099-C40C66FF867C}">
              <a14:compatExt xmlns:a14="http://schemas.microsoft.com/office/drawing/2010/main" spid="_x0000_s1077"/>
            </a:ext>
            <a:ext uri="{FF2B5EF4-FFF2-40B4-BE49-F238E27FC236}">
              <a16:creationId xmlns:a16="http://schemas.microsoft.com/office/drawing/2014/main" id="{F3FF19CB-1777-4F6A-AE2D-4F5D48E7F032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45</xdr:col>
      <xdr:colOff>114300</xdr:colOff>
      <xdr:row>44</xdr:row>
      <xdr:rowOff>133350</xdr:rowOff>
    </xdr:from>
    <xdr:to>
      <xdr:col>45</xdr:col>
      <xdr:colOff>514350</xdr:colOff>
      <xdr:row>46</xdr:row>
      <xdr:rowOff>38100</xdr:rowOff>
    </xdr:to>
    <xdr:sp macro="" textlink="">
      <xdr:nvSpPr>
        <xdr:cNvPr id="42" name="Check Box 54" hidden="1">
          <a:extLst>
            <a:ext uri="{63B3BB69-23CF-44E3-9099-C40C66FF867C}">
              <a14:compatExt xmlns:a14="http://schemas.microsoft.com/office/drawing/2010/main" spid="_x0000_s1078"/>
            </a:ext>
            <a:ext uri="{FF2B5EF4-FFF2-40B4-BE49-F238E27FC236}">
              <a16:creationId xmlns:a16="http://schemas.microsoft.com/office/drawing/2014/main" id="{790C3D45-6EF3-47E1-8799-07449D54B51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133350</xdr:colOff>
      <xdr:row>44</xdr:row>
      <xdr:rowOff>57150</xdr:rowOff>
    </xdr:from>
    <xdr:to>
      <xdr:col>53</xdr:col>
      <xdr:colOff>19050</xdr:colOff>
      <xdr:row>46</xdr:row>
      <xdr:rowOff>133350</xdr:rowOff>
    </xdr:to>
    <xdr:sp macro="" textlink="">
      <xdr:nvSpPr>
        <xdr:cNvPr id="43" name="Check Box 55" hidden="1">
          <a:extLst>
            <a:ext uri="{63B3BB69-23CF-44E3-9099-C40C66FF867C}">
              <a14:compatExt xmlns:a14="http://schemas.microsoft.com/office/drawing/2010/main" spid="_x0000_s1079"/>
            </a:ext>
            <a:ext uri="{FF2B5EF4-FFF2-40B4-BE49-F238E27FC236}">
              <a16:creationId xmlns:a16="http://schemas.microsoft.com/office/drawing/2014/main" id="{03796F6C-EFBC-44B9-A151-653C29C61D21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55</xdr:col>
      <xdr:colOff>133350</xdr:colOff>
      <xdr:row>44</xdr:row>
      <xdr:rowOff>152400</xdr:rowOff>
    </xdr:from>
    <xdr:to>
      <xdr:col>55</xdr:col>
      <xdr:colOff>495300</xdr:colOff>
      <xdr:row>46</xdr:row>
      <xdr:rowOff>57150</xdr:rowOff>
    </xdr:to>
    <xdr:sp macro="" textlink="">
      <xdr:nvSpPr>
        <xdr:cNvPr id="44" name="Check Box 56" hidden="1">
          <a:extLst>
            <a:ext uri="{63B3BB69-23CF-44E3-9099-C40C66FF867C}">
              <a14:compatExt xmlns:a14="http://schemas.microsoft.com/office/drawing/2010/main" spid="_x0000_s1080"/>
            </a:ext>
            <a:ext uri="{FF2B5EF4-FFF2-40B4-BE49-F238E27FC236}">
              <a16:creationId xmlns:a16="http://schemas.microsoft.com/office/drawing/2014/main" id="{BC6D1D3C-29FB-4E03-B8EE-B546B354F6E6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114300</xdr:colOff>
      <xdr:row>44</xdr:row>
      <xdr:rowOff>152400</xdr:rowOff>
    </xdr:from>
    <xdr:to>
      <xdr:col>58</xdr:col>
      <xdr:colOff>495300</xdr:colOff>
      <xdr:row>46</xdr:row>
      <xdr:rowOff>57150</xdr:rowOff>
    </xdr:to>
    <xdr:sp macro="" textlink="">
      <xdr:nvSpPr>
        <xdr:cNvPr id="45" name="Check Box 57" hidden="1">
          <a:extLst>
            <a:ext uri="{63B3BB69-23CF-44E3-9099-C40C66FF867C}">
              <a14:compatExt xmlns:a14="http://schemas.microsoft.com/office/drawing/2010/main" spid="_x0000_s1081"/>
            </a:ext>
            <a:ext uri="{FF2B5EF4-FFF2-40B4-BE49-F238E27FC236}">
              <a16:creationId xmlns:a16="http://schemas.microsoft.com/office/drawing/2014/main" id="{DBBC4273-D15C-4EE7-A0D1-FC42B809D95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61</xdr:col>
      <xdr:colOff>114300</xdr:colOff>
      <xdr:row>44</xdr:row>
      <xdr:rowOff>152400</xdr:rowOff>
    </xdr:from>
    <xdr:to>
      <xdr:col>61</xdr:col>
      <xdr:colOff>514350</xdr:colOff>
      <xdr:row>46</xdr:row>
      <xdr:rowOff>57150</xdr:rowOff>
    </xdr:to>
    <xdr:sp macro="" textlink="">
      <xdr:nvSpPr>
        <xdr:cNvPr id="46" name="Check Box 58" hidden="1">
          <a:extLst>
            <a:ext uri="{63B3BB69-23CF-44E3-9099-C40C66FF867C}">
              <a14:compatExt xmlns:a14="http://schemas.microsoft.com/office/drawing/2010/main" spid="_x0000_s1082"/>
            </a:ext>
            <a:ext uri="{FF2B5EF4-FFF2-40B4-BE49-F238E27FC236}">
              <a16:creationId xmlns:a16="http://schemas.microsoft.com/office/drawing/2014/main" id="{9AE588B5-918A-4169-B0AF-7B65815D4731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68</xdr:col>
      <xdr:colOff>133350</xdr:colOff>
      <xdr:row>44</xdr:row>
      <xdr:rowOff>57150</xdr:rowOff>
    </xdr:from>
    <xdr:to>
      <xdr:col>69</xdr:col>
      <xdr:colOff>38100</xdr:colOff>
      <xdr:row>46</xdr:row>
      <xdr:rowOff>133350</xdr:rowOff>
    </xdr:to>
    <xdr:sp macro="" textlink="">
      <xdr:nvSpPr>
        <xdr:cNvPr id="47" name="Check Box 59" hidden="1">
          <a:extLst>
            <a:ext uri="{63B3BB69-23CF-44E3-9099-C40C66FF867C}">
              <a14:compatExt xmlns:a14="http://schemas.microsoft.com/office/drawing/2010/main" spid="_x0000_s1083"/>
            </a:ext>
            <a:ext uri="{FF2B5EF4-FFF2-40B4-BE49-F238E27FC236}">
              <a16:creationId xmlns:a16="http://schemas.microsoft.com/office/drawing/2014/main" id="{D6E6AC38-CD57-4BD7-9513-EE13963D5755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71</xdr:col>
      <xdr:colOff>133350</xdr:colOff>
      <xdr:row>44</xdr:row>
      <xdr:rowOff>152400</xdr:rowOff>
    </xdr:from>
    <xdr:to>
      <xdr:col>72</xdr:col>
      <xdr:colOff>0</xdr:colOff>
      <xdr:row>46</xdr:row>
      <xdr:rowOff>57150</xdr:rowOff>
    </xdr:to>
    <xdr:sp macro="" textlink="">
      <xdr:nvSpPr>
        <xdr:cNvPr id="48" name="Check Box 60" hidden="1">
          <a:extLst>
            <a:ext uri="{63B3BB69-23CF-44E3-9099-C40C66FF867C}">
              <a14:compatExt xmlns:a14="http://schemas.microsoft.com/office/drawing/2010/main" spid="_x0000_s1084"/>
            </a:ext>
            <a:ext uri="{FF2B5EF4-FFF2-40B4-BE49-F238E27FC236}">
              <a16:creationId xmlns:a16="http://schemas.microsoft.com/office/drawing/2014/main" id="{45EF222D-A7B4-44EA-8907-6FC3AB8E8CA2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74</xdr:col>
      <xdr:colOff>133350</xdr:colOff>
      <xdr:row>44</xdr:row>
      <xdr:rowOff>152400</xdr:rowOff>
    </xdr:from>
    <xdr:to>
      <xdr:col>74</xdr:col>
      <xdr:colOff>514350</xdr:colOff>
      <xdr:row>46</xdr:row>
      <xdr:rowOff>57150</xdr:rowOff>
    </xdr:to>
    <xdr:sp macro="" textlink="">
      <xdr:nvSpPr>
        <xdr:cNvPr id="49" name="Check Box 61" hidden="1">
          <a:extLst>
            <a:ext uri="{63B3BB69-23CF-44E3-9099-C40C66FF867C}">
              <a14:compatExt xmlns:a14="http://schemas.microsoft.com/office/drawing/2010/main" spid="_x0000_s1085"/>
            </a:ext>
            <a:ext uri="{FF2B5EF4-FFF2-40B4-BE49-F238E27FC236}">
              <a16:creationId xmlns:a16="http://schemas.microsoft.com/office/drawing/2014/main" id="{CAD6308D-D03C-4376-A328-BE3C7121F3DC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77</xdr:col>
      <xdr:colOff>133350</xdr:colOff>
      <xdr:row>44</xdr:row>
      <xdr:rowOff>152400</xdr:rowOff>
    </xdr:from>
    <xdr:to>
      <xdr:col>77</xdr:col>
      <xdr:colOff>514350</xdr:colOff>
      <xdr:row>46</xdr:row>
      <xdr:rowOff>57150</xdr:rowOff>
    </xdr:to>
    <xdr:sp macro="" textlink="">
      <xdr:nvSpPr>
        <xdr:cNvPr id="50" name="Check Box 62" hidden="1">
          <a:extLst>
            <a:ext uri="{63B3BB69-23CF-44E3-9099-C40C66FF867C}">
              <a14:compatExt xmlns:a14="http://schemas.microsoft.com/office/drawing/2010/main" spid="_x0000_s1086"/>
            </a:ext>
            <a:ext uri="{FF2B5EF4-FFF2-40B4-BE49-F238E27FC236}">
              <a16:creationId xmlns:a16="http://schemas.microsoft.com/office/drawing/2014/main" id="{BD5A9CFE-F4D1-4F77-B9B8-636B5149BDDB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95250</xdr:colOff>
      <xdr:row>5</xdr:row>
      <xdr:rowOff>19050</xdr:rowOff>
    </xdr:from>
    <xdr:to>
      <xdr:col>53</xdr:col>
      <xdr:colOff>19050</xdr:colOff>
      <xdr:row>7</xdr:row>
      <xdr:rowOff>95250</xdr:rowOff>
    </xdr:to>
    <xdr:sp macro="" textlink="">
      <xdr:nvSpPr>
        <xdr:cNvPr id="51" name="Check Box 63" hidden="1">
          <a:extLst>
            <a:ext uri="{63B3BB69-23CF-44E3-9099-C40C66FF867C}">
              <a14:compatExt xmlns:a14="http://schemas.microsoft.com/office/drawing/2010/main" spid="_x0000_s1087"/>
            </a:ext>
            <a:ext uri="{FF2B5EF4-FFF2-40B4-BE49-F238E27FC236}">
              <a16:creationId xmlns:a16="http://schemas.microsoft.com/office/drawing/2014/main" id="{7A3B4D7A-C0CA-414E-9563-78B83B82D43F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55</xdr:col>
      <xdr:colOff>95250</xdr:colOff>
      <xdr:row>5</xdr:row>
      <xdr:rowOff>114300</xdr:rowOff>
    </xdr:from>
    <xdr:to>
      <xdr:col>55</xdr:col>
      <xdr:colOff>476250</xdr:colOff>
      <xdr:row>7</xdr:row>
      <xdr:rowOff>19050</xdr:rowOff>
    </xdr:to>
    <xdr:sp macro="" textlink="">
      <xdr:nvSpPr>
        <xdr:cNvPr id="52" name="Check Box 64" hidden="1">
          <a:extLst>
            <a:ext uri="{63B3BB69-23CF-44E3-9099-C40C66FF867C}">
              <a14:compatExt xmlns:a14="http://schemas.microsoft.com/office/drawing/2010/main" spid="_x0000_s1088"/>
            </a:ext>
            <a:ext uri="{FF2B5EF4-FFF2-40B4-BE49-F238E27FC236}">
              <a16:creationId xmlns:a16="http://schemas.microsoft.com/office/drawing/2014/main" id="{E1C94A2D-C599-4233-85E2-1FBF4882B7D5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95250</xdr:colOff>
      <xdr:row>5</xdr:row>
      <xdr:rowOff>114300</xdr:rowOff>
    </xdr:from>
    <xdr:to>
      <xdr:col>58</xdr:col>
      <xdr:colOff>476250</xdr:colOff>
      <xdr:row>7</xdr:row>
      <xdr:rowOff>19050</xdr:rowOff>
    </xdr:to>
    <xdr:sp macro="" textlink="">
      <xdr:nvSpPr>
        <xdr:cNvPr id="53" name="Check Box 65" hidden="1">
          <a:extLst>
            <a:ext uri="{63B3BB69-23CF-44E3-9099-C40C66FF867C}">
              <a14:compatExt xmlns:a14="http://schemas.microsoft.com/office/drawing/2010/main" spid="_x0000_s1089"/>
            </a:ext>
            <a:ext uri="{FF2B5EF4-FFF2-40B4-BE49-F238E27FC236}">
              <a16:creationId xmlns:a16="http://schemas.microsoft.com/office/drawing/2014/main" id="{121C05DB-9830-42AF-9696-73C92865B67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61</xdr:col>
      <xdr:colOff>95250</xdr:colOff>
      <xdr:row>5</xdr:row>
      <xdr:rowOff>114300</xdr:rowOff>
    </xdr:from>
    <xdr:to>
      <xdr:col>61</xdr:col>
      <xdr:colOff>476250</xdr:colOff>
      <xdr:row>7</xdr:row>
      <xdr:rowOff>19050</xdr:rowOff>
    </xdr:to>
    <xdr:sp macro="" textlink="">
      <xdr:nvSpPr>
        <xdr:cNvPr id="54" name="Check Box 66" hidden="1">
          <a:extLst>
            <a:ext uri="{63B3BB69-23CF-44E3-9099-C40C66FF867C}">
              <a14:compatExt xmlns:a14="http://schemas.microsoft.com/office/drawing/2010/main" spid="_x0000_s1090"/>
            </a:ext>
            <a:ext uri="{FF2B5EF4-FFF2-40B4-BE49-F238E27FC236}">
              <a16:creationId xmlns:a16="http://schemas.microsoft.com/office/drawing/2014/main" id="{747D915F-BECA-4CEB-AE02-87A8B1F447E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68</xdr:col>
      <xdr:colOff>114300</xdr:colOff>
      <xdr:row>5</xdr:row>
      <xdr:rowOff>19050</xdr:rowOff>
    </xdr:from>
    <xdr:to>
      <xdr:col>69</xdr:col>
      <xdr:colOff>38100</xdr:colOff>
      <xdr:row>7</xdr:row>
      <xdr:rowOff>95250</xdr:rowOff>
    </xdr:to>
    <xdr:sp macro="" textlink="">
      <xdr:nvSpPr>
        <xdr:cNvPr id="55" name="Check Box 67" hidden="1">
          <a:extLst>
            <a:ext uri="{63B3BB69-23CF-44E3-9099-C40C66FF867C}">
              <a14:compatExt xmlns:a14="http://schemas.microsoft.com/office/drawing/2010/main" spid="_x0000_s1091"/>
            </a:ext>
            <a:ext uri="{FF2B5EF4-FFF2-40B4-BE49-F238E27FC236}">
              <a16:creationId xmlns:a16="http://schemas.microsoft.com/office/drawing/2014/main" id="{888FEF1F-7654-409F-AE07-DC62E535FF6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71</xdr:col>
      <xdr:colOff>114300</xdr:colOff>
      <xdr:row>5</xdr:row>
      <xdr:rowOff>114300</xdr:rowOff>
    </xdr:from>
    <xdr:to>
      <xdr:col>71</xdr:col>
      <xdr:colOff>476250</xdr:colOff>
      <xdr:row>7</xdr:row>
      <xdr:rowOff>19050</xdr:rowOff>
    </xdr:to>
    <xdr:sp macro="" textlink="">
      <xdr:nvSpPr>
        <xdr:cNvPr id="56" name="Check Box 68" hidden="1">
          <a:extLst>
            <a:ext uri="{63B3BB69-23CF-44E3-9099-C40C66FF867C}">
              <a14:compatExt xmlns:a14="http://schemas.microsoft.com/office/drawing/2010/main" spid="_x0000_s1092"/>
            </a:ext>
            <a:ext uri="{FF2B5EF4-FFF2-40B4-BE49-F238E27FC236}">
              <a16:creationId xmlns:a16="http://schemas.microsoft.com/office/drawing/2014/main" id="{53C9D304-8133-44D3-AC7A-1A01F8EDC9D1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74</xdr:col>
      <xdr:colOff>95250</xdr:colOff>
      <xdr:row>5</xdr:row>
      <xdr:rowOff>114300</xdr:rowOff>
    </xdr:from>
    <xdr:to>
      <xdr:col>74</xdr:col>
      <xdr:colOff>476250</xdr:colOff>
      <xdr:row>7</xdr:row>
      <xdr:rowOff>19050</xdr:rowOff>
    </xdr:to>
    <xdr:sp macro="" textlink="">
      <xdr:nvSpPr>
        <xdr:cNvPr id="57" name="Check Box 69" hidden="1">
          <a:extLst>
            <a:ext uri="{63B3BB69-23CF-44E3-9099-C40C66FF867C}">
              <a14:compatExt xmlns:a14="http://schemas.microsoft.com/office/drawing/2010/main" spid="_x0000_s1093"/>
            </a:ext>
            <a:ext uri="{FF2B5EF4-FFF2-40B4-BE49-F238E27FC236}">
              <a16:creationId xmlns:a16="http://schemas.microsoft.com/office/drawing/2014/main" id="{CF2D0350-7356-4281-97F3-9CC886CE0BFA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77</xdr:col>
      <xdr:colOff>95250</xdr:colOff>
      <xdr:row>5</xdr:row>
      <xdr:rowOff>114300</xdr:rowOff>
    </xdr:from>
    <xdr:to>
      <xdr:col>77</xdr:col>
      <xdr:colOff>476250</xdr:colOff>
      <xdr:row>7</xdr:row>
      <xdr:rowOff>19050</xdr:rowOff>
    </xdr:to>
    <xdr:sp macro="" textlink="">
      <xdr:nvSpPr>
        <xdr:cNvPr id="58" name="Check Box 70" hidden="1">
          <a:extLst>
            <a:ext uri="{63B3BB69-23CF-44E3-9099-C40C66FF867C}">
              <a14:compatExt xmlns:a14="http://schemas.microsoft.com/office/drawing/2010/main" spid="_x0000_s1094"/>
            </a:ext>
            <a:ext uri="{FF2B5EF4-FFF2-40B4-BE49-F238E27FC236}">
              <a16:creationId xmlns:a16="http://schemas.microsoft.com/office/drawing/2014/main" id="{EECBAD66-C5DE-4983-8310-8ADCAE55B02A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84</xdr:col>
      <xdr:colOff>133350</xdr:colOff>
      <xdr:row>5</xdr:row>
      <xdr:rowOff>57150</xdr:rowOff>
    </xdr:from>
    <xdr:to>
      <xdr:col>85</xdr:col>
      <xdr:colOff>19050</xdr:colOff>
      <xdr:row>7</xdr:row>
      <xdr:rowOff>133350</xdr:rowOff>
    </xdr:to>
    <xdr:sp macro="" textlink="">
      <xdr:nvSpPr>
        <xdr:cNvPr id="59" name="Check Box 71" hidden="1">
          <a:extLst>
            <a:ext uri="{63B3BB69-23CF-44E3-9099-C40C66FF867C}">
              <a14:compatExt xmlns:a14="http://schemas.microsoft.com/office/drawing/2010/main" spid="_x0000_s1095"/>
            </a:ext>
            <a:ext uri="{FF2B5EF4-FFF2-40B4-BE49-F238E27FC236}">
              <a16:creationId xmlns:a16="http://schemas.microsoft.com/office/drawing/2014/main" id="{9ED238BF-57FE-493C-A3A0-4B95FAD402B5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87</xdr:col>
      <xdr:colOff>133350</xdr:colOff>
      <xdr:row>5</xdr:row>
      <xdr:rowOff>152400</xdr:rowOff>
    </xdr:from>
    <xdr:to>
      <xdr:col>87</xdr:col>
      <xdr:colOff>495300</xdr:colOff>
      <xdr:row>7</xdr:row>
      <xdr:rowOff>57150</xdr:rowOff>
    </xdr:to>
    <xdr:sp macro="" textlink="">
      <xdr:nvSpPr>
        <xdr:cNvPr id="60" name="Check Box 72" hidden="1">
          <a:extLst>
            <a:ext uri="{63B3BB69-23CF-44E3-9099-C40C66FF867C}">
              <a14:compatExt xmlns:a14="http://schemas.microsoft.com/office/drawing/2010/main" spid="_x0000_s1096"/>
            </a:ext>
            <a:ext uri="{FF2B5EF4-FFF2-40B4-BE49-F238E27FC236}">
              <a16:creationId xmlns:a16="http://schemas.microsoft.com/office/drawing/2014/main" id="{4EB659C2-05D0-4BD6-BFD3-CBDA38544F1F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90</xdr:col>
      <xdr:colOff>114300</xdr:colOff>
      <xdr:row>5</xdr:row>
      <xdr:rowOff>152400</xdr:rowOff>
    </xdr:from>
    <xdr:to>
      <xdr:col>90</xdr:col>
      <xdr:colOff>495300</xdr:colOff>
      <xdr:row>7</xdr:row>
      <xdr:rowOff>57150</xdr:rowOff>
    </xdr:to>
    <xdr:sp macro="" textlink="">
      <xdr:nvSpPr>
        <xdr:cNvPr id="61" name="Check Box 73" hidden="1">
          <a:extLst>
            <a:ext uri="{63B3BB69-23CF-44E3-9099-C40C66FF867C}">
              <a14:compatExt xmlns:a14="http://schemas.microsoft.com/office/drawing/2010/main" spid="_x0000_s1097"/>
            </a:ext>
            <a:ext uri="{FF2B5EF4-FFF2-40B4-BE49-F238E27FC236}">
              <a16:creationId xmlns:a16="http://schemas.microsoft.com/office/drawing/2014/main" id="{258E280A-1952-425D-9E73-8D9B9662E03C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93</xdr:col>
      <xdr:colOff>114300</xdr:colOff>
      <xdr:row>5</xdr:row>
      <xdr:rowOff>152400</xdr:rowOff>
    </xdr:from>
    <xdr:to>
      <xdr:col>93</xdr:col>
      <xdr:colOff>514350</xdr:colOff>
      <xdr:row>7</xdr:row>
      <xdr:rowOff>57150</xdr:rowOff>
    </xdr:to>
    <xdr:sp macro="" textlink="">
      <xdr:nvSpPr>
        <xdr:cNvPr id="62" name="Check Box 74" hidden="1">
          <a:extLst>
            <a:ext uri="{63B3BB69-23CF-44E3-9099-C40C66FF867C}">
              <a14:compatExt xmlns:a14="http://schemas.microsoft.com/office/drawing/2010/main" spid="_x0000_s1098"/>
            </a:ext>
            <a:ext uri="{FF2B5EF4-FFF2-40B4-BE49-F238E27FC236}">
              <a16:creationId xmlns:a16="http://schemas.microsoft.com/office/drawing/2014/main" id="{62CEA87B-DFE3-4A95-B2A9-709652332A67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84</xdr:col>
      <xdr:colOff>133350</xdr:colOff>
      <xdr:row>44</xdr:row>
      <xdr:rowOff>57150</xdr:rowOff>
    </xdr:from>
    <xdr:to>
      <xdr:col>85</xdr:col>
      <xdr:colOff>38100</xdr:colOff>
      <xdr:row>46</xdr:row>
      <xdr:rowOff>133350</xdr:rowOff>
    </xdr:to>
    <xdr:sp macro="" textlink="">
      <xdr:nvSpPr>
        <xdr:cNvPr id="63" name="Check Box 75" hidden="1">
          <a:extLst>
            <a:ext uri="{63B3BB69-23CF-44E3-9099-C40C66FF867C}">
              <a14:compatExt xmlns:a14="http://schemas.microsoft.com/office/drawing/2010/main" spid="_x0000_s1099"/>
            </a:ext>
            <a:ext uri="{FF2B5EF4-FFF2-40B4-BE49-F238E27FC236}">
              <a16:creationId xmlns:a16="http://schemas.microsoft.com/office/drawing/2014/main" id="{96180810-727A-4B5D-BCBD-030B5225B9A3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87</xdr:col>
      <xdr:colOff>133350</xdr:colOff>
      <xdr:row>44</xdr:row>
      <xdr:rowOff>152400</xdr:rowOff>
    </xdr:from>
    <xdr:to>
      <xdr:col>88</xdr:col>
      <xdr:colOff>0</xdr:colOff>
      <xdr:row>46</xdr:row>
      <xdr:rowOff>57150</xdr:rowOff>
    </xdr:to>
    <xdr:sp macro="" textlink="">
      <xdr:nvSpPr>
        <xdr:cNvPr id="64" name="Check Box 76" hidden="1">
          <a:extLst>
            <a:ext uri="{63B3BB69-23CF-44E3-9099-C40C66FF867C}">
              <a14:compatExt xmlns:a14="http://schemas.microsoft.com/office/drawing/2010/main" spid="_x0000_s1100"/>
            </a:ext>
            <a:ext uri="{FF2B5EF4-FFF2-40B4-BE49-F238E27FC236}">
              <a16:creationId xmlns:a16="http://schemas.microsoft.com/office/drawing/2014/main" id="{7FD3C96D-3805-4579-8D80-37F4A36B061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90</xdr:col>
      <xdr:colOff>133350</xdr:colOff>
      <xdr:row>44</xdr:row>
      <xdr:rowOff>152400</xdr:rowOff>
    </xdr:from>
    <xdr:to>
      <xdr:col>90</xdr:col>
      <xdr:colOff>514350</xdr:colOff>
      <xdr:row>46</xdr:row>
      <xdr:rowOff>57150</xdr:rowOff>
    </xdr:to>
    <xdr:sp macro="" textlink="">
      <xdr:nvSpPr>
        <xdr:cNvPr id="65" name="Check Box 77" hidden="1">
          <a:extLst>
            <a:ext uri="{63B3BB69-23CF-44E3-9099-C40C66FF867C}">
              <a14:compatExt xmlns:a14="http://schemas.microsoft.com/office/drawing/2010/main" spid="_x0000_s1101"/>
            </a:ext>
            <a:ext uri="{FF2B5EF4-FFF2-40B4-BE49-F238E27FC236}">
              <a16:creationId xmlns:a16="http://schemas.microsoft.com/office/drawing/2014/main" id="{44500B41-412F-47F6-970F-D355A6A22FD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93</xdr:col>
      <xdr:colOff>133350</xdr:colOff>
      <xdr:row>44</xdr:row>
      <xdr:rowOff>152400</xdr:rowOff>
    </xdr:from>
    <xdr:to>
      <xdr:col>93</xdr:col>
      <xdr:colOff>514350</xdr:colOff>
      <xdr:row>46</xdr:row>
      <xdr:rowOff>57150</xdr:rowOff>
    </xdr:to>
    <xdr:sp macro="" textlink="">
      <xdr:nvSpPr>
        <xdr:cNvPr id="66" name="Check Box 78" hidden="1">
          <a:extLst>
            <a:ext uri="{63B3BB69-23CF-44E3-9099-C40C66FF867C}">
              <a14:compatExt xmlns:a14="http://schemas.microsoft.com/office/drawing/2010/main" spid="_x0000_s1102"/>
            </a:ext>
            <a:ext uri="{FF2B5EF4-FFF2-40B4-BE49-F238E27FC236}">
              <a16:creationId xmlns:a16="http://schemas.microsoft.com/office/drawing/2014/main" id="{038676E9-A4AD-44AB-8A1C-CD714078160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100</xdr:col>
      <xdr:colOff>133350</xdr:colOff>
      <xdr:row>5</xdr:row>
      <xdr:rowOff>57150</xdr:rowOff>
    </xdr:from>
    <xdr:to>
      <xdr:col>101</xdr:col>
      <xdr:colOff>19050</xdr:colOff>
      <xdr:row>7</xdr:row>
      <xdr:rowOff>133350</xdr:rowOff>
    </xdr:to>
    <xdr:sp macro="" textlink="">
      <xdr:nvSpPr>
        <xdr:cNvPr id="67" name="Check Box 79" hidden="1">
          <a:extLst>
            <a:ext uri="{63B3BB69-23CF-44E3-9099-C40C66FF867C}">
              <a14:compatExt xmlns:a14="http://schemas.microsoft.com/office/drawing/2010/main" spid="_x0000_s1103"/>
            </a:ext>
            <a:ext uri="{FF2B5EF4-FFF2-40B4-BE49-F238E27FC236}">
              <a16:creationId xmlns:a16="http://schemas.microsoft.com/office/drawing/2014/main" id="{CB4E5A7E-D6B3-4637-81F5-704E0BD8A1D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103</xdr:col>
      <xdr:colOff>133350</xdr:colOff>
      <xdr:row>5</xdr:row>
      <xdr:rowOff>133350</xdr:rowOff>
    </xdr:from>
    <xdr:to>
      <xdr:col>103</xdr:col>
      <xdr:colOff>514350</xdr:colOff>
      <xdr:row>7</xdr:row>
      <xdr:rowOff>38100</xdr:rowOff>
    </xdr:to>
    <xdr:sp macro="" textlink="">
      <xdr:nvSpPr>
        <xdr:cNvPr id="68" name="Check Box 80" hidden="1">
          <a:extLst>
            <a:ext uri="{63B3BB69-23CF-44E3-9099-C40C66FF867C}">
              <a14:compatExt xmlns:a14="http://schemas.microsoft.com/office/drawing/2010/main" spid="_x0000_s1104"/>
            </a:ext>
            <a:ext uri="{FF2B5EF4-FFF2-40B4-BE49-F238E27FC236}">
              <a16:creationId xmlns:a16="http://schemas.microsoft.com/office/drawing/2014/main" id="{2FF3BA8E-342F-4185-9DEF-289BF0ACA04A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106</xdr:col>
      <xdr:colOff>114300</xdr:colOff>
      <xdr:row>5</xdr:row>
      <xdr:rowOff>133350</xdr:rowOff>
    </xdr:from>
    <xdr:to>
      <xdr:col>106</xdr:col>
      <xdr:colOff>514350</xdr:colOff>
      <xdr:row>7</xdr:row>
      <xdr:rowOff>38100</xdr:rowOff>
    </xdr:to>
    <xdr:sp macro="" textlink="">
      <xdr:nvSpPr>
        <xdr:cNvPr id="69" name="Check Box 81" hidden="1">
          <a:extLst>
            <a:ext uri="{63B3BB69-23CF-44E3-9099-C40C66FF867C}">
              <a14:compatExt xmlns:a14="http://schemas.microsoft.com/office/drawing/2010/main" spid="_x0000_s1105"/>
            </a:ext>
            <a:ext uri="{FF2B5EF4-FFF2-40B4-BE49-F238E27FC236}">
              <a16:creationId xmlns:a16="http://schemas.microsoft.com/office/drawing/2014/main" id="{6BD5E84E-3983-4677-BF1A-CE4A6A5E9BF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109</xdr:col>
      <xdr:colOff>114300</xdr:colOff>
      <xdr:row>5</xdr:row>
      <xdr:rowOff>133350</xdr:rowOff>
    </xdr:from>
    <xdr:to>
      <xdr:col>109</xdr:col>
      <xdr:colOff>514350</xdr:colOff>
      <xdr:row>7</xdr:row>
      <xdr:rowOff>38100</xdr:rowOff>
    </xdr:to>
    <xdr:sp macro="" textlink="">
      <xdr:nvSpPr>
        <xdr:cNvPr id="70" name="Check Box 82" hidden="1">
          <a:extLst>
            <a:ext uri="{63B3BB69-23CF-44E3-9099-C40C66FF867C}">
              <a14:compatExt xmlns:a14="http://schemas.microsoft.com/office/drawing/2010/main" spid="_x0000_s1106"/>
            </a:ext>
            <a:ext uri="{FF2B5EF4-FFF2-40B4-BE49-F238E27FC236}">
              <a16:creationId xmlns:a16="http://schemas.microsoft.com/office/drawing/2014/main" id="{6B84772C-3A94-4EA1-856A-068B939EEC7F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100</xdr:col>
      <xdr:colOff>133350</xdr:colOff>
      <xdr:row>44</xdr:row>
      <xdr:rowOff>57150</xdr:rowOff>
    </xdr:from>
    <xdr:to>
      <xdr:col>101</xdr:col>
      <xdr:colOff>19050</xdr:colOff>
      <xdr:row>46</xdr:row>
      <xdr:rowOff>95250</xdr:rowOff>
    </xdr:to>
    <xdr:sp macro="" textlink="">
      <xdr:nvSpPr>
        <xdr:cNvPr id="71" name="Check Box 83" hidden="1">
          <a:extLst>
            <a:ext uri="{63B3BB69-23CF-44E3-9099-C40C66FF867C}">
              <a14:compatExt xmlns:a14="http://schemas.microsoft.com/office/drawing/2010/main" spid="_x0000_s1107"/>
            </a:ext>
            <a:ext uri="{FF2B5EF4-FFF2-40B4-BE49-F238E27FC236}">
              <a16:creationId xmlns:a16="http://schemas.microsoft.com/office/drawing/2014/main" id="{38F752F4-B041-4CC8-9B20-1FF0439EF66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103</xdr:col>
      <xdr:colOff>133350</xdr:colOff>
      <xdr:row>44</xdr:row>
      <xdr:rowOff>152400</xdr:rowOff>
    </xdr:from>
    <xdr:to>
      <xdr:col>103</xdr:col>
      <xdr:colOff>514350</xdr:colOff>
      <xdr:row>46</xdr:row>
      <xdr:rowOff>19050</xdr:rowOff>
    </xdr:to>
    <xdr:sp macro="" textlink="">
      <xdr:nvSpPr>
        <xdr:cNvPr id="72" name="Check Box 84" hidden="1">
          <a:extLst>
            <a:ext uri="{63B3BB69-23CF-44E3-9099-C40C66FF867C}">
              <a14:compatExt xmlns:a14="http://schemas.microsoft.com/office/drawing/2010/main" spid="_x0000_s1108"/>
            </a:ext>
            <a:ext uri="{FF2B5EF4-FFF2-40B4-BE49-F238E27FC236}">
              <a16:creationId xmlns:a16="http://schemas.microsoft.com/office/drawing/2014/main" id="{6F8A9BD4-A9F4-449A-AF91-CA10DE3D031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106</xdr:col>
      <xdr:colOff>114300</xdr:colOff>
      <xdr:row>44</xdr:row>
      <xdr:rowOff>152400</xdr:rowOff>
    </xdr:from>
    <xdr:to>
      <xdr:col>106</xdr:col>
      <xdr:colOff>514350</xdr:colOff>
      <xdr:row>46</xdr:row>
      <xdr:rowOff>19050</xdr:rowOff>
    </xdr:to>
    <xdr:sp macro="" textlink="">
      <xdr:nvSpPr>
        <xdr:cNvPr id="73" name="Check Box 85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D1D13F49-1DEA-4D56-A7E3-602647FE3C86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109</xdr:col>
      <xdr:colOff>114300</xdr:colOff>
      <xdr:row>44</xdr:row>
      <xdr:rowOff>152400</xdr:rowOff>
    </xdr:from>
    <xdr:to>
      <xdr:col>109</xdr:col>
      <xdr:colOff>514350</xdr:colOff>
      <xdr:row>46</xdr:row>
      <xdr:rowOff>19050</xdr:rowOff>
    </xdr:to>
    <xdr:sp macro="" textlink="">
      <xdr:nvSpPr>
        <xdr:cNvPr id="74" name="Check Box 86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3FDB062E-49A8-4821-8C3D-2CD0A7BFA62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3</xdr:row>
      <xdr:rowOff>190500</xdr:rowOff>
    </xdr:from>
    <xdr:to>
      <xdr:col>12</xdr:col>
      <xdr:colOff>381000</xdr:colOff>
      <xdr:row>4</xdr:row>
      <xdr:rowOff>63500</xdr:rowOff>
    </xdr:to>
    <xdr:sp macro="[0]!Resetppa" textlink="">
      <xdr:nvSpPr>
        <xdr:cNvPr id="230" name="Ellipse 229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/>
      </xdr:nvSpPr>
      <xdr:spPr>
        <a:xfrm>
          <a:off x="3762375" y="106362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28</xdr:col>
      <xdr:colOff>88900</xdr:colOff>
      <xdr:row>3</xdr:row>
      <xdr:rowOff>184150</xdr:rowOff>
    </xdr:from>
    <xdr:to>
      <xdr:col>28</xdr:col>
      <xdr:colOff>374650</xdr:colOff>
      <xdr:row>4</xdr:row>
      <xdr:rowOff>57150</xdr:rowOff>
    </xdr:to>
    <xdr:sp macro="[0]!Resetppb" textlink="">
      <xdr:nvSpPr>
        <xdr:cNvPr id="231" name="Ellipse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/>
      </xdr:nvSpPr>
      <xdr:spPr>
        <a:xfrm>
          <a:off x="8058150" y="105727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44</xdr:col>
      <xdr:colOff>114300</xdr:colOff>
      <xdr:row>3</xdr:row>
      <xdr:rowOff>193675</xdr:rowOff>
    </xdr:from>
    <xdr:to>
      <xdr:col>44</xdr:col>
      <xdr:colOff>400050</xdr:colOff>
      <xdr:row>4</xdr:row>
      <xdr:rowOff>66675</xdr:rowOff>
    </xdr:to>
    <xdr:sp macro="[0]!Resetppc" textlink="">
      <xdr:nvSpPr>
        <xdr:cNvPr id="232" name="Ellipse 231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/>
      </xdr:nvSpPr>
      <xdr:spPr>
        <a:xfrm>
          <a:off x="12385675" y="1066800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60</xdr:col>
      <xdr:colOff>107950</xdr:colOff>
      <xdr:row>3</xdr:row>
      <xdr:rowOff>203200</xdr:rowOff>
    </xdr:from>
    <xdr:to>
      <xdr:col>60</xdr:col>
      <xdr:colOff>393700</xdr:colOff>
      <xdr:row>4</xdr:row>
      <xdr:rowOff>76200</xdr:rowOff>
    </xdr:to>
    <xdr:sp macro="[0]!Resetppd" textlink="">
      <xdr:nvSpPr>
        <xdr:cNvPr id="233" name="Ellipse 23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SpPr/>
      </xdr:nvSpPr>
      <xdr:spPr>
        <a:xfrm>
          <a:off x="16681450" y="107632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76</xdr:col>
      <xdr:colOff>101600</xdr:colOff>
      <xdr:row>3</xdr:row>
      <xdr:rowOff>212725</xdr:rowOff>
    </xdr:from>
    <xdr:to>
      <xdr:col>76</xdr:col>
      <xdr:colOff>387350</xdr:colOff>
      <xdr:row>4</xdr:row>
      <xdr:rowOff>85725</xdr:rowOff>
    </xdr:to>
    <xdr:sp macro="[0]!Resetppe" textlink="">
      <xdr:nvSpPr>
        <xdr:cNvPr id="234" name="Ellipse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/>
      </xdr:nvSpPr>
      <xdr:spPr>
        <a:xfrm>
          <a:off x="20977225" y="1085850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92</xdr:col>
      <xdr:colOff>95250</xdr:colOff>
      <xdr:row>3</xdr:row>
      <xdr:rowOff>206375</xdr:rowOff>
    </xdr:from>
    <xdr:to>
      <xdr:col>92</xdr:col>
      <xdr:colOff>381000</xdr:colOff>
      <xdr:row>4</xdr:row>
      <xdr:rowOff>79375</xdr:rowOff>
    </xdr:to>
    <xdr:sp macro="[0]!Resetppf" textlink="">
      <xdr:nvSpPr>
        <xdr:cNvPr id="235" name="Ellipse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/>
      </xdr:nvSpPr>
      <xdr:spPr>
        <a:xfrm>
          <a:off x="25273000" y="1079500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108</xdr:col>
      <xdr:colOff>88900</xdr:colOff>
      <xdr:row>3</xdr:row>
      <xdr:rowOff>200025</xdr:rowOff>
    </xdr:from>
    <xdr:to>
      <xdr:col>108</xdr:col>
      <xdr:colOff>374650</xdr:colOff>
      <xdr:row>4</xdr:row>
      <xdr:rowOff>73025</xdr:rowOff>
    </xdr:to>
    <xdr:sp macro="[0]!Resetpph" textlink="">
      <xdr:nvSpPr>
        <xdr:cNvPr id="236" name="Ellipse 235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/>
      </xdr:nvSpPr>
      <xdr:spPr>
        <a:xfrm>
          <a:off x="29568775" y="1073150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12</xdr:col>
      <xdr:colOff>130175</xdr:colOff>
      <xdr:row>19</xdr:row>
      <xdr:rowOff>193675</xdr:rowOff>
    </xdr:from>
    <xdr:to>
      <xdr:col>12</xdr:col>
      <xdr:colOff>415925</xdr:colOff>
      <xdr:row>20</xdr:row>
      <xdr:rowOff>66675</xdr:rowOff>
    </xdr:to>
    <xdr:sp macro="[0]!Resetpp1" textlink="">
      <xdr:nvSpPr>
        <xdr:cNvPr id="237" name="Ellipse 236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/>
      </xdr:nvSpPr>
      <xdr:spPr>
        <a:xfrm>
          <a:off x="3797300" y="444817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28</xdr:col>
      <xdr:colOff>107950</xdr:colOff>
      <xdr:row>19</xdr:row>
      <xdr:rowOff>187325</xdr:rowOff>
    </xdr:from>
    <xdr:to>
      <xdr:col>28</xdr:col>
      <xdr:colOff>393700</xdr:colOff>
      <xdr:row>20</xdr:row>
      <xdr:rowOff>60325</xdr:rowOff>
    </xdr:to>
    <xdr:sp macro="[0]!Resetpp2" textlink="">
      <xdr:nvSpPr>
        <xdr:cNvPr id="238" name="Ellipse 23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/>
      </xdr:nvSpPr>
      <xdr:spPr>
        <a:xfrm>
          <a:off x="8077200" y="444182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44</xdr:col>
      <xdr:colOff>117475</xdr:colOff>
      <xdr:row>19</xdr:row>
      <xdr:rowOff>212725</xdr:rowOff>
    </xdr:from>
    <xdr:to>
      <xdr:col>44</xdr:col>
      <xdr:colOff>403225</xdr:colOff>
      <xdr:row>20</xdr:row>
      <xdr:rowOff>85725</xdr:rowOff>
    </xdr:to>
    <xdr:sp macro="[0]!Resetpp3" textlink="">
      <xdr:nvSpPr>
        <xdr:cNvPr id="239" name="Ellipse 238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/>
      </xdr:nvSpPr>
      <xdr:spPr>
        <a:xfrm>
          <a:off x="12388850" y="446722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60</xdr:col>
      <xdr:colOff>111125</xdr:colOff>
      <xdr:row>19</xdr:row>
      <xdr:rowOff>222250</xdr:rowOff>
    </xdr:from>
    <xdr:to>
      <xdr:col>60</xdr:col>
      <xdr:colOff>396875</xdr:colOff>
      <xdr:row>20</xdr:row>
      <xdr:rowOff>95250</xdr:rowOff>
    </xdr:to>
    <xdr:sp macro="[0]!Resetpp5" textlink="">
      <xdr:nvSpPr>
        <xdr:cNvPr id="240" name="Ellipse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/>
      </xdr:nvSpPr>
      <xdr:spPr>
        <a:xfrm>
          <a:off x="16684625" y="4476750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76</xdr:col>
      <xdr:colOff>104775</xdr:colOff>
      <xdr:row>19</xdr:row>
      <xdr:rowOff>215900</xdr:rowOff>
    </xdr:from>
    <xdr:to>
      <xdr:col>76</xdr:col>
      <xdr:colOff>390525</xdr:colOff>
      <xdr:row>20</xdr:row>
      <xdr:rowOff>88900</xdr:rowOff>
    </xdr:to>
    <xdr:sp macro="[0]!Resetpp7" textlink="">
      <xdr:nvSpPr>
        <xdr:cNvPr id="241" name="Ellipse 240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/>
      </xdr:nvSpPr>
      <xdr:spPr>
        <a:xfrm>
          <a:off x="20980400" y="4470400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92</xdr:col>
      <xdr:colOff>114300</xdr:colOff>
      <xdr:row>19</xdr:row>
      <xdr:rowOff>193675</xdr:rowOff>
    </xdr:from>
    <xdr:to>
      <xdr:col>92</xdr:col>
      <xdr:colOff>400050</xdr:colOff>
      <xdr:row>20</xdr:row>
      <xdr:rowOff>66675</xdr:rowOff>
    </xdr:to>
    <xdr:sp macro="[0]!Resetppbox1" textlink="">
      <xdr:nvSpPr>
        <xdr:cNvPr id="242" name="Ellipse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/>
      </xdr:nvSpPr>
      <xdr:spPr>
        <a:xfrm>
          <a:off x="25292050" y="444817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  <xdr:twoCellAnchor>
    <xdr:from>
      <xdr:col>108</xdr:col>
      <xdr:colOff>123825</xdr:colOff>
      <xdr:row>19</xdr:row>
      <xdr:rowOff>219075</xdr:rowOff>
    </xdr:from>
    <xdr:to>
      <xdr:col>108</xdr:col>
      <xdr:colOff>409575</xdr:colOff>
      <xdr:row>20</xdr:row>
      <xdr:rowOff>92075</xdr:rowOff>
    </xdr:to>
    <xdr:sp macro="[0]!Resetppbox2" textlink="">
      <xdr:nvSpPr>
        <xdr:cNvPr id="243" name="Ellipse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/>
      </xdr:nvSpPr>
      <xdr:spPr>
        <a:xfrm>
          <a:off x="29603700" y="4473575"/>
          <a:ext cx="285750" cy="2698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53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16934</xdr:colOff>
      <xdr:row>0</xdr:row>
      <xdr:rowOff>22578</xdr:rowOff>
    </xdr:from>
    <xdr:to>
      <xdr:col>7</xdr:col>
      <xdr:colOff>275006</xdr:colOff>
      <xdr:row>32</xdr:row>
      <xdr:rowOff>200378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310444</xdr:colOff>
      <xdr:row>7</xdr:row>
      <xdr:rowOff>33867</xdr:rowOff>
    </xdr:from>
    <xdr:to>
      <xdr:col>2</xdr:col>
      <xdr:colOff>333024</xdr:colOff>
      <xdr:row>7</xdr:row>
      <xdr:rowOff>73379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 flipV="1">
          <a:off x="1958622" y="1456267"/>
          <a:ext cx="22580" cy="39512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317500</xdr:colOff>
      <xdr:row>6</xdr:row>
      <xdr:rowOff>45357</xdr:rowOff>
    </xdr:from>
    <xdr:to>
      <xdr:col>3</xdr:col>
      <xdr:colOff>317500</xdr:colOff>
      <xdr:row>6</xdr:row>
      <xdr:rowOff>94204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 flipV="1">
          <a:off x="2798187" y="1259533"/>
          <a:ext cx="0" cy="48847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352391</xdr:colOff>
      <xdr:row>7</xdr:row>
      <xdr:rowOff>38380</xdr:rowOff>
    </xdr:from>
    <xdr:to>
      <xdr:col>4</xdr:col>
      <xdr:colOff>369836</xdr:colOff>
      <xdr:row>7</xdr:row>
      <xdr:rowOff>76759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CxnSpPr/>
      </xdr:nvCxnSpPr>
      <xdr:spPr>
        <a:xfrm flipV="1">
          <a:off x="3659973" y="1454918"/>
          <a:ext cx="17445" cy="38379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201247</xdr:colOff>
      <xdr:row>9</xdr:row>
      <xdr:rowOff>118626</xdr:rowOff>
    </xdr:from>
    <xdr:to>
      <xdr:col>5</xdr:col>
      <xdr:colOff>230275</xdr:colOff>
      <xdr:row>9</xdr:row>
      <xdr:rowOff>148912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CxnSpPr/>
      </xdr:nvCxnSpPr>
      <xdr:spPr>
        <a:xfrm flipV="1">
          <a:off x="4335725" y="1939890"/>
          <a:ext cx="29028" cy="30286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13</xdr:row>
      <xdr:rowOff>10467</xdr:rowOff>
    </xdr:from>
    <xdr:to>
      <xdr:col>5</xdr:col>
      <xdr:colOff>687335</xdr:colOff>
      <xdr:row>13</xdr:row>
      <xdr:rowOff>31402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CxnSpPr/>
      </xdr:nvCxnSpPr>
      <xdr:spPr>
        <a:xfrm flipV="1">
          <a:off x="4769478" y="2641181"/>
          <a:ext cx="52335" cy="20935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477994</xdr:colOff>
      <xdr:row>9</xdr:row>
      <xdr:rowOff>52336</xdr:rowOff>
    </xdr:from>
    <xdr:to>
      <xdr:col>1</xdr:col>
      <xdr:colOff>509395</xdr:colOff>
      <xdr:row>9</xdr:row>
      <xdr:rowOff>87225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CxnSpPr/>
      </xdr:nvCxnSpPr>
      <xdr:spPr>
        <a:xfrm>
          <a:off x="1304890" y="1873600"/>
          <a:ext cx="31401" cy="34889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</xdr:row>
      <xdr:rowOff>122115</xdr:rowOff>
    </xdr:from>
    <xdr:to>
      <xdr:col>1</xdr:col>
      <xdr:colOff>44240</xdr:colOff>
      <xdr:row>12</xdr:row>
      <xdr:rowOff>145422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CxnSpPr/>
      </xdr:nvCxnSpPr>
      <xdr:spPr>
        <a:xfrm>
          <a:off x="826896" y="2550467"/>
          <a:ext cx="44240" cy="23307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0.42333</cdr:x>
      <cdr:y>0.14956</cdr:y>
    </cdr:from>
    <cdr:to>
      <cdr:x>0.49919</cdr:x>
      <cdr:y>0.19941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51288" y="999067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400" b="1"/>
            <a:t>100</a:t>
          </a:r>
        </a:p>
      </cdr:txBody>
    </cdr:sp>
  </cdr:relSizeAnchor>
  <cdr:relSizeAnchor xmlns:cdr="http://schemas.openxmlformats.org/drawingml/2006/chartDrawing">
    <cdr:from>
      <cdr:x>0.5788</cdr:x>
      <cdr:y>0.17575</cdr:y>
    </cdr:from>
    <cdr:to>
      <cdr:x>0.65467</cdr:x>
      <cdr:y>0.2256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488266" y="1174045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125</a:t>
          </a:r>
        </a:p>
      </cdr:txBody>
    </cdr:sp>
  </cdr:relSizeAnchor>
  <cdr:relSizeAnchor xmlns:cdr="http://schemas.openxmlformats.org/drawingml/2006/chartDrawing">
    <cdr:from>
      <cdr:x>0.69775</cdr:x>
      <cdr:y>0.2518</cdr:y>
    </cdr:from>
    <cdr:to>
      <cdr:x>0.77361</cdr:x>
      <cdr:y>0.30165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4205111" y="1682045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150</a:t>
          </a:r>
        </a:p>
      </cdr:txBody>
    </cdr:sp>
  </cdr:relSizeAnchor>
  <cdr:relSizeAnchor xmlns:cdr="http://schemas.openxmlformats.org/drawingml/2006/chartDrawing">
    <cdr:from>
      <cdr:x>0.78766</cdr:x>
      <cdr:y>0.36502</cdr:y>
    </cdr:from>
    <cdr:to>
      <cdr:x>0.86352</cdr:x>
      <cdr:y>0.41487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4746978" y="2438400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175</a:t>
          </a:r>
        </a:p>
      </cdr:txBody>
    </cdr:sp>
  </cdr:relSizeAnchor>
  <cdr:relSizeAnchor xmlns:cdr="http://schemas.openxmlformats.org/drawingml/2006/chartDrawing">
    <cdr:from>
      <cdr:x>0.27535</cdr:x>
      <cdr:y>0.17828</cdr:y>
    </cdr:from>
    <cdr:to>
      <cdr:x>0.35122</cdr:x>
      <cdr:y>0.22814</cdr:y>
    </cdr:to>
    <cdr:sp macro="" textlink="">
      <cdr:nvSpPr>
        <cdr:cNvPr id="6" name="ZoneTexte 5"/>
        <cdr:cNvSpPr txBox="1"/>
      </cdr:nvSpPr>
      <cdr:spPr>
        <a:xfrm xmlns:a="http://schemas.openxmlformats.org/drawingml/2006/main">
          <a:off x="1659467" y="1190978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75</a:t>
          </a:r>
        </a:p>
      </cdr:txBody>
    </cdr:sp>
  </cdr:relSizeAnchor>
  <cdr:relSizeAnchor xmlns:cdr="http://schemas.openxmlformats.org/drawingml/2006/chartDrawing">
    <cdr:from>
      <cdr:x>0.16952</cdr:x>
      <cdr:y>0.2425</cdr:y>
    </cdr:from>
    <cdr:to>
      <cdr:x>0.24538</cdr:x>
      <cdr:y>0.29235</cdr:y>
    </cdr:to>
    <cdr:sp macro="" textlink="">
      <cdr:nvSpPr>
        <cdr:cNvPr id="7" name="ZoneTexte 6"/>
        <cdr:cNvSpPr txBox="1"/>
      </cdr:nvSpPr>
      <cdr:spPr>
        <a:xfrm xmlns:a="http://schemas.openxmlformats.org/drawingml/2006/main">
          <a:off x="1021645" y="1619956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50</a:t>
          </a:r>
        </a:p>
      </cdr:txBody>
    </cdr:sp>
  </cdr:relSizeAnchor>
  <cdr:relSizeAnchor xmlns:cdr="http://schemas.openxmlformats.org/drawingml/2006/chartDrawing">
    <cdr:from>
      <cdr:x>0.07586</cdr:x>
      <cdr:y>0.3515</cdr:y>
    </cdr:from>
    <cdr:to>
      <cdr:x>0.15172</cdr:x>
      <cdr:y>0.40135</cdr:y>
    </cdr:to>
    <cdr:sp macro="" textlink="">
      <cdr:nvSpPr>
        <cdr:cNvPr id="8" name="ZoneTexte 7"/>
        <cdr:cNvSpPr txBox="1"/>
      </cdr:nvSpPr>
      <cdr:spPr>
        <a:xfrm xmlns:a="http://schemas.openxmlformats.org/drawingml/2006/main">
          <a:off x="457200" y="2348089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25</a:t>
          </a:r>
        </a:p>
      </cdr:txBody>
    </cdr:sp>
  </cdr:relSizeAnchor>
  <cdr:relSizeAnchor xmlns:cdr="http://schemas.openxmlformats.org/drawingml/2006/chartDrawing">
    <cdr:from>
      <cdr:x>0.07399</cdr:x>
      <cdr:y>0.47993</cdr:y>
    </cdr:from>
    <cdr:to>
      <cdr:x>0.14985</cdr:x>
      <cdr:y>0.52978</cdr:y>
    </cdr:to>
    <cdr:sp macro="" textlink="">
      <cdr:nvSpPr>
        <cdr:cNvPr id="9" name="ZoneTexte 8"/>
        <cdr:cNvSpPr txBox="1"/>
      </cdr:nvSpPr>
      <cdr:spPr>
        <a:xfrm xmlns:a="http://schemas.openxmlformats.org/drawingml/2006/main">
          <a:off x="445910" y="3206044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0</a:t>
          </a:r>
        </a:p>
      </cdr:txBody>
    </cdr:sp>
  </cdr:relSizeAnchor>
  <cdr:relSizeAnchor xmlns:cdr="http://schemas.openxmlformats.org/drawingml/2006/chartDrawing">
    <cdr:from>
      <cdr:x>0.80358</cdr:x>
      <cdr:y>0.47993</cdr:y>
    </cdr:from>
    <cdr:to>
      <cdr:x>0.87944</cdr:x>
      <cdr:y>0.52978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4842933" y="3206045"/>
          <a:ext cx="457200" cy="333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200</a:t>
          </a:r>
        </a:p>
      </cdr:txBody>
    </cdr:sp>
  </cdr:relSizeAnchor>
  <cdr:relSizeAnchor xmlns:cdr="http://schemas.openxmlformats.org/drawingml/2006/chartDrawing">
    <cdr:from>
      <cdr:x>0.059</cdr:x>
      <cdr:y>0.55767</cdr:y>
    </cdr:from>
    <cdr:to>
      <cdr:x>0.88319</cdr:x>
      <cdr:y>0.87537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5599" y="3725333"/>
          <a:ext cx="4967111" cy="21223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500">
              <a:solidFill>
                <a:schemeClr val="accent1">
                  <a:lumMod val="75000"/>
                </a:schemeClr>
              </a:solidFill>
            </a:rPr>
            <a:t>LIGNE B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FB9C-001E-4A39-9A53-DC65254BF695}">
  <sheetPr codeName="Feuil1"/>
  <dimension ref="B2:O10"/>
  <sheetViews>
    <sheetView zoomScale="90" zoomScaleNormal="90" workbookViewId="0">
      <selection activeCell="F22" sqref="F22"/>
    </sheetView>
  </sheetViews>
  <sheetFormatPr baseColWidth="10" defaultColWidth="11.19921875" defaultRowHeight="15.6" x14ac:dyDescent="0.3"/>
  <cols>
    <col min="1" max="1" width="6.19921875" style="182" customWidth="1"/>
    <col min="2" max="2" width="13.19921875" style="182" customWidth="1"/>
    <col min="3" max="3" width="10.19921875" style="182" customWidth="1"/>
    <col min="4" max="4" width="13.19921875" style="182" customWidth="1"/>
    <col min="5" max="5" width="10.19921875" style="182" customWidth="1"/>
    <col min="6" max="6" width="13.19921875" style="182" customWidth="1"/>
    <col min="7" max="7" width="10.19921875" style="182" customWidth="1"/>
    <col min="8" max="8" width="13.19921875" style="182" customWidth="1"/>
    <col min="9" max="9" width="10.19921875" style="182" customWidth="1"/>
    <col min="10" max="10" width="13.19921875" style="182" customWidth="1"/>
    <col min="11" max="11" width="10.19921875" style="182" customWidth="1"/>
    <col min="12" max="12" width="13.19921875" style="182" customWidth="1"/>
    <col min="13" max="13" width="10.19921875" style="182" customWidth="1"/>
    <col min="14" max="14" width="13.19921875" style="182" customWidth="1"/>
    <col min="15" max="15" width="3.19921875" style="182" customWidth="1"/>
    <col min="16" max="16384" width="11.19921875" style="182"/>
  </cols>
  <sheetData>
    <row r="2" spans="2:15" ht="69.599999999999994" customHeight="1" x14ac:dyDescent="0.3">
      <c r="B2" s="302" t="s">
        <v>0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</row>
    <row r="9" spans="2:15" ht="37.950000000000003" customHeight="1" x14ac:dyDescent="0.3"/>
    <row r="10" spans="2:15" ht="69.599999999999994" customHeight="1" x14ac:dyDescent="0.3">
      <c r="B10" s="301" t="s">
        <v>1</v>
      </c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1"/>
    </row>
  </sheetData>
  <mergeCells count="2">
    <mergeCell ref="B10:O10"/>
    <mergeCell ref="B2:O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EF130"/>
  <sheetViews>
    <sheetView showGridLines="0" tabSelected="1" zoomScale="80" zoomScaleNormal="80" zoomScalePageLayoutView="90" workbookViewId="0">
      <selection activeCell="B32" sqref="B32"/>
    </sheetView>
  </sheetViews>
  <sheetFormatPr baseColWidth="10" defaultColWidth="11" defaultRowHeight="15.6" x14ac:dyDescent="0.3"/>
  <cols>
    <col min="1" max="1" width="12.69921875" customWidth="1"/>
    <col min="2" max="2" width="8.3984375" customWidth="1"/>
    <col min="3" max="13" width="6.69921875" customWidth="1"/>
    <col min="14" max="14" width="6.69921875" style="210" customWidth="1"/>
    <col min="15" max="17" width="6.69921875" customWidth="1"/>
    <col min="18" max="18" width="12.69921875" customWidth="1"/>
    <col min="19" max="19" width="7.19921875" customWidth="1"/>
    <col min="20" max="20" width="6.69921875" customWidth="1"/>
    <col min="21" max="21" width="7" customWidth="1"/>
    <col min="22" max="23" width="1" customWidth="1"/>
    <col min="24" max="24" width="7" customWidth="1"/>
    <col min="25" max="26" width="1" customWidth="1"/>
    <col min="27" max="27" width="7" customWidth="1"/>
    <col min="28" max="29" width="1" customWidth="1"/>
    <col min="30" max="30" width="7" customWidth="1"/>
    <col min="31" max="32" width="0.19921875" customWidth="1"/>
    <col min="33" max="33" width="0.69921875" customWidth="1"/>
    <col min="34" max="34" width="12.69921875" customWidth="1"/>
    <col min="35" max="35" width="7.19921875" customWidth="1"/>
    <col min="36" max="36" width="6.69921875" customWidth="1"/>
    <col min="37" max="37" width="7" customWidth="1"/>
    <col min="38" max="39" width="1" customWidth="1"/>
    <col min="40" max="40" width="7" customWidth="1"/>
    <col min="41" max="42" width="1" customWidth="1"/>
    <col min="43" max="43" width="7" customWidth="1"/>
    <col min="44" max="45" width="1" customWidth="1"/>
    <col min="46" max="46" width="7" customWidth="1"/>
    <col min="47" max="48" width="0.19921875" customWidth="1"/>
    <col min="49" max="49" width="0.69921875" customWidth="1"/>
    <col min="50" max="50" width="12.69921875" customWidth="1"/>
    <col min="51" max="51" width="7.19921875" customWidth="1"/>
    <col min="52" max="52" width="6.69921875" customWidth="1"/>
    <col min="53" max="53" width="7" customWidth="1"/>
    <col min="54" max="55" width="1" customWidth="1"/>
    <col min="56" max="56" width="7" customWidth="1"/>
    <col min="57" max="58" width="1" customWidth="1"/>
    <col min="59" max="59" width="7" customWidth="1"/>
    <col min="60" max="61" width="1" customWidth="1"/>
    <col min="62" max="62" width="7" customWidth="1"/>
    <col min="63" max="64" width="0.19921875" customWidth="1"/>
    <col min="65" max="65" width="0.69921875" customWidth="1"/>
    <col min="66" max="66" width="12.69921875" customWidth="1"/>
    <col min="67" max="67" width="7.19921875" customWidth="1"/>
    <col min="68" max="68" width="6.69921875" customWidth="1"/>
    <col min="69" max="69" width="7" customWidth="1"/>
    <col min="70" max="71" width="1" customWidth="1"/>
    <col min="72" max="72" width="7" customWidth="1"/>
    <col min="73" max="74" width="1" customWidth="1"/>
    <col min="75" max="75" width="7" customWidth="1"/>
    <col min="76" max="77" width="1" customWidth="1"/>
    <col min="78" max="78" width="7" customWidth="1"/>
    <col min="79" max="80" width="0.19921875" customWidth="1"/>
    <col min="81" max="81" width="0.69921875" customWidth="1"/>
    <col min="82" max="82" width="12.69921875" customWidth="1"/>
    <col min="83" max="83" width="7.19921875" customWidth="1"/>
    <col min="84" max="84" width="6.69921875" customWidth="1"/>
    <col min="85" max="85" width="7" customWidth="1"/>
    <col min="86" max="87" width="1" customWidth="1"/>
    <col min="88" max="88" width="7" customWidth="1"/>
    <col min="89" max="90" width="1" customWidth="1"/>
    <col min="91" max="91" width="7" customWidth="1"/>
    <col min="92" max="93" width="1" customWidth="1"/>
    <col min="94" max="94" width="7" customWidth="1"/>
    <col min="95" max="96" width="0.19921875" customWidth="1"/>
    <col min="97" max="97" width="0.69921875" customWidth="1"/>
    <col min="98" max="98" width="12.69921875" customWidth="1"/>
    <col min="99" max="99" width="7.19921875" customWidth="1"/>
    <col min="100" max="100" width="6.69921875" customWidth="1"/>
    <col min="101" max="101" width="7" customWidth="1"/>
    <col min="102" max="103" width="1" customWidth="1"/>
    <col min="104" max="104" width="7" customWidth="1"/>
    <col min="105" max="106" width="1" customWidth="1"/>
    <col min="107" max="107" width="7" customWidth="1"/>
    <col min="108" max="109" width="1" customWidth="1"/>
    <col min="110" max="110" width="7" customWidth="1"/>
    <col min="111" max="112" width="0.19921875" customWidth="1"/>
    <col min="113" max="113" width="0.69921875" customWidth="1"/>
    <col min="114" max="114" width="6" customWidth="1"/>
    <col min="115" max="115" width="26" customWidth="1"/>
    <col min="116" max="116" width="19.69921875" customWidth="1"/>
  </cols>
  <sheetData>
    <row r="1" spans="1:134" ht="49.2" customHeight="1" x14ac:dyDescent="0.4">
      <c r="A1" s="25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94"/>
      <c r="O1" s="26"/>
      <c r="P1" s="26"/>
      <c r="Q1" s="86"/>
      <c r="R1" s="87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86"/>
      <c r="AH1" s="303" t="s">
        <v>2</v>
      </c>
      <c r="AI1" s="303"/>
      <c r="AJ1" s="303"/>
      <c r="AK1" s="303"/>
      <c r="AL1" s="303"/>
      <c r="AM1" s="303"/>
      <c r="AN1" s="303"/>
      <c r="AO1" s="303"/>
      <c r="AP1" s="303"/>
      <c r="AQ1" s="303"/>
      <c r="AR1" s="303"/>
      <c r="AS1" s="303"/>
      <c r="AT1" s="303"/>
      <c r="AU1" s="303"/>
      <c r="AV1" s="303"/>
      <c r="AW1" s="303"/>
      <c r="AX1" s="303"/>
      <c r="AY1" s="303"/>
      <c r="AZ1" s="303"/>
      <c r="BA1" s="303"/>
      <c r="BB1" s="303"/>
      <c r="BC1" s="303"/>
      <c r="BD1" s="303"/>
      <c r="BE1" s="303"/>
      <c r="BF1" s="303"/>
      <c r="BG1" s="303"/>
      <c r="BH1" s="303"/>
      <c r="BI1" s="303"/>
      <c r="BJ1" s="303"/>
      <c r="BK1" s="303"/>
      <c r="BL1" s="303"/>
      <c r="BM1" s="303"/>
      <c r="BN1" s="303"/>
      <c r="BO1" s="303"/>
      <c r="BP1" s="303"/>
      <c r="BQ1" s="303"/>
      <c r="BR1" s="303"/>
      <c r="BS1" s="303"/>
      <c r="BT1" s="303"/>
      <c r="BU1" s="303"/>
      <c r="BV1" s="303"/>
      <c r="BW1" s="303"/>
      <c r="BX1" s="303"/>
      <c r="BY1" s="303"/>
      <c r="BZ1" s="303"/>
      <c r="CA1" s="26"/>
      <c r="CB1" s="26"/>
      <c r="CC1" s="86"/>
      <c r="CD1" s="87"/>
      <c r="CE1" s="26"/>
      <c r="CF1" s="26"/>
      <c r="CG1" s="340"/>
      <c r="CH1" s="340"/>
      <c r="CI1" s="340"/>
      <c r="CJ1" s="340"/>
      <c r="CK1" s="340"/>
      <c r="CL1" s="340"/>
      <c r="CM1" s="340"/>
      <c r="CN1" s="340"/>
      <c r="CO1" s="340"/>
      <c r="CP1" s="340"/>
      <c r="CQ1" s="340"/>
      <c r="CR1" s="340"/>
      <c r="CS1" s="340"/>
      <c r="CT1" s="340"/>
      <c r="CU1" s="340"/>
      <c r="CV1" s="340"/>
      <c r="CW1" s="342"/>
      <c r="CX1" s="342"/>
      <c r="CY1" s="342"/>
      <c r="CZ1" s="342"/>
      <c r="DA1" s="342"/>
      <c r="DB1" s="342"/>
      <c r="DC1" s="342"/>
      <c r="DD1" s="342"/>
      <c r="DE1" s="342"/>
      <c r="DF1" s="342"/>
      <c r="DG1" s="26"/>
      <c r="DH1" s="27"/>
      <c r="EA1" s="22"/>
      <c r="EB1" s="22"/>
      <c r="EC1" s="22"/>
      <c r="ED1" s="22"/>
    </row>
    <row r="2" spans="1:134" ht="67.2" customHeight="1" x14ac:dyDescent="0.4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195"/>
      <c r="O2" s="29"/>
      <c r="P2" s="29"/>
      <c r="Q2" s="88"/>
      <c r="R2" s="8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88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  <c r="AV2" s="304"/>
      <c r="AW2" s="304"/>
      <c r="AX2" s="304"/>
      <c r="AY2" s="304"/>
      <c r="AZ2" s="304"/>
      <c r="BA2" s="304"/>
      <c r="BB2" s="304"/>
      <c r="BC2" s="304"/>
      <c r="BD2" s="304"/>
      <c r="BE2" s="304"/>
      <c r="BF2" s="304"/>
      <c r="BG2" s="304"/>
      <c r="BH2" s="304"/>
      <c r="BI2" s="304"/>
      <c r="BJ2" s="304"/>
      <c r="BK2" s="304"/>
      <c r="BL2" s="304"/>
      <c r="BM2" s="304"/>
      <c r="BN2" s="304"/>
      <c r="BO2" s="304"/>
      <c r="BP2" s="304"/>
      <c r="BQ2" s="304"/>
      <c r="BR2" s="304"/>
      <c r="BS2" s="304"/>
      <c r="BT2" s="304"/>
      <c r="BU2" s="304"/>
      <c r="BV2" s="304"/>
      <c r="BW2" s="304"/>
      <c r="BX2" s="304"/>
      <c r="BY2" s="304"/>
      <c r="BZ2" s="304"/>
      <c r="CA2" s="29"/>
      <c r="CB2" s="29"/>
      <c r="CC2" s="88"/>
      <c r="CD2" s="89"/>
      <c r="CE2" s="29"/>
      <c r="CF2" s="29"/>
      <c r="CG2" s="341"/>
      <c r="CH2" s="341"/>
      <c r="CI2" s="341"/>
      <c r="CJ2" s="341"/>
      <c r="CK2" s="341"/>
      <c r="CL2" s="341"/>
      <c r="CM2" s="341"/>
      <c r="CN2" s="341"/>
      <c r="CO2" s="341"/>
      <c r="CP2" s="341"/>
      <c r="CQ2" s="341"/>
      <c r="CR2" s="341"/>
      <c r="CS2" s="341"/>
      <c r="CT2" s="341"/>
      <c r="CU2" s="341"/>
      <c r="CV2" s="341"/>
      <c r="CW2" s="343"/>
      <c r="CX2" s="343"/>
      <c r="CY2" s="343"/>
      <c r="CZ2" s="343"/>
      <c r="DA2" s="343"/>
      <c r="DB2" s="343"/>
      <c r="DC2" s="343"/>
      <c r="DD2" s="343"/>
      <c r="DE2" s="343"/>
      <c r="DF2" s="343"/>
      <c r="DG2" s="29"/>
      <c r="DH2" s="31"/>
      <c r="DN2" s="22"/>
      <c r="DQ2" s="224"/>
      <c r="DR2" s="224"/>
      <c r="DS2" s="224"/>
      <c r="DT2" s="224"/>
      <c r="DU2" s="224"/>
      <c r="DV2" s="224"/>
      <c r="DW2" s="224"/>
      <c r="DX2" s="224"/>
      <c r="DY2" s="224"/>
      <c r="DZ2" s="224"/>
      <c r="EA2" s="224"/>
      <c r="EB2" s="224"/>
      <c r="EC2" s="224"/>
      <c r="ED2" s="224"/>
    </row>
    <row r="3" spans="1:134" ht="49.95" customHeight="1" x14ac:dyDescent="0.3">
      <c r="A3" s="308" t="s">
        <v>3</v>
      </c>
      <c r="B3" s="309"/>
      <c r="C3" s="309"/>
      <c r="D3" s="84"/>
      <c r="E3" s="84"/>
      <c r="F3" s="84"/>
      <c r="G3" s="84"/>
      <c r="H3" s="84"/>
      <c r="I3" s="84"/>
      <c r="J3" s="84"/>
      <c r="K3" s="84"/>
      <c r="L3" s="76"/>
      <c r="M3" s="85"/>
      <c r="N3" s="196"/>
      <c r="O3" s="9"/>
      <c r="P3" s="10"/>
      <c r="Q3" s="6"/>
      <c r="R3" s="308" t="s">
        <v>4</v>
      </c>
      <c r="S3" s="309"/>
      <c r="T3" s="309"/>
      <c r="U3" s="84"/>
      <c r="V3" s="84"/>
      <c r="W3" s="84"/>
      <c r="X3" s="84"/>
      <c r="Y3" s="84"/>
      <c r="Z3" s="84"/>
      <c r="AA3" s="84"/>
      <c r="AB3" s="84"/>
      <c r="AC3" s="76"/>
      <c r="AD3" s="85"/>
      <c r="AE3" s="9"/>
      <c r="AF3" s="10"/>
      <c r="AG3" s="6"/>
      <c r="AH3" s="308" t="s">
        <v>5</v>
      </c>
      <c r="AI3" s="309"/>
      <c r="AJ3" s="309"/>
      <c r="AK3" s="84"/>
      <c r="AL3" s="84"/>
      <c r="AM3" s="84"/>
      <c r="AN3" s="84"/>
      <c r="AO3" s="84"/>
      <c r="AP3" s="84"/>
      <c r="AQ3" s="84"/>
      <c r="AR3" s="84"/>
      <c r="AS3" s="76"/>
      <c r="AT3" s="85"/>
      <c r="AU3" s="9"/>
      <c r="AV3" s="10"/>
      <c r="AW3" s="6"/>
      <c r="AX3" s="308" t="s">
        <v>6</v>
      </c>
      <c r="AY3" s="309"/>
      <c r="AZ3" s="309"/>
      <c r="BA3" s="84"/>
      <c r="BB3" s="84"/>
      <c r="BC3" s="84"/>
      <c r="BD3" s="84"/>
      <c r="BE3" s="84"/>
      <c r="BF3" s="84"/>
      <c r="BG3" s="84"/>
      <c r="BH3" s="84"/>
      <c r="BI3" s="76"/>
      <c r="BJ3" s="85"/>
      <c r="BK3" s="9"/>
      <c r="BL3" s="10"/>
      <c r="BM3" s="6"/>
      <c r="BN3" s="308" t="s">
        <v>7</v>
      </c>
      <c r="BO3" s="309"/>
      <c r="BP3" s="309"/>
      <c r="BQ3" s="84"/>
      <c r="BR3" s="84"/>
      <c r="BS3" s="84"/>
      <c r="BT3" s="84"/>
      <c r="BU3" s="84"/>
      <c r="BV3" s="84"/>
      <c r="BW3" s="84"/>
      <c r="BX3" s="84"/>
      <c r="BY3" s="76"/>
      <c r="BZ3" s="85"/>
      <c r="CA3" s="9"/>
      <c r="CB3" s="10"/>
      <c r="CC3" s="6"/>
      <c r="CD3" s="308" t="s">
        <v>8</v>
      </c>
      <c r="CE3" s="309"/>
      <c r="CF3" s="309"/>
      <c r="CG3" s="84"/>
      <c r="CH3" s="84"/>
      <c r="CI3" s="84"/>
      <c r="CJ3" s="84"/>
      <c r="CK3" s="84"/>
      <c r="CL3" s="84"/>
      <c r="CM3" s="84"/>
      <c r="CN3" s="84"/>
      <c r="CO3" s="76"/>
      <c r="CP3" s="85"/>
      <c r="CQ3" s="9"/>
      <c r="CR3" s="10"/>
      <c r="CS3" s="6"/>
      <c r="CT3" s="308" t="s">
        <v>9</v>
      </c>
      <c r="CU3" s="309"/>
      <c r="CV3" s="309"/>
      <c r="CW3" s="84"/>
      <c r="CX3" s="84"/>
      <c r="CY3" s="84"/>
      <c r="CZ3" s="84"/>
      <c r="DA3" s="84"/>
      <c r="DB3" s="84"/>
      <c r="DC3" s="84"/>
      <c r="DD3" s="84"/>
      <c r="DE3" s="76"/>
      <c r="DF3" s="85"/>
      <c r="DG3" s="9"/>
      <c r="DH3" s="10"/>
      <c r="DI3" s="6"/>
      <c r="DJ3" s="6"/>
      <c r="DK3" s="2"/>
      <c r="DL3" s="3"/>
      <c r="DN3" s="224"/>
      <c r="DQ3" s="224"/>
      <c r="DR3" s="224"/>
      <c r="DS3" s="224"/>
      <c r="DT3" s="224"/>
      <c r="DU3" s="224"/>
      <c r="DV3" s="224"/>
      <c r="DW3" s="224"/>
      <c r="DX3" s="224"/>
      <c r="DY3" s="224"/>
      <c r="DZ3" s="224"/>
      <c r="EA3" s="224"/>
      <c r="EB3" s="224"/>
      <c r="EC3" s="224"/>
      <c r="ED3" s="224"/>
    </row>
    <row r="4" spans="1:134" ht="34.950000000000003" customHeight="1" x14ac:dyDescent="0.3">
      <c r="A4" s="308"/>
      <c r="B4" s="309"/>
      <c r="C4" s="309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197"/>
      <c r="O4" s="9"/>
      <c r="P4" s="10"/>
      <c r="Q4" s="4"/>
      <c r="R4" s="308"/>
      <c r="S4" s="309"/>
      <c r="T4" s="309"/>
      <c r="U4" s="310"/>
      <c r="V4" s="310"/>
      <c r="W4" s="310"/>
      <c r="X4" s="310"/>
      <c r="Y4" s="310"/>
      <c r="Z4" s="310"/>
      <c r="AA4" s="310"/>
      <c r="AB4" s="310"/>
      <c r="AC4" s="310"/>
      <c r="AD4" s="310"/>
      <c r="AE4" s="9"/>
      <c r="AF4" s="10"/>
      <c r="AG4" s="4"/>
      <c r="AH4" s="308"/>
      <c r="AI4" s="309"/>
      <c r="AJ4" s="309"/>
      <c r="AK4" s="310"/>
      <c r="AL4" s="310"/>
      <c r="AM4" s="310"/>
      <c r="AN4" s="310"/>
      <c r="AO4" s="310"/>
      <c r="AP4" s="310"/>
      <c r="AQ4" s="310"/>
      <c r="AR4" s="310"/>
      <c r="AS4" s="310"/>
      <c r="AT4" s="310"/>
      <c r="AU4" s="9"/>
      <c r="AV4" s="10"/>
      <c r="AW4" s="4"/>
      <c r="AX4" s="308"/>
      <c r="AY4" s="309"/>
      <c r="AZ4" s="309"/>
      <c r="BA4" s="310"/>
      <c r="BB4" s="310"/>
      <c r="BC4" s="310"/>
      <c r="BD4" s="310"/>
      <c r="BE4" s="310"/>
      <c r="BF4" s="310"/>
      <c r="BG4" s="310"/>
      <c r="BH4" s="310"/>
      <c r="BI4" s="310"/>
      <c r="BJ4" s="310"/>
      <c r="BK4" s="9"/>
      <c r="BL4" s="10"/>
      <c r="BM4" s="4"/>
      <c r="BN4" s="308"/>
      <c r="BO4" s="309"/>
      <c r="BP4" s="309"/>
      <c r="BQ4" s="310"/>
      <c r="BR4" s="310"/>
      <c r="BS4" s="310"/>
      <c r="BT4" s="310"/>
      <c r="BU4" s="310"/>
      <c r="BV4" s="310"/>
      <c r="BW4" s="310"/>
      <c r="BX4" s="310"/>
      <c r="BY4" s="310"/>
      <c r="BZ4" s="310"/>
      <c r="CA4" s="9"/>
      <c r="CB4" s="10"/>
      <c r="CC4" s="4"/>
      <c r="CD4" s="308"/>
      <c r="CE4" s="309"/>
      <c r="CF4" s="309"/>
      <c r="CG4" s="310"/>
      <c r="CH4" s="310"/>
      <c r="CI4" s="310"/>
      <c r="CJ4" s="310"/>
      <c r="CK4" s="310"/>
      <c r="CL4" s="310"/>
      <c r="CM4" s="310"/>
      <c r="CN4" s="310"/>
      <c r="CO4" s="310"/>
      <c r="CP4" s="310"/>
      <c r="CQ4" s="9"/>
      <c r="CR4" s="10"/>
      <c r="CS4" s="4"/>
      <c r="CT4" s="308"/>
      <c r="CU4" s="309"/>
      <c r="CV4" s="309"/>
      <c r="CW4" s="310"/>
      <c r="CX4" s="310"/>
      <c r="CY4" s="310"/>
      <c r="CZ4" s="310"/>
      <c r="DA4" s="310"/>
      <c r="DB4" s="310"/>
      <c r="DC4" s="310"/>
      <c r="DD4" s="310"/>
      <c r="DE4" s="310"/>
      <c r="DF4" s="310"/>
      <c r="DG4" s="9"/>
      <c r="DH4" s="10"/>
      <c r="DI4" s="4"/>
      <c r="DJ4" s="4"/>
      <c r="DN4" s="224"/>
      <c r="DQ4" s="224"/>
      <c r="DR4" s="224"/>
      <c r="DS4" s="224"/>
      <c r="DT4" s="224"/>
      <c r="DU4" s="224"/>
      <c r="DV4" s="224"/>
      <c r="DW4" s="224"/>
      <c r="DX4" s="224"/>
      <c r="DY4" s="224"/>
      <c r="DZ4" s="224"/>
      <c r="EA4" s="224"/>
      <c r="EB4" s="224"/>
      <c r="EC4" s="224"/>
      <c r="ED4" s="224"/>
    </row>
    <row r="5" spans="1:134" s="48" customFormat="1" ht="14.4" x14ac:dyDescent="0.3">
      <c r="A5" s="104" t="s">
        <v>10</v>
      </c>
      <c r="B5" s="224"/>
      <c r="C5" s="90">
        <v>0.3125</v>
      </c>
      <c r="D5" s="141" t="s">
        <v>11</v>
      </c>
      <c r="E5" s="311"/>
      <c r="F5" s="311"/>
      <c r="G5" s="141" t="s">
        <v>12</v>
      </c>
      <c r="H5" s="311"/>
      <c r="I5" s="311"/>
      <c r="J5" s="141" t="s">
        <v>13</v>
      </c>
      <c r="K5" s="311"/>
      <c r="L5" s="311"/>
      <c r="M5" s="141" t="s">
        <v>14</v>
      </c>
      <c r="N5" s="225"/>
      <c r="O5" s="311"/>
      <c r="P5" s="312"/>
      <c r="Q5" s="226"/>
      <c r="R5" s="104" t="s">
        <v>10</v>
      </c>
      <c r="S5" s="90">
        <v>0.33333333333333331</v>
      </c>
      <c r="T5" s="227"/>
      <c r="U5" s="141" t="s">
        <v>11</v>
      </c>
      <c r="V5" s="311"/>
      <c r="W5" s="311"/>
      <c r="X5" s="141" t="s">
        <v>12</v>
      </c>
      <c r="Y5" s="311"/>
      <c r="Z5" s="311"/>
      <c r="AA5" s="141" t="s">
        <v>13</v>
      </c>
      <c r="AB5" s="311"/>
      <c r="AC5" s="311"/>
      <c r="AD5" s="141" t="s">
        <v>14</v>
      </c>
      <c r="AE5" s="311"/>
      <c r="AF5" s="312"/>
      <c r="AG5" s="226"/>
      <c r="AH5" s="104" t="s">
        <v>10</v>
      </c>
      <c r="AI5" s="90">
        <v>0.3125</v>
      </c>
      <c r="AJ5" s="227"/>
      <c r="AK5" s="141" t="s">
        <v>11</v>
      </c>
      <c r="AL5" s="311"/>
      <c r="AM5" s="311"/>
      <c r="AN5" s="141" t="s">
        <v>12</v>
      </c>
      <c r="AO5" s="311"/>
      <c r="AP5" s="311"/>
      <c r="AQ5" s="141" t="s">
        <v>13</v>
      </c>
      <c r="AR5" s="311"/>
      <c r="AS5" s="311"/>
      <c r="AT5" s="141" t="s">
        <v>14</v>
      </c>
      <c r="AU5" s="311"/>
      <c r="AV5" s="312"/>
      <c r="AW5" s="226"/>
      <c r="AX5" s="104" t="s">
        <v>10</v>
      </c>
      <c r="AY5" s="90">
        <v>0.35416666666666669</v>
      </c>
      <c r="AZ5" s="227"/>
      <c r="BA5" s="141" t="s">
        <v>11</v>
      </c>
      <c r="BB5" s="311"/>
      <c r="BC5" s="311"/>
      <c r="BD5" s="141" t="s">
        <v>12</v>
      </c>
      <c r="BE5" s="311"/>
      <c r="BF5" s="311"/>
      <c r="BG5" s="141" t="s">
        <v>13</v>
      </c>
      <c r="BH5" s="311"/>
      <c r="BI5" s="311"/>
      <c r="BJ5" s="141" t="s">
        <v>14</v>
      </c>
      <c r="BK5" s="311"/>
      <c r="BL5" s="312"/>
      <c r="BM5" s="226"/>
      <c r="BN5" s="104" t="s">
        <v>10</v>
      </c>
      <c r="BO5" s="90">
        <v>0.3125</v>
      </c>
      <c r="BP5" s="227"/>
      <c r="BQ5" s="141" t="s">
        <v>11</v>
      </c>
      <c r="BR5" s="311"/>
      <c r="BS5" s="311"/>
      <c r="BT5" s="141" t="s">
        <v>12</v>
      </c>
      <c r="BU5" s="311"/>
      <c r="BV5" s="311"/>
      <c r="BW5" s="141" t="s">
        <v>13</v>
      </c>
      <c r="BX5" s="311"/>
      <c r="BY5" s="311"/>
      <c r="BZ5" s="141" t="s">
        <v>14</v>
      </c>
      <c r="CA5" s="311"/>
      <c r="CB5" s="312"/>
      <c r="CC5" s="226"/>
      <c r="CD5" s="104" t="s">
        <v>10</v>
      </c>
      <c r="CE5" s="90">
        <v>0.3125</v>
      </c>
      <c r="CF5" s="227"/>
      <c r="CG5" s="141" t="s">
        <v>11</v>
      </c>
      <c r="CH5" s="311"/>
      <c r="CI5" s="311"/>
      <c r="CJ5" s="141" t="s">
        <v>12</v>
      </c>
      <c r="CK5" s="311"/>
      <c r="CL5" s="311"/>
      <c r="CM5" s="141" t="s">
        <v>13</v>
      </c>
      <c r="CN5" s="311"/>
      <c r="CO5" s="311"/>
      <c r="CP5" s="141" t="s">
        <v>14</v>
      </c>
      <c r="CQ5" s="311"/>
      <c r="CR5" s="312"/>
      <c r="CS5" s="226"/>
      <c r="CT5" s="104" t="s">
        <v>10</v>
      </c>
      <c r="CU5" s="90">
        <v>0.33333333333333331</v>
      </c>
      <c r="CV5" s="227"/>
      <c r="CW5" s="141" t="s">
        <v>11</v>
      </c>
      <c r="CX5" s="311"/>
      <c r="CY5" s="311"/>
      <c r="CZ5" s="141" t="s">
        <v>12</v>
      </c>
      <c r="DA5" s="311"/>
      <c r="DB5" s="311"/>
      <c r="DC5" s="141" t="s">
        <v>13</v>
      </c>
      <c r="DD5" s="311"/>
      <c r="DE5" s="311"/>
      <c r="DF5" s="141" t="s">
        <v>14</v>
      </c>
      <c r="DG5" s="311"/>
      <c r="DH5" s="312"/>
      <c r="DI5" s="226"/>
      <c r="DJ5" s="226"/>
      <c r="DK5" s="228"/>
      <c r="DL5" s="224"/>
      <c r="DM5" s="224"/>
      <c r="DN5" s="224"/>
      <c r="DO5" s="224"/>
      <c r="DP5" s="224"/>
      <c r="DQ5" s="224"/>
      <c r="DR5" s="224"/>
      <c r="DS5" s="224"/>
      <c r="DT5" s="224"/>
      <c r="DU5" s="224"/>
      <c r="DV5" s="224"/>
      <c r="DW5" s="224"/>
      <c r="DX5" s="224"/>
      <c r="DY5" s="224"/>
      <c r="DZ5" s="224"/>
      <c r="EA5" s="224"/>
      <c r="EB5" s="224"/>
      <c r="EC5" s="224"/>
      <c r="ED5" s="224"/>
    </row>
    <row r="6" spans="1:134" s="47" customFormat="1" ht="14.4" x14ac:dyDescent="0.3">
      <c r="A6" s="184" t="s">
        <v>15</v>
      </c>
      <c r="B6" s="229"/>
      <c r="C6" s="140"/>
      <c r="D6" s="123">
        <v>0.39583333333333331</v>
      </c>
      <c r="E6" s="124"/>
      <c r="F6" s="125"/>
      <c r="G6" s="123">
        <v>0.54166666666666663</v>
      </c>
      <c r="H6" s="124"/>
      <c r="I6" s="125"/>
      <c r="J6" s="123">
        <v>0.625</v>
      </c>
      <c r="K6" s="124"/>
      <c r="L6" s="125"/>
      <c r="M6" s="217">
        <v>0.68055555555555547</v>
      </c>
      <c r="N6" s="198"/>
      <c r="O6" s="140"/>
      <c r="P6" s="230"/>
      <c r="Q6" s="228"/>
      <c r="R6" s="184" t="s">
        <v>15</v>
      </c>
      <c r="S6" s="229"/>
      <c r="T6" s="140"/>
      <c r="U6" s="123">
        <v>0.39583333333333331</v>
      </c>
      <c r="V6" s="124"/>
      <c r="W6" s="125"/>
      <c r="X6" s="123">
        <v>0.47916666666666669</v>
      </c>
      <c r="Y6" s="124"/>
      <c r="Z6" s="125"/>
      <c r="AA6" s="123">
        <v>0.58333333333333337</v>
      </c>
      <c r="AB6" s="124"/>
      <c r="AC6" s="125"/>
      <c r="AD6" s="123">
        <v>0.66666666666666663</v>
      </c>
      <c r="AE6" s="140"/>
      <c r="AF6" s="230"/>
      <c r="AG6" s="228"/>
      <c r="AH6" s="184" t="s">
        <v>15</v>
      </c>
      <c r="AI6" s="229"/>
      <c r="AJ6" s="140"/>
      <c r="AK6" s="123">
        <v>0.39583333333333331</v>
      </c>
      <c r="AL6" s="124"/>
      <c r="AM6" s="125"/>
      <c r="AN6" s="123">
        <v>0.54166666666666663</v>
      </c>
      <c r="AO6" s="124"/>
      <c r="AP6" s="125"/>
      <c r="AQ6" s="123">
        <v>0.58333333333333337</v>
      </c>
      <c r="AR6" s="124"/>
      <c r="AS6" s="125"/>
      <c r="AT6" s="123">
        <v>0.68055555555555547</v>
      </c>
      <c r="AU6" s="140"/>
      <c r="AV6" s="230"/>
      <c r="AW6" s="228"/>
      <c r="AX6" s="184" t="s">
        <v>15</v>
      </c>
      <c r="AY6" s="229"/>
      <c r="AZ6" s="140"/>
      <c r="BA6" s="123">
        <v>0.39583333333333331</v>
      </c>
      <c r="BB6" s="124"/>
      <c r="BC6" s="125"/>
      <c r="BD6" s="123">
        <v>0.54166666666666663</v>
      </c>
      <c r="BE6" s="124"/>
      <c r="BF6" s="125"/>
      <c r="BG6" s="123">
        <v>0.58333333333333337</v>
      </c>
      <c r="BH6" s="124"/>
      <c r="BI6" s="125"/>
      <c r="BJ6" s="123">
        <v>0.66666666666666663</v>
      </c>
      <c r="BK6" s="140"/>
      <c r="BL6" s="230"/>
      <c r="BM6" s="228"/>
      <c r="BN6" s="184" t="s">
        <v>15</v>
      </c>
      <c r="BO6" s="229"/>
      <c r="BP6" s="140"/>
      <c r="BQ6" s="123">
        <v>0.39583333333333331</v>
      </c>
      <c r="BR6" s="124"/>
      <c r="BS6" s="125"/>
      <c r="BT6" s="123">
        <v>0.54166666666666663</v>
      </c>
      <c r="BU6" s="124"/>
      <c r="BV6" s="125"/>
      <c r="BW6" s="123">
        <v>0.58333333333333337</v>
      </c>
      <c r="BX6" s="124"/>
      <c r="BY6" s="125"/>
      <c r="BZ6" s="123">
        <v>0.66666666666666663</v>
      </c>
      <c r="CA6" s="140"/>
      <c r="CB6" s="230"/>
      <c r="CC6" s="228"/>
      <c r="CD6" s="184" t="s">
        <v>15</v>
      </c>
      <c r="CE6" s="229"/>
      <c r="CF6" s="140"/>
      <c r="CG6" s="123">
        <v>0.39583333333333331</v>
      </c>
      <c r="CH6" s="124"/>
      <c r="CI6" s="125"/>
      <c r="CJ6" s="123">
        <v>0.5</v>
      </c>
      <c r="CK6" s="124"/>
      <c r="CL6" s="125"/>
      <c r="CM6" s="123">
        <v>0.58333333333333337</v>
      </c>
      <c r="CN6" s="124"/>
      <c r="CO6" s="125"/>
      <c r="CP6" s="123">
        <v>0.66666666666666663</v>
      </c>
      <c r="CQ6" s="140"/>
      <c r="CR6" s="230"/>
      <c r="CS6" s="228"/>
      <c r="CT6" s="184" t="s">
        <v>15</v>
      </c>
      <c r="CU6" s="229"/>
      <c r="CV6" s="140"/>
      <c r="CW6" s="123">
        <v>0.39583333333333331</v>
      </c>
      <c r="CX6" s="124"/>
      <c r="CY6" s="125"/>
      <c r="CZ6" s="123">
        <v>0.54166666666666663</v>
      </c>
      <c r="DA6" s="124"/>
      <c r="DB6" s="125"/>
      <c r="DC6" s="123">
        <v>0.58333333333333337</v>
      </c>
      <c r="DD6" s="124"/>
      <c r="DE6" s="125"/>
      <c r="DF6" s="123">
        <v>0.66666666666666663</v>
      </c>
      <c r="DG6" s="140"/>
      <c r="DH6" s="230"/>
      <c r="DI6" s="228"/>
      <c r="DJ6" s="228"/>
      <c r="DK6" s="228"/>
      <c r="DL6" s="228"/>
      <c r="DM6" s="228"/>
      <c r="DN6" s="224"/>
      <c r="DO6" s="228"/>
      <c r="DP6" s="228"/>
      <c r="DQ6" s="224"/>
      <c r="DR6" s="224"/>
      <c r="DS6" s="224"/>
      <c r="DT6" s="224"/>
      <c r="DU6" s="224"/>
      <c r="DV6" s="224"/>
      <c r="DW6" s="224"/>
      <c r="DX6" s="224"/>
      <c r="DY6" s="224"/>
      <c r="DZ6" s="224"/>
      <c r="EA6" s="224"/>
      <c r="EB6" s="224"/>
      <c r="EC6" s="224"/>
      <c r="ED6" s="224"/>
    </row>
    <row r="7" spans="1:134" s="47" customFormat="1" ht="14.4" x14ac:dyDescent="0.3">
      <c r="A7" s="184" t="s">
        <v>16</v>
      </c>
      <c r="B7" s="229"/>
      <c r="C7" s="140"/>
      <c r="D7" s="126"/>
      <c r="E7" s="127" t="b">
        <v>0</v>
      </c>
      <c r="F7" s="127"/>
      <c r="G7" s="126"/>
      <c r="H7" s="127" t="b">
        <v>1</v>
      </c>
      <c r="I7" s="127"/>
      <c r="J7" s="126"/>
      <c r="K7" s="127" t="b">
        <v>0</v>
      </c>
      <c r="L7" s="127"/>
      <c r="M7" s="126"/>
      <c r="N7" s="198"/>
      <c r="O7" s="140" t="b">
        <v>0</v>
      </c>
      <c r="P7" s="230"/>
      <c r="Q7" s="228"/>
      <c r="R7" s="184" t="s">
        <v>16</v>
      </c>
      <c r="S7" s="229"/>
      <c r="T7" s="140"/>
      <c r="U7" s="126"/>
      <c r="V7" s="127" t="b">
        <v>0</v>
      </c>
      <c r="W7" s="127"/>
      <c r="X7" s="126"/>
      <c r="Y7" s="127" t="b">
        <v>0</v>
      </c>
      <c r="Z7" s="127"/>
      <c r="AA7" s="126"/>
      <c r="AB7" s="127" t="b">
        <v>1</v>
      </c>
      <c r="AC7" s="127"/>
      <c r="AD7" s="231"/>
      <c r="AE7" s="140" t="b">
        <v>0</v>
      </c>
      <c r="AF7" s="230"/>
      <c r="AG7" s="228"/>
      <c r="AH7" s="184" t="s">
        <v>16</v>
      </c>
      <c r="AI7" s="229"/>
      <c r="AJ7" s="140"/>
      <c r="AK7" s="126"/>
      <c r="AL7" s="127" t="b">
        <v>0</v>
      </c>
      <c r="AM7" s="127"/>
      <c r="AN7" s="126"/>
      <c r="AO7" s="127" t="b">
        <v>1</v>
      </c>
      <c r="AP7" s="127"/>
      <c r="AQ7" s="126"/>
      <c r="AR7" s="127" t="b">
        <v>0</v>
      </c>
      <c r="AS7" s="127"/>
      <c r="AT7" s="231"/>
      <c r="AU7" s="140" t="b">
        <v>0</v>
      </c>
      <c r="AV7" s="230"/>
      <c r="AW7" s="228"/>
      <c r="AX7" s="184" t="s">
        <v>16</v>
      </c>
      <c r="AY7" s="229"/>
      <c r="AZ7" s="140"/>
      <c r="BA7" s="126"/>
      <c r="BB7" s="127" t="b">
        <v>0</v>
      </c>
      <c r="BC7" s="127"/>
      <c r="BD7" s="126"/>
      <c r="BE7" s="127" t="b">
        <v>1</v>
      </c>
      <c r="BF7" s="127"/>
      <c r="BG7" s="126"/>
      <c r="BH7" s="127" t="b">
        <v>0</v>
      </c>
      <c r="BI7" s="127"/>
      <c r="BJ7" s="231"/>
      <c r="BK7" s="140" t="b">
        <v>0</v>
      </c>
      <c r="BL7" s="230"/>
      <c r="BM7" s="228"/>
      <c r="BN7" s="184" t="s">
        <v>16</v>
      </c>
      <c r="BO7" s="229"/>
      <c r="BP7" s="140"/>
      <c r="BQ7" s="126"/>
      <c r="BR7" s="127" t="b">
        <v>0</v>
      </c>
      <c r="BS7" s="127"/>
      <c r="BT7" s="126"/>
      <c r="BU7" s="127" t="b">
        <v>1</v>
      </c>
      <c r="BV7" s="127"/>
      <c r="BW7" s="126"/>
      <c r="BX7" s="127" t="b">
        <v>0</v>
      </c>
      <c r="BY7" s="127"/>
      <c r="BZ7" s="231"/>
      <c r="CA7" s="140" t="b">
        <v>0</v>
      </c>
      <c r="CB7" s="230"/>
      <c r="CC7" s="228"/>
      <c r="CD7" s="184" t="s">
        <v>16</v>
      </c>
      <c r="CE7" s="229"/>
      <c r="CF7" s="140"/>
      <c r="CG7" s="126"/>
      <c r="CH7" s="127" t="b">
        <v>0</v>
      </c>
      <c r="CI7" s="127"/>
      <c r="CJ7" s="126"/>
      <c r="CK7" s="127" t="b">
        <v>1</v>
      </c>
      <c r="CL7" s="127"/>
      <c r="CM7" s="126"/>
      <c r="CN7" s="127" t="b">
        <v>0</v>
      </c>
      <c r="CO7" s="127"/>
      <c r="CP7" s="231"/>
      <c r="CQ7" s="140" t="b">
        <v>0</v>
      </c>
      <c r="CR7" s="230"/>
      <c r="CS7" s="228"/>
      <c r="CT7" s="184" t="s">
        <v>16</v>
      </c>
      <c r="CU7" s="229"/>
      <c r="CV7" s="140"/>
      <c r="CW7" s="126"/>
      <c r="CX7" s="127" t="b">
        <v>0</v>
      </c>
      <c r="CY7" s="127"/>
      <c r="CZ7" s="126"/>
      <c r="DA7" s="127" t="b">
        <v>0</v>
      </c>
      <c r="DB7" s="127"/>
      <c r="DC7" s="126"/>
      <c r="DD7" s="127" t="b">
        <v>0</v>
      </c>
      <c r="DE7" s="127"/>
      <c r="DF7" s="231"/>
      <c r="DG7" s="140" t="b">
        <v>0</v>
      </c>
      <c r="DH7" s="230"/>
      <c r="DI7" s="228"/>
      <c r="DJ7" s="228"/>
      <c r="DK7" s="228"/>
      <c r="DL7" s="228"/>
      <c r="DM7" s="228"/>
      <c r="DN7" s="224"/>
      <c r="DO7" s="228"/>
      <c r="DP7" s="228"/>
      <c r="DQ7" s="224"/>
      <c r="DR7" s="224"/>
      <c r="DS7" s="224"/>
      <c r="DT7" s="224"/>
      <c r="DU7" s="224"/>
      <c r="DV7" s="224"/>
      <c r="DW7" s="224"/>
      <c r="DX7" s="224"/>
      <c r="DY7" s="224"/>
      <c r="DZ7" s="224"/>
      <c r="EA7" s="224"/>
      <c r="EB7" s="224"/>
      <c r="EC7" s="224"/>
      <c r="ED7" s="224"/>
    </row>
    <row r="8" spans="1:134" s="48" customFormat="1" ht="14.4" x14ac:dyDescent="0.3">
      <c r="A8" s="232" t="s">
        <v>17</v>
      </c>
      <c r="B8" s="130"/>
      <c r="C8" s="129"/>
      <c r="D8" s="128">
        <v>215</v>
      </c>
      <c r="E8" s="129"/>
      <c r="F8" s="130"/>
      <c r="G8" s="128">
        <v>180</v>
      </c>
      <c r="H8" s="129"/>
      <c r="I8" s="130"/>
      <c r="J8" s="128">
        <v>180</v>
      </c>
      <c r="K8" s="129"/>
      <c r="L8" s="130"/>
      <c r="M8" s="128">
        <v>180</v>
      </c>
      <c r="N8" s="199"/>
      <c r="O8" s="129"/>
      <c r="P8" s="233"/>
      <c r="Q8" s="234"/>
      <c r="R8" s="232" t="s">
        <v>17</v>
      </c>
      <c r="S8" s="130"/>
      <c r="T8" s="129"/>
      <c r="U8" s="128">
        <v>215</v>
      </c>
      <c r="V8" s="129"/>
      <c r="W8" s="130"/>
      <c r="X8" s="128">
        <v>180</v>
      </c>
      <c r="Y8" s="129"/>
      <c r="Z8" s="130"/>
      <c r="AA8" s="128">
        <v>180</v>
      </c>
      <c r="AB8" s="129"/>
      <c r="AC8" s="130"/>
      <c r="AD8" s="128">
        <v>180</v>
      </c>
      <c r="AE8" s="129"/>
      <c r="AF8" s="233"/>
      <c r="AG8" s="234"/>
      <c r="AH8" s="232" t="s">
        <v>17</v>
      </c>
      <c r="AI8" s="130"/>
      <c r="AJ8" s="129"/>
      <c r="AK8" s="128"/>
      <c r="AL8" s="129"/>
      <c r="AM8" s="130"/>
      <c r="AN8" s="128"/>
      <c r="AO8" s="129"/>
      <c r="AP8" s="130"/>
      <c r="AQ8" s="128"/>
      <c r="AR8" s="129"/>
      <c r="AS8" s="130"/>
      <c r="AT8" s="128"/>
      <c r="AU8" s="129"/>
      <c r="AV8" s="233"/>
      <c r="AW8" s="234"/>
      <c r="AX8" s="232" t="s">
        <v>17</v>
      </c>
      <c r="AY8" s="130"/>
      <c r="AZ8" s="129"/>
      <c r="BA8" s="128">
        <v>88</v>
      </c>
      <c r="BB8" s="129"/>
      <c r="BC8" s="130"/>
      <c r="BD8" s="128">
        <v>88</v>
      </c>
      <c r="BE8" s="129"/>
      <c r="BF8" s="130"/>
      <c r="BG8" s="128">
        <v>88</v>
      </c>
      <c r="BH8" s="129"/>
      <c r="BI8" s="130"/>
      <c r="BJ8" s="128">
        <v>88</v>
      </c>
      <c r="BK8" s="129"/>
      <c r="BL8" s="233"/>
      <c r="BM8" s="234"/>
      <c r="BN8" s="232" t="s">
        <v>17</v>
      </c>
      <c r="BO8" s="130"/>
      <c r="BP8" s="129"/>
      <c r="BQ8" s="128">
        <v>45</v>
      </c>
      <c r="BR8" s="129"/>
      <c r="BS8" s="130"/>
      <c r="BT8" s="128">
        <v>45</v>
      </c>
      <c r="BU8" s="129"/>
      <c r="BV8" s="130"/>
      <c r="BW8" s="128">
        <v>67</v>
      </c>
      <c r="BX8" s="129"/>
      <c r="BY8" s="130"/>
      <c r="BZ8" s="128">
        <v>67</v>
      </c>
      <c r="CA8" s="129"/>
      <c r="CB8" s="233"/>
      <c r="CC8" s="234"/>
      <c r="CD8" s="232" t="s">
        <v>17</v>
      </c>
      <c r="CE8" s="130"/>
      <c r="CF8" s="129"/>
      <c r="CG8" s="128"/>
      <c r="CH8" s="129"/>
      <c r="CI8" s="130"/>
      <c r="CJ8" s="128"/>
      <c r="CK8" s="129"/>
      <c r="CL8" s="130"/>
      <c r="CM8" s="128"/>
      <c r="CN8" s="129"/>
      <c r="CO8" s="130"/>
      <c r="CP8" s="128"/>
      <c r="CQ8" s="129"/>
      <c r="CR8" s="233"/>
      <c r="CS8" s="234"/>
      <c r="CT8" s="232" t="s">
        <v>17</v>
      </c>
      <c r="CU8" s="130"/>
      <c r="CV8" s="129"/>
      <c r="CW8" s="128">
        <v>160</v>
      </c>
      <c r="CX8" s="129"/>
      <c r="CY8" s="130"/>
      <c r="CZ8" s="128">
        <v>160</v>
      </c>
      <c r="DA8" s="129"/>
      <c r="DB8" s="130"/>
      <c r="DC8" s="128">
        <v>200</v>
      </c>
      <c r="DD8" s="129"/>
      <c r="DE8" s="130"/>
      <c r="DF8" s="128">
        <v>200</v>
      </c>
      <c r="DG8" s="129"/>
      <c r="DH8" s="233"/>
      <c r="DI8" s="234"/>
      <c r="DJ8" s="234"/>
      <c r="DK8" s="224"/>
      <c r="DL8" s="224"/>
      <c r="DM8" s="224"/>
      <c r="DN8" s="224"/>
      <c r="DO8" s="224"/>
      <c r="DP8" s="224"/>
      <c r="DQ8" s="224"/>
      <c r="DR8" s="224"/>
      <c r="DS8" s="224"/>
      <c r="DT8" s="224"/>
      <c r="DU8" s="224"/>
      <c r="DV8" s="224"/>
      <c r="DW8" s="224"/>
      <c r="DX8" s="224"/>
      <c r="DY8" s="224"/>
      <c r="DZ8" s="224"/>
      <c r="EA8" s="224"/>
      <c r="EB8" s="224"/>
      <c r="EC8" s="224"/>
      <c r="ED8" s="224"/>
    </row>
    <row r="9" spans="1:134" s="48" customFormat="1" ht="14.4" x14ac:dyDescent="0.3">
      <c r="A9" s="104" t="s">
        <v>18</v>
      </c>
      <c r="B9" s="235"/>
      <c r="C9" s="141"/>
      <c r="D9" s="131">
        <v>0</v>
      </c>
      <c r="E9" s="132"/>
      <c r="F9" s="133"/>
      <c r="G9" s="131">
        <v>1500</v>
      </c>
      <c r="H9" s="132"/>
      <c r="I9" s="133"/>
      <c r="J9" s="131">
        <v>5745</v>
      </c>
      <c r="K9" s="132"/>
      <c r="L9" s="133"/>
      <c r="M9" s="131">
        <v>0</v>
      </c>
      <c r="N9" s="199"/>
      <c r="O9" s="130"/>
      <c r="P9" s="236"/>
      <c r="Q9" s="237"/>
      <c r="R9" s="104" t="s">
        <v>18</v>
      </c>
      <c r="S9" s="235"/>
      <c r="T9" s="141"/>
      <c r="U9" s="131">
        <v>28200</v>
      </c>
      <c r="V9" s="132"/>
      <c r="W9" s="133"/>
      <c r="X9" s="131">
        <v>0</v>
      </c>
      <c r="Y9" s="132"/>
      <c r="Z9" s="133"/>
      <c r="AA9" s="131">
        <v>6000</v>
      </c>
      <c r="AB9" s="132"/>
      <c r="AC9" s="133"/>
      <c r="AD9" s="131">
        <v>12100</v>
      </c>
      <c r="AE9" s="130"/>
      <c r="AF9" s="236"/>
      <c r="AG9" s="237"/>
      <c r="AH9" s="104" t="s">
        <v>18</v>
      </c>
      <c r="AI9" s="235"/>
      <c r="AJ9" s="141"/>
      <c r="AK9" s="131"/>
      <c r="AL9" s="132"/>
      <c r="AM9" s="133"/>
      <c r="AN9" s="131"/>
      <c r="AO9" s="132"/>
      <c r="AP9" s="133"/>
      <c r="AQ9" s="131"/>
      <c r="AR9" s="132"/>
      <c r="AS9" s="133"/>
      <c r="AT9" s="131"/>
      <c r="AU9" s="130"/>
      <c r="AV9" s="236"/>
      <c r="AW9" s="237"/>
      <c r="AX9" s="104" t="s">
        <v>18</v>
      </c>
      <c r="AY9" s="235"/>
      <c r="AZ9" s="141"/>
      <c r="BA9" s="131">
        <v>808</v>
      </c>
      <c r="BB9" s="132"/>
      <c r="BC9" s="133"/>
      <c r="BD9" s="131">
        <v>1300</v>
      </c>
      <c r="BE9" s="132"/>
      <c r="BF9" s="133"/>
      <c r="BG9" s="131">
        <v>3500</v>
      </c>
      <c r="BH9" s="132"/>
      <c r="BI9" s="133"/>
      <c r="BJ9" s="131">
        <v>4200</v>
      </c>
      <c r="BK9" s="130"/>
      <c r="BL9" s="236"/>
      <c r="BM9" s="237"/>
      <c r="BN9" s="104" t="s">
        <v>18</v>
      </c>
      <c r="BO9" s="235"/>
      <c r="BP9" s="141"/>
      <c r="BQ9" s="131">
        <v>678</v>
      </c>
      <c r="BR9" s="132"/>
      <c r="BS9" s="133"/>
      <c r="BT9" s="131">
        <v>1000</v>
      </c>
      <c r="BU9" s="132"/>
      <c r="BV9" s="133"/>
      <c r="BW9" s="131">
        <v>0</v>
      </c>
      <c r="BX9" s="132"/>
      <c r="BY9" s="133"/>
      <c r="BZ9" s="131">
        <v>200</v>
      </c>
      <c r="CA9" s="130"/>
      <c r="CB9" s="236"/>
      <c r="CC9" s="237"/>
      <c r="CD9" s="104" t="s">
        <v>18</v>
      </c>
      <c r="CE9" s="235"/>
      <c r="CF9" s="141"/>
      <c r="CG9" s="131"/>
      <c r="CH9" s="132"/>
      <c r="CI9" s="133"/>
      <c r="CJ9" s="131"/>
      <c r="CK9" s="132"/>
      <c r="CL9" s="133"/>
      <c r="CM9" s="131"/>
      <c r="CN9" s="132"/>
      <c r="CO9" s="133"/>
      <c r="CP9" s="131"/>
      <c r="CQ9" s="130"/>
      <c r="CR9" s="236"/>
      <c r="CS9" s="237"/>
      <c r="CT9" s="104" t="s">
        <v>18</v>
      </c>
      <c r="CU9" s="235"/>
      <c r="CV9" s="141"/>
      <c r="CW9" s="131"/>
      <c r="CX9" s="132"/>
      <c r="CY9" s="133"/>
      <c r="CZ9" s="131"/>
      <c r="DA9" s="132"/>
      <c r="DB9" s="133"/>
      <c r="DC9" s="131"/>
      <c r="DD9" s="132"/>
      <c r="DE9" s="133"/>
      <c r="DF9" s="131"/>
      <c r="DG9" s="130"/>
      <c r="DH9" s="236"/>
      <c r="DI9" s="237"/>
      <c r="DJ9" s="237"/>
      <c r="DK9" s="238"/>
      <c r="DL9" s="224"/>
      <c r="DM9" s="224"/>
      <c r="DN9" s="224"/>
      <c r="DO9" s="224"/>
      <c r="DP9" s="224"/>
      <c r="DQ9" s="224"/>
      <c r="DR9" s="224"/>
      <c r="DS9" s="224"/>
      <c r="DT9" s="224"/>
      <c r="DU9" s="224"/>
      <c r="DV9" s="224"/>
      <c r="DW9" s="224"/>
      <c r="DX9" s="224"/>
      <c r="DY9" s="224"/>
      <c r="DZ9" s="224"/>
      <c r="EA9" s="224"/>
      <c r="EB9" s="224"/>
      <c r="EC9" s="224"/>
      <c r="ED9" s="224"/>
    </row>
    <row r="10" spans="1:134" s="48" customFormat="1" x14ac:dyDescent="0.3">
      <c r="A10" s="104" t="s">
        <v>19</v>
      </c>
      <c r="B10" s="235"/>
      <c r="C10" s="141"/>
      <c r="D10" s="128">
        <v>1500</v>
      </c>
      <c r="E10" s="130"/>
      <c r="F10" s="129"/>
      <c r="G10" s="128">
        <v>5745</v>
      </c>
      <c r="H10" s="130"/>
      <c r="I10" s="129"/>
      <c r="J10" s="128">
        <v>12000</v>
      </c>
      <c r="K10" s="130"/>
      <c r="L10" s="129"/>
      <c r="M10" s="128">
        <v>1600</v>
      </c>
      <c r="N10" s="199"/>
      <c r="O10" s="130"/>
      <c r="P10" s="236"/>
      <c r="Q10" s="237"/>
      <c r="R10" s="104" t="s">
        <v>19</v>
      </c>
      <c r="S10" s="235"/>
      <c r="T10" s="141"/>
      <c r="U10" s="128">
        <v>31287</v>
      </c>
      <c r="V10" s="130"/>
      <c r="W10" s="129"/>
      <c r="X10" s="128">
        <v>6000</v>
      </c>
      <c r="Y10" s="130"/>
      <c r="Z10" s="129"/>
      <c r="AA10" s="128">
        <v>12100</v>
      </c>
      <c r="AB10" s="130"/>
      <c r="AC10" s="129"/>
      <c r="AD10" s="128">
        <v>17000</v>
      </c>
      <c r="AE10" s="130"/>
      <c r="AF10" s="236"/>
      <c r="AG10" s="237"/>
      <c r="AH10" s="104" t="s">
        <v>19</v>
      </c>
      <c r="AI10" s="235"/>
      <c r="AJ10" s="141"/>
      <c r="AK10" s="128"/>
      <c r="AL10" s="130"/>
      <c r="AM10" s="129"/>
      <c r="AN10" s="128"/>
      <c r="AO10" s="130"/>
      <c r="AP10" s="129"/>
      <c r="AQ10" s="128"/>
      <c r="AR10" s="130"/>
      <c r="AS10" s="129"/>
      <c r="AT10" s="128"/>
      <c r="AU10" s="130"/>
      <c r="AV10" s="236"/>
      <c r="AW10" s="237"/>
      <c r="AX10" s="104" t="s">
        <v>19</v>
      </c>
      <c r="AY10" s="235"/>
      <c r="AZ10" s="141"/>
      <c r="BA10" s="128">
        <v>1300</v>
      </c>
      <c r="BB10" s="130"/>
      <c r="BC10" s="129"/>
      <c r="BD10" s="128">
        <v>3500</v>
      </c>
      <c r="BE10" s="130"/>
      <c r="BF10" s="129"/>
      <c r="BG10" s="128">
        <v>4200</v>
      </c>
      <c r="BH10" s="130"/>
      <c r="BI10" s="129"/>
      <c r="BJ10" s="128">
        <v>5200</v>
      </c>
      <c r="BK10" s="130"/>
      <c r="BL10" s="236"/>
      <c r="BM10" s="237"/>
      <c r="BN10" s="104" t="s">
        <v>19</v>
      </c>
      <c r="BO10" s="235"/>
      <c r="BP10" s="141"/>
      <c r="BQ10" s="128">
        <v>1000</v>
      </c>
      <c r="BR10" s="130"/>
      <c r="BS10" s="129"/>
      <c r="BT10" s="128">
        <v>1550</v>
      </c>
      <c r="BU10" s="130"/>
      <c r="BV10" s="129"/>
      <c r="BW10" s="128">
        <v>200</v>
      </c>
      <c r="BX10" s="130"/>
      <c r="BY10" s="129"/>
      <c r="BZ10" s="128">
        <v>800</v>
      </c>
      <c r="CA10" s="130"/>
      <c r="CB10" s="236"/>
      <c r="CC10" s="237"/>
      <c r="CD10" s="104" t="s">
        <v>19</v>
      </c>
      <c r="CE10" s="235"/>
      <c r="CF10" s="141"/>
      <c r="CG10" s="128"/>
      <c r="CH10" s="130"/>
      <c r="CI10" s="129"/>
      <c r="CJ10" s="128"/>
      <c r="CK10" s="130"/>
      <c r="CL10" s="129"/>
      <c r="CM10" s="128"/>
      <c r="CN10" s="130"/>
      <c r="CO10" s="129"/>
      <c r="CP10" s="128"/>
      <c r="CQ10" s="130"/>
      <c r="CR10" s="236"/>
      <c r="CS10" s="237"/>
      <c r="CT10" s="104" t="s">
        <v>19</v>
      </c>
      <c r="CU10" s="235"/>
      <c r="CV10" s="141"/>
      <c r="CW10" s="128"/>
      <c r="CX10" s="130"/>
      <c r="CY10" s="129"/>
      <c r="CZ10" s="128"/>
      <c r="DA10" s="130"/>
      <c r="DB10" s="129"/>
      <c r="DC10" s="128"/>
      <c r="DD10" s="130"/>
      <c r="DE10" s="129"/>
      <c r="DF10" s="128"/>
      <c r="DG10" s="130"/>
      <c r="DH10" s="236"/>
      <c r="DI10" s="237"/>
      <c r="DJ10" s="237"/>
      <c r="DK10" s="224"/>
      <c r="DL10" s="224"/>
      <c r="DM10" s="224"/>
      <c r="DN10" s="224"/>
      <c r="DO10" s="224"/>
      <c r="DP10" s="224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</row>
    <row r="11" spans="1:134" s="48" customFormat="1" x14ac:dyDescent="0.3">
      <c r="A11" s="184" t="s">
        <v>20</v>
      </c>
      <c r="B11" s="229"/>
      <c r="C11" s="140"/>
      <c r="D11" s="134">
        <f>D26*D8</f>
        <v>2741.2499999999995</v>
      </c>
      <c r="E11" s="135"/>
      <c r="F11" s="130"/>
      <c r="G11" s="134">
        <f>G26*G8</f>
        <v>5744.9999999999982</v>
      </c>
      <c r="H11" s="135"/>
      <c r="I11" s="130"/>
      <c r="J11" s="134">
        <f>J26*J8</f>
        <v>4140.0000000000018</v>
      </c>
      <c r="K11" s="135"/>
      <c r="L11" s="130"/>
      <c r="M11" s="134">
        <f>M26*M8</f>
        <v>2399.9999999999964</v>
      </c>
      <c r="N11" s="200"/>
      <c r="O11" s="135"/>
      <c r="P11" s="233"/>
      <c r="Q11" s="239"/>
      <c r="R11" s="184" t="s">
        <v>20</v>
      </c>
      <c r="S11" s="229"/>
      <c r="T11" s="140"/>
      <c r="U11" s="134">
        <f>U26*U8</f>
        <v>3225</v>
      </c>
      <c r="V11" s="135"/>
      <c r="W11" s="130"/>
      <c r="X11" s="134">
        <f>X26*X8</f>
        <v>3240.0000000000014</v>
      </c>
      <c r="Y11" s="135"/>
      <c r="Z11" s="130"/>
      <c r="AA11" s="134">
        <f>AA26*AA8</f>
        <v>4800</v>
      </c>
      <c r="AB11" s="135"/>
      <c r="AC11" s="130"/>
      <c r="AD11" s="134">
        <f>AD26*AD8</f>
        <v>3599.9999999999968</v>
      </c>
      <c r="AE11" s="135"/>
      <c r="AF11" s="233"/>
      <c r="AG11" s="239"/>
      <c r="AH11" s="184" t="s">
        <v>20</v>
      </c>
      <c r="AI11" s="229"/>
      <c r="AJ11" s="140"/>
      <c r="AK11" s="134">
        <f>AK26*AK8</f>
        <v>0</v>
      </c>
      <c r="AL11" s="135"/>
      <c r="AM11" s="130"/>
      <c r="AN11" s="134">
        <f>AN26*AN8</f>
        <v>0</v>
      </c>
      <c r="AO11" s="135"/>
      <c r="AP11" s="130"/>
      <c r="AQ11" s="134">
        <f>AQ26*AQ8</f>
        <v>0</v>
      </c>
      <c r="AR11" s="135"/>
      <c r="AS11" s="130"/>
      <c r="AT11" s="134">
        <f>AT26*AT8</f>
        <v>0</v>
      </c>
      <c r="AU11" s="135"/>
      <c r="AV11" s="233"/>
      <c r="AW11" s="239"/>
      <c r="AX11" s="184" t="s">
        <v>20</v>
      </c>
      <c r="AY11" s="229"/>
      <c r="AZ11" s="140"/>
      <c r="BA11" s="134">
        <f>BA26*BA8</f>
        <v>527.99999999999955</v>
      </c>
      <c r="BB11" s="135"/>
      <c r="BC11" s="130"/>
      <c r="BD11" s="134">
        <f>BD26*BD8</f>
        <v>1818.6666666666665</v>
      </c>
      <c r="BE11" s="135"/>
      <c r="BF11" s="130"/>
      <c r="BG11" s="134">
        <f>BG26*BG8</f>
        <v>528.0000000000008</v>
      </c>
      <c r="BH11" s="135"/>
      <c r="BI11" s="130"/>
      <c r="BJ11" s="134">
        <f>BJ26*BJ8</f>
        <v>747.99999999999932</v>
      </c>
      <c r="BK11" s="135"/>
      <c r="BL11" s="233"/>
      <c r="BM11" s="239"/>
      <c r="BN11" s="184" t="s">
        <v>20</v>
      </c>
      <c r="BO11" s="229"/>
      <c r="BP11" s="140"/>
      <c r="BQ11" s="134">
        <f>BQ26*BQ8</f>
        <v>292.49999999999994</v>
      </c>
      <c r="BR11" s="135"/>
      <c r="BS11" s="130"/>
      <c r="BT11" s="134">
        <f>BT26*BT8</f>
        <v>468.75</v>
      </c>
      <c r="BU11" s="135"/>
      <c r="BV11" s="130"/>
      <c r="BW11" s="134">
        <f>BW26*BW8</f>
        <v>217.75000000000037</v>
      </c>
      <c r="BX11" s="135"/>
      <c r="BY11" s="130"/>
      <c r="BZ11" s="134">
        <f>BZ26*BZ8</f>
        <v>452.24999999999966</v>
      </c>
      <c r="CA11" s="135"/>
      <c r="CB11" s="233"/>
      <c r="CC11" s="239"/>
      <c r="CD11" s="184" t="s">
        <v>20</v>
      </c>
      <c r="CE11" s="229"/>
      <c r="CF11" s="140"/>
      <c r="CG11" s="134">
        <f>CG26*CG8</f>
        <v>0</v>
      </c>
      <c r="CH11" s="135"/>
      <c r="CI11" s="130"/>
      <c r="CJ11" s="134">
        <f>CJ26*CJ8</f>
        <v>0</v>
      </c>
      <c r="CK11" s="135"/>
      <c r="CL11" s="130"/>
      <c r="CM11" s="134">
        <f>CM26*CM8</f>
        <v>0</v>
      </c>
      <c r="CN11" s="135"/>
      <c r="CO11" s="130"/>
      <c r="CP11" s="134">
        <f>CP26*CP8</f>
        <v>0</v>
      </c>
      <c r="CQ11" s="135"/>
      <c r="CR11" s="233"/>
      <c r="CS11" s="239"/>
      <c r="CT11" s="184" t="s">
        <v>20</v>
      </c>
      <c r="CU11" s="229"/>
      <c r="CV11" s="140"/>
      <c r="CW11" s="134">
        <f>CW26*CW8</f>
        <v>0</v>
      </c>
      <c r="CX11" s="135"/>
      <c r="CY11" s="130"/>
      <c r="CZ11" s="134">
        <f>CZ26*CZ8</f>
        <v>0</v>
      </c>
      <c r="DA11" s="135"/>
      <c r="DB11" s="130"/>
      <c r="DC11" s="134">
        <f>DC26*DC8</f>
        <v>0</v>
      </c>
      <c r="DD11" s="135"/>
      <c r="DE11" s="130"/>
      <c r="DF11" s="134">
        <f>DF26*DF8</f>
        <v>0</v>
      </c>
      <c r="DG11" s="135"/>
      <c r="DH11" s="233"/>
      <c r="DI11" s="239"/>
      <c r="DJ11" s="239"/>
      <c r="DK11" s="224"/>
      <c r="DL11" s="224"/>
      <c r="DM11" s="224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</row>
    <row r="12" spans="1:134" s="48" customFormat="1" ht="14.4" customHeight="1" x14ac:dyDescent="0.3">
      <c r="A12" s="179" t="s">
        <v>21</v>
      </c>
      <c r="B12" s="181"/>
      <c r="C12" s="180"/>
      <c r="D12" s="180">
        <f>IF(D10=0,"0",D10-D9)</f>
        <v>1500</v>
      </c>
      <c r="E12" s="181"/>
      <c r="F12" s="180"/>
      <c r="G12" s="180">
        <f>IF(G10=0,"0",G10-G9)</f>
        <v>4245</v>
      </c>
      <c r="H12" s="181"/>
      <c r="I12" s="180"/>
      <c r="J12" s="180">
        <f>IF(J10=0,"0",J10-J9)</f>
        <v>6255</v>
      </c>
      <c r="K12" s="181"/>
      <c r="L12" s="180"/>
      <c r="M12" s="180">
        <f>IF(M10=0,"0",M10-M9)</f>
        <v>1600</v>
      </c>
      <c r="N12" s="201"/>
      <c r="O12" s="130"/>
      <c r="P12" s="236"/>
      <c r="Q12" s="234"/>
      <c r="R12" s="50" t="s">
        <v>21</v>
      </c>
      <c r="S12" s="235"/>
      <c r="T12" s="141"/>
      <c r="U12" s="51">
        <f>U10-U9</f>
        <v>3087</v>
      </c>
      <c r="V12" s="52"/>
      <c r="W12" s="53"/>
      <c r="X12" s="51">
        <f>X10-X9</f>
        <v>6000</v>
      </c>
      <c r="Y12" s="52"/>
      <c r="Z12" s="53"/>
      <c r="AA12" s="51">
        <f>AA10-AA9</f>
        <v>6100</v>
      </c>
      <c r="AB12" s="52"/>
      <c r="AC12" s="53"/>
      <c r="AD12" s="51">
        <f>AD10-AD9</f>
        <v>4900</v>
      </c>
      <c r="AE12" s="130"/>
      <c r="AF12" s="236"/>
      <c r="AG12" s="234"/>
      <c r="AH12" s="50" t="s">
        <v>21</v>
      </c>
      <c r="AI12" s="235"/>
      <c r="AJ12" s="141"/>
      <c r="AK12" s="51">
        <f>AK10-AK9</f>
        <v>0</v>
      </c>
      <c r="AL12" s="52"/>
      <c r="AM12" s="53"/>
      <c r="AN12" s="51">
        <f>AN10-AN9</f>
        <v>0</v>
      </c>
      <c r="AO12" s="52"/>
      <c r="AP12" s="53"/>
      <c r="AQ12" s="51">
        <f>AQ10-AQ9</f>
        <v>0</v>
      </c>
      <c r="AR12" s="52"/>
      <c r="AS12" s="53"/>
      <c r="AT12" s="51">
        <f>AT10-AT9</f>
        <v>0</v>
      </c>
      <c r="AU12" s="130"/>
      <c r="AV12" s="236"/>
      <c r="AW12" s="234"/>
      <c r="AX12" s="50" t="s">
        <v>21</v>
      </c>
      <c r="AY12" s="235"/>
      <c r="AZ12" s="141"/>
      <c r="BA12" s="51">
        <f>BA10-BA9</f>
        <v>492</v>
      </c>
      <c r="BB12" s="52"/>
      <c r="BC12" s="53"/>
      <c r="BD12" s="51">
        <f>BD10-BD9</f>
        <v>2200</v>
      </c>
      <c r="BE12" s="52"/>
      <c r="BF12" s="53"/>
      <c r="BG12" s="51">
        <f>BG10-BG9</f>
        <v>700</v>
      </c>
      <c r="BH12" s="52"/>
      <c r="BI12" s="53"/>
      <c r="BJ12" s="51">
        <f>BJ10-BJ9</f>
        <v>1000</v>
      </c>
      <c r="BK12" s="130"/>
      <c r="BL12" s="236"/>
      <c r="BM12" s="234"/>
      <c r="BN12" s="50" t="s">
        <v>21</v>
      </c>
      <c r="BO12" s="235"/>
      <c r="BP12" s="141"/>
      <c r="BQ12" s="51">
        <f>BQ10-BQ9</f>
        <v>322</v>
      </c>
      <c r="BR12" s="52"/>
      <c r="BS12" s="53"/>
      <c r="BT12" s="51">
        <f>BT10-BT9</f>
        <v>550</v>
      </c>
      <c r="BU12" s="52"/>
      <c r="BV12" s="53"/>
      <c r="BW12" s="51">
        <f>BW10-BW9</f>
        <v>200</v>
      </c>
      <c r="BX12" s="52"/>
      <c r="BY12" s="53"/>
      <c r="BZ12" s="51">
        <f>BZ10-BZ9</f>
        <v>600</v>
      </c>
      <c r="CA12" s="130"/>
      <c r="CB12" s="236"/>
      <c r="CC12" s="234"/>
      <c r="CD12" s="50" t="s">
        <v>21</v>
      </c>
      <c r="CE12" s="235"/>
      <c r="CF12" s="141"/>
      <c r="CG12" s="51">
        <f>CG10-CG9</f>
        <v>0</v>
      </c>
      <c r="CH12" s="52"/>
      <c r="CI12" s="53"/>
      <c r="CJ12" s="51">
        <f>CJ10-CJ9</f>
        <v>0</v>
      </c>
      <c r="CK12" s="52"/>
      <c r="CL12" s="53"/>
      <c r="CM12" s="51">
        <f>CM10-CM9</f>
        <v>0</v>
      </c>
      <c r="CN12" s="52"/>
      <c r="CO12" s="53"/>
      <c r="CP12" s="51">
        <f>CP10-CP9</f>
        <v>0</v>
      </c>
      <c r="CQ12" s="130"/>
      <c r="CR12" s="236"/>
      <c r="CS12" s="234"/>
      <c r="CT12" s="50" t="s">
        <v>21</v>
      </c>
      <c r="CU12" s="235"/>
      <c r="CV12" s="141"/>
      <c r="CW12" s="51">
        <f>CW10-CW9</f>
        <v>0</v>
      </c>
      <c r="CX12" s="52"/>
      <c r="CY12" s="53"/>
      <c r="CZ12" s="51">
        <f>CZ10-CZ9</f>
        <v>0</v>
      </c>
      <c r="DA12" s="52"/>
      <c r="DB12" s="53"/>
      <c r="DC12" s="51">
        <f>DC10-DC9</f>
        <v>0</v>
      </c>
      <c r="DD12" s="52"/>
      <c r="DE12" s="53"/>
      <c r="DF12" s="51">
        <f>DF10-DF9</f>
        <v>0</v>
      </c>
      <c r="DG12" s="130"/>
      <c r="DH12" s="236"/>
      <c r="DI12" s="234"/>
      <c r="DJ12" s="234"/>
      <c r="DK12" s="224"/>
      <c r="DL12" s="224"/>
      <c r="DM12" s="224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</row>
    <row r="13" spans="1:134" s="158" customFormat="1" ht="0.15" customHeight="1" x14ac:dyDescent="0.3">
      <c r="A13" s="150"/>
      <c r="B13" s="151"/>
      <c r="C13" s="152"/>
      <c r="D13" s="152"/>
      <c r="E13" s="152">
        <f>IF(D10=0,"0",D12/D11)</f>
        <v>0.54719562243502062</v>
      </c>
      <c r="F13" s="153"/>
      <c r="G13" s="154"/>
      <c r="H13" s="152">
        <f>IF(G10=0,"0",G12/G11)</f>
        <v>0.73890339425587492</v>
      </c>
      <c r="I13" s="153"/>
      <c r="J13" s="154"/>
      <c r="K13" s="152">
        <f>IF(J10=0,"0",J12/J11)</f>
        <v>1.5108695652173907</v>
      </c>
      <c r="L13" s="153"/>
      <c r="M13" s="153"/>
      <c r="N13" s="202"/>
      <c r="O13" s="152">
        <f>IF(M10=0,"0",M12/M11)</f>
        <v>0.66666666666666763</v>
      </c>
      <c r="P13" s="155"/>
      <c r="Q13" s="156"/>
      <c r="R13" s="150"/>
      <c r="S13" s="151"/>
      <c r="T13" s="152"/>
      <c r="U13" s="93"/>
      <c r="V13" s="152">
        <f>IF(U11=0,"0",U12/U11)</f>
        <v>0.95720930232558143</v>
      </c>
      <c r="W13" s="153"/>
      <c r="X13" s="154"/>
      <c r="Y13" s="152">
        <f>IF(X11=0,"0",X12/X11)</f>
        <v>1.851851851851851</v>
      </c>
      <c r="Z13" s="153"/>
      <c r="AA13" s="154"/>
      <c r="AB13" s="152">
        <f>IF(AA11=0,"0",AA12/AA11)</f>
        <v>1.2708333333333333</v>
      </c>
      <c r="AC13" s="153"/>
      <c r="AD13" s="153"/>
      <c r="AE13" s="152">
        <f>IF(AD11=0,"0",AD12/AD11)</f>
        <v>1.3611111111111123</v>
      </c>
      <c r="AF13" s="155"/>
      <c r="AG13" s="156"/>
      <c r="AH13" s="150"/>
      <c r="AI13" s="151"/>
      <c r="AJ13" s="152"/>
      <c r="AK13" s="152"/>
      <c r="AL13" s="152" t="str">
        <f>IF(AK11=0,"0",AK12/AK11)</f>
        <v>0</v>
      </c>
      <c r="AM13" s="153"/>
      <c r="AN13" s="154"/>
      <c r="AO13" s="152" t="str">
        <f>IF(AN11=0,"0",AN12/AN11)</f>
        <v>0</v>
      </c>
      <c r="AP13" s="153"/>
      <c r="AQ13" s="154"/>
      <c r="AR13" s="152" t="str">
        <f>IF(AQ11=0,"0",AQ12/AQ11)</f>
        <v>0</v>
      </c>
      <c r="AS13" s="153"/>
      <c r="AT13" s="153"/>
      <c r="AU13" s="152" t="str">
        <f>IF(AT11=0,"0",AT12/AT11)</f>
        <v>0</v>
      </c>
      <c r="AV13" s="155"/>
      <c r="AW13" s="156"/>
      <c r="AX13" s="150"/>
      <c r="AY13" s="151"/>
      <c r="AZ13" s="152"/>
      <c r="BA13" s="152"/>
      <c r="BB13" s="152">
        <f>IF(BA11=0,"0",BA12/BA11)</f>
        <v>0.93181818181818266</v>
      </c>
      <c r="BC13" s="153"/>
      <c r="BD13" s="154"/>
      <c r="BE13" s="152">
        <f>IF(BD11=0,"0",BD12/BD11)</f>
        <v>1.2096774193548387</v>
      </c>
      <c r="BF13" s="153"/>
      <c r="BG13" s="154"/>
      <c r="BH13" s="152">
        <f>IF(BG11=0,"0",BG12/BG11)</f>
        <v>1.3257575757575737</v>
      </c>
      <c r="BI13" s="153"/>
      <c r="BJ13" s="153"/>
      <c r="BK13" s="152">
        <f>IF(BJ11=0,"0",BJ12/BJ11)</f>
        <v>1.3368983957219263</v>
      </c>
      <c r="BL13" s="155"/>
      <c r="BM13" s="156"/>
      <c r="BN13" s="150"/>
      <c r="BO13" s="151"/>
      <c r="BP13" s="152"/>
      <c r="BQ13" s="152"/>
      <c r="BR13" s="152">
        <f>IF(BQ11=0,"0",BQ12/BQ11)</f>
        <v>1.1008547008547012</v>
      </c>
      <c r="BS13" s="153"/>
      <c r="BT13" s="154"/>
      <c r="BU13" s="152">
        <f>IF(BT11=0,"0",BT12/BT11)</f>
        <v>1.1733333333333333</v>
      </c>
      <c r="BV13" s="153"/>
      <c r="BW13" s="154"/>
      <c r="BX13" s="152">
        <f>IF(BW11=0,"0",BW12/BW11)</f>
        <v>0.91848450057405129</v>
      </c>
      <c r="BY13" s="153"/>
      <c r="BZ13" s="153"/>
      <c r="CA13" s="152">
        <f>IF(BZ11=0,"0",BZ12/BZ11)</f>
        <v>1.3266998341625218</v>
      </c>
      <c r="CB13" s="155"/>
      <c r="CC13" s="156"/>
      <c r="CD13" s="150"/>
      <c r="CE13" s="151"/>
      <c r="CF13" s="152"/>
      <c r="CG13" s="152"/>
      <c r="CH13" s="152" t="str">
        <f>IF(CG11=0,"0",CG12/CG11)</f>
        <v>0</v>
      </c>
      <c r="CI13" s="153"/>
      <c r="CJ13" s="154"/>
      <c r="CK13" s="152" t="str">
        <f>IF(CJ11=0,"0",CJ12/CJ11)</f>
        <v>0</v>
      </c>
      <c r="CL13" s="153"/>
      <c r="CM13" s="154"/>
      <c r="CN13" s="152" t="str">
        <f>IF(CM11=0,"0",CM12/CM11)</f>
        <v>0</v>
      </c>
      <c r="CO13" s="153"/>
      <c r="CP13" s="153"/>
      <c r="CQ13" s="152" t="str">
        <f>IF(CP11=0,"0",CP12/CP11)</f>
        <v>0</v>
      </c>
      <c r="CR13" s="155"/>
      <c r="CS13" s="156"/>
      <c r="CT13" s="150"/>
      <c r="CU13" s="151"/>
      <c r="CV13" s="152"/>
      <c r="CW13" s="152"/>
      <c r="CX13" s="152" t="str">
        <f>IF(CW11=0,"0",CW12/CW11)</f>
        <v>0</v>
      </c>
      <c r="CY13" s="153"/>
      <c r="CZ13" s="154"/>
      <c r="DA13" s="152" t="str">
        <f>IF(CZ11=0,"0",CZ12/CZ11)</f>
        <v>0</v>
      </c>
      <c r="DB13" s="153"/>
      <c r="DC13" s="154"/>
      <c r="DD13" s="152" t="str">
        <f>IF(DC11=0,"0",DC12/DC11)</f>
        <v>0</v>
      </c>
      <c r="DE13" s="153"/>
      <c r="DF13" s="153"/>
      <c r="DG13" s="152" t="str">
        <f>IF(DF11=0,"0",DF12/DF11)</f>
        <v>0</v>
      </c>
      <c r="DH13" s="155"/>
      <c r="DI13" s="156"/>
      <c r="DJ13" s="156"/>
      <c r="DK13" s="157"/>
      <c r="DL13" s="157"/>
      <c r="DN13" s="159"/>
      <c r="DO13" s="159"/>
      <c r="DP13" s="159"/>
      <c r="DQ13" s="159"/>
      <c r="DR13" s="159"/>
      <c r="DS13" s="159"/>
      <c r="DT13" s="159"/>
      <c r="DU13" s="159"/>
      <c r="DV13" s="159"/>
      <c r="DW13" s="159"/>
      <c r="DX13" s="159"/>
      <c r="DY13" s="159"/>
      <c r="DZ13" s="159"/>
      <c r="EA13" s="159"/>
      <c r="EB13" s="159"/>
      <c r="EC13" s="159"/>
      <c r="ED13" s="159"/>
    </row>
    <row r="14" spans="1:134" s="61" customFormat="1" ht="0.15" customHeight="1" x14ac:dyDescent="0.3">
      <c r="A14" s="55"/>
      <c r="B14" s="56"/>
      <c r="C14" s="62"/>
      <c r="D14" s="62"/>
      <c r="E14" s="63">
        <v>1</v>
      </c>
      <c r="F14" s="57"/>
      <c r="G14" s="64"/>
      <c r="H14" s="65">
        <v>1</v>
      </c>
      <c r="I14" s="57"/>
      <c r="J14" s="64"/>
      <c r="K14" s="65">
        <v>1</v>
      </c>
      <c r="L14" s="57"/>
      <c r="M14" s="57"/>
      <c r="N14" s="203"/>
      <c r="O14" s="65">
        <v>1</v>
      </c>
      <c r="P14" s="58"/>
      <c r="Q14" s="59"/>
      <c r="R14" s="55"/>
      <c r="S14" s="56"/>
      <c r="T14" s="62"/>
      <c r="U14" s="62"/>
      <c r="V14" s="63">
        <v>1</v>
      </c>
      <c r="W14" s="57"/>
      <c r="X14" s="64"/>
      <c r="Y14" s="65">
        <v>1</v>
      </c>
      <c r="Z14" s="57"/>
      <c r="AA14" s="64"/>
      <c r="AB14" s="65">
        <v>1</v>
      </c>
      <c r="AC14" s="57"/>
      <c r="AD14" s="57"/>
      <c r="AE14" s="65">
        <v>1</v>
      </c>
      <c r="AF14" s="58"/>
      <c r="AG14" s="59"/>
      <c r="AH14" s="55"/>
      <c r="AI14" s="56"/>
      <c r="AJ14" s="62"/>
      <c r="AK14" s="62"/>
      <c r="AL14" s="63">
        <v>1</v>
      </c>
      <c r="AM14" s="57"/>
      <c r="AN14" s="64"/>
      <c r="AO14" s="65">
        <v>1</v>
      </c>
      <c r="AP14" s="57"/>
      <c r="AQ14" s="64"/>
      <c r="AR14" s="65">
        <v>1</v>
      </c>
      <c r="AS14" s="57"/>
      <c r="AT14" s="57"/>
      <c r="AU14" s="65">
        <v>1</v>
      </c>
      <c r="AV14" s="58"/>
      <c r="AW14" s="59"/>
      <c r="AX14" s="55"/>
      <c r="AY14" s="56"/>
      <c r="AZ14" s="62"/>
      <c r="BA14" s="62"/>
      <c r="BB14" s="63">
        <v>1</v>
      </c>
      <c r="BC14" s="57"/>
      <c r="BD14" s="64"/>
      <c r="BE14" s="65">
        <v>1</v>
      </c>
      <c r="BF14" s="57"/>
      <c r="BG14" s="64"/>
      <c r="BH14" s="65">
        <v>1</v>
      </c>
      <c r="BI14" s="57"/>
      <c r="BJ14" s="57"/>
      <c r="BK14" s="65">
        <v>1</v>
      </c>
      <c r="BL14" s="58"/>
      <c r="BM14" s="59"/>
      <c r="BN14" s="55"/>
      <c r="BO14" s="56"/>
      <c r="BP14" s="62"/>
      <c r="BQ14" s="62"/>
      <c r="BR14" s="63">
        <v>1</v>
      </c>
      <c r="BS14" s="57"/>
      <c r="BT14" s="64"/>
      <c r="BU14" s="65">
        <v>1</v>
      </c>
      <c r="BV14" s="57"/>
      <c r="BW14" s="64"/>
      <c r="BX14" s="65">
        <v>1</v>
      </c>
      <c r="BY14" s="57"/>
      <c r="BZ14" s="57"/>
      <c r="CA14" s="65">
        <v>1</v>
      </c>
      <c r="CB14" s="58"/>
      <c r="CC14" s="59"/>
      <c r="CD14" s="55"/>
      <c r="CE14" s="56"/>
      <c r="CF14" s="62"/>
      <c r="CG14" s="62"/>
      <c r="CH14" s="63">
        <v>1</v>
      </c>
      <c r="CI14" s="57"/>
      <c r="CJ14" s="64"/>
      <c r="CK14" s="65">
        <v>1</v>
      </c>
      <c r="CL14" s="57"/>
      <c r="CM14" s="64"/>
      <c r="CN14" s="65">
        <v>1</v>
      </c>
      <c r="CO14" s="57"/>
      <c r="CP14" s="57"/>
      <c r="CQ14" s="65">
        <v>1</v>
      </c>
      <c r="CR14" s="58"/>
      <c r="CS14" s="59"/>
      <c r="CT14" s="55"/>
      <c r="CU14" s="56"/>
      <c r="CV14" s="62"/>
      <c r="CW14" s="62"/>
      <c r="CX14" s="63">
        <v>1</v>
      </c>
      <c r="CY14" s="57"/>
      <c r="CZ14" s="64"/>
      <c r="DA14" s="65">
        <v>1</v>
      </c>
      <c r="DB14" s="57"/>
      <c r="DC14" s="64"/>
      <c r="DD14" s="65">
        <v>1</v>
      </c>
      <c r="DE14" s="57"/>
      <c r="DF14" s="57"/>
      <c r="DG14" s="65">
        <v>1</v>
      </c>
      <c r="DH14" s="58"/>
      <c r="DI14" s="59"/>
      <c r="DJ14" s="59"/>
      <c r="DL14" s="60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</row>
    <row r="15" spans="1:134" s="61" customFormat="1" ht="14.4" customHeight="1" x14ac:dyDescent="0.3">
      <c r="A15" s="55"/>
      <c r="B15" s="56"/>
      <c r="C15" s="62"/>
      <c r="D15" s="191" t="s">
        <v>22</v>
      </c>
      <c r="E15" s="63"/>
      <c r="F15" s="57"/>
      <c r="G15" s="64"/>
      <c r="H15" s="65"/>
      <c r="I15" s="57"/>
      <c r="J15" s="64"/>
      <c r="K15" s="65"/>
      <c r="L15" s="57"/>
      <c r="M15" s="192">
        <v>2.5</v>
      </c>
      <c r="N15" s="204"/>
      <c r="O15" s="65"/>
      <c r="P15" s="58"/>
      <c r="Q15" s="59"/>
      <c r="R15" s="55"/>
      <c r="S15" s="56"/>
      <c r="T15" s="62"/>
      <c r="U15" s="191" t="s">
        <v>22</v>
      </c>
      <c r="V15" s="63"/>
      <c r="W15" s="57"/>
      <c r="X15" s="64"/>
      <c r="Y15" s="65"/>
      <c r="Z15" s="57"/>
      <c r="AA15" s="64"/>
      <c r="AB15" s="65"/>
      <c r="AC15" s="57"/>
      <c r="AD15" s="183"/>
      <c r="AE15" s="65"/>
      <c r="AF15" s="58"/>
      <c r="AG15" s="59"/>
      <c r="AH15" s="55"/>
      <c r="AI15" s="56"/>
      <c r="AJ15" s="62"/>
      <c r="AK15" s="62"/>
      <c r="AL15" s="63"/>
      <c r="AM15" s="57"/>
      <c r="AN15" s="64"/>
      <c r="AO15" s="65"/>
      <c r="AP15" s="57"/>
      <c r="AQ15" s="64"/>
      <c r="AR15" s="65"/>
      <c r="AS15" s="57"/>
      <c r="AT15" s="57"/>
      <c r="AU15" s="65"/>
      <c r="AV15" s="58"/>
      <c r="AW15" s="59"/>
      <c r="AX15" s="55"/>
      <c r="AY15" s="56"/>
      <c r="AZ15" s="62"/>
      <c r="BA15" s="62"/>
      <c r="BB15" s="63"/>
      <c r="BC15" s="57"/>
      <c r="BD15" s="64"/>
      <c r="BE15" s="65"/>
      <c r="BF15" s="57"/>
      <c r="BG15" s="64"/>
      <c r="BH15" s="65"/>
      <c r="BI15" s="57"/>
      <c r="BJ15" s="57"/>
      <c r="BK15" s="65"/>
      <c r="BL15" s="58"/>
      <c r="BM15" s="59"/>
      <c r="BN15" s="55"/>
      <c r="BO15" s="56"/>
      <c r="BP15" s="62"/>
      <c r="BQ15" s="62"/>
      <c r="BR15" s="63"/>
      <c r="BS15" s="57"/>
      <c r="BT15" s="64"/>
      <c r="BU15" s="65"/>
      <c r="BV15" s="57"/>
      <c r="BW15" s="64"/>
      <c r="BX15" s="65"/>
      <c r="BY15" s="57"/>
      <c r="BZ15" s="57"/>
      <c r="CA15" s="65"/>
      <c r="CB15" s="58"/>
      <c r="CC15" s="59"/>
      <c r="CD15" s="55"/>
      <c r="CE15" s="56"/>
      <c r="CF15" s="62"/>
      <c r="CG15" s="62"/>
      <c r="CH15" s="63"/>
      <c r="CI15" s="57"/>
      <c r="CJ15" s="64"/>
      <c r="CK15" s="65"/>
      <c r="CL15" s="57"/>
      <c r="CM15" s="64"/>
      <c r="CN15" s="65"/>
      <c r="CO15" s="57"/>
      <c r="CP15" s="57"/>
      <c r="CQ15" s="65"/>
      <c r="CR15" s="58"/>
      <c r="CS15" s="59"/>
      <c r="CT15" s="55"/>
      <c r="CU15" s="56"/>
      <c r="CV15" s="62"/>
      <c r="CW15" s="62"/>
      <c r="CX15" s="63"/>
      <c r="CY15" s="57"/>
      <c r="CZ15" s="64"/>
      <c r="DA15" s="65"/>
      <c r="DB15" s="57"/>
      <c r="DC15" s="64"/>
      <c r="DD15" s="65"/>
      <c r="DE15" s="57"/>
      <c r="DF15" s="57"/>
      <c r="DG15" s="65"/>
      <c r="DH15" s="58"/>
      <c r="DI15" s="59"/>
      <c r="DJ15" s="59"/>
      <c r="DL15" s="60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</row>
    <row r="16" spans="1:134" s="48" customFormat="1" ht="16.2" customHeight="1" x14ac:dyDescent="0.3">
      <c r="A16" s="104"/>
      <c r="B16" s="235"/>
      <c r="C16" s="333" t="s">
        <v>23</v>
      </c>
      <c r="D16" s="334"/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4"/>
      <c r="P16" s="335"/>
      <c r="Q16" s="237"/>
      <c r="R16" s="104"/>
      <c r="S16" s="235"/>
      <c r="T16" s="311" t="s">
        <v>24</v>
      </c>
      <c r="U16" s="311"/>
      <c r="V16" s="311"/>
      <c r="W16" s="311"/>
      <c r="X16" s="311"/>
      <c r="Y16" s="311"/>
      <c r="Z16" s="311"/>
      <c r="AA16" s="311"/>
      <c r="AB16" s="311"/>
      <c r="AC16" s="311"/>
      <c r="AD16" s="311"/>
      <c r="AE16" s="311"/>
      <c r="AF16" s="312"/>
      <c r="AG16" s="237"/>
      <c r="AH16" s="104"/>
      <c r="AI16" s="235"/>
      <c r="AJ16" s="311" t="s">
        <v>24</v>
      </c>
      <c r="AK16" s="311"/>
      <c r="AL16" s="311"/>
      <c r="AM16" s="311"/>
      <c r="AN16" s="311"/>
      <c r="AO16" s="311"/>
      <c r="AP16" s="311"/>
      <c r="AQ16" s="311"/>
      <c r="AR16" s="311"/>
      <c r="AS16" s="311"/>
      <c r="AT16" s="311"/>
      <c r="AU16" s="311"/>
      <c r="AV16" s="312"/>
      <c r="AW16" s="237"/>
      <c r="AX16" s="104"/>
      <c r="AY16" s="235"/>
      <c r="AZ16" s="311" t="s">
        <v>24</v>
      </c>
      <c r="BA16" s="311"/>
      <c r="BB16" s="311"/>
      <c r="BC16" s="311"/>
      <c r="BD16" s="311"/>
      <c r="BE16" s="311"/>
      <c r="BF16" s="311"/>
      <c r="BG16" s="311"/>
      <c r="BH16" s="311"/>
      <c r="BI16" s="311"/>
      <c r="BJ16" s="311"/>
      <c r="BK16" s="311"/>
      <c r="BL16" s="312"/>
      <c r="BM16" s="237"/>
      <c r="BN16" s="104"/>
      <c r="BO16" s="235"/>
      <c r="BP16" s="311" t="s">
        <v>24</v>
      </c>
      <c r="BQ16" s="311"/>
      <c r="BR16" s="311"/>
      <c r="BS16" s="311"/>
      <c r="BT16" s="311"/>
      <c r="BU16" s="311"/>
      <c r="BV16" s="311"/>
      <c r="BW16" s="311"/>
      <c r="BX16" s="311"/>
      <c r="BY16" s="311"/>
      <c r="BZ16" s="311"/>
      <c r="CA16" s="311"/>
      <c r="CB16" s="312"/>
      <c r="CC16" s="237"/>
      <c r="CD16" s="104"/>
      <c r="CE16" s="235"/>
      <c r="CF16" s="311" t="s">
        <v>24</v>
      </c>
      <c r="CG16" s="311"/>
      <c r="CH16" s="311"/>
      <c r="CI16" s="311"/>
      <c r="CJ16" s="311"/>
      <c r="CK16" s="311"/>
      <c r="CL16" s="311"/>
      <c r="CM16" s="311"/>
      <c r="CN16" s="311"/>
      <c r="CO16" s="311"/>
      <c r="CP16" s="311"/>
      <c r="CQ16" s="311"/>
      <c r="CR16" s="312"/>
      <c r="CS16" s="237"/>
      <c r="CT16" s="104"/>
      <c r="CU16" s="235"/>
      <c r="CV16" s="311" t="s">
        <v>24</v>
      </c>
      <c r="CW16" s="311"/>
      <c r="CX16" s="311"/>
      <c r="CY16" s="311"/>
      <c r="CZ16" s="311"/>
      <c r="DA16" s="311"/>
      <c r="DB16" s="311"/>
      <c r="DC16" s="311"/>
      <c r="DD16" s="311"/>
      <c r="DE16" s="311"/>
      <c r="DF16" s="311"/>
      <c r="DG16" s="311"/>
      <c r="DH16" s="312"/>
      <c r="DI16" s="237"/>
      <c r="DJ16" s="237"/>
      <c r="DK16" s="224"/>
      <c r="DL16" s="238"/>
      <c r="DM16" s="224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</row>
    <row r="17" spans="1:134" s="48" customFormat="1" x14ac:dyDescent="0.3">
      <c r="A17" s="104"/>
      <c r="B17" s="235"/>
      <c r="C17" s="184">
        <v>1.0416666666666666E-2</v>
      </c>
      <c r="D17" s="136"/>
      <c r="E17" s="137" t="str">
        <f>IF(D17="","",D17*C17)</f>
        <v/>
      </c>
      <c r="F17" s="138" t="str">
        <f>IF(E17="","",E17*24)</f>
        <v/>
      </c>
      <c r="G17" s="136">
        <v>1</v>
      </c>
      <c r="H17" s="137">
        <f>IF(G17="","",G17*C17)</f>
        <v>1.0416666666666666E-2</v>
      </c>
      <c r="I17" s="138">
        <f>IF(H17="","",H17*24)</f>
        <v>0.25</v>
      </c>
      <c r="J17" s="136"/>
      <c r="K17" s="137" t="str">
        <f>IF(J17="","",C17*J17)</f>
        <v/>
      </c>
      <c r="L17" s="138" t="str">
        <f>IF(K17="","",K17*24)</f>
        <v/>
      </c>
      <c r="M17" s="136"/>
      <c r="N17" s="205"/>
      <c r="O17" s="137" t="str">
        <f>IF(M17="","",C17*M17)</f>
        <v/>
      </c>
      <c r="P17" s="163" t="str">
        <f>IF(O17="","",(HOUR(O17)*60+MINUTE(O17))/60)</f>
        <v/>
      </c>
      <c r="Q17" s="234"/>
      <c r="R17" s="104"/>
      <c r="S17" s="235"/>
      <c r="T17" s="229">
        <v>1.0416666666666666E-2</v>
      </c>
      <c r="U17" s="136"/>
      <c r="V17" s="137" t="str">
        <f>IF(U17="","",U17*T17)</f>
        <v/>
      </c>
      <c r="W17" s="138" t="str">
        <f>IF(V17="","",V17*24)</f>
        <v/>
      </c>
      <c r="X17" s="136"/>
      <c r="Y17" s="137" t="str">
        <f>IF(X17="","",X17*T17)</f>
        <v/>
      </c>
      <c r="Z17" s="138" t="str">
        <f>IF(Y17="","",Y17*24)</f>
        <v/>
      </c>
      <c r="AA17" s="136"/>
      <c r="AB17" s="137" t="str">
        <f>IF(AA17="","",T17*AA17)</f>
        <v/>
      </c>
      <c r="AC17" s="138" t="str">
        <f>IF(AB17="","",AB17*24)</f>
        <v/>
      </c>
      <c r="AD17" s="136"/>
      <c r="AE17" s="137" t="str">
        <f>IF(AD17="","",T17*AD17)</f>
        <v/>
      </c>
      <c r="AF17" s="163" t="str">
        <f>IF(AE17="","",(HOUR(AE17)*60+MINUTE(AE17))/60)</f>
        <v/>
      </c>
      <c r="AG17" s="234"/>
      <c r="AH17" s="104"/>
      <c r="AI17" s="235"/>
      <c r="AJ17" s="229">
        <v>1.0416666666666666E-2</v>
      </c>
      <c r="AK17" s="136"/>
      <c r="AL17" s="137" t="str">
        <f>IF(AK17="","",AK17*AJ17)</f>
        <v/>
      </c>
      <c r="AM17" s="138" t="str">
        <f>IF(AL17="","",AL17*24)</f>
        <v/>
      </c>
      <c r="AN17" s="136"/>
      <c r="AO17" s="137" t="str">
        <f>IF(AN17="","",AN17*AJ17)</f>
        <v/>
      </c>
      <c r="AP17" s="138" t="str">
        <f>IF(AO17="","",AO17*24)</f>
        <v/>
      </c>
      <c r="AQ17" s="136"/>
      <c r="AR17" s="137" t="str">
        <f>IF(AQ17="","",AJ17*AQ17)</f>
        <v/>
      </c>
      <c r="AS17" s="138" t="str">
        <f>IF(AR17="","",AR17*24)</f>
        <v/>
      </c>
      <c r="AT17" s="136"/>
      <c r="AU17" s="137" t="str">
        <f>IF(AT17="","",AJ17*AT17)</f>
        <v/>
      </c>
      <c r="AV17" s="163" t="str">
        <f>IF(AU17="","",(HOUR(AU17)*60+MINUTE(AU17))/60)</f>
        <v/>
      </c>
      <c r="AW17" s="234"/>
      <c r="AX17" s="104"/>
      <c r="AY17" s="235"/>
      <c r="AZ17" s="229">
        <v>1.0416666666666666E-2</v>
      </c>
      <c r="BA17" s="136"/>
      <c r="BB17" s="137" t="str">
        <f>IF(BA17="","",BA17*AZ17)</f>
        <v/>
      </c>
      <c r="BC17" s="138" t="str">
        <f>IF(BB17="","",BB17*24)</f>
        <v/>
      </c>
      <c r="BD17" s="136"/>
      <c r="BE17" s="137" t="str">
        <f>IF(BD17="","",BD17*AZ17)</f>
        <v/>
      </c>
      <c r="BF17" s="138" t="str">
        <f>IF(BE17="","",BE17*24)</f>
        <v/>
      </c>
      <c r="BG17" s="136"/>
      <c r="BH17" s="137" t="str">
        <f>IF(BG17="","",AZ17*BG17)</f>
        <v/>
      </c>
      <c r="BI17" s="138" t="str">
        <f>IF(BH17="","",BH17*24)</f>
        <v/>
      </c>
      <c r="BJ17" s="136">
        <v>2</v>
      </c>
      <c r="BK17" s="137">
        <f>IF(BJ17="","",AZ17*BJ17)</f>
        <v>2.0833333333333332E-2</v>
      </c>
      <c r="BL17" s="163">
        <f>IF(BK17="","",(HOUR(BK17)*60+MINUTE(BK17))/60)</f>
        <v>0.5</v>
      </c>
      <c r="BM17" s="234"/>
      <c r="BN17" s="104"/>
      <c r="BO17" s="235"/>
      <c r="BP17" s="229">
        <v>1.0416666666666666E-2</v>
      </c>
      <c r="BQ17" s="136"/>
      <c r="BR17" s="137" t="str">
        <f>IF(BQ17="","",BQ17*BP17)</f>
        <v/>
      </c>
      <c r="BS17" s="138" t="str">
        <f>IF(BR17="","",BR17*24)</f>
        <v/>
      </c>
      <c r="BT17" s="136"/>
      <c r="BU17" s="137" t="str">
        <f>IF(BT17="","",BT17*BP17)</f>
        <v/>
      </c>
      <c r="BV17" s="138" t="str">
        <f>IF(BU17="","",BU17*24)</f>
        <v/>
      </c>
      <c r="BW17" s="136">
        <v>1</v>
      </c>
      <c r="BX17" s="137">
        <f>IF(BW17="","",BP17*BW17)</f>
        <v>1.0416666666666666E-2</v>
      </c>
      <c r="BY17" s="138">
        <f>IF(BX17="","",BX17*24)</f>
        <v>0.25</v>
      </c>
      <c r="BZ17" s="136"/>
      <c r="CA17" s="137" t="str">
        <f>IF(BZ17="","",BP17*BZ17)</f>
        <v/>
      </c>
      <c r="CB17" s="163" t="str">
        <f>IF(CA17="","",(HOUR(CA17)*60+MINUTE(CA17))/60)</f>
        <v/>
      </c>
      <c r="CC17" s="234"/>
      <c r="CD17" s="104"/>
      <c r="CE17" s="235"/>
      <c r="CF17" s="229">
        <v>1.0416666666666666E-2</v>
      </c>
      <c r="CG17" s="136"/>
      <c r="CH17" s="137" t="str">
        <f>IF(CG17="","",CG17*CF17)</f>
        <v/>
      </c>
      <c r="CI17" s="138" t="str">
        <f>IF(CH17="","",CH17*24)</f>
        <v/>
      </c>
      <c r="CJ17" s="136"/>
      <c r="CK17" s="137" t="str">
        <f>IF(CJ17="","",CJ17*CF17)</f>
        <v/>
      </c>
      <c r="CL17" s="138" t="str">
        <f>IF(CK17="","",CK17*24)</f>
        <v/>
      </c>
      <c r="CM17" s="136"/>
      <c r="CN17" s="137" t="str">
        <f>IF(CM17="","",CF17*CM17)</f>
        <v/>
      </c>
      <c r="CO17" s="138" t="str">
        <f>IF(CN17="","",CN17*24)</f>
        <v/>
      </c>
      <c r="CP17" s="136"/>
      <c r="CQ17" s="137" t="str">
        <f>IF(CP17="","",CF17*CP17)</f>
        <v/>
      </c>
      <c r="CR17" s="163" t="str">
        <f>IF(CQ17="","",(HOUR(CQ17)*60+MINUTE(CQ17))/60)</f>
        <v/>
      </c>
      <c r="CS17" s="234"/>
      <c r="CT17" s="104"/>
      <c r="CU17" s="235"/>
      <c r="CV17" s="229">
        <v>1.0416666666666666E-2</v>
      </c>
      <c r="CW17" s="136"/>
      <c r="CX17" s="137" t="str">
        <f>IF(CW17="","",CW17*CV17)</f>
        <v/>
      </c>
      <c r="CY17" s="138" t="str">
        <f>IF(CX17="","",CX17*24)</f>
        <v/>
      </c>
      <c r="CZ17" s="136"/>
      <c r="DA17" s="137" t="str">
        <f>IF(CZ17="","",CZ17*CV17)</f>
        <v/>
      </c>
      <c r="DB17" s="138" t="str">
        <f>IF(DA17="","",DA17*24)</f>
        <v/>
      </c>
      <c r="DC17" s="136"/>
      <c r="DD17" s="137" t="str">
        <f>IF(DC17="","",CV17*DC17)</f>
        <v/>
      </c>
      <c r="DE17" s="138" t="str">
        <f>IF(DD17="","",DD17*24)</f>
        <v/>
      </c>
      <c r="DF17" s="136"/>
      <c r="DG17" s="137" t="str">
        <f>IF(DF17="","",CV17*DF17)</f>
        <v/>
      </c>
      <c r="DH17" s="163" t="str">
        <f>IF(DG17="","",(HOUR(DG17)*60+MINUTE(DG17))/60)</f>
        <v/>
      </c>
      <c r="DI17" s="234"/>
      <c r="DJ17" s="234"/>
      <c r="DK17" s="224"/>
      <c r="DL17" s="224"/>
      <c r="DM17" s="224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</row>
    <row r="18" spans="1:134" s="48" customFormat="1" x14ac:dyDescent="0.3">
      <c r="A18" s="104"/>
      <c r="B18" s="235"/>
      <c r="C18" s="184">
        <v>2.0833333333333332E-2</v>
      </c>
      <c r="D18" s="136">
        <v>1</v>
      </c>
      <c r="E18" s="137">
        <f t="shared" ref="E18:E24" si="0">IF(D18="","",D18*C18)</f>
        <v>2.0833333333333332E-2</v>
      </c>
      <c r="F18" s="138">
        <f t="shared" ref="F18:F24" si="1">IF(E18="","",E18*24)</f>
        <v>0.5</v>
      </c>
      <c r="G18" s="136">
        <v>2</v>
      </c>
      <c r="H18" s="137">
        <f>IF(G18="","",G18*C18)</f>
        <v>4.1666666666666664E-2</v>
      </c>
      <c r="I18" s="138">
        <f>IF(H18="","",(HOUR(H18)*60+MINUTE(H18))/60)</f>
        <v>1</v>
      </c>
      <c r="J18" s="136"/>
      <c r="K18" s="137" t="str">
        <f>IF(J18="","",C18*J18)</f>
        <v/>
      </c>
      <c r="L18" s="138" t="str">
        <f>IF(K18="","",(HOUR(K18)*60+MINUTE(K18))/60)</f>
        <v/>
      </c>
      <c r="M18" s="136"/>
      <c r="N18" s="205"/>
      <c r="O18" s="137" t="str">
        <f t="shared" ref="O18:O24" si="2">IF(M18="","",C18*M18)</f>
        <v/>
      </c>
      <c r="P18" s="163" t="str">
        <f>IF(O18="","",(HOUR(O18)*60+MINUTE(O18))/60)</f>
        <v/>
      </c>
      <c r="Q18" s="237"/>
      <c r="R18" s="104"/>
      <c r="S18" s="235"/>
      <c r="T18" s="229">
        <v>2.0833333333333332E-2</v>
      </c>
      <c r="U18" s="136"/>
      <c r="V18" s="137" t="str">
        <f t="shared" ref="V18:V24" si="3">IF(U18="","",U18*T18)</f>
        <v/>
      </c>
      <c r="W18" s="138" t="str">
        <f t="shared" ref="W18:W25" si="4">IF(V18="","",V18*24)</f>
        <v/>
      </c>
      <c r="X18" s="136"/>
      <c r="Y18" s="137" t="str">
        <f>IF(X18="","",X18*T18)</f>
        <v/>
      </c>
      <c r="Z18" s="138" t="str">
        <f>IF(Y18="","",(HOUR(Y18)*60+MINUTE(Y18))/60)</f>
        <v/>
      </c>
      <c r="AA18" s="136"/>
      <c r="AB18" s="137" t="str">
        <f>IF(AA18="","",T18*AA18)</f>
        <v/>
      </c>
      <c r="AC18" s="138" t="str">
        <f>IF(AB18="","",(HOUR(AB18)*60+MINUTE(AB18))/60)</f>
        <v/>
      </c>
      <c r="AD18" s="136"/>
      <c r="AE18" s="137" t="str">
        <f t="shared" ref="AE18:AE24" si="5">IF(AD18="","",T18*AD18)</f>
        <v/>
      </c>
      <c r="AF18" s="163" t="str">
        <f t="shared" ref="AF18:AF24" si="6">IF(AE18="","",(HOUR(AE18)*60+MINUTE(AE18))/60)</f>
        <v/>
      </c>
      <c r="AG18" s="237"/>
      <c r="AH18" s="104"/>
      <c r="AI18" s="235"/>
      <c r="AJ18" s="229">
        <v>2.0833333333333332E-2</v>
      </c>
      <c r="AK18" s="136"/>
      <c r="AL18" s="137" t="str">
        <f t="shared" ref="AL18:AL24" si="7">IF(AK18="","",AK18*AJ18)</f>
        <v/>
      </c>
      <c r="AM18" s="138" t="str">
        <f t="shared" ref="AM18:AM25" si="8">IF(AL18="","",AL18*24)</f>
        <v/>
      </c>
      <c r="AN18" s="136"/>
      <c r="AO18" s="137" t="str">
        <f>IF(AN18="","",AN18*AJ18)</f>
        <v/>
      </c>
      <c r="AP18" s="138" t="str">
        <f>IF(AO18="","",(HOUR(AO18)*60+MINUTE(AO18))/60)</f>
        <v/>
      </c>
      <c r="AQ18" s="136"/>
      <c r="AR18" s="137" t="str">
        <f>IF(AQ18="","",AJ18*AQ18)</f>
        <v/>
      </c>
      <c r="AS18" s="138" t="str">
        <f>IF(AR18="","",(HOUR(AR18)*60+MINUTE(AR18))/60)</f>
        <v/>
      </c>
      <c r="AT18" s="136"/>
      <c r="AU18" s="137" t="str">
        <f t="shared" ref="AU18:AU24" si="9">IF(AT18="","",AJ18*AT18)</f>
        <v/>
      </c>
      <c r="AV18" s="163" t="str">
        <f t="shared" ref="AV18:AV24" si="10">IF(AU18="","",(HOUR(AU18)*60+MINUTE(AU18))/60)</f>
        <v/>
      </c>
      <c r="AW18" s="237"/>
      <c r="AX18" s="104"/>
      <c r="AY18" s="235"/>
      <c r="AZ18" s="229">
        <v>2.0833333333333332E-2</v>
      </c>
      <c r="BA18" s="136"/>
      <c r="BB18" s="137" t="str">
        <f t="shared" ref="BB18:BB24" si="11">IF(BA18="","",BA18*AZ18)</f>
        <v/>
      </c>
      <c r="BC18" s="138" t="str">
        <f t="shared" ref="BC18:BC25" si="12">IF(BB18="","",BB18*24)</f>
        <v/>
      </c>
      <c r="BD18" s="136">
        <v>1</v>
      </c>
      <c r="BE18" s="137">
        <f>IF(BD18="","",BD18*AZ18)</f>
        <v>2.0833333333333332E-2</v>
      </c>
      <c r="BF18" s="138">
        <f>IF(BE18="","",(HOUR(BE18)*60+MINUTE(BE18))/60)</f>
        <v>0.5</v>
      </c>
      <c r="BG18" s="136"/>
      <c r="BH18" s="137" t="str">
        <f>IF(BG18="","",AZ18*BG18)</f>
        <v/>
      </c>
      <c r="BI18" s="138" t="str">
        <f>IF(BH18="","",(HOUR(BH18)*60+MINUTE(BH18))/60)</f>
        <v/>
      </c>
      <c r="BJ18" s="136"/>
      <c r="BK18" s="137" t="str">
        <f t="shared" ref="BK18:BK24" si="13">IF(BJ18="","",AZ18*BJ18)</f>
        <v/>
      </c>
      <c r="BL18" s="163" t="str">
        <f t="shared" ref="BL18:BL24" si="14">IF(BK18="","",(HOUR(BK18)*60+MINUTE(BK18))/60)</f>
        <v/>
      </c>
      <c r="BM18" s="237"/>
      <c r="BN18" s="104"/>
      <c r="BO18" s="235"/>
      <c r="BP18" s="229">
        <v>2.0833333333333332E-2</v>
      </c>
      <c r="BQ18" s="136">
        <v>1</v>
      </c>
      <c r="BR18" s="137">
        <f t="shared" ref="BR18:BR24" si="15">IF(BQ18="","",BQ18*BP18)</f>
        <v>2.0833333333333332E-2</v>
      </c>
      <c r="BS18" s="138">
        <f t="shared" ref="BS18:BS25" si="16">IF(BR18="","",BR18*24)</f>
        <v>0.5</v>
      </c>
      <c r="BT18" s="136"/>
      <c r="BU18" s="137" t="str">
        <f>IF(BT18="","",BT18*BP18)</f>
        <v/>
      </c>
      <c r="BV18" s="138" t="str">
        <f>IF(BU18="","",(HOUR(BU18)*60+MINUTE(BU18))/60)</f>
        <v/>
      </c>
      <c r="BW18" s="136"/>
      <c r="BX18" s="137" t="str">
        <f>IF(BW18="","",BP18*BW18)</f>
        <v/>
      </c>
      <c r="BY18" s="138" t="str">
        <f>IF(BX18="","",(HOUR(BX18)*60+MINUTE(BX18))/60)</f>
        <v/>
      </c>
      <c r="BZ18" s="136"/>
      <c r="CA18" s="137" t="str">
        <f t="shared" ref="CA18:CA24" si="17">IF(BZ18="","",BP18*BZ18)</f>
        <v/>
      </c>
      <c r="CB18" s="163" t="str">
        <f t="shared" ref="CB18:CB24" si="18">IF(CA18="","",(HOUR(CA18)*60+MINUTE(CA18))/60)</f>
        <v/>
      </c>
      <c r="CC18" s="237"/>
      <c r="CD18" s="104"/>
      <c r="CE18" s="235"/>
      <c r="CF18" s="229">
        <v>2.0833333333333332E-2</v>
      </c>
      <c r="CG18" s="136"/>
      <c r="CH18" s="137" t="str">
        <f t="shared" ref="CH18:CH24" si="19">IF(CG18="","",CG18*CF18)</f>
        <v/>
      </c>
      <c r="CI18" s="138" t="str">
        <f t="shared" ref="CI18:CI25" si="20">IF(CH18="","",CH18*24)</f>
        <v/>
      </c>
      <c r="CJ18" s="136"/>
      <c r="CK18" s="137" t="str">
        <f>IF(CJ18="","",CJ18*CF18)</f>
        <v/>
      </c>
      <c r="CL18" s="138" t="str">
        <f>IF(CK18="","",(HOUR(CK18)*60+MINUTE(CK18))/60)</f>
        <v/>
      </c>
      <c r="CM18" s="136"/>
      <c r="CN18" s="137" t="str">
        <f>IF(CM18="","",CF18*CM18)</f>
        <v/>
      </c>
      <c r="CO18" s="138" t="str">
        <f>IF(CN18="","",(HOUR(CN18)*60+MINUTE(CN18))/60)</f>
        <v/>
      </c>
      <c r="CP18" s="136"/>
      <c r="CQ18" s="137" t="str">
        <f t="shared" ref="CQ18:CQ24" si="21">IF(CP18="","",CF18*CP18)</f>
        <v/>
      </c>
      <c r="CR18" s="163" t="str">
        <f t="shared" ref="CR18:CR24" si="22">IF(CQ18="","",(HOUR(CQ18)*60+MINUTE(CQ18))/60)</f>
        <v/>
      </c>
      <c r="CS18" s="237"/>
      <c r="CT18" s="104"/>
      <c r="CU18" s="235"/>
      <c r="CV18" s="229">
        <v>2.0833333333333332E-2</v>
      </c>
      <c r="CW18" s="136"/>
      <c r="CX18" s="137" t="str">
        <f t="shared" ref="CX18:CX24" si="23">IF(CW18="","",CW18*CV18)</f>
        <v/>
      </c>
      <c r="CY18" s="138" t="str">
        <f t="shared" ref="CY18:CY25" si="24">IF(CX18="","",CX18*24)</f>
        <v/>
      </c>
      <c r="CZ18" s="136"/>
      <c r="DA18" s="137" t="str">
        <f>IF(CZ18="","",CZ18*CV18)</f>
        <v/>
      </c>
      <c r="DB18" s="138" t="str">
        <f>IF(DA18="","",(HOUR(DA18)*60+MINUTE(DA18))/60)</f>
        <v/>
      </c>
      <c r="DC18" s="136"/>
      <c r="DD18" s="137" t="str">
        <f>IF(DC18="","",CV18*DC18)</f>
        <v/>
      </c>
      <c r="DE18" s="138" t="str">
        <f>IF(DD18="","",(HOUR(DD18)*60+MINUTE(DD18))/60)</f>
        <v/>
      </c>
      <c r="DF18" s="136"/>
      <c r="DG18" s="137" t="str">
        <f t="shared" ref="DG18:DG24" si="25">IF(DF18="","",CV18*DF18)</f>
        <v/>
      </c>
      <c r="DH18" s="163" t="str">
        <f t="shared" ref="DH18:DH24" si="26">IF(DG18="","",(HOUR(DG18)*60+MINUTE(DG18))/60)</f>
        <v/>
      </c>
      <c r="DI18" s="237"/>
      <c r="DJ18" s="237"/>
      <c r="DK18" s="238"/>
      <c r="DL18" s="238"/>
      <c r="DM18" s="224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</row>
    <row r="19" spans="1:134" s="48" customFormat="1" x14ac:dyDescent="0.3">
      <c r="A19" s="104"/>
      <c r="B19" s="235"/>
      <c r="C19" s="184">
        <v>3.125E-2</v>
      </c>
      <c r="D19" s="136"/>
      <c r="E19" s="137" t="str">
        <f t="shared" si="0"/>
        <v/>
      </c>
      <c r="F19" s="138" t="str">
        <f t="shared" si="1"/>
        <v/>
      </c>
      <c r="G19" s="136"/>
      <c r="H19" s="137" t="str">
        <f t="shared" ref="H19:H24" si="27">IF(G19="","",G19*C19)</f>
        <v/>
      </c>
      <c r="I19" s="138" t="str">
        <f t="shared" ref="I19:I23" si="28">IF(H19="","",(HOUR(H19)*60+MINUTE(H19))/60)</f>
        <v/>
      </c>
      <c r="J19" s="136"/>
      <c r="K19" s="137" t="str">
        <f t="shared" ref="K19:K24" si="29">IF(J19="","",C19*J19)</f>
        <v/>
      </c>
      <c r="L19" s="138" t="str">
        <f t="shared" ref="L19:L24" si="30">IF(K19="","",(HOUR(K19)*60+MINUTE(K19))/60)</f>
        <v/>
      </c>
      <c r="M19" s="136"/>
      <c r="N19" s="205"/>
      <c r="O19" s="137" t="str">
        <f t="shared" si="2"/>
        <v/>
      </c>
      <c r="P19" s="163" t="str">
        <f>IF(O19="","",(HOUR(O19)*60+MINUTE(O19))/60)</f>
        <v/>
      </c>
      <c r="Q19" s="237"/>
      <c r="R19" s="104"/>
      <c r="S19" s="235"/>
      <c r="T19" s="229">
        <v>3.125E-2</v>
      </c>
      <c r="U19" s="136"/>
      <c r="V19" s="137" t="str">
        <f t="shared" si="3"/>
        <v/>
      </c>
      <c r="W19" s="138" t="str">
        <f t="shared" si="4"/>
        <v/>
      </c>
      <c r="X19" s="136"/>
      <c r="Y19" s="137" t="str">
        <f t="shared" ref="Y19:Y24" si="31">IF(X19="","",X19*T19)</f>
        <v/>
      </c>
      <c r="Z19" s="138" t="str">
        <f t="shared" ref="Z19:Z24" si="32">IF(Y19="","",(HOUR(Y19)*60+MINUTE(Y19))/60)</f>
        <v/>
      </c>
      <c r="AA19" s="136"/>
      <c r="AB19" s="137" t="str">
        <f t="shared" ref="AB19:AB24" si="33">IF(AA19="","",T19*AA19)</f>
        <v/>
      </c>
      <c r="AC19" s="138" t="str">
        <f t="shared" ref="AC19:AC24" si="34">IF(AB19="","",(HOUR(AB19)*60+MINUTE(AB19))/60)</f>
        <v/>
      </c>
      <c r="AD19" s="136"/>
      <c r="AE19" s="137" t="str">
        <f t="shared" si="5"/>
        <v/>
      </c>
      <c r="AF19" s="163" t="str">
        <f t="shared" si="6"/>
        <v/>
      </c>
      <c r="AG19" s="237"/>
      <c r="AH19" s="104"/>
      <c r="AI19" s="235"/>
      <c r="AJ19" s="229">
        <v>3.125E-2</v>
      </c>
      <c r="AK19" s="136"/>
      <c r="AL19" s="137" t="str">
        <f t="shared" si="7"/>
        <v/>
      </c>
      <c r="AM19" s="138" t="str">
        <f t="shared" si="8"/>
        <v/>
      </c>
      <c r="AN19" s="136"/>
      <c r="AO19" s="137" t="str">
        <f t="shared" ref="AO19:AO24" si="35">IF(AN19="","",AN19*AJ19)</f>
        <v/>
      </c>
      <c r="AP19" s="138" t="str">
        <f t="shared" ref="AP19:AP24" si="36">IF(AO19="","",(HOUR(AO19)*60+MINUTE(AO19))/60)</f>
        <v/>
      </c>
      <c r="AQ19" s="136"/>
      <c r="AR19" s="137" t="str">
        <f t="shared" ref="AR19:AR24" si="37">IF(AQ19="","",AJ19*AQ19)</f>
        <v/>
      </c>
      <c r="AS19" s="138" t="str">
        <f t="shared" ref="AS19:AS24" si="38">IF(AR19="","",(HOUR(AR19)*60+MINUTE(AR19))/60)</f>
        <v/>
      </c>
      <c r="AT19" s="136"/>
      <c r="AU19" s="137" t="str">
        <f t="shared" si="9"/>
        <v/>
      </c>
      <c r="AV19" s="163" t="str">
        <f t="shared" si="10"/>
        <v/>
      </c>
      <c r="AW19" s="237"/>
      <c r="AX19" s="104"/>
      <c r="AY19" s="235"/>
      <c r="AZ19" s="229">
        <v>3.125E-2</v>
      </c>
      <c r="BA19" s="136"/>
      <c r="BB19" s="137" t="str">
        <f t="shared" si="11"/>
        <v/>
      </c>
      <c r="BC19" s="138" t="str">
        <f t="shared" si="12"/>
        <v/>
      </c>
      <c r="BD19" s="136"/>
      <c r="BE19" s="137" t="str">
        <f t="shared" ref="BE19:BE24" si="39">IF(BD19="","",BD19*AZ19)</f>
        <v/>
      </c>
      <c r="BF19" s="138" t="str">
        <f t="shared" ref="BF19:BF24" si="40">IF(BE19="","",(HOUR(BE19)*60+MINUTE(BE19))/60)</f>
        <v/>
      </c>
      <c r="BG19" s="136"/>
      <c r="BH19" s="137" t="str">
        <f t="shared" ref="BH19:BH24" si="41">IF(BG19="","",AZ19*BG19)</f>
        <v/>
      </c>
      <c r="BI19" s="138" t="str">
        <f t="shared" ref="BI19:BI24" si="42">IF(BH19="","",(HOUR(BH19)*60+MINUTE(BH19))/60)</f>
        <v/>
      </c>
      <c r="BJ19" s="136"/>
      <c r="BK19" s="137" t="str">
        <f t="shared" si="13"/>
        <v/>
      </c>
      <c r="BL19" s="163" t="str">
        <f t="shared" si="14"/>
        <v/>
      </c>
      <c r="BM19" s="237"/>
      <c r="BN19" s="104"/>
      <c r="BO19" s="235"/>
      <c r="BP19" s="229">
        <v>3.125E-2</v>
      </c>
      <c r="BQ19" s="136"/>
      <c r="BR19" s="137" t="str">
        <f t="shared" si="15"/>
        <v/>
      </c>
      <c r="BS19" s="138" t="str">
        <f t="shared" si="16"/>
        <v/>
      </c>
      <c r="BT19" s="136">
        <v>1</v>
      </c>
      <c r="BU19" s="137">
        <f t="shared" ref="BU19:BU24" si="43">IF(BT19="","",BT19*BP19)</f>
        <v>3.125E-2</v>
      </c>
      <c r="BV19" s="138">
        <f t="shared" ref="BV19:BV24" si="44">IF(BU19="","",(HOUR(BU19)*60+MINUTE(BU19))/60)</f>
        <v>0.75</v>
      </c>
      <c r="BW19" s="136"/>
      <c r="BX19" s="137" t="str">
        <f t="shared" ref="BX19:BX24" si="45">IF(BW19="","",BP19*BW19)</f>
        <v/>
      </c>
      <c r="BY19" s="138" t="str">
        <f t="shared" ref="BY19:BY24" si="46">IF(BX19="","",(HOUR(BX19)*60+MINUTE(BX19))/60)</f>
        <v/>
      </c>
      <c r="BZ19" s="136">
        <v>1</v>
      </c>
      <c r="CA19" s="137">
        <f t="shared" si="17"/>
        <v>3.125E-2</v>
      </c>
      <c r="CB19" s="163">
        <f t="shared" si="18"/>
        <v>0.75</v>
      </c>
      <c r="CC19" s="237"/>
      <c r="CD19" s="104"/>
      <c r="CE19" s="235"/>
      <c r="CF19" s="229">
        <v>3.125E-2</v>
      </c>
      <c r="CG19" s="136"/>
      <c r="CH19" s="137" t="str">
        <f t="shared" si="19"/>
        <v/>
      </c>
      <c r="CI19" s="138" t="str">
        <f t="shared" si="20"/>
        <v/>
      </c>
      <c r="CJ19" s="136"/>
      <c r="CK19" s="137" t="str">
        <f t="shared" ref="CK19:CK24" si="47">IF(CJ19="","",CJ19*CF19)</f>
        <v/>
      </c>
      <c r="CL19" s="138" t="str">
        <f t="shared" ref="CL19:CL24" si="48">IF(CK19="","",(HOUR(CK19)*60+MINUTE(CK19))/60)</f>
        <v/>
      </c>
      <c r="CM19" s="136"/>
      <c r="CN19" s="137" t="str">
        <f t="shared" ref="CN19:CN24" si="49">IF(CM19="","",CF19*CM19)</f>
        <v/>
      </c>
      <c r="CO19" s="138" t="str">
        <f t="shared" ref="CO19:CO24" si="50">IF(CN19="","",(HOUR(CN19)*60+MINUTE(CN19))/60)</f>
        <v/>
      </c>
      <c r="CP19" s="136"/>
      <c r="CQ19" s="137" t="str">
        <f t="shared" si="21"/>
        <v/>
      </c>
      <c r="CR19" s="163" t="str">
        <f t="shared" si="22"/>
        <v/>
      </c>
      <c r="CS19" s="237"/>
      <c r="CT19" s="104"/>
      <c r="CU19" s="235"/>
      <c r="CV19" s="229">
        <v>3.125E-2</v>
      </c>
      <c r="CW19" s="136"/>
      <c r="CX19" s="137" t="str">
        <f t="shared" si="23"/>
        <v/>
      </c>
      <c r="CY19" s="138" t="str">
        <f t="shared" si="24"/>
        <v/>
      </c>
      <c r="CZ19" s="136"/>
      <c r="DA19" s="137" t="str">
        <f t="shared" ref="DA19:DA24" si="51">IF(CZ19="","",CZ19*CV19)</f>
        <v/>
      </c>
      <c r="DB19" s="138" t="str">
        <f t="shared" ref="DB19:DB24" si="52">IF(DA19="","",(HOUR(DA19)*60+MINUTE(DA19))/60)</f>
        <v/>
      </c>
      <c r="DC19" s="136"/>
      <c r="DD19" s="137" t="str">
        <f t="shared" ref="DD19:DD24" si="53">IF(DC19="","",CV19*DC19)</f>
        <v/>
      </c>
      <c r="DE19" s="138" t="str">
        <f t="shared" ref="DE19:DE24" si="54">IF(DD19="","",(HOUR(DD19)*60+MINUTE(DD19))/60)</f>
        <v/>
      </c>
      <c r="DF19" s="136"/>
      <c r="DG19" s="137" t="str">
        <f t="shared" si="25"/>
        <v/>
      </c>
      <c r="DH19" s="163" t="str">
        <f t="shared" si="26"/>
        <v/>
      </c>
      <c r="DI19" s="237"/>
      <c r="DJ19" s="237"/>
      <c r="DK19" s="224"/>
      <c r="DL19" s="224"/>
      <c r="DM19" s="224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</row>
    <row r="20" spans="1:134" s="48" customFormat="1" x14ac:dyDescent="0.3">
      <c r="A20" s="104"/>
      <c r="B20" s="235"/>
      <c r="C20" s="184">
        <v>4.1666666666666664E-2</v>
      </c>
      <c r="D20" s="136">
        <v>5</v>
      </c>
      <c r="E20" s="137">
        <f t="shared" si="0"/>
        <v>0.20833333333333331</v>
      </c>
      <c r="F20" s="138">
        <f t="shared" si="1"/>
        <v>5</v>
      </c>
      <c r="G20" s="136"/>
      <c r="H20" s="137" t="str">
        <f t="shared" si="27"/>
        <v/>
      </c>
      <c r="I20" s="138" t="str">
        <f t="shared" si="28"/>
        <v/>
      </c>
      <c r="J20" s="136">
        <v>1</v>
      </c>
      <c r="K20" s="137">
        <f t="shared" si="29"/>
        <v>4.1666666666666664E-2</v>
      </c>
      <c r="L20" s="138">
        <f t="shared" si="30"/>
        <v>1</v>
      </c>
      <c r="M20" s="136"/>
      <c r="N20" s="205"/>
      <c r="O20" s="137" t="str">
        <f t="shared" si="2"/>
        <v/>
      </c>
      <c r="P20" s="163" t="str">
        <f>IF(O20="","",(HOUR(O20)*60+MINUTE(O20))/60)</f>
        <v/>
      </c>
      <c r="Q20" s="237"/>
      <c r="R20" s="104"/>
      <c r="S20" s="235"/>
      <c r="T20" s="229">
        <v>4.1666666666666664E-2</v>
      </c>
      <c r="U20" s="136"/>
      <c r="V20" s="137" t="str">
        <f t="shared" si="3"/>
        <v/>
      </c>
      <c r="W20" s="138" t="str">
        <f t="shared" si="4"/>
        <v/>
      </c>
      <c r="X20" s="136"/>
      <c r="Y20" s="137" t="str">
        <f t="shared" si="31"/>
        <v/>
      </c>
      <c r="Z20" s="138" t="str">
        <f t="shared" si="32"/>
        <v/>
      </c>
      <c r="AA20" s="136"/>
      <c r="AB20" s="137" t="str">
        <f t="shared" si="33"/>
        <v/>
      </c>
      <c r="AC20" s="138" t="str">
        <f t="shared" si="34"/>
        <v/>
      </c>
      <c r="AD20" s="136"/>
      <c r="AE20" s="137" t="str">
        <f t="shared" si="5"/>
        <v/>
      </c>
      <c r="AF20" s="163" t="str">
        <f t="shared" si="6"/>
        <v/>
      </c>
      <c r="AG20" s="237"/>
      <c r="AH20" s="104"/>
      <c r="AI20" s="235"/>
      <c r="AJ20" s="229">
        <v>4.1666666666666664E-2</v>
      </c>
      <c r="AK20" s="136"/>
      <c r="AL20" s="137" t="str">
        <f t="shared" si="7"/>
        <v/>
      </c>
      <c r="AM20" s="138" t="str">
        <f t="shared" si="8"/>
        <v/>
      </c>
      <c r="AN20" s="136"/>
      <c r="AO20" s="137" t="str">
        <f t="shared" si="35"/>
        <v/>
      </c>
      <c r="AP20" s="138" t="str">
        <f t="shared" si="36"/>
        <v/>
      </c>
      <c r="AQ20" s="136"/>
      <c r="AR20" s="137" t="str">
        <f t="shared" si="37"/>
        <v/>
      </c>
      <c r="AS20" s="138" t="str">
        <f t="shared" si="38"/>
        <v/>
      </c>
      <c r="AT20" s="136"/>
      <c r="AU20" s="137" t="str">
        <f t="shared" si="9"/>
        <v/>
      </c>
      <c r="AV20" s="163" t="str">
        <f t="shared" si="10"/>
        <v/>
      </c>
      <c r="AW20" s="237"/>
      <c r="AX20" s="104"/>
      <c r="AY20" s="235"/>
      <c r="AZ20" s="229">
        <v>4.1666666666666664E-2</v>
      </c>
      <c r="BA20" s="136"/>
      <c r="BB20" s="137" t="str">
        <f t="shared" si="11"/>
        <v/>
      </c>
      <c r="BC20" s="138" t="str">
        <f t="shared" si="12"/>
        <v/>
      </c>
      <c r="BD20" s="136"/>
      <c r="BE20" s="137" t="str">
        <f t="shared" si="39"/>
        <v/>
      </c>
      <c r="BF20" s="138" t="str">
        <f t="shared" si="40"/>
        <v/>
      </c>
      <c r="BG20" s="136">
        <v>1</v>
      </c>
      <c r="BH20" s="137">
        <f t="shared" si="41"/>
        <v>4.1666666666666664E-2</v>
      </c>
      <c r="BI20" s="138">
        <f t="shared" si="42"/>
        <v>1</v>
      </c>
      <c r="BJ20" s="136"/>
      <c r="BK20" s="137" t="str">
        <f t="shared" si="13"/>
        <v/>
      </c>
      <c r="BL20" s="163" t="str">
        <f t="shared" si="14"/>
        <v/>
      </c>
      <c r="BM20" s="237"/>
      <c r="BN20" s="104"/>
      <c r="BO20" s="235"/>
      <c r="BP20" s="229">
        <v>4.1666666666666664E-2</v>
      </c>
      <c r="BQ20" s="136"/>
      <c r="BR20" s="137" t="str">
        <f t="shared" si="15"/>
        <v/>
      </c>
      <c r="BS20" s="138" t="str">
        <f t="shared" si="16"/>
        <v/>
      </c>
      <c r="BT20" s="136"/>
      <c r="BU20" s="137" t="str">
        <f t="shared" si="43"/>
        <v/>
      </c>
      <c r="BV20" s="138" t="str">
        <f t="shared" si="44"/>
        <v/>
      </c>
      <c r="BW20" s="136"/>
      <c r="BX20" s="137" t="str">
        <f t="shared" si="45"/>
        <v/>
      </c>
      <c r="BY20" s="138" t="str">
        <f t="shared" si="46"/>
        <v/>
      </c>
      <c r="BZ20" s="136"/>
      <c r="CA20" s="137" t="str">
        <f t="shared" si="17"/>
        <v/>
      </c>
      <c r="CB20" s="163" t="str">
        <f t="shared" si="18"/>
        <v/>
      </c>
      <c r="CC20" s="237"/>
      <c r="CD20" s="104"/>
      <c r="CE20" s="235"/>
      <c r="CF20" s="229">
        <v>4.1666666666666664E-2</v>
      </c>
      <c r="CG20" s="136"/>
      <c r="CH20" s="137" t="str">
        <f t="shared" si="19"/>
        <v/>
      </c>
      <c r="CI20" s="138" t="str">
        <f t="shared" si="20"/>
        <v/>
      </c>
      <c r="CJ20" s="136"/>
      <c r="CK20" s="137" t="str">
        <f t="shared" si="47"/>
        <v/>
      </c>
      <c r="CL20" s="138" t="str">
        <f t="shared" si="48"/>
        <v/>
      </c>
      <c r="CM20" s="136"/>
      <c r="CN20" s="137" t="str">
        <f t="shared" si="49"/>
        <v/>
      </c>
      <c r="CO20" s="138" t="str">
        <f t="shared" si="50"/>
        <v/>
      </c>
      <c r="CP20" s="136"/>
      <c r="CQ20" s="137" t="str">
        <f t="shared" si="21"/>
        <v/>
      </c>
      <c r="CR20" s="163" t="str">
        <f t="shared" si="22"/>
        <v/>
      </c>
      <c r="CS20" s="237"/>
      <c r="CT20" s="104"/>
      <c r="CU20" s="235"/>
      <c r="CV20" s="229">
        <v>4.1666666666666664E-2</v>
      </c>
      <c r="CW20" s="136"/>
      <c r="CX20" s="137" t="str">
        <f t="shared" si="23"/>
        <v/>
      </c>
      <c r="CY20" s="138" t="str">
        <f t="shared" si="24"/>
        <v/>
      </c>
      <c r="CZ20" s="136"/>
      <c r="DA20" s="137" t="str">
        <f t="shared" si="51"/>
        <v/>
      </c>
      <c r="DB20" s="138" t="str">
        <f t="shared" si="52"/>
        <v/>
      </c>
      <c r="DC20" s="136"/>
      <c r="DD20" s="137" t="str">
        <f t="shared" si="53"/>
        <v/>
      </c>
      <c r="DE20" s="138" t="str">
        <f t="shared" si="54"/>
        <v/>
      </c>
      <c r="DF20" s="136"/>
      <c r="DG20" s="137" t="str">
        <f t="shared" si="25"/>
        <v/>
      </c>
      <c r="DH20" s="163" t="str">
        <f t="shared" si="26"/>
        <v/>
      </c>
      <c r="DI20" s="237"/>
      <c r="DJ20" s="237"/>
      <c r="DK20" s="224"/>
      <c r="DL20" s="238"/>
      <c r="DM20" s="224"/>
      <c r="DN20"/>
      <c r="DO20"/>
      <c r="DP20"/>
      <c r="DQ20" s="224"/>
      <c r="DR20" s="224"/>
      <c r="DS20" s="224"/>
      <c r="DT20" s="224"/>
      <c r="DU20" s="224"/>
      <c r="DV20" s="224"/>
      <c r="DW20" s="224"/>
      <c r="DX20" s="224"/>
      <c r="DY20" s="224"/>
      <c r="DZ20" s="224"/>
      <c r="EA20" s="224"/>
      <c r="EB20" s="224"/>
      <c r="EC20" s="224"/>
      <c r="ED20" s="224"/>
    </row>
    <row r="21" spans="1:134" s="48" customFormat="1" x14ac:dyDescent="0.3">
      <c r="A21" s="104"/>
      <c r="B21" s="235"/>
      <c r="C21" s="184">
        <v>5.2083333333333336E-2</v>
      </c>
      <c r="D21" s="136">
        <v>1</v>
      </c>
      <c r="E21" s="137">
        <f t="shared" si="0"/>
        <v>5.2083333333333336E-2</v>
      </c>
      <c r="F21" s="138">
        <f t="shared" si="1"/>
        <v>1.25</v>
      </c>
      <c r="G21" s="136"/>
      <c r="H21" s="137" t="str">
        <f t="shared" si="27"/>
        <v/>
      </c>
      <c r="I21" s="138" t="str">
        <f t="shared" si="28"/>
        <v/>
      </c>
      <c r="J21" s="136"/>
      <c r="K21" s="137" t="str">
        <f t="shared" si="29"/>
        <v/>
      </c>
      <c r="L21" s="138" t="str">
        <f t="shared" si="30"/>
        <v/>
      </c>
      <c r="M21" s="136"/>
      <c r="N21" s="205"/>
      <c r="O21" s="137" t="str">
        <f t="shared" si="2"/>
        <v/>
      </c>
      <c r="P21" s="163" t="str">
        <f>IF(O21="","",(HOUR(O21)*60+MINUTE(O21))/60)</f>
        <v/>
      </c>
      <c r="Q21" s="240"/>
      <c r="R21" s="104"/>
      <c r="S21" s="235"/>
      <c r="T21" s="229">
        <v>5.2083333333333336E-2</v>
      </c>
      <c r="U21" s="136"/>
      <c r="V21" s="137" t="str">
        <f t="shared" si="3"/>
        <v/>
      </c>
      <c r="W21" s="138" t="str">
        <f t="shared" si="4"/>
        <v/>
      </c>
      <c r="X21" s="136"/>
      <c r="Y21" s="137" t="str">
        <f t="shared" si="31"/>
        <v/>
      </c>
      <c r="Z21" s="138" t="str">
        <f t="shared" si="32"/>
        <v/>
      </c>
      <c r="AA21" s="136"/>
      <c r="AB21" s="137" t="str">
        <f t="shared" si="33"/>
        <v/>
      </c>
      <c r="AC21" s="138" t="str">
        <f t="shared" si="34"/>
        <v/>
      </c>
      <c r="AD21" s="136"/>
      <c r="AE21" s="137" t="str">
        <f t="shared" si="5"/>
        <v/>
      </c>
      <c r="AF21" s="163" t="str">
        <f t="shared" si="6"/>
        <v/>
      </c>
      <c r="AG21" s="240"/>
      <c r="AH21" s="104"/>
      <c r="AI21" s="235"/>
      <c r="AJ21" s="229">
        <v>5.2083333333333336E-2</v>
      </c>
      <c r="AK21" s="136"/>
      <c r="AL21" s="137" t="str">
        <f t="shared" si="7"/>
        <v/>
      </c>
      <c r="AM21" s="138" t="str">
        <f t="shared" si="8"/>
        <v/>
      </c>
      <c r="AN21" s="136"/>
      <c r="AO21" s="137" t="str">
        <f t="shared" si="35"/>
        <v/>
      </c>
      <c r="AP21" s="138" t="str">
        <f t="shared" si="36"/>
        <v/>
      </c>
      <c r="AQ21" s="136"/>
      <c r="AR21" s="137" t="str">
        <f t="shared" si="37"/>
        <v/>
      </c>
      <c r="AS21" s="138" t="str">
        <f t="shared" si="38"/>
        <v/>
      </c>
      <c r="AT21" s="136"/>
      <c r="AU21" s="137" t="str">
        <f t="shared" si="9"/>
        <v/>
      </c>
      <c r="AV21" s="163" t="str">
        <f t="shared" si="10"/>
        <v/>
      </c>
      <c r="AW21" s="240"/>
      <c r="AX21" s="104"/>
      <c r="AY21" s="235"/>
      <c r="AZ21" s="229">
        <v>5.2083333333333336E-2</v>
      </c>
      <c r="BA21" s="136"/>
      <c r="BB21" s="137" t="str">
        <f t="shared" si="11"/>
        <v/>
      </c>
      <c r="BC21" s="138" t="str">
        <f t="shared" si="12"/>
        <v/>
      </c>
      <c r="BD21" s="136"/>
      <c r="BE21" s="137" t="str">
        <f t="shared" si="39"/>
        <v/>
      </c>
      <c r="BF21" s="138" t="str">
        <f t="shared" si="40"/>
        <v/>
      </c>
      <c r="BG21" s="136"/>
      <c r="BH21" s="137" t="str">
        <f t="shared" si="41"/>
        <v/>
      </c>
      <c r="BI21" s="138" t="str">
        <f t="shared" si="42"/>
        <v/>
      </c>
      <c r="BJ21" s="136"/>
      <c r="BK21" s="137" t="str">
        <f t="shared" si="13"/>
        <v/>
      </c>
      <c r="BL21" s="163" t="str">
        <f t="shared" si="14"/>
        <v/>
      </c>
      <c r="BM21" s="240"/>
      <c r="BN21" s="104"/>
      <c r="BO21" s="235"/>
      <c r="BP21" s="229">
        <v>5.2083333333333336E-2</v>
      </c>
      <c r="BQ21" s="136"/>
      <c r="BR21" s="137" t="str">
        <f t="shared" si="15"/>
        <v/>
      </c>
      <c r="BS21" s="138" t="str">
        <f t="shared" si="16"/>
        <v/>
      </c>
      <c r="BT21" s="136"/>
      <c r="BU21" s="137" t="str">
        <f t="shared" si="43"/>
        <v/>
      </c>
      <c r="BV21" s="138" t="str">
        <f t="shared" si="44"/>
        <v/>
      </c>
      <c r="BW21" s="136"/>
      <c r="BX21" s="137" t="str">
        <f t="shared" si="45"/>
        <v/>
      </c>
      <c r="BY21" s="138" t="str">
        <f t="shared" si="46"/>
        <v/>
      </c>
      <c r="BZ21" s="136"/>
      <c r="CA21" s="137" t="str">
        <f t="shared" si="17"/>
        <v/>
      </c>
      <c r="CB21" s="163" t="str">
        <f t="shared" si="18"/>
        <v/>
      </c>
      <c r="CC21" s="240"/>
      <c r="CD21" s="104"/>
      <c r="CE21" s="235"/>
      <c r="CF21" s="229">
        <v>5.2083333333333336E-2</v>
      </c>
      <c r="CG21" s="136"/>
      <c r="CH21" s="137" t="str">
        <f t="shared" si="19"/>
        <v/>
      </c>
      <c r="CI21" s="138" t="str">
        <f t="shared" si="20"/>
        <v/>
      </c>
      <c r="CJ21" s="136"/>
      <c r="CK21" s="137" t="str">
        <f t="shared" si="47"/>
        <v/>
      </c>
      <c r="CL21" s="138" t="str">
        <f t="shared" si="48"/>
        <v/>
      </c>
      <c r="CM21" s="136"/>
      <c r="CN21" s="137" t="str">
        <f t="shared" si="49"/>
        <v/>
      </c>
      <c r="CO21" s="138" t="str">
        <f t="shared" si="50"/>
        <v/>
      </c>
      <c r="CP21" s="136"/>
      <c r="CQ21" s="137" t="str">
        <f t="shared" si="21"/>
        <v/>
      </c>
      <c r="CR21" s="163" t="str">
        <f t="shared" si="22"/>
        <v/>
      </c>
      <c r="CS21" s="240"/>
      <c r="CT21" s="104"/>
      <c r="CU21" s="235"/>
      <c r="CV21" s="229">
        <v>5.2083333333333336E-2</v>
      </c>
      <c r="CW21" s="136"/>
      <c r="CX21" s="137" t="str">
        <f t="shared" si="23"/>
        <v/>
      </c>
      <c r="CY21" s="138" t="str">
        <f t="shared" si="24"/>
        <v/>
      </c>
      <c r="CZ21" s="136"/>
      <c r="DA21" s="137" t="str">
        <f t="shared" si="51"/>
        <v/>
      </c>
      <c r="DB21" s="138" t="str">
        <f t="shared" si="52"/>
        <v/>
      </c>
      <c r="DC21" s="136"/>
      <c r="DD21" s="137" t="str">
        <f t="shared" si="53"/>
        <v/>
      </c>
      <c r="DE21" s="138" t="str">
        <f t="shared" si="54"/>
        <v/>
      </c>
      <c r="DF21" s="136"/>
      <c r="DG21" s="137" t="str">
        <f t="shared" si="25"/>
        <v/>
      </c>
      <c r="DH21" s="163" t="str">
        <f t="shared" si="26"/>
        <v/>
      </c>
      <c r="DI21" s="240"/>
      <c r="DJ21" s="240"/>
      <c r="DK21" s="224"/>
      <c r="DL21" s="224"/>
      <c r="DM21" s="224"/>
      <c r="DN21"/>
      <c r="DO21"/>
      <c r="DP21"/>
      <c r="DQ21" s="224"/>
      <c r="DR21" s="224"/>
      <c r="DS21" s="224"/>
      <c r="DT21" s="224"/>
      <c r="DU21" s="224"/>
      <c r="DV21" s="224"/>
      <c r="DW21" s="224"/>
      <c r="DX21" s="224"/>
      <c r="DY21" s="224"/>
      <c r="DZ21" s="224"/>
      <c r="EA21" s="224"/>
      <c r="EB21" s="224"/>
      <c r="EC21" s="224"/>
      <c r="ED21" s="224"/>
    </row>
    <row r="22" spans="1:134" s="48" customFormat="1" ht="14.4" x14ac:dyDescent="0.3">
      <c r="A22" s="104"/>
      <c r="B22" s="235"/>
      <c r="C22" s="184">
        <v>6.25E-2</v>
      </c>
      <c r="D22" s="136"/>
      <c r="E22" s="137" t="str">
        <f t="shared" si="0"/>
        <v/>
      </c>
      <c r="F22" s="138" t="str">
        <f t="shared" si="1"/>
        <v/>
      </c>
      <c r="G22" s="136"/>
      <c r="H22" s="137" t="str">
        <f t="shared" si="27"/>
        <v/>
      </c>
      <c r="I22" s="138" t="str">
        <f t="shared" si="28"/>
        <v/>
      </c>
      <c r="J22" s="136"/>
      <c r="K22" s="137" t="str">
        <f t="shared" si="29"/>
        <v/>
      </c>
      <c r="L22" s="138" t="str">
        <f t="shared" si="30"/>
        <v/>
      </c>
      <c r="M22" s="136"/>
      <c r="N22" s="205"/>
      <c r="O22" s="137" t="str">
        <f t="shared" si="2"/>
        <v/>
      </c>
      <c r="P22" s="163" t="str">
        <f>IF(O22="","",(HOUR(O22)*60+MINUTE(O22))/60)</f>
        <v/>
      </c>
      <c r="Q22" s="239"/>
      <c r="R22" s="104"/>
      <c r="S22" s="235"/>
      <c r="T22" s="229">
        <v>6.25E-2</v>
      </c>
      <c r="U22" s="136"/>
      <c r="V22" s="137" t="str">
        <f t="shared" si="3"/>
        <v/>
      </c>
      <c r="W22" s="138" t="str">
        <f t="shared" si="4"/>
        <v/>
      </c>
      <c r="X22" s="136"/>
      <c r="Y22" s="137" t="str">
        <f t="shared" si="31"/>
        <v/>
      </c>
      <c r="Z22" s="138" t="str">
        <f t="shared" si="32"/>
        <v/>
      </c>
      <c r="AA22" s="136"/>
      <c r="AB22" s="137" t="str">
        <f t="shared" si="33"/>
        <v/>
      </c>
      <c r="AC22" s="138" t="str">
        <f t="shared" si="34"/>
        <v/>
      </c>
      <c r="AD22" s="136"/>
      <c r="AE22" s="137" t="str">
        <f t="shared" si="5"/>
        <v/>
      </c>
      <c r="AF22" s="163" t="str">
        <f t="shared" si="6"/>
        <v/>
      </c>
      <c r="AG22" s="239"/>
      <c r="AH22" s="104"/>
      <c r="AI22" s="235"/>
      <c r="AJ22" s="229">
        <v>6.25E-2</v>
      </c>
      <c r="AK22" s="136"/>
      <c r="AL22" s="137" t="str">
        <f t="shared" si="7"/>
        <v/>
      </c>
      <c r="AM22" s="138" t="str">
        <f t="shared" si="8"/>
        <v/>
      </c>
      <c r="AN22" s="136"/>
      <c r="AO22" s="137" t="str">
        <f t="shared" si="35"/>
        <v/>
      </c>
      <c r="AP22" s="138" t="str">
        <f t="shared" si="36"/>
        <v/>
      </c>
      <c r="AQ22" s="136"/>
      <c r="AR22" s="137" t="str">
        <f t="shared" si="37"/>
        <v/>
      </c>
      <c r="AS22" s="138" t="str">
        <f t="shared" si="38"/>
        <v/>
      </c>
      <c r="AT22" s="136"/>
      <c r="AU22" s="137" t="str">
        <f t="shared" si="9"/>
        <v/>
      </c>
      <c r="AV22" s="163" t="str">
        <f t="shared" si="10"/>
        <v/>
      </c>
      <c r="AW22" s="239"/>
      <c r="AX22" s="104"/>
      <c r="AY22" s="235"/>
      <c r="AZ22" s="229">
        <v>6.25E-2</v>
      </c>
      <c r="BA22" s="136"/>
      <c r="BB22" s="137" t="str">
        <f t="shared" si="11"/>
        <v/>
      </c>
      <c r="BC22" s="138" t="str">
        <f t="shared" si="12"/>
        <v/>
      </c>
      <c r="BD22" s="136"/>
      <c r="BE22" s="137" t="str">
        <f t="shared" si="39"/>
        <v/>
      </c>
      <c r="BF22" s="138" t="str">
        <f t="shared" si="40"/>
        <v/>
      </c>
      <c r="BG22" s="136"/>
      <c r="BH22" s="137" t="str">
        <f t="shared" si="41"/>
        <v/>
      </c>
      <c r="BI22" s="138" t="str">
        <f t="shared" si="42"/>
        <v/>
      </c>
      <c r="BJ22" s="136"/>
      <c r="BK22" s="137" t="str">
        <f t="shared" si="13"/>
        <v/>
      </c>
      <c r="BL22" s="163" t="str">
        <f t="shared" si="14"/>
        <v/>
      </c>
      <c r="BM22" s="239"/>
      <c r="BN22" s="104"/>
      <c r="BO22" s="235"/>
      <c r="BP22" s="229">
        <v>6.25E-2</v>
      </c>
      <c r="BQ22" s="136"/>
      <c r="BR22" s="137" t="str">
        <f t="shared" si="15"/>
        <v/>
      </c>
      <c r="BS22" s="138" t="str">
        <f t="shared" si="16"/>
        <v/>
      </c>
      <c r="BT22" s="136"/>
      <c r="BU22" s="137" t="str">
        <f t="shared" si="43"/>
        <v/>
      </c>
      <c r="BV22" s="138" t="str">
        <f t="shared" si="44"/>
        <v/>
      </c>
      <c r="BW22" s="136"/>
      <c r="BX22" s="137" t="str">
        <f t="shared" si="45"/>
        <v/>
      </c>
      <c r="BY22" s="138" t="str">
        <f t="shared" si="46"/>
        <v/>
      </c>
      <c r="BZ22" s="136"/>
      <c r="CA22" s="137" t="str">
        <f t="shared" si="17"/>
        <v/>
      </c>
      <c r="CB22" s="163" t="str">
        <f t="shared" si="18"/>
        <v/>
      </c>
      <c r="CC22" s="239"/>
      <c r="CD22" s="104"/>
      <c r="CE22" s="235"/>
      <c r="CF22" s="229">
        <v>6.25E-2</v>
      </c>
      <c r="CG22" s="136"/>
      <c r="CH22" s="137" t="str">
        <f t="shared" si="19"/>
        <v/>
      </c>
      <c r="CI22" s="138" t="str">
        <f t="shared" si="20"/>
        <v/>
      </c>
      <c r="CJ22" s="136"/>
      <c r="CK22" s="137" t="str">
        <f t="shared" si="47"/>
        <v/>
      </c>
      <c r="CL22" s="138" t="str">
        <f t="shared" si="48"/>
        <v/>
      </c>
      <c r="CM22" s="136"/>
      <c r="CN22" s="137" t="str">
        <f t="shared" si="49"/>
        <v/>
      </c>
      <c r="CO22" s="138" t="str">
        <f t="shared" si="50"/>
        <v/>
      </c>
      <c r="CP22" s="136"/>
      <c r="CQ22" s="137" t="str">
        <f t="shared" si="21"/>
        <v/>
      </c>
      <c r="CR22" s="163" t="str">
        <f t="shared" si="22"/>
        <v/>
      </c>
      <c r="CS22" s="239"/>
      <c r="CT22" s="104"/>
      <c r="CU22" s="235"/>
      <c r="CV22" s="229">
        <v>6.25E-2</v>
      </c>
      <c r="CW22" s="136"/>
      <c r="CX22" s="137" t="str">
        <f t="shared" si="23"/>
        <v/>
      </c>
      <c r="CY22" s="138" t="str">
        <f t="shared" si="24"/>
        <v/>
      </c>
      <c r="CZ22" s="136"/>
      <c r="DA22" s="137" t="str">
        <f t="shared" si="51"/>
        <v/>
      </c>
      <c r="DB22" s="138" t="str">
        <f t="shared" si="52"/>
        <v/>
      </c>
      <c r="DC22" s="136"/>
      <c r="DD22" s="137" t="str">
        <f t="shared" si="53"/>
        <v/>
      </c>
      <c r="DE22" s="138" t="str">
        <f t="shared" si="54"/>
        <v/>
      </c>
      <c r="DF22" s="136"/>
      <c r="DG22" s="137" t="str">
        <f t="shared" si="25"/>
        <v/>
      </c>
      <c r="DH22" s="163" t="str">
        <f t="shared" si="26"/>
        <v/>
      </c>
      <c r="DI22" s="239"/>
      <c r="DJ22" s="239"/>
      <c r="DK22" s="224"/>
      <c r="DL22" s="224"/>
      <c r="DM22" s="224"/>
      <c r="DN22" s="224"/>
      <c r="DO22" s="224"/>
      <c r="DP22" s="224"/>
      <c r="DQ22" s="224"/>
      <c r="DR22" s="224"/>
      <c r="DS22" s="224"/>
      <c r="DT22" s="224"/>
      <c r="DU22" s="224"/>
      <c r="DV22" s="224"/>
      <c r="DW22" s="224"/>
      <c r="DX22" s="224"/>
      <c r="DY22" s="224"/>
      <c r="DZ22" s="224"/>
      <c r="EA22" s="224"/>
      <c r="EB22" s="224"/>
      <c r="EC22" s="224"/>
      <c r="ED22" s="224"/>
    </row>
    <row r="23" spans="1:134" s="48" customFormat="1" ht="14.4" x14ac:dyDescent="0.3">
      <c r="A23" s="104"/>
      <c r="B23" s="235"/>
      <c r="C23" s="184">
        <v>7.2916666666666671E-2</v>
      </c>
      <c r="D23" s="136"/>
      <c r="E23" s="137" t="str">
        <f t="shared" si="0"/>
        <v/>
      </c>
      <c r="F23" s="138" t="str">
        <f t="shared" si="1"/>
        <v/>
      </c>
      <c r="G23" s="136"/>
      <c r="H23" s="137" t="str">
        <f t="shared" si="27"/>
        <v/>
      </c>
      <c r="I23" s="138" t="str">
        <f t="shared" si="28"/>
        <v/>
      </c>
      <c r="J23" s="136"/>
      <c r="K23" s="137" t="str">
        <f t="shared" si="29"/>
        <v/>
      </c>
      <c r="L23" s="138" t="str">
        <f t="shared" si="30"/>
        <v/>
      </c>
      <c r="M23" s="136"/>
      <c r="N23" s="205"/>
      <c r="O23" s="137" t="str">
        <f t="shared" si="2"/>
        <v/>
      </c>
      <c r="P23" s="163" t="str">
        <f>IF(O23="","",(HOUR(O23)*60+MINUTE(O23))/60)</f>
        <v/>
      </c>
      <c r="Q23" s="240"/>
      <c r="R23" s="104"/>
      <c r="S23" s="235"/>
      <c r="T23" s="229">
        <v>7.2916666666666671E-2</v>
      </c>
      <c r="U23" s="136"/>
      <c r="V23" s="137" t="str">
        <f t="shared" si="3"/>
        <v/>
      </c>
      <c r="W23" s="138" t="str">
        <f t="shared" si="4"/>
        <v/>
      </c>
      <c r="X23" s="136"/>
      <c r="Y23" s="137" t="str">
        <f t="shared" si="31"/>
        <v/>
      </c>
      <c r="Z23" s="138" t="str">
        <f t="shared" si="32"/>
        <v/>
      </c>
      <c r="AA23" s="136"/>
      <c r="AB23" s="137" t="str">
        <f t="shared" si="33"/>
        <v/>
      </c>
      <c r="AC23" s="138" t="str">
        <f t="shared" si="34"/>
        <v/>
      </c>
      <c r="AD23" s="136"/>
      <c r="AE23" s="137" t="str">
        <f t="shared" si="5"/>
        <v/>
      </c>
      <c r="AF23" s="163" t="str">
        <f t="shared" si="6"/>
        <v/>
      </c>
      <c r="AG23" s="240"/>
      <c r="AH23" s="104"/>
      <c r="AI23" s="235"/>
      <c r="AJ23" s="229">
        <v>7.2916666666666671E-2</v>
      </c>
      <c r="AK23" s="136"/>
      <c r="AL23" s="137" t="str">
        <f t="shared" si="7"/>
        <v/>
      </c>
      <c r="AM23" s="138" t="str">
        <f t="shared" si="8"/>
        <v/>
      </c>
      <c r="AN23" s="136"/>
      <c r="AO23" s="137" t="str">
        <f t="shared" si="35"/>
        <v/>
      </c>
      <c r="AP23" s="138" t="str">
        <f t="shared" si="36"/>
        <v/>
      </c>
      <c r="AQ23" s="136"/>
      <c r="AR23" s="137" t="str">
        <f t="shared" si="37"/>
        <v/>
      </c>
      <c r="AS23" s="138" t="str">
        <f t="shared" si="38"/>
        <v/>
      </c>
      <c r="AT23" s="136"/>
      <c r="AU23" s="137" t="str">
        <f t="shared" si="9"/>
        <v/>
      </c>
      <c r="AV23" s="163" t="str">
        <f t="shared" si="10"/>
        <v/>
      </c>
      <c r="AW23" s="240"/>
      <c r="AX23" s="104"/>
      <c r="AY23" s="235"/>
      <c r="AZ23" s="229">
        <v>7.2916666666666671E-2</v>
      </c>
      <c r="BA23" s="136"/>
      <c r="BB23" s="137" t="str">
        <f t="shared" si="11"/>
        <v/>
      </c>
      <c r="BC23" s="138" t="str">
        <f t="shared" si="12"/>
        <v/>
      </c>
      <c r="BD23" s="136"/>
      <c r="BE23" s="137" t="str">
        <f t="shared" si="39"/>
        <v/>
      </c>
      <c r="BF23" s="138" t="str">
        <f t="shared" si="40"/>
        <v/>
      </c>
      <c r="BG23" s="136"/>
      <c r="BH23" s="137" t="str">
        <f t="shared" si="41"/>
        <v/>
      </c>
      <c r="BI23" s="138" t="str">
        <f t="shared" si="42"/>
        <v/>
      </c>
      <c r="BJ23" s="136"/>
      <c r="BK23" s="137" t="str">
        <f t="shared" si="13"/>
        <v/>
      </c>
      <c r="BL23" s="163" t="str">
        <f t="shared" si="14"/>
        <v/>
      </c>
      <c r="BM23" s="240"/>
      <c r="BN23" s="104"/>
      <c r="BO23" s="235"/>
      <c r="BP23" s="229">
        <v>7.2916666666666671E-2</v>
      </c>
      <c r="BQ23" s="136"/>
      <c r="BR23" s="137" t="str">
        <f t="shared" si="15"/>
        <v/>
      </c>
      <c r="BS23" s="138" t="str">
        <f t="shared" si="16"/>
        <v/>
      </c>
      <c r="BT23" s="136"/>
      <c r="BU23" s="137" t="str">
        <f t="shared" si="43"/>
        <v/>
      </c>
      <c r="BV23" s="138" t="str">
        <f t="shared" si="44"/>
        <v/>
      </c>
      <c r="BW23" s="136"/>
      <c r="BX23" s="137" t="str">
        <f t="shared" si="45"/>
        <v/>
      </c>
      <c r="BY23" s="138" t="str">
        <f t="shared" si="46"/>
        <v/>
      </c>
      <c r="BZ23" s="136"/>
      <c r="CA23" s="137" t="str">
        <f t="shared" si="17"/>
        <v/>
      </c>
      <c r="CB23" s="163" t="str">
        <f t="shared" si="18"/>
        <v/>
      </c>
      <c r="CC23" s="240"/>
      <c r="CD23" s="104"/>
      <c r="CE23" s="235"/>
      <c r="CF23" s="229">
        <v>7.2916666666666671E-2</v>
      </c>
      <c r="CG23" s="136"/>
      <c r="CH23" s="137" t="str">
        <f t="shared" si="19"/>
        <v/>
      </c>
      <c r="CI23" s="138" t="str">
        <f t="shared" si="20"/>
        <v/>
      </c>
      <c r="CJ23" s="136"/>
      <c r="CK23" s="137" t="str">
        <f t="shared" si="47"/>
        <v/>
      </c>
      <c r="CL23" s="138" t="str">
        <f t="shared" si="48"/>
        <v/>
      </c>
      <c r="CM23" s="136"/>
      <c r="CN23" s="137" t="str">
        <f t="shared" si="49"/>
        <v/>
      </c>
      <c r="CO23" s="138" t="str">
        <f t="shared" si="50"/>
        <v/>
      </c>
      <c r="CP23" s="136"/>
      <c r="CQ23" s="137" t="str">
        <f t="shared" si="21"/>
        <v/>
      </c>
      <c r="CR23" s="163" t="str">
        <f t="shared" si="22"/>
        <v/>
      </c>
      <c r="CS23" s="240"/>
      <c r="CT23" s="104"/>
      <c r="CU23" s="235"/>
      <c r="CV23" s="229">
        <v>7.2916666666666671E-2</v>
      </c>
      <c r="CW23" s="136"/>
      <c r="CX23" s="137" t="str">
        <f t="shared" si="23"/>
        <v/>
      </c>
      <c r="CY23" s="138" t="str">
        <f t="shared" si="24"/>
        <v/>
      </c>
      <c r="CZ23" s="136"/>
      <c r="DA23" s="137" t="str">
        <f t="shared" si="51"/>
        <v/>
      </c>
      <c r="DB23" s="138" t="str">
        <f t="shared" si="52"/>
        <v/>
      </c>
      <c r="DC23" s="136"/>
      <c r="DD23" s="137" t="str">
        <f t="shared" si="53"/>
        <v/>
      </c>
      <c r="DE23" s="138" t="str">
        <f t="shared" si="54"/>
        <v/>
      </c>
      <c r="DF23" s="136"/>
      <c r="DG23" s="137" t="str">
        <f t="shared" si="25"/>
        <v/>
      </c>
      <c r="DH23" s="163" t="str">
        <f t="shared" si="26"/>
        <v/>
      </c>
      <c r="DI23" s="240"/>
      <c r="DJ23" s="240"/>
      <c r="DK23" s="224"/>
      <c r="DL23" s="224"/>
      <c r="DM23" s="224"/>
      <c r="DN23" s="224"/>
      <c r="DO23" s="224"/>
      <c r="DP23" s="224"/>
      <c r="DQ23" s="224"/>
      <c r="DR23" s="224"/>
      <c r="DS23" s="224"/>
      <c r="DT23" s="224"/>
      <c r="DU23" s="224"/>
      <c r="DV23" s="224"/>
      <c r="DW23" s="224"/>
      <c r="DX23" s="224"/>
      <c r="DY23" s="224"/>
      <c r="DZ23" s="224"/>
      <c r="EA23" s="224"/>
      <c r="EB23" s="224"/>
      <c r="EC23" s="224"/>
      <c r="ED23" s="224"/>
    </row>
    <row r="24" spans="1:134" s="48" customFormat="1" ht="14.4" x14ac:dyDescent="0.3">
      <c r="A24" s="104"/>
      <c r="B24" s="235"/>
      <c r="C24" s="184">
        <v>8.3333333333333329E-2</v>
      </c>
      <c r="D24" s="136"/>
      <c r="E24" s="137" t="str">
        <f t="shared" si="0"/>
        <v/>
      </c>
      <c r="F24" s="138" t="str">
        <f t="shared" si="1"/>
        <v/>
      </c>
      <c r="G24" s="136"/>
      <c r="H24" s="137" t="str">
        <f t="shared" si="27"/>
        <v/>
      </c>
      <c r="I24" s="138" t="str">
        <f t="shared" ref="I24" si="55">IF(H24="","",(HOUR(H24)*60+MINUTE(H24))/60)</f>
        <v/>
      </c>
      <c r="J24" s="136"/>
      <c r="K24" s="137" t="str">
        <f t="shared" si="29"/>
        <v/>
      </c>
      <c r="L24" s="138" t="str">
        <f t="shared" si="30"/>
        <v/>
      </c>
      <c r="M24" s="136"/>
      <c r="N24" s="205"/>
      <c r="O24" s="137" t="str">
        <f t="shared" si="2"/>
        <v/>
      </c>
      <c r="P24" s="163" t="str">
        <f>IF(O24="","",(HOUR(O24)*60+MINUTE(O24))/60)</f>
        <v/>
      </c>
      <c r="Q24" s="240"/>
      <c r="R24" s="104"/>
      <c r="S24" s="235"/>
      <c r="T24" s="229">
        <v>8.3333333333333329E-2</v>
      </c>
      <c r="U24" s="136"/>
      <c r="V24" s="137" t="str">
        <f t="shared" si="3"/>
        <v/>
      </c>
      <c r="W24" s="138" t="str">
        <f t="shared" si="4"/>
        <v/>
      </c>
      <c r="X24" s="136"/>
      <c r="Y24" s="137" t="str">
        <f t="shared" si="31"/>
        <v/>
      </c>
      <c r="Z24" s="138" t="str">
        <f t="shared" si="32"/>
        <v/>
      </c>
      <c r="AA24" s="136"/>
      <c r="AB24" s="137" t="str">
        <f t="shared" si="33"/>
        <v/>
      </c>
      <c r="AC24" s="138" t="str">
        <f t="shared" si="34"/>
        <v/>
      </c>
      <c r="AD24" s="136"/>
      <c r="AE24" s="137" t="str">
        <f t="shared" si="5"/>
        <v/>
      </c>
      <c r="AF24" s="163" t="str">
        <f t="shared" si="6"/>
        <v/>
      </c>
      <c r="AG24" s="240"/>
      <c r="AH24" s="104"/>
      <c r="AI24" s="235"/>
      <c r="AJ24" s="229">
        <v>8.3333333333333329E-2</v>
      </c>
      <c r="AK24" s="136"/>
      <c r="AL24" s="137" t="str">
        <f t="shared" si="7"/>
        <v/>
      </c>
      <c r="AM24" s="138" t="str">
        <f t="shared" si="8"/>
        <v/>
      </c>
      <c r="AN24" s="136"/>
      <c r="AO24" s="137" t="str">
        <f t="shared" si="35"/>
        <v/>
      </c>
      <c r="AP24" s="138" t="str">
        <f t="shared" si="36"/>
        <v/>
      </c>
      <c r="AQ24" s="136"/>
      <c r="AR24" s="137" t="str">
        <f t="shared" si="37"/>
        <v/>
      </c>
      <c r="AS24" s="138" t="str">
        <f t="shared" si="38"/>
        <v/>
      </c>
      <c r="AT24" s="136"/>
      <c r="AU24" s="137" t="str">
        <f t="shared" si="9"/>
        <v/>
      </c>
      <c r="AV24" s="163" t="str">
        <f t="shared" si="10"/>
        <v/>
      </c>
      <c r="AW24" s="240"/>
      <c r="AX24" s="104"/>
      <c r="AY24" s="235"/>
      <c r="AZ24" s="229">
        <v>8.3333333333333329E-2</v>
      </c>
      <c r="BA24" s="136"/>
      <c r="BB24" s="137" t="str">
        <f t="shared" si="11"/>
        <v/>
      </c>
      <c r="BC24" s="138" t="str">
        <f t="shared" si="12"/>
        <v/>
      </c>
      <c r="BD24" s="136"/>
      <c r="BE24" s="137" t="str">
        <f t="shared" si="39"/>
        <v/>
      </c>
      <c r="BF24" s="138" t="str">
        <f t="shared" si="40"/>
        <v/>
      </c>
      <c r="BG24" s="136"/>
      <c r="BH24" s="137" t="str">
        <f t="shared" si="41"/>
        <v/>
      </c>
      <c r="BI24" s="138" t="str">
        <f t="shared" si="42"/>
        <v/>
      </c>
      <c r="BJ24" s="136"/>
      <c r="BK24" s="137" t="str">
        <f t="shared" si="13"/>
        <v/>
      </c>
      <c r="BL24" s="163" t="str">
        <f t="shared" si="14"/>
        <v/>
      </c>
      <c r="BM24" s="240"/>
      <c r="BN24" s="104"/>
      <c r="BO24" s="235"/>
      <c r="BP24" s="229">
        <v>8.3333333333333329E-2</v>
      </c>
      <c r="BQ24" s="136"/>
      <c r="BR24" s="137" t="str">
        <f t="shared" si="15"/>
        <v/>
      </c>
      <c r="BS24" s="138" t="str">
        <f t="shared" si="16"/>
        <v/>
      </c>
      <c r="BT24" s="136"/>
      <c r="BU24" s="137" t="str">
        <f t="shared" si="43"/>
        <v/>
      </c>
      <c r="BV24" s="138" t="str">
        <f t="shared" si="44"/>
        <v/>
      </c>
      <c r="BW24" s="136"/>
      <c r="BX24" s="137" t="str">
        <f t="shared" si="45"/>
        <v/>
      </c>
      <c r="BY24" s="138" t="str">
        <f t="shared" si="46"/>
        <v/>
      </c>
      <c r="BZ24" s="136"/>
      <c r="CA24" s="137" t="str">
        <f t="shared" si="17"/>
        <v/>
      </c>
      <c r="CB24" s="163" t="str">
        <f t="shared" si="18"/>
        <v/>
      </c>
      <c r="CC24" s="240"/>
      <c r="CD24" s="104"/>
      <c r="CE24" s="235"/>
      <c r="CF24" s="229">
        <v>8.3333333333333329E-2</v>
      </c>
      <c r="CG24" s="136"/>
      <c r="CH24" s="137" t="str">
        <f t="shared" si="19"/>
        <v/>
      </c>
      <c r="CI24" s="138" t="str">
        <f t="shared" si="20"/>
        <v/>
      </c>
      <c r="CJ24" s="136"/>
      <c r="CK24" s="137" t="str">
        <f t="shared" si="47"/>
        <v/>
      </c>
      <c r="CL24" s="138" t="str">
        <f t="shared" si="48"/>
        <v/>
      </c>
      <c r="CM24" s="136"/>
      <c r="CN24" s="137" t="str">
        <f t="shared" si="49"/>
        <v/>
      </c>
      <c r="CO24" s="138" t="str">
        <f t="shared" si="50"/>
        <v/>
      </c>
      <c r="CP24" s="136"/>
      <c r="CQ24" s="137" t="str">
        <f t="shared" si="21"/>
        <v/>
      </c>
      <c r="CR24" s="163" t="str">
        <f t="shared" si="22"/>
        <v/>
      </c>
      <c r="CS24" s="240"/>
      <c r="CT24" s="104"/>
      <c r="CU24" s="235"/>
      <c r="CV24" s="229">
        <v>8.3333333333333329E-2</v>
      </c>
      <c r="CW24" s="136"/>
      <c r="CX24" s="137" t="str">
        <f t="shared" si="23"/>
        <v/>
      </c>
      <c r="CY24" s="138" t="str">
        <f t="shared" si="24"/>
        <v/>
      </c>
      <c r="CZ24" s="136"/>
      <c r="DA24" s="137" t="str">
        <f t="shared" si="51"/>
        <v/>
      </c>
      <c r="DB24" s="138" t="str">
        <f t="shared" si="52"/>
        <v/>
      </c>
      <c r="DC24" s="136"/>
      <c r="DD24" s="137" t="str">
        <f t="shared" si="53"/>
        <v/>
      </c>
      <c r="DE24" s="138" t="str">
        <f t="shared" si="54"/>
        <v/>
      </c>
      <c r="DF24" s="136"/>
      <c r="DG24" s="137" t="str">
        <f t="shared" si="25"/>
        <v/>
      </c>
      <c r="DH24" s="163" t="str">
        <f t="shared" si="26"/>
        <v/>
      </c>
      <c r="DI24" s="240"/>
      <c r="DJ24" s="240"/>
      <c r="DK24" s="224"/>
      <c r="DL24" s="224"/>
      <c r="DM24" s="224"/>
      <c r="DN24" s="224"/>
      <c r="DO24" s="224"/>
      <c r="DP24" s="224"/>
      <c r="DQ24" s="224"/>
      <c r="DR24" s="224"/>
      <c r="DS24" s="224"/>
      <c r="DT24" s="224"/>
      <c r="DU24" s="224"/>
      <c r="DV24" s="224"/>
      <c r="DW24" s="224"/>
      <c r="DX24" s="224"/>
      <c r="DY24" s="224"/>
      <c r="DZ24" s="224"/>
      <c r="EA24" s="224"/>
      <c r="EB24" s="224"/>
      <c r="EC24" s="224"/>
      <c r="ED24" s="224"/>
    </row>
    <row r="25" spans="1:134" s="48" customFormat="1" ht="14.4" customHeight="1" x14ac:dyDescent="0.3">
      <c r="A25" s="104"/>
      <c r="B25" s="235"/>
      <c r="C25" s="185" t="s">
        <v>25</v>
      </c>
      <c r="D25" s="186">
        <v>3</v>
      </c>
      <c r="E25" s="187">
        <f>IF(D25="","",IF($E$7=TRUE,(($D$6-$C$5)*D25)-TIME(0,50,0),(($D$6-$C$5)*D25)))</f>
        <v>0.24999999999999994</v>
      </c>
      <c r="F25" s="188">
        <f>IF(E25="","",E25*24)</f>
        <v>5.9999999999999982</v>
      </c>
      <c r="G25" s="189">
        <v>9</v>
      </c>
      <c r="H25" s="187">
        <f>IF($H$7=TRUE,((G6-D6)*G25)-TIME(0,50,0),((G6-D6)*G25))</f>
        <v>1.2777777777777775</v>
      </c>
      <c r="I25" s="188">
        <f t="shared" ref="I25" si="56">IF(H25="","",H25*24)</f>
        <v>30.666666666666657</v>
      </c>
      <c r="J25" s="189">
        <v>11</v>
      </c>
      <c r="K25" s="187">
        <f>IF($K$7=TRUE,((J6-G6)*J25)-TIME(0,50,0),((J6-G6)*J25))</f>
        <v>0.91666666666666707</v>
      </c>
      <c r="L25" s="188">
        <f>IF(K25="","",K25*24)</f>
        <v>22.000000000000011</v>
      </c>
      <c r="M25" s="189">
        <v>10</v>
      </c>
      <c r="N25" s="206"/>
      <c r="O25" s="187">
        <f>IF($O$7=TRUE,((M6-J6)*M25)-TIME(0,50,0),((M6-J6)*M25))</f>
        <v>0.55555555555555469</v>
      </c>
      <c r="P25" s="190">
        <f>IF(O25="","",O25*24)</f>
        <v>13.333333333333313</v>
      </c>
      <c r="Q25" s="240"/>
      <c r="R25" s="104"/>
      <c r="S25" s="235"/>
      <c r="T25" s="54" t="s">
        <v>26</v>
      </c>
      <c r="U25" s="241">
        <v>10</v>
      </c>
      <c r="V25" s="137">
        <f>IF(U25="","",IF($V$7=TRUE,(($U$6-$S$5)*U25)-TIME(0,50,0),(($U$6-$S$5)*U25)))</f>
        <v>0.625</v>
      </c>
      <c r="W25" s="138">
        <f t="shared" si="4"/>
        <v>15</v>
      </c>
      <c r="X25" s="136">
        <v>9</v>
      </c>
      <c r="Y25" s="137">
        <f>IF($Y$7=TRUE,((X6-U6)*X25)-TIME(0,50,0),((X6-U6)*X25))</f>
        <v>0.75000000000000033</v>
      </c>
      <c r="Z25" s="138">
        <f t="shared" ref="Z25" si="57">IF(Y25="","",Y25*24)</f>
        <v>18.000000000000007</v>
      </c>
      <c r="AA25" s="136">
        <v>11</v>
      </c>
      <c r="AB25" s="137">
        <f>IF($AB$7=TRUE,((AA6-X6)*AA25)-TIME(0,50,0),((AA6-X6)*AA25))</f>
        <v>1.1111111111111112</v>
      </c>
      <c r="AC25" s="138">
        <f>IF(AB25="","",AB25*24)</f>
        <v>26.666666666666668</v>
      </c>
      <c r="AD25" s="136">
        <v>10</v>
      </c>
      <c r="AE25" s="137">
        <f>IF($AE$7=TRUE,((AD6-AA6)*AD25)-TIME(0,50,0),((AD6-AA6)*AD25))</f>
        <v>0.83333333333333259</v>
      </c>
      <c r="AF25" s="242">
        <f t="shared" ref="AF25" si="58">IF(AE25="","",AE25*24)</f>
        <v>19.999999999999982</v>
      </c>
      <c r="AG25" s="240"/>
      <c r="AH25" s="104"/>
      <c r="AI25" s="235"/>
      <c r="AJ25" s="54" t="s">
        <v>26</v>
      </c>
      <c r="AK25" s="241"/>
      <c r="AL25" s="137" t="str">
        <f>IF(AK25="","",IF($AL$7=TRUE,(($AK$6-$AI$5)*AK25)-TIME(0,50,0),(($AK$6-$AI$5)*AK25)))</f>
        <v/>
      </c>
      <c r="AM25" s="138" t="str">
        <f t="shared" si="8"/>
        <v/>
      </c>
      <c r="AN25" s="136"/>
      <c r="AO25" s="137">
        <f>IF($AO$7=TRUE,((AN6-AI5)*AN25)-TIME(0,50,0),((AN6-AI5)*AN25))</f>
        <v>-3.4722222222222224E-2</v>
      </c>
      <c r="AP25" s="138">
        <f t="shared" ref="AP25" si="59">IF(AO25="","",AO25*24)</f>
        <v>-0.83333333333333337</v>
      </c>
      <c r="AQ25" s="136"/>
      <c r="AR25" s="137">
        <f>IF($AR$7=TRUE,((AQ6-AN6)*AQ25)-TIME(0,50,0),((AQ6-AN6)*AQ25))</f>
        <v>0</v>
      </c>
      <c r="AS25" s="138">
        <f>IF(AR25="","",AR25*24)</f>
        <v>0</v>
      </c>
      <c r="AT25" s="136"/>
      <c r="AU25" s="137">
        <f>IF($AU$7=TRUE,((AT6-AQ6)*AT25)-TIME(0,50,0),((AT6-AQ6)*AT25))</f>
        <v>0</v>
      </c>
      <c r="AV25" s="242">
        <f t="shared" ref="AV25" si="60">IF(AU25="","",AU25*24)</f>
        <v>0</v>
      </c>
      <c r="AW25" s="240"/>
      <c r="AX25" s="104"/>
      <c r="AY25" s="235"/>
      <c r="AZ25" s="54" t="s">
        <v>26</v>
      </c>
      <c r="BA25" s="241">
        <v>6</v>
      </c>
      <c r="BB25" s="137">
        <f>IF(BA25="","",IF($BB$7=TRUE,(($BA$6-$AY$5)*BA25)-TIME(0,50,0),(($BA$6-$AY$5)*BA25)))</f>
        <v>0.24999999999999978</v>
      </c>
      <c r="BC25" s="138">
        <f t="shared" si="12"/>
        <v>5.9999999999999947</v>
      </c>
      <c r="BD25" s="136">
        <v>6</v>
      </c>
      <c r="BE25" s="137">
        <f>IF($BE$7=TRUE,((BD6-BA6)*BD25)-TIME(0,50,0),((BD6-BA6)*BD25))</f>
        <v>0.84027777777777768</v>
      </c>
      <c r="BF25" s="138">
        <f t="shared" ref="BF25" si="61">IF(BE25="","",BE25*24)</f>
        <v>20.166666666666664</v>
      </c>
      <c r="BG25" s="136">
        <v>5</v>
      </c>
      <c r="BH25" s="137">
        <f>IF($BH$7=TRUE,((BG6-BD6)*BG25)-TIME(0,50,0),((BG6-BD6)*BG25))</f>
        <v>0.2083333333333337</v>
      </c>
      <c r="BI25" s="138">
        <f>IF(BH25="","",BH25*24)</f>
        <v>5.0000000000000089</v>
      </c>
      <c r="BJ25" s="136">
        <v>4</v>
      </c>
      <c r="BK25" s="137">
        <f>IF($BK$7=TRUE,((BJ6-BG6)*BJ25)-TIME(0,50,0),((BJ6-BG6)*BJ25))</f>
        <v>0.33333333333333304</v>
      </c>
      <c r="BL25" s="242">
        <f t="shared" ref="BL25" si="62">IF(BK25="","",BK25*24)</f>
        <v>7.9999999999999929</v>
      </c>
      <c r="BM25" s="240"/>
      <c r="BN25" s="104"/>
      <c r="BO25" s="235"/>
      <c r="BP25" s="54" t="s">
        <v>26</v>
      </c>
      <c r="BQ25" s="241">
        <v>3</v>
      </c>
      <c r="BR25" s="137">
        <f>IF(BQ25="","",IF($BR$7=TRUE,(($BQ$6-$BO$5)*BQ25)-TIME(0,50,0),(($BQ$6-$BO$5)*BQ25)))</f>
        <v>0.24999999999999994</v>
      </c>
      <c r="BS25" s="138">
        <f t="shared" si="16"/>
        <v>5.9999999999999982</v>
      </c>
      <c r="BT25" s="136">
        <v>3</v>
      </c>
      <c r="BU25" s="137">
        <f>IF($BU$7=TRUE,((BT6-BQ6)*BT25)-TIME(0,50,0),((BT6-BQ6)*BT25))</f>
        <v>0.40277777777777773</v>
      </c>
      <c r="BV25" s="138">
        <f t="shared" ref="BV25" si="63">IF(BU25="","",BU25*24)</f>
        <v>9.6666666666666661</v>
      </c>
      <c r="BW25" s="136">
        <v>3</v>
      </c>
      <c r="BX25" s="137">
        <f>IF($BX$7=TRUE,((BW6-BT6)*BW25)-TIME(0,50,0),((BW6-BT6)*BW25))</f>
        <v>0.12500000000000022</v>
      </c>
      <c r="BY25" s="138">
        <f>IF(BX25="","",BX25*24)</f>
        <v>3.0000000000000053</v>
      </c>
      <c r="BZ25" s="136">
        <v>3</v>
      </c>
      <c r="CA25" s="137">
        <f>IF($CA$7=TRUE,((BZ6-BW6)*BZ25)-TIME(0,50,0),((BZ6-BW6)*BZ25))</f>
        <v>0.24999999999999978</v>
      </c>
      <c r="CB25" s="242">
        <f t="shared" ref="CB25" si="64">IF(CA25="","",CA25*24)</f>
        <v>5.9999999999999947</v>
      </c>
      <c r="CC25" s="240"/>
      <c r="CD25" s="104"/>
      <c r="CE25" s="235"/>
      <c r="CF25" s="54" t="s">
        <v>26</v>
      </c>
      <c r="CG25" s="241"/>
      <c r="CH25" s="137" t="str">
        <f>IF(CG25="","",IF($CH$7=TRUE,(($CG$6-$CE$5)*CG25)-TIME(0,50,0),(($CG$6-$CE$5)*CG25)))</f>
        <v/>
      </c>
      <c r="CI25" s="138" t="str">
        <f t="shared" si="20"/>
        <v/>
      </c>
      <c r="CJ25" s="136"/>
      <c r="CK25" s="137">
        <f>IF($CK$7=TRUE,((CJ6-CG6)*CJ25)-TIME(0,50,0),((CJ6-CG6)*CJ25))</f>
        <v>-3.4722222222222224E-2</v>
      </c>
      <c r="CL25" s="138">
        <f t="shared" ref="CL25" si="65">IF(CK25="","",CK25*24)</f>
        <v>-0.83333333333333337</v>
      </c>
      <c r="CM25" s="136"/>
      <c r="CN25" s="137">
        <f>IF($CN$7=TRUE,((CM6-CJ6)*CM25)-TIME(0,50,0),((CM6-CJ6)*CM25))</f>
        <v>0</v>
      </c>
      <c r="CO25" s="138">
        <f>IF(CN25="","",CN25*24)</f>
        <v>0</v>
      </c>
      <c r="CP25" s="136"/>
      <c r="CQ25" s="137">
        <f>IF($CQ$7=TRUE,((CP6-CM6)*CP25)-TIME(0,50,0),((CP6-CM6)*CP25))</f>
        <v>0</v>
      </c>
      <c r="CR25" s="242">
        <f t="shared" ref="CR25" si="66">IF(CQ25="","",CQ25*24)</f>
        <v>0</v>
      </c>
      <c r="CS25" s="240"/>
      <c r="CT25" s="104"/>
      <c r="CU25" s="235"/>
      <c r="CV25" s="54" t="s">
        <v>26</v>
      </c>
      <c r="CW25" s="241"/>
      <c r="CX25" s="137" t="str">
        <f>IF(CW25="","",IF($CX$7=TRUE,(($CW$6-$CU$5)*CW25)-TIME(0,50,0),(($CW$6-$CU$5)*CW25)))</f>
        <v/>
      </c>
      <c r="CY25" s="138" t="str">
        <f t="shared" si="24"/>
        <v/>
      </c>
      <c r="CZ25" s="136"/>
      <c r="DA25" s="137">
        <f>IF($DA$7=TRUE,((CZ6-CW6)*CZ25)-TIME(0,50,0),((CZ6-CW6)*CZ25))</f>
        <v>0</v>
      </c>
      <c r="DB25" s="138">
        <f t="shared" ref="DB25" si="67">IF(DA25="","",DA25*24)</f>
        <v>0</v>
      </c>
      <c r="DC25" s="136"/>
      <c r="DD25" s="137">
        <f>IF($DD$7=TRUE,((DC6-CZ6)*DC25)-TIME(0,50,0),((DC6-CZ6)*DC25))</f>
        <v>0</v>
      </c>
      <c r="DE25" s="138">
        <f>IF(DD25="","",DD25*24)</f>
        <v>0</v>
      </c>
      <c r="DF25" s="136"/>
      <c r="DG25" s="137">
        <f>IF($DG$7=TRUE,((DF6-DC6)*DF25)-TIME(0,50,0),((DF6-DC6)*DF25))</f>
        <v>0</v>
      </c>
      <c r="DH25" s="242">
        <f t="shared" ref="DH25" si="68">IF(DG25="","",DG25*24)</f>
        <v>0</v>
      </c>
      <c r="DI25" s="240"/>
      <c r="DJ25" s="240"/>
      <c r="DK25" s="224"/>
      <c r="DL25" s="224"/>
      <c r="DM25" s="224"/>
      <c r="DN25" s="224"/>
      <c r="DO25" s="224"/>
      <c r="DP25" s="224"/>
      <c r="DQ25" s="224"/>
      <c r="DR25" s="224"/>
      <c r="DS25" s="224"/>
      <c r="DT25" s="224"/>
      <c r="DU25" s="224"/>
      <c r="DV25" s="224"/>
      <c r="DW25" s="224"/>
      <c r="DX25" s="224"/>
      <c r="DY25" s="224"/>
      <c r="DZ25" s="224"/>
      <c r="EA25" s="224"/>
      <c r="EB25" s="224"/>
      <c r="EC25" s="224"/>
      <c r="ED25" s="224"/>
    </row>
    <row r="26" spans="1:134" s="117" customFormat="1" ht="14.4" hidden="1" customHeight="1" x14ac:dyDescent="0.3">
      <c r="A26" s="106" t="s">
        <v>27</v>
      </c>
      <c r="B26" s="107"/>
      <c r="C26" s="108">
        <f>D26+G26+J26+M26</f>
        <v>80.999999999999986</v>
      </c>
      <c r="D26" s="139">
        <f>SUM(F17:F25)</f>
        <v>12.749999999999998</v>
      </c>
      <c r="E26" s="140"/>
      <c r="F26" s="141" t="str">
        <f>IF(E26="","",E26*24)</f>
        <v/>
      </c>
      <c r="G26" s="139">
        <f>SUM(I17:I25)</f>
        <v>31.916666666666657</v>
      </c>
      <c r="H26" s="140"/>
      <c r="I26" s="141"/>
      <c r="J26" s="139">
        <f>SUM(L17:L25)</f>
        <v>23.000000000000011</v>
      </c>
      <c r="K26" s="140"/>
      <c r="L26" s="141"/>
      <c r="M26" s="139">
        <f>SUM(P17:P25)</f>
        <v>13.333333333333313</v>
      </c>
      <c r="N26" s="193"/>
      <c r="O26" s="160"/>
      <c r="P26" s="161"/>
      <c r="Q26" s="114"/>
      <c r="R26" s="106" t="s">
        <v>27</v>
      </c>
      <c r="S26" s="107"/>
      <c r="T26" s="108">
        <f>U26+X26+AA26+AD26</f>
        <v>79.666666666666657</v>
      </c>
      <c r="U26" s="109">
        <f>SUM(W17:W25)</f>
        <v>15</v>
      </c>
      <c r="V26" s="115">
        <f>IF(U26="","",IF($V$7=TRUE,(($U$6-$S$5)*U26)-TIME(0,50,0),(($U$6-$S$5)*U26)))</f>
        <v>0.9375</v>
      </c>
      <c r="W26" s="111"/>
      <c r="X26" s="109">
        <f>SUM(Z17:Z25)</f>
        <v>18.000000000000007</v>
      </c>
      <c r="Y26" s="110">
        <f>SUM(Y17:Y25)</f>
        <v>0.75000000000000033</v>
      </c>
      <c r="Z26" s="111"/>
      <c r="AA26" s="109">
        <f>SUM(AC17:AC25)</f>
        <v>26.666666666666668</v>
      </c>
      <c r="AB26" s="110">
        <f>SUM(AB17:AB25)</f>
        <v>1.1111111111111112</v>
      </c>
      <c r="AC26" s="111"/>
      <c r="AD26" s="109">
        <f>SUM(AF17:AF25)</f>
        <v>19.999999999999982</v>
      </c>
      <c r="AE26" s="112">
        <f>SUM(AE17:AE25)</f>
        <v>0.83333333333333259</v>
      </c>
      <c r="AF26" s="113"/>
      <c r="AG26" s="114"/>
      <c r="AH26" s="116" t="s">
        <v>27</v>
      </c>
      <c r="AI26" s="107"/>
      <c r="AJ26" s="108">
        <f>AK26+AN26+AQ26+AT26</f>
        <v>-0.83333333333333337</v>
      </c>
      <c r="AK26" s="109">
        <f>SUM(AM17:AM25)</f>
        <v>0</v>
      </c>
      <c r="AL26" s="110"/>
      <c r="AM26" s="111"/>
      <c r="AN26" s="109">
        <f>SUM(AP17:AP25)</f>
        <v>-0.83333333333333337</v>
      </c>
      <c r="AO26" s="110">
        <f>SUM(AO17:AO25)</f>
        <v>-3.4722222222222224E-2</v>
      </c>
      <c r="AP26" s="111"/>
      <c r="AQ26" s="109">
        <f>SUM(AS17:AS25)</f>
        <v>0</v>
      </c>
      <c r="AR26" s="110">
        <f>SUM(AR17:AR25)</f>
        <v>0</v>
      </c>
      <c r="AS26" s="111"/>
      <c r="AT26" s="109">
        <f>SUM(AV17:AV25)</f>
        <v>0</v>
      </c>
      <c r="AU26" s="112">
        <f>SUM(AU17:AU25)</f>
        <v>0</v>
      </c>
      <c r="AV26" s="113"/>
      <c r="AW26" s="114"/>
      <c r="AX26" s="116" t="s">
        <v>27</v>
      </c>
      <c r="AY26" s="107"/>
      <c r="AZ26" s="108">
        <f>BA26+BD26+BG26+BJ26</f>
        <v>41.166666666666657</v>
      </c>
      <c r="BA26" s="109">
        <f>SUM(BC17:BC25)</f>
        <v>5.9999999999999947</v>
      </c>
      <c r="BB26" s="110"/>
      <c r="BC26" s="111"/>
      <c r="BD26" s="109">
        <f>SUM(BF17:BF25)</f>
        <v>20.666666666666664</v>
      </c>
      <c r="BE26" s="110">
        <f>SUM(BE17:BE25)</f>
        <v>0.86111111111111105</v>
      </c>
      <c r="BF26" s="111"/>
      <c r="BG26" s="109">
        <f>SUM(BI17:BI25)</f>
        <v>6.0000000000000089</v>
      </c>
      <c r="BH26" s="110">
        <f>SUM(BH17:BH25)</f>
        <v>0.25000000000000039</v>
      </c>
      <c r="BI26" s="111"/>
      <c r="BJ26" s="109">
        <f>SUM(BL17:BL25)</f>
        <v>8.4999999999999929</v>
      </c>
      <c r="BK26" s="112">
        <f>SUM(BK17:BK25)</f>
        <v>0.35416666666666635</v>
      </c>
      <c r="BL26" s="113"/>
      <c r="BM26" s="114"/>
      <c r="BN26" s="116" t="s">
        <v>27</v>
      </c>
      <c r="BO26" s="107"/>
      <c r="BP26" s="108">
        <f>BQ26+BT26+BW26+BZ26</f>
        <v>26.916666666666664</v>
      </c>
      <c r="BQ26" s="109">
        <f>SUM(BS17:BS25)</f>
        <v>6.4999999999999982</v>
      </c>
      <c r="BR26" s="110"/>
      <c r="BS26" s="111"/>
      <c r="BT26" s="109">
        <f>SUM(BV17:BV25)</f>
        <v>10.416666666666666</v>
      </c>
      <c r="BU26" s="110">
        <f>SUM(BU17:BU25)</f>
        <v>0.43402777777777773</v>
      </c>
      <c r="BV26" s="111"/>
      <c r="BW26" s="109">
        <f>SUM(BY17:BY25)</f>
        <v>3.2500000000000053</v>
      </c>
      <c r="BX26" s="110">
        <f>SUM(BX17:BX25)</f>
        <v>0.13541666666666688</v>
      </c>
      <c r="BY26" s="111"/>
      <c r="BZ26" s="109">
        <f>SUM(CB17:CB25)</f>
        <v>6.7499999999999947</v>
      </c>
      <c r="CA26" s="112">
        <f>SUM(CA17:CA25)</f>
        <v>0.28124999999999978</v>
      </c>
      <c r="CB26" s="113"/>
      <c r="CC26" s="114"/>
      <c r="CD26" s="116" t="s">
        <v>27</v>
      </c>
      <c r="CE26" s="107"/>
      <c r="CF26" s="108">
        <f>CG26+CJ26+CM26+CP26</f>
        <v>-0.83333333333333337</v>
      </c>
      <c r="CG26" s="109">
        <f>SUM(CI17:CI25)</f>
        <v>0</v>
      </c>
      <c r="CH26" s="110"/>
      <c r="CI26" s="111"/>
      <c r="CJ26" s="109">
        <f>SUM(CL17:CL25)</f>
        <v>-0.83333333333333337</v>
      </c>
      <c r="CK26" s="110">
        <f>SUM(CK17:CK25)</f>
        <v>-3.4722222222222224E-2</v>
      </c>
      <c r="CL26" s="111"/>
      <c r="CM26" s="109">
        <f>SUM(CO17:CO25)</f>
        <v>0</v>
      </c>
      <c r="CN26" s="110">
        <f>SUM(CN17:CN25)</f>
        <v>0</v>
      </c>
      <c r="CO26" s="111"/>
      <c r="CP26" s="109">
        <f>SUM(CR17:CR25)</f>
        <v>0</v>
      </c>
      <c r="CQ26" s="112">
        <f>SUM(CQ17:CQ25)</f>
        <v>0</v>
      </c>
      <c r="CR26" s="113"/>
      <c r="CS26" s="114"/>
      <c r="CT26" s="116" t="s">
        <v>27</v>
      </c>
      <c r="CU26" s="107"/>
      <c r="CV26" s="108">
        <f>CW26+CZ26+DC26+DF26</f>
        <v>0</v>
      </c>
      <c r="CW26" s="109">
        <f>SUM(CY17:CY25)</f>
        <v>0</v>
      </c>
      <c r="CX26" s="110"/>
      <c r="CY26" s="111"/>
      <c r="CZ26" s="109">
        <f>SUM(DB17:DB25)</f>
        <v>0</v>
      </c>
      <c r="DA26" s="110">
        <f>SUM(DA17:DA25)</f>
        <v>0</v>
      </c>
      <c r="DB26" s="111"/>
      <c r="DC26" s="109">
        <f>SUM(DE17:DE25)</f>
        <v>0</v>
      </c>
      <c r="DD26" s="110">
        <f>SUM(DD17:DD25)</f>
        <v>0</v>
      </c>
      <c r="DE26" s="111"/>
      <c r="DF26" s="109">
        <f>SUM(DH17:DH25)</f>
        <v>0</v>
      </c>
      <c r="DG26" s="112">
        <f>SUM(DG17:DG25)</f>
        <v>0</v>
      </c>
      <c r="DH26" s="113"/>
      <c r="DI26" s="114"/>
      <c r="DJ26" s="114"/>
    </row>
    <row r="27" spans="1:134" s="117" customFormat="1" ht="14.4" customHeight="1" x14ac:dyDescent="0.3">
      <c r="A27" s="328" t="s">
        <v>28</v>
      </c>
      <c r="B27" s="164" t="s">
        <v>29</v>
      </c>
      <c r="C27" s="165"/>
      <c r="D27" s="166">
        <v>8</v>
      </c>
      <c r="E27" s="167"/>
      <c r="F27" s="167"/>
      <c r="G27" s="166">
        <v>9</v>
      </c>
      <c r="H27" s="167"/>
      <c r="I27" s="167"/>
      <c r="J27" s="166">
        <v>9</v>
      </c>
      <c r="K27" s="167"/>
      <c r="L27" s="167"/>
      <c r="M27" s="168">
        <v>9</v>
      </c>
      <c r="N27" s="207"/>
      <c r="O27" s="162"/>
      <c r="P27" s="365" t="s">
        <v>90</v>
      </c>
      <c r="Q27" s="114"/>
      <c r="R27" s="106"/>
      <c r="S27" s="107"/>
      <c r="T27" s="108"/>
      <c r="U27" s="109"/>
      <c r="V27" s="119"/>
      <c r="W27" s="111"/>
      <c r="X27" s="109"/>
      <c r="Y27" s="110"/>
      <c r="Z27" s="111"/>
      <c r="AA27" s="109"/>
      <c r="AB27" s="110"/>
      <c r="AC27" s="111"/>
      <c r="AD27" s="109"/>
      <c r="AE27" s="112"/>
      <c r="AF27" s="113"/>
      <c r="AG27" s="114"/>
      <c r="AH27" s="116"/>
      <c r="AI27" s="107"/>
      <c r="AJ27" s="108"/>
      <c r="AK27" s="109"/>
      <c r="AL27" s="110"/>
      <c r="AM27" s="111"/>
      <c r="AN27" s="109"/>
      <c r="AO27" s="110"/>
      <c r="AP27" s="111"/>
      <c r="AQ27" s="109"/>
      <c r="AR27" s="110"/>
      <c r="AS27" s="111"/>
      <c r="AT27" s="109"/>
      <c r="AU27" s="112"/>
      <c r="AV27" s="113"/>
      <c r="AW27" s="114"/>
      <c r="AX27" s="116"/>
      <c r="AY27" s="107"/>
      <c r="AZ27" s="108"/>
      <c r="BA27" s="109"/>
      <c r="BB27" s="110"/>
      <c r="BC27" s="111"/>
      <c r="BD27" s="109"/>
      <c r="BE27" s="110"/>
      <c r="BF27" s="111"/>
      <c r="BG27" s="109"/>
      <c r="BH27" s="110"/>
      <c r="BI27" s="111"/>
      <c r="BJ27" s="109"/>
      <c r="BK27" s="112"/>
      <c r="BL27" s="113"/>
      <c r="BM27" s="114"/>
      <c r="BN27" s="116"/>
      <c r="BO27" s="107"/>
      <c r="BP27" s="108"/>
      <c r="BQ27" s="109"/>
      <c r="BR27" s="110"/>
      <c r="BS27" s="111"/>
      <c r="BT27" s="109"/>
      <c r="BU27" s="110"/>
      <c r="BV27" s="111"/>
      <c r="BW27" s="109"/>
      <c r="BX27" s="110"/>
      <c r="BY27" s="111"/>
      <c r="BZ27" s="109"/>
      <c r="CA27" s="112"/>
      <c r="CB27" s="113"/>
      <c r="CC27" s="114"/>
      <c r="CD27" s="116"/>
      <c r="CE27" s="107"/>
      <c r="CF27" s="108"/>
      <c r="CG27" s="109"/>
      <c r="CH27" s="110"/>
      <c r="CI27" s="111"/>
      <c r="CJ27" s="109"/>
      <c r="CK27" s="110"/>
      <c r="CL27" s="111"/>
      <c r="CM27" s="109"/>
      <c r="CN27" s="110"/>
      <c r="CO27" s="111"/>
      <c r="CP27" s="109"/>
      <c r="CQ27" s="112"/>
      <c r="CR27" s="113"/>
      <c r="CS27" s="114"/>
      <c r="CT27" s="116"/>
      <c r="CU27" s="107"/>
      <c r="CV27" s="108"/>
      <c r="CW27" s="109"/>
      <c r="CX27" s="110"/>
      <c r="CY27" s="111"/>
      <c r="CZ27" s="109"/>
      <c r="DA27" s="110"/>
      <c r="DB27" s="111"/>
      <c r="DC27" s="109"/>
      <c r="DD27" s="110"/>
      <c r="DE27" s="111"/>
      <c r="DF27" s="109"/>
      <c r="DG27" s="112"/>
      <c r="DH27" s="113"/>
      <c r="DI27" s="114"/>
      <c r="DJ27" s="114"/>
    </row>
    <row r="28" spans="1:134" s="101" customFormat="1" ht="14.7" customHeight="1" x14ac:dyDescent="0.3">
      <c r="A28" s="329"/>
      <c r="B28" s="146" t="s">
        <v>30</v>
      </c>
      <c r="C28" s="147"/>
      <c r="D28" s="148">
        <v>40</v>
      </c>
      <c r="E28" s="143">
        <f>D28/1440</f>
        <v>2.7777777777777776E-2</v>
      </c>
      <c r="F28" s="144">
        <f>E28*24</f>
        <v>0.66666666666666663</v>
      </c>
      <c r="G28" s="142">
        <v>60</v>
      </c>
      <c r="H28" s="143">
        <f>G28/1440</f>
        <v>4.1666666666666664E-2</v>
      </c>
      <c r="I28" s="144">
        <f>H28*24</f>
        <v>1</v>
      </c>
      <c r="J28" s="142"/>
      <c r="K28" s="143">
        <f>J28/1440</f>
        <v>0</v>
      </c>
      <c r="L28" s="144">
        <f>K28*24</f>
        <v>0</v>
      </c>
      <c r="M28" s="169">
        <v>45</v>
      </c>
      <c r="N28" s="143">
        <f>M28/1440</f>
        <v>3.125E-2</v>
      </c>
      <c r="O28" s="144">
        <f>N28*24</f>
        <v>0.75</v>
      </c>
      <c r="P28" s="218">
        <f>SUM(E28,H28,K28,K28,N28)</f>
        <v>0.10069444444444445</v>
      </c>
      <c r="Q28" s="100"/>
      <c r="R28" s="92"/>
      <c r="S28" s="93"/>
      <c r="T28" s="94"/>
      <c r="U28" s="95"/>
      <c r="V28" s="102"/>
      <c r="W28" s="97"/>
      <c r="X28" s="95"/>
      <c r="Y28" s="96"/>
      <c r="Z28" s="97"/>
      <c r="AA28" s="95"/>
      <c r="AB28" s="96"/>
      <c r="AC28" s="97"/>
      <c r="AD28" s="95"/>
      <c r="AE28" s="98"/>
      <c r="AF28" s="99"/>
      <c r="AG28" s="100"/>
      <c r="AH28" s="92"/>
      <c r="AI28" s="93"/>
      <c r="AJ28" s="94"/>
      <c r="AK28" s="95"/>
      <c r="AL28" s="96"/>
      <c r="AM28" s="97"/>
      <c r="AN28" s="95"/>
      <c r="AO28" s="96"/>
      <c r="AP28" s="97"/>
      <c r="AQ28" s="95"/>
      <c r="AR28" s="96"/>
      <c r="AS28" s="97"/>
      <c r="AT28" s="95"/>
      <c r="AU28" s="98"/>
      <c r="AV28" s="99"/>
      <c r="AW28" s="100"/>
      <c r="AX28" s="92"/>
      <c r="AY28" s="93"/>
      <c r="AZ28" s="94"/>
      <c r="BA28" s="95"/>
      <c r="BB28" s="96"/>
      <c r="BC28" s="97"/>
      <c r="BD28" s="95"/>
      <c r="BE28" s="96"/>
      <c r="BF28" s="97"/>
      <c r="BG28" s="95"/>
      <c r="BH28" s="96"/>
      <c r="BI28" s="97"/>
      <c r="BJ28" s="95"/>
      <c r="BK28" s="98"/>
      <c r="BL28" s="99"/>
      <c r="BM28" s="100"/>
      <c r="BN28" s="92"/>
      <c r="BO28" s="93"/>
      <c r="BP28" s="94"/>
      <c r="BQ28" s="95"/>
      <c r="BR28" s="96"/>
      <c r="BS28" s="97"/>
      <c r="BT28" s="95"/>
      <c r="BU28" s="96"/>
      <c r="BV28" s="97"/>
      <c r="BW28" s="95"/>
      <c r="BX28" s="96"/>
      <c r="BY28" s="97"/>
      <c r="BZ28" s="95"/>
      <c r="CA28" s="98"/>
      <c r="CB28" s="99"/>
      <c r="CC28" s="100"/>
      <c r="CD28" s="92"/>
      <c r="CE28" s="93"/>
      <c r="CF28" s="94"/>
      <c r="CG28" s="95"/>
      <c r="CH28" s="96"/>
      <c r="CI28" s="97"/>
      <c r="CJ28" s="95"/>
      <c r="CK28" s="96"/>
      <c r="CL28" s="97"/>
      <c r="CM28" s="95"/>
      <c r="CN28" s="96"/>
      <c r="CO28" s="97"/>
      <c r="CP28" s="95"/>
      <c r="CQ28" s="98"/>
      <c r="CR28" s="99"/>
      <c r="CS28" s="100"/>
      <c r="CT28" s="92"/>
      <c r="CU28" s="93"/>
      <c r="CV28" s="94"/>
      <c r="CW28" s="95"/>
      <c r="CX28" s="96"/>
      <c r="CY28" s="97"/>
      <c r="CZ28" s="95"/>
      <c r="DA28" s="96"/>
      <c r="DB28" s="97"/>
      <c r="DC28" s="95"/>
      <c r="DD28" s="96"/>
      <c r="DE28" s="97"/>
      <c r="DF28" s="95"/>
      <c r="DG28" s="98"/>
      <c r="DH28" s="99"/>
      <c r="DI28" s="100"/>
      <c r="DJ28" s="100"/>
    </row>
    <row r="29" spans="1:134" s="101" customFormat="1" ht="14.7" customHeight="1" x14ac:dyDescent="0.3">
      <c r="A29" s="329"/>
      <c r="B29" s="170" t="s">
        <v>31</v>
      </c>
      <c r="C29" s="147"/>
      <c r="D29" s="149"/>
      <c r="E29" s="143">
        <f t="shared" ref="E29:E32" si="69">D29/1440</f>
        <v>0</v>
      </c>
      <c r="F29" s="144">
        <f t="shared" ref="F29:F33" si="70">E29*24</f>
        <v>0</v>
      </c>
      <c r="G29" s="145"/>
      <c r="H29" s="143">
        <f t="shared" ref="H29:H32" si="71">G29/1440</f>
        <v>0</v>
      </c>
      <c r="I29" s="144">
        <f t="shared" ref="I29:I33" si="72">H29*24</f>
        <v>0</v>
      </c>
      <c r="J29" s="145"/>
      <c r="K29" s="143">
        <f t="shared" ref="K29:K32" si="73">J29/1440</f>
        <v>0</v>
      </c>
      <c r="L29" s="144">
        <f t="shared" ref="L29:L33" si="74">K29*24</f>
        <v>0</v>
      </c>
      <c r="M29" s="171">
        <v>30</v>
      </c>
      <c r="N29" s="143">
        <f>M29/1440</f>
        <v>2.0833333333333332E-2</v>
      </c>
      <c r="O29" s="144">
        <f>N29*24</f>
        <v>0.5</v>
      </c>
      <c r="P29" s="218">
        <f>SUM(E29,H29,K29,K29,N29)</f>
        <v>2.0833333333333332E-2</v>
      </c>
      <c r="Q29" s="100"/>
      <c r="R29" s="92"/>
      <c r="S29" s="93"/>
      <c r="T29" s="94"/>
      <c r="U29" s="95"/>
      <c r="V29" s="102"/>
      <c r="W29" s="97"/>
      <c r="X29" s="95"/>
      <c r="Y29" s="96"/>
      <c r="Z29" s="97"/>
      <c r="AA29" s="95"/>
      <c r="AB29" s="96"/>
      <c r="AC29" s="97"/>
      <c r="AD29" s="95"/>
      <c r="AE29" s="98"/>
      <c r="AF29" s="99"/>
      <c r="AG29" s="100"/>
      <c r="AH29" s="92"/>
      <c r="AI29" s="93"/>
      <c r="AJ29" s="94"/>
      <c r="AK29" s="95"/>
      <c r="AL29" s="96"/>
      <c r="AM29" s="97"/>
      <c r="AN29" s="95"/>
      <c r="AO29" s="96"/>
      <c r="AP29" s="97"/>
      <c r="AQ29" s="95"/>
      <c r="AR29" s="96"/>
      <c r="AS29" s="97"/>
      <c r="AT29" s="95"/>
      <c r="AU29" s="98"/>
      <c r="AV29" s="99"/>
      <c r="AW29" s="100"/>
      <c r="AX29" s="92"/>
      <c r="AY29" s="93"/>
      <c r="AZ29" s="94"/>
      <c r="BA29" s="95"/>
      <c r="BB29" s="96"/>
      <c r="BC29" s="97"/>
      <c r="BD29" s="95"/>
      <c r="BE29" s="96"/>
      <c r="BF29" s="97"/>
      <c r="BG29" s="95"/>
      <c r="BH29" s="96"/>
      <c r="BI29" s="97"/>
      <c r="BJ29" s="95"/>
      <c r="BK29" s="98"/>
      <c r="BL29" s="99"/>
      <c r="BM29" s="100"/>
      <c r="BN29" s="92"/>
      <c r="BO29" s="93"/>
      <c r="BP29" s="94"/>
      <c r="BQ29" s="95"/>
      <c r="BR29" s="96"/>
      <c r="BS29" s="97"/>
      <c r="BT29" s="95"/>
      <c r="BU29" s="96"/>
      <c r="BV29" s="97"/>
      <c r="BW29" s="95"/>
      <c r="BX29" s="96"/>
      <c r="BY29" s="97"/>
      <c r="BZ29" s="95"/>
      <c r="CA29" s="98"/>
      <c r="CB29" s="99"/>
      <c r="CC29" s="100"/>
      <c r="CD29" s="92"/>
      <c r="CE29" s="93"/>
      <c r="CF29" s="94"/>
      <c r="CG29" s="95"/>
      <c r="CH29" s="96"/>
      <c r="CI29" s="97"/>
      <c r="CJ29" s="95"/>
      <c r="CK29" s="96"/>
      <c r="CL29" s="97"/>
      <c r="CM29" s="95"/>
      <c r="CN29" s="96"/>
      <c r="CO29" s="97"/>
      <c r="CP29" s="95"/>
      <c r="CQ29" s="98"/>
      <c r="CR29" s="99"/>
      <c r="CS29" s="100"/>
      <c r="CT29" s="92"/>
      <c r="CU29" s="93"/>
      <c r="CV29" s="94"/>
      <c r="CW29" s="95"/>
      <c r="CX29" s="96"/>
      <c r="CY29" s="97"/>
      <c r="CZ29" s="95"/>
      <c r="DA29" s="96"/>
      <c r="DB29" s="97"/>
      <c r="DC29" s="95"/>
      <c r="DD29" s="96"/>
      <c r="DE29" s="97"/>
      <c r="DF29" s="95"/>
      <c r="DG29" s="98"/>
      <c r="DH29" s="99"/>
      <c r="DI29" s="100"/>
      <c r="DJ29" s="100"/>
    </row>
    <row r="30" spans="1:134" s="101" customFormat="1" ht="14.7" customHeight="1" x14ac:dyDescent="0.3">
      <c r="A30" s="329"/>
      <c r="B30" s="146" t="s">
        <v>32</v>
      </c>
      <c r="C30" s="147"/>
      <c r="D30" s="149">
        <v>75</v>
      </c>
      <c r="E30" s="143">
        <f t="shared" si="69"/>
        <v>5.2083333333333336E-2</v>
      </c>
      <c r="F30" s="144">
        <f t="shared" si="70"/>
        <v>1.25</v>
      </c>
      <c r="G30" s="145">
        <v>20</v>
      </c>
      <c r="H30" s="143">
        <f t="shared" si="71"/>
        <v>1.3888888888888888E-2</v>
      </c>
      <c r="I30" s="144">
        <f t="shared" si="72"/>
        <v>0.33333333333333331</v>
      </c>
      <c r="J30" s="145">
        <v>70</v>
      </c>
      <c r="K30" s="143">
        <f t="shared" si="73"/>
        <v>4.8611111111111112E-2</v>
      </c>
      <c r="L30" s="144">
        <f t="shared" si="74"/>
        <v>1.1666666666666667</v>
      </c>
      <c r="M30" s="171"/>
      <c r="N30" s="143">
        <f>M30/1440</f>
        <v>0</v>
      </c>
      <c r="O30" s="144">
        <f>N30*24</f>
        <v>0</v>
      </c>
      <c r="P30" s="218">
        <f>SUM(E30,H30,K30,K30,N30)</f>
        <v>0.16319444444444445</v>
      </c>
      <c r="Q30" s="100"/>
      <c r="R30" s="122"/>
      <c r="S30" s="93"/>
      <c r="T30" s="94"/>
      <c r="U30" s="95"/>
      <c r="V30" s="102"/>
      <c r="W30" s="97"/>
      <c r="X30" s="95"/>
      <c r="Y30" s="96"/>
      <c r="Z30" s="97"/>
      <c r="AA30" s="95"/>
      <c r="AB30" s="96"/>
      <c r="AC30" s="97"/>
      <c r="AD30" s="95"/>
      <c r="AE30" s="98"/>
      <c r="AF30" s="99"/>
      <c r="AG30" s="100"/>
      <c r="AH30" s="92"/>
      <c r="AI30" s="93"/>
      <c r="AJ30" s="94"/>
      <c r="AK30" s="95"/>
      <c r="AL30" s="96"/>
      <c r="AM30" s="97"/>
      <c r="AN30" s="95"/>
      <c r="AO30" s="96"/>
      <c r="AP30" s="97"/>
      <c r="AQ30" s="95"/>
      <c r="AR30" s="96"/>
      <c r="AS30" s="97"/>
      <c r="AT30" s="95"/>
      <c r="AU30" s="98"/>
      <c r="AV30" s="99"/>
      <c r="AW30" s="100"/>
      <c r="AX30" s="92"/>
      <c r="AY30" s="93"/>
      <c r="AZ30" s="94"/>
      <c r="BA30" s="95"/>
      <c r="BB30" s="96"/>
      <c r="BC30" s="97"/>
      <c r="BD30" s="95"/>
      <c r="BE30" s="96"/>
      <c r="BF30" s="97"/>
      <c r="BG30" s="95"/>
      <c r="BH30" s="96"/>
      <c r="BI30" s="97"/>
      <c r="BJ30" s="95"/>
      <c r="BK30" s="98"/>
      <c r="BL30" s="99"/>
      <c r="BM30" s="100"/>
      <c r="BN30" s="92"/>
      <c r="BO30" s="93"/>
      <c r="BP30" s="94"/>
      <c r="BQ30" s="95"/>
      <c r="BR30" s="96"/>
      <c r="BS30" s="97"/>
      <c r="BT30" s="95"/>
      <c r="BU30" s="96"/>
      <c r="BV30" s="97"/>
      <c r="BW30" s="95"/>
      <c r="BX30" s="96"/>
      <c r="BY30" s="97"/>
      <c r="BZ30" s="95"/>
      <c r="CA30" s="98"/>
      <c r="CB30" s="99"/>
      <c r="CC30" s="100"/>
      <c r="CD30" s="92"/>
      <c r="CE30" s="93"/>
      <c r="CF30" s="94"/>
      <c r="CG30" s="95"/>
      <c r="CH30" s="96"/>
      <c r="CI30" s="97"/>
      <c r="CJ30" s="95"/>
      <c r="CK30" s="96"/>
      <c r="CL30" s="97"/>
      <c r="CM30" s="95"/>
      <c r="CN30" s="96"/>
      <c r="CO30" s="97"/>
      <c r="CP30" s="95"/>
      <c r="CQ30" s="98"/>
      <c r="CR30" s="99"/>
      <c r="CS30" s="100"/>
      <c r="CT30" s="92"/>
      <c r="CU30" s="93"/>
      <c r="CV30" s="94"/>
      <c r="CW30" s="95"/>
      <c r="CX30" s="96"/>
      <c r="CY30" s="97"/>
      <c r="CZ30" s="95"/>
      <c r="DA30" s="96"/>
      <c r="DB30" s="97"/>
      <c r="DC30" s="95"/>
      <c r="DD30" s="96"/>
      <c r="DE30" s="97"/>
      <c r="DF30" s="95"/>
      <c r="DG30" s="98"/>
      <c r="DH30" s="99"/>
      <c r="DI30" s="100"/>
      <c r="DJ30" s="100"/>
    </row>
    <row r="31" spans="1:134" s="101" customFormat="1" ht="14.7" customHeight="1" x14ac:dyDescent="0.3">
      <c r="A31" s="329"/>
      <c r="B31" s="146" t="s">
        <v>33</v>
      </c>
      <c r="C31" s="147"/>
      <c r="D31" s="149"/>
      <c r="E31" s="143">
        <f t="shared" si="69"/>
        <v>0</v>
      </c>
      <c r="F31" s="144">
        <f t="shared" si="70"/>
        <v>0</v>
      </c>
      <c r="G31" s="145">
        <v>10</v>
      </c>
      <c r="H31" s="143">
        <f t="shared" si="71"/>
        <v>6.9444444444444441E-3</v>
      </c>
      <c r="I31" s="144">
        <f t="shared" si="72"/>
        <v>0.16666666666666666</v>
      </c>
      <c r="J31" s="145"/>
      <c r="K31" s="143">
        <f t="shared" si="73"/>
        <v>0</v>
      </c>
      <c r="L31" s="144">
        <f t="shared" si="74"/>
        <v>0</v>
      </c>
      <c r="M31" s="171"/>
      <c r="N31" s="143">
        <f>M31/1440</f>
        <v>0</v>
      </c>
      <c r="O31" s="144">
        <f>N31*24</f>
        <v>0</v>
      </c>
      <c r="P31" s="218">
        <f>SUM(E31,H31,K31,K31,N31)</f>
        <v>6.9444444444444441E-3</v>
      </c>
      <c r="Q31" s="100"/>
      <c r="R31" s="92"/>
      <c r="S31" s="93"/>
      <c r="T31" s="94"/>
      <c r="U31" s="95"/>
      <c r="V31" s="102"/>
      <c r="W31" s="97"/>
      <c r="X31" s="95"/>
      <c r="Y31" s="96"/>
      <c r="Z31" s="97"/>
      <c r="AA31" s="95"/>
      <c r="AB31" s="96"/>
      <c r="AC31" s="97"/>
      <c r="AD31" s="95"/>
      <c r="AE31" s="98"/>
      <c r="AF31" s="99"/>
      <c r="AG31" s="100"/>
      <c r="AH31" s="92"/>
      <c r="AI31" s="93"/>
      <c r="AJ31" s="94"/>
      <c r="AK31" s="95"/>
      <c r="AL31" s="96"/>
      <c r="AM31" s="97"/>
      <c r="AN31" s="95"/>
      <c r="AO31" s="96"/>
      <c r="AP31" s="97"/>
      <c r="AQ31" s="95"/>
      <c r="AR31" s="96"/>
      <c r="AS31" s="97"/>
      <c r="AT31" s="95"/>
      <c r="AU31" s="98"/>
      <c r="AV31" s="99"/>
      <c r="AW31" s="100"/>
      <c r="AX31" s="92"/>
      <c r="AY31" s="93"/>
      <c r="AZ31" s="94"/>
      <c r="BA31" s="95"/>
      <c r="BB31" s="96"/>
      <c r="BC31" s="97"/>
      <c r="BD31" s="95"/>
      <c r="BE31" s="96"/>
      <c r="BF31" s="97"/>
      <c r="BG31" s="95"/>
      <c r="BH31" s="96"/>
      <c r="BI31" s="97"/>
      <c r="BJ31" s="95"/>
      <c r="BK31" s="98"/>
      <c r="BL31" s="99"/>
      <c r="BM31" s="100"/>
      <c r="BN31" s="92"/>
      <c r="BO31" s="93"/>
      <c r="BP31" s="94"/>
      <c r="BQ31" s="95"/>
      <c r="BR31" s="96"/>
      <c r="BS31" s="97"/>
      <c r="BT31" s="95"/>
      <c r="BU31" s="96"/>
      <c r="BV31" s="97"/>
      <c r="BW31" s="95"/>
      <c r="BX31" s="96"/>
      <c r="BY31" s="97"/>
      <c r="BZ31" s="95"/>
      <c r="CA31" s="98"/>
      <c r="CB31" s="99"/>
      <c r="CC31" s="100"/>
      <c r="CD31" s="92"/>
      <c r="CE31" s="93"/>
      <c r="CF31" s="94"/>
      <c r="CG31" s="95"/>
      <c r="CH31" s="96"/>
      <c r="CI31" s="97"/>
      <c r="CJ31" s="95"/>
      <c r="CK31" s="96"/>
      <c r="CL31" s="97"/>
      <c r="CM31" s="95"/>
      <c r="CN31" s="96"/>
      <c r="CO31" s="97"/>
      <c r="CP31" s="95"/>
      <c r="CQ31" s="98"/>
      <c r="CR31" s="99"/>
      <c r="CS31" s="100"/>
      <c r="CT31" s="92"/>
      <c r="CU31" s="93"/>
      <c r="CV31" s="94"/>
      <c r="CW31" s="95"/>
      <c r="CX31" s="96"/>
      <c r="CY31" s="97"/>
      <c r="CZ31" s="95"/>
      <c r="DA31" s="96"/>
      <c r="DB31" s="97"/>
      <c r="DC31" s="95"/>
      <c r="DD31" s="96"/>
      <c r="DE31" s="97"/>
      <c r="DF31" s="95"/>
      <c r="DG31" s="98"/>
      <c r="DH31" s="99"/>
      <c r="DI31" s="100"/>
      <c r="DJ31" s="100"/>
    </row>
    <row r="32" spans="1:134" s="101" customFormat="1" ht="14.4" customHeight="1" x14ac:dyDescent="0.3">
      <c r="A32" s="330"/>
      <c r="B32" s="172" t="s">
        <v>99</v>
      </c>
      <c r="C32" s="173"/>
      <c r="D32" s="174"/>
      <c r="E32" s="175">
        <f t="shared" si="69"/>
        <v>0</v>
      </c>
      <c r="F32" s="176">
        <f t="shared" si="70"/>
        <v>0</v>
      </c>
      <c r="G32" s="177"/>
      <c r="H32" s="175">
        <f t="shared" si="71"/>
        <v>0</v>
      </c>
      <c r="I32" s="176">
        <f t="shared" si="72"/>
        <v>0</v>
      </c>
      <c r="J32" s="177"/>
      <c r="K32" s="175">
        <f t="shared" si="73"/>
        <v>0</v>
      </c>
      <c r="L32" s="176">
        <f t="shared" si="74"/>
        <v>0</v>
      </c>
      <c r="M32" s="178"/>
      <c r="N32" s="143">
        <f>M32/1440</f>
        <v>0</v>
      </c>
      <c r="O32" s="144">
        <f>N32*24</f>
        <v>0</v>
      </c>
      <c r="P32" s="218">
        <f>SUM(E32,H32,K32,K32,N32)</f>
        <v>0</v>
      </c>
      <c r="Q32" s="100"/>
      <c r="R32" s="92"/>
      <c r="S32" s="93"/>
      <c r="T32" s="94"/>
      <c r="U32" s="95"/>
      <c r="V32" s="102"/>
      <c r="W32" s="97"/>
      <c r="X32" s="95"/>
      <c r="Y32" s="96"/>
      <c r="Z32" s="97"/>
      <c r="AA32" s="95"/>
      <c r="AB32" s="96"/>
      <c r="AC32" s="97"/>
      <c r="AD32" s="95"/>
      <c r="AE32" s="98"/>
      <c r="AF32" s="99"/>
      <c r="AG32" s="100"/>
      <c r="AH32" s="92"/>
      <c r="AI32" s="93"/>
      <c r="AJ32" s="94"/>
      <c r="AK32" s="95"/>
      <c r="AL32" s="96"/>
      <c r="AM32" s="97"/>
      <c r="AN32" s="95"/>
      <c r="AO32" s="96"/>
      <c r="AP32" s="97"/>
      <c r="AQ32" s="95"/>
      <c r="AR32" s="96"/>
      <c r="AS32" s="97"/>
      <c r="AT32" s="95"/>
      <c r="AU32" s="98"/>
      <c r="AV32" s="99"/>
      <c r="AW32" s="100"/>
      <c r="AX32" s="92"/>
      <c r="AY32" s="93"/>
      <c r="AZ32" s="94"/>
      <c r="BA32" s="95"/>
      <c r="BB32" s="96"/>
      <c r="BC32" s="97"/>
      <c r="BD32" s="95"/>
      <c r="BE32" s="96"/>
      <c r="BF32" s="97"/>
      <c r="BG32" s="95"/>
      <c r="BH32" s="96"/>
      <c r="BI32" s="97"/>
      <c r="BJ32" s="95"/>
      <c r="BK32" s="98"/>
      <c r="BL32" s="99"/>
      <c r="BM32" s="100"/>
      <c r="BN32" s="92"/>
      <c r="BO32" s="93"/>
      <c r="BP32" s="94"/>
      <c r="BQ32" s="95"/>
      <c r="BR32" s="96"/>
      <c r="BS32" s="97"/>
      <c r="BT32" s="95"/>
      <c r="BU32" s="96"/>
      <c r="BV32" s="97"/>
      <c r="BW32" s="95"/>
      <c r="BX32" s="96"/>
      <c r="BY32" s="97"/>
      <c r="BZ32" s="95"/>
      <c r="CA32" s="98"/>
      <c r="CB32" s="99"/>
      <c r="CC32" s="100"/>
      <c r="CD32" s="92"/>
      <c r="CE32" s="93"/>
      <c r="CF32" s="94"/>
      <c r="CG32" s="95"/>
      <c r="CH32" s="96"/>
      <c r="CI32" s="97"/>
      <c r="CJ32" s="95"/>
      <c r="CK32" s="96"/>
      <c r="CL32" s="97"/>
      <c r="CM32" s="95"/>
      <c r="CN32" s="96"/>
      <c r="CO32" s="97"/>
      <c r="CP32" s="95"/>
      <c r="CQ32" s="98"/>
      <c r="CR32" s="99"/>
      <c r="CS32" s="100"/>
      <c r="CT32" s="92"/>
      <c r="CU32" s="93"/>
      <c r="CV32" s="94"/>
      <c r="CW32" s="95"/>
      <c r="CX32" s="96"/>
      <c r="CY32" s="97"/>
      <c r="CZ32" s="95"/>
      <c r="DA32" s="96"/>
      <c r="DB32" s="97"/>
      <c r="DC32" s="95"/>
      <c r="DD32" s="96"/>
      <c r="DE32" s="97"/>
      <c r="DF32" s="95"/>
      <c r="DG32" s="98"/>
      <c r="DH32" s="99"/>
      <c r="DI32" s="100"/>
      <c r="DJ32" s="100"/>
    </row>
    <row r="33" spans="1:134" s="101" customFormat="1" ht="0.15" customHeight="1" x14ac:dyDescent="0.3">
      <c r="A33" s="92"/>
      <c r="B33" s="103" t="s">
        <v>34</v>
      </c>
      <c r="C33" s="94"/>
      <c r="D33" s="105">
        <f>SUM(D28:D32)</f>
        <v>115</v>
      </c>
      <c r="E33" s="96">
        <f>SUM(E28:E32)</f>
        <v>7.9861111111111105E-2</v>
      </c>
      <c r="F33" s="118">
        <f t="shared" si="70"/>
        <v>1.9166666666666665</v>
      </c>
      <c r="G33" s="105">
        <f>SUM(G28:G32)</f>
        <v>90</v>
      </c>
      <c r="H33" s="96">
        <f>SUM(H28:H32)</f>
        <v>6.25E-2</v>
      </c>
      <c r="I33" s="118">
        <f t="shared" si="72"/>
        <v>1.5</v>
      </c>
      <c r="J33" s="105">
        <f>SUM(J28:J32)</f>
        <v>70</v>
      </c>
      <c r="K33" s="96">
        <f>SUM(K28:K32)</f>
        <v>4.8611111111111112E-2</v>
      </c>
      <c r="L33" s="118">
        <f t="shared" si="74"/>
        <v>1.1666666666666667</v>
      </c>
      <c r="M33" s="105">
        <f>SUM(M28:M32)</f>
        <v>75</v>
      </c>
      <c r="N33" s="208"/>
      <c r="O33" s="96">
        <f>SUM(N28:N32)</f>
        <v>5.2083333333333329E-2</v>
      </c>
      <c r="P33" s="121">
        <f>O33*24</f>
        <v>1.25</v>
      </c>
      <c r="Q33" s="100"/>
      <c r="R33" s="92"/>
      <c r="S33" s="93"/>
      <c r="T33" s="94"/>
      <c r="U33" s="95"/>
      <c r="V33" s="102"/>
      <c r="W33" s="97"/>
      <c r="X33" s="95"/>
      <c r="Y33" s="96"/>
      <c r="Z33" s="97"/>
      <c r="AA33" s="95"/>
      <c r="AB33" s="96"/>
      <c r="AC33" s="97"/>
      <c r="AD33" s="95"/>
      <c r="AE33" s="98"/>
      <c r="AF33" s="99"/>
      <c r="AG33" s="100"/>
      <c r="AH33" s="92"/>
      <c r="AI33" s="93"/>
      <c r="AJ33" s="94"/>
      <c r="AK33" s="95"/>
      <c r="AL33" s="96"/>
      <c r="AM33" s="97"/>
      <c r="AN33" s="95"/>
      <c r="AO33" s="96"/>
      <c r="AP33" s="97"/>
      <c r="AQ33" s="95"/>
      <c r="AR33" s="96"/>
      <c r="AS33" s="97"/>
      <c r="AT33" s="95"/>
      <c r="AU33" s="98"/>
      <c r="AV33" s="99"/>
      <c r="AW33" s="100"/>
      <c r="AX33" s="92"/>
      <c r="AY33" s="93"/>
      <c r="AZ33" s="94"/>
      <c r="BA33" s="95"/>
      <c r="BB33" s="96"/>
      <c r="BC33" s="97"/>
      <c r="BD33" s="95"/>
      <c r="BE33" s="96"/>
      <c r="BF33" s="97"/>
      <c r="BG33" s="95"/>
      <c r="BH33" s="96"/>
      <c r="BI33" s="97"/>
      <c r="BJ33" s="95"/>
      <c r="BK33" s="98"/>
      <c r="BL33" s="99"/>
      <c r="BM33" s="100"/>
      <c r="BN33" s="92"/>
      <c r="BO33" s="93"/>
      <c r="BP33" s="94"/>
      <c r="BQ33" s="95"/>
      <c r="BR33" s="96"/>
      <c r="BS33" s="97"/>
      <c r="BT33" s="95"/>
      <c r="BU33" s="96"/>
      <c r="BV33" s="97"/>
      <c r="BW33" s="95"/>
      <c r="BX33" s="96"/>
      <c r="BY33" s="97"/>
      <c r="BZ33" s="95"/>
      <c r="CA33" s="98"/>
      <c r="CB33" s="99"/>
      <c r="CC33" s="100"/>
      <c r="CD33" s="92"/>
      <c r="CE33" s="93"/>
      <c r="CF33" s="94"/>
      <c r="CG33" s="95"/>
      <c r="CH33" s="96"/>
      <c r="CI33" s="97"/>
      <c r="CJ33" s="95"/>
      <c r="CK33" s="96"/>
      <c r="CL33" s="97"/>
      <c r="CM33" s="95"/>
      <c r="CN33" s="96"/>
      <c r="CO33" s="97"/>
      <c r="CP33" s="95"/>
      <c r="CQ33" s="98"/>
      <c r="CR33" s="99"/>
      <c r="CS33" s="100"/>
      <c r="CT33" s="92"/>
      <c r="CU33" s="93"/>
      <c r="CV33" s="94"/>
      <c r="CW33" s="95"/>
      <c r="CX33" s="96"/>
      <c r="CY33" s="97"/>
      <c r="CZ33" s="95"/>
      <c r="DA33" s="96"/>
      <c r="DB33" s="97"/>
      <c r="DC33" s="95"/>
      <c r="DD33" s="96"/>
      <c r="DE33" s="97"/>
      <c r="DF33" s="95"/>
      <c r="DG33" s="98"/>
      <c r="DH33" s="99"/>
      <c r="DI33" s="100"/>
      <c r="DJ33" s="100"/>
    </row>
    <row r="34" spans="1:134" s="101" customFormat="1" ht="0.15" customHeight="1" x14ac:dyDescent="0.3">
      <c r="A34" s="92"/>
      <c r="B34" s="103" t="s">
        <v>35</v>
      </c>
      <c r="C34" s="94"/>
      <c r="D34" s="105">
        <f>F33*D27*D8</f>
        <v>3296.6666666666665</v>
      </c>
      <c r="E34" s="120">
        <f>D34/D11</f>
        <v>1.2026143790849675</v>
      </c>
      <c r="F34" s="118"/>
      <c r="G34" s="105">
        <f>I33*G27*G8</f>
        <v>2430</v>
      </c>
      <c r="H34" s="120">
        <f>G34/G11</f>
        <v>0.42297650130548314</v>
      </c>
      <c r="I34" s="118"/>
      <c r="J34" s="105">
        <f>L33*J27*J8</f>
        <v>1890</v>
      </c>
      <c r="K34" s="120">
        <f>J34/J11</f>
        <v>0.45652173913043459</v>
      </c>
      <c r="L34" s="118"/>
      <c r="M34" s="105">
        <f>P33*M27*M8</f>
        <v>2025</v>
      </c>
      <c r="N34" s="208"/>
      <c r="O34" s="120">
        <f>M34/M11</f>
        <v>0.84375000000000133</v>
      </c>
      <c r="P34" s="121"/>
      <c r="Q34" s="100"/>
      <c r="R34" s="92"/>
      <c r="S34" s="93"/>
      <c r="T34" s="94"/>
      <c r="U34" s="95"/>
      <c r="V34" s="102"/>
      <c r="W34" s="97"/>
      <c r="X34" s="95"/>
      <c r="Y34" s="96"/>
      <c r="Z34" s="97"/>
      <c r="AA34" s="95"/>
      <c r="AB34" s="96"/>
      <c r="AC34" s="97"/>
      <c r="AD34" s="95"/>
      <c r="AE34" s="98"/>
      <c r="AF34" s="99"/>
      <c r="AG34" s="100"/>
      <c r="AH34" s="92"/>
      <c r="AI34" s="93"/>
      <c r="AJ34" s="94"/>
      <c r="AK34" s="95"/>
      <c r="AL34" s="96"/>
      <c r="AM34" s="97"/>
      <c r="AN34" s="95"/>
      <c r="AO34" s="96"/>
      <c r="AP34" s="97"/>
      <c r="AQ34" s="95"/>
      <c r="AR34" s="96"/>
      <c r="AS34" s="97"/>
      <c r="AT34" s="95"/>
      <c r="AU34" s="98"/>
      <c r="AV34" s="99"/>
      <c r="AW34" s="100"/>
      <c r="AX34" s="92"/>
      <c r="AY34" s="93"/>
      <c r="AZ34" s="94"/>
      <c r="BA34" s="95"/>
      <c r="BB34" s="96"/>
      <c r="BC34" s="97"/>
      <c r="BD34" s="95"/>
      <c r="BE34" s="96"/>
      <c r="BF34" s="97"/>
      <c r="BG34" s="95"/>
      <c r="BH34" s="96"/>
      <c r="BI34" s="97"/>
      <c r="BJ34" s="95"/>
      <c r="BK34" s="98"/>
      <c r="BL34" s="99"/>
      <c r="BM34" s="100"/>
      <c r="BN34" s="92"/>
      <c r="BO34" s="93"/>
      <c r="BP34" s="94"/>
      <c r="BQ34" s="95"/>
      <c r="BR34" s="96"/>
      <c r="BS34" s="97"/>
      <c r="BT34" s="95"/>
      <c r="BU34" s="96"/>
      <c r="BV34" s="97"/>
      <c r="BW34" s="95"/>
      <c r="BX34" s="96"/>
      <c r="BY34" s="97"/>
      <c r="BZ34" s="95"/>
      <c r="CA34" s="98"/>
      <c r="CB34" s="99"/>
      <c r="CC34" s="100"/>
      <c r="CD34" s="92"/>
      <c r="CE34" s="93"/>
      <c r="CF34" s="94"/>
      <c r="CG34" s="95"/>
      <c r="CH34" s="96"/>
      <c r="CI34" s="97"/>
      <c r="CJ34" s="95"/>
      <c r="CK34" s="96"/>
      <c r="CL34" s="97"/>
      <c r="CM34" s="95"/>
      <c r="CN34" s="96"/>
      <c r="CO34" s="97"/>
      <c r="CP34" s="95"/>
      <c r="CQ34" s="98"/>
      <c r="CR34" s="99"/>
      <c r="CS34" s="100"/>
      <c r="CT34" s="92"/>
      <c r="CU34" s="93"/>
      <c r="CV34" s="94"/>
      <c r="CW34" s="95"/>
      <c r="CX34" s="96"/>
      <c r="CY34" s="97"/>
      <c r="CZ34" s="95"/>
      <c r="DA34" s="96"/>
      <c r="DB34" s="97"/>
      <c r="DC34" s="95"/>
      <c r="DD34" s="96"/>
      <c r="DE34" s="97"/>
      <c r="DF34" s="95"/>
      <c r="DG34" s="98"/>
      <c r="DH34" s="99"/>
      <c r="DI34" s="100"/>
      <c r="DJ34" s="100"/>
    </row>
    <row r="35" spans="1:134" s="101" customFormat="1" ht="0.15" customHeight="1" x14ac:dyDescent="0.3">
      <c r="A35" s="92"/>
      <c r="B35" s="103" t="s">
        <v>36</v>
      </c>
      <c r="C35" s="94"/>
      <c r="D35" s="105"/>
      <c r="E35" s="120">
        <f>E13+E34</f>
        <v>1.7498100015199882</v>
      </c>
      <c r="F35" s="118"/>
      <c r="G35" s="105"/>
      <c r="H35" s="120">
        <f>H13+H34</f>
        <v>1.1618798955613581</v>
      </c>
      <c r="I35" s="118"/>
      <c r="J35" s="105"/>
      <c r="K35" s="120">
        <f>K13+K34</f>
        <v>1.9673913043478253</v>
      </c>
      <c r="L35" s="118"/>
      <c r="M35" s="105"/>
      <c r="N35" s="208"/>
      <c r="O35" s="120">
        <f>O13+O34</f>
        <v>1.510416666666669</v>
      </c>
      <c r="P35" s="121"/>
      <c r="Q35" s="100"/>
      <c r="R35" s="92"/>
      <c r="S35" s="93"/>
      <c r="T35" s="94"/>
      <c r="U35" s="95"/>
      <c r="V35" s="102"/>
      <c r="W35" s="97"/>
      <c r="X35" s="95"/>
      <c r="Y35" s="96"/>
      <c r="Z35" s="97"/>
      <c r="AA35" s="95"/>
      <c r="AB35" s="96"/>
      <c r="AC35" s="97"/>
      <c r="AD35" s="95"/>
      <c r="AE35" s="98"/>
      <c r="AF35" s="99"/>
      <c r="AG35" s="100"/>
      <c r="AH35" s="92"/>
      <c r="AI35" s="93"/>
      <c r="AJ35" s="94"/>
      <c r="AK35" s="95"/>
      <c r="AL35" s="96"/>
      <c r="AM35" s="97"/>
      <c r="AN35" s="95"/>
      <c r="AO35" s="96"/>
      <c r="AP35" s="97"/>
      <c r="AQ35" s="95"/>
      <c r="AR35" s="96"/>
      <c r="AS35" s="97"/>
      <c r="AT35" s="95"/>
      <c r="AU35" s="98"/>
      <c r="AV35" s="99"/>
      <c r="AW35" s="100"/>
      <c r="AX35" s="92"/>
      <c r="AY35" s="93"/>
      <c r="AZ35" s="94"/>
      <c r="BA35" s="95"/>
      <c r="BB35" s="96"/>
      <c r="BC35" s="97"/>
      <c r="BD35" s="95"/>
      <c r="BE35" s="96"/>
      <c r="BF35" s="97"/>
      <c r="BG35" s="95"/>
      <c r="BH35" s="96"/>
      <c r="BI35" s="97"/>
      <c r="BJ35" s="95"/>
      <c r="BK35" s="98"/>
      <c r="BL35" s="99"/>
      <c r="BM35" s="100"/>
      <c r="BN35" s="92"/>
      <c r="BO35" s="93"/>
      <c r="BP35" s="94"/>
      <c r="BQ35" s="95"/>
      <c r="BR35" s="96"/>
      <c r="BS35" s="97"/>
      <c r="BT35" s="95"/>
      <c r="BU35" s="96"/>
      <c r="BV35" s="97"/>
      <c r="BW35" s="95"/>
      <c r="BX35" s="96"/>
      <c r="BY35" s="97"/>
      <c r="BZ35" s="95"/>
      <c r="CA35" s="98"/>
      <c r="CB35" s="99"/>
      <c r="CC35" s="100"/>
      <c r="CD35" s="92"/>
      <c r="CE35" s="93"/>
      <c r="CF35" s="94"/>
      <c r="CG35" s="95"/>
      <c r="CH35" s="96"/>
      <c r="CI35" s="97"/>
      <c r="CJ35" s="95"/>
      <c r="CK35" s="96"/>
      <c r="CL35" s="97"/>
      <c r="CM35" s="95"/>
      <c r="CN35" s="96"/>
      <c r="CO35" s="97"/>
      <c r="CP35" s="95"/>
      <c r="CQ35" s="98"/>
      <c r="CR35" s="99"/>
      <c r="CS35" s="100"/>
      <c r="CT35" s="92"/>
      <c r="CU35" s="93"/>
      <c r="CV35" s="94"/>
      <c r="CW35" s="95"/>
      <c r="CX35" s="96"/>
      <c r="CY35" s="97"/>
      <c r="CZ35" s="95"/>
      <c r="DA35" s="96"/>
      <c r="DB35" s="97"/>
      <c r="DC35" s="95"/>
      <c r="DD35" s="96"/>
      <c r="DE35" s="97"/>
      <c r="DF35" s="95"/>
      <c r="DG35" s="98"/>
      <c r="DH35" s="99"/>
      <c r="DI35" s="100"/>
      <c r="DJ35" s="100"/>
    </row>
    <row r="36" spans="1:134" ht="14.4" customHeight="1" x14ac:dyDescent="0.3">
      <c r="A36" s="331" t="s">
        <v>37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209"/>
      <c r="O36" s="77"/>
      <c r="P36" s="78"/>
      <c r="Q36" s="1"/>
      <c r="R36" s="313" t="s">
        <v>38</v>
      </c>
      <c r="S36" s="314"/>
      <c r="T36" s="314"/>
      <c r="U36" s="314"/>
      <c r="V36" s="314"/>
      <c r="W36" s="314"/>
      <c r="X36" s="314"/>
      <c r="Y36" s="314"/>
      <c r="Z36" s="314"/>
      <c r="AA36" s="314"/>
      <c r="AB36" s="314"/>
      <c r="AC36" s="314"/>
      <c r="AD36" s="314"/>
      <c r="AE36" s="77"/>
      <c r="AF36" s="78"/>
      <c r="AG36" s="1"/>
      <c r="AH36" s="313" t="s">
        <v>38</v>
      </c>
      <c r="AI36" s="314"/>
      <c r="AJ36" s="314"/>
      <c r="AK36" s="314"/>
      <c r="AL36" s="314"/>
      <c r="AM36" s="314"/>
      <c r="AN36" s="314"/>
      <c r="AO36" s="314"/>
      <c r="AP36" s="314"/>
      <c r="AQ36" s="314"/>
      <c r="AR36" s="314"/>
      <c r="AS36" s="314"/>
      <c r="AT36" s="314"/>
      <c r="AU36" s="77"/>
      <c r="AV36" s="78"/>
      <c r="AW36" s="1"/>
      <c r="AX36" s="313" t="s">
        <v>38</v>
      </c>
      <c r="AY36" s="314"/>
      <c r="AZ36" s="314"/>
      <c r="BA36" s="314"/>
      <c r="BB36" s="314"/>
      <c r="BC36" s="314"/>
      <c r="BD36" s="314"/>
      <c r="BE36" s="314"/>
      <c r="BF36" s="314"/>
      <c r="BG36" s="314"/>
      <c r="BH36" s="314"/>
      <c r="BI36" s="314"/>
      <c r="BJ36" s="314"/>
      <c r="BK36" s="77"/>
      <c r="BL36" s="78"/>
      <c r="BM36" s="1"/>
      <c r="BN36" s="313" t="s">
        <v>38</v>
      </c>
      <c r="BO36" s="314"/>
      <c r="BP36" s="314"/>
      <c r="BQ36" s="314"/>
      <c r="BR36" s="314"/>
      <c r="BS36" s="314"/>
      <c r="BT36" s="314"/>
      <c r="BU36" s="314"/>
      <c r="BV36" s="314"/>
      <c r="BW36" s="314"/>
      <c r="BX36" s="314"/>
      <c r="BY36" s="314"/>
      <c r="BZ36" s="314"/>
      <c r="CA36" s="77"/>
      <c r="CB36" s="78"/>
      <c r="CC36" s="1"/>
      <c r="CD36" s="313" t="s">
        <v>38</v>
      </c>
      <c r="CE36" s="314"/>
      <c r="CF36" s="314"/>
      <c r="CG36" s="314"/>
      <c r="CH36" s="314"/>
      <c r="CI36" s="314"/>
      <c r="CJ36" s="314"/>
      <c r="CK36" s="314"/>
      <c r="CL36" s="314"/>
      <c r="CM36" s="314"/>
      <c r="CN36" s="314"/>
      <c r="CO36" s="314"/>
      <c r="CP36" s="314"/>
      <c r="CQ36" s="77"/>
      <c r="CR36" s="78"/>
      <c r="CS36" s="1"/>
      <c r="CT36" s="313" t="s">
        <v>38</v>
      </c>
      <c r="CU36" s="314"/>
      <c r="CV36" s="314"/>
      <c r="CW36" s="314"/>
      <c r="CX36" s="314"/>
      <c r="CY36" s="314"/>
      <c r="CZ36" s="314"/>
      <c r="DA36" s="314"/>
      <c r="DB36" s="314"/>
      <c r="DC36" s="314"/>
      <c r="DD36" s="314"/>
      <c r="DE36" s="314"/>
      <c r="DF36" s="314"/>
      <c r="DG36" s="77"/>
      <c r="DH36" s="78"/>
      <c r="DI36" s="1"/>
      <c r="DJ36" s="1"/>
    </row>
    <row r="37" spans="1:134" s="48" customFormat="1" ht="14.4" x14ac:dyDescent="0.3">
      <c r="A37" s="243" t="s">
        <v>39</v>
      </c>
      <c r="B37" s="244">
        <v>25000</v>
      </c>
      <c r="C37" s="315" t="s">
        <v>40</v>
      </c>
      <c r="D37" s="315"/>
      <c r="E37" s="245"/>
      <c r="F37" s="245"/>
      <c r="G37" s="246">
        <v>180</v>
      </c>
      <c r="H37" s="247"/>
      <c r="I37" s="248"/>
      <c r="J37" s="317" t="s">
        <v>41</v>
      </c>
      <c r="K37" s="317"/>
      <c r="L37" s="317"/>
      <c r="M37" s="249">
        <v>9</v>
      </c>
      <c r="N37" s="250"/>
      <c r="O37" s="251"/>
      <c r="P37" s="252"/>
      <c r="Q37" s="253"/>
      <c r="R37" s="243" t="s">
        <v>39</v>
      </c>
      <c r="S37" s="244">
        <v>25000</v>
      </c>
      <c r="T37" s="315" t="s">
        <v>40</v>
      </c>
      <c r="U37" s="315"/>
      <c r="V37" s="245"/>
      <c r="W37" s="245"/>
      <c r="X37" s="246">
        <v>160</v>
      </c>
      <c r="Y37" s="247"/>
      <c r="Z37" s="248"/>
      <c r="AA37" s="317" t="s">
        <v>41</v>
      </c>
      <c r="AB37" s="317"/>
      <c r="AC37" s="317"/>
      <c r="AD37" s="249">
        <v>6</v>
      </c>
      <c r="AE37" s="251"/>
      <c r="AF37" s="252"/>
      <c r="AG37" s="253"/>
      <c r="AH37" s="243" t="s">
        <v>39</v>
      </c>
      <c r="AI37" s="244">
        <v>17054</v>
      </c>
      <c r="AJ37" s="315" t="s">
        <v>40</v>
      </c>
      <c r="AK37" s="315"/>
      <c r="AL37" s="245"/>
      <c r="AM37" s="245"/>
      <c r="AN37" s="246">
        <v>157</v>
      </c>
      <c r="AO37" s="247"/>
      <c r="AP37" s="248"/>
      <c r="AQ37" s="317" t="s">
        <v>41</v>
      </c>
      <c r="AR37" s="317"/>
      <c r="AS37" s="317"/>
      <c r="AT37" s="249">
        <v>9</v>
      </c>
      <c r="AU37" s="251"/>
      <c r="AV37" s="252"/>
      <c r="AW37" s="253"/>
      <c r="AX37" s="243" t="s">
        <v>39</v>
      </c>
      <c r="AY37" s="244">
        <v>45555</v>
      </c>
      <c r="AZ37" s="315" t="s">
        <v>40</v>
      </c>
      <c r="BA37" s="315"/>
      <c r="BB37" s="245"/>
      <c r="BC37" s="245"/>
      <c r="BD37" s="246">
        <v>88</v>
      </c>
      <c r="BE37" s="247"/>
      <c r="BF37" s="248"/>
      <c r="BG37" s="317" t="s">
        <v>41</v>
      </c>
      <c r="BH37" s="317"/>
      <c r="BI37" s="317"/>
      <c r="BJ37" s="249">
        <v>5</v>
      </c>
      <c r="BK37" s="251"/>
      <c r="BL37" s="252"/>
      <c r="BM37" s="253"/>
      <c r="BN37" s="243" t="s">
        <v>39</v>
      </c>
      <c r="BO37" s="244">
        <v>6555</v>
      </c>
      <c r="BP37" s="315" t="s">
        <v>40</v>
      </c>
      <c r="BQ37" s="315"/>
      <c r="BR37" s="245"/>
      <c r="BS37" s="245"/>
      <c r="BT37" s="246">
        <v>67</v>
      </c>
      <c r="BU37" s="247"/>
      <c r="BV37" s="248"/>
      <c r="BW37" s="317" t="s">
        <v>41</v>
      </c>
      <c r="BX37" s="317"/>
      <c r="BY37" s="317"/>
      <c r="BZ37" s="249">
        <v>3</v>
      </c>
      <c r="CA37" s="251"/>
      <c r="CB37" s="252"/>
      <c r="CC37" s="253"/>
      <c r="CD37" s="243" t="s">
        <v>39</v>
      </c>
      <c r="CE37" s="244">
        <v>4000</v>
      </c>
      <c r="CF37" s="315" t="s">
        <v>40</v>
      </c>
      <c r="CG37" s="315"/>
      <c r="CH37" s="245"/>
      <c r="CI37" s="245"/>
      <c r="CJ37" s="246">
        <v>23</v>
      </c>
      <c r="CK37" s="247"/>
      <c r="CL37" s="248"/>
      <c r="CM37" s="317" t="s">
        <v>41</v>
      </c>
      <c r="CN37" s="317"/>
      <c r="CO37" s="317"/>
      <c r="CP37" s="249">
        <v>2</v>
      </c>
      <c r="CQ37" s="251"/>
      <c r="CR37" s="252"/>
      <c r="CS37" s="253"/>
      <c r="CT37" s="243" t="s">
        <v>39</v>
      </c>
      <c r="CU37" s="244">
        <v>120000</v>
      </c>
      <c r="CV37" s="315" t="s">
        <v>40</v>
      </c>
      <c r="CW37" s="315"/>
      <c r="CX37" s="245"/>
      <c r="CY37" s="245"/>
      <c r="CZ37" s="246">
        <v>200</v>
      </c>
      <c r="DA37" s="247"/>
      <c r="DB37" s="248"/>
      <c r="DC37" s="317" t="s">
        <v>41</v>
      </c>
      <c r="DD37" s="317"/>
      <c r="DE37" s="317"/>
      <c r="DF37" s="249">
        <v>6</v>
      </c>
      <c r="DG37" s="251"/>
      <c r="DH37" s="252"/>
      <c r="DI37" s="253"/>
      <c r="DJ37" s="253"/>
      <c r="DK37" s="224"/>
      <c r="DL37" s="224"/>
      <c r="DM37" s="224"/>
      <c r="DN37" s="224"/>
      <c r="DO37" s="224"/>
      <c r="DP37" s="224"/>
      <c r="DQ37" s="224"/>
      <c r="DR37" s="224"/>
      <c r="DS37" s="224"/>
      <c r="DT37" s="224"/>
      <c r="DU37" s="224"/>
      <c r="DV37" s="224"/>
      <c r="DW37" s="224"/>
      <c r="DX37" s="224"/>
      <c r="DY37" s="224"/>
      <c r="DZ37" s="224"/>
      <c r="EA37" s="224"/>
      <c r="EB37" s="224"/>
      <c r="EC37" s="224"/>
      <c r="ED37" s="224"/>
    </row>
    <row r="38" spans="1:134" s="48" customFormat="1" ht="14.4" x14ac:dyDescent="0.3">
      <c r="A38" s="254" t="s">
        <v>42</v>
      </c>
      <c r="B38" s="255">
        <f>M3+(8*M37*G37)</f>
        <v>12960</v>
      </c>
      <c r="C38" s="256" t="s">
        <v>43</v>
      </c>
      <c r="D38" s="79" t="s">
        <v>44</v>
      </c>
      <c r="E38" s="79"/>
      <c r="F38" s="79"/>
      <c r="G38" s="257">
        <v>1.2</v>
      </c>
      <c r="H38" s="79"/>
      <c r="I38" s="79"/>
      <c r="J38" s="316">
        <f>B38*G38</f>
        <v>15552</v>
      </c>
      <c r="K38" s="316"/>
      <c r="L38" s="316"/>
      <c r="M38" s="256" t="s">
        <v>43</v>
      </c>
      <c r="N38" s="258"/>
      <c r="O38" s="141"/>
      <c r="P38" s="259"/>
      <c r="Q38" s="260"/>
      <c r="R38" s="254" t="s">
        <v>42</v>
      </c>
      <c r="S38" s="255">
        <f>AD3+(8*AD37*X37)</f>
        <v>7680</v>
      </c>
      <c r="T38" s="256" t="s">
        <v>43</v>
      </c>
      <c r="U38" s="79" t="s">
        <v>44</v>
      </c>
      <c r="V38" s="79"/>
      <c r="W38" s="79"/>
      <c r="X38" s="257">
        <v>0.95</v>
      </c>
      <c r="Y38" s="79"/>
      <c r="Z38" s="79"/>
      <c r="AA38" s="316">
        <f>S38*X38</f>
        <v>7296</v>
      </c>
      <c r="AB38" s="316"/>
      <c r="AC38" s="316"/>
      <c r="AD38" s="256" t="s">
        <v>43</v>
      </c>
      <c r="AE38" s="141"/>
      <c r="AF38" s="259"/>
      <c r="AG38" s="260"/>
      <c r="AH38" s="254" t="s">
        <v>42</v>
      </c>
      <c r="AI38" s="255">
        <f>AT3+(8*AT37*AN37)</f>
        <v>11304</v>
      </c>
      <c r="AJ38" s="256" t="s">
        <v>43</v>
      </c>
      <c r="AK38" s="79" t="s">
        <v>44</v>
      </c>
      <c r="AL38" s="79"/>
      <c r="AM38" s="79"/>
      <c r="AN38" s="257">
        <v>1.05</v>
      </c>
      <c r="AO38" s="79"/>
      <c r="AP38" s="79"/>
      <c r="AQ38" s="316">
        <f>AI38*AN38</f>
        <v>11869.2</v>
      </c>
      <c r="AR38" s="316"/>
      <c r="AS38" s="316"/>
      <c r="AT38" s="256" t="s">
        <v>43</v>
      </c>
      <c r="AU38" s="141"/>
      <c r="AV38" s="259"/>
      <c r="AW38" s="260"/>
      <c r="AX38" s="254" t="s">
        <v>42</v>
      </c>
      <c r="AY38" s="255">
        <f>BJ3+(8*BJ37*BD37)</f>
        <v>3520</v>
      </c>
      <c r="AZ38" s="256" t="s">
        <v>43</v>
      </c>
      <c r="BA38" s="79" t="s">
        <v>44</v>
      </c>
      <c r="BB38" s="79"/>
      <c r="BC38" s="79"/>
      <c r="BD38" s="257">
        <v>1.1499999999999999</v>
      </c>
      <c r="BE38" s="79"/>
      <c r="BF38" s="79"/>
      <c r="BG38" s="316">
        <f>AY38*BD38</f>
        <v>4047.9999999999995</v>
      </c>
      <c r="BH38" s="316"/>
      <c r="BI38" s="316"/>
      <c r="BJ38" s="256" t="s">
        <v>43</v>
      </c>
      <c r="BK38" s="141"/>
      <c r="BL38" s="259"/>
      <c r="BM38" s="260"/>
      <c r="BN38" s="254" t="s">
        <v>42</v>
      </c>
      <c r="BO38" s="255">
        <f>BZ3+(8*BZ37*BT37)</f>
        <v>1608</v>
      </c>
      <c r="BP38" s="256" t="s">
        <v>43</v>
      </c>
      <c r="BQ38" s="79" t="s">
        <v>44</v>
      </c>
      <c r="BR38" s="79"/>
      <c r="BS38" s="79"/>
      <c r="BT38" s="257">
        <v>1.3</v>
      </c>
      <c r="BU38" s="79"/>
      <c r="BV38" s="79"/>
      <c r="BW38" s="316">
        <f>BO38*BT38</f>
        <v>2090.4</v>
      </c>
      <c r="BX38" s="316"/>
      <c r="BY38" s="316"/>
      <c r="BZ38" s="256" t="s">
        <v>43</v>
      </c>
      <c r="CA38" s="141"/>
      <c r="CB38" s="259"/>
      <c r="CC38" s="260"/>
      <c r="CD38" s="254" t="s">
        <v>42</v>
      </c>
      <c r="CE38" s="255">
        <f>CP3+(8*CP37*CJ37)</f>
        <v>368</v>
      </c>
      <c r="CF38" s="256" t="s">
        <v>43</v>
      </c>
      <c r="CG38" s="79" t="s">
        <v>44</v>
      </c>
      <c r="CH38" s="79"/>
      <c r="CI38" s="79"/>
      <c r="CJ38" s="257">
        <v>1.21</v>
      </c>
      <c r="CK38" s="79"/>
      <c r="CL38" s="79"/>
      <c r="CM38" s="316">
        <f>CE38*CJ38</f>
        <v>445.28</v>
      </c>
      <c r="CN38" s="316"/>
      <c r="CO38" s="316"/>
      <c r="CP38" s="256" t="s">
        <v>43</v>
      </c>
      <c r="CQ38" s="141"/>
      <c r="CR38" s="259"/>
      <c r="CS38" s="260"/>
      <c r="CT38" s="254" t="s">
        <v>42</v>
      </c>
      <c r="CU38" s="255">
        <f>DF3+(8*DF37*CZ37)</f>
        <v>9600</v>
      </c>
      <c r="CV38" s="256" t="s">
        <v>43</v>
      </c>
      <c r="CW38" s="79" t="s">
        <v>44</v>
      </c>
      <c r="CX38" s="79"/>
      <c r="CY38" s="79"/>
      <c r="CZ38" s="257">
        <v>1.1000000000000001</v>
      </c>
      <c r="DA38" s="79"/>
      <c r="DB38" s="79"/>
      <c r="DC38" s="316">
        <f>CU38*CZ38</f>
        <v>10560</v>
      </c>
      <c r="DD38" s="316"/>
      <c r="DE38" s="316"/>
      <c r="DF38" s="256" t="s">
        <v>43</v>
      </c>
      <c r="DG38" s="141"/>
      <c r="DH38" s="259"/>
      <c r="DI38" s="260"/>
      <c r="DJ38" s="260"/>
      <c r="DK38" s="224"/>
      <c r="DL38" s="224"/>
      <c r="DM38" s="224"/>
      <c r="DN38" s="224"/>
      <c r="DO38" s="224"/>
      <c r="DP38" s="224"/>
      <c r="DQ38" s="224"/>
      <c r="DR38" s="224"/>
      <c r="DS38" s="224"/>
      <c r="DT38" s="224"/>
      <c r="DU38" s="224"/>
      <c r="DV38" s="224"/>
      <c r="DW38" s="224"/>
      <c r="DX38" s="224"/>
      <c r="DY38" s="224"/>
      <c r="DZ38" s="224"/>
      <c r="EA38" s="224"/>
      <c r="EB38" s="224"/>
      <c r="EC38" s="224"/>
      <c r="ED38" s="224"/>
    </row>
    <row r="39" spans="1:134" s="48" customFormat="1" x14ac:dyDescent="0.3">
      <c r="A39" s="261" t="s">
        <v>45</v>
      </c>
      <c r="B39" s="262">
        <f>B37/(G37*M37)</f>
        <v>15.432098765432098</v>
      </c>
      <c r="C39" s="263" t="s">
        <v>46</v>
      </c>
      <c r="D39" s="315">
        <f>J39-B39</f>
        <v>-2.5720164609053491</v>
      </c>
      <c r="E39" s="317"/>
      <c r="F39" s="317"/>
      <c r="G39" s="318" t="s">
        <v>47</v>
      </c>
      <c r="H39" s="318"/>
      <c r="I39" s="318"/>
      <c r="J39" s="319">
        <f>B37/((G37*G38)*M37)</f>
        <v>12.860082304526749</v>
      </c>
      <c r="K39" s="319"/>
      <c r="L39" s="319"/>
      <c r="M39" s="263" t="s">
        <v>46</v>
      </c>
      <c r="N39" s="264"/>
      <c r="O39" s="265"/>
      <c r="P39" s="266"/>
      <c r="Q39" s="267"/>
      <c r="R39" s="261" t="s">
        <v>45</v>
      </c>
      <c r="S39" s="262">
        <f>S37/(X37*AD37)</f>
        <v>26.041666666666668</v>
      </c>
      <c r="T39" s="263" t="s">
        <v>46</v>
      </c>
      <c r="U39" s="315">
        <f>AA39-S39</f>
        <v>1.3706140350877192</v>
      </c>
      <c r="V39" s="317"/>
      <c r="W39" s="317"/>
      <c r="X39" s="318" t="s">
        <v>47</v>
      </c>
      <c r="Y39" s="318"/>
      <c r="Z39" s="318"/>
      <c r="AA39" s="319">
        <f>S37/((X37*X38)*AD37)</f>
        <v>27.412280701754387</v>
      </c>
      <c r="AB39" s="319"/>
      <c r="AC39" s="319"/>
      <c r="AD39" s="263" t="s">
        <v>46</v>
      </c>
      <c r="AE39" s="265"/>
      <c r="AF39" s="266"/>
      <c r="AG39" s="267"/>
      <c r="AH39" s="261" t="s">
        <v>45</v>
      </c>
      <c r="AI39" s="262">
        <f>AI37/(AN37*AT37)</f>
        <v>12.069355980184005</v>
      </c>
      <c r="AJ39" s="263" t="s">
        <v>46</v>
      </c>
      <c r="AK39" s="315">
        <f>AQ39-AI39</f>
        <v>-0.57473123715161734</v>
      </c>
      <c r="AL39" s="317"/>
      <c r="AM39" s="317"/>
      <c r="AN39" s="318" t="s">
        <v>47</v>
      </c>
      <c r="AO39" s="318"/>
      <c r="AP39" s="318"/>
      <c r="AQ39" s="319">
        <f>AI37/((AN37*AN38)*AT37)</f>
        <v>11.494624743032388</v>
      </c>
      <c r="AR39" s="319"/>
      <c r="AS39" s="319"/>
      <c r="AT39" s="263" t="s">
        <v>46</v>
      </c>
      <c r="AU39" s="265"/>
      <c r="AV39" s="266"/>
      <c r="AW39" s="267"/>
      <c r="AX39" s="261" t="s">
        <v>45</v>
      </c>
      <c r="AY39" s="262">
        <f>AY37/(BD37*BJ37)</f>
        <v>103.53409090909091</v>
      </c>
      <c r="AZ39" s="263" t="s">
        <v>46</v>
      </c>
      <c r="BA39" s="315">
        <f>BG39-AY39</f>
        <v>-13.504446640316189</v>
      </c>
      <c r="BB39" s="317"/>
      <c r="BC39" s="317"/>
      <c r="BD39" s="318" t="s">
        <v>47</v>
      </c>
      <c r="BE39" s="318"/>
      <c r="BF39" s="318"/>
      <c r="BG39" s="319">
        <f>AY37/((BD37*BD38)*BJ37)</f>
        <v>90.029644268774717</v>
      </c>
      <c r="BH39" s="319"/>
      <c r="BI39" s="319"/>
      <c r="BJ39" s="263" t="s">
        <v>46</v>
      </c>
      <c r="BK39" s="265"/>
      <c r="BL39" s="266"/>
      <c r="BM39" s="267"/>
      <c r="BN39" s="261" t="s">
        <v>45</v>
      </c>
      <c r="BO39" s="262">
        <f>BO37/(BT37*BZ37)</f>
        <v>32.611940298507463</v>
      </c>
      <c r="BP39" s="263" t="s">
        <v>46</v>
      </c>
      <c r="BQ39" s="315">
        <f>BW39-BO39</f>
        <v>-7.525832376578645</v>
      </c>
      <c r="BR39" s="317"/>
      <c r="BS39" s="317"/>
      <c r="BT39" s="318" t="s">
        <v>47</v>
      </c>
      <c r="BU39" s="318"/>
      <c r="BV39" s="318"/>
      <c r="BW39" s="319">
        <f>BO37/((BT37*BT38)*BZ37)</f>
        <v>25.086107921928818</v>
      </c>
      <c r="BX39" s="319"/>
      <c r="BY39" s="319"/>
      <c r="BZ39" s="263" t="s">
        <v>46</v>
      </c>
      <c r="CA39" s="265"/>
      <c r="CB39" s="266"/>
      <c r="CC39" s="267"/>
      <c r="CD39" s="261" t="s">
        <v>45</v>
      </c>
      <c r="CE39" s="262">
        <f>CE37/(CJ37*CP37)</f>
        <v>86.956521739130437</v>
      </c>
      <c r="CF39" s="263" t="s">
        <v>46</v>
      </c>
      <c r="CG39" s="315">
        <f>CM39-CE39</f>
        <v>-15.091627739849088</v>
      </c>
      <c r="CH39" s="317"/>
      <c r="CI39" s="317"/>
      <c r="CJ39" s="318" t="s">
        <v>47</v>
      </c>
      <c r="CK39" s="318"/>
      <c r="CL39" s="318"/>
      <c r="CM39" s="319">
        <f>CE37/((CJ37*CJ38)*CP37)</f>
        <v>71.86489399928135</v>
      </c>
      <c r="CN39" s="319"/>
      <c r="CO39" s="319"/>
      <c r="CP39" s="263" t="s">
        <v>46</v>
      </c>
      <c r="CQ39" s="265"/>
      <c r="CR39" s="266"/>
      <c r="CS39" s="267"/>
      <c r="CT39" s="261" t="s">
        <v>45</v>
      </c>
      <c r="CU39" s="262">
        <f>CU37/(CZ37*DF37)</f>
        <v>100</v>
      </c>
      <c r="CV39" s="263" t="s">
        <v>46</v>
      </c>
      <c r="CW39" s="315">
        <f>DC39-CU39</f>
        <v>-9.0909090909091077</v>
      </c>
      <c r="CX39" s="317"/>
      <c r="CY39" s="317"/>
      <c r="CZ39" s="318" t="s">
        <v>47</v>
      </c>
      <c r="DA39" s="318"/>
      <c r="DB39" s="318"/>
      <c r="DC39" s="319">
        <f>CU37/((CZ37*CZ38)*DF37)</f>
        <v>90.909090909090892</v>
      </c>
      <c r="DD39" s="319"/>
      <c r="DE39" s="319"/>
      <c r="DF39" s="263" t="s">
        <v>46</v>
      </c>
      <c r="DG39" s="265"/>
      <c r="DH39" s="266"/>
      <c r="DI39" s="267"/>
      <c r="DJ39" s="267"/>
      <c r="DK39" s="224"/>
      <c r="DL39" s="268"/>
      <c r="DM39" s="224"/>
      <c r="DN39"/>
      <c r="DO39"/>
      <c r="DP39"/>
      <c r="DQ39" s="224"/>
      <c r="DR39" s="224"/>
      <c r="DS39" s="224"/>
      <c r="DT39" s="224"/>
      <c r="DU39" s="224"/>
      <c r="DV39" s="224"/>
      <c r="DW39" s="224"/>
      <c r="DX39" s="224"/>
      <c r="DY39" s="224"/>
      <c r="DZ39" s="224"/>
      <c r="EA39" s="224"/>
      <c r="EB39" s="224"/>
      <c r="EC39" s="224"/>
      <c r="ED39" s="224"/>
    </row>
    <row r="40" spans="1:134" s="48" customFormat="1" x14ac:dyDescent="0.3">
      <c r="A40" s="269" t="s">
        <v>48</v>
      </c>
      <c r="B40" s="270">
        <f>B39/8</f>
        <v>1.9290123456790123</v>
      </c>
      <c r="C40" s="271" t="s">
        <v>49</v>
      </c>
      <c r="D40" s="320"/>
      <c r="E40" s="320"/>
      <c r="F40" s="320"/>
      <c r="G40" s="320"/>
      <c r="H40" s="320"/>
      <c r="I40" s="320"/>
      <c r="J40" s="321">
        <f>J39/8</f>
        <v>1.6075102880658436</v>
      </c>
      <c r="K40" s="321"/>
      <c r="L40" s="321"/>
      <c r="M40" s="271" t="s">
        <v>49</v>
      </c>
      <c r="N40" s="272"/>
      <c r="O40" s="273"/>
      <c r="P40" s="274"/>
      <c r="Q40" s="267"/>
      <c r="R40" s="269" t="s">
        <v>48</v>
      </c>
      <c r="S40" s="270">
        <f>S39/8</f>
        <v>3.2552083333333335</v>
      </c>
      <c r="T40" s="271" t="s">
        <v>49</v>
      </c>
      <c r="U40" s="320"/>
      <c r="V40" s="320"/>
      <c r="W40" s="320"/>
      <c r="X40" s="320"/>
      <c r="Y40" s="320"/>
      <c r="Z40" s="320"/>
      <c r="AA40" s="321">
        <f>AA39/8</f>
        <v>3.4265350877192984</v>
      </c>
      <c r="AB40" s="321"/>
      <c r="AC40" s="321"/>
      <c r="AD40" s="271" t="s">
        <v>49</v>
      </c>
      <c r="AE40" s="273"/>
      <c r="AF40" s="274"/>
      <c r="AG40" s="267"/>
      <c r="AH40" s="269" t="s">
        <v>48</v>
      </c>
      <c r="AI40" s="270">
        <f>AI39/8</f>
        <v>1.5086694975230006</v>
      </c>
      <c r="AJ40" s="271" t="s">
        <v>49</v>
      </c>
      <c r="AK40" s="320"/>
      <c r="AL40" s="320"/>
      <c r="AM40" s="320"/>
      <c r="AN40" s="320"/>
      <c r="AO40" s="320"/>
      <c r="AP40" s="320"/>
      <c r="AQ40" s="321">
        <f>AQ39/8</f>
        <v>1.4368280928790484</v>
      </c>
      <c r="AR40" s="321"/>
      <c r="AS40" s="321"/>
      <c r="AT40" s="271" t="s">
        <v>49</v>
      </c>
      <c r="AU40" s="273"/>
      <c r="AV40" s="274"/>
      <c r="AW40" s="267"/>
      <c r="AX40" s="269" t="s">
        <v>48</v>
      </c>
      <c r="AY40" s="270">
        <f>AY39/8</f>
        <v>12.941761363636363</v>
      </c>
      <c r="AZ40" s="271" t="s">
        <v>49</v>
      </c>
      <c r="BA40" s="320"/>
      <c r="BB40" s="320"/>
      <c r="BC40" s="320"/>
      <c r="BD40" s="320"/>
      <c r="BE40" s="320"/>
      <c r="BF40" s="320"/>
      <c r="BG40" s="321">
        <f>BG39/8</f>
        <v>11.25370553359684</v>
      </c>
      <c r="BH40" s="321"/>
      <c r="BI40" s="321"/>
      <c r="BJ40" s="271" t="s">
        <v>49</v>
      </c>
      <c r="BK40" s="273"/>
      <c r="BL40" s="274"/>
      <c r="BM40" s="267"/>
      <c r="BN40" s="269" t="s">
        <v>48</v>
      </c>
      <c r="BO40" s="270">
        <f>BO39/8</f>
        <v>4.0764925373134329</v>
      </c>
      <c r="BP40" s="271" t="s">
        <v>49</v>
      </c>
      <c r="BQ40" s="320"/>
      <c r="BR40" s="320"/>
      <c r="BS40" s="320"/>
      <c r="BT40" s="320"/>
      <c r="BU40" s="320"/>
      <c r="BV40" s="320"/>
      <c r="BW40" s="321">
        <f>BW39/8</f>
        <v>3.1357634902411022</v>
      </c>
      <c r="BX40" s="321"/>
      <c r="BY40" s="321"/>
      <c r="BZ40" s="271" t="s">
        <v>49</v>
      </c>
      <c r="CA40" s="273"/>
      <c r="CB40" s="274"/>
      <c r="CC40" s="267"/>
      <c r="CD40" s="269" t="s">
        <v>48</v>
      </c>
      <c r="CE40" s="270">
        <f>CE39/8</f>
        <v>10.869565217391305</v>
      </c>
      <c r="CF40" s="271" t="s">
        <v>49</v>
      </c>
      <c r="CG40" s="320"/>
      <c r="CH40" s="320"/>
      <c r="CI40" s="320"/>
      <c r="CJ40" s="320"/>
      <c r="CK40" s="320"/>
      <c r="CL40" s="320"/>
      <c r="CM40" s="321">
        <f>CM39/8</f>
        <v>8.9831117499101687</v>
      </c>
      <c r="CN40" s="321"/>
      <c r="CO40" s="321"/>
      <c r="CP40" s="271" t="s">
        <v>49</v>
      </c>
      <c r="CQ40" s="273"/>
      <c r="CR40" s="274"/>
      <c r="CS40" s="267"/>
      <c r="CT40" s="269" t="s">
        <v>48</v>
      </c>
      <c r="CU40" s="270">
        <f>CU39/8</f>
        <v>12.5</v>
      </c>
      <c r="CV40" s="271" t="s">
        <v>49</v>
      </c>
      <c r="CW40" s="320"/>
      <c r="CX40" s="320"/>
      <c r="CY40" s="320"/>
      <c r="CZ40" s="320"/>
      <c r="DA40" s="320"/>
      <c r="DB40" s="320"/>
      <c r="DC40" s="321">
        <f>DC39/8</f>
        <v>11.363636363636362</v>
      </c>
      <c r="DD40" s="321"/>
      <c r="DE40" s="321"/>
      <c r="DF40" s="271" t="s">
        <v>49</v>
      </c>
      <c r="DG40" s="273"/>
      <c r="DH40" s="274"/>
      <c r="DI40" s="267"/>
      <c r="DJ40" s="267"/>
      <c r="DK40" s="224"/>
      <c r="DL40" s="224"/>
      <c r="DM40" s="224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</row>
    <row r="41" spans="1:134" ht="7.95" customHeight="1" x14ac:dyDescent="0.3"/>
    <row r="42" spans="1:134" ht="49.95" customHeight="1" x14ac:dyDescent="0.3">
      <c r="A42" s="336" t="s">
        <v>50</v>
      </c>
      <c r="B42" s="337"/>
      <c r="C42" s="337"/>
      <c r="D42" s="80"/>
      <c r="E42" s="80"/>
      <c r="F42" s="80"/>
      <c r="G42" s="80"/>
      <c r="H42" s="80"/>
      <c r="I42" s="80"/>
      <c r="J42" s="80"/>
      <c r="K42" s="80"/>
      <c r="L42" s="83"/>
      <c r="M42" s="81"/>
      <c r="N42" s="211"/>
      <c r="O42" s="7"/>
      <c r="P42" s="8"/>
      <c r="Q42" s="6"/>
      <c r="R42" s="336" t="s">
        <v>51</v>
      </c>
      <c r="S42" s="337"/>
      <c r="T42" s="337"/>
      <c r="U42" s="80"/>
      <c r="V42" s="80"/>
      <c r="W42" s="80"/>
      <c r="X42" s="80"/>
      <c r="Y42" s="80"/>
      <c r="Z42" s="80"/>
      <c r="AA42" s="80"/>
      <c r="AB42" s="80"/>
      <c r="AC42" s="83"/>
      <c r="AD42" s="81"/>
      <c r="AE42" s="7"/>
      <c r="AF42" s="8"/>
      <c r="AG42" s="6"/>
      <c r="AH42" s="336" t="s">
        <v>52</v>
      </c>
      <c r="AI42" s="337"/>
      <c r="AJ42" s="337"/>
      <c r="AK42" s="80"/>
      <c r="AL42" s="80"/>
      <c r="AM42" s="80"/>
      <c r="AN42" s="80"/>
      <c r="AO42" s="80"/>
      <c r="AP42" s="80"/>
      <c r="AQ42" s="80"/>
      <c r="AR42" s="80"/>
      <c r="AS42" s="83"/>
      <c r="AT42" s="81"/>
      <c r="AU42" s="7"/>
      <c r="AV42" s="8"/>
      <c r="AW42" s="6"/>
      <c r="AX42" s="336" t="s">
        <v>53</v>
      </c>
      <c r="AY42" s="337"/>
      <c r="AZ42" s="337"/>
      <c r="BA42" s="80"/>
      <c r="BB42" s="80"/>
      <c r="BC42" s="80"/>
      <c r="BD42" s="80"/>
      <c r="BE42" s="80"/>
      <c r="BF42" s="80"/>
      <c r="BG42" s="80"/>
      <c r="BH42" s="80"/>
      <c r="BI42" s="83"/>
      <c r="BJ42" s="81"/>
      <c r="BK42" s="7"/>
      <c r="BL42" s="8"/>
      <c r="BM42" s="6"/>
      <c r="BN42" s="336" t="s">
        <v>54</v>
      </c>
      <c r="BO42" s="337"/>
      <c r="BP42" s="337"/>
      <c r="BQ42" s="80"/>
      <c r="BR42" s="80"/>
      <c r="BS42" s="80"/>
      <c r="BT42" s="80"/>
      <c r="BU42" s="80"/>
      <c r="BV42" s="80"/>
      <c r="BW42" s="80"/>
      <c r="BX42" s="80"/>
      <c r="BY42" s="83"/>
      <c r="BZ42" s="81"/>
      <c r="CA42" s="7"/>
      <c r="CB42" s="8"/>
      <c r="CC42" s="6"/>
      <c r="CD42" s="336" t="s">
        <v>55</v>
      </c>
      <c r="CE42" s="337"/>
      <c r="CF42" s="337"/>
      <c r="CG42" s="80"/>
      <c r="CH42" s="80"/>
      <c r="CI42" s="80"/>
      <c r="CJ42" s="80"/>
      <c r="CK42" s="80"/>
      <c r="CL42" s="80"/>
      <c r="CM42" s="80"/>
      <c r="CN42" s="80"/>
      <c r="CO42" s="83"/>
      <c r="CP42" s="81"/>
      <c r="CQ42" s="7"/>
      <c r="CR42" s="8"/>
      <c r="CS42" s="6"/>
      <c r="CT42" s="336" t="s">
        <v>56</v>
      </c>
      <c r="CU42" s="337"/>
      <c r="CV42" s="337"/>
      <c r="CW42" s="80"/>
      <c r="CX42" s="80"/>
      <c r="CY42" s="80"/>
      <c r="CZ42" s="80"/>
      <c r="DA42" s="80"/>
      <c r="DB42" s="80"/>
      <c r="DC42" s="80"/>
      <c r="DD42" s="80"/>
      <c r="DE42" s="83"/>
      <c r="DF42" s="81"/>
      <c r="DG42" s="7"/>
      <c r="DH42" s="8"/>
      <c r="DI42" s="6"/>
      <c r="DJ42" s="6"/>
      <c r="DK42" s="2"/>
      <c r="DL42" s="3"/>
    </row>
    <row r="43" spans="1:134" ht="34.950000000000003" customHeight="1" x14ac:dyDescent="0.3">
      <c r="A43" s="338"/>
      <c r="B43" s="339"/>
      <c r="C43" s="339"/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212"/>
      <c r="O43" s="9"/>
      <c r="P43" s="10"/>
      <c r="Q43" s="4"/>
      <c r="R43" s="338"/>
      <c r="S43" s="339"/>
      <c r="T43" s="339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9"/>
      <c r="AF43" s="10"/>
      <c r="AG43" s="4"/>
      <c r="AH43" s="338"/>
      <c r="AI43" s="339"/>
      <c r="AJ43" s="339"/>
      <c r="AK43" s="322"/>
      <c r="AL43" s="322"/>
      <c r="AM43" s="322"/>
      <c r="AN43" s="322"/>
      <c r="AO43" s="322"/>
      <c r="AP43" s="322"/>
      <c r="AQ43" s="322"/>
      <c r="AR43" s="322"/>
      <c r="AS43" s="322"/>
      <c r="AT43" s="322"/>
      <c r="AU43" s="9"/>
      <c r="AV43" s="10"/>
      <c r="AW43" s="4"/>
      <c r="AX43" s="338"/>
      <c r="AY43" s="339"/>
      <c r="AZ43" s="339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9"/>
      <c r="BL43" s="10"/>
      <c r="BM43" s="4"/>
      <c r="BN43" s="338"/>
      <c r="BO43" s="339"/>
      <c r="BP43" s="339"/>
      <c r="BQ43" s="322"/>
      <c r="BR43" s="322"/>
      <c r="BS43" s="322"/>
      <c r="BT43" s="322"/>
      <c r="BU43" s="322"/>
      <c r="BV43" s="322"/>
      <c r="BW43" s="322"/>
      <c r="BX43" s="322"/>
      <c r="BY43" s="322"/>
      <c r="BZ43" s="322"/>
      <c r="CA43" s="9"/>
      <c r="CB43" s="10"/>
      <c r="CC43" s="4"/>
      <c r="CD43" s="338"/>
      <c r="CE43" s="339"/>
      <c r="CF43" s="339"/>
      <c r="CG43" s="322"/>
      <c r="CH43" s="322"/>
      <c r="CI43" s="322"/>
      <c r="CJ43" s="322"/>
      <c r="CK43" s="322"/>
      <c r="CL43" s="322"/>
      <c r="CM43" s="322"/>
      <c r="CN43" s="322"/>
      <c r="CO43" s="322"/>
      <c r="CP43" s="322"/>
      <c r="CQ43" s="9"/>
      <c r="CR43" s="10"/>
      <c r="CS43" s="4"/>
      <c r="CT43" s="338"/>
      <c r="CU43" s="339"/>
      <c r="CV43" s="339"/>
      <c r="CW43" s="322"/>
      <c r="CX43" s="322"/>
      <c r="CY43" s="322"/>
      <c r="CZ43" s="322"/>
      <c r="DA43" s="322"/>
      <c r="DB43" s="322"/>
      <c r="DC43" s="322"/>
      <c r="DD43" s="322"/>
      <c r="DE43" s="322"/>
      <c r="DF43" s="322"/>
      <c r="DG43" s="9"/>
      <c r="DH43" s="10"/>
      <c r="DI43" s="4"/>
      <c r="DJ43" s="4"/>
    </row>
    <row r="44" spans="1:134" s="48" customFormat="1" x14ac:dyDescent="0.3">
      <c r="A44" s="104" t="s">
        <v>10</v>
      </c>
      <c r="B44" s="90">
        <v>0.33333333333333331</v>
      </c>
      <c r="C44" s="227"/>
      <c r="D44" s="141" t="s">
        <v>11</v>
      </c>
      <c r="E44" s="311"/>
      <c r="F44" s="311"/>
      <c r="G44" s="141" t="s">
        <v>12</v>
      </c>
      <c r="H44" s="311"/>
      <c r="I44" s="311"/>
      <c r="J44" s="141" t="s">
        <v>13</v>
      </c>
      <c r="K44" s="311"/>
      <c r="L44" s="311"/>
      <c r="M44" s="141" t="s">
        <v>14</v>
      </c>
      <c r="N44" s="225"/>
      <c r="O44" s="311"/>
      <c r="P44" s="312"/>
      <c r="Q44" s="226"/>
      <c r="R44" s="104" t="s">
        <v>10</v>
      </c>
      <c r="S44" s="90">
        <v>0.35416666666666669</v>
      </c>
      <c r="T44" s="227"/>
      <c r="U44" s="141" t="s">
        <v>11</v>
      </c>
      <c r="V44" s="311"/>
      <c r="W44" s="311"/>
      <c r="X44" s="141" t="s">
        <v>12</v>
      </c>
      <c r="Y44" s="311"/>
      <c r="Z44" s="311"/>
      <c r="AA44" s="141" t="s">
        <v>13</v>
      </c>
      <c r="AB44" s="311"/>
      <c r="AC44" s="311"/>
      <c r="AD44" s="141" t="s">
        <v>14</v>
      </c>
      <c r="AE44" s="311"/>
      <c r="AF44" s="312"/>
      <c r="AG44" s="226"/>
      <c r="AH44" s="104" t="s">
        <v>10</v>
      </c>
      <c r="AI44" s="90">
        <v>0.35416666666666669</v>
      </c>
      <c r="AJ44" s="227"/>
      <c r="AK44" s="141" t="s">
        <v>11</v>
      </c>
      <c r="AL44" s="311"/>
      <c r="AM44" s="311"/>
      <c r="AN44" s="141" t="s">
        <v>12</v>
      </c>
      <c r="AO44" s="311"/>
      <c r="AP44" s="311"/>
      <c r="AQ44" s="141" t="s">
        <v>13</v>
      </c>
      <c r="AR44" s="311"/>
      <c r="AS44" s="311"/>
      <c r="AT44" s="141" t="s">
        <v>14</v>
      </c>
      <c r="AU44" s="311"/>
      <c r="AV44" s="312"/>
      <c r="AW44" s="226"/>
      <c r="AX44" s="104" t="s">
        <v>10</v>
      </c>
      <c r="AY44" s="90">
        <v>0.35416666666666669</v>
      </c>
      <c r="AZ44" s="227"/>
      <c r="BA44" s="141" t="s">
        <v>11</v>
      </c>
      <c r="BB44" s="311"/>
      <c r="BC44" s="311"/>
      <c r="BD44" s="141" t="s">
        <v>12</v>
      </c>
      <c r="BE44" s="311"/>
      <c r="BF44" s="311"/>
      <c r="BG44" s="141" t="s">
        <v>13</v>
      </c>
      <c r="BH44" s="311"/>
      <c r="BI44" s="311"/>
      <c r="BJ44" s="141" t="s">
        <v>14</v>
      </c>
      <c r="BK44" s="311"/>
      <c r="BL44" s="312"/>
      <c r="BM44" s="226"/>
      <c r="BN44" s="104" t="s">
        <v>10</v>
      </c>
      <c r="BO44" s="90">
        <v>0.33333333333333331</v>
      </c>
      <c r="BP44" s="227"/>
      <c r="BQ44" s="141" t="s">
        <v>11</v>
      </c>
      <c r="BR44" s="311"/>
      <c r="BS44" s="311"/>
      <c r="BT44" s="141" t="s">
        <v>12</v>
      </c>
      <c r="BU44" s="311"/>
      <c r="BV44" s="311"/>
      <c r="BW44" s="141" t="s">
        <v>13</v>
      </c>
      <c r="BX44" s="311"/>
      <c r="BY44" s="311"/>
      <c r="BZ44" s="141" t="s">
        <v>14</v>
      </c>
      <c r="CA44" s="311"/>
      <c r="CB44" s="312"/>
      <c r="CC44" s="226"/>
      <c r="CD44" s="104" t="s">
        <v>10</v>
      </c>
      <c r="CE44" s="90">
        <v>0.35416666666666669</v>
      </c>
      <c r="CF44" s="227"/>
      <c r="CG44" s="141" t="s">
        <v>11</v>
      </c>
      <c r="CH44" s="311"/>
      <c r="CI44" s="311"/>
      <c r="CJ44" s="141" t="s">
        <v>12</v>
      </c>
      <c r="CK44" s="311"/>
      <c r="CL44" s="311"/>
      <c r="CM44" s="141" t="s">
        <v>13</v>
      </c>
      <c r="CN44" s="311"/>
      <c r="CO44" s="311"/>
      <c r="CP44" s="141" t="s">
        <v>14</v>
      </c>
      <c r="CQ44" s="311"/>
      <c r="CR44" s="312"/>
      <c r="CS44" s="226"/>
      <c r="CT44" s="104" t="s">
        <v>10</v>
      </c>
      <c r="CU44" s="90">
        <v>0.33333333333333331</v>
      </c>
      <c r="CV44" s="227"/>
      <c r="CW44" s="141" t="s">
        <v>11</v>
      </c>
      <c r="CX44" s="311"/>
      <c r="CY44" s="311"/>
      <c r="CZ44" s="141" t="s">
        <v>12</v>
      </c>
      <c r="DA44" s="311"/>
      <c r="DB44" s="311"/>
      <c r="DC44" s="141" t="s">
        <v>13</v>
      </c>
      <c r="DD44" s="311"/>
      <c r="DE44" s="311"/>
      <c r="DF44" s="141" t="s">
        <v>14</v>
      </c>
      <c r="DG44" s="311"/>
      <c r="DH44" s="312"/>
      <c r="DI44" s="226"/>
      <c r="DJ44" s="226"/>
      <c r="DK44" s="228"/>
      <c r="DL44" s="224"/>
      <c r="DM44" s="22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</row>
    <row r="45" spans="1:134" s="47" customFormat="1" x14ac:dyDescent="0.3">
      <c r="A45" s="184" t="s">
        <v>15</v>
      </c>
      <c r="B45" s="229"/>
      <c r="C45" s="140"/>
      <c r="D45" s="123">
        <v>0.42708333333333331</v>
      </c>
      <c r="E45" s="124"/>
      <c r="F45" s="125"/>
      <c r="G45" s="123">
        <v>0.5</v>
      </c>
      <c r="H45" s="124"/>
      <c r="I45" s="125"/>
      <c r="J45" s="123">
        <v>0.58333333333333337</v>
      </c>
      <c r="K45" s="124"/>
      <c r="L45" s="125"/>
      <c r="M45" s="123">
        <v>0.66666666666666663</v>
      </c>
      <c r="N45" s="198"/>
      <c r="O45" s="140"/>
      <c r="P45" s="230"/>
      <c r="Q45" s="228"/>
      <c r="R45" s="184" t="s">
        <v>15</v>
      </c>
      <c r="S45" s="229"/>
      <c r="T45" s="140"/>
      <c r="U45" s="123">
        <v>0.42708333333333331</v>
      </c>
      <c r="V45" s="124"/>
      <c r="W45" s="125"/>
      <c r="X45" s="123">
        <v>0.54166666666666663</v>
      </c>
      <c r="Y45" s="124"/>
      <c r="Z45" s="125"/>
      <c r="AA45" s="123">
        <v>0.58333333333333337</v>
      </c>
      <c r="AB45" s="124"/>
      <c r="AC45" s="125"/>
      <c r="AD45" s="123">
        <v>0.66666666666666663</v>
      </c>
      <c r="AE45" s="140"/>
      <c r="AF45" s="230"/>
      <c r="AG45" s="228"/>
      <c r="AH45" s="184" t="s">
        <v>15</v>
      </c>
      <c r="AI45" s="229"/>
      <c r="AJ45" s="140"/>
      <c r="AK45" s="123">
        <v>0.39583333333333331</v>
      </c>
      <c r="AL45" s="124"/>
      <c r="AM45" s="125"/>
      <c r="AN45" s="123">
        <v>0.54166666666666663</v>
      </c>
      <c r="AO45" s="124"/>
      <c r="AP45" s="125"/>
      <c r="AQ45" s="123">
        <v>0.58333333333333337</v>
      </c>
      <c r="AR45" s="124"/>
      <c r="AS45" s="125"/>
      <c r="AT45" s="123">
        <v>0.66666666666666663</v>
      </c>
      <c r="AU45" s="140"/>
      <c r="AV45" s="230"/>
      <c r="AW45" s="228"/>
      <c r="AX45" s="184" t="s">
        <v>15</v>
      </c>
      <c r="AY45" s="229"/>
      <c r="AZ45" s="140"/>
      <c r="BA45" s="123">
        <v>0.44791666666666669</v>
      </c>
      <c r="BB45" s="124"/>
      <c r="BC45" s="125"/>
      <c r="BD45" s="123">
        <v>0.54166666666666663</v>
      </c>
      <c r="BE45" s="124"/>
      <c r="BF45" s="125"/>
      <c r="BG45" s="123">
        <v>0.58333333333333337</v>
      </c>
      <c r="BH45" s="124"/>
      <c r="BI45" s="125"/>
      <c r="BJ45" s="123">
        <v>0.66666666666666663</v>
      </c>
      <c r="BK45" s="140"/>
      <c r="BL45" s="230"/>
      <c r="BM45" s="228"/>
      <c r="BN45" s="184" t="s">
        <v>15</v>
      </c>
      <c r="BO45" s="229"/>
      <c r="BP45" s="140"/>
      <c r="BQ45" s="123">
        <v>0.39583333333333331</v>
      </c>
      <c r="BR45" s="124"/>
      <c r="BS45" s="125"/>
      <c r="BT45" s="123">
        <v>0.54166666666666663</v>
      </c>
      <c r="BU45" s="124"/>
      <c r="BV45" s="125"/>
      <c r="BW45" s="123">
        <v>0.58333333333333337</v>
      </c>
      <c r="BX45" s="124"/>
      <c r="BY45" s="125"/>
      <c r="BZ45" s="123">
        <v>0.66666666666666663</v>
      </c>
      <c r="CA45" s="140"/>
      <c r="CB45" s="230"/>
      <c r="CC45" s="228"/>
      <c r="CD45" s="184" t="s">
        <v>15</v>
      </c>
      <c r="CE45" s="229"/>
      <c r="CF45" s="140"/>
      <c r="CG45" s="123">
        <v>0.39583333333333331</v>
      </c>
      <c r="CH45" s="124"/>
      <c r="CI45" s="125"/>
      <c r="CJ45" s="123">
        <v>0.54166666666666663</v>
      </c>
      <c r="CK45" s="124"/>
      <c r="CL45" s="125"/>
      <c r="CM45" s="123">
        <v>0.58333333333333337</v>
      </c>
      <c r="CN45" s="124"/>
      <c r="CO45" s="125"/>
      <c r="CP45" s="123">
        <v>0.66666666666666663</v>
      </c>
      <c r="CQ45" s="140"/>
      <c r="CR45" s="230"/>
      <c r="CS45" s="228"/>
      <c r="CT45" s="184" t="s">
        <v>15</v>
      </c>
      <c r="CU45" s="229"/>
      <c r="CV45" s="140"/>
      <c r="CW45" s="123">
        <v>0.41666666666666669</v>
      </c>
      <c r="CX45" s="124"/>
      <c r="CY45" s="125"/>
      <c r="CZ45" s="123">
        <v>0.5625</v>
      </c>
      <c r="DA45" s="124"/>
      <c r="DB45" s="125"/>
      <c r="DC45" s="123">
        <v>0.58333333333333337</v>
      </c>
      <c r="DD45" s="124"/>
      <c r="DE45" s="125"/>
      <c r="DF45" s="123">
        <v>0.66666666666666663</v>
      </c>
      <c r="DG45" s="140"/>
      <c r="DH45" s="230"/>
      <c r="DI45" s="228"/>
      <c r="DJ45" s="228"/>
      <c r="DK45" s="228"/>
      <c r="DL45" s="228"/>
      <c r="DM45" s="228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</row>
    <row r="46" spans="1:134" s="47" customFormat="1" x14ac:dyDescent="0.3">
      <c r="A46" s="184" t="s">
        <v>16</v>
      </c>
      <c r="B46" s="229"/>
      <c r="C46" s="140"/>
      <c r="D46" s="126"/>
      <c r="E46" s="127" t="b">
        <v>0</v>
      </c>
      <c r="F46" s="127"/>
      <c r="G46" s="126"/>
      <c r="H46" s="127" t="b">
        <v>0</v>
      </c>
      <c r="I46" s="127"/>
      <c r="J46" s="126"/>
      <c r="K46" s="127" t="b">
        <v>1</v>
      </c>
      <c r="L46" s="127"/>
      <c r="M46" s="231"/>
      <c r="N46" s="198"/>
      <c r="O46" s="140" t="b">
        <v>0</v>
      </c>
      <c r="P46" s="230"/>
      <c r="Q46" s="228"/>
      <c r="R46" s="184" t="s">
        <v>16</v>
      </c>
      <c r="S46" s="229"/>
      <c r="T46" s="140"/>
      <c r="U46" s="126"/>
      <c r="V46" s="127" t="b">
        <v>0</v>
      </c>
      <c r="W46" s="127"/>
      <c r="X46" s="126"/>
      <c r="Y46" s="127" t="b">
        <v>0</v>
      </c>
      <c r="Z46" s="127"/>
      <c r="AA46" s="126"/>
      <c r="AB46" s="127" t="b">
        <v>1</v>
      </c>
      <c r="AC46" s="127"/>
      <c r="AD46" s="231"/>
      <c r="AE46" s="140" t="b">
        <v>0</v>
      </c>
      <c r="AF46" s="230"/>
      <c r="AG46" s="228"/>
      <c r="AH46" s="184" t="s">
        <v>16</v>
      </c>
      <c r="AI46" s="229"/>
      <c r="AJ46" s="140"/>
      <c r="AK46" s="126"/>
      <c r="AL46" s="127" t="b">
        <v>0</v>
      </c>
      <c r="AM46" s="127"/>
      <c r="AN46" s="126"/>
      <c r="AO46" s="127" t="b">
        <v>1</v>
      </c>
      <c r="AP46" s="127"/>
      <c r="AQ46" s="126"/>
      <c r="AR46" s="127" t="b">
        <v>0</v>
      </c>
      <c r="AS46" s="127"/>
      <c r="AT46" s="231"/>
      <c r="AU46" s="140" t="b">
        <v>0</v>
      </c>
      <c r="AV46" s="230"/>
      <c r="AW46" s="228"/>
      <c r="AX46" s="184" t="s">
        <v>16</v>
      </c>
      <c r="AY46" s="229"/>
      <c r="AZ46" s="140"/>
      <c r="BA46" s="126"/>
      <c r="BB46" s="127" t="b">
        <v>0</v>
      </c>
      <c r="BC46" s="127"/>
      <c r="BD46" s="126"/>
      <c r="BE46" s="127" t="b">
        <v>1</v>
      </c>
      <c r="BF46" s="127"/>
      <c r="BG46" s="126"/>
      <c r="BH46" s="127" t="b">
        <v>0</v>
      </c>
      <c r="BI46" s="127"/>
      <c r="BJ46" s="231"/>
      <c r="BK46" s="140" t="b">
        <v>0</v>
      </c>
      <c r="BL46" s="230"/>
      <c r="BM46" s="228"/>
      <c r="BN46" s="184" t="s">
        <v>16</v>
      </c>
      <c r="BO46" s="229"/>
      <c r="BP46" s="140"/>
      <c r="BQ46" s="126"/>
      <c r="BR46" s="127" t="b">
        <v>0</v>
      </c>
      <c r="BS46" s="127"/>
      <c r="BT46" s="126"/>
      <c r="BU46" s="127" t="b">
        <v>1</v>
      </c>
      <c r="BV46" s="127"/>
      <c r="BW46" s="126"/>
      <c r="BX46" s="127" t="b">
        <v>0</v>
      </c>
      <c r="BY46" s="127"/>
      <c r="BZ46" s="231"/>
      <c r="CA46" s="140" t="b">
        <v>0</v>
      </c>
      <c r="CB46" s="230"/>
      <c r="CC46" s="228"/>
      <c r="CD46" s="184" t="s">
        <v>16</v>
      </c>
      <c r="CE46" s="229"/>
      <c r="CF46" s="140"/>
      <c r="CG46" s="126"/>
      <c r="CH46" s="127" t="b">
        <v>1</v>
      </c>
      <c r="CI46" s="127"/>
      <c r="CJ46" s="126"/>
      <c r="CK46" s="127" t="b">
        <v>1</v>
      </c>
      <c r="CL46" s="127"/>
      <c r="CM46" s="126"/>
      <c r="CN46" s="127" t="b">
        <v>0</v>
      </c>
      <c r="CO46" s="127"/>
      <c r="CP46" s="231"/>
      <c r="CQ46" s="140" t="b">
        <v>0</v>
      </c>
      <c r="CR46" s="230"/>
      <c r="CS46" s="228"/>
      <c r="CT46" s="184" t="s">
        <v>16</v>
      </c>
      <c r="CU46" s="229"/>
      <c r="CV46" s="140"/>
      <c r="CW46" s="126"/>
      <c r="CX46" s="127" t="b">
        <v>0</v>
      </c>
      <c r="CY46" s="127"/>
      <c r="CZ46" s="126"/>
      <c r="DA46" s="127" t="b">
        <v>1</v>
      </c>
      <c r="DB46" s="127"/>
      <c r="DC46" s="126"/>
      <c r="DD46" s="127" t="b">
        <v>0</v>
      </c>
      <c r="DE46" s="127"/>
      <c r="DF46" s="231"/>
      <c r="DG46" s="140" t="b">
        <v>0</v>
      </c>
      <c r="DH46" s="230"/>
      <c r="DI46" s="228"/>
      <c r="DJ46" s="228"/>
      <c r="DK46" s="228"/>
      <c r="DL46" s="228"/>
      <c r="DM46" s="228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</row>
    <row r="47" spans="1:134" s="48" customFormat="1" x14ac:dyDescent="0.3">
      <c r="A47" s="232" t="s">
        <v>17</v>
      </c>
      <c r="B47" s="130"/>
      <c r="C47" s="129"/>
      <c r="D47" s="128">
        <v>154</v>
      </c>
      <c r="E47" s="129"/>
      <c r="F47" s="130"/>
      <c r="G47" s="128">
        <v>154</v>
      </c>
      <c r="H47" s="129"/>
      <c r="I47" s="130"/>
      <c r="J47" s="128">
        <v>154</v>
      </c>
      <c r="K47" s="129"/>
      <c r="L47" s="130"/>
      <c r="M47" s="128">
        <v>154</v>
      </c>
      <c r="N47" s="199"/>
      <c r="O47" s="129"/>
      <c r="P47" s="233"/>
      <c r="Q47" s="234"/>
      <c r="R47" s="232" t="s">
        <v>17</v>
      </c>
      <c r="S47" s="130"/>
      <c r="T47" s="129"/>
      <c r="U47" s="128">
        <v>198</v>
      </c>
      <c r="V47" s="129"/>
      <c r="W47" s="130"/>
      <c r="X47" s="128">
        <v>198</v>
      </c>
      <c r="Y47" s="129"/>
      <c r="Z47" s="130"/>
      <c r="AA47" s="128">
        <v>212</v>
      </c>
      <c r="AB47" s="129"/>
      <c r="AC47" s="130"/>
      <c r="AD47" s="128">
        <v>212</v>
      </c>
      <c r="AE47" s="129"/>
      <c r="AF47" s="233"/>
      <c r="AG47" s="234"/>
      <c r="AH47" s="232" t="s">
        <v>17</v>
      </c>
      <c r="AI47" s="130"/>
      <c r="AJ47" s="129"/>
      <c r="AK47" s="128">
        <v>321</v>
      </c>
      <c r="AL47" s="129"/>
      <c r="AM47" s="130"/>
      <c r="AN47" s="128">
        <v>321</v>
      </c>
      <c r="AO47" s="129"/>
      <c r="AP47" s="130"/>
      <c r="AQ47" s="128"/>
      <c r="AR47" s="129"/>
      <c r="AS47" s="130"/>
      <c r="AT47" s="128">
        <v>321</v>
      </c>
      <c r="AU47" s="129"/>
      <c r="AV47" s="233"/>
      <c r="AW47" s="234"/>
      <c r="AX47" s="232" t="s">
        <v>17</v>
      </c>
      <c r="AY47" s="130"/>
      <c r="AZ47" s="129"/>
      <c r="BA47" s="128">
        <v>78</v>
      </c>
      <c r="BB47" s="129"/>
      <c r="BC47" s="130"/>
      <c r="BD47" s="128">
        <v>78</v>
      </c>
      <c r="BE47" s="129"/>
      <c r="BF47" s="130"/>
      <c r="BG47" s="128">
        <v>110</v>
      </c>
      <c r="BH47" s="129"/>
      <c r="BI47" s="130"/>
      <c r="BJ47" s="128">
        <v>110</v>
      </c>
      <c r="BK47" s="129"/>
      <c r="BL47" s="233"/>
      <c r="BM47" s="234"/>
      <c r="BN47" s="232" t="s">
        <v>17</v>
      </c>
      <c r="BO47" s="130"/>
      <c r="BP47" s="129"/>
      <c r="BQ47" s="128">
        <v>455</v>
      </c>
      <c r="BR47" s="129"/>
      <c r="BS47" s="130"/>
      <c r="BT47" s="128">
        <v>455</v>
      </c>
      <c r="BU47" s="129"/>
      <c r="BV47" s="130"/>
      <c r="BW47" s="128">
        <v>455</v>
      </c>
      <c r="BX47" s="129"/>
      <c r="BY47" s="130"/>
      <c r="BZ47" s="128">
        <v>455</v>
      </c>
      <c r="CA47" s="129"/>
      <c r="CB47" s="233"/>
      <c r="CC47" s="234"/>
      <c r="CD47" s="232" t="s">
        <v>17</v>
      </c>
      <c r="CE47" s="130"/>
      <c r="CF47" s="129"/>
      <c r="CG47" s="128">
        <v>44</v>
      </c>
      <c r="CH47" s="129"/>
      <c r="CI47" s="130"/>
      <c r="CJ47" s="128">
        <v>44</v>
      </c>
      <c r="CK47" s="129"/>
      <c r="CL47" s="130"/>
      <c r="CM47" s="128">
        <v>44</v>
      </c>
      <c r="CN47" s="129"/>
      <c r="CO47" s="130"/>
      <c r="CP47" s="128">
        <v>44</v>
      </c>
      <c r="CQ47" s="129"/>
      <c r="CR47" s="233"/>
      <c r="CS47" s="234"/>
      <c r="CT47" s="232" t="s">
        <v>17</v>
      </c>
      <c r="CU47" s="130"/>
      <c r="CV47" s="129"/>
      <c r="CW47" s="128">
        <v>1000</v>
      </c>
      <c r="CX47" s="129"/>
      <c r="CY47" s="130"/>
      <c r="CZ47" s="128">
        <v>1000</v>
      </c>
      <c r="DA47" s="129"/>
      <c r="DB47" s="130"/>
      <c r="DC47" s="128">
        <v>1000</v>
      </c>
      <c r="DD47" s="129"/>
      <c r="DE47" s="130"/>
      <c r="DF47" s="128">
        <v>1000</v>
      </c>
      <c r="DG47" s="129"/>
      <c r="DH47" s="233"/>
      <c r="DI47" s="234"/>
      <c r="DJ47" s="234"/>
      <c r="DK47" s="224"/>
      <c r="DL47" s="224"/>
      <c r="DM47" s="224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</row>
    <row r="48" spans="1:134" s="48" customFormat="1" x14ac:dyDescent="0.3">
      <c r="A48" s="104" t="s">
        <v>18</v>
      </c>
      <c r="B48" s="235"/>
      <c r="C48" s="141"/>
      <c r="D48" s="131">
        <v>54000</v>
      </c>
      <c r="E48" s="132"/>
      <c r="F48" s="133"/>
      <c r="G48" s="131">
        <v>58000</v>
      </c>
      <c r="H48" s="132"/>
      <c r="I48" s="133"/>
      <c r="J48" s="131">
        <v>62200</v>
      </c>
      <c r="K48" s="132"/>
      <c r="L48" s="133"/>
      <c r="M48" s="131">
        <v>66340</v>
      </c>
      <c r="N48" s="199"/>
      <c r="O48" s="130"/>
      <c r="P48" s="236"/>
      <c r="Q48" s="237"/>
      <c r="R48" s="104" t="s">
        <v>18</v>
      </c>
      <c r="S48" s="235"/>
      <c r="T48" s="141"/>
      <c r="U48" s="131">
        <v>12980</v>
      </c>
      <c r="V48" s="132"/>
      <c r="W48" s="133"/>
      <c r="X48" s="131">
        <v>15765</v>
      </c>
      <c r="Y48" s="132"/>
      <c r="Z48" s="133"/>
      <c r="AA48" s="131">
        <v>0</v>
      </c>
      <c r="AB48" s="132"/>
      <c r="AC48" s="133"/>
      <c r="AD48" s="131">
        <v>2310</v>
      </c>
      <c r="AE48" s="130"/>
      <c r="AF48" s="236"/>
      <c r="AG48" s="237"/>
      <c r="AH48" s="104" t="s">
        <v>18</v>
      </c>
      <c r="AI48" s="235"/>
      <c r="AJ48" s="141"/>
      <c r="AK48" s="131">
        <v>0</v>
      </c>
      <c r="AL48" s="132"/>
      <c r="AM48" s="133"/>
      <c r="AN48" s="131">
        <v>450</v>
      </c>
      <c r="AO48" s="132"/>
      <c r="AP48" s="133"/>
      <c r="AQ48" s="131"/>
      <c r="AR48" s="132"/>
      <c r="AS48" s="133"/>
      <c r="AT48" s="131">
        <v>0</v>
      </c>
      <c r="AU48" s="130"/>
      <c r="AV48" s="236"/>
      <c r="AW48" s="237"/>
      <c r="AX48" s="104" t="s">
        <v>18</v>
      </c>
      <c r="AY48" s="235"/>
      <c r="AZ48" s="141"/>
      <c r="BA48" s="131">
        <v>0</v>
      </c>
      <c r="BB48" s="132"/>
      <c r="BC48" s="133"/>
      <c r="BD48" s="131">
        <v>897</v>
      </c>
      <c r="BE48" s="132"/>
      <c r="BF48" s="133"/>
      <c r="BG48" s="131">
        <v>0</v>
      </c>
      <c r="BH48" s="132"/>
      <c r="BI48" s="133"/>
      <c r="BJ48" s="131">
        <v>800</v>
      </c>
      <c r="BK48" s="130"/>
      <c r="BL48" s="236"/>
      <c r="BM48" s="237"/>
      <c r="BN48" s="104" t="s">
        <v>18</v>
      </c>
      <c r="BO48" s="235"/>
      <c r="BP48" s="141"/>
      <c r="BQ48" s="131">
        <v>32444</v>
      </c>
      <c r="BR48" s="132"/>
      <c r="BS48" s="133"/>
      <c r="BT48" s="131">
        <v>39000</v>
      </c>
      <c r="BU48" s="132"/>
      <c r="BV48" s="133"/>
      <c r="BW48" s="131">
        <v>55000</v>
      </c>
      <c r="BX48" s="132"/>
      <c r="BY48" s="133"/>
      <c r="BZ48" s="131">
        <v>62000</v>
      </c>
      <c r="CA48" s="130"/>
      <c r="CB48" s="236"/>
      <c r="CC48" s="237"/>
      <c r="CD48" s="104" t="s">
        <v>18</v>
      </c>
      <c r="CE48" s="235"/>
      <c r="CF48" s="141"/>
      <c r="CG48" s="131">
        <v>0</v>
      </c>
      <c r="CH48" s="132"/>
      <c r="CI48" s="133"/>
      <c r="CJ48" s="131">
        <v>111</v>
      </c>
      <c r="CK48" s="132"/>
      <c r="CL48" s="133"/>
      <c r="CM48" s="131">
        <v>654</v>
      </c>
      <c r="CN48" s="132"/>
      <c r="CO48" s="133"/>
      <c r="CP48" s="131">
        <v>800</v>
      </c>
      <c r="CQ48" s="130"/>
      <c r="CR48" s="236"/>
      <c r="CS48" s="237"/>
      <c r="CT48" s="104" t="s">
        <v>18</v>
      </c>
      <c r="CU48" s="235"/>
      <c r="CV48" s="141"/>
      <c r="CW48" s="131">
        <v>3423</v>
      </c>
      <c r="CX48" s="132"/>
      <c r="CY48" s="133"/>
      <c r="CZ48" s="131">
        <v>8555</v>
      </c>
      <c r="DA48" s="132"/>
      <c r="DB48" s="133"/>
      <c r="DC48" s="131">
        <v>15000</v>
      </c>
      <c r="DD48" s="132"/>
      <c r="DE48" s="133"/>
      <c r="DF48" s="131">
        <v>16190</v>
      </c>
      <c r="DG48" s="130"/>
      <c r="DH48" s="236"/>
      <c r="DI48" s="237"/>
      <c r="DJ48" s="237"/>
      <c r="DK48" s="238"/>
      <c r="DL48" s="224"/>
      <c r="DM48" s="224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</row>
    <row r="49" spans="1:134" s="48" customFormat="1" x14ac:dyDescent="0.3">
      <c r="A49" s="104" t="s">
        <v>19</v>
      </c>
      <c r="B49" s="235"/>
      <c r="C49" s="141"/>
      <c r="D49" s="128">
        <v>58000</v>
      </c>
      <c r="E49" s="130"/>
      <c r="F49" s="129"/>
      <c r="G49" s="128">
        <v>62200</v>
      </c>
      <c r="H49" s="130"/>
      <c r="I49" s="129"/>
      <c r="J49" s="128">
        <v>66340</v>
      </c>
      <c r="K49" s="130"/>
      <c r="L49" s="129"/>
      <c r="M49" s="128">
        <v>68456</v>
      </c>
      <c r="N49" s="199"/>
      <c r="O49" s="130"/>
      <c r="P49" s="236"/>
      <c r="Q49" s="237"/>
      <c r="R49" s="104" t="s">
        <v>19</v>
      </c>
      <c r="S49" s="235"/>
      <c r="T49" s="141"/>
      <c r="U49" s="128">
        <v>15765</v>
      </c>
      <c r="V49" s="130"/>
      <c r="W49" s="129"/>
      <c r="X49" s="128">
        <v>19765</v>
      </c>
      <c r="Y49" s="130"/>
      <c r="Z49" s="129"/>
      <c r="AA49" s="128">
        <v>2310</v>
      </c>
      <c r="AB49" s="130"/>
      <c r="AC49" s="129"/>
      <c r="AD49" s="275">
        <v>4579</v>
      </c>
      <c r="AE49" s="130"/>
      <c r="AF49" s="236"/>
      <c r="AG49" s="237"/>
      <c r="AH49" s="104" t="s">
        <v>19</v>
      </c>
      <c r="AI49" s="235"/>
      <c r="AJ49" s="141"/>
      <c r="AK49" s="128">
        <v>450</v>
      </c>
      <c r="AL49" s="130"/>
      <c r="AM49" s="129"/>
      <c r="AN49" s="128">
        <v>2600</v>
      </c>
      <c r="AO49" s="130"/>
      <c r="AP49" s="129"/>
      <c r="AQ49" s="128"/>
      <c r="AR49" s="130"/>
      <c r="AS49" s="129"/>
      <c r="AT49" s="128">
        <v>980</v>
      </c>
      <c r="AU49" s="130"/>
      <c r="AV49" s="236"/>
      <c r="AW49" s="237"/>
      <c r="AX49" s="104" t="s">
        <v>19</v>
      </c>
      <c r="AY49" s="235"/>
      <c r="AZ49" s="141"/>
      <c r="BA49" s="128">
        <v>897</v>
      </c>
      <c r="BB49" s="130"/>
      <c r="BC49" s="129"/>
      <c r="BD49" s="128">
        <v>2288</v>
      </c>
      <c r="BE49" s="130"/>
      <c r="BF49" s="129"/>
      <c r="BG49" s="128">
        <v>800</v>
      </c>
      <c r="BH49" s="130"/>
      <c r="BI49" s="129"/>
      <c r="BJ49" s="128">
        <v>2322</v>
      </c>
      <c r="BK49" s="130"/>
      <c r="BL49" s="236"/>
      <c r="BM49" s="237"/>
      <c r="BN49" s="104" t="s">
        <v>19</v>
      </c>
      <c r="BO49" s="235"/>
      <c r="BP49" s="141"/>
      <c r="BQ49" s="128">
        <v>39000</v>
      </c>
      <c r="BR49" s="130"/>
      <c r="BS49" s="129"/>
      <c r="BT49" s="128">
        <v>55000</v>
      </c>
      <c r="BU49" s="130"/>
      <c r="BV49" s="129"/>
      <c r="BW49" s="128">
        <v>62000</v>
      </c>
      <c r="BX49" s="130"/>
      <c r="BY49" s="129"/>
      <c r="BZ49" s="128">
        <v>70000</v>
      </c>
      <c r="CA49" s="130"/>
      <c r="CB49" s="236"/>
      <c r="CC49" s="237"/>
      <c r="CD49" s="104" t="s">
        <v>19</v>
      </c>
      <c r="CE49" s="235"/>
      <c r="CF49" s="141"/>
      <c r="CG49" s="128">
        <v>111</v>
      </c>
      <c r="CH49" s="130"/>
      <c r="CI49" s="129"/>
      <c r="CJ49" s="128">
        <v>654</v>
      </c>
      <c r="CK49" s="130"/>
      <c r="CL49" s="129"/>
      <c r="CM49" s="128">
        <v>800</v>
      </c>
      <c r="CN49" s="130"/>
      <c r="CO49" s="129"/>
      <c r="CP49" s="128">
        <v>1100</v>
      </c>
      <c r="CQ49" s="130"/>
      <c r="CR49" s="236"/>
      <c r="CS49" s="237"/>
      <c r="CT49" s="104" t="s">
        <v>19</v>
      </c>
      <c r="CU49" s="235"/>
      <c r="CV49" s="141"/>
      <c r="CW49" s="128">
        <v>8555</v>
      </c>
      <c r="CX49" s="130"/>
      <c r="CY49" s="129"/>
      <c r="CZ49" s="128">
        <v>15000</v>
      </c>
      <c r="DA49" s="130"/>
      <c r="DB49" s="129"/>
      <c r="DC49" s="128">
        <v>16190</v>
      </c>
      <c r="DD49" s="130"/>
      <c r="DE49" s="129"/>
      <c r="DF49" s="128">
        <v>22000</v>
      </c>
      <c r="DG49" s="130"/>
      <c r="DH49" s="236"/>
      <c r="DI49" s="237"/>
      <c r="DJ49" s="237"/>
      <c r="DK49" s="224"/>
      <c r="DL49" s="224"/>
      <c r="DM49" s="224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</row>
    <row r="50" spans="1:134" s="48" customFormat="1" x14ac:dyDescent="0.3">
      <c r="A50" s="184" t="s">
        <v>20</v>
      </c>
      <c r="B50" s="229"/>
      <c r="C50" s="140"/>
      <c r="D50" s="134">
        <f>D64*D47</f>
        <v>2733.5</v>
      </c>
      <c r="E50" s="135"/>
      <c r="F50" s="130"/>
      <c r="G50" s="134">
        <f>G64*G47</f>
        <v>4042.5000000000009</v>
      </c>
      <c r="H50" s="135"/>
      <c r="I50" s="130"/>
      <c r="J50" s="134">
        <f>J64*J47</f>
        <v>3567.6666666666683</v>
      </c>
      <c r="K50" s="135"/>
      <c r="L50" s="130"/>
      <c r="M50" s="134">
        <f>M64*M47</f>
        <v>4157.9999999999964</v>
      </c>
      <c r="N50" s="200"/>
      <c r="O50" s="135"/>
      <c r="P50" s="233"/>
      <c r="Q50" s="239"/>
      <c r="R50" s="184" t="s">
        <v>20</v>
      </c>
      <c r="S50" s="229"/>
      <c r="T50" s="140"/>
      <c r="U50" s="134">
        <f>U64*U47</f>
        <v>3464.9999999999986</v>
      </c>
      <c r="V50" s="135"/>
      <c r="W50" s="130"/>
      <c r="X50" s="134">
        <f>X64*X47</f>
        <v>3514.4999999999991</v>
      </c>
      <c r="Y50" s="135"/>
      <c r="Z50" s="130"/>
      <c r="AA50" s="134">
        <f>AA64*AA47</f>
        <v>2367.333333333338</v>
      </c>
      <c r="AB50" s="135"/>
      <c r="AC50" s="130"/>
      <c r="AD50" s="134">
        <f>AD64*AD47</f>
        <v>2755.9999999999991</v>
      </c>
      <c r="AE50" s="135"/>
      <c r="AF50" s="233"/>
      <c r="AG50" s="239"/>
      <c r="AH50" s="184" t="s">
        <v>20</v>
      </c>
      <c r="AI50" s="229"/>
      <c r="AJ50" s="140"/>
      <c r="AK50" s="134">
        <f>AK64*AK47</f>
        <v>641.99999999999943</v>
      </c>
      <c r="AL50" s="135"/>
      <c r="AM50" s="130"/>
      <c r="AN50" s="134">
        <f>AN64*AN47</f>
        <v>1979.4999999999998</v>
      </c>
      <c r="AO50" s="135"/>
      <c r="AP50" s="130"/>
      <c r="AQ50" s="134">
        <f>AQ64*AQ47</f>
        <v>0</v>
      </c>
      <c r="AR50" s="135"/>
      <c r="AS50" s="130"/>
      <c r="AT50" s="134">
        <f>AT64*AT47</f>
        <v>1283.9999999999989</v>
      </c>
      <c r="AU50" s="135"/>
      <c r="AV50" s="233"/>
      <c r="AW50" s="239"/>
      <c r="AX50" s="184" t="s">
        <v>20</v>
      </c>
      <c r="AY50" s="229"/>
      <c r="AZ50" s="140"/>
      <c r="BA50" s="134">
        <f>BA64*BA47</f>
        <v>936</v>
      </c>
      <c r="BB50" s="135"/>
      <c r="BC50" s="130"/>
      <c r="BD50" s="134">
        <f>BD64*BD47</f>
        <v>1338.9999999999993</v>
      </c>
      <c r="BE50" s="135"/>
      <c r="BF50" s="130"/>
      <c r="BG50" s="134">
        <f>BG64*BG47</f>
        <v>715.00000000000114</v>
      </c>
      <c r="BH50" s="135"/>
      <c r="BI50" s="130"/>
      <c r="BJ50" s="134">
        <f>BJ64*BJ47</f>
        <v>1429.9999999999989</v>
      </c>
      <c r="BK50" s="135"/>
      <c r="BL50" s="233"/>
      <c r="BM50" s="239"/>
      <c r="BN50" s="184" t="s">
        <v>20</v>
      </c>
      <c r="BO50" s="229"/>
      <c r="BP50" s="140"/>
      <c r="BQ50" s="134">
        <f>BQ64*BQ47</f>
        <v>6825</v>
      </c>
      <c r="BR50" s="135"/>
      <c r="BS50" s="130"/>
      <c r="BT50" s="134">
        <f>BT64*BT47</f>
        <v>14180.833333333328</v>
      </c>
      <c r="BU50" s="135"/>
      <c r="BV50" s="130"/>
      <c r="BW50" s="134">
        <f>BW64*BW47</f>
        <v>5460.00000000001</v>
      </c>
      <c r="BX50" s="135"/>
      <c r="BY50" s="130"/>
      <c r="BZ50" s="134">
        <f>BZ64*BZ47</f>
        <v>8531.2499999999927</v>
      </c>
      <c r="CA50" s="135"/>
      <c r="CB50" s="233"/>
      <c r="CC50" s="239"/>
      <c r="CD50" s="184" t="s">
        <v>20</v>
      </c>
      <c r="CE50" s="229"/>
      <c r="CF50" s="140"/>
      <c r="CG50" s="134">
        <f>CG64*CG47</f>
        <v>95.333333333333215</v>
      </c>
      <c r="CH50" s="135"/>
      <c r="CI50" s="130"/>
      <c r="CJ50" s="134">
        <f>CJ64*CJ47</f>
        <v>425.33333333333331</v>
      </c>
      <c r="CK50" s="135"/>
      <c r="CL50" s="130"/>
      <c r="CM50" s="134">
        <f>CM64*CM47</f>
        <v>132.00000000000023</v>
      </c>
      <c r="CN50" s="135"/>
      <c r="CO50" s="130"/>
      <c r="CP50" s="134">
        <f>CP64*CP47</f>
        <v>263.99999999999977</v>
      </c>
      <c r="CQ50" s="135"/>
      <c r="CR50" s="233"/>
      <c r="CS50" s="239"/>
      <c r="CT50" s="184" t="s">
        <v>20</v>
      </c>
      <c r="CU50" s="229"/>
      <c r="CV50" s="140"/>
      <c r="CW50" s="134">
        <f>CW64*CW47</f>
        <v>4000.0000000000018</v>
      </c>
      <c r="CX50" s="135"/>
      <c r="CY50" s="130"/>
      <c r="CZ50" s="134">
        <f>CZ64*CZ47</f>
        <v>6416.6666666666661</v>
      </c>
      <c r="DA50" s="135"/>
      <c r="DB50" s="130"/>
      <c r="DC50" s="134">
        <f>DC64*DC47</f>
        <v>1000.0000000000018</v>
      </c>
      <c r="DD50" s="135"/>
      <c r="DE50" s="130"/>
      <c r="DF50" s="134">
        <f>DF64*DF47</f>
        <v>3999.9999999999964</v>
      </c>
      <c r="DG50" s="135"/>
      <c r="DH50" s="233"/>
      <c r="DI50" s="239"/>
      <c r="DJ50" s="239"/>
      <c r="DK50" s="224"/>
      <c r="DL50" s="224"/>
      <c r="DM50" s="224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</row>
    <row r="51" spans="1:134" s="48" customFormat="1" ht="16.2" customHeight="1" x14ac:dyDescent="0.3">
      <c r="A51" s="50" t="s">
        <v>21</v>
      </c>
      <c r="B51" s="235"/>
      <c r="C51" s="141"/>
      <c r="D51" s="51">
        <f>D49-D48</f>
        <v>4000</v>
      </c>
      <c r="E51" s="52"/>
      <c r="F51" s="53"/>
      <c r="G51" s="51">
        <f>G49-G48</f>
        <v>4200</v>
      </c>
      <c r="H51" s="52"/>
      <c r="I51" s="53"/>
      <c r="J51" s="51">
        <f>J49-J48</f>
        <v>4140</v>
      </c>
      <c r="K51" s="52"/>
      <c r="L51" s="53"/>
      <c r="M51" s="51">
        <f>M49-M48</f>
        <v>2116</v>
      </c>
      <c r="N51" s="213"/>
      <c r="O51" s="130"/>
      <c r="P51" s="236"/>
      <c r="Q51" s="234"/>
      <c r="R51" s="50" t="s">
        <v>21</v>
      </c>
      <c r="S51" s="235"/>
      <c r="T51" s="141"/>
      <c r="U51" s="51">
        <f>U49-U48</f>
        <v>2785</v>
      </c>
      <c r="V51" s="52"/>
      <c r="W51" s="53"/>
      <c r="X51" s="51">
        <f>X49-X48</f>
        <v>4000</v>
      </c>
      <c r="Y51" s="52"/>
      <c r="Z51" s="53"/>
      <c r="AA51" s="51">
        <f>AA49-AA48</f>
        <v>2310</v>
      </c>
      <c r="AB51" s="52"/>
      <c r="AC51" s="53"/>
      <c r="AD51" s="51">
        <f>AD49-AD48</f>
        <v>2269</v>
      </c>
      <c r="AE51" s="130"/>
      <c r="AF51" s="236"/>
      <c r="AG51" s="234"/>
      <c r="AH51" s="50" t="s">
        <v>21</v>
      </c>
      <c r="AI51" s="235"/>
      <c r="AJ51" s="141"/>
      <c r="AK51" s="51">
        <f>AK49-AK48</f>
        <v>450</v>
      </c>
      <c r="AL51" s="52"/>
      <c r="AM51" s="53"/>
      <c r="AN51" s="51">
        <f>AN49-AN48</f>
        <v>2150</v>
      </c>
      <c r="AO51" s="52"/>
      <c r="AP51" s="53"/>
      <c r="AQ51" s="51">
        <f>AQ49-AQ48</f>
        <v>0</v>
      </c>
      <c r="AR51" s="52"/>
      <c r="AS51" s="53"/>
      <c r="AT51" s="51">
        <f>AT49-AT48</f>
        <v>980</v>
      </c>
      <c r="AU51" s="130"/>
      <c r="AV51" s="236"/>
      <c r="AW51" s="234"/>
      <c r="AX51" s="50" t="s">
        <v>21</v>
      </c>
      <c r="AY51" s="235"/>
      <c r="AZ51" s="141"/>
      <c r="BA51" s="51">
        <f>BA49-BA48</f>
        <v>897</v>
      </c>
      <c r="BB51" s="52"/>
      <c r="BC51" s="53"/>
      <c r="BD51" s="51">
        <f>BD49-BD48</f>
        <v>1391</v>
      </c>
      <c r="BE51" s="52"/>
      <c r="BF51" s="53"/>
      <c r="BG51" s="51">
        <f>BG49-BG48</f>
        <v>800</v>
      </c>
      <c r="BH51" s="52"/>
      <c r="BI51" s="53"/>
      <c r="BJ51" s="51">
        <f>BJ49-BJ48</f>
        <v>1522</v>
      </c>
      <c r="BK51" s="130"/>
      <c r="BL51" s="236"/>
      <c r="BM51" s="234"/>
      <c r="BN51" s="50" t="s">
        <v>21</v>
      </c>
      <c r="BO51" s="235"/>
      <c r="BP51" s="141"/>
      <c r="BQ51" s="51">
        <f>BQ49-BQ48</f>
        <v>6556</v>
      </c>
      <c r="BR51" s="52"/>
      <c r="BS51" s="53"/>
      <c r="BT51" s="51">
        <f>BT49-BT48</f>
        <v>16000</v>
      </c>
      <c r="BU51" s="52"/>
      <c r="BV51" s="53"/>
      <c r="BW51" s="51">
        <f>BW49-BW48</f>
        <v>7000</v>
      </c>
      <c r="BX51" s="52"/>
      <c r="BY51" s="53"/>
      <c r="BZ51" s="51">
        <f>BZ49-BZ48</f>
        <v>8000</v>
      </c>
      <c r="CA51" s="130"/>
      <c r="CB51" s="236"/>
      <c r="CC51" s="234"/>
      <c r="CD51" s="50" t="s">
        <v>21</v>
      </c>
      <c r="CE51" s="235"/>
      <c r="CF51" s="141"/>
      <c r="CG51" s="51">
        <f>CG49-CG48</f>
        <v>111</v>
      </c>
      <c r="CH51" s="52"/>
      <c r="CI51" s="53"/>
      <c r="CJ51" s="51">
        <f>CJ49-CJ48</f>
        <v>543</v>
      </c>
      <c r="CK51" s="52"/>
      <c r="CL51" s="53"/>
      <c r="CM51" s="51">
        <f>CM49-CM48</f>
        <v>146</v>
      </c>
      <c r="CN51" s="52"/>
      <c r="CO51" s="53"/>
      <c r="CP51" s="51">
        <f>CP49-CP48</f>
        <v>300</v>
      </c>
      <c r="CQ51" s="130"/>
      <c r="CR51" s="236"/>
      <c r="CS51" s="234"/>
      <c r="CT51" s="50" t="s">
        <v>21</v>
      </c>
      <c r="CU51" s="235"/>
      <c r="CV51" s="141"/>
      <c r="CW51" s="51">
        <f>CW49-CW48</f>
        <v>5132</v>
      </c>
      <c r="CX51" s="52"/>
      <c r="CY51" s="53"/>
      <c r="CZ51" s="51">
        <f>CZ49-CZ48</f>
        <v>6445</v>
      </c>
      <c r="DA51" s="52"/>
      <c r="DB51" s="53"/>
      <c r="DC51" s="51">
        <f>DC49-DC48</f>
        <v>1190</v>
      </c>
      <c r="DD51" s="52"/>
      <c r="DE51" s="53"/>
      <c r="DF51" s="51">
        <f>DF49-DF48</f>
        <v>5810</v>
      </c>
      <c r="DG51" s="130"/>
      <c r="DH51" s="236"/>
      <c r="DI51" s="234"/>
      <c r="DJ51" s="234"/>
      <c r="DK51" s="224"/>
      <c r="DL51" s="224"/>
      <c r="DM51" s="224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</row>
    <row r="52" spans="1:134" s="49" customFormat="1" ht="3" customHeight="1" x14ac:dyDescent="0.3">
      <c r="A52" s="276"/>
      <c r="B52" s="277"/>
      <c r="C52" s="278"/>
      <c r="D52" s="278"/>
      <c r="E52" s="278">
        <f>IF(D50=0,"0",D51/D50)</f>
        <v>1.4633254069873789</v>
      </c>
      <c r="F52" s="130"/>
      <c r="G52" s="279"/>
      <c r="H52" s="278">
        <f>IF(G50=0,"0",G51/G50)</f>
        <v>1.0389610389610386</v>
      </c>
      <c r="I52" s="130"/>
      <c r="J52" s="279"/>
      <c r="K52" s="278">
        <f>IF(J50=0,"0",J51/J50)</f>
        <v>1.1604223115014476</v>
      </c>
      <c r="L52" s="130"/>
      <c r="M52" s="130"/>
      <c r="N52" s="280"/>
      <c r="O52" s="278">
        <f>IF(M50=0,"0",M51/M50)</f>
        <v>0.50889850889850929</v>
      </c>
      <c r="P52" s="233"/>
      <c r="Q52" s="237"/>
      <c r="R52" s="276"/>
      <c r="S52" s="277"/>
      <c r="T52" s="278"/>
      <c r="U52" s="278"/>
      <c r="V52" s="278">
        <f>IF(U50=0,"0",U51/U50)</f>
        <v>0.80375180375180411</v>
      </c>
      <c r="W52" s="130"/>
      <c r="X52" s="279"/>
      <c r="Y52" s="278">
        <f>IF(X50=0,"0",X51/X50)</f>
        <v>1.138141983212406</v>
      </c>
      <c r="Z52" s="130"/>
      <c r="AA52" s="279"/>
      <c r="AB52" s="278">
        <f>IF(AA50=0,"0",AA51/AA50)</f>
        <v>0.97578147000844639</v>
      </c>
      <c r="AC52" s="130"/>
      <c r="AD52" s="130"/>
      <c r="AE52" s="278">
        <f>IF(AD50=0,"0",AD51/AD50)</f>
        <v>0.82329462989840374</v>
      </c>
      <c r="AF52" s="233"/>
      <c r="AG52" s="237"/>
      <c r="AH52" s="276"/>
      <c r="AI52" s="277"/>
      <c r="AJ52" s="278"/>
      <c r="AK52" s="278"/>
      <c r="AL52" s="278">
        <f>IF(AK50=0,"0",AK51/AK50)</f>
        <v>0.70093457943925297</v>
      </c>
      <c r="AM52" s="130"/>
      <c r="AN52" s="279"/>
      <c r="AO52" s="278">
        <f>IF(AN50=0,"0",AN51/AN50)</f>
        <v>1.0861328618337966</v>
      </c>
      <c r="AP52" s="130"/>
      <c r="AQ52" s="279"/>
      <c r="AR52" s="278" t="str">
        <f>IF(AQ50=0,"0",AQ51/AQ50)</f>
        <v>0</v>
      </c>
      <c r="AS52" s="130"/>
      <c r="AT52" s="130"/>
      <c r="AU52" s="278">
        <f>IF(AT50=0,"0",AT51/AT50)</f>
        <v>0.76323987538940874</v>
      </c>
      <c r="AV52" s="233"/>
      <c r="AW52" s="237"/>
      <c r="AX52" s="276"/>
      <c r="AY52" s="277"/>
      <c r="AZ52" s="278"/>
      <c r="BA52" s="278"/>
      <c r="BB52" s="278">
        <f>IF(BA50=0,"0",BA51/BA50)</f>
        <v>0.95833333333333337</v>
      </c>
      <c r="BC52" s="130"/>
      <c r="BD52" s="279"/>
      <c r="BE52" s="278">
        <f>IF(BD50=0,"0",BD51/BD50)</f>
        <v>1.0388349514563111</v>
      </c>
      <c r="BF52" s="130"/>
      <c r="BG52" s="279"/>
      <c r="BH52" s="278">
        <f>IF(BG50=0,"0",BG51/BG50)</f>
        <v>1.1188811188811172</v>
      </c>
      <c r="BI52" s="130"/>
      <c r="BJ52" s="130"/>
      <c r="BK52" s="278">
        <f>IF(BJ50=0,"0",BJ51/BJ50)</f>
        <v>1.0643356643356652</v>
      </c>
      <c r="BL52" s="233"/>
      <c r="BM52" s="237"/>
      <c r="BN52" s="276"/>
      <c r="BO52" s="277"/>
      <c r="BP52" s="278"/>
      <c r="BQ52" s="278"/>
      <c r="BR52" s="278">
        <f>IF(BQ50=0,"0",BQ51/BQ50)</f>
        <v>0.96058608058608064</v>
      </c>
      <c r="BS52" s="130"/>
      <c r="BT52" s="279"/>
      <c r="BU52" s="278">
        <f>IF(BT50=0,"0",BT51/BT50)</f>
        <v>1.128283481224658</v>
      </c>
      <c r="BV52" s="130"/>
      <c r="BW52" s="279"/>
      <c r="BX52" s="278">
        <f>IF(BW50=0,"0",BW51/BW50)</f>
        <v>1.2820512820512797</v>
      </c>
      <c r="BY52" s="130"/>
      <c r="BZ52" s="130"/>
      <c r="CA52" s="278">
        <f>IF(BZ50=0,"0",BZ51/BZ50)</f>
        <v>0.93772893772893851</v>
      </c>
      <c r="CB52" s="233"/>
      <c r="CC52" s="237"/>
      <c r="CD52" s="276"/>
      <c r="CE52" s="277"/>
      <c r="CF52" s="278"/>
      <c r="CG52" s="278"/>
      <c r="CH52" s="278">
        <f>IF(CG50=0,"0",CG51/CG50)</f>
        <v>1.1643356643356657</v>
      </c>
      <c r="CI52" s="130"/>
      <c r="CJ52" s="279"/>
      <c r="CK52" s="278">
        <f>IF(CJ50=0,"0",CJ51/CJ50)</f>
        <v>1.2766457680250785</v>
      </c>
      <c r="CL52" s="130"/>
      <c r="CM52" s="279"/>
      <c r="CN52" s="278">
        <f>IF(CM50=0,"0",CM51/CM50)</f>
        <v>1.1060606060606042</v>
      </c>
      <c r="CO52" s="130"/>
      <c r="CP52" s="130"/>
      <c r="CQ52" s="278">
        <f>IF(CP50=0,"0",CP51/CP50)</f>
        <v>1.1363636363636374</v>
      </c>
      <c r="CR52" s="233"/>
      <c r="CS52" s="237"/>
      <c r="CT52" s="276"/>
      <c r="CU52" s="277"/>
      <c r="CV52" s="278"/>
      <c r="CW52" s="278"/>
      <c r="CX52" s="278">
        <f>IF(CW50=0,"0",CW51/CW50)</f>
        <v>1.2829999999999995</v>
      </c>
      <c r="CY52" s="130"/>
      <c r="CZ52" s="279"/>
      <c r="DA52" s="278">
        <f>IF(CZ50=0,"0",CZ51/CZ50)</f>
        <v>1.0044155844155844</v>
      </c>
      <c r="DB52" s="130"/>
      <c r="DC52" s="279"/>
      <c r="DD52" s="278">
        <f>IF(DC50=0,"0",DC51/DC50)</f>
        <v>1.1899999999999977</v>
      </c>
      <c r="DE52" s="130"/>
      <c r="DF52" s="130"/>
      <c r="DG52" s="278">
        <f>IF(DF50=0,"0",DF51/DF50)</f>
        <v>1.4525000000000012</v>
      </c>
      <c r="DH52" s="233"/>
      <c r="DI52" s="237"/>
      <c r="DJ52" s="237"/>
      <c r="DK52" s="281"/>
      <c r="DL52" s="281"/>
      <c r="DM52" s="239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</row>
    <row r="53" spans="1:134" s="49" customFormat="1" ht="16.2" customHeight="1" x14ac:dyDescent="0.3">
      <c r="A53" s="276"/>
      <c r="B53" s="277"/>
      <c r="C53" s="282"/>
      <c r="D53" s="282"/>
      <c r="E53" s="283">
        <v>1</v>
      </c>
      <c r="F53" s="130"/>
      <c r="G53" s="284"/>
      <c r="H53" s="285">
        <v>1</v>
      </c>
      <c r="I53" s="130"/>
      <c r="J53" s="284"/>
      <c r="K53" s="285">
        <v>1</v>
      </c>
      <c r="L53" s="130"/>
      <c r="M53" s="130"/>
      <c r="N53" s="280"/>
      <c r="O53" s="285">
        <v>1</v>
      </c>
      <c r="P53" s="233"/>
      <c r="Q53" s="237"/>
      <c r="R53" s="276"/>
      <c r="S53" s="277"/>
      <c r="T53" s="282"/>
      <c r="U53" s="282"/>
      <c r="V53" s="283">
        <v>1</v>
      </c>
      <c r="W53" s="130"/>
      <c r="X53" s="284"/>
      <c r="Y53" s="285">
        <v>1</v>
      </c>
      <c r="Z53" s="130"/>
      <c r="AA53" s="284"/>
      <c r="AB53" s="285">
        <v>1</v>
      </c>
      <c r="AC53" s="130"/>
      <c r="AD53" s="130"/>
      <c r="AE53" s="285">
        <v>1</v>
      </c>
      <c r="AF53" s="233"/>
      <c r="AG53" s="237"/>
      <c r="AH53" s="276"/>
      <c r="AI53" s="277"/>
      <c r="AJ53" s="282"/>
      <c r="AK53" s="282"/>
      <c r="AL53" s="283">
        <v>1</v>
      </c>
      <c r="AM53" s="130"/>
      <c r="AN53" s="284"/>
      <c r="AO53" s="285">
        <v>1</v>
      </c>
      <c r="AP53" s="130"/>
      <c r="AQ53" s="284"/>
      <c r="AR53" s="285">
        <v>1</v>
      </c>
      <c r="AS53" s="130"/>
      <c r="AT53" s="130"/>
      <c r="AU53" s="285">
        <v>1</v>
      </c>
      <c r="AV53" s="233"/>
      <c r="AW53" s="237"/>
      <c r="AX53" s="276"/>
      <c r="AY53" s="277"/>
      <c r="AZ53" s="282"/>
      <c r="BA53" s="282"/>
      <c r="BB53" s="283">
        <v>1</v>
      </c>
      <c r="BC53" s="130"/>
      <c r="BD53" s="284"/>
      <c r="BE53" s="285">
        <v>1</v>
      </c>
      <c r="BF53" s="130"/>
      <c r="BG53" s="284"/>
      <c r="BH53" s="285">
        <v>1</v>
      </c>
      <c r="BI53" s="130"/>
      <c r="BJ53" s="130"/>
      <c r="BK53" s="285">
        <v>1</v>
      </c>
      <c r="BL53" s="233"/>
      <c r="BM53" s="237"/>
      <c r="BN53" s="276"/>
      <c r="BO53" s="277"/>
      <c r="BP53" s="282"/>
      <c r="BQ53" s="282"/>
      <c r="BR53" s="283">
        <v>1</v>
      </c>
      <c r="BS53" s="130"/>
      <c r="BT53" s="284"/>
      <c r="BU53" s="285">
        <v>1</v>
      </c>
      <c r="BV53" s="130"/>
      <c r="BW53" s="284"/>
      <c r="BX53" s="285">
        <v>1</v>
      </c>
      <c r="BY53" s="130"/>
      <c r="BZ53" s="130"/>
      <c r="CA53" s="285">
        <v>1</v>
      </c>
      <c r="CB53" s="233"/>
      <c r="CC53" s="237"/>
      <c r="CD53" s="276"/>
      <c r="CE53" s="277"/>
      <c r="CF53" s="282"/>
      <c r="CG53" s="282"/>
      <c r="CH53" s="283">
        <v>1</v>
      </c>
      <c r="CI53" s="130"/>
      <c r="CJ53" s="284"/>
      <c r="CK53" s="285">
        <v>1</v>
      </c>
      <c r="CL53" s="130"/>
      <c r="CM53" s="284"/>
      <c r="CN53" s="285">
        <v>1</v>
      </c>
      <c r="CO53" s="130"/>
      <c r="CP53" s="130"/>
      <c r="CQ53" s="285">
        <v>1</v>
      </c>
      <c r="CR53" s="233"/>
      <c r="CS53" s="237"/>
      <c r="CT53" s="276"/>
      <c r="CU53" s="277"/>
      <c r="CV53" s="282"/>
      <c r="CW53" s="282"/>
      <c r="CX53" s="283">
        <v>1</v>
      </c>
      <c r="CY53" s="130"/>
      <c r="CZ53" s="284"/>
      <c r="DA53" s="285">
        <v>1</v>
      </c>
      <c r="DB53" s="130"/>
      <c r="DC53" s="284"/>
      <c r="DD53" s="285">
        <v>1</v>
      </c>
      <c r="DE53" s="130"/>
      <c r="DF53" s="130"/>
      <c r="DG53" s="285">
        <v>1</v>
      </c>
      <c r="DH53" s="233"/>
      <c r="DI53" s="237"/>
      <c r="DJ53" s="237"/>
      <c r="DK53" s="239"/>
      <c r="DL53" s="281"/>
      <c r="DM53" s="239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</row>
    <row r="54" spans="1:134" s="48" customFormat="1" ht="16.2" customHeight="1" x14ac:dyDescent="0.3">
      <c r="A54" s="104"/>
      <c r="B54" s="235"/>
      <c r="C54" s="311" t="s">
        <v>24</v>
      </c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2"/>
      <c r="Q54" s="237"/>
      <c r="R54" s="104"/>
      <c r="S54" s="235"/>
      <c r="T54" s="311" t="s">
        <v>24</v>
      </c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2"/>
      <c r="AG54" s="237"/>
      <c r="AH54" s="104"/>
      <c r="AI54" s="235"/>
      <c r="AJ54" s="311" t="s">
        <v>24</v>
      </c>
      <c r="AK54" s="311"/>
      <c r="AL54" s="311"/>
      <c r="AM54" s="311"/>
      <c r="AN54" s="311"/>
      <c r="AO54" s="311"/>
      <c r="AP54" s="311"/>
      <c r="AQ54" s="311"/>
      <c r="AR54" s="311"/>
      <c r="AS54" s="311"/>
      <c r="AT54" s="311"/>
      <c r="AU54" s="311"/>
      <c r="AV54" s="312"/>
      <c r="AW54" s="237"/>
      <c r="AX54" s="104"/>
      <c r="AY54" s="235"/>
      <c r="AZ54" s="311" t="s">
        <v>24</v>
      </c>
      <c r="BA54" s="311"/>
      <c r="BB54" s="311"/>
      <c r="BC54" s="311"/>
      <c r="BD54" s="311"/>
      <c r="BE54" s="311"/>
      <c r="BF54" s="311"/>
      <c r="BG54" s="311"/>
      <c r="BH54" s="311"/>
      <c r="BI54" s="311"/>
      <c r="BJ54" s="311"/>
      <c r="BK54" s="311"/>
      <c r="BL54" s="312"/>
      <c r="BM54" s="237"/>
      <c r="BN54" s="104"/>
      <c r="BO54" s="235"/>
      <c r="BP54" s="311" t="s">
        <v>24</v>
      </c>
      <c r="BQ54" s="311"/>
      <c r="BR54" s="311"/>
      <c r="BS54" s="311"/>
      <c r="BT54" s="311"/>
      <c r="BU54" s="311"/>
      <c r="BV54" s="311"/>
      <c r="BW54" s="311"/>
      <c r="BX54" s="311"/>
      <c r="BY54" s="311"/>
      <c r="BZ54" s="311"/>
      <c r="CA54" s="311"/>
      <c r="CB54" s="312"/>
      <c r="CC54" s="237"/>
      <c r="CD54" s="104"/>
      <c r="CE54" s="235"/>
      <c r="CF54" s="311" t="s">
        <v>24</v>
      </c>
      <c r="CG54" s="311"/>
      <c r="CH54" s="311"/>
      <c r="CI54" s="311"/>
      <c r="CJ54" s="311"/>
      <c r="CK54" s="311"/>
      <c r="CL54" s="311"/>
      <c r="CM54" s="311"/>
      <c r="CN54" s="311"/>
      <c r="CO54" s="311"/>
      <c r="CP54" s="311"/>
      <c r="CQ54" s="311"/>
      <c r="CR54" s="312"/>
      <c r="CS54" s="237"/>
      <c r="CT54" s="104"/>
      <c r="CU54" s="235"/>
      <c r="CV54" s="311" t="s">
        <v>24</v>
      </c>
      <c r="CW54" s="311"/>
      <c r="CX54" s="311"/>
      <c r="CY54" s="311"/>
      <c r="CZ54" s="311"/>
      <c r="DA54" s="311"/>
      <c r="DB54" s="311"/>
      <c r="DC54" s="311"/>
      <c r="DD54" s="311"/>
      <c r="DE54" s="311"/>
      <c r="DF54" s="311"/>
      <c r="DG54" s="311"/>
      <c r="DH54" s="312"/>
      <c r="DI54" s="237"/>
      <c r="DJ54" s="237"/>
      <c r="DK54" s="224"/>
      <c r="DL54" s="238"/>
      <c r="DM54" s="22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</row>
    <row r="55" spans="1:134" s="48" customFormat="1" x14ac:dyDescent="0.3">
      <c r="A55" s="104"/>
      <c r="B55" s="235"/>
      <c r="C55" s="229">
        <v>1.0416666666666666E-2</v>
      </c>
      <c r="D55" s="136"/>
      <c r="E55" s="137" t="str">
        <f>IF(D55="","",D55*C55)</f>
        <v/>
      </c>
      <c r="F55" s="138" t="str">
        <f>IF(E55="","",E55*24)</f>
        <v/>
      </c>
      <c r="G55" s="136"/>
      <c r="H55" s="137" t="str">
        <f>IF(G55="","",G55*C55)</f>
        <v/>
      </c>
      <c r="I55" s="138" t="str">
        <f>IF(H55="","",H55*24)</f>
        <v/>
      </c>
      <c r="J55" s="136"/>
      <c r="K55" s="137" t="str">
        <f>IF(J55="","",C55*J55)</f>
        <v/>
      </c>
      <c r="L55" s="138" t="str">
        <f>IF(K55="","",K55*24)</f>
        <v/>
      </c>
      <c r="M55" s="136"/>
      <c r="N55" s="205"/>
      <c r="O55" s="137" t="str">
        <f>IF(M55="","",C55*M55)</f>
        <v/>
      </c>
      <c r="P55" s="163" t="str">
        <f>IF(O55="","",(HOUR(O55)*60+MINUTE(O55))/60)</f>
        <v/>
      </c>
      <c r="Q55" s="234"/>
      <c r="R55" s="104"/>
      <c r="S55" s="235"/>
      <c r="T55" s="229">
        <v>1.0416666666666666E-2</v>
      </c>
      <c r="U55" s="136"/>
      <c r="V55" s="137" t="str">
        <f>IF(U55="","",U55*T55)</f>
        <v/>
      </c>
      <c r="W55" s="138" t="str">
        <f>IF(V55="","",V55*24)</f>
        <v/>
      </c>
      <c r="X55" s="136"/>
      <c r="Y55" s="137" t="str">
        <f>IF(X55="","",X55*T55)</f>
        <v/>
      </c>
      <c r="Z55" s="138" t="str">
        <f>IF(Y55="","",Y55*24)</f>
        <v/>
      </c>
      <c r="AA55" s="136"/>
      <c r="AB55" s="137" t="str">
        <f>IF(AA55="","",T55*AA55)</f>
        <v/>
      </c>
      <c r="AC55" s="138" t="str">
        <f>IF(AB55="","",AB55*24)</f>
        <v/>
      </c>
      <c r="AD55" s="136"/>
      <c r="AE55" s="137" t="str">
        <f>IF(AD55="","",T55*AD55)</f>
        <v/>
      </c>
      <c r="AF55" s="163" t="str">
        <f>IF(AE55="","",(HOUR(AE55)*60+MINUTE(AE55))/60)</f>
        <v/>
      </c>
      <c r="AG55" s="234"/>
      <c r="AH55" s="104"/>
      <c r="AI55" s="235"/>
      <c r="AJ55" s="229">
        <v>1.0416666666666666E-2</v>
      </c>
      <c r="AK55" s="136"/>
      <c r="AL55" s="137" t="str">
        <f>IF(AK55="","",AK55*AJ55)</f>
        <v/>
      </c>
      <c r="AM55" s="138" t="str">
        <f>IF(AL55="","",AL55*24)</f>
        <v/>
      </c>
      <c r="AN55" s="136"/>
      <c r="AO55" s="137" t="str">
        <f>IF(AN55="","",AN55*AJ55)</f>
        <v/>
      </c>
      <c r="AP55" s="138" t="str">
        <f>IF(AO55="","",AO55*24)</f>
        <v/>
      </c>
      <c r="AQ55" s="136"/>
      <c r="AR55" s="137" t="str">
        <f>IF(AQ55="","",AJ55*AQ55)</f>
        <v/>
      </c>
      <c r="AS55" s="138" t="str">
        <f>IF(AR55="","",AR55*24)</f>
        <v/>
      </c>
      <c r="AT55" s="136"/>
      <c r="AU55" s="137" t="str">
        <f>IF(AT55="","",AJ55*AT55)</f>
        <v/>
      </c>
      <c r="AV55" s="163" t="str">
        <f>IF(AU55="","",(HOUR(AU55)*60+MINUTE(AU55))/60)</f>
        <v/>
      </c>
      <c r="AW55" s="234"/>
      <c r="AX55" s="104"/>
      <c r="AY55" s="235"/>
      <c r="AZ55" s="229">
        <v>1.0416666666666666E-2</v>
      </c>
      <c r="BA55" s="136"/>
      <c r="BB55" s="137" t="str">
        <f>IF(BA55="","",BA55*AZ55)</f>
        <v/>
      </c>
      <c r="BC55" s="138" t="str">
        <f>IF(BB55="","",BB55*24)</f>
        <v/>
      </c>
      <c r="BD55" s="136"/>
      <c r="BE55" s="137" t="str">
        <f>IF(BD55="","",BD55*AZ55)</f>
        <v/>
      </c>
      <c r="BF55" s="138" t="str">
        <f>IF(BE55="","",BE55*24)</f>
        <v/>
      </c>
      <c r="BG55" s="136"/>
      <c r="BH55" s="137" t="str">
        <f>IF(BG55="","",AZ55*BG55)</f>
        <v/>
      </c>
      <c r="BI55" s="138" t="str">
        <f>IF(BH55="","",BH55*24)</f>
        <v/>
      </c>
      <c r="BJ55" s="136"/>
      <c r="BK55" s="137" t="str">
        <f>IF(BJ55="","",AZ55*BJ55)</f>
        <v/>
      </c>
      <c r="BL55" s="163" t="str">
        <f>IF(BK55="","",(HOUR(BK55)*60+MINUTE(BK55))/60)</f>
        <v/>
      </c>
      <c r="BM55" s="234"/>
      <c r="BN55" s="104"/>
      <c r="BO55" s="235"/>
      <c r="BP55" s="229">
        <v>1.0416666666666666E-2</v>
      </c>
      <c r="BQ55" s="136"/>
      <c r="BR55" s="137" t="str">
        <f>IF(BQ55="","",BQ55*BP55)</f>
        <v/>
      </c>
      <c r="BS55" s="138" t="str">
        <f>IF(BR55="","",BR55*24)</f>
        <v/>
      </c>
      <c r="BT55" s="136"/>
      <c r="BU55" s="137" t="str">
        <f>IF(BT55="","",BT55*BP55)</f>
        <v/>
      </c>
      <c r="BV55" s="138" t="str">
        <f>IF(BU55="","",BU55*24)</f>
        <v/>
      </c>
      <c r="BW55" s="136"/>
      <c r="BX55" s="137" t="str">
        <f>IF(BW55="","",BP55*BW55)</f>
        <v/>
      </c>
      <c r="BY55" s="138" t="str">
        <f>IF(BX55="","",BX55*24)</f>
        <v/>
      </c>
      <c r="BZ55" s="136"/>
      <c r="CA55" s="137" t="str">
        <f>IF(BZ55="","",BP55*BZ55)</f>
        <v/>
      </c>
      <c r="CB55" s="163" t="str">
        <f>IF(CA55="","",(HOUR(CA55)*60+MINUTE(CA55))/60)</f>
        <v/>
      </c>
      <c r="CC55" s="234"/>
      <c r="CD55" s="104"/>
      <c r="CE55" s="235"/>
      <c r="CF55" s="229">
        <v>1.0416666666666666E-2</v>
      </c>
      <c r="CG55" s="136"/>
      <c r="CH55" s="137" t="str">
        <f>IF(CG55="","",CG55*CF55)</f>
        <v/>
      </c>
      <c r="CI55" s="138" t="str">
        <f>IF(CH55="","",CH55*24)</f>
        <v/>
      </c>
      <c r="CJ55" s="136"/>
      <c r="CK55" s="137" t="str">
        <f>IF(CJ55="","",CJ55*CF55)</f>
        <v/>
      </c>
      <c r="CL55" s="138" t="str">
        <f>IF(CK55="","",CK55*24)</f>
        <v/>
      </c>
      <c r="CM55" s="136"/>
      <c r="CN55" s="137" t="str">
        <f>IF(CM55="","",CF55*CM55)</f>
        <v/>
      </c>
      <c r="CO55" s="138" t="str">
        <f>IF(CN55="","",CN55*24)</f>
        <v/>
      </c>
      <c r="CP55" s="136"/>
      <c r="CQ55" s="137" t="str">
        <f>IF(CP55="","",CF55*CP55)</f>
        <v/>
      </c>
      <c r="CR55" s="163" t="str">
        <f>IF(CQ55="","",(HOUR(CQ55)*60+MINUTE(CQ55))/60)</f>
        <v/>
      </c>
      <c r="CS55" s="234"/>
      <c r="CT55" s="104"/>
      <c r="CU55" s="235"/>
      <c r="CV55" s="229">
        <v>1.0416666666666666E-2</v>
      </c>
      <c r="CW55" s="136"/>
      <c r="CX55" s="137" t="str">
        <f>IF(CW55="","",CW55*CV55)</f>
        <v/>
      </c>
      <c r="CY55" s="138" t="str">
        <f>IF(CX55="","",CX55*24)</f>
        <v/>
      </c>
      <c r="CZ55" s="136">
        <v>1</v>
      </c>
      <c r="DA55" s="137">
        <f>IF(CZ55="","",CZ55*CV55)</f>
        <v>1.0416666666666666E-2</v>
      </c>
      <c r="DB55" s="138">
        <f>IF(DA55="","",DA55*24)</f>
        <v>0.25</v>
      </c>
      <c r="DC55" s="136"/>
      <c r="DD55" s="137" t="str">
        <f>IF(DC55="","",CV55*DC55)</f>
        <v/>
      </c>
      <c r="DE55" s="138" t="str">
        <f>IF(DD55="","",DD55*24)</f>
        <v/>
      </c>
      <c r="DF55" s="136"/>
      <c r="DG55" s="137" t="str">
        <f>IF(DF55="","",CV55*DF55)</f>
        <v/>
      </c>
      <c r="DH55" s="163" t="str">
        <f>IF(DG55="","",(HOUR(DG55)*60+MINUTE(DG55))/60)</f>
        <v/>
      </c>
      <c r="DI55" s="234"/>
      <c r="DJ55" s="234"/>
      <c r="DK55" s="224"/>
      <c r="DL55" s="224"/>
      <c r="DM55" s="224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</row>
    <row r="56" spans="1:134" s="48" customFormat="1" x14ac:dyDescent="0.3">
      <c r="A56" s="104"/>
      <c r="B56" s="235"/>
      <c r="C56" s="229">
        <v>2.0833333333333332E-2</v>
      </c>
      <c r="D56" s="136"/>
      <c r="E56" s="137" t="str">
        <f t="shared" ref="E56:E62" si="75">IF(D56="","",D56*C56)</f>
        <v/>
      </c>
      <c r="F56" s="138" t="str">
        <f t="shared" ref="F56:F63" si="76">IF(E56="","",E56*24)</f>
        <v/>
      </c>
      <c r="G56" s="136"/>
      <c r="H56" s="137" t="str">
        <f>IF(G56="","",G56*C56)</f>
        <v/>
      </c>
      <c r="I56" s="138" t="str">
        <f>IF(H56="","",(HOUR(H56)*60+MINUTE(H56))/60)</f>
        <v/>
      </c>
      <c r="J56" s="136"/>
      <c r="K56" s="137" t="str">
        <f>IF(J56="","",C56*J56)</f>
        <v/>
      </c>
      <c r="L56" s="138" t="str">
        <f>IF(K56="","",(HOUR(K56)*60+MINUTE(K56))/60)</f>
        <v/>
      </c>
      <c r="M56" s="136">
        <v>2</v>
      </c>
      <c r="N56" s="205"/>
      <c r="O56" s="137">
        <f t="shared" ref="O56:O62" si="77">IF(M56="","",C56*M56)</f>
        <v>4.1666666666666664E-2</v>
      </c>
      <c r="P56" s="163">
        <f>IF(O56="","",(HOUR(O56)*60+MINUTE(O56))/60)</f>
        <v>1</v>
      </c>
      <c r="Q56" s="237"/>
      <c r="R56" s="104"/>
      <c r="S56" s="235"/>
      <c r="T56" s="229">
        <v>2.0833333333333332E-2</v>
      </c>
      <c r="U56" s="136"/>
      <c r="V56" s="137" t="str">
        <f t="shared" ref="V56:V62" si="78">IF(U56="","",U56*T56)</f>
        <v/>
      </c>
      <c r="W56" s="138" t="str">
        <f t="shared" ref="W56:W63" si="79">IF(V56="","",V56*24)</f>
        <v/>
      </c>
      <c r="X56" s="136">
        <v>2</v>
      </c>
      <c r="Y56" s="137">
        <f>IF(X56="","",X56*T56)</f>
        <v>4.1666666666666664E-2</v>
      </c>
      <c r="Z56" s="138">
        <f>IF(Y56="","",(HOUR(Y56)*60+MINUTE(Y56))/60)</f>
        <v>1</v>
      </c>
      <c r="AA56" s="136"/>
      <c r="AB56" s="137" t="str">
        <f>IF(AA56="","",T56*AA56)</f>
        <v/>
      </c>
      <c r="AC56" s="138" t="str">
        <f>IF(AB56="","",(HOUR(AB56)*60+MINUTE(AB56))/60)</f>
        <v/>
      </c>
      <c r="AD56" s="136"/>
      <c r="AE56" s="137" t="str">
        <f t="shared" ref="AE56:AE62" si="80">IF(AD56="","",T56*AD56)</f>
        <v/>
      </c>
      <c r="AF56" s="163" t="str">
        <f t="shared" ref="AF56:AF62" si="81">IF(AE56="","",(HOUR(AE56)*60+MINUTE(AE56))/60)</f>
        <v/>
      </c>
      <c r="AG56" s="237"/>
      <c r="AH56" s="104"/>
      <c r="AI56" s="235"/>
      <c r="AJ56" s="229">
        <v>2.0833333333333332E-2</v>
      </c>
      <c r="AK56" s="136"/>
      <c r="AL56" s="137" t="str">
        <f t="shared" ref="AL56:AL62" si="82">IF(AK56="","",AK56*AJ56)</f>
        <v/>
      </c>
      <c r="AM56" s="138" t="str">
        <f t="shared" ref="AM56:AM63" si="83">IF(AL56="","",AL56*24)</f>
        <v/>
      </c>
      <c r="AN56" s="136"/>
      <c r="AO56" s="137" t="str">
        <f>IF(AN56="","",AN56*AJ56)</f>
        <v/>
      </c>
      <c r="AP56" s="138" t="str">
        <f>IF(AO56="","",(HOUR(AO56)*60+MINUTE(AO56))/60)</f>
        <v/>
      </c>
      <c r="AQ56" s="136"/>
      <c r="AR56" s="137" t="str">
        <f>IF(AQ56="","",AJ56*AQ56)</f>
        <v/>
      </c>
      <c r="AS56" s="138" t="str">
        <f>IF(AR56="","",(HOUR(AR56)*60+MINUTE(AR56))/60)</f>
        <v/>
      </c>
      <c r="AT56" s="136"/>
      <c r="AU56" s="137" t="str">
        <f t="shared" ref="AU56:AU62" si="84">IF(AT56="","",AJ56*AT56)</f>
        <v/>
      </c>
      <c r="AV56" s="163" t="str">
        <f t="shared" ref="AV56:AV62" si="85">IF(AU56="","",(HOUR(AU56)*60+MINUTE(AU56))/60)</f>
        <v/>
      </c>
      <c r="AW56" s="237"/>
      <c r="AX56" s="104"/>
      <c r="AY56" s="235"/>
      <c r="AZ56" s="229">
        <v>2.0833333333333332E-2</v>
      </c>
      <c r="BA56" s="136"/>
      <c r="BB56" s="137" t="str">
        <f t="shared" ref="BB56:BB62" si="86">IF(BA56="","",BA56*AZ56)</f>
        <v/>
      </c>
      <c r="BC56" s="138" t="str">
        <f t="shared" ref="BC56:BC63" si="87">IF(BB56="","",BB56*24)</f>
        <v/>
      </c>
      <c r="BD56" s="136"/>
      <c r="BE56" s="137" t="str">
        <f>IF(BD56="","",BD56*AZ56)</f>
        <v/>
      </c>
      <c r="BF56" s="138" t="str">
        <f>IF(BE56="","",(HOUR(BE56)*60+MINUTE(BE56))/60)</f>
        <v/>
      </c>
      <c r="BG56" s="136">
        <v>1</v>
      </c>
      <c r="BH56" s="137">
        <f>IF(BG56="","",AZ56*BG56)</f>
        <v>2.0833333333333332E-2</v>
      </c>
      <c r="BI56" s="138">
        <f>IF(BH56="","",(HOUR(BH56)*60+MINUTE(BH56))/60)</f>
        <v>0.5</v>
      </c>
      <c r="BJ56" s="136">
        <v>2</v>
      </c>
      <c r="BK56" s="137">
        <f t="shared" ref="BK56:BK62" si="88">IF(BJ56="","",AZ56*BJ56)</f>
        <v>4.1666666666666664E-2</v>
      </c>
      <c r="BL56" s="163">
        <f t="shared" ref="BL56:BL62" si="89">IF(BK56="","",(HOUR(BK56)*60+MINUTE(BK56))/60)</f>
        <v>1</v>
      </c>
      <c r="BM56" s="237"/>
      <c r="BN56" s="104"/>
      <c r="BO56" s="235"/>
      <c r="BP56" s="229">
        <v>2.0833333333333332E-2</v>
      </c>
      <c r="BQ56" s="136"/>
      <c r="BR56" s="137" t="str">
        <f t="shared" ref="BR56:BR62" si="90">IF(BQ56="","",BQ56*BP56)</f>
        <v/>
      </c>
      <c r="BS56" s="138" t="str">
        <f t="shared" ref="BS56:BS63" si="91">IF(BR56="","",BR56*24)</f>
        <v/>
      </c>
      <c r="BT56" s="136">
        <v>1</v>
      </c>
      <c r="BU56" s="137">
        <f>IF(BT56="","",BT56*BP56)</f>
        <v>2.0833333333333332E-2</v>
      </c>
      <c r="BV56" s="138">
        <f>IF(BU56="","",(HOUR(BU56)*60+MINUTE(BU56))/60)</f>
        <v>0.5</v>
      </c>
      <c r="BW56" s="136"/>
      <c r="BX56" s="137" t="str">
        <f>IF(BW56="","",BP56*BW56)</f>
        <v/>
      </c>
      <c r="BY56" s="138" t="str">
        <f>IF(BX56="","",(HOUR(BX56)*60+MINUTE(BX56))/60)</f>
        <v/>
      </c>
      <c r="BZ56" s="136"/>
      <c r="CA56" s="137" t="str">
        <f t="shared" ref="CA56:CA62" si="92">IF(BZ56="","",BP56*BZ56)</f>
        <v/>
      </c>
      <c r="CB56" s="163" t="str">
        <f t="shared" ref="CB56:CB62" si="93">IF(CA56="","",(HOUR(CA56)*60+MINUTE(CA56))/60)</f>
        <v/>
      </c>
      <c r="CC56" s="237"/>
      <c r="CD56" s="104"/>
      <c r="CE56" s="235"/>
      <c r="CF56" s="229">
        <v>2.0833333333333332E-2</v>
      </c>
      <c r="CG56" s="136"/>
      <c r="CH56" s="137" t="str">
        <f t="shared" ref="CH56:CH62" si="94">IF(CG56="","",CG56*CF56)</f>
        <v/>
      </c>
      <c r="CI56" s="138" t="str">
        <f t="shared" ref="CI56:CI63" si="95">IF(CH56="","",CH56*24)</f>
        <v/>
      </c>
      <c r="CJ56" s="136"/>
      <c r="CK56" s="137" t="str">
        <f>IF(CJ56="","",CJ56*CF56)</f>
        <v/>
      </c>
      <c r="CL56" s="138" t="str">
        <f>IF(CK56="","",(HOUR(CK56)*60+MINUTE(CK56))/60)</f>
        <v/>
      </c>
      <c r="CM56" s="136"/>
      <c r="CN56" s="137" t="str">
        <f>IF(CM56="","",CF56*CM56)</f>
        <v/>
      </c>
      <c r="CO56" s="138" t="str">
        <f>IF(CN56="","",(HOUR(CN56)*60+MINUTE(CN56))/60)</f>
        <v/>
      </c>
      <c r="CP56" s="136"/>
      <c r="CQ56" s="137" t="str">
        <f t="shared" ref="CQ56:CQ62" si="96">IF(CP56="","",CF56*CP56)</f>
        <v/>
      </c>
      <c r="CR56" s="163" t="str">
        <f t="shared" ref="CR56:CR62" si="97">IF(CQ56="","",(HOUR(CQ56)*60+MINUTE(CQ56))/60)</f>
        <v/>
      </c>
      <c r="CS56" s="237"/>
      <c r="CT56" s="104"/>
      <c r="CU56" s="235"/>
      <c r="CV56" s="229">
        <v>2.0833333333333332E-2</v>
      </c>
      <c r="CW56" s="136"/>
      <c r="CX56" s="137" t="str">
        <f t="shared" ref="CX56:CX62" si="98">IF(CW56="","",CW56*CV56)</f>
        <v/>
      </c>
      <c r="CY56" s="138" t="str">
        <f t="shared" ref="CY56:CY63" si="99">IF(CX56="","",CX56*24)</f>
        <v/>
      </c>
      <c r="CZ56" s="136"/>
      <c r="DA56" s="137" t="str">
        <f>IF(CZ56="","",CZ56*CV56)</f>
        <v/>
      </c>
      <c r="DB56" s="138" t="str">
        <f>IF(DA56="","",(HOUR(DA56)*60+MINUTE(DA56))/60)</f>
        <v/>
      </c>
      <c r="DC56" s="136"/>
      <c r="DD56" s="137" t="str">
        <f>IF(DC56="","",CV56*DC56)</f>
        <v/>
      </c>
      <c r="DE56" s="138" t="str">
        <f>IF(DD56="","",(HOUR(DD56)*60+MINUTE(DD56))/60)</f>
        <v/>
      </c>
      <c r="DF56" s="136"/>
      <c r="DG56" s="137" t="str">
        <f t="shared" ref="DG56:DG62" si="100">IF(DF56="","",CV56*DF56)</f>
        <v/>
      </c>
      <c r="DH56" s="163" t="str">
        <f t="shared" ref="DH56:DH62" si="101">IF(DG56="","",(HOUR(DG56)*60+MINUTE(DG56))/60)</f>
        <v/>
      </c>
      <c r="DI56" s="237"/>
      <c r="DJ56" s="237"/>
      <c r="DK56" s="238"/>
      <c r="DL56" s="238"/>
      <c r="DM56" s="224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</row>
    <row r="57" spans="1:134" s="48" customFormat="1" x14ac:dyDescent="0.3">
      <c r="A57" s="104"/>
      <c r="B57" s="235"/>
      <c r="C57" s="229">
        <v>3.125E-2</v>
      </c>
      <c r="D57" s="136"/>
      <c r="E57" s="137" t="str">
        <f t="shared" si="75"/>
        <v/>
      </c>
      <c r="F57" s="138" t="str">
        <f t="shared" si="76"/>
        <v/>
      </c>
      <c r="G57" s="136"/>
      <c r="H57" s="137" t="str">
        <f t="shared" ref="H57:H62" si="102">IF(G57="","",G57*C57)</f>
        <v/>
      </c>
      <c r="I57" s="138" t="str">
        <f t="shared" ref="I57:I62" si="103">IF(H57="","",(HOUR(H57)*60+MINUTE(H57))/60)</f>
        <v/>
      </c>
      <c r="J57" s="136"/>
      <c r="K57" s="137" t="str">
        <f t="shared" ref="K57:K62" si="104">IF(J57="","",C57*J57)</f>
        <v/>
      </c>
      <c r="L57" s="138" t="str">
        <f t="shared" ref="L57:L62" si="105">IF(K57="","",(HOUR(K57)*60+MINUTE(K57))/60)</f>
        <v/>
      </c>
      <c r="M57" s="136"/>
      <c r="N57" s="205"/>
      <c r="O57" s="137" t="str">
        <f t="shared" si="77"/>
        <v/>
      </c>
      <c r="P57" s="163" t="str">
        <f>IF(O57="","",(HOUR(O57)*60+MINUTE(O57))/60)</f>
        <v/>
      </c>
      <c r="Q57" s="237"/>
      <c r="R57" s="104"/>
      <c r="S57" s="235"/>
      <c r="T57" s="229">
        <v>3.125E-2</v>
      </c>
      <c r="U57" s="136"/>
      <c r="V57" s="137" t="str">
        <f t="shared" si="78"/>
        <v/>
      </c>
      <c r="W57" s="138" t="str">
        <f t="shared" si="79"/>
        <v/>
      </c>
      <c r="X57" s="136"/>
      <c r="Y57" s="137" t="str">
        <f t="shared" ref="Y57:Y62" si="106">IF(X57="","",X57*T57)</f>
        <v/>
      </c>
      <c r="Z57" s="138" t="str">
        <f t="shared" ref="Z57:Z62" si="107">IF(Y57="","",(HOUR(Y57)*60+MINUTE(Y57))/60)</f>
        <v/>
      </c>
      <c r="AA57" s="136"/>
      <c r="AB57" s="137" t="str">
        <f t="shared" ref="AB57:AB62" si="108">IF(AA57="","",T57*AA57)</f>
        <v/>
      </c>
      <c r="AC57" s="138" t="str">
        <f t="shared" ref="AC57:AC62" si="109">IF(AB57="","",(HOUR(AB57)*60+MINUTE(AB57))/60)</f>
        <v/>
      </c>
      <c r="AD57" s="136"/>
      <c r="AE57" s="137" t="str">
        <f t="shared" si="80"/>
        <v/>
      </c>
      <c r="AF57" s="163" t="str">
        <f t="shared" si="81"/>
        <v/>
      </c>
      <c r="AG57" s="237"/>
      <c r="AH57" s="104"/>
      <c r="AI57" s="235"/>
      <c r="AJ57" s="229">
        <v>3.125E-2</v>
      </c>
      <c r="AK57" s="136"/>
      <c r="AL57" s="137" t="str">
        <f t="shared" si="82"/>
        <v/>
      </c>
      <c r="AM57" s="138" t="str">
        <f t="shared" si="83"/>
        <v/>
      </c>
      <c r="AN57" s="136"/>
      <c r="AO57" s="137" t="str">
        <f t="shared" ref="AO57:AO62" si="110">IF(AN57="","",AN57*AJ57)</f>
        <v/>
      </c>
      <c r="AP57" s="138" t="str">
        <f t="shared" ref="AP57:AP62" si="111">IF(AO57="","",(HOUR(AO57)*60+MINUTE(AO57))/60)</f>
        <v/>
      </c>
      <c r="AQ57" s="136"/>
      <c r="AR57" s="137" t="str">
        <f t="shared" ref="AR57:AR62" si="112">IF(AQ57="","",AJ57*AQ57)</f>
        <v/>
      </c>
      <c r="AS57" s="138" t="str">
        <f t="shared" ref="AS57:AS62" si="113">IF(AR57="","",(HOUR(AR57)*60+MINUTE(AR57))/60)</f>
        <v/>
      </c>
      <c r="AT57" s="136"/>
      <c r="AU57" s="137" t="str">
        <f t="shared" si="84"/>
        <v/>
      </c>
      <c r="AV57" s="163" t="str">
        <f t="shared" si="85"/>
        <v/>
      </c>
      <c r="AW57" s="237"/>
      <c r="AX57" s="104"/>
      <c r="AY57" s="235"/>
      <c r="AZ57" s="229">
        <v>3.125E-2</v>
      </c>
      <c r="BA57" s="136">
        <v>1</v>
      </c>
      <c r="BB57" s="137">
        <f t="shared" si="86"/>
        <v>3.125E-2</v>
      </c>
      <c r="BC57" s="138">
        <f t="shared" si="87"/>
        <v>0.75</v>
      </c>
      <c r="BD57" s="136"/>
      <c r="BE57" s="137" t="str">
        <f t="shared" ref="BE57:BE62" si="114">IF(BD57="","",BD57*AZ57)</f>
        <v/>
      </c>
      <c r="BF57" s="138" t="str">
        <f t="shared" ref="BF57:BF62" si="115">IF(BE57="","",(HOUR(BE57)*60+MINUTE(BE57))/60)</f>
        <v/>
      </c>
      <c r="BG57" s="136"/>
      <c r="BH57" s="137" t="str">
        <f t="shared" ref="BH57:BH62" si="116">IF(BG57="","",AZ57*BG57)</f>
        <v/>
      </c>
      <c r="BI57" s="138" t="str">
        <f t="shared" ref="BI57:BI62" si="117">IF(BH57="","",(HOUR(BH57)*60+MINUTE(BH57))/60)</f>
        <v/>
      </c>
      <c r="BJ57" s="136"/>
      <c r="BK57" s="137" t="str">
        <f t="shared" si="88"/>
        <v/>
      </c>
      <c r="BL57" s="163" t="str">
        <f t="shared" si="89"/>
        <v/>
      </c>
      <c r="BM57" s="237"/>
      <c r="BN57" s="104"/>
      <c r="BO57" s="235"/>
      <c r="BP57" s="229">
        <v>3.125E-2</v>
      </c>
      <c r="BQ57" s="136"/>
      <c r="BR57" s="137" t="str">
        <f t="shared" si="90"/>
        <v/>
      </c>
      <c r="BS57" s="138" t="str">
        <f t="shared" si="91"/>
        <v/>
      </c>
      <c r="BT57" s="136"/>
      <c r="BU57" s="137" t="str">
        <f t="shared" ref="BU57:BU62" si="118">IF(BT57="","",BT57*BP57)</f>
        <v/>
      </c>
      <c r="BV57" s="138" t="str">
        <f t="shared" ref="BV57:BV62" si="119">IF(BU57="","",(HOUR(BU57)*60+MINUTE(BU57))/60)</f>
        <v/>
      </c>
      <c r="BW57" s="136"/>
      <c r="BX57" s="137" t="str">
        <f t="shared" ref="BX57:BX62" si="120">IF(BW57="","",BP57*BW57)</f>
        <v/>
      </c>
      <c r="BY57" s="138" t="str">
        <f t="shared" ref="BY57:BY62" si="121">IF(BX57="","",(HOUR(BX57)*60+MINUTE(BX57))/60)</f>
        <v/>
      </c>
      <c r="BZ57" s="136">
        <v>1</v>
      </c>
      <c r="CA57" s="137">
        <f t="shared" si="92"/>
        <v>3.125E-2</v>
      </c>
      <c r="CB57" s="163">
        <f t="shared" si="93"/>
        <v>0.75</v>
      </c>
      <c r="CC57" s="237"/>
      <c r="CD57" s="104"/>
      <c r="CE57" s="235"/>
      <c r="CF57" s="229">
        <v>3.125E-2</v>
      </c>
      <c r="CG57" s="136"/>
      <c r="CH57" s="137" t="str">
        <f t="shared" si="94"/>
        <v/>
      </c>
      <c r="CI57" s="138" t="str">
        <f t="shared" si="95"/>
        <v/>
      </c>
      <c r="CJ57" s="136"/>
      <c r="CK57" s="137" t="str">
        <f t="shared" ref="CK57:CK62" si="122">IF(CJ57="","",CJ57*CF57)</f>
        <v/>
      </c>
      <c r="CL57" s="138" t="str">
        <f t="shared" ref="CL57:CL62" si="123">IF(CK57="","",(HOUR(CK57)*60+MINUTE(CK57))/60)</f>
        <v/>
      </c>
      <c r="CM57" s="136"/>
      <c r="CN57" s="137" t="str">
        <f t="shared" ref="CN57:CN62" si="124">IF(CM57="","",CF57*CM57)</f>
        <v/>
      </c>
      <c r="CO57" s="138" t="str">
        <f t="shared" ref="CO57:CO62" si="125">IF(CN57="","",(HOUR(CN57)*60+MINUTE(CN57))/60)</f>
        <v/>
      </c>
      <c r="CP57" s="136"/>
      <c r="CQ57" s="137" t="str">
        <f t="shared" si="96"/>
        <v/>
      </c>
      <c r="CR57" s="163" t="str">
        <f t="shared" si="97"/>
        <v/>
      </c>
      <c r="CS57" s="237"/>
      <c r="CT57" s="104"/>
      <c r="CU57" s="235"/>
      <c r="CV57" s="229">
        <v>3.125E-2</v>
      </c>
      <c r="CW57" s="136"/>
      <c r="CX57" s="137" t="str">
        <f t="shared" si="98"/>
        <v/>
      </c>
      <c r="CY57" s="138" t="str">
        <f t="shared" si="99"/>
        <v/>
      </c>
      <c r="CZ57" s="136"/>
      <c r="DA57" s="137" t="str">
        <f t="shared" ref="DA57:DA62" si="126">IF(CZ57="","",CZ57*CV57)</f>
        <v/>
      </c>
      <c r="DB57" s="138" t="str">
        <f t="shared" ref="DB57:DB62" si="127">IF(DA57="","",(HOUR(DA57)*60+MINUTE(DA57))/60)</f>
        <v/>
      </c>
      <c r="DC57" s="136"/>
      <c r="DD57" s="137" t="str">
        <f t="shared" ref="DD57:DD62" si="128">IF(DC57="","",CV57*DC57)</f>
        <v/>
      </c>
      <c r="DE57" s="138" t="str">
        <f t="shared" ref="DE57:DE62" si="129">IF(DD57="","",(HOUR(DD57)*60+MINUTE(DD57))/60)</f>
        <v/>
      </c>
      <c r="DF57" s="136"/>
      <c r="DG57" s="137" t="str">
        <f t="shared" si="100"/>
        <v/>
      </c>
      <c r="DH57" s="163" t="str">
        <f t="shared" si="101"/>
        <v/>
      </c>
      <c r="DI57" s="237"/>
      <c r="DJ57" s="237"/>
      <c r="DK57" s="224"/>
      <c r="DL57" s="224"/>
      <c r="DM57" s="224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</row>
    <row r="58" spans="1:134" s="48" customFormat="1" x14ac:dyDescent="0.3">
      <c r="A58" s="104"/>
      <c r="B58" s="235"/>
      <c r="C58" s="229">
        <v>4.1666666666666664E-2</v>
      </c>
      <c r="D58" s="136">
        <v>1</v>
      </c>
      <c r="E58" s="137">
        <f t="shared" si="75"/>
        <v>4.1666666666666664E-2</v>
      </c>
      <c r="F58" s="138">
        <f t="shared" si="76"/>
        <v>1</v>
      </c>
      <c r="G58" s="136"/>
      <c r="H58" s="137" t="str">
        <f t="shared" si="102"/>
        <v/>
      </c>
      <c r="I58" s="138" t="str">
        <f t="shared" si="103"/>
        <v/>
      </c>
      <c r="J58" s="136"/>
      <c r="K58" s="137" t="str">
        <f t="shared" si="104"/>
        <v/>
      </c>
      <c r="L58" s="138" t="str">
        <f t="shared" si="105"/>
        <v/>
      </c>
      <c r="M58" s="136"/>
      <c r="N58" s="205"/>
      <c r="O58" s="137" t="str">
        <f t="shared" si="77"/>
        <v/>
      </c>
      <c r="P58" s="163" t="str">
        <f>IF(O58="","",(HOUR(O58)*60+MINUTE(O58))/60)</f>
        <v/>
      </c>
      <c r="Q58" s="237"/>
      <c r="R58" s="104"/>
      <c r="S58" s="235"/>
      <c r="T58" s="229">
        <v>4.1666666666666664E-2</v>
      </c>
      <c r="U58" s="136"/>
      <c r="V58" s="137" t="str">
        <f t="shared" si="78"/>
        <v/>
      </c>
      <c r="W58" s="138" t="str">
        <f t="shared" si="79"/>
        <v/>
      </c>
      <c r="X58" s="136">
        <v>3</v>
      </c>
      <c r="Y58" s="137">
        <f t="shared" si="106"/>
        <v>0.125</v>
      </c>
      <c r="Z58" s="138">
        <f t="shared" si="107"/>
        <v>3</v>
      </c>
      <c r="AA58" s="136"/>
      <c r="AB58" s="137" t="str">
        <f t="shared" si="108"/>
        <v/>
      </c>
      <c r="AC58" s="138" t="str">
        <f t="shared" si="109"/>
        <v/>
      </c>
      <c r="AD58" s="136">
        <v>7</v>
      </c>
      <c r="AE58" s="137">
        <f t="shared" si="80"/>
        <v>0.29166666666666663</v>
      </c>
      <c r="AF58" s="163">
        <f t="shared" si="81"/>
        <v>7</v>
      </c>
      <c r="AG58" s="237"/>
      <c r="AH58" s="104"/>
      <c r="AI58" s="235"/>
      <c r="AJ58" s="229">
        <v>4.1666666666666664E-2</v>
      </c>
      <c r="AK58" s="136"/>
      <c r="AL58" s="137" t="str">
        <f t="shared" si="82"/>
        <v/>
      </c>
      <c r="AM58" s="138" t="str">
        <f t="shared" si="83"/>
        <v/>
      </c>
      <c r="AN58" s="136"/>
      <c r="AO58" s="137" t="str">
        <f t="shared" si="110"/>
        <v/>
      </c>
      <c r="AP58" s="138" t="str">
        <f t="shared" si="111"/>
        <v/>
      </c>
      <c r="AQ58" s="136"/>
      <c r="AR58" s="137" t="str">
        <f t="shared" si="112"/>
        <v/>
      </c>
      <c r="AS58" s="138" t="str">
        <f t="shared" si="113"/>
        <v/>
      </c>
      <c r="AT58" s="136"/>
      <c r="AU58" s="137" t="str">
        <f t="shared" si="84"/>
        <v/>
      </c>
      <c r="AV58" s="163" t="str">
        <f t="shared" si="85"/>
        <v/>
      </c>
      <c r="AW58" s="237"/>
      <c r="AX58" s="104"/>
      <c r="AY58" s="235"/>
      <c r="AZ58" s="229">
        <v>4.1666666666666664E-2</v>
      </c>
      <c r="BA58" s="136"/>
      <c r="BB58" s="137" t="str">
        <f t="shared" si="86"/>
        <v/>
      </c>
      <c r="BC58" s="138" t="str">
        <f t="shared" si="87"/>
        <v/>
      </c>
      <c r="BD58" s="136"/>
      <c r="BE58" s="137" t="str">
        <f t="shared" si="114"/>
        <v/>
      </c>
      <c r="BF58" s="138" t="str">
        <f t="shared" si="115"/>
        <v/>
      </c>
      <c r="BG58" s="136"/>
      <c r="BH58" s="137" t="str">
        <f t="shared" si="116"/>
        <v/>
      </c>
      <c r="BI58" s="138" t="str">
        <f t="shared" si="117"/>
        <v/>
      </c>
      <c r="BJ58" s="136"/>
      <c r="BK58" s="137" t="str">
        <f t="shared" si="88"/>
        <v/>
      </c>
      <c r="BL58" s="163" t="str">
        <f t="shared" si="89"/>
        <v/>
      </c>
      <c r="BM58" s="237"/>
      <c r="BN58" s="104"/>
      <c r="BO58" s="235"/>
      <c r="BP58" s="229">
        <v>4.1666666666666664E-2</v>
      </c>
      <c r="BQ58" s="136"/>
      <c r="BR58" s="137" t="str">
        <f t="shared" si="90"/>
        <v/>
      </c>
      <c r="BS58" s="138" t="str">
        <f t="shared" si="91"/>
        <v/>
      </c>
      <c r="BT58" s="136"/>
      <c r="BU58" s="137" t="str">
        <f t="shared" si="118"/>
        <v/>
      </c>
      <c r="BV58" s="138" t="str">
        <f t="shared" si="119"/>
        <v/>
      </c>
      <c r="BW58" s="136"/>
      <c r="BX58" s="137" t="str">
        <f t="shared" si="120"/>
        <v/>
      </c>
      <c r="BY58" s="138" t="str">
        <f t="shared" si="121"/>
        <v/>
      </c>
      <c r="BZ58" s="136"/>
      <c r="CA58" s="137" t="str">
        <f t="shared" si="92"/>
        <v/>
      </c>
      <c r="CB58" s="163" t="str">
        <f t="shared" si="93"/>
        <v/>
      </c>
      <c r="CC58" s="237"/>
      <c r="CD58" s="104"/>
      <c r="CE58" s="235"/>
      <c r="CF58" s="229">
        <v>4.1666666666666664E-2</v>
      </c>
      <c r="CG58" s="136"/>
      <c r="CH58" s="137" t="str">
        <f t="shared" si="94"/>
        <v/>
      </c>
      <c r="CI58" s="138" t="str">
        <f t="shared" si="95"/>
        <v/>
      </c>
      <c r="CJ58" s="136"/>
      <c r="CK58" s="137" t="str">
        <f t="shared" si="122"/>
        <v/>
      </c>
      <c r="CL58" s="138" t="str">
        <f t="shared" si="123"/>
        <v/>
      </c>
      <c r="CM58" s="136"/>
      <c r="CN58" s="137" t="str">
        <f t="shared" si="124"/>
        <v/>
      </c>
      <c r="CO58" s="138" t="str">
        <f t="shared" si="125"/>
        <v/>
      </c>
      <c r="CP58" s="136"/>
      <c r="CQ58" s="137" t="str">
        <f t="shared" si="96"/>
        <v/>
      </c>
      <c r="CR58" s="163" t="str">
        <f t="shared" si="97"/>
        <v/>
      </c>
      <c r="CS58" s="237"/>
      <c r="CT58" s="104"/>
      <c r="CU58" s="235"/>
      <c r="CV58" s="229">
        <v>4.1666666666666664E-2</v>
      </c>
      <c r="CW58" s="136"/>
      <c r="CX58" s="137" t="str">
        <f t="shared" si="98"/>
        <v/>
      </c>
      <c r="CY58" s="138" t="str">
        <f t="shared" si="99"/>
        <v/>
      </c>
      <c r="CZ58" s="136"/>
      <c r="DA58" s="137" t="str">
        <f t="shared" si="126"/>
        <v/>
      </c>
      <c r="DB58" s="138" t="str">
        <f t="shared" si="127"/>
        <v/>
      </c>
      <c r="DC58" s="136"/>
      <c r="DD58" s="137" t="str">
        <f t="shared" si="128"/>
        <v/>
      </c>
      <c r="DE58" s="138" t="str">
        <f t="shared" si="129"/>
        <v/>
      </c>
      <c r="DF58" s="136"/>
      <c r="DG58" s="137" t="str">
        <f t="shared" si="100"/>
        <v/>
      </c>
      <c r="DH58" s="163" t="str">
        <f t="shared" si="101"/>
        <v/>
      </c>
      <c r="DI58" s="237"/>
      <c r="DJ58" s="237"/>
      <c r="DK58" s="224"/>
      <c r="DL58" s="238"/>
      <c r="DM58" s="224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</row>
    <row r="59" spans="1:134" s="48" customFormat="1" x14ac:dyDescent="0.3">
      <c r="A59" s="104"/>
      <c r="B59" s="235"/>
      <c r="C59" s="229">
        <v>5.2083333333333336E-2</v>
      </c>
      <c r="D59" s="136"/>
      <c r="E59" s="137" t="str">
        <f t="shared" si="75"/>
        <v/>
      </c>
      <c r="F59" s="138" t="str">
        <f t="shared" si="76"/>
        <v/>
      </c>
      <c r="G59" s="136"/>
      <c r="H59" s="137" t="str">
        <f t="shared" si="102"/>
        <v/>
      </c>
      <c r="I59" s="138" t="str">
        <f t="shared" si="103"/>
        <v/>
      </c>
      <c r="J59" s="136"/>
      <c r="K59" s="137" t="str">
        <f t="shared" si="104"/>
        <v/>
      </c>
      <c r="L59" s="138" t="str">
        <f t="shared" si="105"/>
        <v/>
      </c>
      <c r="M59" s="136"/>
      <c r="N59" s="205"/>
      <c r="O59" s="137" t="str">
        <f t="shared" si="77"/>
        <v/>
      </c>
      <c r="P59" s="163" t="str">
        <f>IF(O59="","",(HOUR(O59)*60+MINUTE(O59))/60)</f>
        <v/>
      </c>
      <c r="Q59" s="240"/>
      <c r="R59" s="104"/>
      <c r="S59" s="235"/>
      <c r="T59" s="229">
        <v>5.2083333333333336E-2</v>
      </c>
      <c r="U59" s="136"/>
      <c r="V59" s="137" t="str">
        <f t="shared" si="78"/>
        <v/>
      </c>
      <c r="W59" s="138" t="str">
        <f t="shared" si="79"/>
        <v/>
      </c>
      <c r="X59" s="136"/>
      <c r="Y59" s="137" t="str">
        <f t="shared" si="106"/>
        <v/>
      </c>
      <c r="Z59" s="138" t="str">
        <f t="shared" si="107"/>
        <v/>
      </c>
      <c r="AA59" s="136"/>
      <c r="AB59" s="137" t="str">
        <f t="shared" si="108"/>
        <v/>
      </c>
      <c r="AC59" s="138" t="str">
        <f t="shared" si="109"/>
        <v/>
      </c>
      <c r="AD59" s="136"/>
      <c r="AE59" s="137" t="str">
        <f t="shared" si="80"/>
        <v/>
      </c>
      <c r="AF59" s="163" t="str">
        <f t="shared" si="81"/>
        <v/>
      </c>
      <c r="AG59" s="240"/>
      <c r="AH59" s="104"/>
      <c r="AI59" s="235"/>
      <c r="AJ59" s="229">
        <v>5.2083333333333336E-2</v>
      </c>
      <c r="AK59" s="136"/>
      <c r="AL59" s="137" t="str">
        <f t="shared" si="82"/>
        <v/>
      </c>
      <c r="AM59" s="138" t="str">
        <f t="shared" si="83"/>
        <v/>
      </c>
      <c r="AN59" s="136"/>
      <c r="AO59" s="137" t="str">
        <f t="shared" si="110"/>
        <v/>
      </c>
      <c r="AP59" s="138" t="str">
        <f t="shared" si="111"/>
        <v/>
      </c>
      <c r="AQ59" s="136"/>
      <c r="AR59" s="137" t="str">
        <f t="shared" si="112"/>
        <v/>
      </c>
      <c r="AS59" s="138" t="str">
        <f t="shared" si="113"/>
        <v/>
      </c>
      <c r="AT59" s="136"/>
      <c r="AU59" s="137" t="str">
        <f t="shared" si="84"/>
        <v/>
      </c>
      <c r="AV59" s="163" t="str">
        <f t="shared" si="85"/>
        <v/>
      </c>
      <c r="AW59" s="240"/>
      <c r="AX59" s="104"/>
      <c r="AY59" s="235"/>
      <c r="AZ59" s="229">
        <v>5.2083333333333336E-2</v>
      </c>
      <c r="BA59" s="136"/>
      <c r="BB59" s="137" t="str">
        <f t="shared" si="86"/>
        <v/>
      </c>
      <c r="BC59" s="138" t="str">
        <f t="shared" si="87"/>
        <v/>
      </c>
      <c r="BD59" s="136"/>
      <c r="BE59" s="137" t="str">
        <f t="shared" si="114"/>
        <v/>
      </c>
      <c r="BF59" s="138" t="str">
        <f t="shared" si="115"/>
        <v/>
      </c>
      <c r="BG59" s="136"/>
      <c r="BH59" s="137" t="str">
        <f t="shared" si="116"/>
        <v/>
      </c>
      <c r="BI59" s="138" t="str">
        <f t="shared" si="117"/>
        <v/>
      </c>
      <c r="BJ59" s="136"/>
      <c r="BK59" s="137" t="str">
        <f t="shared" si="88"/>
        <v/>
      </c>
      <c r="BL59" s="163" t="str">
        <f t="shared" si="89"/>
        <v/>
      </c>
      <c r="BM59" s="240"/>
      <c r="BN59" s="104"/>
      <c r="BO59" s="235"/>
      <c r="BP59" s="229">
        <v>5.2083333333333336E-2</v>
      </c>
      <c r="BQ59" s="136"/>
      <c r="BR59" s="137" t="str">
        <f t="shared" si="90"/>
        <v/>
      </c>
      <c r="BS59" s="138" t="str">
        <f t="shared" si="91"/>
        <v/>
      </c>
      <c r="BT59" s="136"/>
      <c r="BU59" s="137" t="str">
        <f t="shared" si="118"/>
        <v/>
      </c>
      <c r="BV59" s="138" t="str">
        <f t="shared" si="119"/>
        <v/>
      </c>
      <c r="BW59" s="136"/>
      <c r="BX59" s="137" t="str">
        <f t="shared" si="120"/>
        <v/>
      </c>
      <c r="BY59" s="138" t="str">
        <f t="shared" si="121"/>
        <v/>
      </c>
      <c r="BZ59" s="136"/>
      <c r="CA59" s="137" t="str">
        <f t="shared" si="92"/>
        <v/>
      </c>
      <c r="CB59" s="163" t="str">
        <f t="shared" si="93"/>
        <v/>
      </c>
      <c r="CC59" s="240"/>
      <c r="CD59" s="104"/>
      <c r="CE59" s="235"/>
      <c r="CF59" s="229">
        <v>5.2083333333333336E-2</v>
      </c>
      <c r="CG59" s="136"/>
      <c r="CH59" s="137" t="str">
        <f t="shared" si="94"/>
        <v/>
      </c>
      <c r="CI59" s="138" t="str">
        <f t="shared" si="95"/>
        <v/>
      </c>
      <c r="CJ59" s="136"/>
      <c r="CK59" s="137" t="str">
        <f t="shared" si="122"/>
        <v/>
      </c>
      <c r="CL59" s="138" t="str">
        <f t="shared" si="123"/>
        <v/>
      </c>
      <c r="CM59" s="136"/>
      <c r="CN59" s="137" t="str">
        <f t="shared" si="124"/>
        <v/>
      </c>
      <c r="CO59" s="138" t="str">
        <f t="shared" si="125"/>
        <v/>
      </c>
      <c r="CP59" s="136"/>
      <c r="CQ59" s="137" t="str">
        <f t="shared" si="96"/>
        <v/>
      </c>
      <c r="CR59" s="163" t="str">
        <f t="shared" si="97"/>
        <v/>
      </c>
      <c r="CS59" s="240"/>
      <c r="CT59" s="104"/>
      <c r="CU59" s="235"/>
      <c r="CV59" s="229">
        <v>5.2083333333333336E-2</v>
      </c>
      <c r="CW59" s="136"/>
      <c r="CX59" s="137" t="str">
        <f t="shared" si="98"/>
        <v/>
      </c>
      <c r="CY59" s="138" t="str">
        <f t="shared" si="99"/>
        <v/>
      </c>
      <c r="CZ59" s="136"/>
      <c r="DA59" s="137" t="str">
        <f t="shared" si="126"/>
        <v/>
      </c>
      <c r="DB59" s="138" t="str">
        <f t="shared" si="127"/>
        <v/>
      </c>
      <c r="DC59" s="136"/>
      <c r="DD59" s="137" t="str">
        <f t="shared" si="128"/>
        <v/>
      </c>
      <c r="DE59" s="138" t="str">
        <f t="shared" si="129"/>
        <v/>
      </c>
      <c r="DF59" s="136"/>
      <c r="DG59" s="137" t="str">
        <f t="shared" si="100"/>
        <v/>
      </c>
      <c r="DH59" s="163" t="str">
        <f t="shared" si="101"/>
        <v/>
      </c>
      <c r="DI59" s="240"/>
      <c r="DJ59" s="240"/>
      <c r="DK59" s="224"/>
      <c r="DL59" s="224"/>
      <c r="DM59" s="224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</row>
    <row r="60" spans="1:134" s="48" customFormat="1" x14ac:dyDescent="0.3">
      <c r="A60" s="104"/>
      <c r="B60" s="235"/>
      <c r="C60" s="229">
        <v>6.25E-2</v>
      </c>
      <c r="D60" s="136"/>
      <c r="E60" s="137" t="str">
        <f t="shared" si="75"/>
        <v/>
      </c>
      <c r="F60" s="138" t="str">
        <f t="shared" si="76"/>
        <v/>
      </c>
      <c r="G60" s="136"/>
      <c r="H60" s="137" t="str">
        <f t="shared" si="102"/>
        <v/>
      </c>
      <c r="I60" s="138" t="str">
        <f t="shared" si="103"/>
        <v/>
      </c>
      <c r="J60" s="136"/>
      <c r="K60" s="137" t="str">
        <f t="shared" si="104"/>
        <v/>
      </c>
      <c r="L60" s="138" t="str">
        <f t="shared" si="105"/>
        <v/>
      </c>
      <c r="M60" s="136"/>
      <c r="N60" s="205"/>
      <c r="O60" s="137" t="str">
        <f t="shared" si="77"/>
        <v/>
      </c>
      <c r="P60" s="163" t="str">
        <f>IF(O60="","",(HOUR(O60)*60+MINUTE(O60))/60)</f>
        <v/>
      </c>
      <c r="Q60" s="239"/>
      <c r="R60" s="104"/>
      <c r="S60" s="235"/>
      <c r="T60" s="229">
        <v>6.25E-2</v>
      </c>
      <c r="U60" s="136"/>
      <c r="V60" s="137" t="str">
        <f t="shared" si="78"/>
        <v/>
      </c>
      <c r="W60" s="138" t="str">
        <f t="shared" si="79"/>
        <v/>
      </c>
      <c r="X60" s="136"/>
      <c r="Y60" s="137" t="str">
        <f t="shared" si="106"/>
        <v/>
      </c>
      <c r="Z60" s="138" t="str">
        <f t="shared" si="107"/>
        <v/>
      </c>
      <c r="AA60" s="136"/>
      <c r="AB60" s="137" t="str">
        <f t="shared" si="108"/>
        <v/>
      </c>
      <c r="AC60" s="138" t="str">
        <f t="shared" si="109"/>
        <v/>
      </c>
      <c r="AD60" s="136"/>
      <c r="AE60" s="137" t="str">
        <f t="shared" si="80"/>
        <v/>
      </c>
      <c r="AF60" s="163" t="str">
        <f t="shared" si="81"/>
        <v/>
      </c>
      <c r="AG60" s="239"/>
      <c r="AH60" s="104"/>
      <c r="AI60" s="235"/>
      <c r="AJ60" s="229">
        <v>6.25E-2</v>
      </c>
      <c r="AK60" s="136"/>
      <c r="AL60" s="137" t="str">
        <f t="shared" si="82"/>
        <v/>
      </c>
      <c r="AM60" s="138" t="str">
        <f t="shared" si="83"/>
        <v/>
      </c>
      <c r="AN60" s="136"/>
      <c r="AO60" s="137" t="str">
        <f t="shared" si="110"/>
        <v/>
      </c>
      <c r="AP60" s="138" t="str">
        <f t="shared" si="111"/>
        <v/>
      </c>
      <c r="AQ60" s="136"/>
      <c r="AR60" s="137" t="str">
        <f t="shared" si="112"/>
        <v/>
      </c>
      <c r="AS60" s="138" t="str">
        <f t="shared" si="113"/>
        <v/>
      </c>
      <c r="AT60" s="136"/>
      <c r="AU60" s="137" t="str">
        <f t="shared" si="84"/>
        <v/>
      </c>
      <c r="AV60" s="163" t="str">
        <f t="shared" si="85"/>
        <v/>
      </c>
      <c r="AW60" s="239"/>
      <c r="AX60" s="104"/>
      <c r="AY60" s="235"/>
      <c r="AZ60" s="229">
        <v>6.25E-2</v>
      </c>
      <c r="BA60" s="136"/>
      <c r="BB60" s="137" t="str">
        <f t="shared" si="86"/>
        <v/>
      </c>
      <c r="BC60" s="138" t="str">
        <f t="shared" si="87"/>
        <v/>
      </c>
      <c r="BD60" s="136"/>
      <c r="BE60" s="137" t="str">
        <f t="shared" si="114"/>
        <v/>
      </c>
      <c r="BF60" s="138" t="str">
        <f t="shared" si="115"/>
        <v/>
      </c>
      <c r="BG60" s="136"/>
      <c r="BH60" s="137" t="str">
        <f t="shared" si="116"/>
        <v/>
      </c>
      <c r="BI60" s="138" t="str">
        <f t="shared" si="117"/>
        <v/>
      </c>
      <c r="BJ60" s="136"/>
      <c r="BK60" s="137" t="str">
        <f t="shared" si="88"/>
        <v/>
      </c>
      <c r="BL60" s="163" t="str">
        <f t="shared" si="89"/>
        <v/>
      </c>
      <c r="BM60" s="239"/>
      <c r="BN60" s="104"/>
      <c r="BO60" s="235"/>
      <c r="BP60" s="229">
        <v>6.25E-2</v>
      </c>
      <c r="BQ60" s="136"/>
      <c r="BR60" s="137" t="str">
        <f t="shared" si="90"/>
        <v/>
      </c>
      <c r="BS60" s="138" t="str">
        <f t="shared" si="91"/>
        <v/>
      </c>
      <c r="BT60" s="136"/>
      <c r="BU60" s="137" t="str">
        <f t="shared" si="118"/>
        <v/>
      </c>
      <c r="BV60" s="138" t="str">
        <f t="shared" si="119"/>
        <v/>
      </c>
      <c r="BW60" s="136"/>
      <c r="BX60" s="137" t="str">
        <f t="shared" si="120"/>
        <v/>
      </c>
      <c r="BY60" s="138" t="str">
        <f t="shared" si="121"/>
        <v/>
      </c>
      <c r="BZ60" s="136"/>
      <c r="CA60" s="137" t="str">
        <f t="shared" si="92"/>
        <v/>
      </c>
      <c r="CB60" s="163" t="str">
        <f t="shared" si="93"/>
        <v/>
      </c>
      <c r="CC60" s="239"/>
      <c r="CD60" s="104"/>
      <c r="CE60" s="235"/>
      <c r="CF60" s="229">
        <v>6.25E-2</v>
      </c>
      <c r="CG60" s="136"/>
      <c r="CH60" s="137" t="str">
        <f t="shared" si="94"/>
        <v/>
      </c>
      <c r="CI60" s="138" t="str">
        <f t="shared" si="95"/>
        <v/>
      </c>
      <c r="CJ60" s="136"/>
      <c r="CK60" s="137" t="str">
        <f t="shared" si="122"/>
        <v/>
      </c>
      <c r="CL60" s="138" t="str">
        <f t="shared" si="123"/>
        <v/>
      </c>
      <c r="CM60" s="136"/>
      <c r="CN60" s="137" t="str">
        <f t="shared" si="124"/>
        <v/>
      </c>
      <c r="CO60" s="138" t="str">
        <f t="shared" si="125"/>
        <v/>
      </c>
      <c r="CP60" s="136"/>
      <c r="CQ60" s="137" t="str">
        <f t="shared" si="96"/>
        <v/>
      </c>
      <c r="CR60" s="163" t="str">
        <f t="shared" si="97"/>
        <v/>
      </c>
      <c r="CS60" s="239"/>
      <c r="CT60" s="104"/>
      <c r="CU60" s="235"/>
      <c r="CV60" s="229">
        <v>6.25E-2</v>
      </c>
      <c r="CW60" s="136"/>
      <c r="CX60" s="137" t="str">
        <f t="shared" si="98"/>
        <v/>
      </c>
      <c r="CY60" s="138" t="str">
        <f t="shared" si="99"/>
        <v/>
      </c>
      <c r="CZ60" s="136"/>
      <c r="DA60" s="137" t="str">
        <f t="shared" si="126"/>
        <v/>
      </c>
      <c r="DB60" s="138" t="str">
        <f t="shared" si="127"/>
        <v/>
      </c>
      <c r="DC60" s="136"/>
      <c r="DD60" s="137" t="str">
        <f t="shared" si="128"/>
        <v/>
      </c>
      <c r="DE60" s="138" t="str">
        <f t="shared" si="129"/>
        <v/>
      </c>
      <c r="DF60" s="136"/>
      <c r="DG60" s="137" t="str">
        <f t="shared" si="100"/>
        <v/>
      </c>
      <c r="DH60" s="163" t="str">
        <f t="shared" si="101"/>
        <v/>
      </c>
      <c r="DI60" s="239"/>
      <c r="DJ60" s="239"/>
      <c r="DK60" s="224"/>
      <c r="DL60" s="224"/>
      <c r="DM60" s="224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</row>
    <row r="61" spans="1:134" s="48" customFormat="1" x14ac:dyDescent="0.3">
      <c r="A61" s="104"/>
      <c r="B61" s="235"/>
      <c r="C61" s="229">
        <v>7.2916666666666671E-2</v>
      </c>
      <c r="D61" s="136">
        <v>1</v>
      </c>
      <c r="E61" s="137">
        <f t="shared" si="75"/>
        <v>7.2916666666666671E-2</v>
      </c>
      <c r="F61" s="138">
        <f t="shared" si="76"/>
        <v>1.75</v>
      </c>
      <c r="G61" s="136"/>
      <c r="H61" s="137" t="str">
        <f t="shared" si="102"/>
        <v/>
      </c>
      <c r="I61" s="138" t="str">
        <f t="shared" si="103"/>
        <v/>
      </c>
      <c r="J61" s="136"/>
      <c r="K61" s="137" t="str">
        <f t="shared" si="104"/>
        <v/>
      </c>
      <c r="L61" s="138" t="str">
        <f t="shared" si="105"/>
        <v/>
      </c>
      <c r="M61" s="136"/>
      <c r="N61" s="205"/>
      <c r="O61" s="137" t="str">
        <f t="shared" si="77"/>
        <v/>
      </c>
      <c r="P61" s="163" t="str">
        <f>IF(O61="","",(HOUR(O61)*60+MINUTE(O61))/60)</f>
        <v/>
      </c>
      <c r="Q61" s="240"/>
      <c r="R61" s="104"/>
      <c r="S61" s="235"/>
      <c r="T61" s="229">
        <v>7.2916666666666671E-2</v>
      </c>
      <c r="U61" s="136"/>
      <c r="V61" s="137" t="str">
        <f t="shared" si="78"/>
        <v/>
      </c>
      <c r="W61" s="138" t="str">
        <f t="shared" si="79"/>
        <v/>
      </c>
      <c r="X61" s="136"/>
      <c r="Y61" s="137" t="str">
        <f t="shared" si="106"/>
        <v/>
      </c>
      <c r="Z61" s="138" t="str">
        <f t="shared" si="107"/>
        <v/>
      </c>
      <c r="AA61" s="136"/>
      <c r="AB61" s="137" t="str">
        <f t="shared" si="108"/>
        <v/>
      </c>
      <c r="AC61" s="138" t="str">
        <f t="shared" si="109"/>
        <v/>
      </c>
      <c r="AD61" s="136"/>
      <c r="AE61" s="137" t="str">
        <f t="shared" si="80"/>
        <v/>
      </c>
      <c r="AF61" s="163" t="str">
        <f t="shared" si="81"/>
        <v/>
      </c>
      <c r="AG61" s="240"/>
      <c r="AH61" s="104"/>
      <c r="AI61" s="235"/>
      <c r="AJ61" s="229">
        <v>7.2916666666666671E-2</v>
      </c>
      <c r="AK61" s="136"/>
      <c r="AL61" s="137" t="str">
        <f t="shared" si="82"/>
        <v/>
      </c>
      <c r="AM61" s="138" t="str">
        <f t="shared" si="83"/>
        <v/>
      </c>
      <c r="AN61" s="136"/>
      <c r="AO61" s="137" t="str">
        <f t="shared" si="110"/>
        <v/>
      </c>
      <c r="AP61" s="138" t="str">
        <f t="shared" si="111"/>
        <v/>
      </c>
      <c r="AQ61" s="136"/>
      <c r="AR61" s="137" t="str">
        <f t="shared" si="112"/>
        <v/>
      </c>
      <c r="AS61" s="138" t="str">
        <f t="shared" si="113"/>
        <v/>
      </c>
      <c r="AT61" s="136"/>
      <c r="AU61" s="137" t="str">
        <f t="shared" si="84"/>
        <v/>
      </c>
      <c r="AV61" s="163" t="str">
        <f t="shared" si="85"/>
        <v/>
      </c>
      <c r="AW61" s="240"/>
      <c r="AX61" s="104"/>
      <c r="AY61" s="235"/>
      <c r="AZ61" s="229">
        <v>7.2916666666666671E-2</v>
      </c>
      <c r="BA61" s="136"/>
      <c r="BB61" s="137" t="str">
        <f t="shared" si="86"/>
        <v/>
      </c>
      <c r="BC61" s="138" t="str">
        <f t="shared" si="87"/>
        <v/>
      </c>
      <c r="BD61" s="136"/>
      <c r="BE61" s="137" t="str">
        <f t="shared" si="114"/>
        <v/>
      </c>
      <c r="BF61" s="138" t="str">
        <f t="shared" si="115"/>
        <v/>
      </c>
      <c r="BG61" s="136"/>
      <c r="BH61" s="137" t="str">
        <f t="shared" si="116"/>
        <v/>
      </c>
      <c r="BI61" s="138" t="str">
        <f t="shared" si="117"/>
        <v/>
      </c>
      <c r="BJ61" s="136"/>
      <c r="BK61" s="137" t="str">
        <f t="shared" si="88"/>
        <v/>
      </c>
      <c r="BL61" s="163" t="str">
        <f t="shared" si="89"/>
        <v/>
      </c>
      <c r="BM61" s="240"/>
      <c r="BN61" s="104"/>
      <c r="BO61" s="235"/>
      <c r="BP61" s="229">
        <v>7.2916666666666671E-2</v>
      </c>
      <c r="BQ61" s="136"/>
      <c r="BR61" s="137" t="str">
        <f t="shared" si="90"/>
        <v/>
      </c>
      <c r="BS61" s="138" t="str">
        <f t="shared" si="91"/>
        <v/>
      </c>
      <c r="BT61" s="136"/>
      <c r="BU61" s="137" t="str">
        <f t="shared" si="118"/>
        <v/>
      </c>
      <c r="BV61" s="138" t="str">
        <f t="shared" si="119"/>
        <v/>
      </c>
      <c r="BW61" s="136"/>
      <c r="BX61" s="137" t="str">
        <f t="shared" si="120"/>
        <v/>
      </c>
      <c r="BY61" s="138" t="str">
        <f t="shared" si="121"/>
        <v/>
      </c>
      <c r="BZ61" s="136"/>
      <c r="CA61" s="137" t="str">
        <f t="shared" si="92"/>
        <v/>
      </c>
      <c r="CB61" s="163" t="str">
        <f t="shared" si="93"/>
        <v/>
      </c>
      <c r="CC61" s="240"/>
      <c r="CD61" s="104"/>
      <c r="CE61" s="235"/>
      <c r="CF61" s="229">
        <v>7.2916666666666671E-2</v>
      </c>
      <c r="CG61" s="136"/>
      <c r="CH61" s="137" t="str">
        <f t="shared" si="94"/>
        <v/>
      </c>
      <c r="CI61" s="138" t="str">
        <f t="shared" si="95"/>
        <v/>
      </c>
      <c r="CJ61" s="136"/>
      <c r="CK61" s="137" t="str">
        <f t="shared" si="122"/>
        <v/>
      </c>
      <c r="CL61" s="138" t="str">
        <f t="shared" si="123"/>
        <v/>
      </c>
      <c r="CM61" s="136"/>
      <c r="CN61" s="137" t="str">
        <f t="shared" si="124"/>
        <v/>
      </c>
      <c r="CO61" s="138" t="str">
        <f t="shared" si="125"/>
        <v/>
      </c>
      <c r="CP61" s="136"/>
      <c r="CQ61" s="137" t="str">
        <f t="shared" si="96"/>
        <v/>
      </c>
      <c r="CR61" s="163" t="str">
        <f t="shared" si="97"/>
        <v/>
      </c>
      <c r="CS61" s="240"/>
      <c r="CT61" s="104"/>
      <c r="CU61" s="235"/>
      <c r="CV61" s="229">
        <v>7.2916666666666671E-2</v>
      </c>
      <c r="CW61" s="136"/>
      <c r="CX61" s="137" t="str">
        <f t="shared" si="98"/>
        <v/>
      </c>
      <c r="CY61" s="138" t="str">
        <f t="shared" si="99"/>
        <v/>
      </c>
      <c r="CZ61" s="136"/>
      <c r="DA61" s="137" t="str">
        <f t="shared" si="126"/>
        <v/>
      </c>
      <c r="DB61" s="138" t="str">
        <f t="shared" si="127"/>
        <v/>
      </c>
      <c r="DC61" s="136"/>
      <c r="DD61" s="137" t="str">
        <f t="shared" si="128"/>
        <v/>
      </c>
      <c r="DE61" s="138" t="str">
        <f t="shared" si="129"/>
        <v/>
      </c>
      <c r="DF61" s="136"/>
      <c r="DG61" s="137" t="str">
        <f t="shared" si="100"/>
        <v/>
      </c>
      <c r="DH61" s="163" t="str">
        <f t="shared" si="101"/>
        <v/>
      </c>
      <c r="DI61" s="240"/>
      <c r="DJ61" s="240"/>
      <c r="DK61" s="224"/>
      <c r="DL61" s="224"/>
      <c r="DM61" s="224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</row>
    <row r="62" spans="1:134" s="48" customFormat="1" x14ac:dyDescent="0.3">
      <c r="A62" s="104"/>
      <c r="B62" s="235"/>
      <c r="C62" s="229">
        <v>8.3333333333333329E-2</v>
      </c>
      <c r="D62" s="136"/>
      <c r="E62" s="137" t="str">
        <f t="shared" si="75"/>
        <v/>
      </c>
      <c r="F62" s="138" t="str">
        <f t="shared" si="76"/>
        <v/>
      </c>
      <c r="G62" s="136"/>
      <c r="H62" s="137" t="str">
        <f t="shared" si="102"/>
        <v/>
      </c>
      <c r="I62" s="138" t="str">
        <f t="shared" si="103"/>
        <v/>
      </c>
      <c r="J62" s="136"/>
      <c r="K62" s="137" t="str">
        <f t="shared" si="104"/>
        <v/>
      </c>
      <c r="L62" s="138" t="str">
        <f t="shared" si="105"/>
        <v/>
      </c>
      <c r="M62" s="136"/>
      <c r="N62" s="205"/>
      <c r="O62" s="137" t="str">
        <f t="shared" si="77"/>
        <v/>
      </c>
      <c r="P62" s="163" t="str">
        <f>IF(O62="","",(HOUR(O62)*60+MINUTE(O62))/60)</f>
        <v/>
      </c>
      <c r="Q62" s="240"/>
      <c r="R62" s="104"/>
      <c r="S62" s="235"/>
      <c r="T62" s="229">
        <v>8.3333333333333329E-2</v>
      </c>
      <c r="U62" s="136"/>
      <c r="V62" s="137" t="str">
        <f t="shared" si="78"/>
        <v/>
      </c>
      <c r="W62" s="138" t="str">
        <f t="shared" si="79"/>
        <v/>
      </c>
      <c r="X62" s="136"/>
      <c r="Y62" s="137" t="str">
        <f t="shared" si="106"/>
        <v/>
      </c>
      <c r="Z62" s="138" t="str">
        <f t="shared" si="107"/>
        <v/>
      </c>
      <c r="AA62" s="136"/>
      <c r="AB62" s="137" t="str">
        <f t="shared" si="108"/>
        <v/>
      </c>
      <c r="AC62" s="138" t="str">
        <f t="shared" si="109"/>
        <v/>
      </c>
      <c r="AD62" s="136"/>
      <c r="AE62" s="137" t="str">
        <f t="shared" si="80"/>
        <v/>
      </c>
      <c r="AF62" s="163" t="str">
        <f t="shared" si="81"/>
        <v/>
      </c>
      <c r="AG62" s="240"/>
      <c r="AH62" s="104"/>
      <c r="AI62" s="235"/>
      <c r="AJ62" s="229">
        <v>8.3333333333333329E-2</v>
      </c>
      <c r="AK62" s="136"/>
      <c r="AL62" s="137" t="str">
        <f t="shared" si="82"/>
        <v/>
      </c>
      <c r="AM62" s="138" t="str">
        <f t="shared" si="83"/>
        <v/>
      </c>
      <c r="AN62" s="136"/>
      <c r="AO62" s="137" t="str">
        <f t="shared" si="110"/>
        <v/>
      </c>
      <c r="AP62" s="138" t="str">
        <f t="shared" si="111"/>
        <v/>
      </c>
      <c r="AQ62" s="136"/>
      <c r="AR62" s="137" t="str">
        <f t="shared" si="112"/>
        <v/>
      </c>
      <c r="AS62" s="138" t="str">
        <f t="shared" si="113"/>
        <v/>
      </c>
      <c r="AT62" s="136"/>
      <c r="AU62" s="137" t="str">
        <f t="shared" si="84"/>
        <v/>
      </c>
      <c r="AV62" s="163" t="str">
        <f t="shared" si="85"/>
        <v/>
      </c>
      <c r="AW62" s="240"/>
      <c r="AX62" s="104"/>
      <c r="AY62" s="235"/>
      <c r="AZ62" s="229">
        <v>8.3333333333333329E-2</v>
      </c>
      <c r="BA62" s="136"/>
      <c r="BB62" s="137" t="str">
        <f t="shared" si="86"/>
        <v/>
      </c>
      <c r="BC62" s="138" t="str">
        <f t="shared" si="87"/>
        <v/>
      </c>
      <c r="BD62" s="136"/>
      <c r="BE62" s="137" t="str">
        <f t="shared" si="114"/>
        <v/>
      </c>
      <c r="BF62" s="138" t="str">
        <f t="shared" si="115"/>
        <v/>
      </c>
      <c r="BG62" s="136"/>
      <c r="BH62" s="137" t="str">
        <f t="shared" si="116"/>
        <v/>
      </c>
      <c r="BI62" s="138" t="str">
        <f t="shared" si="117"/>
        <v/>
      </c>
      <c r="BJ62" s="136"/>
      <c r="BK62" s="137" t="str">
        <f t="shared" si="88"/>
        <v/>
      </c>
      <c r="BL62" s="163" t="str">
        <f t="shared" si="89"/>
        <v/>
      </c>
      <c r="BM62" s="240"/>
      <c r="BN62" s="104"/>
      <c r="BO62" s="235"/>
      <c r="BP62" s="229">
        <v>8.3333333333333329E-2</v>
      </c>
      <c r="BQ62" s="136"/>
      <c r="BR62" s="137" t="str">
        <f t="shared" si="90"/>
        <v/>
      </c>
      <c r="BS62" s="138" t="str">
        <f t="shared" si="91"/>
        <v/>
      </c>
      <c r="BT62" s="136"/>
      <c r="BU62" s="137" t="str">
        <f t="shared" si="118"/>
        <v/>
      </c>
      <c r="BV62" s="138" t="str">
        <f t="shared" si="119"/>
        <v/>
      </c>
      <c r="BW62" s="136"/>
      <c r="BX62" s="137" t="str">
        <f t="shared" si="120"/>
        <v/>
      </c>
      <c r="BY62" s="138" t="str">
        <f t="shared" si="121"/>
        <v/>
      </c>
      <c r="BZ62" s="136"/>
      <c r="CA62" s="137" t="str">
        <f t="shared" si="92"/>
        <v/>
      </c>
      <c r="CB62" s="163" t="str">
        <f t="shared" si="93"/>
        <v/>
      </c>
      <c r="CC62" s="240"/>
      <c r="CD62" s="104"/>
      <c r="CE62" s="235"/>
      <c r="CF62" s="229">
        <v>8.3333333333333329E-2</v>
      </c>
      <c r="CG62" s="136"/>
      <c r="CH62" s="137" t="str">
        <f t="shared" si="94"/>
        <v/>
      </c>
      <c r="CI62" s="138" t="str">
        <f t="shared" si="95"/>
        <v/>
      </c>
      <c r="CJ62" s="136"/>
      <c r="CK62" s="137" t="str">
        <f t="shared" si="122"/>
        <v/>
      </c>
      <c r="CL62" s="138" t="str">
        <f t="shared" si="123"/>
        <v/>
      </c>
      <c r="CM62" s="136"/>
      <c r="CN62" s="137" t="str">
        <f t="shared" si="124"/>
        <v/>
      </c>
      <c r="CO62" s="138" t="str">
        <f t="shared" si="125"/>
        <v/>
      </c>
      <c r="CP62" s="136"/>
      <c r="CQ62" s="137" t="str">
        <f t="shared" si="96"/>
        <v/>
      </c>
      <c r="CR62" s="163" t="str">
        <f t="shared" si="97"/>
        <v/>
      </c>
      <c r="CS62" s="240"/>
      <c r="CT62" s="104"/>
      <c r="CU62" s="235"/>
      <c r="CV62" s="229">
        <v>8.3333333333333329E-2</v>
      </c>
      <c r="CW62" s="136"/>
      <c r="CX62" s="137" t="str">
        <f t="shared" si="98"/>
        <v/>
      </c>
      <c r="CY62" s="138" t="str">
        <f t="shared" si="99"/>
        <v/>
      </c>
      <c r="CZ62" s="136"/>
      <c r="DA62" s="137" t="str">
        <f t="shared" si="126"/>
        <v/>
      </c>
      <c r="DB62" s="138" t="str">
        <f t="shared" si="127"/>
        <v/>
      </c>
      <c r="DC62" s="136"/>
      <c r="DD62" s="137" t="str">
        <f t="shared" si="128"/>
        <v/>
      </c>
      <c r="DE62" s="138" t="str">
        <f t="shared" si="129"/>
        <v/>
      </c>
      <c r="DF62" s="136"/>
      <c r="DG62" s="137" t="str">
        <f t="shared" si="100"/>
        <v/>
      </c>
      <c r="DH62" s="163" t="str">
        <f t="shared" si="101"/>
        <v/>
      </c>
      <c r="DI62" s="240"/>
      <c r="DJ62" s="240"/>
      <c r="DK62" s="224"/>
      <c r="DL62" s="224"/>
      <c r="DM62" s="224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</row>
    <row r="63" spans="1:134" s="48" customFormat="1" x14ac:dyDescent="0.3">
      <c r="A63" s="104"/>
      <c r="B63" s="235"/>
      <c r="C63" s="54" t="s">
        <v>26</v>
      </c>
      <c r="D63" s="241">
        <v>10</v>
      </c>
      <c r="E63" s="137">
        <f>IF(D63="","",IF($E$46=TRUE,(($D$45-$B$44)*D63)-TIME(0,50,0),(($D$6-$B$44)*D63)))</f>
        <v>0.625</v>
      </c>
      <c r="F63" s="138">
        <f t="shared" si="76"/>
        <v>15</v>
      </c>
      <c r="G63" s="136">
        <v>15</v>
      </c>
      <c r="H63" s="137">
        <f>IF($H$46=TRUE,((G45-D45)*G63)-TIME(0,50,0),((G45-D45)*G63))</f>
        <v>1.0937500000000002</v>
      </c>
      <c r="I63" s="138">
        <f t="shared" ref="I63" si="130">IF(H63="","",H63*24)</f>
        <v>26.250000000000007</v>
      </c>
      <c r="J63" s="136">
        <v>12</v>
      </c>
      <c r="K63" s="137">
        <f>IF($K$46=TRUE,((J45-G45)*J63)-TIME(0,50,0),((J45-G45)*J63))</f>
        <v>0.96527777777777823</v>
      </c>
      <c r="L63" s="138">
        <f>IF(K63="","",K63*24)</f>
        <v>23.166666666666679</v>
      </c>
      <c r="M63" s="136">
        <v>13</v>
      </c>
      <c r="N63" s="205"/>
      <c r="O63" s="137">
        <f>IF($O$46=TRUE,((M45-J45)*M63)-TIME(0,50,0),((M45-J45)*M63))</f>
        <v>1.0833333333333324</v>
      </c>
      <c r="P63" s="242">
        <f>IF(O63="","",O63*24)</f>
        <v>25.999999999999979</v>
      </c>
      <c r="Q63" s="240"/>
      <c r="R63" s="104"/>
      <c r="S63" s="235"/>
      <c r="T63" s="54" t="s">
        <v>26</v>
      </c>
      <c r="U63" s="241">
        <v>10</v>
      </c>
      <c r="V63" s="137">
        <f>IF(U63="","",IF($V$46=TRUE,(($U$45-$S$44)*U63)-TIME(0,50,0),(($U$45-$S$44)*U63)))</f>
        <v>0.7291666666666663</v>
      </c>
      <c r="W63" s="138">
        <f t="shared" si="79"/>
        <v>17.499999999999993</v>
      </c>
      <c r="X63" s="136">
        <v>5</v>
      </c>
      <c r="Y63" s="137">
        <f>IF($Y$46=TRUE,((X45-U45)*X63)-TIME(0,50,0),((X45-U45)*X63))</f>
        <v>0.57291666666666652</v>
      </c>
      <c r="Z63" s="138">
        <f t="shared" ref="Z63" si="131">IF(Y63="","",Y63*24)</f>
        <v>13.749999999999996</v>
      </c>
      <c r="AA63" s="136">
        <v>12</v>
      </c>
      <c r="AB63" s="137">
        <f>IF($AB$46=TRUE,((AA45-X45)*AA63)-TIME(0,50,0),((AA45-X45)*AA63))</f>
        <v>0.46527777777777868</v>
      </c>
      <c r="AC63" s="138">
        <f>IF(AB63="","",AB63*24)</f>
        <v>11.166666666666689</v>
      </c>
      <c r="AD63" s="136">
        <v>3</v>
      </c>
      <c r="AE63" s="137">
        <f>IF($AE$46=TRUE,((AD45-AA45)*AD63)-TIME(0,50,0),((AD45-AA45)*AD63))</f>
        <v>0.24999999999999978</v>
      </c>
      <c r="AF63" s="242">
        <f t="shared" ref="AF63" si="132">IF(AE63="","",AE63*24)</f>
        <v>5.9999999999999947</v>
      </c>
      <c r="AG63" s="240"/>
      <c r="AH63" s="104"/>
      <c r="AI63" s="235"/>
      <c r="AJ63" s="54" t="s">
        <v>26</v>
      </c>
      <c r="AK63" s="241">
        <v>2</v>
      </c>
      <c r="AL63" s="137">
        <f>IF(AK63="","",IF($AL$46=TRUE,(($AK$45-$AI$44)*AK63)-TIME(0,50,0),(($AK$45-$AI$44)*AK63)))</f>
        <v>8.3333333333333259E-2</v>
      </c>
      <c r="AM63" s="138">
        <f t="shared" si="83"/>
        <v>1.9999999999999982</v>
      </c>
      <c r="AN63" s="136">
        <v>2</v>
      </c>
      <c r="AO63" s="137">
        <f>IF($AO$46=TRUE,((AN45-AK45)*AN63)-TIME(0,50,0),((AN45-AK45)*AN63))</f>
        <v>0.25694444444444442</v>
      </c>
      <c r="AP63" s="138">
        <f t="shared" ref="AP63" si="133">IF(AO63="","",AO63*24)</f>
        <v>6.1666666666666661</v>
      </c>
      <c r="AQ63" s="136"/>
      <c r="AR63" s="137">
        <f>IF($AR$46=TRUE,((AQ45-AN45)*AQ63)-TIME(0,50,0),((AQ45-AN45)*AQ63))</f>
        <v>0</v>
      </c>
      <c r="AS63" s="138">
        <f>IF(AR63="","",AR63*24)</f>
        <v>0</v>
      </c>
      <c r="AT63" s="136">
        <v>2</v>
      </c>
      <c r="AU63" s="137">
        <f>IF($AU$46=TRUE,((AT45-AQ45)*AT63)-TIME(0,50,0),((AT45-AQ45)*AT63))</f>
        <v>0.16666666666666652</v>
      </c>
      <c r="AV63" s="242">
        <f t="shared" ref="AV63" si="134">IF(AU63="","",AU63*24)</f>
        <v>3.9999999999999964</v>
      </c>
      <c r="AW63" s="240"/>
      <c r="AX63" s="104"/>
      <c r="AY63" s="235"/>
      <c r="AZ63" s="54" t="s">
        <v>26</v>
      </c>
      <c r="BA63" s="241">
        <v>5</v>
      </c>
      <c r="BB63" s="137">
        <f>IF(BA63="","",IF($BB$46=TRUE,(($BA$45-$AY$44)*BA63)-TIME(0,50,0),(($BA$45-$AY$44)*BA63)))</f>
        <v>0.46875</v>
      </c>
      <c r="BC63" s="138">
        <f t="shared" si="87"/>
        <v>11.25</v>
      </c>
      <c r="BD63" s="136">
        <v>8</v>
      </c>
      <c r="BE63" s="137">
        <f>IF($BE$46=TRUE,((BD45-BA45)*BD63)-TIME(0,50,0),((BD45-BA45)*BD63))</f>
        <v>0.71527777777777735</v>
      </c>
      <c r="BF63" s="138">
        <f t="shared" ref="BF63" si="135">IF(BE63="","",BE63*24)</f>
        <v>17.166666666666657</v>
      </c>
      <c r="BG63" s="136">
        <v>6</v>
      </c>
      <c r="BH63" s="137">
        <f>IF($BH$46=TRUE,((BG45-BD45)*BG63)-TIME(0,50,0),((BG45-BD45)*BG63))</f>
        <v>0.25000000000000044</v>
      </c>
      <c r="BI63" s="138">
        <f>IF(BH63="","",BH63*24)</f>
        <v>6.0000000000000107</v>
      </c>
      <c r="BJ63" s="136">
        <v>6</v>
      </c>
      <c r="BK63" s="137">
        <f>IF($BK$46=TRUE,((BJ45-BG45)*BJ63)-TIME(0,50,0),((BJ45-BG45)*BJ63))</f>
        <v>0.49999999999999956</v>
      </c>
      <c r="BL63" s="242">
        <f t="shared" ref="BL63" si="136">IF(BK63="","",BK63*24)</f>
        <v>11.999999999999989</v>
      </c>
      <c r="BM63" s="240"/>
      <c r="BN63" s="104"/>
      <c r="BO63" s="235"/>
      <c r="BP63" s="54" t="s">
        <v>26</v>
      </c>
      <c r="BQ63" s="241">
        <v>10</v>
      </c>
      <c r="BR63" s="137">
        <f>IF(BQ63="","",IF($BR$46=TRUE,(($BQ$45-$BO$44)*BQ63)-TIME(0,50,0),(($BQ$45-$BO$44)*BQ63)))</f>
        <v>0.625</v>
      </c>
      <c r="BS63" s="138">
        <f t="shared" si="91"/>
        <v>15</v>
      </c>
      <c r="BT63" s="136">
        <v>9</v>
      </c>
      <c r="BU63" s="137">
        <f>IF($BU$46=TRUE,((BT45-BQ45)*BT63)-TIME(0,50,0),((BT45-BQ45)*BT63))</f>
        <v>1.2777777777777775</v>
      </c>
      <c r="BV63" s="138">
        <f t="shared" ref="BV63" si="137">IF(BU63="","",BU63*24)</f>
        <v>30.666666666666657</v>
      </c>
      <c r="BW63" s="136">
        <v>12</v>
      </c>
      <c r="BX63" s="137">
        <f>IF($BX$46=TRUE,((BW45-BT45)*BW63)-TIME(0,50,0),((BW45-BT45)*BW63))</f>
        <v>0.50000000000000089</v>
      </c>
      <c r="BY63" s="138">
        <f>IF(BX63="","",BX63*24)</f>
        <v>12.000000000000021</v>
      </c>
      <c r="BZ63" s="136">
        <v>9</v>
      </c>
      <c r="CA63" s="137">
        <f>IF($CA$46=TRUE,((BZ45-BW45)*BZ63)-TIME(0,50,0),((BZ45-BW45)*BZ63))</f>
        <v>0.74999999999999933</v>
      </c>
      <c r="CB63" s="242">
        <f t="shared" ref="CB63" si="138">IF(CA63="","",CA63*24)</f>
        <v>17.999999999999986</v>
      </c>
      <c r="CC63" s="240"/>
      <c r="CD63" s="104"/>
      <c r="CE63" s="235"/>
      <c r="CF63" s="54" t="s">
        <v>26</v>
      </c>
      <c r="CG63" s="241">
        <v>3</v>
      </c>
      <c r="CH63" s="137">
        <f>IF(CG63="","",IF($CH$46=TRUE,(($CG$45-$CE$44)*CG63)-TIME(0,50,0),(($CG$45-$CE$44)*CG63)))</f>
        <v>9.0277777777777665E-2</v>
      </c>
      <c r="CI63" s="138">
        <f t="shared" si="95"/>
        <v>2.1666666666666639</v>
      </c>
      <c r="CJ63" s="136">
        <v>3</v>
      </c>
      <c r="CK63" s="137">
        <f>IF($CK$46=TRUE,((CJ45-CG45)*CJ63)-TIME(0,50,0),((CJ45-CG45)*CJ63))</f>
        <v>0.40277777777777773</v>
      </c>
      <c r="CL63" s="138">
        <f t="shared" ref="CL63" si="139">IF(CK63="","",CK63*24)</f>
        <v>9.6666666666666661</v>
      </c>
      <c r="CM63" s="136">
        <v>3</v>
      </c>
      <c r="CN63" s="137">
        <f>IF($CN$46=TRUE,((CM45-CJ45)*CM63)-TIME(0,50,0),((CM45-CJ45)*CM63))</f>
        <v>0.12500000000000022</v>
      </c>
      <c r="CO63" s="138">
        <f>IF(CN63="","",CN63*24)</f>
        <v>3.0000000000000053</v>
      </c>
      <c r="CP63" s="136">
        <v>3</v>
      </c>
      <c r="CQ63" s="137">
        <f>IF($CQ$46=TRUE,((CP45-CM45)*CP63)-TIME(0,50,0),((CP45-CM45)*CP63))</f>
        <v>0.24999999999999978</v>
      </c>
      <c r="CR63" s="242">
        <f t="shared" ref="CR63" si="140">IF(CQ63="","",CQ63*24)</f>
        <v>5.9999999999999947</v>
      </c>
      <c r="CS63" s="240"/>
      <c r="CT63" s="104"/>
      <c r="CU63" s="235"/>
      <c r="CV63" s="54" t="s">
        <v>26</v>
      </c>
      <c r="CW63" s="241">
        <v>2</v>
      </c>
      <c r="CX63" s="137">
        <f>IF(CW63="","",IF($CX$46=TRUE,(($CW$45-$CU$44)*CW63)-TIME(0,50,0),(($CW$45-$CU$44)*CW63)))</f>
        <v>0.16666666666666674</v>
      </c>
      <c r="CY63" s="138">
        <f t="shared" si="99"/>
        <v>4.0000000000000018</v>
      </c>
      <c r="CZ63" s="136">
        <v>2</v>
      </c>
      <c r="DA63" s="137">
        <f>IF($DA$46=TRUE,((CZ45-CW45)*CZ63)-TIME(0,50,0),((CZ45-CW45)*CZ63))</f>
        <v>0.25694444444444442</v>
      </c>
      <c r="DB63" s="138">
        <f t="shared" ref="DB63" si="141">IF(DA63="","",DA63*24)</f>
        <v>6.1666666666666661</v>
      </c>
      <c r="DC63" s="136">
        <v>2</v>
      </c>
      <c r="DD63" s="137">
        <f>IF($DD$46=TRUE,((DC45-CZ45)*DC63)-TIME(0,50,0),((DC45-CZ45)*DC63))</f>
        <v>4.1666666666666741E-2</v>
      </c>
      <c r="DE63" s="138">
        <f>IF(DD63="","",DD63*24)</f>
        <v>1.0000000000000018</v>
      </c>
      <c r="DF63" s="136">
        <v>2</v>
      </c>
      <c r="DG63" s="137">
        <f>IF($DG$46=TRUE,((DF45-DC45)*DF63)-TIME(0,50,0),((DF45-DC45)*DF63))</f>
        <v>0.16666666666666652</v>
      </c>
      <c r="DH63" s="242">
        <f t="shared" ref="DH63" si="142">IF(DG63="","",DG63*24)</f>
        <v>3.9999999999999964</v>
      </c>
      <c r="DI63" s="240"/>
      <c r="DJ63" s="240"/>
      <c r="DK63" s="224"/>
      <c r="DL63" s="224"/>
      <c r="DM63" s="224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</row>
    <row r="64" spans="1:134" s="75" customFormat="1" ht="4.2" customHeight="1" x14ac:dyDescent="0.3">
      <c r="A64" s="66" t="s">
        <v>27</v>
      </c>
      <c r="B64" s="67"/>
      <c r="C64" s="68">
        <f>D64+G64+J64+M64</f>
        <v>94.166666666666657</v>
      </c>
      <c r="D64" s="69">
        <f>SUM(F55:F63)</f>
        <v>17.75</v>
      </c>
      <c r="E64" s="70"/>
      <c r="F64" s="71"/>
      <c r="G64" s="69">
        <f>SUM(I55:I63)</f>
        <v>26.250000000000007</v>
      </c>
      <c r="H64" s="70">
        <f>SUM(H55:H63)</f>
        <v>1.0937500000000002</v>
      </c>
      <c r="I64" s="71"/>
      <c r="J64" s="69">
        <f>SUM(L55:L63)</f>
        <v>23.166666666666679</v>
      </c>
      <c r="K64" s="70">
        <f>SUM(K55:K63)</f>
        <v>0.96527777777777823</v>
      </c>
      <c r="L64" s="71"/>
      <c r="M64" s="69">
        <f>SUM(P55:P63)</f>
        <v>26.999999999999979</v>
      </c>
      <c r="N64" s="214"/>
      <c r="O64" s="72">
        <f>SUM(O55:O63)</f>
        <v>1.1249999999999991</v>
      </c>
      <c r="P64" s="73"/>
      <c r="Q64" s="74"/>
      <c r="R64" s="66" t="s">
        <v>27</v>
      </c>
      <c r="S64" s="67"/>
      <c r="T64" s="68">
        <f>U64+X64+AA64+AD64</f>
        <v>59.416666666666664</v>
      </c>
      <c r="U64" s="69">
        <f>SUM(W55:W63)</f>
        <v>17.499999999999993</v>
      </c>
      <c r="V64" s="70"/>
      <c r="W64" s="71"/>
      <c r="X64" s="69">
        <f>SUM(Z55:Z63)</f>
        <v>17.749999999999996</v>
      </c>
      <c r="Y64" s="70">
        <f>SUM(Y55:Y63)</f>
        <v>0.73958333333333315</v>
      </c>
      <c r="Z64" s="71"/>
      <c r="AA64" s="69">
        <f>SUM(AC55:AC63)</f>
        <v>11.166666666666689</v>
      </c>
      <c r="AB64" s="70">
        <f>SUM(AB55:AB63)</f>
        <v>0.46527777777777868</v>
      </c>
      <c r="AC64" s="71"/>
      <c r="AD64" s="69">
        <f>SUM(AF55:AF63)</f>
        <v>12.999999999999995</v>
      </c>
      <c r="AE64" s="72">
        <f>SUM(AE55:AE63)</f>
        <v>0.54166666666666641</v>
      </c>
      <c r="AF64" s="73"/>
      <c r="AG64" s="74"/>
      <c r="AH64" s="66" t="s">
        <v>27</v>
      </c>
      <c r="AI64" s="67"/>
      <c r="AJ64" s="68">
        <f>AK64+AN64+AQ64+AT64</f>
        <v>12.166666666666661</v>
      </c>
      <c r="AK64" s="69">
        <f>SUM(AM55:AM63)</f>
        <v>1.9999999999999982</v>
      </c>
      <c r="AL64" s="70"/>
      <c r="AM64" s="71"/>
      <c r="AN64" s="69">
        <f>SUM(AP55:AP63)</f>
        <v>6.1666666666666661</v>
      </c>
      <c r="AO64" s="70">
        <f>SUM(AO55:AO63)</f>
        <v>0.25694444444444442</v>
      </c>
      <c r="AP64" s="71"/>
      <c r="AQ64" s="69">
        <f>SUM(AS55:AS63)</f>
        <v>0</v>
      </c>
      <c r="AR64" s="70">
        <f>SUM(AR55:AR63)</f>
        <v>0</v>
      </c>
      <c r="AS64" s="71"/>
      <c r="AT64" s="69">
        <f>SUM(AV55:AV63)</f>
        <v>3.9999999999999964</v>
      </c>
      <c r="AU64" s="72">
        <f>SUM(AU55:AU63)</f>
        <v>0.16666666666666652</v>
      </c>
      <c r="AV64" s="73"/>
      <c r="AW64" s="74"/>
      <c r="AX64" s="66" t="s">
        <v>27</v>
      </c>
      <c r="AY64" s="67"/>
      <c r="AZ64" s="68">
        <f>BA64+BD64+BG64+BJ64</f>
        <v>48.666666666666657</v>
      </c>
      <c r="BA64" s="69">
        <f>SUM(BC55:BC63)</f>
        <v>12</v>
      </c>
      <c r="BB64" s="70"/>
      <c r="BC64" s="71"/>
      <c r="BD64" s="69">
        <f>SUM(BF55:BF63)</f>
        <v>17.166666666666657</v>
      </c>
      <c r="BE64" s="70">
        <f>SUM(BE55:BE63)</f>
        <v>0.71527777777777735</v>
      </c>
      <c r="BF64" s="71"/>
      <c r="BG64" s="69">
        <f>SUM(BI55:BI63)</f>
        <v>6.5000000000000107</v>
      </c>
      <c r="BH64" s="70">
        <f>SUM(BH55:BH63)</f>
        <v>0.27083333333333376</v>
      </c>
      <c r="BI64" s="71"/>
      <c r="BJ64" s="69">
        <f>SUM(BL55:BL63)</f>
        <v>12.999999999999989</v>
      </c>
      <c r="BK64" s="72">
        <f>SUM(BK55:BK63)</f>
        <v>0.54166666666666619</v>
      </c>
      <c r="BL64" s="73"/>
      <c r="BM64" s="74"/>
      <c r="BN64" s="66" t="s">
        <v>27</v>
      </c>
      <c r="BO64" s="67"/>
      <c r="BP64" s="68">
        <f>BQ64+BT64+BW64+BZ64</f>
        <v>76.916666666666657</v>
      </c>
      <c r="BQ64" s="69">
        <f>SUM(BS55:BS63)</f>
        <v>15</v>
      </c>
      <c r="BR64" s="70"/>
      <c r="BS64" s="71"/>
      <c r="BT64" s="69">
        <f>SUM(BV55:BV63)</f>
        <v>31.166666666666657</v>
      </c>
      <c r="BU64" s="70">
        <f>SUM(BU55:BU63)</f>
        <v>1.2986111111111107</v>
      </c>
      <c r="BV64" s="71"/>
      <c r="BW64" s="69">
        <f>SUM(BY55:BY63)</f>
        <v>12.000000000000021</v>
      </c>
      <c r="BX64" s="137">
        <f>IF($BU$46=TRUE,((BW46-BT46)*BW64)-TIME(0,50,0),((BW46-BT46)*BW64))</f>
        <v>-3.4722222222222224E-2</v>
      </c>
      <c r="BY64" s="71"/>
      <c r="BZ64" s="69">
        <f>SUM(CB55:CB63)</f>
        <v>18.749999999999986</v>
      </c>
      <c r="CA64" s="72">
        <f>SUM(CA55:CA63)</f>
        <v>0.78124999999999933</v>
      </c>
      <c r="CB64" s="73"/>
      <c r="CC64" s="74"/>
      <c r="CD64" s="66" t="s">
        <v>27</v>
      </c>
      <c r="CE64" s="67"/>
      <c r="CF64" s="68">
        <f>CG64+CJ64+CM64+CP64</f>
        <v>20.833333333333329</v>
      </c>
      <c r="CG64" s="69">
        <f>SUM(CI55:CI63)</f>
        <v>2.1666666666666639</v>
      </c>
      <c r="CH64" s="70"/>
      <c r="CI64" s="71"/>
      <c r="CJ64" s="69">
        <f>SUM(CL55:CL63)</f>
        <v>9.6666666666666661</v>
      </c>
      <c r="CK64" s="70">
        <f>SUM(CK55:CK63)</f>
        <v>0.40277777777777773</v>
      </c>
      <c r="CL64" s="71"/>
      <c r="CM64" s="69">
        <f>SUM(CO55:CO63)</f>
        <v>3.0000000000000053</v>
      </c>
      <c r="CN64" s="70">
        <f>SUM(CN55:CN63)</f>
        <v>0.12500000000000022</v>
      </c>
      <c r="CO64" s="71"/>
      <c r="CP64" s="69">
        <f>SUM(CR55:CR63)</f>
        <v>5.9999999999999947</v>
      </c>
      <c r="CQ64" s="72">
        <f>SUM(CQ55:CQ63)</f>
        <v>0.24999999999999978</v>
      </c>
      <c r="CR64" s="73"/>
      <c r="CS64" s="74"/>
      <c r="CT64" s="66" t="s">
        <v>27</v>
      </c>
      <c r="CU64" s="67"/>
      <c r="CV64" s="68">
        <f>CW64+CZ64+DC64+DF64</f>
        <v>15.416666666666666</v>
      </c>
      <c r="CW64" s="69">
        <f>SUM(CY55:CY63)</f>
        <v>4.0000000000000018</v>
      </c>
      <c r="CX64" s="137">
        <f>IF(CW64="","",IF($E$7=TRUE,(($D$6-$CU$44)*CW64)-TIME(0,50,0),(($D$6-$C$5)*CW64)))</f>
        <v>0.33333333333333343</v>
      </c>
      <c r="CY64" s="71"/>
      <c r="CZ64" s="69">
        <f>SUM(DB55:DB63)</f>
        <v>6.4166666666666661</v>
      </c>
      <c r="DA64" s="137">
        <f>IF($H$7=TRUE,((CZ46-CU45)*CZ64)-TIME(0,50,0),((CZ46-CU45)*CZ64))</f>
        <v>-3.4722222222222224E-2</v>
      </c>
      <c r="DB64" s="71"/>
      <c r="DC64" s="69">
        <f>SUM(DE55:DE63)</f>
        <v>1.0000000000000018</v>
      </c>
      <c r="DD64" s="70">
        <f>SUM(DD55:DD63)</f>
        <v>4.1666666666666741E-2</v>
      </c>
      <c r="DE64" s="71"/>
      <c r="DF64" s="69">
        <f>SUM(DH55:DH63)</f>
        <v>3.9999999999999964</v>
      </c>
      <c r="DG64" s="72">
        <f>SUM(DG55:DG63)</f>
        <v>0.16666666666666652</v>
      </c>
      <c r="DH64" s="73"/>
      <c r="DI64" s="74"/>
      <c r="DJ64" s="7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</row>
    <row r="65" spans="1:134" ht="18" x14ac:dyDescent="0.3">
      <c r="A65" s="323" t="s">
        <v>38</v>
      </c>
      <c r="B65" s="324"/>
      <c r="C65" s="324"/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215"/>
      <c r="O65" s="77"/>
      <c r="P65" s="78"/>
      <c r="Q65" s="1"/>
      <c r="R65" s="323" t="s">
        <v>38</v>
      </c>
      <c r="S65" s="324"/>
      <c r="T65" s="324"/>
      <c r="U65" s="324"/>
      <c r="V65" s="324"/>
      <c r="W65" s="324"/>
      <c r="X65" s="324"/>
      <c r="Y65" s="324"/>
      <c r="Z65" s="324"/>
      <c r="AA65" s="324"/>
      <c r="AB65" s="324"/>
      <c r="AC65" s="324"/>
      <c r="AD65" s="324"/>
      <c r="AE65" s="77"/>
      <c r="AF65" s="78"/>
      <c r="AG65" s="1"/>
      <c r="AH65" s="323" t="s">
        <v>38</v>
      </c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4"/>
      <c r="AT65" s="324"/>
      <c r="AU65" s="77"/>
      <c r="AV65" s="78"/>
      <c r="AW65" s="1"/>
      <c r="AX65" s="323" t="s">
        <v>38</v>
      </c>
      <c r="AY65" s="324"/>
      <c r="AZ65" s="324"/>
      <c r="BA65" s="324"/>
      <c r="BB65" s="324"/>
      <c r="BC65" s="324"/>
      <c r="BD65" s="324"/>
      <c r="BE65" s="324"/>
      <c r="BF65" s="324"/>
      <c r="BG65" s="324"/>
      <c r="BH65" s="324"/>
      <c r="BI65" s="324"/>
      <c r="BJ65" s="324"/>
      <c r="BK65" s="77"/>
      <c r="BL65" s="78"/>
      <c r="BM65" s="1"/>
      <c r="BN65" s="323" t="s">
        <v>38</v>
      </c>
      <c r="BO65" s="324"/>
      <c r="BP65" s="324"/>
      <c r="BQ65" s="324"/>
      <c r="BR65" s="324"/>
      <c r="BS65" s="324"/>
      <c r="BT65" s="324"/>
      <c r="BU65" s="324"/>
      <c r="BV65" s="324"/>
      <c r="BW65" s="324"/>
      <c r="BX65" s="324"/>
      <c r="BY65" s="324"/>
      <c r="BZ65" s="324"/>
      <c r="CA65" s="77"/>
      <c r="CB65" s="78"/>
      <c r="CC65" s="1"/>
      <c r="CD65" s="323" t="s">
        <v>38</v>
      </c>
      <c r="CE65" s="324"/>
      <c r="CF65" s="324"/>
      <c r="CG65" s="324"/>
      <c r="CH65" s="324"/>
      <c r="CI65" s="324"/>
      <c r="CJ65" s="324"/>
      <c r="CK65" s="324"/>
      <c r="CL65" s="324"/>
      <c r="CM65" s="324"/>
      <c r="CN65" s="324"/>
      <c r="CO65" s="324"/>
      <c r="CP65" s="324"/>
      <c r="CQ65" s="77"/>
      <c r="CR65" s="78"/>
      <c r="CS65" s="1"/>
      <c r="CT65" s="323" t="s">
        <v>38</v>
      </c>
      <c r="CU65" s="324"/>
      <c r="CV65" s="324"/>
      <c r="CW65" s="324"/>
      <c r="CX65" s="324"/>
      <c r="CY65" s="324"/>
      <c r="CZ65" s="324"/>
      <c r="DA65" s="324"/>
      <c r="DB65" s="324"/>
      <c r="DC65" s="324"/>
      <c r="DD65" s="324"/>
      <c r="DE65" s="324"/>
      <c r="DF65" s="324"/>
      <c r="DG65" s="77"/>
      <c r="DH65" s="78"/>
      <c r="DI65" s="1"/>
      <c r="DJ65" s="1"/>
    </row>
    <row r="66" spans="1:134" s="48" customFormat="1" x14ac:dyDescent="0.3">
      <c r="A66" s="286" t="s">
        <v>39</v>
      </c>
      <c r="B66" s="244">
        <v>45555</v>
      </c>
      <c r="C66" s="325" t="s">
        <v>40</v>
      </c>
      <c r="D66" s="325"/>
      <c r="E66" s="287"/>
      <c r="F66" s="287"/>
      <c r="G66" s="246">
        <v>154</v>
      </c>
      <c r="H66" s="288"/>
      <c r="I66" s="289"/>
      <c r="J66" s="326" t="s">
        <v>41</v>
      </c>
      <c r="K66" s="326"/>
      <c r="L66" s="326"/>
      <c r="M66" s="249">
        <v>11</v>
      </c>
      <c r="N66" s="250"/>
      <c r="O66" s="251"/>
      <c r="P66" s="252"/>
      <c r="Q66" s="253"/>
      <c r="R66" s="286" t="s">
        <v>39</v>
      </c>
      <c r="S66" s="244">
        <v>32156</v>
      </c>
      <c r="T66" s="325" t="s">
        <v>40</v>
      </c>
      <c r="U66" s="325"/>
      <c r="V66" s="287"/>
      <c r="W66" s="287"/>
      <c r="X66" s="246">
        <v>212</v>
      </c>
      <c r="Y66" s="288"/>
      <c r="Z66" s="289"/>
      <c r="AA66" s="326" t="s">
        <v>41</v>
      </c>
      <c r="AB66" s="326"/>
      <c r="AC66" s="326"/>
      <c r="AD66" s="249">
        <v>11</v>
      </c>
      <c r="AE66" s="251"/>
      <c r="AF66" s="252"/>
      <c r="AG66" s="253"/>
      <c r="AH66" s="286" t="s">
        <v>39</v>
      </c>
      <c r="AI66" s="244">
        <v>34333</v>
      </c>
      <c r="AJ66" s="325" t="s">
        <v>40</v>
      </c>
      <c r="AK66" s="325"/>
      <c r="AL66" s="287"/>
      <c r="AM66" s="287"/>
      <c r="AN66" s="246">
        <v>321</v>
      </c>
      <c r="AO66" s="288"/>
      <c r="AP66" s="289"/>
      <c r="AQ66" s="326" t="s">
        <v>41</v>
      </c>
      <c r="AR66" s="326"/>
      <c r="AS66" s="326"/>
      <c r="AT66" s="249">
        <v>2</v>
      </c>
      <c r="AU66" s="251"/>
      <c r="AV66" s="252"/>
      <c r="AW66" s="253"/>
      <c r="AX66" s="286" t="s">
        <v>39</v>
      </c>
      <c r="AY66" s="244">
        <v>35677</v>
      </c>
      <c r="AZ66" s="325" t="s">
        <v>40</v>
      </c>
      <c r="BA66" s="325"/>
      <c r="BB66" s="287"/>
      <c r="BC66" s="287"/>
      <c r="BD66" s="246">
        <v>110</v>
      </c>
      <c r="BE66" s="288"/>
      <c r="BF66" s="289"/>
      <c r="BG66" s="326" t="s">
        <v>41</v>
      </c>
      <c r="BH66" s="326"/>
      <c r="BI66" s="326"/>
      <c r="BJ66" s="249">
        <v>7</v>
      </c>
      <c r="BK66" s="251"/>
      <c r="BL66" s="252"/>
      <c r="BM66" s="253"/>
      <c r="BN66" s="286" t="s">
        <v>39</v>
      </c>
      <c r="BO66" s="244">
        <v>86544</v>
      </c>
      <c r="BP66" s="325" t="s">
        <v>40</v>
      </c>
      <c r="BQ66" s="325"/>
      <c r="BR66" s="287"/>
      <c r="BS66" s="287"/>
      <c r="BT66" s="246">
        <v>455</v>
      </c>
      <c r="BU66" s="288"/>
      <c r="BV66" s="289"/>
      <c r="BW66" s="326" t="s">
        <v>41</v>
      </c>
      <c r="BX66" s="326"/>
      <c r="BY66" s="326"/>
      <c r="BZ66" s="249">
        <v>11</v>
      </c>
      <c r="CA66" s="251"/>
      <c r="CB66" s="252"/>
      <c r="CC66" s="253"/>
      <c r="CD66" s="286" t="s">
        <v>39</v>
      </c>
      <c r="CE66" s="244">
        <v>4322</v>
      </c>
      <c r="CF66" s="325" t="s">
        <v>40</v>
      </c>
      <c r="CG66" s="325"/>
      <c r="CH66" s="287"/>
      <c r="CI66" s="287"/>
      <c r="CJ66" s="246">
        <v>44</v>
      </c>
      <c r="CK66" s="288"/>
      <c r="CL66" s="289"/>
      <c r="CM66" s="326" t="s">
        <v>41</v>
      </c>
      <c r="CN66" s="326"/>
      <c r="CO66" s="326"/>
      <c r="CP66" s="249">
        <v>3</v>
      </c>
      <c r="CQ66" s="251"/>
      <c r="CR66" s="252"/>
      <c r="CS66" s="253"/>
      <c r="CT66" s="286" t="s">
        <v>39</v>
      </c>
      <c r="CU66" s="244">
        <v>345555</v>
      </c>
      <c r="CV66" s="325" t="s">
        <v>40</v>
      </c>
      <c r="CW66" s="325"/>
      <c r="CX66" s="287"/>
      <c r="CY66" s="287"/>
      <c r="CZ66" s="246">
        <v>1000</v>
      </c>
      <c r="DA66" s="288"/>
      <c r="DB66" s="289"/>
      <c r="DC66" s="326" t="s">
        <v>41</v>
      </c>
      <c r="DD66" s="326"/>
      <c r="DE66" s="326"/>
      <c r="DF66" s="249">
        <v>2</v>
      </c>
      <c r="DG66" s="251"/>
      <c r="DH66" s="252"/>
      <c r="DI66" s="253"/>
      <c r="DJ66" s="253"/>
      <c r="DK66" s="224"/>
      <c r="DL66" s="224"/>
      <c r="DM66" s="224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</row>
    <row r="67" spans="1:134" s="48" customFormat="1" x14ac:dyDescent="0.3">
      <c r="A67" s="290" t="s">
        <v>42</v>
      </c>
      <c r="B67" s="291">
        <f>M42+(8*M66*G66)</f>
        <v>13552</v>
      </c>
      <c r="C67" s="292" t="s">
        <v>43</v>
      </c>
      <c r="D67" s="82" t="s">
        <v>44</v>
      </c>
      <c r="E67" s="82"/>
      <c r="F67" s="82"/>
      <c r="G67" s="257">
        <v>1.05</v>
      </c>
      <c r="H67" s="82"/>
      <c r="I67" s="82"/>
      <c r="J67" s="332">
        <f>B67*G67</f>
        <v>14229.6</v>
      </c>
      <c r="K67" s="332"/>
      <c r="L67" s="332"/>
      <c r="M67" s="292" t="s">
        <v>43</v>
      </c>
      <c r="N67" s="258"/>
      <c r="O67" s="141"/>
      <c r="P67" s="259"/>
      <c r="Q67" s="260"/>
      <c r="R67" s="290" t="s">
        <v>42</v>
      </c>
      <c r="S67" s="291">
        <f>AD42+(8*AD66*X66)</f>
        <v>18656</v>
      </c>
      <c r="T67" s="292" t="s">
        <v>43</v>
      </c>
      <c r="U67" s="82" t="s">
        <v>44</v>
      </c>
      <c r="V67" s="82"/>
      <c r="W67" s="82"/>
      <c r="X67" s="257">
        <v>1.05</v>
      </c>
      <c r="Y67" s="82"/>
      <c r="Z67" s="82"/>
      <c r="AA67" s="332">
        <f>S67*X67</f>
        <v>19588.8</v>
      </c>
      <c r="AB67" s="332"/>
      <c r="AC67" s="332"/>
      <c r="AD67" s="292" t="s">
        <v>43</v>
      </c>
      <c r="AE67" s="141"/>
      <c r="AF67" s="259"/>
      <c r="AG67" s="260"/>
      <c r="AH67" s="290" t="s">
        <v>42</v>
      </c>
      <c r="AI67" s="291">
        <f>AT42+(8*AT66*AN66)</f>
        <v>5136</v>
      </c>
      <c r="AJ67" s="292" t="s">
        <v>43</v>
      </c>
      <c r="AK67" s="82" t="s">
        <v>44</v>
      </c>
      <c r="AL67" s="82"/>
      <c r="AM67" s="82"/>
      <c r="AN67" s="257">
        <v>1.29</v>
      </c>
      <c r="AO67" s="82"/>
      <c r="AP67" s="82"/>
      <c r="AQ67" s="332">
        <f>AI67*AN67</f>
        <v>6625.4400000000005</v>
      </c>
      <c r="AR67" s="332"/>
      <c r="AS67" s="332"/>
      <c r="AT67" s="292" t="s">
        <v>43</v>
      </c>
      <c r="AU67" s="141"/>
      <c r="AV67" s="259"/>
      <c r="AW67" s="260"/>
      <c r="AX67" s="290" t="s">
        <v>42</v>
      </c>
      <c r="AY67" s="291">
        <f>BJ42+(8*BJ66*BD66)</f>
        <v>6160</v>
      </c>
      <c r="AZ67" s="292" t="s">
        <v>43</v>
      </c>
      <c r="BA67" s="82" t="s">
        <v>44</v>
      </c>
      <c r="BB67" s="82"/>
      <c r="BC67" s="82"/>
      <c r="BD67" s="257">
        <v>0.85</v>
      </c>
      <c r="BE67" s="82"/>
      <c r="BF67" s="82"/>
      <c r="BG67" s="332">
        <f>AY67*BD67</f>
        <v>5236</v>
      </c>
      <c r="BH67" s="332"/>
      <c r="BI67" s="332"/>
      <c r="BJ67" s="292" t="s">
        <v>43</v>
      </c>
      <c r="BK67" s="141"/>
      <c r="BL67" s="259"/>
      <c r="BM67" s="260"/>
      <c r="BN67" s="290" t="s">
        <v>42</v>
      </c>
      <c r="BO67" s="291">
        <f>BZ42+(8*BZ66*BT66)</f>
        <v>40040</v>
      </c>
      <c r="BP67" s="292" t="s">
        <v>43</v>
      </c>
      <c r="BQ67" s="82" t="s">
        <v>44</v>
      </c>
      <c r="BR67" s="82"/>
      <c r="BS67" s="82"/>
      <c r="BT67" s="257">
        <v>125</v>
      </c>
      <c r="BU67" s="82"/>
      <c r="BV67" s="82"/>
      <c r="BW67" s="332">
        <f>BO67*BT67</f>
        <v>5005000</v>
      </c>
      <c r="BX67" s="332"/>
      <c r="BY67" s="332"/>
      <c r="BZ67" s="292" t="s">
        <v>43</v>
      </c>
      <c r="CA67" s="141"/>
      <c r="CB67" s="259"/>
      <c r="CC67" s="260"/>
      <c r="CD67" s="290" t="s">
        <v>42</v>
      </c>
      <c r="CE67" s="291">
        <f>CP42+(8*CP66*CJ66)</f>
        <v>1056</v>
      </c>
      <c r="CF67" s="292" t="s">
        <v>43</v>
      </c>
      <c r="CG67" s="82" t="s">
        <v>44</v>
      </c>
      <c r="CH67" s="82"/>
      <c r="CI67" s="82"/>
      <c r="CJ67" s="257">
        <v>1.1000000000000001</v>
      </c>
      <c r="CK67" s="82"/>
      <c r="CL67" s="82"/>
      <c r="CM67" s="332">
        <f>CE67*CJ67</f>
        <v>1161.6000000000001</v>
      </c>
      <c r="CN67" s="332"/>
      <c r="CO67" s="332"/>
      <c r="CP67" s="292" t="s">
        <v>43</v>
      </c>
      <c r="CQ67" s="141"/>
      <c r="CR67" s="259"/>
      <c r="CS67" s="260"/>
      <c r="CT67" s="290" t="s">
        <v>42</v>
      </c>
      <c r="CU67" s="291">
        <f>DF42+(8*DF66*CZ66)</f>
        <v>16000</v>
      </c>
      <c r="CV67" s="292" t="s">
        <v>43</v>
      </c>
      <c r="CW67" s="82" t="s">
        <v>44</v>
      </c>
      <c r="CX67" s="82"/>
      <c r="CY67" s="82"/>
      <c r="CZ67" s="257">
        <v>1.05</v>
      </c>
      <c r="DA67" s="82"/>
      <c r="DB67" s="82"/>
      <c r="DC67" s="332">
        <f>CU67*CZ67</f>
        <v>16800</v>
      </c>
      <c r="DD67" s="332"/>
      <c r="DE67" s="332"/>
      <c r="DF67" s="292" t="s">
        <v>43</v>
      </c>
      <c r="DG67" s="141"/>
      <c r="DH67" s="259"/>
      <c r="DI67" s="260"/>
      <c r="DJ67" s="260"/>
      <c r="DK67" s="224"/>
      <c r="DL67" s="224"/>
      <c r="DM67" s="224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</row>
    <row r="68" spans="1:134" s="48" customFormat="1" x14ac:dyDescent="0.3">
      <c r="A68" s="293" t="s">
        <v>45</v>
      </c>
      <c r="B68" s="294">
        <f>B66/(G66*M66)</f>
        <v>26.891971664698936</v>
      </c>
      <c r="C68" s="295" t="s">
        <v>46</v>
      </c>
      <c r="D68" s="325">
        <f>J68-B68</f>
        <v>-1.2805700792713814</v>
      </c>
      <c r="E68" s="326"/>
      <c r="F68" s="326"/>
      <c r="G68" s="327" t="s">
        <v>47</v>
      </c>
      <c r="H68" s="327"/>
      <c r="I68" s="327"/>
      <c r="J68" s="305">
        <f>B66/((G66*G67)*M66)</f>
        <v>25.611401585427554</v>
      </c>
      <c r="K68" s="305"/>
      <c r="L68" s="305"/>
      <c r="M68" s="295" t="s">
        <v>46</v>
      </c>
      <c r="N68" s="264"/>
      <c r="O68" s="265"/>
      <c r="P68" s="266"/>
      <c r="Q68" s="267"/>
      <c r="R68" s="293" t="s">
        <v>45</v>
      </c>
      <c r="S68" s="294">
        <f>S66/(X66*AD66)</f>
        <v>13.789022298456262</v>
      </c>
      <c r="T68" s="295" t="s">
        <v>46</v>
      </c>
      <c r="U68" s="325">
        <f>AA68-S68</f>
        <v>-0.65662010945030147</v>
      </c>
      <c r="V68" s="326"/>
      <c r="W68" s="326"/>
      <c r="X68" s="327" t="s">
        <v>47</v>
      </c>
      <c r="Y68" s="327"/>
      <c r="Z68" s="327"/>
      <c r="AA68" s="305">
        <f>S66/((X66*X67)*AD66)</f>
        <v>13.13240218900596</v>
      </c>
      <c r="AB68" s="305"/>
      <c r="AC68" s="305"/>
      <c r="AD68" s="295" t="s">
        <v>46</v>
      </c>
      <c r="AE68" s="265"/>
      <c r="AF68" s="266"/>
      <c r="AG68" s="267"/>
      <c r="AH68" s="293" t="s">
        <v>45</v>
      </c>
      <c r="AI68" s="294">
        <f>AI66/(AN66*AT66)</f>
        <v>53.478193146417446</v>
      </c>
      <c r="AJ68" s="295" t="s">
        <v>46</v>
      </c>
      <c r="AK68" s="325">
        <f>AQ68-AI68</f>
        <v>-12.022229467024083</v>
      </c>
      <c r="AL68" s="326"/>
      <c r="AM68" s="326"/>
      <c r="AN68" s="327" t="s">
        <v>47</v>
      </c>
      <c r="AO68" s="327"/>
      <c r="AP68" s="327"/>
      <c r="AQ68" s="305">
        <f>AI66/((AN66*AN67)*AT66)</f>
        <v>41.455963679393363</v>
      </c>
      <c r="AR68" s="305"/>
      <c r="AS68" s="305"/>
      <c r="AT68" s="295" t="s">
        <v>46</v>
      </c>
      <c r="AU68" s="265"/>
      <c r="AV68" s="266"/>
      <c r="AW68" s="267"/>
      <c r="AX68" s="293" t="s">
        <v>45</v>
      </c>
      <c r="AY68" s="294">
        <f>AY66/(BD66*BJ66)</f>
        <v>46.333766233766234</v>
      </c>
      <c r="AZ68" s="295" t="s">
        <v>46</v>
      </c>
      <c r="BA68" s="325">
        <f>BG68-AY68</f>
        <v>8.1765469824293362</v>
      </c>
      <c r="BB68" s="326"/>
      <c r="BC68" s="326"/>
      <c r="BD68" s="327" t="s">
        <v>47</v>
      </c>
      <c r="BE68" s="327"/>
      <c r="BF68" s="327"/>
      <c r="BG68" s="305">
        <f>AY66/((BD66*BD67)*BJ66)</f>
        <v>54.51031321619557</v>
      </c>
      <c r="BH68" s="305"/>
      <c r="BI68" s="305"/>
      <c r="BJ68" s="295" t="s">
        <v>46</v>
      </c>
      <c r="BK68" s="265"/>
      <c r="BL68" s="266"/>
      <c r="BM68" s="267"/>
      <c r="BN68" s="293" t="s">
        <v>45</v>
      </c>
      <c r="BO68" s="294">
        <f>BO66/(BT66*BZ66)</f>
        <v>17.291508491508491</v>
      </c>
      <c r="BP68" s="295" t="s">
        <v>46</v>
      </c>
      <c r="BQ68" s="325">
        <f>BW68-BO68</f>
        <v>-17.153176423576422</v>
      </c>
      <c r="BR68" s="326"/>
      <c r="BS68" s="326"/>
      <c r="BT68" s="327" t="s">
        <v>47</v>
      </c>
      <c r="BU68" s="327"/>
      <c r="BV68" s="327"/>
      <c r="BW68" s="305">
        <f>BO66/((BT66*BT67)*BZ66)</f>
        <v>0.13833206793206793</v>
      </c>
      <c r="BX68" s="305"/>
      <c r="BY68" s="305"/>
      <c r="BZ68" s="295" t="s">
        <v>46</v>
      </c>
      <c r="CA68" s="265"/>
      <c r="CB68" s="266"/>
      <c r="CC68" s="267"/>
      <c r="CD68" s="293" t="s">
        <v>45</v>
      </c>
      <c r="CE68" s="294">
        <f>CE66/(CJ66*CP66)</f>
        <v>32.742424242424242</v>
      </c>
      <c r="CF68" s="295" t="s">
        <v>46</v>
      </c>
      <c r="CG68" s="325">
        <f>CM68-CE68</f>
        <v>-2.9765840220385691</v>
      </c>
      <c r="CH68" s="326"/>
      <c r="CI68" s="326"/>
      <c r="CJ68" s="327" t="s">
        <v>47</v>
      </c>
      <c r="CK68" s="327"/>
      <c r="CL68" s="327"/>
      <c r="CM68" s="305">
        <f>CE66/((CJ66*CJ67)*CP66)</f>
        <v>29.765840220385673</v>
      </c>
      <c r="CN68" s="305"/>
      <c r="CO68" s="305"/>
      <c r="CP68" s="295" t="s">
        <v>46</v>
      </c>
      <c r="CQ68" s="265"/>
      <c r="CR68" s="266"/>
      <c r="CS68" s="267"/>
      <c r="CT68" s="293" t="s">
        <v>45</v>
      </c>
      <c r="CU68" s="294">
        <f>CU66/(CZ66*DF66)</f>
        <v>172.7775</v>
      </c>
      <c r="CV68" s="295" t="s">
        <v>46</v>
      </c>
      <c r="CW68" s="325">
        <f>DC68-CU68</f>
        <v>-8.227499999999992</v>
      </c>
      <c r="CX68" s="326"/>
      <c r="CY68" s="326"/>
      <c r="CZ68" s="327" t="s">
        <v>47</v>
      </c>
      <c r="DA68" s="327"/>
      <c r="DB68" s="327"/>
      <c r="DC68" s="305">
        <f>CU66/((CZ66*CZ67)*DF66)</f>
        <v>164.55</v>
      </c>
      <c r="DD68" s="305"/>
      <c r="DE68" s="305"/>
      <c r="DF68" s="295" t="s">
        <v>46</v>
      </c>
      <c r="DG68" s="265"/>
      <c r="DH68" s="266"/>
      <c r="DI68" s="267"/>
      <c r="DJ68" s="267"/>
      <c r="DK68" s="224"/>
      <c r="DL68" s="268"/>
      <c r="DM68" s="224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</row>
    <row r="69" spans="1:134" s="48" customFormat="1" x14ac:dyDescent="0.3">
      <c r="A69" s="296" t="s">
        <v>48</v>
      </c>
      <c r="B69" s="297">
        <f>B68/8</f>
        <v>3.361496458087367</v>
      </c>
      <c r="C69" s="298" t="s">
        <v>49</v>
      </c>
      <c r="D69" s="306"/>
      <c r="E69" s="306"/>
      <c r="F69" s="306"/>
      <c r="G69" s="306"/>
      <c r="H69" s="306"/>
      <c r="I69" s="306"/>
      <c r="J69" s="307">
        <f>J68/8</f>
        <v>3.2014251981784443</v>
      </c>
      <c r="K69" s="307"/>
      <c r="L69" s="307"/>
      <c r="M69" s="298" t="s">
        <v>49</v>
      </c>
      <c r="N69" s="272"/>
      <c r="O69" s="273"/>
      <c r="P69" s="274"/>
      <c r="Q69" s="267"/>
      <c r="R69" s="296" t="s">
        <v>48</v>
      </c>
      <c r="S69" s="297">
        <f>S68/8</f>
        <v>1.7236277873070327</v>
      </c>
      <c r="T69" s="298" t="s">
        <v>49</v>
      </c>
      <c r="U69" s="306"/>
      <c r="V69" s="306"/>
      <c r="W69" s="306"/>
      <c r="X69" s="306"/>
      <c r="Y69" s="306"/>
      <c r="Z69" s="306"/>
      <c r="AA69" s="307">
        <f>AA68/8</f>
        <v>1.641550273625745</v>
      </c>
      <c r="AB69" s="307"/>
      <c r="AC69" s="307"/>
      <c r="AD69" s="298" t="s">
        <v>49</v>
      </c>
      <c r="AE69" s="273"/>
      <c r="AF69" s="274"/>
      <c r="AG69" s="267"/>
      <c r="AH69" s="296" t="s">
        <v>48</v>
      </c>
      <c r="AI69" s="297">
        <f>AI68/8</f>
        <v>6.6847741433021808</v>
      </c>
      <c r="AJ69" s="298" t="s">
        <v>49</v>
      </c>
      <c r="AK69" s="306"/>
      <c r="AL69" s="306"/>
      <c r="AM69" s="306"/>
      <c r="AN69" s="306"/>
      <c r="AO69" s="306"/>
      <c r="AP69" s="306"/>
      <c r="AQ69" s="307">
        <f>AQ68/8</f>
        <v>5.1819954599241704</v>
      </c>
      <c r="AR69" s="307"/>
      <c r="AS69" s="307"/>
      <c r="AT69" s="298" t="s">
        <v>49</v>
      </c>
      <c r="AU69" s="273"/>
      <c r="AV69" s="274"/>
      <c r="AW69" s="267"/>
      <c r="AX69" s="296" t="s">
        <v>48</v>
      </c>
      <c r="AY69" s="297">
        <f>AY68/8</f>
        <v>5.7917207792207792</v>
      </c>
      <c r="AZ69" s="298" t="s">
        <v>49</v>
      </c>
      <c r="BA69" s="306"/>
      <c r="BB69" s="306"/>
      <c r="BC69" s="306"/>
      <c r="BD69" s="306"/>
      <c r="BE69" s="306"/>
      <c r="BF69" s="306"/>
      <c r="BG69" s="307">
        <f>BG68/8</f>
        <v>6.8137891520244462</v>
      </c>
      <c r="BH69" s="307"/>
      <c r="BI69" s="307"/>
      <c r="BJ69" s="298" t="s">
        <v>49</v>
      </c>
      <c r="BK69" s="273"/>
      <c r="BL69" s="274"/>
      <c r="BM69" s="267"/>
      <c r="BN69" s="296" t="s">
        <v>48</v>
      </c>
      <c r="BO69" s="297">
        <f>BO68/8</f>
        <v>2.1614385614385614</v>
      </c>
      <c r="BP69" s="298" t="s">
        <v>49</v>
      </c>
      <c r="BQ69" s="306"/>
      <c r="BR69" s="306"/>
      <c r="BS69" s="306"/>
      <c r="BT69" s="306"/>
      <c r="BU69" s="306"/>
      <c r="BV69" s="306"/>
      <c r="BW69" s="307">
        <f>BW68/8</f>
        <v>1.7291508491508491E-2</v>
      </c>
      <c r="BX69" s="307"/>
      <c r="BY69" s="307"/>
      <c r="BZ69" s="298" t="s">
        <v>49</v>
      </c>
      <c r="CA69" s="273"/>
      <c r="CB69" s="274"/>
      <c r="CC69" s="267"/>
      <c r="CD69" s="296" t="s">
        <v>48</v>
      </c>
      <c r="CE69" s="297">
        <f>CE68/8</f>
        <v>4.0928030303030303</v>
      </c>
      <c r="CF69" s="298" t="s">
        <v>49</v>
      </c>
      <c r="CG69" s="306"/>
      <c r="CH69" s="306"/>
      <c r="CI69" s="306"/>
      <c r="CJ69" s="306"/>
      <c r="CK69" s="306"/>
      <c r="CL69" s="306"/>
      <c r="CM69" s="307">
        <f>CM68/8</f>
        <v>3.7207300275482091</v>
      </c>
      <c r="CN69" s="307"/>
      <c r="CO69" s="307"/>
      <c r="CP69" s="298" t="s">
        <v>49</v>
      </c>
      <c r="CQ69" s="273"/>
      <c r="CR69" s="274"/>
      <c r="CS69" s="267"/>
      <c r="CT69" s="296" t="s">
        <v>48</v>
      </c>
      <c r="CU69" s="297">
        <f>CU68/8</f>
        <v>21.5971875</v>
      </c>
      <c r="CV69" s="298" t="s">
        <v>49</v>
      </c>
      <c r="CW69" s="306"/>
      <c r="CX69" s="306"/>
      <c r="CY69" s="306"/>
      <c r="CZ69" s="306"/>
      <c r="DA69" s="306"/>
      <c r="DB69" s="306"/>
      <c r="DC69" s="307">
        <f>DC68/8</f>
        <v>20.568750000000001</v>
      </c>
      <c r="DD69" s="307"/>
      <c r="DE69" s="307"/>
      <c r="DF69" s="298" t="s">
        <v>49</v>
      </c>
      <c r="DG69" s="273"/>
      <c r="DH69" s="274"/>
      <c r="DI69" s="267"/>
      <c r="DJ69" s="267"/>
      <c r="DK69" s="224"/>
      <c r="DL69" s="224"/>
      <c r="DM69" s="224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</row>
    <row r="98" spans="1:136" ht="67.2" customHeight="1" x14ac:dyDescent="0.4">
      <c r="A98" s="344" t="s">
        <v>3</v>
      </c>
      <c r="B98" s="344"/>
      <c r="C98" s="344"/>
      <c r="D98" s="344"/>
      <c r="E98" s="344"/>
      <c r="F98" s="344"/>
      <c r="G98" s="344"/>
      <c r="H98" s="344"/>
      <c r="I98" s="344"/>
      <c r="J98" s="344"/>
      <c r="K98" s="344"/>
      <c r="L98" s="344"/>
      <c r="R98" s="344" t="s">
        <v>4</v>
      </c>
      <c r="S98" s="344"/>
      <c r="T98" s="344"/>
      <c r="U98" s="344"/>
      <c r="V98" s="344"/>
      <c r="W98" s="344"/>
      <c r="X98" s="344"/>
      <c r="Y98" s="344"/>
      <c r="Z98" s="344"/>
      <c r="AA98" s="344"/>
      <c r="AB98" s="344"/>
      <c r="AC98" s="344"/>
      <c r="AH98" s="344" t="s">
        <v>5</v>
      </c>
      <c r="AI98" s="344"/>
      <c r="AJ98" s="344"/>
      <c r="AK98" s="344"/>
      <c r="AL98" s="344"/>
      <c r="AM98" s="344"/>
      <c r="AN98" s="344"/>
      <c r="AO98" s="344"/>
      <c r="AP98" s="344"/>
      <c r="AQ98" s="344"/>
      <c r="AR98" s="344"/>
      <c r="AS98" s="344"/>
      <c r="AX98" s="344" t="s">
        <v>6</v>
      </c>
      <c r="AY98" s="344"/>
      <c r="AZ98" s="344"/>
      <c r="BA98" s="344"/>
      <c r="BB98" s="344"/>
      <c r="BC98" s="344"/>
      <c r="BD98" s="344"/>
      <c r="BE98" s="344"/>
      <c r="BF98" s="344"/>
      <c r="BG98" s="344"/>
      <c r="BH98" s="344"/>
      <c r="BI98" s="344"/>
      <c r="BN98" s="344" t="s">
        <v>7</v>
      </c>
      <c r="BO98" s="344"/>
      <c r="BP98" s="344"/>
      <c r="BQ98" s="344"/>
      <c r="BR98" s="344"/>
      <c r="BS98" s="344"/>
      <c r="BT98" s="344"/>
      <c r="BU98" s="344"/>
      <c r="BV98" s="344"/>
      <c r="BW98" s="344"/>
      <c r="BX98" s="344"/>
      <c r="BY98" s="344"/>
      <c r="CD98" s="344" t="s">
        <v>8</v>
      </c>
      <c r="CE98" s="344"/>
      <c r="CF98" s="344"/>
      <c r="CG98" s="344"/>
      <c r="CH98" s="344"/>
      <c r="CI98" s="344"/>
      <c r="CJ98" s="344"/>
      <c r="CK98" s="344"/>
      <c r="CL98" s="344"/>
      <c r="CM98" s="344"/>
      <c r="CN98" s="344"/>
      <c r="CO98" s="344"/>
      <c r="CT98" s="344" t="s">
        <v>9</v>
      </c>
      <c r="CU98" s="344"/>
      <c r="CV98" s="344"/>
      <c r="CW98" s="344"/>
      <c r="CX98" s="344"/>
      <c r="CY98" s="344"/>
      <c r="CZ98" s="344"/>
      <c r="DA98" s="344"/>
      <c r="DB98" s="344"/>
      <c r="DC98" s="344"/>
      <c r="DD98" s="344"/>
      <c r="DE98" s="344"/>
      <c r="EE98" s="22"/>
      <c r="EF98" s="22"/>
    </row>
    <row r="99" spans="1:136" s="22" customFormat="1" ht="21" x14ac:dyDescent="0.4">
      <c r="A99" s="224" t="s">
        <v>57</v>
      </c>
      <c r="B99" s="224">
        <v>150</v>
      </c>
      <c r="N99" s="216"/>
      <c r="R99" s="224" t="s">
        <v>57</v>
      </c>
      <c r="S99" s="224">
        <v>150</v>
      </c>
      <c r="AH99" s="224" t="s">
        <v>57</v>
      </c>
      <c r="AI99" s="224">
        <v>150</v>
      </c>
      <c r="AX99" s="224" t="s">
        <v>57</v>
      </c>
      <c r="AY99" s="224">
        <v>150</v>
      </c>
      <c r="BN99" s="224" t="s">
        <v>57</v>
      </c>
      <c r="BO99" s="224">
        <v>150</v>
      </c>
      <c r="CD99" s="224" t="s">
        <v>57</v>
      </c>
      <c r="CE99" s="224">
        <v>150</v>
      </c>
      <c r="CT99" s="224" t="s">
        <v>57</v>
      </c>
      <c r="CU99" s="224">
        <v>150</v>
      </c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 s="224"/>
      <c r="EF99" s="224"/>
    </row>
    <row r="100" spans="1:136" s="48" customFormat="1" x14ac:dyDescent="0.3">
      <c r="A100" s="224" t="s">
        <v>58</v>
      </c>
      <c r="B100" s="224">
        <v>50</v>
      </c>
      <c r="C100" s="224"/>
      <c r="D100" s="224"/>
      <c r="E100" s="224"/>
      <c r="F100" s="224"/>
      <c r="G100" s="224"/>
      <c r="H100" s="224"/>
      <c r="I100" s="224"/>
      <c r="J100" s="224"/>
      <c r="K100" s="224"/>
      <c r="L100" s="224"/>
      <c r="M100" s="224"/>
      <c r="N100" s="299"/>
      <c r="O100" s="224"/>
      <c r="P100" s="224"/>
      <c r="Q100" s="224"/>
      <c r="R100" s="224" t="s">
        <v>58</v>
      </c>
      <c r="S100" s="224">
        <v>50</v>
      </c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 t="s">
        <v>58</v>
      </c>
      <c r="AI100" s="224">
        <v>50</v>
      </c>
      <c r="AJ100" s="224"/>
      <c r="AK100" s="224"/>
      <c r="AL100" s="224"/>
      <c r="AM100" s="224"/>
      <c r="AN100" s="224"/>
      <c r="AO100" s="224"/>
      <c r="AP100" s="224"/>
      <c r="AQ100" s="224"/>
      <c r="AR100" s="224"/>
      <c r="AS100" s="224"/>
      <c r="AT100" s="224"/>
      <c r="AU100" s="224"/>
      <c r="AV100" s="224"/>
      <c r="AW100" s="224"/>
      <c r="AX100" s="224" t="s">
        <v>58</v>
      </c>
      <c r="AY100" s="224">
        <v>50</v>
      </c>
      <c r="AZ100" s="224"/>
      <c r="BA100" s="224"/>
      <c r="BB100" s="224"/>
      <c r="BC100" s="224"/>
      <c r="BD100" s="224"/>
      <c r="BE100" s="224"/>
      <c r="BF100" s="224"/>
      <c r="BG100" s="224"/>
      <c r="BH100" s="224"/>
      <c r="BI100" s="224"/>
      <c r="BJ100" s="224"/>
      <c r="BK100" s="224"/>
      <c r="BL100" s="224"/>
      <c r="BM100" s="224"/>
      <c r="BN100" s="224" t="s">
        <v>58</v>
      </c>
      <c r="BO100" s="224">
        <v>50</v>
      </c>
      <c r="BP100" s="224"/>
      <c r="BQ100" s="224"/>
      <c r="BR100" s="224"/>
      <c r="BS100" s="224"/>
      <c r="BT100" s="224"/>
      <c r="BU100" s="224"/>
      <c r="BV100" s="224"/>
      <c r="BW100" s="224"/>
      <c r="BX100" s="224"/>
      <c r="BY100" s="224"/>
      <c r="BZ100" s="224"/>
      <c r="CA100" s="224"/>
      <c r="CB100" s="224"/>
      <c r="CC100" s="224"/>
      <c r="CD100" s="224" t="s">
        <v>58</v>
      </c>
      <c r="CE100" s="224">
        <v>50</v>
      </c>
      <c r="CF100" s="224"/>
      <c r="CG100" s="224"/>
      <c r="CH100" s="224"/>
      <c r="CI100" s="224"/>
      <c r="CJ100" s="224"/>
      <c r="CK100" s="224"/>
      <c r="CL100" s="224"/>
      <c r="CM100" s="224"/>
      <c r="CN100" s="224"/>
      <c r="CO100" s="224"/>
      <c r="CP100" s="224"/>
      <c r="CQ100" s="224"/>
      <c r="CR100" s="224"/>
      <c r="CS100" s="224"/>
      <c r="CT100" s="224" t="s">
        <v>58</v>
      </c>
      <c r="CU100" s="224">
        <v>50</v>
      </c>
      <c r="CV100" s="224"/>
      <c r="CW100" s="224"/>
      <c r="CX100" s="224"/>
      <c r="CY100" s="224"/>
      <c r="CZ100" s="224"/>
      <c r="DA100" s="224"/>
      <c r="DB100" s="224"/>
      <c r="DC100" s="224"/>
      <c r="DD100" s="224"/>
      <c r="DE100" s="224"/>
      <c r="DF100" s="224"/>
      <c r="DG100" s="224"/>
      <c r="DH100" s="224"/>
      <c r="DI100" s="224"/>
      <c r="DJ100" s="224"/>
      <c r="DK100" s="224"/>
      <c r="DL100" s="224"/>
      <c r="DM100" s="224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 s="224"/>
      <c r="EF100" s="224"/>
    </row>
    <row r="101" spans="1:136" s="48" customFormat="1" x14ac:dyDescent="0.3">
      <c r="A101" s="224" t="s">
        <v>59</v>
      </c>
      <c r="B101" s="224">
        <v>200</v>
      </c>
      <c r="C101" s="224"/>
      <c r="D101" s="224"/>
      <c r="E101" s="224"/>
      <c r="F101" s="224"/>
      <c r="G101" s="224"/>
      <c r="H101" s="224"/>
      <c r="I101" s="224"/>
      <c r="J101" s="224"/>
      <c r="K101" s="224"/>
      <c r="L101" s="224"/>
      <c r="M101" s="224"/>
      <c r="N101" s="299"/>
      <c r="O101" s="224"/>
      <c r="P101" s="224"/>
      <c r="Q101" s="224"/>
      <c r="R101" s="224" t="s">
        <v>59</v>
      </c>
      <c r="S101" s="224">
        <v>200</v>
      </c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 t="s">
        <v>59</v>
      </c>
      <c r="AI101" s="224">
        <v>200</v>
      </c>
      <c r="AJ101" s="224"/>
      <c r="AK101" s="224"/>
      <c r="AL101" s="224"/>
      <c r="AM101" s="224"/>
      <c r="AN101" s="224"/>
      <c r="AO101" s="224"/>
      <c r="AP101" s="224"/>
      <c r="AQ101" s="224"/>
      <c r="AR101" s="224"/>
      <c r="AS101" s="224"/>
      <c r="AT101" s="224"/>
      <c r="AU101" s="224"/>
      <c r="AV101" s="224"/>
      <c r="AW101" s="224"/>
      <c r="AX101" s="224" t="s">
        <v>59</v>
      </c>
      <c r="AY101" s="224">
        <v>200</v>
      </c>
      <c r="AZ101" s="224"/>
      <c r="BA101" s="224"/>
      <c r="BB101" s="224"/>
      <c r="BC101" s="224"/>
      <c r="BD101" s="224"/>
      <c r="BE101" s="224"/>
      <c r="BF101" s="224"/>
      <c r="BG101" s="224"/>
      <c r="BH101" s="224"/>
      <c r="BI101" s="224"/>
      <c r="BJ101" s="224"/>
      <c r="BK101" s="224"/>
      <c r="BL101" s="224"/>
      <c r="BM101" s="224"/>
      <c r="BN101" s="224" t="s">
        <v>59</v>
      </c>
      <c r="BO101" s="224">
        <v>200</v>
      </c>
      <c r="BP101" s="224"/>
      <c r="BQ101" s="224"/>
      <c r="BR101" s="224"/>
      <c r="BS101" s="224"/>
      <c r="BT101" s="224"/>
      <c r="BU101" s="224"/>
      <c r="BV101" s="224"/>
      <c r="BW101" s="224"/>
      <c r="BX101" s="224"/>
      <c r="BY101" s="224"/>
      <c r="BZ101" s="224"/>
      <c r="CA101" s="224"/>
      <c r="CB101" s="224"/>
      <c r="CC101" s="224"/>
      <c r="CD101" s="224" t="s">
        <v>59</v>
      </c>
      <c r="CE101" s="224">
        <v>200</v>
      </c>
      <c r="CF101" s="224"/>
      <c r="CG101" s="224"/>
      <c r="CH101" s="224"/>
      <c r="CI101" s="224"/>
      <c r="CJ101" s="224"/>
      <c r="CK101" s="224"/>
      <c r="CL101" s="224"/>
      <c r="CM101" s="224"/>
      <c r="CN101" s="224"/>
      <c r="CO101" s="224"/>
      <c r="CP101" s="224"/>
      <c r="CQ101" s="224"/>
      <c r="CR101" s="224"/>
      <c r="CS101" s="224"/>
      <c r="CT101" s="224" t="s">
        <v>59</v>
      </c>
      <c r="CU101" s="224">
        <v>200</v>
      </c>
      <c r="CV101" s="224"/>
      <c r="CW101" s="224"/>
      <c r="CX101" s="224"/>
      <c r="CY101" s="224"/>
      <c r="CZ101" s="224"/>
      <c r="DA101" s="224"/>
      <c r="DB101" s="224"/>
      <c r="DC101" s="224"/>
      <c r="DD101" s="224"/>
      <c r="DE101" s="224"/>
      <c r="DF101" s="224"/>
      <c r="DG101" s="224"/>
      <c r="DH101" s="224"/>
      <c r="DI101" s="224"/>
      <c r="DJ101" s="224"/>
      <c r="DK101" s="224"/>
      <c r="DL101" s="224"/>
      <c r="DM101" s="224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 s="224"/>
      <c r="EF101" s="224"/>
    </row>
    <row r="102" spans="1:136" s="48" customFormat="1" x14ac:dyDescent="0.3">
      <c r="A102" s="224" t="s">
        <v>60</v>
      </c>
      <c r="B102" s="224">
        <f>SUM(B99:B101)</f>
        <v>400</v>
      </c>
      <c r="C102" s="224"/>
      <c r="D102" s="224"/>
      <c r="E102" s="224"/>
      <c r="F102" s="224"/>
      <c r="G102" s="224"/>
      <c r="H102" s="224"/>
      <c r="I102" s="224"/>
      <c r="J102" s="224"/>
      <c r="K102" s="224"/>
      <c r="L102" s="224"/>
      <c r="M102" s="224"/>
      <c r="N102" s="299"/>
      <c r="O102" s="224"/>
      <c r="P102" s="224"/>
      <c r="Q102" s="224"/>
      <c r="R102" s="224" t="s">
        <v>60</v>
      </c>
      <c r="S102" s="224">
        <f>SUM(S99:S101)</f>
        <v>400</v>
      </c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 t="s">
        <v>60</v>
      </c>
      <c r="AI102" s="224">
        <f>SUM(AI99:AI101)</f>
        <v>400</v>
      </c>
      <c r="AJ102" s="224"/>
      <c r="AK102" s="224"/>
      <c r="AL102" s="224"/>
      <c r="AM102" s="224"/>
      <c r="AN102" s="224"/>
      <c r="AO102" s="224"/>
      <c r="AP102" s="224"/>
      <c r="AQ102" s="224"/>
      <c r="AR102" s="224"/>
      <c r="AS102" s="224"/>
      <c r="AT102" s="224"/>
      <c r="AU102" s="224"/>
      <c r="AV102" s="224"/>
      <c r="AW102" s="224"/>
      <c r="AX102" s="224" t="s">
        <v>60</v>
      </c>
      <c r="AY102" s="224">
        <f>SUM(AY99:AY101)</f>
        <v>400</v>
      </c>
      <c r="AZ102" s="224"/>
      <c r="BA102" s="224"/>
      <c r="BB102" s="224"/>
      <c r="BC102" s="224"/>
      <c r="BD102" s="224"/>
      <c r="BE102" s="224"/>
      <c r="BF102" s="224"/>
      <c r="BG102" s="224"/>
      <c r="BH102" s="224"/>
      <c r="BI102" s="224"/>
      <c r="BJ102" s="224"/>
      <c r="BK102" s="224"/>
      <c r="BL102" s="224"/>
      <c r="BM102" s="224"/>
      <c r="BN102" s="224" t="s">
        <v>60</v>
      </c>
      <c r="BO102" s="224">
        <f>SUM(BO99:BO101)</f>
        <v>400</v>
      </c>
      <c r="BP102" s="224"/>
      <c r="BQ102" s="224"/>
      <c r="BR102" s="224"/>
      <c r="BS102" s="224"/>
      <c r="BT102" s="224"/>
      <c r="BU102" s="224"/>
      <c r="BV102" s="224"/>
      <c r="BW102" s="224"/>
      <c r="BX102" s="224"/>
      <c r="BY102" s="224"/>
      <c r="BZ102" s="224"/>
      <c r="CA102" s="224"/>
      <c r="CB102" s="224"/>
      <c r="CC102" s="224"/>
      <c r="CD102" s="224" t="s">
        <v>60</v>
      </c>
      <c r="CE102" s="224">
        <f>SUM(CE99:CE101)</f>
        <v>400</v>
      </c>
      <c r="CF102" s="224"/>
      <c r="CG102" s="224"/>
      <c r="CH102" s="224"/>
      <c r="CI102" s="224"/>
      <c r="CJ102" s="224"/>
      <c r="CK102" s="224"/>
      <c r="CL102" s="224"/>
      <c r="CM102" s="224"/>
      <c r="CN102" s="224"/>
      <c r="CO102" s="224"/>
      <c r="CP102" s="224"/>
      <c r="CQ102" s="224"/>
      <c r="CR102" s="224"/>
      <c r="CS102" s="224"/>
      <c r="CT102" s="224" t="s">
        <v>60</v>
      </c>
      <c r="CU102" s="224">
        <f>SUM(CU99:CU101)</f>
        <v>400</v>
      </c>
      <c r="CV102" s="224"/>
      <c r="CW102" s="224"/>
      <c r="CX102" s="224"/>
      <c r="CY102" s="224"/>
      <c r="CZ102" s="224"/>
      <c r="DA102" s="224"/>
      <c r="DB102" s="224"/>
      <c r="DC102" s="224"/>
      <c r="DD102" s="224"/>
      <c r="DE102" s="224"/>
      <c r="DF102" s="224"/>
      <c r="DG102" s="224"/>
      <c r="DH102" s="224"/>
      <c r="DI102" s="224"/>
      <c r="DJ102" s="224"/>
      <c r="DK102" s="224"/>
      <c r="DL102" s="224"/>
      <c r="DM102" s="224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 s="224"/>
      <c r="EF102" s="224"/>
    </row>
    <row r="103" spans="1:136" s="48" customFormat="1" x14ac:dyDescent="0.3">
      <c r="A103" s="224"/>
      <c r="B103" s="224"/>
      <c r="C103" s="224"/>
      <c r="D103" s="224"/>
      <c r="E103" s="224"/>
      <c r="F103" s="224"/>
      <c r="G103" s="224"/>
      <c r="H103" s="224"/>
      <c r="I103" s="224"/>
      <c r="J103" s="224"/>
      <c r="K103" s="224"/>
      <c r="L103" s="224"/>
      <c r="M103" s="224"/>
      <c r="N103" s="299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  <c r="AJ103" s="224"/>
      <c r="AK103" s="224"/>
      <c r="AL103" s="224"/>
      <c r="AM103" s="224"/>
      <c r="AN103" s="224"/>
      <c r="AO103" s="224"/>
      <c r="AP103" s="224"/>
      <c r="AQ103" s="224"/>
      <c r="AR103" s="224"/>
      <c r="AS103" s="224"/>
      <c r="AT103" s="224"/>
      <c r="AU103" s="224"/>
      <c r="AV103" s="224"/>
      <c r="AW103" s="224"/>
      <c r="AX103" s="224"/>
      <c r="AY103" s="224"/>
      <c r="AZ103" s="224"/>
      <c r="BA103" s="224"/>
      <c r="BB103" s="224"/>
      <c r="BC103" s="224"/>
      <c r="BD103" s="224"/>
      <c r="BE103" s="224"/>
      <c r="BF103" s="224"/>
      <c r="BG103" s="224"/>
      <c r="BH103" s="224"/>
      <c r="BI103" s="224"/>
      <c r="BJ103" s="224"/>
      <c r="BK103" s="224"/>
      <c r="BL103" s="224"/>
      <c r="BM103" s="224"/>
      <c r="BN103" s="224"/>
      <c r="BO103" s="224"/>
      <c r="BP103" s="224"/>
      <c r="BQ103" s="224"/>
      <c r="BR103" s="224"/>
      <c r="BS103" s="224"/>
      <c r="BT103" s="224"/>
      <c r="BU103" s="224"/>
      <c r="BV103" s="224"/>
      <c r="BW103" s="224"/>
      <c r="BX103" s="224"/>
      <c r="BY103" s="224"/>
      <c r="BZ103" s="224"/>
      <c r="CA103" s="224"/>
      <c r="CB103" s="224"/>
      <c r="CC103" s="224"/>
      <c r="CD103" s="224"/>
      <c r="CE103" s="224"/>
      <c r="CF103" s="224"/>
      <c r="CG103" s="224"/>
      <c r="CH103" s="224"/>
      <c r="CI103" s="224"/>
      <c r="CJ103" s="224"/>
      <c r="CK103" s="224"/>
      <c r="CL103" s="224"/>
      <c r="CM103" s="224"/>
      <c r="CN103" s="224"/>
      <c r="CO103" s="224"/>
      <c r="CP103" s="224"/>
      <c r="CQ103" s="224"/>
      <c r="CR103" s="224"/>
      <c r="CS103" s="224"/>
      <c r="CT103" s="224"/>
      <c r="CU103" s="224"/>
      <c r="CV103" s="224"/>
      <c r="CW103" s="224"/>
      <c r="CX103" s="224"/>
      <c r="CY103" s="224"/>
      <c r="CZ103" s="224"/>
      <c r="DA103" s="224"/>
      <c r="DB103" s="224"/>
      <c r="DC103" s="224"/>
      <c r="DD103" s="224"/>
      <c r="DE103" s="224"/>
      <c r="DF103" s="224"/>
      <c r="DG103" s="224"/>
      <c r="DH103" s="224"/>
      <c r="DI103" s="224"/>
      <c r="DJ103" s="224"/>
      <c r="DK103" s="224"/>
      <c r="DL103" s="224"/>
      <c r="DM103" s="224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 s="224"/>
      <c r="EF103" s="224"/>
    </row>
    <row r="104" spans="1:136" s="48" customFormat="1" x14ac:dyDescent="0.3">
      <c r="A104" s="224" t="s">
        <v>61</v>
      </c>
      <c r="B104" s="300">
        <f>(IF(SUM(E13,H13,K13,O13)=0,"0",AVERAGE(E13,H13,K13,O13)))*100</f>
        <v>86.590881214373837</v>
      </c>
      <c r="C104" s="224"/>
      <c r="D104" s="224"/>
      <c r="E104" s="224"/>
      <c r="F104" s="224"/>
      <c r="G104" s="224"/>
      <c r="H104" s="224"/>
      <c r="I104" s="224"/>
      <c r="J104" s="224"/>
      <c r="K104" s="224"/>
      <c r="L104" s="224"/>
      <c r="M104" s="224"/>
      <c r="N104" s="299"/>
      <c r="O104" s="224"/>
      <c r="P104" s="224"/>
      <c r="Q104" s="224"/>
      <c r="R104" s="224" t="s">
        <v>61</v>
      </c>
      <c r="S104" s="300">
        <f>(IF(SUM(V13,Y13,AB13,AE13)=0,"0",AVERAGE(V13,Y13,AB13,AE13)))*100</f>
        <v>136.02513996554694</v>
      </c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 t="s">
        <v>61</v>
      </c>
      <c r="AI104" s="300">
        <f>(IF(SUM(AL13,AO13,AR13,AU13)=0,"0",AVERAGE(AL13,AO13,AR13,AU13)))*100</f>
        <v>0</v>
      </c>
      <c r="AJ104" s="224"/>
      <c r="AK104" s="224"/>
      <c r="AL104" s="224"/>
      <c r="AM104" s="224"/>
      <c r="AN104" s="224"/>
      <c r="AO104" s="224"/>
      <c r="AP104" s="224"/>
      <c r="AQ104" s="224"/>
      <c r="AR104" s="224"/>
      <c r="AS104" s="224"/>
      <c r="AT104" s="224"/>
      <c r="AU104" s="224"/>
      <c r="AV104" s="224"/>
      <c r="AW104" s="224"/>
      <c r="AX104" s="224" t="s">
        <v>61</v>
      </c>
      <c r="AY104" s="300">
        <f>(IF(SUM(BB13,BE13,BH13,BK13)=0,"0",AVERAGE(BB13,BE13,BH13,BK13)))*100</f>
        <v>120.10378931631303</v>
      </c>
      <c r="AZ104" s="224"/>
      <c r="BA104" s="224"/>
      <c r="BB104" s="224"/>
      <c r="BC104" s="224"/>
      <c r="BD104" s="224"/>
      <c r="BE104" s="224"/>
      <c r="BF104" s="224"/>
      <c r="BG104" s="224"/>
      <c r="BH104" s="224"/>
      <c r="BI104" s="224"/>
      <c r="BJ104" s="224"/>
      <c r="BK104" s="224"/>
      <c r="BL104" s="224"/>
      <c r="BM104" s="224"/>
      <c r="BN104" s="224" t="s">
        <v>61</v>
      </c>
      <c r="BO104" s="300">
        <f>(IF(SUM(BR13,BU13,BX13,CA13)=0,"0",AVERAGE(BR13,BU13,BX13,CA13)))*100</f>
        <v>112.98430922311518</v>
      </c>
      <c r="BP104" s="224"/>
      <c r="BQ104" s="224"/>
      <c r="BR104" s="224"/>
      <c r="BS104" s="224"/>
      <c r="BT104" s="224"/>
      <c r="BU104" s="224"/>
      <c r="BV104" s="224"/>
      <c r="BW104" s="224"/>
      <c r="BX104" s="224"/>
      <c r="BY104" s="224"/>
      <c r="BZ104" s="224"/>
      <c r="CA104" s="224"/>
      <c r="CB104" s="224"/>
      <c r="CC104" s="224"/>
      <c r="CD104" s="224" t="s">
        <v>61</v>
      </c>
      <c r="CE104" s="300">
        <f>(IF(SUM(CH13,CK13,CN13,CQ13)=0,"0",AVERAGE(CH13,CK13,CN13,CQ13)))*100</f>
        <v>0</v>
      </c>
      <c r="CF104" s="224"/>
      <c r="CG104" s="224"/>
      <c r="CH104" s="224"/>
      <c r="CI104" s="224"/>
      <c r="CJ104" s="224"/>
      <c r="CK104" s="224"/>
      <c r="CL104" s="224"/>
      <c r="CM104" s="224"/>
      <c r="CN104" s="224"/>
      <c r="CO104" s="224"/>
      <c r="CP104" s="224"/>
      <c r="CQ104" s="224"/>
      <c r="CR104" s="224"/>
      <c r="CS104" s="224"/>
      <c r="CT104" s="224" t="s">
        <v>61</v>
      </c>
      <c r="CU104" s="300">
        <f>(IF(SUM(CX13,DA13,DD13,DG13)=0,"0",AVERAGE(CX13,DA13,DD13,DG13)))*100</f>
        <v>0</v>
      </c>
      <c r="CV104" s="224"/>
      <c r="CW104" s="224"/>
      <c r="CX104" s="224"/>
      <c r="CY104" s="224"/>
      <c r="CZ104" s="224"/>
      <c r="DA104" s="224"/>
      <c r="DB104" s="224"/>
      <c r="DC104" s="224"/>
      <c r="DD104" s="224"/>
      <c r="DE104" s="224"/>
      <c r="DF104" s="224"/>
      <c r="DG104" s="224"/>
      <c r="DH104" s="224"/>
      <c r="DI104" s="224"/>
      <c r="DJ104" s="224"/>
      <c r="DK104" s="224"/>
      <c r="DL104" s="224"/>
      <c r="DM104" s="22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 s="224"/>
      <c r="EF104" s="224"/>
    </row>
    <row r="105" spans="1:136" s="48" customFormat="1" x14ac:dyDescent="0.3">
      <c r="A105" s="224" t="s">
        <v>62</v>
      </c>
      <c r="B105" s="224">
        <v>3</v>
      </c>
      <c r="C105" s="224"/>
      <c r="D105" s="224"/>
      <c r="E105" s="224"/>
      <c r="F105" s="224"/>
      <c r="G105" s="224"/>
      <c r="H105" s="224"/>
      <c r="I105" s="224"/>
      <c r="J105" s="224"/>
      <c r="K105" s="224"/>
      <c r="L105" s="224"/>
      <c r="M105" s="224"/>
      <c r="N105" s="299"/>
      <c r="O105" s="224"/>
      <c r="P105" s="224"/>
      <c r="Q105" s="224"/>
      <c r="R105" s="224" t="s">
        <v>62</v>
      </c>
      <c r="S105" s="224">
        <v>3</v>
      </c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 t="s">
        <v>62</v>
      </c>
      <c r="AI105" s="224">
        <v>3</v>
      </c>
      <c r="AJ105" s="224"/>
      <c r="AK105" s="224"/>
      <c r="AL105" s="224"/>
      <c r="AM105" s="224"/>
      <c r="AN105" s="224"/>
      <c r="AO105" s="224"/>
      <c r="AP105" s="224"/>
      <c r="AQ105" s="224"/>
      <c r="AR105" s="224"/>
      <c r="AS105" s="224"/>
      <c r="AT105" s="224"/>
      <c r="AU105" s="224"/>
      <c r="AV105" s="224"/>
      <c r="AW105" s="224"/>
      <c r="AX105" s="224" t="s">
        <v>62</v>
      </c>
      <c r="AY105" s="224">
        <v>3</v>
      </c>
      <c r="AZ105" s="224"/>
      <c r="BA105" s="224"/>
      <c r="BB105" s="224"/>
      <c r="BC105" s="224"/>
      <c r="BD105" s="224"/>
      <c r="BE105" s="224"/>
      <c r="BF105" s="224"/>
      <c r="BG105" s="224"/>
      <c r="BH105" s="224"/>
      <c r="BI105" s="224"/>
      <c r="BJ105" s="224"/>
      <c r="BK105" s="224"/>
      <c r="BL105" s="224"/>
      <c r="BM105" s="224"/>
      <c r="BN105" s="224" t="s">
        <v>62</v>
      </c>
      <c r="BO105" s="224">
        <v>3</v>
      </c>
      <c r="BP105" s="224"/>
      <c r="BQ105" s="224"/>
      <c r="BR105" s="224"/>
      <c r="BS105" s="224"/>
      <c r="BT105" s="224"/>
      <c r="BU105" s="224"/>
      <c r="BV105" s="224"/>
      <c r="BW105" s="224"/>
      <c r="BX105" s="224"/>
      <c r="BY105" s="224"/>
      <c r="BZ105" s="224"/>
      <c r="CA105" s="224"/>
      <c r="CB105" s="224"/>
      <c r="CC105" s="224"/>
      <c r="CD105" s="224" t="s">
        <v>62</v>
      </c>
      <c r="CE105" s="300">
        <v>3</v>
      </c>
      <c r="CF105" s="224"/>
      <c r="CG105" s="224"/>
      <c r="CH105" s="224"/>
      <c r="CI105" s="224"/>
      <c r="CJ105" s="224"/>
      <c r="CK105" s="224"/>
      <c r="CL105" s="224"/>
      <c r="CM105" s="224"/>
      <c r="CN105" s="224"/>
      <c r="CO105" s="224"/>
      <c r="CP105" s="224"/>
      <c r="CQ105" s="224"/>
      <c r="CR105" s="224"/>
      <c r="CS105" s="224"/>
      <c r="CT105" s="224" t="s">
        <v>62</v>
      </c>
      <c r="CU105" s="224">
        <v>3</v>
      </c>
      <c r="CV105" s="224"/>
      <c r="CW105" s="224"/>
      <c r="CX105" s="224"/>
      <c r="CY105" s="224"/>
      <c r="CZ105" s="224"/>
      <c r="DA105" s="224"/>
      <c r="DB105" s="224"/>
      <c r="DC105" s="224"/>
      <c r="DD105" s="224"/>
      <c r="DE105" s="224"/>
      <c r="DF105" s="224"/>
      <c r="DG105" s="224"/>
      <c r="DH105" s="224"/>
      <c r="DI105" s="224"/>
      <c r="DJ105" s="224"/>
      <c r="DK105" s="224"/>
      <c r="DL105" s="224"/>
      <c r="DM105" s="224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 s="224"/>
      <c r="EF105" s="224"/>
    </row>
    <row r="106" spans="1:136" s="48" customFormat="1" x14ac:dyDescent="0.3">
      <c r="A106" s="224" t="s">
        <v>63</v>
      </c>
      <c r="B106" s="300">
        <f>400-B104-B105</f>
        <v>310.40911878562616</v>
      </c>
      <c r="C106" s="224"/>
      <c r="D106" s="224"/>
      <c r="E106" s="224"/>
      <c r="F106" s="224"/>
      <c r="G106" s="224"/>
      <c r="H106" s="224"/>
      <c r="I106" s="224"/>
      <c r="J106" s="224"/>
      <c r="K106" s="224"/>
      <c r="L106" s="224"/>
      <c r="M106" s="224"/>
      <c r="N106" s="299"/>
      <c r="O106" s="224"/>
      <c r="P106" s="224"/>
      <c r="Q106" s="224"/>
      <c r="R106" s="224" t="s">
        <v>63</v>
      </c>
      <c r="S106" s="300">
        <f>400-S104-S105</f>
        <v>260.97486003445306</v>
      </c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 t="s">
        <v>63</v>
      </c>
      <c r="AI106" s="300">
        <f>400-AI104-AI105</f>
        <v>397</v>
      </c>
      <c r="AJ106" s="224"/>
      <c r="AK106" s="224"/>
      <c r="AL106" s="224"/>
      <c r="AM106" s="224"/>
      <c r="AN106" s="224"/>
      <c r="AO106" s="224"/>
      <c r="AP106" s="224"/>
      <c r="AQ106" s="224"/>
      <c r="AR106" s="224"/>
      <c r="AS106" s="224"/>
      <c r="AT106" s="224"/>
      <c r="AU106" s="224"/>
      <c r="AV106" s="224"/>
      <c r="AW106" s="224"/>
      <c r="AX106" s="224" t="s">
        <v>63</v>
      </c>
      <c r="AY106" s="300">
        <f>400-AY104-AY105</f>
        <v>276.89621068368695</v>
      </c>
      <c r="AZ106" s="224"/>
      <c r="BA106" s="224"/>
      <c r="BB106" s="224"/>
      <c r="BC106" s="224"/>
      <c r="BD106" s="224"/>
      <c r="BE106" s="224"/>
      <c r="BF106" s="224"/>
      <c r="BG106" s="224"/>
      <c r="BH106" s="224"/>
      <c r="BI106" s="224"/>
      <c r="BJ106" s="224"/>
      <c r="BK106" s="224"/>
      <c r="BL106" s="224"/>
      <c r="BM106" s="224"/>
      <c r="BN106" s="224" t="s">
        <v>63</v>
      </c>
      <c r="BO106" s="300">
        <f>400-BO104-BO105</f>
        <v>284.01569077688481</v>
      </c>
      <c r="BP106" s="224"/>
      <c r="BQ106" s="224"/>
      <c r="BR106" s="224"/>
      <c r="BS106" s="224"/>
      <c r="BT106" s="224"/>
      <c r="BU106" s="224"/>
      <c r="BV106" s="224"/>
      <c r="BW106" s="224"/>
      <c r="BX106" s="224"/>
      <c r="BY106" s="224"/>
      <c r="BZ106" s="224"/>
      <c r="CA106" s="224"/>
      <c r="CB106" s="224"/>
      <c r="CC106" s="224"/>
      <c r="CD106" s="224" t="s">
        <v>63</v>
      </c>
      <c r="CE106" s="300">
        <f>400-CE104-CE105</f>
        <v>397</v>
      </c>
      <c r="CF106" s="224"/>
      <c r="CG106" s="224"/>
      <c r="CH106" s="224"/>
      <c r="CI106" s="224"/>
      <c r="CJ106" s="224"/>
      <c r="CK106" s="224"/>
      <c r="CL106" s="224"/>
      <c r="CM106" s="224"/>
      <c r="CN106" s="224"/>
      <c r="CO106" s="224"/>
      <c r="CP106" s="224"/>
      <c r="CQ106" s="224"/>
      <c r="CR106" s="224"/>
      <c r="CS106" s="224"/>
      <c r="CT106" s="224" t="s">
        <v>63</v>
      </c>
      <c r="CU106" s="300">
        <f>400-CU104-CU105</f>
        <v>397</v>
      </c>
      <c r="CV106" s="224"/>
      <c r="CW106" s="224"/>
      <c r="CX106" s="224"/>
      <c r="CY106" s="224"/>
      <c r="CZ106" s="224"/>
      <c r="DA106" s="224"/>
      <c r="DB106" s="224"/>
      <c r="DC106" s="224"/>
      <c r="DD106" s="224"/>
      <c r="DE106" s="224"/>
      <c r="DF106" s="224"/>
      <c r="DG106" s="224"/>
      <c r="DH106" s="224"/>
      <c r="DI106" s="224"/>
      <c r="DJ106" s="224"/>
      <c r="DK106" s="224"/>
      <c r="DL106" s="224"/>
      <c r="DM106" s="224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 s="224"/>
      <c r="EF106" s="224"/>
    </row>
    <row r="107" spans="1:136" s="48" customFormat="1" x14ac:dyDescent="0.3">
      <c r="A107"/>
      <c r="B107"/>
      <c r="C107" s="224"/>
      <c r="D107" s="224"/>
      <c r="E107" s="224"/>
      <c r="F107" s="224"/>
      <c r="G107" s="224"/>
      <c r="H107" s="224"/>
      <c r="I107" s="224"/>
      <c r="J107" s="224"/>
      <c r="K107" s="224"/>
      <c r="L107" s="224"/>
      <c r="M107" s="224"/>
      <c r="N107" s="299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  <c r="AJ107" s="224"/>
      <c r="AK107" s="224"/>
      <c r="AL107" s="224"/>
      <c r="AM107" s="224"/>
      <c r="AN107" s="224"/>
      <c r="AO107" s="224"/>
      <c r="AP107" s="224"/>
      <c r="AQ107" s="224"/>
      <c r="AR107" s="224"/>
      <c r="AS107" s="224"/>
      <c r="AT107" s="224"/>
      <c r="AU107" s="224"/>
      <c r="AV107" s="224"/>
      <c r="AW107" s="224"/>
      <c r="AX107" s="224"/>
      <c r="AY107" s="224"/>
      <c r="AZ107" s="224"/>
      <c r="BA107" s="224"/>
      <c r="BB107" s="224"/>
      <c r="BC107" s="224"/>
      <c r="BD107" s="224"/>
      <c r="BE107" s="224"/>
      <c r="BF107" s="224"/>
      <c r="BG107" s="224"/>
      <c r="BH107" s="224"/>
      <c r="BI107" s="224"/>
      <c r="BJ107" s="224"/>
      <c r="BK107" s="224"/>
      <c r="BL107" s="224"/>
      <c r="BM107" s="224"/>
      <c r="BN107" s="224"/>
      <c r="BO107" s="224"/>
      <c r="BP107" s="224"/>
      <c r="BQ107" s="224"/>
      <c r="BR107" s="224"/>
      <c r="BS107" s="224"/>
      <c r="BT107" s="224"/>
      <c r="BU107" s="224"/>
      <c r="BV107" s="224"/>
      <c r="BW107" s="224"/>
      <c r="BX107" s="224"/>
      <c r="BY107" s="224"/>
      <c r="BZ107" s="224"/>
      <c r="CA107" s="224"/>
      <c r="CB107" s="224"/>
      <c r="CC107" s="224"/>
      <c r="CD107" s="224"/>
      <c r="CE107" s="224"/>
      <c r="CF107" s="224"/>
      <c r="CG107" s="224"/>
      <c r="CH107" s="224"/>
      <c r="CI107" s="224"/>
      <c r="CJ107" s="224"/>
      <c r="CK107" s="224"/>
      <c r="CL107" s="224"/>
      <c r="CM107" s="224"/>
      <c r="CN107" s="224"/>
      <c r="CO107" s="224"/>
      <c r="CP107" s="224"/>
      <c r="CQ107" s="224"/>
      <c r="CR107" s="224"/>
      <c r="CS107" s="224"/>
      <c r="CT107" s="224"/>
      <c r="CU107" s="224"/>
      <c r="CV107" s="224"/>
      <c r="CW107" s="224"/>
      <c r="CX107" s="224"/>
      <c r="CY107" s="224"/>
      <c r="CZ107" s="224"/>
      <c r="DA107" s="224"/>
      <c r="DB107" s="224"/>
      <c r="DC107" s="224"/>
      <c r="DD107" s="224"/>
      <c r="DE107" s="224"/>
      <c r="DF107" s="224"/>
      <c r="DG107" s="224"/>
      <c r="DH107" s="224"/>
      <c r="DI107" s="224"/>
      <c r="DJ107" s="224"/>
      <c r="DK107" s="224"/>
      <c r="DL107" s="224"/>
      <c r="DM107" s="224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</row>
    <row r="108" spans="1:136" ht="21" x14ac:dyDescent="0.3">
      <c r="A108" s="344" t="s">
        <v>50</v>
      </c>
      <c r="B108" s="344"/>
      <c r="C108" s="344"/>
      <c r="D108" s="344"/>
      <c r="E108" s="344"/>
      <c r="F108" s="344"/>
      <c r="G108" s="344"/>
      <c r="H108" s="344"/>
      <c r="I108" s="344"/>
      <c r="J108" s="344"/>
      <c r="K108" s="344"/>
      <c r="L108" s="344"/>
      <c r="R108" s="344" t="s">
        <v>51</v>
      </c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  <c r="AC108" s="344"/>
      <c r="AH108" s="344" t="s">
        <v>52</v>
      </c>
      <c r="AI108" s="344"/>
      <c r="AJ108" s="344"/>
      <c r="AK108" s="344"/>
      <c r="AL108" s="344"/>
      <c r="AM108" s="344"/>
      <c r="AN108" s="344"/>
      <c r="AO108" s="344"/>
      <c r="AP108" s="344"/>
      <c r="AQ108" s="344"/>
      <c r="AR108" s="344"/>
      <c r="AS108" s="344"/>
      <c r="AX108" s="344" t="s">
        <v>53</v>
      </c>
      <c r="AY108" s="344"/>
      <c r="AZ108" s="344"/>
      <c r="BA108" s="344"/>
      <c r="BB108" s="344"/>
      <c r="BC108" s="344"/>
      <c r="BD108" s="344"/>
      <c r="BE108" s="344"/>
      <c r="BF108" s="344"/>
      <c r="BG108" s="344"/>
      <c r="BH108" s="344"/>
      <c r="BI108" s="344"/>
      <c r="BN108" s="344" t="s">
        <v>54</v>
      </c>
      <c r="BO108" s="344"/>
      <c r="BP108" s="344"/>
      <c r="BQ108" s="344"/>
      <c r="BR108" s="344"/>
      <c r="BS108" s="344"/>
      <c r="BT108" s="344"/>
      <c r="BU108" s="344"/>
      <c r="BV108" s="344"/>
      <c r="BW108" s="344"/>
      <c r="BX108" s="344"/>
      <c r="BY108" s="344"/>
      <c r="CD108" s="344" t="s">
        <v>55</v>
      </c>
      <c r="CE108" s="344"/>
      <c r="CF108" s="344"/>
      <c r="CG108" s="344"/>
      <c r="CH108" s="344"/>
      <c r="CI108" s="344"/>
      <c r="CJ108" s="344"/>
      <c r="CK108" s="344"/>
      <c r="CL108" s="344"/>
      <c r="CM108" s="344"/>
      <c r="CN108" s="344"/>
      <c r="CO108" s="344"/>
      <c r="CT108" s="344" t="s">
        <v>56</v>
      </c>
      <c r="CU108" s="344"/>
      <c r="CV108" s="344"/>
      <c r="CW108" s="344"/>
      <c r="CX108" s="344"/>
      <c r="CY108" s="344"/>
      <c r="CZ108" s="344"/>
      <c r="DA108" s="344"/>
      <c r="DB108" s="344"/>
      <c r="DC108" s="344"/>
      <c r="DD108" s="344"/>
      <c r="DE108" s="344"/>
    </row>
    <row r="109" spans="1:136" ht="21" x14ac:dyDescent="0.4">
      <c r="A109" s="224" t="s">
        <v>57</v>
      </c>
      <c r="B109" s="224">
        <v>150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R109" s="224" t="s">
        <v>57</v>
      </c>
      <c r="S109" s="224">
        <v>150</v>
      </c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H109" s="224" t="s">
        <v>57</v>
      </c>
      <c r="AI109" s="224">
        <v>150</v>
      </c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X109" s="224" t="s">
        <v>57</v>
      </c>
      <c r="AY109" s="224">
        <v>150</v>
      </c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N109" s="224" t="s">
        <v>57</v>
      </c>
      <c r="BO109" s="224">
        <v>150</v>
      </c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CD109" s="224" t="s">
        <v>57</v>
      </c>
      <c r="CE109" s="224">
        <v>150</v>
      </c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T109" s="224" t="s">
        <v>57</v>
      </c>
      <c r="CU109" s="224">
        <v>150</v>
      </c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</row>
    <row r="110" spans="1:136" x14ac:dyDescent="0.3">
      <c r="A110" s="224" t="s">
        <v>58</v>
      </c>
      <c r="B110" s="224">
        <v>50</v>
      </c>
      <c r="C110" s="224"/>
      <c r="D110" s="224"/>
      <c r="E110" s="224"/>
      <c r="F110" s="224"/>
      <c r="G110" s="224"/>
      <c r="H110" s="224"/>
      <c r="I110" s="224"/>
      <c r="J110" s="224"/>
      <c r="K110" s="224"/>
      <c r="L110" s="224"/>
      <c r="R110" s="224" t="s">
        <v>58</v>
      </c>
      <c r="S110" s="224">
        <v>50</v>
      </c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H110" s="224" t="s">
        <v>58</v>
      </c>
      <c r="AI110" s="224">
        <v>50</v>
      </c>
      <c r="AJ110" s="224"/>
      <c r="AK110" s="224"/>
      <c r="AL110" s="224"/>
      <c r="AM110" s="224"/>
      <c r="AN110" s="224"/>
      <c r="AO110" s="224"/>
      <c r="AP110" s="224"/>
      <c r="AQ110" s="224"/>
      <c r="AR110" s="224"/>
      <c r="AS110" s="224"/>
      <c r="AX110" s="224" t="s">
        <v>58</v>
      </c>
      <c r="AY110" s="224">
        <v>50</v>
      </c>
      <c r="AZ110" s="224"/>
      <c r="BA110" s="224"/>
      <c r="BB110" s="224"/>
      <c r="BC110" s="224"/>
      <c r="BD110" s="224"/>
      <c r="BE110" s="224"/>
      <c r="BF110" s="224"/>
      <c r="BG110" s="224"/>
      <c r="BH110" s="224"/>
      <c r="BI110" s="224"/>
      <c r="BN110" s="224" t="s">
        <v>58</v>
      </c>
      <c r="BO110" s="224">
        <v>50</v>
      </c>
      <c r="BP110" s="224"/>
      <c r="BQ110" s="224"/>
      <c r="BR110" s="224"/>
      <c r="BS110" s="224"/>
      <c r="BT110" s="224"/>
      <c r="BU110" s="224"/>
      <c r="BV110" s="224"/>
      <c r="BW110" s="224"/>
      <c r="BX110" s="224"/>
      <c r="BY110" s="224"/>
      <c r="CD110" s="224" t="s">
        <v>58</v>
      </c>
      <c r="CE110" s="224">
        <v>50</v>
      </c>
      <c r="CF110" s="224"/>
      <c r="CG110" s="224"/>
      <c r="CH110" s="224"/>
      <c r="CI110" s="224"/>
      <c r="CJ110" s="224"/>
      <c r="CK110" s="224"/>
      <c r="CL110" s="224"/>
      <c r="CM110" s="224"/>
      <c r="CN110" s="224"/>
      <c r="CO110" s="224"/>
      <c r="CT110" s="224" t="s">
        <v>58</v>
      </c>
      <c r="CU110" s="224">
        <v>50</v>
      </c>
      <c r="CV110" s="224"/>
      <c r="CW110" s="224"/>
      <c r="CX110" s="224"/>
      <c r="CY110" s="224"/>
      <c r="CZ110" s="224"/>
      <c r="DA110" s="224"/>
      <c r="DB110" s="224"/>
      <c r="DC110" s="224"/>
      <c r="DD110" s="224"/>
      <c r="DE110" s="224"/>
    </row>
    <row r="111" spans="1:136" x14ac:dyDescent="0.3">
      <c r="A111" s="224" t="s">
        <v>59</v>
      </c>
      <c r="B111" s="224">
        <v>200</v>
      </c>
      <c r="C111" s="224"/>
      <c r="D111" s="224"/>
      <c r="E111" s="224"/>
      <c r="F111" s="224"/>
      <c r="G111" s="224"/>
      <c r="H111" s="224"/>
      <c r="I111" s="224"/>
      <c r="J111" s="224"/>
      <c r="K111" s="224"/>
      <c r="L111" s="224"/>
      <c r="R111" s="224" t="s">
        <v>59</v>
      </c>
      <c r="S111" s="224">
        <v>200</v>
      </c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H111" s="224" t="s">
        <v>59</v>
      </c>
      <c r="AI111" s="224">
        <v>200</v>
      </c>
      <c r="AJ111" s="224"/>
      <c r="AK111" s="224"/>
      <c r="AL111" s="224"/>
      <c r="AM111" s="224"/>
      <c r="AN111" s="224"/>
      <c r="AO111" s="224"/>
      <c r="AP111" s="224"/>
      <c r="AQ111" s="224"/>
      <c r="AR111" s="224"/>
      <c r="AS111" s="224"/>
      <c r="AX111" s="224" t="s">
        <v>59</v>
      </c>
      <c r="AY111" s="224">
        <v>200</v>
      </c>
      <c r="AZ111" s="224"/>
      <c r="BA111" s="224"/>
      <c r="BB111" s="224"/>
      <c r="BC111" s="224"/>
      <c r="BD111" s="224"/>
      <c r="BE111" s="224"/>
      <c r="BF111" s="224"/>
      <c r="BG111" s="224"/>
      <c r="BH111" s="224"/>
      <c r="BI111" s="224"/>
      <c r="BN111" s="224" t="s">
        <v>59</v>
      </c>
      <c r="BO111" s="224">
        <v>200</v>
      </c>
      <c r="BP111" s="224"/>
      <c r="BQ111" s="224"/>
      <c r="BR111" s="224"/>
      <c r="BS111" s="224"/>
      <c r="BT111" s="224"/>
      <c r="BU111" s="224"/>
      <c r="BV111" s="224"/>
      <c r="BW111" s="224"/>
      <c r="BX111" s="224"/>
      <c r="BY111" s="224"/>
      <c r="CD111" s="224" t="s">
        <v>59</v>
      </c>
      <c r="CE111" s="224">
        <v>200</v>
      </c>
      <c r="CF111" s="224"/>
      <c r="CG111" s="224"/>
      <c r="CH111" s="224"/>
      <c r="CI111" s="224"/>
      <c r="CJ111" s="224"/>
      <c r="CK111" s="224"/>
      <c r="CL111" s="224"/>
      <c r="CM111" s="224"/>
      <c r="CN111" s="224"/>
      <c r="CO111" s="224"/>
      <c r="CT111" s="224" t="s">
        <v>59</v>
      </c>
      <c r="CU111" s="224">
        <v>200</v>
      </c>
      <c r="CV111" s="224"/>
      <c r="CW111" s="224"/>
      <c r="CX111" s="224"/>
      <c r="CY111" s="224"/>
      <c r="CZ111" s="224"/>
      <c r="DA111" s="224"/>
      <c r="DB111" s="224"/>
      <c r="DC111" s="224"/>
      <c r="DD111" s="224"/>
      <c r="DE111" s="224"/>
    </row>
    <row r="112" spans="1:136" x14ac:dyDescent="0.3">
      <c r="A112" s="224" t="s">
        <v>60</v>
      </c>
      <c r="B112" s="224">
        <f>SUM(B109:B111)</f>
        <v>400</v>
      </c>
      <c r="C112" s="224"/>
      <c r="D112" s="224"/>
      <c r="E112" s="224"/>
      <c r="F112" s="224"/>
      <c r="G112" s="224"/>
      <c r="H112" s="224"/>
      <c r="I112" s="224"/>
      <c r="J112" s="224"/>
      <c r="K112" s="224"/>
      <c r="L112" s="224"/>
      <c r="R112" s="224" t="s">
        <v>60</v>
      </c>
      <c r="S112" s="224">
        <f>SUM(S109:S111)</f>
        <v>400</v>
      </c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H112" s="224" t="s">
        <v>60</v>
      </c>
      <c r="AI112" s="224">
        <f>SUM(AI109:AI111)</f>
        <v>400</v>
      </c>
      <c r="AJ112" s="224"/>
      <c r="AK112" s="224"/>
      <c r="AL112" s="224"/>
      <c r="AM112" s="224"/>
      <c r="AN112" s="224"/>
      <c r="AO112" s="224"/>
      <c r="AP112" s="224"/>
      <c r="AQ112" s="224"/>
      <c r="AR112" s="224"/>
      <c r="AS112" s="224"/>
      <c r="AX112" s="224" t="s">
        <v>60</v>
      </c>
      <c r="AY112" s="224">
        <f>SUM(AY109:AY111)</f>
        <v>400</v>
      </c>
      <c r="AZ112" s="224"/>
      <c r="BA112" s="224"/>
      <c r="BB112" s="224"/>
      <c r="BC112" s="224"/>
      <c r="BD112" s="224"/>
      <c r="BE112" s="224"/>
      <c r="BF112" s="224"/>
      <c r="BG112" s="224"/>
      <c r="BH112" s="224"/>
      <c r="BI112" s="224"/>
      <c r="BN112" s="224" t="s">
        <v>60</v>
      </c>
      <c r="BO112" s="224">
        <f>SUM(BO109:BO111)</f>
        <v>400</v>
      </c>
      <c r="BP112" s="224"/>
      <c r="BQ112" s="224"/>
      <c r="BR112" s="224"/>
      <c r="BS112" s="224"/>
      <c r="BT112" s="224"/>
      <c r="BU112" s="224"/>
      <c r="BV112" s="224"/>
      <c r="BW112" s="224"/>
      <c r="BX112" s="224"/>
      <c r="BY112" s="224"/>
      <c r="CD112" s="224" t="s">
        <v>60</v>
      </c>
      <c r="CE112" s="224">
        <f>SUM(CE109:CE111)</f>
        <v>400</v>
      </c>
      <c r="CF112" s="224"/>
      <c r="CG112" s="224"/>
      <c r="CH112" s="224"/>
      <c r="CI112" s="224"/>
      <c r="CJ112" s="224"/>
      <c r="CK112" s="224"/>
      <c r="CL112" s="224"/>
      <c r="CM112" s="224"/>
      <c r="CN112" s="224"/>
      <c r="CO112" s="224"/>
      <c r="CT112" s="224" t="s">
        <v>60</v>
      </c>
      <c r="CU112" s="224">
        <f>SUM(CU109:CU111)</f>
        <v>400</v>
      </c>
      <c r="CV112" s="224"/>
      <c r="CW112" s="224"/>
      <c r="CX112" s="224"/>
      <c r="CY112" s="224"/>
      <c r="CZ112" s="224"/>
      <c r="DA112" s="224"/>
      <c r="DB112" s="224"/>
      <c r="DC112" s="224"/>
      <c r="DD112" s="224"/>
      <c r="DE112" s="224"/>
    </row>
    <row r="113" spans="1:109" x14ac:dyDescent="0.3">
      <c r="A113" s="224"/>
      <c r="B113" s="224"/>
      <c r="C113" s="224"/>
      <c r="D113" s="224"/>
      <c r="E113" s="224"/>
      <c r="F113" s="224"/>
      <c r="G113" s="224"/>
      <c r="H113" s="224"/>
      <c r="I113" s="224"/>
      <c r="J113" s="224"/>
      <c r="K113" s="224"/>
      <c r="L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H113" s="224"/>
      <c r="AI113" s="224"/>
      <c r="AJ113" s="224"/>
      <c r="AK113" s="224"/>
      <c r="AL113" s="224"/>
      <c r="AM113" s="224"/>
      <c r="AN113" s="224"/>
      <c r="AO113" s="224"/>
      <c r="AP113" s="224"/>
      <c r="AQ113" s="224"/>
      <c r="AR113" s="224"/>
      <c r="AS113" s="224"/>
      <c r="AX113" s="224"/>
      <c r="AY113" s="224"/>
      <c r="AZ113" s="224"/>
      <c r="BA113" s="224"/>
      <c r="BB113" s="224"/>
      <c r="BC113" s="224"/>
      <c r="BD113" s="224"/>
      <c r="BE113" s="224"/>
      <c r="BF113" s="224"/>
      <c r="BG113" s="224"/>
      <c r="BH113" s="224"/>
      <c r="BI113" s="224"/>
      <c r="BN113" s="224"/>
      <c r="BO113" s="224"/>
      <c r="BP113" s="224"/>
      <c r="BQ113" s="224"/>
      <c r="BR113" s="224"/>
      <c r="BS113" s="224"/>
      <c r="BT113" s="224"/>
      <c r="BU113" s="224"/>
      <c r="BV113" s="224"/>
      <c r="BW113" s="224"/>
      <c r="BX113" s="224"/>
      <c r="BY113" s="224"/>
      <c r="CD113" s="224"/>
      <c r="CE113" s="224"/>
      <c r="CF113" s="224"/>
      <c r="CG113" s="224"/>
      <c r="CH113" s="224"/>
      <c r="CI113" s="224"/>
      <c r="CJ113" s="224"/>
      <c r="CK113" s="224"/>
      <c r="CL113" s="224"/>
      <c r="CM113" s="224"/>
      <c r="CN113" s="224"/>
      <c r="CO113" s="224"/>
      <c r="CT113" s="224"/>
      <c r="CU113" s="224"/>
      <c r="CV113" s="224"/>
      <c r="CW113" s="224"/>
      <c r="CX113" s="224"/>
      <c r="CY113" s="224"/>
      <c r="CZ113" s="224"/>
      <c r="DA113" s="224"/>
      <c r="DB113" s="224"/>
      <c r="DC113" s="224"/>
      <c r="DD113" s="224"/>
      <c r="DE113" s="224"/>
    </row>
    <row r="114" spans="1:109" x14ac:dyDescent="0.3">
      <c r="A114" s="224" t="s">
        <v>61</v>
      </c>
      <c r="B114" s="300">
        <f>(IF(SUM(E52,H52,K52,O52)=0,"0",AVERAGE(E52,H52,K52,O52)))*100</f>
        <v>104.29018165870936</v>
      </c>
      <c r="C114" s="224"/>
      <c r="D114" s="224"/>
      <c r="E114" s="224"/>
      <c r="F114" s="224"/>
      <c r="G114" s="224"/>
      <c r="H114" s="224"/>
      <c r="I114" s="224"/>
      <c r="J114" s="224"/>
      <c r="K114" s="224"/>
      <c r="L114" s="224"/>
      <c r="R114" s="224" t="s">
        <v>61</v>
      </c>
      <c r="S114" s="300">
        <f>(IF(SUM(V52,Y52,AB52,AE52)=0,"0",AVERAGE(V52,Y52,AB52,AE52)))*100</f>
        <v>93.524247171776508</v>
      </c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H114" s="224" t="s">
        <v>61</v>
      </c>
      <c r="AI114" s="300">
        <f>(IF(SUM(AL52,AO52,AR52,AU52)=0,"0",AVERAGE(AL52,AO52,AR52,AU52)))*100</f>
        <v>85.010243888748604</v>
      </c>
      <c r="AJ114" s="224"/>
      <c r="AK114" s="224"/>
      <c r="AL114" s="224"/>
      <c r="AM114" s="224"/>
      <c r="AN114" s="224"/>
      <c r="AO114" s="224"/>
      <c r="AP114" s="224"/>
      <c r="AQ114" s="224"/>
      <c r="AR114" s="224"/>
      <c r="AS114" s="224"/>
      <c r="AX114" s="224" t="s">
        <v>61</v>
      </c>
      <c r="AY114" s="300">
        <f>(IF(SUM(BB52,BE52,BH52,BK52)=0,"0",AVERAGE(BB52,BE52,BH52,BK52)))*100</f>
        <v>104.50962670016068</v>
      </c>
      <c r="AZ114" s="224"/>
      <c r="BA114" s="224"/>
      <c r="BB114" s="224"/>
      <c r="BC114" s="224"/>
      <c r="BD114" s="224"/>
      <c r="BE114" s="224"/>
      <c r="BF114" s="224"/>
      <c r="BG114" s="224"/>
      <c r="BH114" s="224"/>
      <c r="BI114" s="224"/>
      <c r="BN114" s="224" t="s">
        <v>61</v>
      </c>
      <c r="BO114" s="300">
        <f>(IF(SUM(BR52,BU52,BX52,CA52)=0,"0",AVERAGE(BR52,BU52,BX52,CA52)))*100</f>
        <v>107.71624453977392</v>
      </c>
      <c r="BP114" s="224"/>
      <c r="BQ114" s="224"/>
      <c r="BR114" s="224"/>
      <c r="BS114" s="224"/>
      <c r="BT114" s="224"/>
      <c r="BU114" s="224"/>
      <c r="BV114" s="224"/>
      <c r="BW114" s="224"/>
      <c r="BX114" s="224"/>
      <c r="BY114" s="224"/>
      <c r="CD114" s="224" t="s">
        <v>61</v>
      </c>
      <c r="CE114" s="300">
        <f>(IF(SUM(CH52,CK52,CN52,CQ52)=0,"0",AVERAGE(CH52,CK52,CN52,CQ52)))*100</f>
        <v>117.08514186962464</v>
      </c>
      <c r="CF114" s="224"/>
      <c r="CG114" s="224"/>
      <c r="CH114" s="224"/>
      <c r="CI114" s="224"/>
      <c r="CJ114" s="224"/>
      <c r="CK114" s="224"/>
      <c r="CL114" s="224"/>
      <c r="CM114" s="224"/>
      <c r="CN114" s="224"/>
      <c r="CO114" s="224"/>
      <c r="CT114" s="224" t="s">
        <v>61</v>
      </c>
      <c r="CU114" s="300">
        <f>(IF(SUM(CX52,DA52,DD52,DG52)=0,"0",AVERAGE(CX52,DA52,DD52,DG52)))*100</f>
        <v>123.24788961038958</v>
      </c>
      <c r="CV114" s="224"/>
      <c r="CW114" s="224"/>
      <c r="CX114" s="224"/>
      <c r="CY114" s="224"/>
      <c r="CZ114" s="224"/>
      <c r="DA114" s="224"/>
      <c r="DB114" s="224"/>
      <c r="DC114" s="224"/>
      <c r="DD114" s="224"/>
      <c r="DE114" s="224"/>
    </row>
    <row r="115" spans="1:109" x14ac:dyDescent="0.3">
      <c r="A115" s="224" t="s">
        <v>62</v>
      </c>
      <c r="B115" s="224">
        <v>3</v>
      </c>
      <c r="C115" s="224"/>
      <c r="D115" s="224"/>
      <c r="E115" s="224"/>
      <c r="F115" s="224"/>
      <c r="G115" s="224"/>
      <c r="H115" s="224"/>
      <c r="I115" s="224"/>
      <c r="J115" s="224"/>
      <c r="K115" s="224"/>
      <c r="L115" s="224"/>
      <c r="R115" s="224" t="s">
        <v>62</v>
      </c>
      <c r="S115" s="224">
        <v>3</v>
      </c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H115" s="224" t="s">
        <v>62</v>
      </c>
      <c r="AI115" s="224">
        <v>3</v>
      </c>
      <c r="AJ115" s="224"/>
      <c r="AK115" s="224"/>
      <c r="AL115" s="224"/>
      <c r="AM115" s="224"/>
      <c r="AN115" s="224"/>
      <c r="AO115" s="224"/>
      <c r="AP115" s="224"/>
      <c r="AQ115" s="224"/>
      <c r="AR115" s="224"/>
      <c r="AS115" s="224"/>
      <c r="AX115" s="224" t="s">
        <v>62</v>
      </c>
      <c r="AY115" s="224">
        <v>3</v>
      </c>
      <c r="AZ115" s="224"/>
      <c r="BA115" s="224"/>
      <c r="BB115" s="224"/>
      <c r="BC115" s="224"/>
      <c r="BD115" s="224"/>
      <c r="BE115" s="224"/>
      <c r="BF115" s="224"/>
      <c r="BG115" s="224"/>
      <c r="BH115" s="224"/>
      <c r="BI115" s="224"/>
      <c r="BN115" s="224" t="s">
        <v>62</v>
      </c>
      <c r="BO115" s="224">
        <v>3</v>
      </c>
      <c r="BP115" s="224"/>
      <c r="BQ115" s="224"/>
      <c r="BR115" s="224"/>
      <c r="BS115" s="224"/>
      <c r="BT115" s="224"/>
      <c r="BU115" s="224"/>
      <c r="BV115" s="224"/>
      <c r="BW115" s="224"/>
      <c r="BX115" s="224"/>
      <c r="BY115" s="224"/>
      <c r="CD115" s="224" t="s">
        <v>62</v>
      </c>
      <c r="CE115" s="300">
        <v>3</v>
      </c>
      <c r="CF115" s="224"/>
      <c r="CG115" s="224"/>
      <c r="CH115" s="224"/>
      <c r="CI115" s="224"/>
      <c r="CJ115" s="224"/>
      <c r="CK115" s="224"/>
      <c r="CL115" s="224"/>
      <c r="CM115" s="224"/>
      <c r="CN115" s="224"/>
      <c r="CO115" s="224"/>
      <c r="CT115" s="224" t="s">
        <v>62</v>
      </c>
      <c r="CU115" s="300">
        <v>3</v>
      </c>
      <c r="CV115" s="224"/>
      <c r="CW115" s="224"/>
      <c r="CX115" s="224"/>
      <c r="CY115" s="224"/>
      <c r="CZ115" s="224"/>
      <c r="DA115" s="224"/>
      <c r="DB115" s="224"/>
      <c r="DC115" s="224"/>
      <c r="DD115" s="224"/>
      <c r="DE115" s="224"/>
    </row>
    <row r="116" spans="1:109" x14ac:dyDescent="0.3">
      <c r="A116" s="224" t="s">
        <v>63</v>
      </c>
      <c r="B116" s="300">
        <f>400-B114-B115</f>
        <v>292.70981834129066</v>
      </c>
      <c r="C116" s="224"/>
      <c r="D116" s="224"/>
      <c r="E116" s="224"/>
      <c r="F116" s="224"/>
      <c r="G116" s="224"/>
      <c r="H116" s="224"/>
      <c r="I116" s="224"/>
      <c r="J116" s="224"/>
      <c r="K116" s="224"/>
      <c r="L116" s="224"/>
      <c r="R116" s="224" t="s">
        <v>63</v>
      </c>
      <c r="S116" s="300">
        <f>400-S114-S115</f>
        <v>303.47575282822351</v>
      </c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H116" s="224" t="s">
        <v>63</v>
      </c>
      <c r="AI116" s="300">
        <f>400-AI114-AI115</f>
        <v>311.98975611125138</v>
      </c>
      <c r="AJ116" s="224"/>
      <c r="AK116" s="224"/>
      <c r="AL116" s="224"/>
      <c r="AM116" s="224"/>
      <c r="AN116" s="224"/>
      <c r="AO116" s="224"/>
      <c r="AP116" s="224"/>
      <c r="AQ116" s="224"/>
      <c r="AR116" s="224"/>
      <c r="AS116" s="224"/>
      <c r="AX116" s="224" t="s">
        <v>63</v>
      </c>
      <c r="AY116" s="300">
        <f>400-AY114-AY115</f>
        <v>292.49037329983935</v>
      </c>
      <c r="AZ116" s="224"/>
      <c r="BA116" s="224"/>
      <c r="BB116" s="224"/>
      <c r="BC116" s="224"/>
      <c r="BD116" s="224"/>
      <c r="BE116" s="224"/>
      <c r="BF116" s="224"/>
      <c r="BG116" s="224"/>
      <c r="BH116" s="224"/>
      <c r="BI116" s="224"/>
      <c r="BN116" s="224" t="s">
        <v>63</v>
      </c>
      <c r="BO116" s="300">
        <f>400-BO114-BO115</f>
        <v>289.28375546022608</v>
      </c>
      <c r="BP116" s="224"/>
      <c r="BQ116" s="224"/>
      <c r="BR116" s="224"/>
      <c r="BS116" s="224"/>
      <c r="BT116" s="224"/>
      <c r="BU116" s="224"/>
      <c r="BV116" s="224"/>
      <c r="BW116" s="224"/>
      <c r="BX116" s="224"/>
      <c r="BY116" s="224"/>
      <c r="CD116" s="224" t="s">
        <v>63</v>
      </c>
      <c r="CE116" s="300">
        <f>400-CE114-CE115</f>
        <v>279.91485813037536</v>
      </c>
      <c r="CF116" s="224"/>
      <c r="CG116" s="224"/>
      <c r="CH116" s="224"/>
      <c r="CI116" s="224"/>
      <c r="CJ116" s="224"/>
      <c r="CK116" s="224"/>
      <c r="CL116" s="224"/>
      <c r="CM116" s="224"/>
      <c r="CN116" s="224"/>
      <c r="CO116" s="224"/>
      <c r="CT116" s="224" t="s">
        <v>63</v>
      </c>
      <c r="CU116" s="300">
        <f>400-CU114-CU115</f>
        <v>273.75211038961044</v>
      </c>
      <c r="CV116" s="224"/>
      <c r="CW116" s="224"/>
      <c r="CX116" s="224"/>
      <c r="CY116" s="224"/>
      <c r="CZ116" s="224"/>
      <c r="DA116" s="224"/>
      <c r="DB116" s="224"/>
      <c r="DC116" s="224"/>
      <c r="DD116" s="224"/>
      <c r="DE116" s="224"/>
    </row>
    <row r="122" spans="1:109" ht="21" x14ac:dyDescent="0.3">
      <c r="AX122" s="344" t="s">
        <v>64</v>
      </c>
      <c r="AY122" s="344"/>
      <c r="AZ122" s="344"/>
      <c r="BA122" s="344"/>
      <c r="BB122" s="344"/>
      <c r="BC122" s="344"/>
      <c r="BD122" s="344"/>
      <c r="BE122" s="344"/>
      <c r="BF122" s="344"/>
      <c r="BG122" s="344"/>
      <c r="BH122" s="344"/>
      <c r="BI122" s="344"/>
    </row>
    <row r="123" spans="1:109" ht="21" x14ac:dyDescent="0.4">
      <c r="AX123" s="224" t="s">
        <v>57</v>
      </c>
      <c r="AY123" s="224">
        <v>150</v>
      </c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</row>
    <row r="124" spans="1:109" x14ac:dyDescent="0.3">
      <c r="AX124" s="224" t="s">
        <v>58</v>
      </c>
      <c r="AY124" s="224">
        <v>50</v>
      </c>
      <c r="AZ124" s="224"/>
      <c r="BA124" s="224"/>
      <c r="BB124" s="224"/>
      <c r="BC124" s="224"/>
      <c r="BD124" s="224"/>
      <c r="BE124" s="224"/>
      <c r="BF124" s="224"/>
      <c r="BG124" s="224"/>
      <c r="BH124" s="224"/>
      <c r="BI124" s="224"/>
    </row>
    <row r="125" spans="1:109" x14ac:dyDescent="0.3">
      <c r="AX125" s="224" t="s">
        <v>59</v>
      </c>
      <c r="AY125" s="224">
        <v>200</v>
      </c>
      <c r="AZ125" s="224"/>
      <c r="BA125" s="224"/>
      <c r="BB125" s="224"/>
      <c r="BC125" s="224"/>
      <c r="BD125" s="224"/>
      <c r="BE125" s="224"/>
      <c r="BF125" s="224"/>
      <c r="BG125" s="224"/>
      <c r="BH125" s="224"/>
      <c r="BI125" s="224"/>
    </row>
    <row r="126" spans="1:109" x14ac:dyDescent="0.3">
      <c r="AX126" s="224" t="s">
        <v>60</v>
      </c>
      <c r="AY126" s="224">
        <f>SUM(AY123:AY125)</f>
        <v>400</v>
      </c>
      <c r="AZ126" s="224"/>
      <c r="BA126" s="224"/>
      <c r="BB126" s="224"/>
      <c r="BC126" s="224"/>
      <c r="BD126" s="224"/>
      <c r="BE126" s="224"/>
      <c r="BF126" s="224"/>
      <c r="BG126" s="224"/>
      <c r="BH126" s="224"/>
      <c r="BI126" s="224"/>
    </row>
    <row r="127" spans="1:109" x14ac:dyDescent="0.3">
      <c r="AX127" s="224"/>
      <c r="AY127" s="224"/>
      <c r="AZ127" s="224"/>
      <c r="BA127" s="224"/>
      <c r="BB127" s="224"/>
      <c r="BC127" s="224"/>
      <c r="BD127" s="224"/>
      <c r="BE127" s="224"/>
      <c r="BF127" s="224"/>
      <c r="BG127" s="224"/>
      <c r="BH127" s="224"/>
      <c r="BI127" s="224"/>
    </row>
    <row r="128" spans="1:109" x14ac:dyDescent="0.3">
      <c r="AX128" s="224" t="s">
        <v>61</v>
      </c>
      <c r="AY128" s="300">
        <f>AVERAGE(B104,S104,AI104,AY104,BO104,CE104,CU104,B114,S114,AI114,AY114,BO114,CE114,CU114)</f>
        <v>85.077692511323747</v>
      </c>
      <c r="AZ128" s="224"/>
      <c r="BA128" s="224"/>
      <c r="BB128" s="224"/>
      <c r="BC128" s="224"/>
      <c r="BD128" s="224"/>
      <c r="BE128" s="224"/>
      <c r="BF128" s="224"/>
      <c r="BG128" s="224"/>
      <c r="BH128" s="224"/>
      <c r="BI128" s="224"/>
    </row>
    <row r="129" spans="50:61" x14ac:dyDescent="0.3">
      <c r="AX129" s="224" t="s">
        <v>62</v>
      </c>
      <c r="AY129" s="224">
        <v>3</v>
      </c>
      <c r="AZ129" s="224"/>
      <c r="BA129" s="224"/>
      <c r="BB129" s="224"/>
      <c r="BC129" s="224"/>
      <c r="BD129" s="224"/>
      <c r="BE129" s="224"/>
      <c r="BF129" s="224"/>
      <c r="BG129" s="224"/>
      <c r="BH129" s="224"/>
      <c r="BI129" s="224"/>
    </row>
    <row r="130" spans="50:61" x14ac:dyDescent="0.3">
      <c r="AX130" s="224" t="s">
        <v>63</v>
      </c>
      <c r="AY130" s="300">
        <f>400-AY128-AY129</f>
        <v>311.92230748867627</v>
      </c>
      <c r="AZ130" s="224"/>
      <c r="BA130" s="224"/>
      <c r="BB130" s="224"/>
      <c r="BC130" s="224"/>
      <c r="BD130" s="224"/>
      <c r="BE130" s="224"/>
      <c r="BF130" s="224"/>
      <c r="BG130" s="224"/>
      <c r="BH130" s="224"/>
      <c r="BI130" s="224"/>
    </row>
  </sheetData>
  <mergeCells count="243">
    <mergeCell ref="CG1:CV2"/>
    <mergeCell ref="CW1:DF2"/>
    <mergeCell ref="AX122:BI122"/>
    <mergeCell ref="CD98:CO98"/>
    <mergeCell ref="CT98:DE98"/>
    <mergeCell ref="A108:L108"/>
    <mergeCell ref="R108:AC108"/>
    <mergeCell ref="AH108:AS108"/>
    <mergeCell ref="AX108:BI108"/>
    <mergeCell ref="BN108:BY108"/>
    <mergeCell ref="CD108:CO108"/>
    <mergeCell ref="CT108:DE108"/>
    <mergeCell ref="C54:P54"/>
    <mergeCell ref="C66:D66"/>
    <mergeCell ref="BP54:CB54"/>
    <mergeCell ref="BN65:BZ65"/>
    <mergeCell ref="BP66:BQ66"/>
    <mergeCell ref="A98:L98"/>
    <mergeCell ref="R98:AC98"/>
    <mergeCell ref="AH98:AS98"/>
    <mergeCell ref="AX98:BI98"/>
    <mergeCell ref="BN98:BY98"/>
    <mergeCell ref="J68:L68"/>
    <mergeCell ref="J66:L66"/>
    <mergeCell ref="DC67:DE67"/>
    <mergeCell ref="AQ68:AS68"/>
    <mergeCell ref="BG67:BI67"/>
    <mergeCell ref="BW67:BY67"/>
    <mergeCell ref="DC68:DE68"/>
    <mergeCell ref="CM66:CO66"/>
    <mergeCell ref="DC66:DE66"/>
    <mergeCell ref="BW66:BY66"/>
    <mergeCell ref="CF66:CG66"/>
    <mergeCell ref="CG68:CI68"/>
    <mergeCell ref="CJ68:CL68"/>
    <mergeCell ref="CZ68:DB68"/>
    <mergeCell ref="AQ66:AS66"/>
    <mergeCell ref="AQ67:AS67"/>
    <mergeCell ref="BA40:BF40"/>
    <mergeCell ref="BG40:BI40"/>
    <mergeCell ref="BQ40:BV40"/>
    <mergeCell ref="CX44:CY44"/>
    <mergeCell ref="DA44:DB44"/>
    <mergeCell ref="DD44:DE44"/>
    <mergeCell ref="A42:C43"/>
    <mergeCell ref="R42:T43"/>
    <mergeCell ref="AH42:AJ43"/>
    <mergeCell ref="D43:M43"/>
    <mergeCell ref="AE44:AF44"/>
    <mergeCell ref="BK44:BL44"/>
    <mergeCell ref="CA44:CB44"/>
    <mergeCell ref="CQ44:CR44"/>
    <mergeCell ref="CT42:CV43"/>
    <mergeCell ref="AX42:AZ43"/>
    <mergeCell ref="BN42:BP43"/>
    <mergeCell ref="CD42:CF43"/>
    <mergeCell ref="K44:L44"/>
    <mergeCell ref="O44:P44"/>
    <mergeCell ref="AL44:AM44"/>
    <mergeCell ref="AO44:AP44"/>
    <mergeCell ref="AR44:AS44"/>
    <mergeCell ref="AU44:AV44"/>
    <mergeCell ref="BG37:BI37"/>
    <mergeCell ref="J37:L37"/>
    <mergeCell ref="AA37:AC37"/>
    <mergeCell ref="DC37:DE37"/>
    <mergeCell ref="BW37:BY37"/>
    <mergeCell ref="CM37:CO37"/>
    <mergeCell ref="BG39:BI39"/>
    <mergeCell ref="D39:F39"/>
    <mergeCell ref="G39:I39"/>
    <mergeCell ref="J39:L39"/>
    <mergeCell ref="U39:W39"/>
    <mergeCell ref="X39:Z39"/>
    <mergeCell ref="AA39:AC39"/>
    <mergeCell ref="AK39:AM39"/>
    <mergeCell ref="AN39:AP39"/>
    <mergeCell ref="BG38:BI38"/>
    <mergeCell ref="J38:L38"/>
    <mergeCell ref="AA38:AC38"/>
    <mergeCell ref="AQ38:AS38"/>
    <mergeCell ref="BW39:BY39"/>
    <mergeCell ref="AQ39:AS39"/>
    <mergeCell ref="BA39:BC39"/>
    <mergeCell ref="CX5:CY5"/>
    <mergeCell ref="DA5:DB5"/>
    <mergeCell ref="DD5:DE5"/>
    <mergeCell ref="C16:P16"/>
    <mergeCell ref="T16:AF16"/>
    <mergeCell ref="AJ16:AV16"/>
    <mergeCell ref="AZ16:BL16"/>
    <mergeCell ref="BP16:CB16"/>
    <mergeCell ref="CF16:CR16"/>
    <mergeCell ref="BX5:BY5"/>
    <mergeCell ref="CA5:CB5"/>
    <mergeCell ref="CH5:CI5"/>
    <mergeCell ref="CK5:CL5"/>
    <mergeCell ref="CN5:CO5"/>
    <mergeCell ref="CQ5:CR5"/>
    <mergeCell ref="BB5:BC5"/>
    <mergeCell ref="BE5:BF5"/>
    <mergeCell ref="BH5:BI5"/>
    <mergeCell ref="BK5:BL5"/>
    <mergeCell ref="BR5:BS5"/>
    <mergeCell ref="BU5:BV5"/>
    <mergeCell ref="AB5:AC5"/>
    <mergeCell ref="AR5:AS5"/>
    <mergeCell ref="AU5:AV5"/>
    <mergeCell ref="AK69:AP69"/>
    <mergeCell ref="A36:M36"/>
    <mergeCell ref="A65:M65"/>
    <mergeCell ref="AO5:AP5"/>
    <mergeCell ref="D68:F68"/>
    <mergeCell ref="G68:I68"/>
    <mergeCell ref="D69:I69"/>
    <mergeCell ref="J69:L69"/>
    <mergeCell ref="T66:U66"/>
    <mergeCell ref="AA66:AC66"/>
    <mergeCell ref="AA67:AC67"/>
    <mergeCell ref="U68:W68"/>
    <mergeCell ref="X68:Z68"/>
    <mergeCell ref="AA68:AC68"/>
    <mergeCell ref="U69:Z69"/>
    <mergeCell ref="AA69:AC69"/>
    <mergeCell ref="AK40:AP40"/>
    <mergeCell ref="E44:F44"/>
    <mergeCell ref="H44:I44"/>
    <mergeCell ref="Y44:Z44"/>
    <mergeCell ref="J67:L67"/>
    <mergeCell ref="AH65:AT65"/>
    <mergeCell ref="AJ66:AK66"/>
    <mergeCell ref="AK68:AM68"/>
    <mergeCell ref="U43:AD43"/>
    <mergeCell ref="V44:W44"/>
    <mergeCell ref="AB44:AC44"/>
    <mergeCell ref="T54:AF54"/>
    <mergeCell ref="R65:AD65"/>
    <mergeCell ref="E5:F5"/>
    <mergeCell ref="H5:I5"/>
    <mergeCell ref="K5:L5"/>
    <mergeCell ref="O5:P5"/>
    <mergeCell ref="V5:W5"/>
    <mergeCell ref="Y5:Z5"/>
    <mergeCell ref="AE5:AF5"/>
    <mergeCell ref="D4:M4"/>
    <mergeCell ref="A3:C4"/>
    <mergeCell ref="C37:D37"/>
    <mergeCell ref="D40:I40"/>
    <mergeCell ref="J40:L40"/>
    <mergeCell ref="U40:Z40"/>
    <mergeCell ref="AA40:AC40"/>
    <mergeCell ref="A27:A32"/>
    <mergeCell ref="AL5:AM5"/>
    <mergeCell ref="AH3:AJ4"/>
    <mergeCell ref="AK4:AT4"/>
    <mergeCell ref="R3:T4"/>
    <mergeCell ref="U4:AD4"/>
    <mergeCell ref="R36:AD36"/>
    <mergeCell ref="T37:U37"/>
    <mergeCell ref="AQ37:AS37"/>
    <mergeCell ref="AQ40:AS40"/>
    <mergeCell ref="AQ69:AS69"/>
    <mergeCell ref="AX3:AZ4"/>
    <mergeCell ref="BA4:BJ4"/>
    <mergeCell ref="AX36:BJ36"/>
    <mergeCell ref="AZ37:BA37"/>
    <mergeCell ref="BA43:BJ43"/>
    <mergeCell ref="BB44:BC44"/>
    <mergeCell ref="BE44:BF44"/>
    <mergeCell ref="BH44:BI44"/>
    <mergeCell ref="AZ54:BL54"/>
    <mergeCell ref="AX65:BJ65"/>
    <mergeCell ref="AZ66:BA66"/>
    <mergeCell ref="BG66:BI66"/>
    <mergeCell ref="BA68:BC68"/>
    <mergeCell ref="BD68:BF68"/>
    <mergeCell ref="BG68:BI68"/>
    <mergeCell ref="BA69:BF69"/>
    <mergeCell ref="BG69:BI69"/>
    <mergeCell ref="BD39:BF39"/>
    <mergeCell ref="AH36:AT36"/>
    <mergeCell ref="AJ37:AK37"/>
    <mergeCell ref="AK43:AT43"/>
    <mergeCell ref="AJ54:AV54"/>
    <mergeCell ref="AN68:AP68"/>
    <mergeCell ref="BN3:BP4"/>
    <mergeCell ref="BQ4:BZ4"/>
    <mergeCell ref="BN36:BZ36"/>
    <mergeCell ref="BP37:BQ37"/>
    <mergeCell ref="BW38:BY38"/>
    <mergeCell ref="BQ39:BS39"/>
    <mergeCell ref="BT39:BV39"/>
    <mergeCell ref="BQ43:BZ43"/>
    <mergeCell ref="BR44:BS44"/>
    <mergeCell ref="BU44:BV44"/>
    <mergeCell ref="BX44:BY44"/>
    <mergeCell ref="BW40:BY40"/>
    <mergeCell ref="BQ68:BS68"/>
    <mergeCell ref="BT68:BV68"/>
    <mergeCell ref="BW68:BY68"/>
    <mergeCell ref="BQ69:BV69"/>
    <mergeCell ref="BW69:BY69"/>
    <mergeCell ref="CD3:CF4"/>
    <mergeCell ref="CG4:CP4"/>
    <mergeCell ref="CD36:CP36"/>
    <mergeCell ref="CF37:CG37"/>
    <mergeCell ref="CM38:CO38"/>
    <mergeCell ref="CG39:CI39"/>
    <mergeCell ref="CJ39:CL39"/>
    <mergeCell ref="CM39:CO39"/>
    <mergeCell ref="CG40:CL40"/>
    <mergeCell ref="CM40:CO40"/>
    <mergeCell ref="CG43:CP43"/>
    <mergeCell ref="CH44:CI44"/>
    <mergeCell ref="CK44:CL44"/>
    <mergeCell ref="CN44:CO44"/>
    <mergeCell ref="CF54:CR54"/>
    <mergeCell ref="CD65:CP65"/>
    <mergeCell ref="CM67:CO67"/>
    <mergeCell ref="AH1:BZ2"/>
    <mergeCell ref="CM68:CO68"/>
    <mergeCell ref="CG69:CL69"/>
    <mergeCell ref="CM69:CO69"/>
    <mergeCell ref="CT3:CV4"/>
    <mergeCell ref="CW4:DF4"/>
    <mergeCell ref="DG5:DH5"/>
    <mergeCell ref="CV16:DH16"/>
    <mergeCell ref="CT36:DF36"/>
    <mergeCell ref="CV37:CW37"/>
    <mergeCell ref="DC38:DE38"/>
    <mergeCell ref="CW39:CY39"/>
    <mergeCell ref="CZ39:DB39"/>
    <mergeCell ref="DC39:DE39"/>
    <mergeCell ref="CW40:DB40"/>
    <mergeCell ref="DC40:DE40"/>
    <mergeCell ref="CW43:DF43"/>
    <mergeCell ref="DG44:DH44"/>
    <mergeCell ref="CV54:DH54"/>
    <mergeCell ref="CT65:DF65"/>
    <mergeCell ref="CV66:CW66"/>
    <mergeCell ref="CW68:CY68"/>
    <mergeCell ref="CW69:DB69"/>
    <mergeCell ref="DC69:DE69"/>
  </mergeCells>
  <phoneticPr fontId="16" type="noConversion"/>
  <conditionalFormatting sqref="M3:N3">
    <cfRule type="top10" dxfId="41" priority="38" bottom="1" rank="100"/>
  </conditionalFormatting>
  <conditionalFormatting sqref="D4:N4">
    <cfRule type="dataBar" priority="35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{B80CB109-AA05-6D43-BDB0-949C8EAAC0EB}</x14:id>
        </ext>
      </extLst>
    </cfRule>
  </conditionalFormatting>
  <conditionalFormatting sqref="M42:N42">
    <cfRule type="top10" dxfId="40" priority="30" bottom="1" rank="100"/>
  </conditionalFormatting>
  <conditionalFormatting sqref="D43:N43">
    <cfRule type="dataBar" priority="29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{64F2C8C9-7FBF-4945-9881-D653D2907CDC}</x14:id>
        </ext>
      </extLst>
    </cfRule>
  </conditionalFormatting>
  <conditionalFormatting sqref="AD3">
    <cfRule type="top10" dxfId="39" priority="28" bottom="1" rank="100"/>
  </conditionalFormatting>
  <conditionalFormatting sqref="U4:AD4">
    <cfRule type="dataBar" priority="27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{D822B700-B190-3F46-B0BE-33A4C8EBD098}</x14:id>
        </ext>
      </extLst>
    </cfRule>
  </conditionalFormatting>
  <conditionalFormatting sqref="AD42">
    <cfRule type="top10" dxfId="38" priority="26" bottom="1" rank="100"/>
  </conditionalFormatting>
  <conditionalFormatting sqref="U43:AD43">
    <cfRule type="dataBar" priority="25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{8183AD7D-DA07-3547-A1A9-F722911FA7A1}</x14:id>
        </ext>
      </extLst>
    </cfRule>
  </conditionalFormatting>
  <conditionalFormatting sqref="AT3">
    <cfRule type="top10" dxfId="37" priority="24" bottom="1" rank="100"/>
  </conditionalFormatting>
  <conditionalFormatting sqref="AK4:AT4">
    <cfRule type="dataBar" priority="23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{12789BD7-88FC-3A41-B6BD-9C2901DF54B9}</x14:id>
        </ext>
      </extLst>
    </cfRule>
  </conditionalFormatting>
  <conditionalFormatting sqref="AT42">
    <cfRule type="top10" dxfId="36" priority="22" bottom="1" rank="100"/>
  </conditionalFormatting>
  <conditionalFormatting sqref="AK43:AT43">
    <cfRule type="dataBar" priority="21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{E2F4979D-34EC-0343-BF2E-CA1CCE8FC54F}</x14:id>
        </ext>
      </extLst>
    </cfRule>
  </conditionalFormatting>
  <conditionalFormatting sqref="BJ3">
    <cfRule type="top10" dxfId="35" priority="20" bottom="1" rank="100"/>
  </conditionalFormatting>
  <conditionalFormatting sqref="BA4:BJ4">
    <cfRule type="dataBar" priority="19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{254AFC3E-2B80-8E4C-9CD4-F610A287CFED}</x14:id>
        </ext>
      </extLst>
    </cfRule>
  </conditionalFormatting>
  <conditionalFormatting sqref="BJ42">
    <cfRule type="top10" dxfId="34" priority="18" bottom="1" rank="100"/>
  </conditionalFormatting>
  <conditionalFormatting sqref="BA43:BJ43">
    <cfRule type="dataBar" priority="17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{F32E5AA7-556B-564B-9D86-DCECF5522106}</x14:id>
        </ext>
      </extLst>
    </cfRule>
  </conditionalFormatting>
  <conditionalFormatting sqref="BZ3">
    <cfRule type="top10" dxfId="33" priority="16" bottom="1" rank="100"/>
  </conditionalFormatting>
  <conditionalFormatting sqref="BQ4:BZ4">
    <cfRule type="dataBar" priority="15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{D42FF2F3-6512-4547-AF7A-BA0584015943}</x14:id>
        </ext>
      </extLst>
    </cfRule>
  </conditionalFormatting>
  <conditionalFormatting sqref="BZ42">
    <cfRule type="top10" dxfId="32" priority="14" bottom="1" rank="100"/>
  </conditionalFormatting>
  <conditionalFormatting sqref="BQ43:BZ43">
    <cfRule type="dataBar" priority="13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{47210C87-02DA-9642-917F-83392C405B06}</x14:id>
        </ext>
      </extLst>
    </cfRule>
  </conditionalFormatting>
  <conditionalFormatting sqref="CP3">
    <cfRule type="top10" dxfId="31" priority="12" bottom="1" rank="100"/>
  </conditionalFormatting>
  <conditionalFormatting sqref="CG4:CP4">
    <cfRule type="dataBar" priority="11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{418424C6-2D61-CE46-B74F-E25E2DF4F7F0}</x14:id>
        </ext>
      </extLst>
    </cfRule>
  </conditionalFormatting>
  <conditionalFormatting sqref="CP42">
    <cfRule type="top10" dxfId="30" priority="10" bottom="1" rank="100"/>
  </conditionalFormatting>
  <conditionalFormatting sqref="CG43:CP43">
    <cfRule type="dataBar" priority="9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{A371BD79-1049-9640-843D-621C1CE951C4}</x14:id>
        </ext>
      </extLst>
    </cfRule>
  </conditionalFormatting>
  <conditionalFormatting sqref="DF3">
    <cfRule type="top10" dxfId="29" priority="4" bottom="1" rank="100"/>
  </conditionalFormatting>
  <conditionalFormatting sqref="CW4:DF4">
    <cfRule type="dataBar" priority="3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{E53B4476-5B95-A24B-ABFA-7135EDACF84D}</x14:id>
        </ext>
      </extLst>
    </cfRule>
  </conditionalFormatting>
  <conditionalFormatting sqref="DF42">
    <cfRule type="top10" dxfId="28" priority="2" bottom="1" rank="100"/>
  </conditionalFormatting>
  <conditionalFormatting sqref="CW43:DF43">
    <cfRule type="dataBar" priority="1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{C806CD49-2D9B-8744-9EE9-3138DBCF2410}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80CB109-AA05-6D43-BDB0-949C8EAAC0EB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D4:N4</xm:sqref>
        </x14:conditionalFormatting>
        <x14:conditionalFormatting xmlns:xm="http://schemas.microsoft.com/office/excel/2006/main">
          <x14:cfRule type="dataBar" id="{64F2C8C9-7FBF-4945-9881-D653D2907CDC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D43:N43</xm:sqref>
        </x14:conditionalFormatting>
        <x14:conditionalFormatting xmlns:xm="http://schemas.microsoft.com/office/excel/2006/main">
          <x14:cfRule type="dataBar" id="{D822B700-B190-3F46-B0BE-33A4C8EBD098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U4:AD4</xm:sqref>
        </x14:conditionalFormatting>
        <x14:conditionalFormatting xmlns:xm="http://schemas.microsoft.com/office/excel/2006/main">
          <x14:cfRule type="dataBar" id="{8183AD7D-DA07-3547-A1A9-F722911FA7A1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U43:AD43</xm:sqref>
        </x14:conditionalFormatting>
        <x14:conditionalFormatting xmlns:xm="http://schemas.microsoft.com/office/excel/2006/main">
          <x14:cfRule type="dataBar" id="{12789BD7-88FC-3A41-B6BD-9C2901DF54B9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AK4:AT4</xm:sqref>
        </x14:conditionalFormatting>
        <x14:conditionalFormatting xmlns:xm="http://schemas.microsoft.com/office/excel/2006/main">
          <x14:cfRule type="dataBar" id="{E2F4979D-34EC-0343-BF2E-CA1CCE8FC54F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AK43:AT43</xm:sqref>
        </x14:conditionalFormatting>
        <x14:conditionalFormatting xmlns:xm="http://schemas.microsoft.com/office/excel/2006/main">
          <x14:cfRule type="dataBar" id="{254AFC3E-2B80-8E4C-9CD4-F610A287CFED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BA4:BJ4</xm:sqref>
        </x14:conditionalFormatting>
        <x14:conditionalFormatting xmlns:xm="http://schemas.microsoft.com/office/excel/2006/main">
          <x14:cfRule type="dataBar" id="{F32E5AA7-556B-564B-9D86-DCECF5522106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BA43:BJ43</xm:sqref>
        </x14:conditionalFormatting>
        <x14:conditionalFormatting xmlns:xm="http://schemas.microsoft.com/office/excel/2006/main">
          <x14:cfRule type="dataBar" id="{D42FF2F3-6512-4547-AF7A-BA0584015943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BQ4:BZ4</xm:sqref>
        </x14:conditionalFormatting>
        <x14:conditionalFormatting xmlns:xm="http://schemas.microsoft.com/office/excel/2006/main">
          <x14:cfRule type="dataBar" id="{47210C87-02DA-9642-917F-83392C405B06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BQ43:BZ43</xm:sqref>
        </x14:conditionalFormatting>
        <x14:conditionalFormatting xmlns:xm="http://schemas.microsoft.com/office/excel/2006/main">
          <x14:cfRule type="dataBar" id="{418424C6-2D61-CE46-B74F-E25E2DF4F7F0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CG4:CP4</xm:sqref>
        </x14:conditionalFormatting>
        <x14:conditionalFormatting xmlns:xm="http://schemas.microsoft.com/office/excel/2006/main">
          <x14:cfRule type="dataBar" id="{A371BD79-1049-9640-843D-621C1CE951C4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CG43:CP43</xm:sqref>
        </x14:conditionalFormatting>
        <x14:conditionalFormatting xmlns:xm="http://schemas.microsoft.com/office/excel/2006/main">
          <x14:cfRule type="dataBar" id="{E53B4476-5B95-A24B-ABFA-7135EDACF84D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CW4:DF4</xm:sqref>
        </x14:conditionalFormatting>
        <x14:conditionalFormatting xmlns:xm="http://schemas.microsoft.com/office/excel/2006/main">
          <x14:cfRule type="dataBar" id="{C806CD49-2D9B-8744-9EE9-3138DBCF2410}">
            <x14:dataBar minLength="0" maxLength="10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CW43:DF43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781A-5395-401F-A03C-FCC5435F3B4F}">
  <sheetPr codeName="Feuil3"/>
  <dimension ref="A3:AC29"/>
  <sheetViews>
    <sheetView workbookViewId="0">
      <selection activeCell="W19" sqref="W19"/>
    </sheetView>
  </sheetViews>
  <sheetFormatPr baseColWidth="10" defaultColWidth="11.19921875" defaultRowHeight="13.8" x14ac:dyDescent="0.3"/>
  <cols>
    <col min="1" max="1" width="11.19921875" style="223"/>
    <col min="2" max="21" width="4.59765625" style="223" customWidth="1"/>
    <col min="22" max="22" width="6.19921875" style="223" customWidth="1"/>
    <col min="23" max="16384" width="11.19921875" style="223"/>
  </cols>
  <sheetData>
    <row r="3" spans="1:29" x14ac:dyDescent="0.3">
      <c r="W3" s="223" t="s">
        <v>65</v>
      </c>
      <c r="X3" s="366">
        <f ca="1">TODAY()</f>
        <v>44220</v>
      </c>
      <c r="Z3" s="223" t="s">
        <v>66</v>
      </c>
      <c r="AA3" s="223">
        <f ca="1">WEEKNUM(X3,11)</f>
        <v>4</v>
      </c>
      <c r="AB3" s="223" t="s">
        <v>67</v>
      </c>
      <c r="AC3" s="223">
        <f ca="1">WEEKDAY(X3,11)</f>
        <v>7</v>
      </c>
    </row>
    <row r="5" spans="1:29" x14ac:dyDescent="0.3">
      <c r="Y5" s="346"/>
      <c r="Z5" s="346"/>
      <c r="AA5" s="346"/>
    </row>
    <row r="7" spans="1:29" x14ac:dyDescent="0.3">
      <c r="W7" s="220"/>
    </row>
    <row r="8" spans="1:29" x14ac:dyDescent="0.3">
      <c r="W8" s="220"/>
    </row>
    <row r="9" spans="1:29" x14ac:dyDescent="0.3">
      <c r="A9" s="345" t="s">
        <v>3</v>
      </c>
      <c r="B9" s="346" t="s">
        <v>68</v>
      </c>
      <c r="C9" s="346"/>
      <c r="D9" s="346"/>
      <c r="E9" s="346"/>
      <c r="F9" s="346"/>
      <c r="G9" s="346"/>
      <c r="I9" s="346" t="s">
        <v>97</v>
      </c>
      <c r="J9" s="346"/>
      <c r="K9" s="346"/>
      <c r="L9" s="346"/>
      <c r="M9" s="346"/>
      <c r="N9" s="346"/>
      <c r="O9" s="346" t="s">
        <v>98</v>
      </c>
      <c r="P9" s="346"/>
      <c r="Q9" s="346"/>
      <c r="R9" s="346"/>
      <c r="S9" s="346"/>
      <c r="T9" s="346"/>
      <c r="X9" s="219"/>
    </row>
    <row r="10" spans="1:29" x14ac:dyDescent="0.3">
      <c r="A10" s="345"/>
      <c r="C10" s="223" t="s">
        <v>95</v>
      </c>
      <c r="D10" s="223" t="s">
        <v>91</v>
      </c>
      <c r="E10" s="223" t="s">
        <v>92</v>
      </c>
      <c r="F10" s="223" t="s">
        <v>93</v>
      </c>
      <c r="G10" s="223" t="s">
        <v>94</v>
      </c>
      <c r="H10" s="223" t="s">
        <v>100</v>
      </c>
      <c r="J10" s="223" t="s">
        <v>95</v>
      </c>
      <c r="K10" s="223" t="s">
        <v>91</v>
      </c>
      <c r="L10" s="223" t="s">
        <v>92</v>
      </c>
      <c r="M10" s="223" t="s">
        <v>93</v>
      </c>
      <c r="N10" s="223" t="s">
        <v>94</v>
      </c>
      <c r="P10" s="223" t="s">
        <v>95</v>
      </c>
      <c r="Q10" s="223" t="s">
        <v>91</v>
      </c>
      <c r="R10" s="223" t="s">
        <v>92</v>
      </c>
      <c r="S10" s="223" t="s">
        <v>93</v>
      </c>
      <c r="T10" s="223" t="s">
        <v>94</v>
      </c>
      <c r="X10" s="219"/>
    </row>
    <row r="11" spans="1:29" x14ac:dyDescent="0.3">
      <c r="A11" s="345"/>
      <c r="B11" s="223" t="s">
        <v>96</v>
      </c>
      <c r="C11" s="367"/>
      <c r="D11" s="219">
        <v>0.10069444444444445</v>
      </c>
      <c r="E11" s="219"/>
      <c r="F11" s="219"/>
      <c r="G11" s="219"/>
      <c r="H11" s="219"/>
      <c r="I11" s="223" t="s">
        <v>96</v>
      </c>
      <c r="K11" s="219"/>
      <c r="L11" s="219"/>
      <c r="M11" s="219"/>
      <c r="N11" s="219"/>
      <c r="O11" s="223" t="s">
        <v>96</v>
      </c>
      <c r="Q11" s="219"/>
      <c r="R11" s="219"/>
      <c r="S11" s="219"/>
      <c r="T11" s="219"/>
      <c r="X11" s="219"/>
    </row>
    <row r="12" spans="1:29" x14ac:dyDescent="0.3">
      <c r="A12" s="345"/>
      <c r="B12" s="223" t="s">
        <v>69</v>
      </c>
      <c r="C12" s="367"/>
      <c r="D12" s="219"/>
      <c r="E12" s="219"/>
      <c r="F12" s="219"/>
      <c r="G12" s="219" t="str">
        <f ca="1">IF(AND($AA$3=1,$AC$3=1),'TABLEAU DE BORD'!$P$28,"")</f>
        <v/>
      </c>
      <c r="H12" s="219"/>
      <c r="I12" s="223" t="s">
        <v>69</v>
      </c>
      <c r="J12" s="219"/>
      <c r="K12" s="219"/>
      <c r="L12" s="219"/>
      <c r="M12" s="219"/>
      <c r="N12" s="219" t="str">
        <f ca="1">IF(AND($AA$3=1,$AC$3=1),'TABLEAU DE BORD'!$P$28,"")</f>
        <v/>
      </c>
      <c r="O12" s="223" t="s">
        <v>69</v>
      </c>
      <c r="P12" s="219"/>
      <c r="Q12" s="219"/>
      <c r="R12" s="219"/>
      <c r="S12" s="219"/>
      <c r="T12" s="219" t="str">
        <f ca="1">IF(AND($AA$3=1,$AC$3=1),'TABLEAU DE BORD'!$P$28,"")</f>
        <v/>
      </c>
      <c r="V12" s="219"/>
      <c r="W12" s="219"/>
      <c r="X12" s="219"/>
    </row>
    <row r="13" spans="1:29" x14ac:dyDescent="0.3">
      <c r="A13" s="345"/>
      <c r="B13" s="223" t="s">
        <v>70</v>
      </c>
      <c r="C13" s="367"/>
      <c r="D13" s="219"/>
      <c r="E13" s="219"/>
      <c r="F13" s="219"/>
      <c r="G13" s="219" t="str">
        <f ca="1">IF(AND($AA$3=1,$AC$3=2),'TABLEAU DE BORD'!$P$28,"")</f>
        <v/>
      </c>
      <c r="H13" s="219"/>
      <c r="I13" s="223" t="s">
        <v>70</v>
      </c>
      <c r="J13" s="219"/>
      <c r="K13" s="219"/>
      <c r="L13" s="219"/>
      <c r="M13" s="219"/>
      <c r="N13" s="219" t="str">
        <f ca="1">IF(AND($AA$3=1,$AC$3=2),'TABLEAU DE BORD'!$P$28,"")</f>
        <v/>
      </c>
      <c r="O13" s="223" t="s">
        <v>70</v>
      </c>
      <c r="P13" s="219"/>
      <c r="Q13" s="219"/>
      <c r="R13" s="219"/>
      <c r="S13" s="219"/>
      <c r="T13" s="219" t="str">
        <f ca="1">IF(AND($AA$3=1,$AC$3=2),'TABLEAU DE BORD'!$P$28,"")</f>
        <v/>
      </c>
      <c r="V13" s="219"/>
      <c r="W13" s="219"/>
      <c r="X13" s="219"/>
    </row>
    <row r="14" spans="1:29" x14ac:dyDescent="0.3">
      <c r="A14" s="345"/>
      <c r="B14" s="223" t="s">
        <v>70</v>
      </c>
      <c r="C14" s="367"/>
      <c r="D14" s="219"/>
      <c r="E14" s="219"/>
      <c r="F14" s="219"/>
      <c r="G14" s="219" t="str">
        <f ca="1">IF(AND($AA$3=1,$AC$3=3),'TABLEAU DE BORD'!$P$28,"")</f>
        <v/>
      </c>
      <c r="H14" s="219"/>
      <c r="I14" s="223" t="s">
        <v>70</v>
      </c>
      <c r="J14" s="219"/>
      <c r="K14" s="219"/>
      <c r="L14" s="219"/>
      <c r="M14" s="219"/>
      <c r="N14" s="219" t="str">
        <f ca="1">IF(AND($AA$3=1,$AC$3=3),'TABLEAU DE BORD'!$P$28,"")</f>
        <v/>
      </c>
      <c r="O14" s="223" t="s">
        <v>70</v>
      </c>
      <c r="P14" s="219"/>
      <c r="Q14" s="219"/>
      <c r="R14" s="219"/>
      <c r="S14" s="219"/>
      <c r="T14" s="219" t="str">
        <f ca="1">IF(AND($AA$3=1,$AC$3=3),'TABLEAU DE BORD'!$P$28,"")</f>
        <v/>
      </c>
      <c r="V14" s="219"/>
      <c r="W14" s="219"/>
      <c r="X14" s="219"/>
    </row>
    <row r="15" spans="1:29" x14ac:dyDescent="0.3">
      <c r="A15" s="345"/>
      <c r="B15" s="223" t="s">
        <v>71</v>
      </c>
      <c r="C15" s="367"/>
      <c r="D15" s="219"/>
      <c r="E15" s="219"/>
      <c r="F15" s="219"/>
      <c r="G15" s="219" t="str">
        <f ca="1">IF(AND($AA$3=1,$AC$3=4),'TABLEAU DE BORD'!$P$28,"")</f>
        <v/>
      </c>
      <c r="H15" s="219"/>
      <c r="I15" s="223" t="s">
        <v>71</v>
      </c>
      <c r="J15" s="219"/>
      <c r="K15" s="219"/>
      <c r="L15" s="219"/>
      <c r="M15" s="219"/>
      <c r="N15" s="219" t="str">
        <f ca="1">IF(AND($AA$3=1,$AC$3=4),'TABLEAU DE BORD'!$P$28,"")</f>
        <v/>
      </c>
      <c r="O15" s="223" t="s">
        <v>71</v>
      </c>
      <c r="P15" s="219"/>
      <c r="Q15" s="219"/>
      <c r="R15" s="219"/>
      <c r="S15" s="219"/>
      <c r="T15" s="219" t="str">
        <f ca="1">IF(AND($AA$3=1,$AC$3=4),'TABLEAU DE BORD'!$P$28,"")</f>
        <v/>
      </c>
      <c r="V15" s="219"/>
      <c r="W15" s="219"/>
      <c r="X15" s="219"/>
    </row>
    <row r="16" spans="1:29" x14ac:dyDescent="0.3">
      <c r="A16" s="345"/>
      <c r="B16" s="223" t="s">
        <v>72</v>
      </c>
      <c r="C16" s="367"/>
      <c r="D16" s="219" t="str">
        <f ca="1">IF(AND($AA$3=4,$AC$3=5),D11,"")</f>
        <v/>
      </c>
      <c r="E16" s="219"/>
      <c r="F16" s="219"/>
      <c r="G16" s="219" t="str">
        <f ca="1">IF(AND($AA$3=1,$AC$3=5),'TABLEAU DE BORD'!$P$28,"")</f>
        <v/>
      </c>
      <c r="H16" s="219"/>
      <c r="I16" s="223" t="s">
        <v>72</v>
      </c>
      <c r="J16" s="219"/>
      <c r="K16" s="219"/>
      <c r="L16" s="219"/>
      <c r="M16" s="219"/>
      <c r="N16" s="219" t="str">
        <f ca="1">IF(AND($AA$3=1,$AC$3=5),'TABLEAU DE BORD'!$P$28,"")</f>
        <v/>
      </c>
      <c r="O16" s="223" t="s">
        <v>72</v>
      </c>
      <c r="P16" s="219"/>
      <c r="Q16" s="219"/>
      <c r="R16" s="219"/>
      <c r="S16" s="219"/>
      <c r="T16" s="219" t="str">
        <f ca="1">IF(AND($AA$3=1,$AC$3=5),'TABLEAU DE BORD'!$P$28,"")</f>
        <v/>
      </c>
      <c r="V16" s="219"/>
      <c r="W16" s="219"/>
      <c r="X16" s="219"/>
    </row>
    <row r="17" spans="1:24" x14ac:dyDescent="0.3">
      <c r="A17" s="345"/>
      <c r="B17" s="223" t="s">
        <v>73</v>
      </c>
      <c r="C17" s="367"/>
      <c r="D17" s="219" t="str">
        <f ca="1">IF(AND($AA$3=4,$AC$3=6),D11,"")</f>
        <v/>
      </c>
      <c r="E17" s="219"/>
      <c r="F17" s="219"/>
      <c r="G17" s="219" t="str">
        <f ca="1">IF(AND($AA$3=1,$AC$3=6),'TABLEAU DE BORD'!$P$28,"")</f>
        <v/>
      </c>
      <c r="H17" s="219"/>
      <c r="I17" s="223" t="s">
        <v>73</v>
      </c>
      <c r="J17" s="219"/>
      <c r="K17" s="219"/>
      <c r="L17" s="219"/>
      <c r="M17" s="219"/>
      <c r="N17" s="219" t="str">
        <f ca="1">IF(AND($AA$3=1,$AC$3=6),'TABLEAU DE BORD'!$P$28,"")</f>
        <v/>
      </c>
      <c r="O17" s="223" t="s">
        <v>73</v>
      </c>
      <c r="P17" s="219"/>
      <c r="Q17" s="219"/>
      <c r="R17" s="219"/>
      <c r="S17" s="219"/>
      <c r="T17" s="219" t="str">
        <f ca="1">IF(AND($AA$3=1,$AC$3=6),'TABLEAU DE BORD'!$P$28,"")</f>
        <v/>
      </c>
      <c r="V17" s="219"/>
      <c r="W17" s="219"/>
      <c r="X17" s="219"/>
    </row>
    <row r="18" spans="1:24" x14ac:dyDescent="0.3">
      <c r="A18" s="222" t="s">
        <v>34</v>
      </c>
      <c r="B18" s="219">
        <f ca="1">SUM(D18:G18)</f>
        <v>0</v>
      </c>
      <c r="C18" s="367">
        <f>SUM(C12:C17)</f>
        <v>0</v>
      </c>
      <c r="D18" s="219">
        <f ca="1">SUM(D12:D17)</f>
        <v>0</v>
      </c>
      <c r="E18" s="219">
        <f t="shared" ref="E18:G18" si="0">SUM(E12:E17)</f>
        <v>0</v>
      </c>
      <c r="F18" s="219">
        <f t="shared" si="0"/>
        <v>0</v>
      </c>
      <c r="G18" s="219">
        <f t="shared" ca="1" si="0"/>
        <v>0</v>
      </c>
      <c r="H18" s="219"/>
      <c r="I18" s="223" t="s">
        <v>74</v>
      </c>
      <c r="J18" s="219">
        <f>SUM(J12:J17)</f>
        <v>0</v>
      </c>
      <c r="K18" s="219">
        <f>SUM(K12:K17)</f>
        <v>0</v>
      </c>
      <c r="L18" s="219">
        <f t="shared" ref="L18" si="1">SUM(L12:L17)</f>
        <v>0</v>
      </c>
      <c r="M18" s="219">
        <f t="shared" ref="M18" si="2">SUM(M12:M17)</f>
        <v>0</v>
      </c>
      <c r="N18" s="219">
        <f t="shared" ref="N18" ca="1" si="3">SUM(N12:N17)</f>
        <v>0</v>
      </c>
      <c r="O18" s="223" t="s">
        <v>74</v>
      </c>
      <c r="P18" s="219">
        <f>SUM(P12:P17)</f>
        <v>0</v>
      </c>
      <c r="Q18" s="219">
        <f>SUM(Q12:Q17)</f>
        <v>0</v>
      </c>
      <c r="R18" s="219">
        <f t="shared" ref="R18" si="4">SUM(R12:R17)</f>
        <v>0</v>
      </c>
      <c r="S18" s="219">
        <f t="shared" ref="S18" si="5">SUM(S12:S17)</f>
        <v>0</v>
      </c>
      <c r="T18" s="219">
        <f t="shared" ref="T18" ca="1" si="6">SUM(T12:T17)</f>
        <v>0</v>
      </c>
      <c r="V18" s="219"/>
      <c r="W18" s="219"/>
      <c r="X18" s="219"/>
    </row>
    <row r="19" spans="1:24" x14ac:dyDescent="0.3">
      <c r="W19" s="219"/>
      <c r="X19" s="219"/>
    </row>
    <row r="20" spans="1:24" x14ac:dyDescent="0.3">
      <c r="A20" s="345" t="s">
        <v>4</v>
      </c>
      <c r="B20" s="346" t="s">
        <v>68</v>
      </c>
      <c r="C20" s="346"/>
      <c r="D20" s="346"/>
      <c r="E20" s="346"/>
      <c r="F20" s="346"/>
      <c r="G20" s="346"/>
      <c r="I20" s="346" t="s">
        <v>97</v>
      </c>
      <c r="J20" s="346"/>
      <c r="K20" s="346"/>
      <c r="L20" s="346"/>
      <c r="M20" s="346"/>
      <c r="N20" s="346"/>
      <c r="O20" s="346" t="s">
        <v>98</v>
      </c>
      <c r="P20" s="346"/>
      <c r="Q20" s="346"/>
      <c r="R20" s="346"/>
      <c r="S20" s="346"/>
      <c r="T20" s="346"/>
      <c r="X20" s="219"/>
    </row>
    <row r="21" spans="1:24" x14ac:dyDescent="0.3">
      <c r="A21" s="345"/>
      <c r="C21" s="223" t="s">
        <v>95</v>
      </c>
      <c r="D21" s="223" t="s">
        <v>91</v>
      </c>
      <c r="E21" s="223" t="s">
        <v>92</v>
      </c>
      <c r="F21" s="223" t="s">
        <v>93</v>
      </c>
      <c r="G21" s="223" t="s">
        <v>94</v>
      </c>
      <c r="H21" s="223" t="s">
        <v>100</v>
      </c>
      <c r="J21" s="223" t="s">
        <v>95</v>
      </c>
      <c r="K21" s="223" t="s">
        <v>91</v>
      </c>
      <c r="L21" s="223" t="s">
        <v>92</v>
      </c>
      <c r="M21" s="223" t="s">
        <v>93</v>
      </c>
      <c r="N21" s="223" t="s">
        <v>94</v>
      </c>
      <c r="P21" s="223" t="s">
        <v>95</v>
      </c>
      <c r="Q21" s="223" t="s">
        <v>91</v>
      </c>
      <c r="R21" s="223" t="s">
        <v>92</v>
      </c>
      <c r="S21" s="223" t="s">
        <v>93</v>
      </c>
      <c r="T21" s="223" t="s">
        <v>94</v>
      </c>
      <c r="X21" s="219"/>
    </row>
    <row r="22" spans="1:24" x14ac:dyDescent="0.3">
      <c r="A22" s="345"/>
      <c r="B22" s="223" t="s">
        <v>96</v>
      </c>
      <c r="C22" s="367"/>
      <c r="D22" s="219"/>
      <c r="E22" s="219"/>
      <c r="F22" s="219"/>
      <c r="G22" s="219"/>
      <c r="H22" s="219"/>
      <c r="I22" s="223" t="s">
        <v>96</v>
      </c>
      <c r="K22" s="219"/>
      <c r="L22" s="219"/>
      <c r="M22" s="219"/>
      <c r="N22" s="219"/>
      <c r="O22" s="223" t="s">
        <v>96</v>
      </c>
      <c r="Q22" s="219"/>
      <c r="R22" s="219"/>
      <c r="S22" s="219"/>
      <c r="T22" s="219"/>
      <c r="X22" s="219"/>
    </row>
    <row r="23" spans="1:24" x14ac:dyDescent="0.3">
      <c r="A23" s="345"/>
      <c r="B23" s="223" t="s">
        <v>69</v>
      </c>
      <c r="C23" s="367"/>
      <c r="D23" s="219"/>
      <c r="E23" s="219"/>
      <c r="F23" s="219"/>
      <c r="G23" s="219" t="str">
        <f ca="1">IF(AND($AA$3=1,$AC$3=1),'TABLEAU DE BORD'!$P$28,"")</f>
        <v/>
      </c>
      <c r="H23" s="219"/>
      <c r="I23" s="223" t="s">
        <v>69</v>
      </c>
      <c r="J23" s="219"/>
      <c r="K23" s="219"/>
      <c r="L23" s="219"/>
      <c r="M23" s="219"/>
      <c r="N23" s="219" t="str">
        <f ca="1">IF(AND($AA$3=1,$AC$3=1),'TABLEAU DE BORD'!$P$28,"")</f>
        <v/>
      </c>
      <c r="O23" s="223" t="s">
        <v>69</v>
      </c>
      <c r="P23" s="219"/>
      <c r="Q23" s="219"/>
      <c r="R23" s="219"/>
      <c r="S23" s="219"/>
      <c r="T23" s="219" t="str">
        <f ca="1">IF(AND($AA$3=1,$AC$3=1),'TABLEAU DE BORD'!$P$28,"")</f>
        <v/>
      </c>
      <c r="V23" s="219"/>
      <c r="W23" s="219"/>
      <c r="X23" s="219"/>
    </row>
    <row r="24" spans="1:24" x14ac:dyDescent="0.3">
      <c r="A24" s="345"/>
      <c r="B24" s="223" t="s">
        <v>70</v>
      </c>
      <c r="C24" s="367"/>
      <c r="D24" s="219"/>
      <c r="E24" s="219"/>
      <c r="F24" s="219"/>
      <c r="G24" s="219" t="str">
        <f ca="1">IF(AND($AA$3=1,$AC$3=2),'TABLEAU DE BORD'!$P$28,"")</f>
        <v/>
      </c>
      <c r="H24" s="219"/>
      <c r="I24" s="223" t="s">
        <v>70</v>
      </c>
      <c r="J24" s="219"/>
      <c r="K24" s="219"/>
      <c r="L24" s="219"/>
      <c r="M24" s="219"/>
      <c r="N24" s="219" t="str">
        <f ca="1">IF(AND($AA$3=1,$AC$3=2),'TABLEAU DE BORD'!$P$28,"")</f>
        <v/>
      </c>
      <c r="O24" s="223" t="s">
        <v>70</v>
      </c>
      <c r="P24" s="219"/>
      <c r="Q24" s="219"/>
      <c r="R24" s="219"/>
      <c r="S24" s="219"/>
      <c r="T24" s="219" t="str">
        <f ca="1">IF(AND($AA$3=1,$AC$3=2),'TABLEAU DE BORD'!$P$28,"")</f>
        <v/>
      </c>
      <c r="V24" s="219"/>
      <c r="W24" s="219"/>
      <c r="X24" s="219"/>
    </row>
    <row r="25" spans="1:24" x14ac:dyDescent="0.3">
      <c r="A25" s="345"/>
      <c r="B25" s="223" t="s">
        <v>70</v>
      </c>
      <c r="C25" s="367"/>
      <c r="D25" s="219"/>
      <c r="E25" s="219"/>
      <c r="F25" s="219"/>
      <c r="G25" s="219" t="str">
        <f ca="1">IF(AND($AA$3=1,$AC$3=3),'TABLEAU DE BORD'!$P$28,"")</f>
        <v/>
      </c>
      <c r="H25" s="219"/>
      <c r="I25" s="223" t="s">
        <v>70</v>
      </c>
      <c r="J25" s="219"/>
      <c r="K25" s="219"/>
      <c r="L25" s="219"/>
      <c r="M25" s="219"/>
      <c r="N25" s="219" t="str">
        <f ca="1">IF(AND($AA$3=1,$AC$3=3),'TABLEAU DE BORD'!$P$28,"")</f>
        <v/>
      </c>
      <c r="O25" s="223" t="s">
        <v>70</v>
      </c>
      <c r="P25" s="219"/>
      <c r="Q25" s="219"/>
      <c r="R25" s="219"/>
      <c r="S25" s="219"/>
      <c r="T25" s="219" t="str">
        <f ca="1">IF(AND($AA$3=1,$AC$3=3),'TABLEAU DE BORD'!$P$28,"")</f>
        <v/>
      </c>
      <c r="V25" s="219"/>
      <c r="W25" s="219"/>
      <c r="X25" s="219"/>
    </row>
    <row r="26" spans="1:24" x14ac:dyDescent="0.3">
      <c r="A26" s="345"/>
      <c r="B26" s="223" t="s">
        <v>71</v>
      </c>
      <c r="C26" s="367"/>
      <c r="D26" s="219"/>
      <c r="E26" s="219"/>
      <c r="F26" s="219"/>
      <c r="G26" s="219" t="str">
        <f ca="1">IF(AND($AA$3=1,$AC$3=4),'TABLEAU DE BORD'!$P$28,"")</f>
        <v/>
      </c>
      <c r="H26" s="219"/>
      <c r="I26" s="223" t="s">
        <v>71</v>
      </c>
      <c r="J26" s="219"/>
      <c r="K26" s="219"/>
      <c r="L26" s="219"/>
      <c r="M26" s="219"/>
      <c r="N26" s="219" t="str">
        <f ca="1">IF(AND($AA$3=1,$AC$3=4),'TABLEAU DE BORD'!$P$28,"")</f>
        <v/>
      </c>
      <c r="O26" s="223" t="s">
        <v>71</v>
      </c>
      <c r="P26" s="219"/>
      <c r="Q26" s="219"/>
      <c r="R26" s="219"/>
      <c r="S26" s="219"/>
      <c r="T26" s="219" t="str">
        <f ca="1">IF(AND($AA$3=1,$AC$3=4),'TABLEAU DE BORD'!$P$28,"")</f>
        <v/>
      </c>
      <c r="V26" s="219"/>
      <c r="W26" s="219"/>
      <c r="X26" s="219"/>
    </row>
    <row r="27" spans="1:24" x14ac:dyDescent="0.3">
      <c r="A27" s="345"/>
      <c r="B27" s="223" t="s">
        <v>72</v>
      </c>
      <c r="C27" s="367"/>
      <c r="D27" s="219" t="str">
        <f ca="1">IF(AND($AA$3=4,$AC$3=5),D22,"")</f>
        <v/>
      </c>
      <c r="E27" s="219"/>
      <c r="F27" s="219"/>
      <c r="G27" s="219" t="str">
        <f ca="1">IF(AND($AA$3=1,$AC$3=5),'TABLEAU DE BORD'!$P$28,"")</f>
        <v/>
      </c>
      <c r="H27" s="219"/>
      <c r="I27" s="223" t="s">
        <v>72</v>
      </c>
      <c r="J27" s="219"/>
      <c r="K27" s="219"/>
      <c r="L27" s="219"/>
      <c r="M27" s="219"/>
      <c r="N27" s="219" t="str">
        <f ca="1">IF(AND($AA$3=1,$AC$3=5),'TABLEAU DE BORD'!$P$28,"")</f>
        <v/>
      </c>
      <c r="O27" s="223" t="s">
        <v>72</v>
      </c>
      <c r="P27" s="219"/>
      <c r="Q27" s="219"/>
      <c r="R27" s="219"/>
      <c r="S27" s="219"/>
      <c r="T27" s="219" t="str">
        <f ca="1">IF(AND($AA$3=1,$AC$3=5),'TABLEAU DE BORD'!$P$28,"")</f>
        <v/>
      </c>
      <c r="V27" s="219"/>
      <c r="W27" s="219"/>
      <c r="X27" s="219"/>
    </row>
    <row r="28" spans="1:24" x14ac:dyDescent="0.3">
      <c r="A28" s="345"/>
      <c r="B28" s="223" t="s">
        <v>73</v>
      </c>
      <c r="C28" s="367"/>
      <c r="D28" s="219"/>
      <c r="E28" s="219"/>
      <c r="F28" s="219"/>
      <c r="G28" s="219" t="str">
        <f ca="1">IF(AND($AA$3=1,$AC$3=6),'TABLEAU DE BORD'!$P$28,"")</f>
        <v/>
      </c>
      <c r="H28" s="219"/>
      <c r="I28" s="223" t="s">
        <v>73</v>
      </c>
      <c r="J28" s="219"/>
      <c r="K28" s="219"/>
      <c r="L28" s="219"/>
      <c r="M28" s="219"/>
      <c r="N28" s="219" t="str">
        <f ca="1">IF(AND($AA$3=1,$AC$3=6),'TABLEAU DE BORD'!$P$28,"")</f>
        <v/>
      </c>
      <c r="O28" s="223" t="s">
        <v>73</v>
      </c>
      <c r="P28" s="219"/>
      <c r="Q28" s="219"/>
      <c r="R28" s="219"/>
      <c r="S28" s="219"/>
      <c r="T28" s="219" t="str">
        <f ca="1">IF(AND($AA$3=1,$AC$3=6),'TABLEAU DE BORD'!$P$28,"")</f>
        <v/>
      </c>
      <c r="V28" s="219"/>
      <c r="W28" s="219"/>
      <c r="X28" s="219"/>
    </row>
    <row r="29" spans="1:24" x14ac:dyDescent="0.3">
      <c r="A29" s="222" t="s">
        <v>34</v>
      </c>
      <c r="B29" s="219">
        <f ca="1">SUM(D29:G29)</f>
        <v>0</v>
      </c>
      <c r="C29" s="367">
        <f>SUM(C23:C28)</f>
        <v>0</v>
      </c>
      <c r="D29" s="219">
        <f ca="1">SUM(D23:D28)</f>
        <v>0</v>
      </c>
      <c r="E29" s="219">
        <f t="shared" ref="E29" si="7">SUM(E23:E28)</f>
        <v>0</v>
      </c>
      <c r="F29" s="219">
        <f t="shared" ref="F29" si="8">SUM(F23:F28)</f>
        <v>0</v>
      </c>
      <c r="G29" s="219">
        <f t="shared" ref="G29" ca="1" si="9">SUM(G23:G28)</f>
        <v>0</v>
      </c>
      <c r="H29" s="219"/>
      <c r="I29" s="223" t="s">
        <v>74</v>
      </c>
      <c r="J29" s="219">
        <f>SUM(J23:J28)</f>
        <v>0</v>
      </c>
      <c r="K29" s="219">
        <f>SUM(K23:K28)</f>
        <v>0</v>
      </c>
      <c r="L29" s="219">
        <f t="shared" ref="L29" si="10">SUM(L23:L28)</f>
        <v>0</v>
      </c>
      <c r="M29" s="219">
        <f t="shared" ref="M29" si="11">SUM(M23:M28)</f>
        <v>0</v>
      </c>
      <c r="N29" s="219">
        <f t="shared" ref="N29" ca="1" si="12">SUM(N23:N28)</f>
        <v>0</v>
      </c>
      <c r="O29" s="223" t="s">
        <v>74</v>
      </c>
      <c r="P29" s="219">
        <f>SUM(P23:P28)</f>
        <v>0</v>
      </c>
      <c r="Q29" s="219">
        <f>SUM(Q23:Q28)</f>
        <v>0</v>
      </c>
      <c r="R29" s="219">
        <f t="shared" ref="R29" si="13">SUM(R23:R28)</f>
        <v>0</v>
      </c>
      <c r="S29" s="219">
        <f t="shared" ref="S29" si="14">SUM(S23:S28)</f>
        <v>0</v>
      </c>
      <c r="T29" s="219">
        <f t="shared" ref="T29" ca="1" si="15">SUM(T23:T28)</f>
        <v>0</v>
      </c>
      <c r="V29" s="219"/>
      <c r="W29" s="219"/>
      <c r="X29" s="219"/>
    </row>
  </sheetData>
  <mergeCells count="9">
    <mergeCell ref="A20:A28"/>
    <mergeCell ref="B20:G20"/>
    <mergeCell ref="I20:N20"/>
    <mergeCell ref="O20:T20"/>
    <mergeCell ref="Y5:AA5"/>
    <mergeCell ref="B9:G9"/>
    <mergeCell ref="I9:N9"/>
    <mergeCell ref="O9:T9"/>
    <mergeCell ref="A9:A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DO32"/>
  <sheetViews>
    <sheetView showGridLines="0" zoomScale="80" zoomScaleNormal="80" zoomScalePageLayoutView="80" workbookViewId="0">
      <selection activeCell="M16" sqref="M16"/>
    </sheetView>
  </sheetViews>
  <sheetFormatPr baseColWidth="10" defaultColWidth="11" defaultRowHeight="15.6" x14ac:dyDescent="0.3"/>
  <cols>
    <col min="1" max="1" width="12.69921875" customWidth="1"/>
    <col min="2" max="2" width="7.19921875" customWidth="1"/>
    <col min="3" max="4" width="6.69921875" customWidth="1"/>
    <col min="5" max="6" width="0.19921875" customWidth="1"/>
    <col min="7" max="7" width="6.69921875" customWidth="1"/>
    <col min="8" max="9" width="0.19921875" customWidth="1"/>
    <col min="10" max="10" width="6.69921875" customWidth="1"/>
    <col min="11" max="12" width="0.19921875" customWidth="1"/>
    <col min="13" max="13" width="6.69921875" customWidth="1"/>
    <col min="14" max="15" width="0.19921875" customWidth="1"/>
    <col min="16" max="16" width="1.19921875" customWidth="1"/>
    <col min="17" max="17" width="12.69921875" customWidth="1"/>
    <col min="18" max="18" width="7.19921875" customWidth="1"/>
    <col min="19" max="20" width="6.69921875" customWidth="1"/>
    <col min="21" max="22" width="0.19921875" customWidth="1"/>
    <col min="23" max="23" width="6.69921875" customWidth="1"/>
    <col min="24" max="25" width="0.19921875" customWidth="1"/>
    <col min="26" max="26" width="6.69921875" customWidth="1"/>
    <col min="27" max="28" width="0.19921875" customWidth="1"/>
    <col min="29" max="29" width="6.69921875" customWidth="1"/>
    <col min="30" max="31" width="0.19921875" customWidth="1"/>
    <col min="32" max="32" width="1.19921875" customWidth="1"/>
    <col min="33" max="33" width="12.69921875" customWidth="1"/>
    <col min="34" max="34" width="7.19921875" customWidth="1"/>
    <col min="35" max="36" width="6.69921875" customWidth="1"/>
    <col min="37" max="38" width="0.19921875" customWidth="1"/>
    <col min="39" max="39" width="6.69921875" customWidth="1"/>
    <col min="40" max="41" width="0.19921875" customWidth="1"/>
    <col min="42" max="42" width="6.69921875" customWidth="1"/>
    <col min="43" max="44" width="0.19921875" customWidth="1"/>
    <col min="45" max="45" width="6.69921875" customWidth="1"/>
    <col min="46" max="47" width="0.19921875" customWidth="1"/>
    <col min="48" max="48" width="1.19921875" customWidth="1"/>
    <col min="49" max="49" width="12.69921875" customWidth="1"/>
    <col min="50" max="50" width="7.19921875" customWidth="1"/>
    <col min="51" max="52" width="6.69921875" customWidth="1"/>
    <col min="53" max="54" width="0.19921875" customWidth="1"/>
    <col min="55" max="55" width="6.69921875" customWidth="1"/>
    <col min="56" max="57" width="0.19921875" customWidth="1"/>
    <col min="58" max="58" width="6.69921875" customWidth="1"/>
    <col min="59" max="60" width="0.19921875" customWidth="1"/>
    <col min="61" max="61" width="6.69921875" customWidth="1"/>
    <col min="62" max="63" width="0.19921875" customWidth="1"/>
    <col min="64" max="64" width="1.19921875" customWidth="1"/>
    <col min="65" max="65" width="12.69921875" customWidth="1"/>
    <col min="66" max="66" width="7.19921875" customWidth="1"/>
    <col min="67" max="68" width="6.69921875" customWidth="1"/>
    <col min="69" max="70" width="0.19921875" customWidth="1"/>
    <col min="71" max="71" width="6.69921875" customWidth="1"/>
    <col min="72" max="73" width="0.19921875" customWidth="1"/>
    <col min="74" max="74" width="6.69921875" customWidth="1"/>
    <col min="75" max="76" width="0.19921875" customWidth="1"/>
    <col min="77" max="77" width="6.69921875" customWidth="1"/>
    <col min="78" max="79" width="0.19921875" customWidth="1"/>
    <col min="80" max="80" width="1.19921875" customWidth="1"/>
    <col min="81" max="81" width="12.69921875" customWidth="1"/>
    <col min="82" max="82" width="7.19921875" customWidth="1"/>
    <col min="83" max="84" width="6.69921875" customWidth="1"/>
    <col min="85" max="86" width="0.19921875" customWidth="1"/>
    <col min="87" max="87" width="6.69921875" customWidth="1"/>
    <col min="88" max="89" width="0.19921875" customWidth="1"/>
    <col min="90" max="90" width="6.69921875" customWidth="1"/>
    <col min="91" max="92" width="0.19921875" customWidth="1"/>
    <col min="93" max="93" width="6.69921875" customWidth="1"/>
    <col min="94" max="95" width="0.19921875" customWidth="1"/>
    <col min="96" max="96" width="1.19921875" customWidth="1"/>
    <col min="97" max="97" width="12.69921875" customWidth="1"/>
    <col min="98" max="98" width="7.19921875" customWidth="1"/>
    <col min="99" max="100" width="6.69921875" customWidth="1"/>
    <col min="101" max="102" width="0.19921875" customWidth="1"/>
    <col min="103" max="103" width="6.69921875" customWidth="1"/>
    <col min="104" max="105" width="0.19921875" customWidth="1"/>
    <col min="106" max="106" width="6.69921875" customWidth="1"/>
    <col min="107" max="108" width="0.19921875" customWidth="1"/>
    <col min="109" max="109" width="6.69921875" customWidth="1"/>
    <col min="110" max="111" width="0.19921875" customWidth="1"/>
    <col min="112" max="112" width="1.19921875" customWidth="1"/>
    <col min="113" max="114" width="6" customWidth="1"/>
    <col min="115" max="115" width="26" customWidth="1"/>
    <col min="116" max="117" width="19.69921875" customWidth="1"/>
    <col min="118" max="118" width="13.69921875" bestFit="1" customWidth="1"/>
    <col min="119" max="119" width="19.5" customWidth="1"/>
    <col min="120" max="120" width="4.5" customWidth="1"/>
    <col min="125" max="125" width="23.69921875" customWidth="1"/>
  </cols>
  <sheetData>
    <row r="1" spans="1:119" ht="4.95" customHeight="1" x14ac:dyDescent="0.3">
      <c r="A1" s="25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  <c r="AS1" s="353"/>
      <c r="AT1" s="353"/>
      <c r="AU1" s="353"/>
      <c r="AV1" s="353"/>
      <c r="AW1" s="353"/>
      <c r="AX1" s="353"/>
      <c r="AY1" s="353"/>
      <c r="AZ1" s="353"/>
      <c r="BA1" s="353"/>
      <c r="BB1" s="353"/>
      <c r="BC1" s="353"/>
      <c r="BD1" s="353"/>
      <c r="BE1" s="353"/>
      <c r="BF1" s="353"/>
      <c r="BG1" s="353"/>
      <c r="BH1" s="353"/>
      <c r="BI1" s="353"/>
      <c r="BJ1" s="353"/>
      <c r="BK1" s="353"/>
      <c r="BL1" s="353"/>
      <c r="BM1" s="353"/>
      <c r="BN1" s="353"/>
      <c r="BO1" s="353"/>
      <c r="BP1" s="353"/>
      <c r="BQ1" s="353"/>
      <c r="BR1" s="353"/>
      <c r="BS1" s="353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7"/>
    </row>
    <row r="2" spans="1:119" ht="58.95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21"/>
      <c r="AI2" s="347" t="s">
        <v>75</v>
      </c>
      <c r="AJ2" s="347"/>
      <c r="AK2" s="347"/>
      <c r="AL2" s="347"/>
      <c r="AM2" s="347"/>
      <c r="AN2" s="347"/>
      <c r="AO2" s="347"/>
      <c r="AP2" s="347"/>
      <c r="AQ2" s="347"/>
      <c r="AR2" s="347"/>
      <c r="AS2" s="347"/>
      <c r="AT2" s="347"/>
      <c r="AU2" s="347"/>
      <c r="AV2" s="347"/>
      <c r="AW2" s="347"/>
      <c r="AX2" s="347"/>
      <c r="AY2" s="347"/>
      <c r="AZ2" s="347"/>
      <c r="BA2" s="347"/>
      <c r="BB2" s="347"/>
      <c r="BC2" s="347"/>
      <c r="BD2" s="347"/>
      <c r="BE2" s="347"/>
      <c r="BF2" s="347"/>
      <c r="BG2" s="347"/>
      <c r="BH2" s="347"/>
      <c r="BI2" s="347"/>
      <c r="BJ2" s="347"/>
      <c r="BK2" s="347"/>
      <c r="BL2" s="347"/>
      <c r="BM2" s="347"/>
      <c r="BN2" s="347"/>
      <c r="BO2" s="347"/>
      <c r="BP2" s="347"/>
      <c r="BQ2" s="221"/>
      <c r="BR2" s="221"/>
      <c r="BS2" s="221"/>
      <c r="BT2" s="24"/>
      <c r="BU2" s="24"/>
      <c r="BV2" s="24"/>
      <c r="BW2" s="24"/>
      <c r="BX2" s="24"/>
      <c r="BY2" s="24"/>
      <c r="BZ2" s="24"/>
      <c r="CA2" s="24"/>
      <c r="CB2" s="24"/>
      <c r="CC2" s="348"/>
      <c r="CD2" s="348"/>
      <c r="CE2" s="348"/>
      <c r="CF2" s="349"/>
      <c r="CG2" s="349"/>
      <c r="CH2" s="349"/>
      <c r="CI2" s="349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9"/>
      <c r="DI2" s="9"/>
    </row>
    <row r="3" spans="1:119" ht="4.95" customHeight="1" x14ac:dyDescent="0.3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9"/>
      <c r="DI3" s="9"/>
    </row>
    <row r="4" spans="1:119" ht="31.2" customHeight="1" x14ac:dyDescent="0.3">
      <c r="A4" s="363" t="s">
        <v>3</v>
      </c>
      <c r="B4" s="364"/>
      <c r="C4" s="364"/>
      <c r="D4" s="362"/>
      <c r="E4" s="362"/>
      <c r="F4" s="362"/>
      <c r="G4" s="362"/>
      <c r="H4" s="362"/>
      <c r="I4" s="362"/>
      <c r="J4" s="362"/>
      <c r="K4" s="362"/>
      <c r="L4" s="21"/>
      <c r="M4" s="33"/>
      <c r="N4" s="9"/>
      <c r="O4" s="9"/>
      <c r="P4" s="20"/>
      <c r="Q4" s="363" t="s">
        <v>4</v>
      </c>
      <c r="R4" s="364"/>
      <c r="S4" s="364"/>
      <c r="T4" s="362"/>
      <c r="U4" s="362"/>
      <c r="V4" s="362"/>
      <c r="W4" s="362"/>
      <c r="X4" s="362"/>
      <c r="Y4" s="362"/>
      <c r="Z4" s="362"/>
      <c r="AA4" s="362"/>
      <c r="AB4" s="21"/>
      <c r="AC4" s="33"/>
      <c r="AD4" s="9"/>
      <c r="AE4" s="9"/>
      <c r="AF4" s="20"/>
      <c r="AG4" s="363" t="s">
        <v>5</v>
      </c>
      <c r="AH4" s="364"/>
      <c r="AI4" s="364"/>
      <c r="AJ4" s="362"/>
      <c r="AK4" s="362"/>
      <c r="AL4" s="362"/>
      <c r="AM4" s="362"/>
      <c r="AN4" s="362"/>
      <c r="AO4" s="362"/>
      <c r="AP4" s="362"/>
      <c r="AQ4" s="362"/>
      <c r="AR4" s="21"/>
      <c r="AS4" s="33"/>
      <c r="AT4" s="9"/>
      <c r="AU4" s="9"/>
      <c r="AV4" s="20"/>
      <c r="AW4" s="363" t="s">
        <v>6</v>
      </c>
      <c r="AX4" s="364"/>
      <c r="AY4" s="364"/>
      <c r="AZ4" s="362"/>
      <c r="BA4" s="362"/>
      <c r="BB4" s="362"/>
      <c r="BC4" s="362"/>
      <c r="BD4" s="362"/>
      <c r="BE4" s="362"/>
      <c r="BF4" s="362"/>
      <c r="BG4" s="362"/>
      <c r="BH4" s="21"/>
      <c r="BI4" s="33"/>
      <c r="BJ4" s="9"/>
      <c r="BK4" s="9"/>
      <c r="BL4" s="20"/>
      <c r="BM4" s="363" t="s">
        <v>7</v>
      </c>
      <c r="BN4" s="364"/>
      <c r="BO4" s="364"/>
      <c r="BP4" s="362"/>
      <c r="BQ4" s="362"/>
      <c r="BR4" s="362"/>
      <c r="BS4" s="362"/>
      <c r="BT4" s="362"/>
      <c r="BU4" s="362"/>
      <c r="BV4" s="362"/>
      <c r="BW4" s="362"/>
      <c r="BX4" s="21"/>
      <c r="BY4" s="33"/>
      <c r="BZ4" s="9"/>
      <c r="CA4" s="9"/>
      <c r="CB4" s="20"/>
      <c r="CC4" s="363" t="s">
        <v>8</v>
      </c>
      <c r="CD4" s="364"/>
      <c r="CE4" s="364"/>
      <c r="CF4" s="362"/>
      <c r="CG4" s="362"/>
      <c r="CH4" s="362"/>
      <c r="CI4" s="362"/>
      <c r="CJ4" s="362"/>
      <c r="CK4" s="362"/>
      <c r="CL4" s="362"/>
      <c r="CM4" s="362"/>
      <c r="CN4" s="21"/>
      <c r="CO4" s="33"/>
      <c r="CP4" s="9"/>
      <c r="CQ4" s="9"/>
      <c r="CR4" s="20"/>
      <c r="CS4" s="363" t="s">
        <v>9</v>
      </c>
      <c r="CT4" s="364"/>
      <c r="CU4" s="364"/>
      <c r="CV4" s="362"/>
      <c r="CW4" s="362"/>
      <c r="CX4" s="362"/>
      <c r="CY4" s="362"/>
      <c r="CZ4" s="362"/>
      <c r="DA4" s="362"/>
      <c r="DB4" s="362"/>
      <c r="DC4" s="362"/>
      <c r="DD4" s="21"/>
      <c r="DE4" s="33"/>
      <c r="DF4" s="9"/>
      <c r="DG4" s="9"/>
      <c r="DH4" s="20"/>
      <c r="DI4" s="20"/>
      <c r="DJ4" s="6"/>
      <c r="DK4" s="2"/>
      <c r="DL4" s="3"/>
      <c r="DM4" s="3"/>
      <c r="DN4" s="2"/>
      <c r="DO4" s="2"/>
    </row>
    <row r="5" spans="1:119" ht="21" customHeight="1" x14ac:dyDescent="0.3">
      <c r="A5" s="363"/>
      <c r="B5" s="364"/>
      <c r="C5" s="364"/>
      <c r="D5" s="362"/>
      <c r="E5" s="362"/>
      <c r="F5" s="362"/>
      <c r="G5" s="362"/>
      <c r="H5" s="362"/>
      <c r="I5" s="362"/>
      <c r="J5" s="362"/>
      <c r="K5" s="362"/>
      <c r="L5" s="21"/>
      <c r="M5" s="34"/>
      <c r="N5" s="9"/>
      <c r="O5" s="9"/>
      <c r="P5" s="35"/>
      <c r="Q5" s="363"/>
      <c r="R5" s="364"/>
      <c r="S5" s="364"/>
      <c r="T5" s="362"/>
      <c r="U5" s="362"/>
      <c r="V5" s="362"/>
      <c r="W5" s="362"/>
      <c r="X5" s="362"/>
      <c r="Y5" s="362"/>
      <c r="Z5" s="362"/>
      <c r="AA5" s="362"/>
      <c r="AB5" s="21"/>
      <c r="AC5" s="34"/>
      <c r="AD5" s="9"/>
      <c r="AE5" s="9"/>
      <c r="AF5" s="35"/>
      <c r="AG5" s="363"/>
      <c r="AH5" s="364"/>
      <c r="AI5" s="364"/>
      <c r="AJ5" s="362"/>
      <c r="AK5" s="362"/>
      <c r="AL5" s="362"/>
      <c r="AM5" s="362"/>
      <c r="AN5" s="362"/>
      <c r="AO5" s="362"/>
      <c r="AP5" s="362"/>
      <c r="AQ5" s="362"/>
      <c r="AR5" s="21"/>
      <c r="AS5" s="34"/>
      <c r="AT5" s="9"/>
      <c r="AU5" s="9"/>
      <c r="AV5" s="35"/>
      <c r="AW5" s="363"/>
      <c r="AX5" s="364"/>
      <c r="AY5" s="364"/>
      <c r="AZ5" s="362"/>
      <c r="BA5" s="362"/>
      <c r="BB5" s="362"/>
      <c r="BC5" s="362"/>
      <c r="BD5" s="362"/>
      <c r="BE5" s="362"/>
      <c r="BF5" s="362"/>
      <c r="BG5" s="362"/>
      <c r="BH5" s="21"/>
      <c r="BI5" s="34"/>
      <c r="BJ5" s="9"/>
      <c r="BK5" s="9"/>
      <c r="BL5" s="35"/>
      <c r="BM5" s="363"/>
      <c r="BN5" s="364"/>
      <c r="BO5" s="364"/>
      <c r="BP5" s="362"/>
      <c r="BQ5" s="362"/>
      <c r="BR5" s="362"/>
      <c r="BS5" s="362"/>
      <c r="BT5" s="362"/>
      <c r="BU5" s="362"/>
      <c r="BV5" s="362"/>
      <c r="BW5" s="362"/>
      <c r="BX5" s="21"/>
      <c r="BY5" s="34"/>
      <c r="BZ5" s="9"/>
      <c r="CA5" s="9"/>
      <c r="CB5" s="35"/>
      <c r="CC5" s="363"/>
      <c r="CD5" s="364"/>
      <c r="CE5" s="364"/>
      <c r="CF5" s="362"/>
      <c r="CG5" s="362"/>
      <c r="CH5" s="362"/>
      <c r="CI5" s="362"/>
      <c r="CJ5" s="362"/>
      <c r="CK5" s="362"/>
      <c r="CL5" s="362"/>
      <c r="CM5" s="362"/>
      <c r="CN5" s="21"/>
      <c r="CO5" s="34"/>
      <c r="CP5" s="9"/>
      <c r="CQ5" s="9"/>
      <c r="CR5" s="35"/>
      <c r="CS5" s="363"/>
      <c r="CT5" s="364"/>
      <c r="CU5" s="364"/>
      <c r="CV5" s="362"/>
      <c r="CW5" s="362"/>
      <c r="CX5" s="362"/>
      <c r="CY5" s="362"/>
      <c r="CZ5" s="362"/>
      <c r="DA5" s="362"/>
      <c r="DB5" s="362"/>
      <c r="DC5" s="362"/>
      <c r="DD5" s="21"/>
      <c r="DE5" s="34"/>
      <c r="DF5" s="9"/>
      <c r="DG5" s="9"/>
      <c r="DH5" s="35"/>
      <c r="DI5" s="35"/>
      <c r="DJ5" s="4"/>
      <c r="DO5" s="5"/>
    </row>
    <row r="6" spans="1:119" ht="18" x14ac:dyDescent="0.3">
      <c r="A6" s="354" t="s">
        <v>76</v>
      </c>
      <c r="B6" s="355"/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6"/>
      <c r="Q6" s="354" t="s">
        <v>76</v>
      </c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6"/>
      <c r="AG6" s="354" t="s">
        <v>76</v>
      </c>
      <c r="AH6" s="355"/>
      <c r="AI6" s="355"/>
      <c r="AJ6" s="355"/>
      <c r="AK6" s="355"/>
      <c r="AL6" s="355"/>
      <c r="AM6" s="355"/>
      <c r="AN6" s="355"/>
      <c r="AO6" s="355"/>
      <c r="AP6" s="355"/>
      <c r="AQ6" s="355"/>
      <c r="AR6" s="355"/>
      <c r="AS6" s="356"/>
      <c r="AW6" s="354" t="s">
        <v>76</v>
      </c>
      <c r="AX6" s="355"/>
      <c r="AY6" s="355"/>
      <c r="AZ6" s="355"/>
      <c r="BA6" s="355"/>
      <c r="BB6" s="355"/>
      <c r="BC6" s="355"/>
      <c r="BD6" s="355"/>
      <c r="BE6" s="355"/>
      <c r="BF6" s="355"/>
      <c r="BG6" s="355"/>
      <c r="BH6" s="355"/>
      <c r="BI6" s="356"/>
      <c r="BM6" s="354" t="s">
        <v>76</v>
      </c>
      <c r="BN6" s="355"/>
      <c r="BO6" s="355"/>
      <c r="BP6" s="355"/>
      <c r="BQ6" s="355"/>
      <c r="BR6" s="355"/>
      <c r="BS6" s="355"/>
      <c r="BT6" s="355"/>
      <c r="BU6" s="355"/>
      <c r="BV6" s="355"/>
      <c r="BW6" s="355"/>
      <c r="BX6" s="355"/>
      <c r="BY6" s="356"/>
      <c r="CC6" s="354" t="s">
        <v>76</v>
      </c>
      <c r="CD6" s="355"/>
      <c r="CE6" s="355"/>
      <c r="CF6" s="355"/>
      <c r="CG6" s="355"/>
      <c r="CH6" s="355"/>
      <c r="CI6" s="355"/>
      <c r="CJ6" s="355"/>
      <c r="CK6" s="355"/>
      <c r="CL6" s="355"/>
      <c r="CM6" s="355"/>
      <c r="CN6" s="355"/>
      <c r="CO6" s="356"/>
      <c r="CS6" s="354" t="s">
        <v>76</v>
      </c>
      <c r="CT6" s="355"/>
      <c r="CU6" s="355"/>
      <c r="CV6" s="355"/>
      <c r="CW6" s="355"/>
      <c r="CX6" s="355"/>
      <c r="CY6" s="355"/>
      <c r="CZ6" s="355"/>
      <c r="DA6" s="355"/>
      <c r="DB6" s="355"/>
      <c r="DC6" s="355"/>
      <c r="DD6" s="355"/>
      <c r="DE6" s="356"/>
    </row>
    <row r="7" spans="1:119" x14ac:dyDescent="0.3">
      <c r="A7" s="357" t="s">
        <v>77</v>
      </c>
      <c r="B7" s="358"/>
      <c r="C7" s="13" t="s">
        <v>78</v>
      </c>
      <c r="D7" s="13"/>
      <c r="E7" s="13"/>
      <c r="F7" s="13"/>
      <c r="G7" s="13"/>
      <c r="H7" s="13"/>
      <c r="I7" s="13"/>
      <c r="J7" s="13"/>
      <c r="K7" s="12"/>
      <c r="L7" s="12"/>
      <c r="M7" s="39">
        <v>12300</v>
      </c>
      <c r="Q7" s="357" t="s">
        <v>77</v>
      </c>
      <c r="R7" s="358"/>
      <c r="S7" s="13" t="s">
        <v>78</v>
      </c>
      <c r="T7" s="13"/>
      <c r="U7" s="13"/>
      <c r="V7" s="13"/>
      <c r="W7" s="13"/>
      <c r="X7" s="13"/>
      <c r="Y7" s="13"/>
      <c r="Z7" s="13"/>
      <c r="AA7" s="12"/>
      <c r="AB7" s="12"/>
      <c r="AC7" s="39">
        <v>12300</v>
      </c>
      <c r="AG7" s="357" t="s">
        <v>77</v>
      </c>
      <c r="AH7" s="358"/>
      <c r="AI7" s="13" t="s">
        <v>78</v>
      </c>
      <c r="AJ7" s="13"/>
      <c r="AK7" s="13"/>
      <c r="AL7" s="13"/>
      <c r="AM7" s="13"/>
      <c r="AN7" s="13"/>
      <c r="AO7" s="13"/>
      <c r="AP7" s="13"/>
      <c r="AQ7" s="12"/>
      <c r="AR7" s="12"/>
      <c r="AS7" s="39">
        <v>12300</v>
      </c>
      <c r="AW7" s="357" t="s">
        <v>77</v>
      </c>
      <c r="AX7" s="358"/>
      <c r="AY7" s="13" t="s">
        <v>78</v>
      </c>
      <c r="AZ7" s="13"/>
      <c r="BA7" s="13"/>
      <c r="BB7" s="13"/>
      <c r="BC7" s="13"/>
      <c r="BD7" s="13"/>
      <c r="BE7" s="13"/>
      <c r="BF7" s="13"/>
      <c r="BG7" s="12"/>
      <c r="BH7" s="12"/>
      <c r="BI7" s="39">
        <v>12300</v>
      </c>
      <c r="BM7" s="357" t="s">
        <v>77</v>
      </c>
      <c r="BN7" s="358"/>
      <c r="BO7" s="13" t="s">
        <v>78</v>
      </c>
      <c r="BP7" s="13"/>
      <c r="BQ7" s="13"/>
      <c r="BR7" s="13"/>
      <c r="BS7" s="13"/>
      <c r="BT7" s="13"/>
      <c r="BU7" s="13"/>
      <c r="BV7" s="13"/>
      <c r="BW7" s="12"/>
      <c r="BX7" s="12"/>
      <c r="BY7" s="39">
        <v>12300</v>
      </c>
      <c r="CC7" s="357" t="s">
        <v>77</v>
      </c>
      <c r="CD7" s="358"/>
      <c r="CE7" s="13" t="s">
        <v>78</v>
      </c>
      <c r="CF7" s="13"/>
      <c r="CG7" s="13"/>
      <c r="CH7" s="13"/>
      <c r="CI7" s="13"/>
      <c r="CJ7" s="13"/>
      <c r="CK7" s="13"/>
      <c r="CL7" s="13"/>
      <c r="CM7" s="12"/>
      <c r="CN7" s="12"/>
      <c r="CO7" s="39">
        <v>12300</v>
      </c>
      <c r="CS7" s="357" t="s">
        <v>77</v>
      </c>
      <c r="CT7" s="358"/>
      <c r="CU7" s="13" t="s">
        <v>78</v>
      </c>
      <c r="CV7" s="13"/>
      <c r="CW7" s="13"/>
      <c r="CX7" s="13"/>
      <c r="CY7" s="13"/>
      <c r="CZ7" s="13"/>
      <c r="DA7" s="13"/>
      <c r="DB7" s="13"/>
      <c r="DC7" s="12"/>
      <c r="DD7" s="12"/>
      <c r="DE7" s="39">
        <v>12300</v>
      </c>
    </row>
    <row r="8" spans="1:119" x14ac:dyDescent="0.3">
      <c r="A8" s="357"/>
      <c r="B8" s="358"/>
      <c r="C8" s="14" t="s">
        <v>79</v>
      </c>
      <c r="D8" s="14"/>
      <c r="E8" s="14"/>
      <c r="F8" s="14"/>
      <c r="G8" s="14"/>
      <c r="H8" s="14"/>
      <c r="I8" s="14"/>
      <c r="J8" s="14"/>
      <c r="K8" s="12"/>
      <c r="L8" s="12"/>
      <c r="M8" s="39">
        <v>0</v>
      </c>
      <c r="Q8" s="357"/>
      <c r="R8" s="358"/>
      <c r="S8" s="14" t="s">
        <v>79</v>
      </c>
      <c r="T8" s="14"/>
      <c r="U8" s="14"/>
      <c r="V8" s="14"/>
      <c r="W8" s="14"/>
      <c r="X8" s="14"/>
      <c r="Y8" s="14"/>
      <c r="Z8" s="14"/>
      <c r="AA8" s="12"/>
      <c r="AB8" s="12"/>
      <c r="AC8" s="39">
        <v>1</v>
      </c>
      <c r="AG8" s="357"/>
      <c r="AH8" s="358"/>
      <c r="AI8" s="14" t="s">
        <v>79</v>
      </c>
      <c r="AJ8" s="14"/>
      <c r="AK8" s="14"/>
      <c r="AL8" s="14"/>
      <c r="AM8" s="14"/>
      <c r="AN8" s="14"/>
      <c r="AO8" s="14"/>
      <c r="AP8" s="14"/>
      <c r="AQ8" s="12"/>
      <c r="AR8" s="12"/>
      <c r="AS8" s="39">
        <v>2</v>
      </c>
      <c r="AW8" s="357"/>
      <c r="AX8" s="358"/>
      <c r="AY8" s="14" t="s">
        <v>79</v>
      </c>
      <c r="AZ8" s="14"/>
      <c r="BA8" s="14"/>
      <c r="BB8" s="14"/>
      <c r="BC8" s="14"/>
      <c r="BD8" s="14"/>
      <c r="BE8" s="14"/>
      <c r="BF8" s="14"/>
      <c r="BG8" s="12"/>
      <c r="BH8" s="12"/>
      <c r="BI8" s="39">
        <v>2</v>
      </c>
      <c r="BM8" s="357"/>
      <c r="BN8" s="358"/>
      <c r="BO8" s="14" t="s">
        <v>79</v>
      </c>
      <c r="BP8" s="14"/>
      <c r="BQ8" s="14"/>
      <c r="BR8" s="14"/>
      <c r="BS8" s="14"/>
      <c r="BT8" s="14"/>
      <c r="BU8" s="14"/>
      <c r="BV8" s="14"/>
      <c r="BW8" s="12"/>
      <c r="BX8" s="12"/>
      <c r="BY8" s="39">
        <v>2</v>
      </c>
      <c r="CC8" s="357"/>
      <c r="CD8" s="358"/>
      <c r="CE8" s="14" t="s">
        <v>79</v>
      </c>
      <c r="CF8" s="14"/>
      <c r="CG8" s="14"/>
      <c r="CH8" s="14"/>
      <c r="CI8" s="14"/>
      <c r="CJ8" s="14"/>
      <c r="CK8" s="14"/>
      <c r="CL8" s="14"/>
      <c r="CM8" s="12"/>
      <c r="CN8" s="12"/>
      <c r="CO8" s="39">
        <v>2</v>
      </c>
      <c r="CS8" s="357"/>
      <c r="CT8" s="358"/>
      <c r="CU8" s="14" t="s">
        <v>79</v>
      </c>
      <c r="CV8" s="14"/>
      <c r="CW8" s="14"/>
      <c r="CX8" s="14"/>
      <c r="CY8" s="14"/>
      <c r="CZ8" s="14"/>
      <c r="DA8" s="14"/>
      <c r="DB8" s="14"/>
      <c r="DC8" s="12"/>
      <c r="DD8" s="12"/>
      <c r="DE8" s="39">
        <v>2</v>
      </c>
    </row>
    <row r="9" spans="1:119" x14ac:dyDescent="0.3">
      <c r="A9" s="357"/>
      <c r="B9" s="358"/>
      <c r="C9" s="14" t="s">
        <v>80</v>
      </c>
      <c r="D9" s="14"/>
      <c r="E9" s="14"/>
      <c r="F9" s="14"/>
      <c r="G9" s="14"/>
      <c r="H9" s="14"/>
      <c r="I9" s="14"/>
      <c r="J9" s="14"/>
      <c r="K9" s="12"/>
      <c r="L9" s="12"/>
      <c r="M9" s="39">
        <v>0</v>
      </c>
      <c r="Q9" s="357"/>
      <c r="R9" s="358"/>
      <c r="S9" s="14" t="s">
        <v>81</v>
      </c>
      <c r="T9" s="14"/>
      <c r="U9" s="14"/>
      <c r="V9" s="14"/>
      <c r="W9" s="14"/>
      <c r="X9" s="14"/>
      <c r="Y9" s="14"/>
      <c r="Z9" s="14"/>
      <c r="AA9" s="12"/>
      <c r="AB9" s="12"/>
      <c r="AC9" s="39">
        <v>13500</v>
      </c>
      <c r="AG9" s="357"/>
      <c r="AH9" s="358"/>
      <c r="AI9" s="14" t="s">
        <v>81</v>
      </c>
      <c r="AJ9" s="14"/>
      <c r="AK9" s="14"/>
      <c r="AL9" s="14"/>
      <c r="AM9" s="14"/>
      <c r="AN9" s="14"/>
      <c r="AO9" s="14"/>
      <c r="AP9" s="14"/>
      <c r="AQ9" s="12"/>
      <c r="AR9" s="12"/>
      <c r="AS9" s="39">
        <v>13500</v>
      </c>
      <c r="AW9" s="357"/>
      <c r="AX9" s="358"/>
      <c r="AY9" s="14" t="s">
        <v>81</v>
      </c>
      <c r="AZ9" s="14"/>
      <c r="BA9" s="14"/>
      <c r="BB9" s="14"/>
      <c r="BC9" s="14"/>
      <c r="BD9" s="14"/>
      <c r="BE9" s="14"/>
      <c r="BF9" s="14"/>
      <c r="BG9" s="12"/>
      <c r="BH9" s="12"/>
      <c r="BI9" s="39">
        <v>13500</v>
      </c>
      <c r="BM9" s="357"/>
      <c r="BN9" s="358"/>
      <c r="BO9" s="14" t="s">
        <v>81</v>
      </c>
      <c r="BP9" s="14"/>
      <c r="BQ9" s="14"/>
      <c r="BR9" s="14"/>
      <c r="BS9" s="14"/>
      <c r="BT9" s="14"/>
      <c r="BU9" s="14"/>
      <c r="BV9" s="14"/>
      <c r="BW9" s="12"/>
      <c r="BX9" s="12"/>
      <c r="BY9" s="39">
        <v>13500</v>
      </c>
      <c r="CC9" s="357"/>
      <c r="CD9" s="358"/>
      <c r="CE9" s="14" t="s">
        <v>81</v>
      </c>
      <c r="CF9" s="14"/>
      <c r="CG9" s="14"/>
      <c r="CH9" s="14"/>
      <c r="CI9" s="14"/>
      <c r="CJ9" s="14"/>
      <c r="CK9" s="14"/>
      <c r="CL9" s="14"/>
      <c r="CM9" s="12"/>
      <c r="CN9" s="12"/>
      <c r="CO9" s="39">
        <v>13500</v>
      </c>
      <c r="CS9" s="357"/>
      <c r="CT9" s="358"/>
      <c r="CU9" s="14" t="s">
        <v>81</v>
      </c>
      <c r="CV9" s="14"/>
      <c r="CW9" s="14"/>
      <c r="CX9" s="14"/>
      <c r="CY9" s="14"/>
      <c r="CZ9" s="14"/>
      <c r="DA9" s="14"/>
      <c r="DB9" s="14"/>
      <c r="DC9" s="12"/>
      <c r="DD9" s="12"/>
      <c r="DE9" s="39">
        <v>13500</v>
      </c>
    </row>
    <row r="10" spans="1:119" x14ac:dyDescent="0.3">
      <c r="A10" s="357"/>
      <c r="B10" s="358"/>
      <c r="C10" s="14" t="s">
        <v>82</v>
      </c>
      <c r="D10" s="14"/>
      <c r="E10" s="14"/>
      <c r="F10" s="14"/>
      <c r="G10" s="14"/>
      <c r="H10" s="14"/>
      <c r="I10" s="14"/>
      <c r="J10" s="14"/>
      <c r="K10" s="12"/>
      <c r="L10" s="12"/>
      <c r="M10" s="39">
        <v>0</v>
      </c>
      <c r="Q10" s="357"/>
      <c r="R10" s="358"/>
      <c r="S10" s="14" t="s">
        <v>82</v>
      </c>
      <c r="T10" s="14"/>
      <c r="U10" s="14"/>
      <c r="V10" s="14"/>
      <c r="W10" s="14"/>
      <c r="X10" s="14"/>
      <c r="Y10" s="14"/>
      <c r="Z10" s="14"/>
      <c r="AA10" s="12"/>
      <c r="AB10" s="12"/>
      <c r="AC10" s="39">
        <v>0</v>
      </c>
      <c r="AG10" s="357"/>
      <c r="AH10" s="358"/>
      <c r="AI10" s="14" t="s">
        <v>82</v>
      </c>
      <c r="AJ10" s="14"/>
      <c r="AK10" s="14"/>
      <c r="AL10" s="14"/>
      <c r="AM10" s="14"/>
      <c r="AN10" s="14"/>
      <c r="AO10" s="14"/>
      <c r="AP10" s="14"/>
      <c r="AQ10" s="12"/>
      <c r="AR10" s="12"/>
      <c r="AS10" s="39">
        <v>0</v>
      </c>
      <c r="AW10" s="357"/>
      <c r="AX10" s="358"/>
      <c r="AY10" s="14" t="s">
        <v>82</v>
      </c>
      <c r="AZ10" s="14"/>
      <c r="BA10" s="14"/>
      <c r="BB10" s="14"/>
      <c r="BC10" s="14"/>
      <c r="BD10" s="14"/>
      <c r="BE10" s="14"/>
      <c r="BF10" s="14"/>
      <c r="BG10" s="12"/>
      <c r="BH10" s="12"/>
      <c r="BI10" s="39">
        <v>430</v>
      </c>
      <c r="BM10" s="357"/>
      <c r="BN10" s="358"/>
      <c r="BO10" s="14" t="s">
        <v>82</v>
      </c>
      <c r="BP10" s="14"/>
      <c r="BQ10" s="14"/>
      <c r="BR10" s="14"/>
      <c r="BS10" s="14"/>
      <c r="BT10" s="14"/>
      <c r="BU10" s="14"/>
      <c r="BV10" s="14"/>
      <c r="BW10" s="12"/>
      <c r="BX10" s="12"/>
      <c r="BY10" s="39">
        <v>0</v>
      </c>
      <c r="CC10" s="357"/>
      <c r="CD10" s="358"/>
      <c r="CE10" s="14" t="s">
        <v>82</v>
      </c>
      <c r="CF10" s="14"/>
      <c r="CG10" s="14"/>
      <c r="CH10" s="14"/>
      <c r="CI10" s="14"/>
      <c r="CJ10" s="14"/>
      <c r="CK10" s="14"/>
      <c r="CL10" s="14"/>
      <c r="CM10" s="12"/>
      <c r="CN10" s="12"/>
      <c r="CO10" s="39">
        <v>0</v>
      </c>
      <c r="CS10" s="357"/>
      <c r="CT10" s="358"/>
      <c r="CU10" s="14" t="s">
        <v>82</v>
      </c>
      <c r="CV10" s="14"/>
      <c r="CW10" s="14"/>
      <c r="CX10" s="14"/>
      <c r="CY10" s="14"/>
      <c r="CZ10" s="14"/>
      <c r="DA10" s="14"/>
      <c r="DB10" s="14"/>
      <c r="DC10" s="12"/>
      <c r="DD10" s="12"/>
      <c r="DE10" s="39">
        <v>0</v>
      </c>
    </row>
    <row r="11" spans="1:119" x14ac:dyDescent="0.3">
      <c r="A11" s="350" t="s">
        <v>83</v>
      </c>
      <c r="B11" s="351"/>
      <c r="C11" s="15" t="s">
        <v>84</v>
      </c>
      <c r="D11" s="15"/>
      <c r="E11" s="15"/>
      <c r="F11" s="15"/>
      <c r="G11" s="15"/>
      <c r="H11" s="15"/>
      <c r="I11" s="15"/>
      <c r="J11" s="15"/>
      <c r="K11" s="9"/>
      <c r="L11" s="9"/>
      <c r="M11" s="46">
        <v>94</v>
      </c>
      <c r="Q11" s="350" t="s">
        <v>83</v>
      </c>
      <c r="R11" s="351"/>
      <c r="S11" s="15" t="s">
        <v>84</v>
      </c>
      <c r="T11" s="15"/>
      <c r="U11" s="15"/>
      <c r="V11" s="15"/>
      <c r="W11" s="15"/>
      <c r="X11" s="15"/>
      <c r="Y11" s="15"/>
      <c r="Z11" s="15"/>
      <c r="AA11" s="9"/>
      <c r="AB11" s="9"/>
      <c r="AC11" s="46">
        <v>197</v>
      </c>
      <c r="AG11" s="350" t="s">
        <v>83</v>
      </c>
      <c r="AH11" s="351"/>
      <c r="AI11" s="15" t="s">
        <v>84</v>
      </c>
      <c r="AJ11" s="15"/>
      <c r="AK11" s="15"/>
      <c r="AL11" s="15"/>
      <c r="AM11" s="15"/>
      <c r="AN11" s="15"/>
      <c r="AO11" s="15"/>
      <c r="AP11" s="15"/>
      <c r="AQ11" s="9"/>
      <c r="AR11" s="9"/>
      <c r="AS11" s="46">
        <v>301</v>
      </c>
      <c r="AW11" s="350" t="s">
        <v>83</v>
      </c>
      <c r="AX11" s="351"/>
      <c r="AY11" s="15" t="s">
        <v>84</v>
      </c>
      <c r="AZ11" s="15"/>
      <c r="BA11" s="15"/>
      <c r="BB11" s="15"/>
      <c r="BC11" s="15"/>
      <c r="BD11" s="15"/>
      <c r="BE11" s="15"/>
      <c r="BF11" s="15"/>
      <c r="BG11" s="9"/>
      <c r="BH11" s="9"/>
      <c r="BI11" s="46">
        <v>304</v>
      </c>
      <c r="BM11" s="350" t="s">
        <v>83</v>
      </c>
      <c r="BN11" s="351"/>
      <c r="BO11" s="15" t="s">
        <v>84</v>
      </c>
      <c r="BP11" s="15"/>
      <c r="BQ11" s="15"/>
      <c r="BR11" s="15"/>
      <c r="BS11" s="15"/>
      <c r="BT11" s="15"/>
      <c r="BU11" s="15"/>
      <c r="BV11" s="15"/>
      <c r="BW11" s="9"/>
      <c r="BX11" s="9"/>
      <c r="BY11" s="46">
        <v>130</v>
      </c>
      <c r="CC11" s="350" t="s">
        <v>83</v>
      </c>
      <c r="CD11" s="351"/>
      <c r="CE11" s="15" t="s">
        <v>84</v>
      </c>
      <c r="CF11" s="15"/>
      <c r="CG11" s="15"/>
      <c r="CH11" s="15"/>
      <c r="CI11" s="15"/>
      <c r="CJ11" s="15"/>
      <c r="CK11" s="15"/>
      <c r="CL11" s="15"/>
      <c r="CM11" s="9"/>
      <c r="CN11" s="9"/>
      <c r="CO11" s="46">
        <v>130</v>
      </c>
      <c r="CS11" s="350" t="s">
        <v>83</v>
      </c>
      <c r="CT11" s="351"/>
      <c r="CU11" s="15" t="s">
        <v>84</v>
      </c>
      <c r="CV11" s="15"/>
      <c r="CW11" s="15"/>
      <c r="CX11" s="15"/>
      <c r="CY11" s="15"/>
      <c r="CZ11" s="15"/>
      <c r="DA11" s="15"/>
      <c r="DB11" s="15"/>
      <c r="DC11" s="9"/>
      <c r="DD11" s="9"/>
      <c r="DE11" s="46">
        <v>130</v>
      </c>
    </row>
    <row r="12" spans="1:119" x14ac:dyDescent="0.3">
      <c r="A12" s="350"/>
      <c r="B12" s="351"/>
      <c r="C12" s="15" t="s">
        <v>85</v>
      </c>
      <c r="D12" s="15"/>
      <c r="E12" s="15"/>
      <c r="F12" s="15"/>
      <c r="G12" s="15"/>
      <c r="H12" s="15"/>
      <c r="I12" s="15"/>
      <c r="J12" s="15"/>
      <c r="K12" s="16"/>
      <c r="L12" s="11"/>
      <c r="M12" s="46">
        <v>130</v>
      </c>
      <c r="Q12" s="350"/>
      <c r="R12" s="351"/>
      <c r="S12" s="15" t="s">
        <v>85</v>
      </c>
      <c r="T12" s="15"/>
      <c r="U12" s="15"/>
      <c r="V12" s="15"/>
      <c r="W12" s="15"/>
      <c r="X12" s="15"/>
      <c r="Y12" s="15"/>
      <c r="Z12" s="15"/>
      <c r="AA12" s="16"/>
      <c r="AB12" s="11"/>
      <c r="AC12" s="46">
        <v>130</v>
      </c>
      <c r="AG12" s="350"/>
      <c r="AH12" s="351"/>
      <c r="AI12" s="15" t="s">
        <v>85</v>
      </c>
      <c r="AJ12" s="15"/>
      <c r="AK12" s="15"/>
      <c r="AL12" s="15"/>
      <c r="AM12" s="15"/>
      <c r="AN12" s="15"/>
      <c r="AO12" s="15"/>
      <c r="AP12" s="15"/>
      <c r="AQ12" s="16"/>
      <c r="AR12" s="11"/>
      <c r="AS12" s="46">
        <v>130</v>
      </c>
      <c r="AW12" s="350"/>
      <c r="AX12" s="351"/>
      <c r="AY12" s="15" t="s">
        <v>85</v>
      </c>
      <c r="AZ12" s="15"/>
      <c r="BA12" s="15"/>
      <c r="BB12" s="15"/>
      <c r="BC12" s="15"/>
      <c r="BD12" s="15"/>
      <c r="BE12" s="15"/>
      <c r="BF12" s="15"/>
      <c r="BG12" s="16"/>
      <c r="BH12" s="11"/>
      <c r="BI12" s="46">
        <v>130</v>
      </c>
      <c r="BM12" s="350"/>
      <c r="BN12" s="351"/>
      <c r="BO12" s="15" t="s">
        <v>85</v>
      </c>
      <c r="BP12" s="15"/>
      <c r="BQ12" s="15"/>
      <c r="BR12" s="15"/>
      <c r="BS12" s="15"/>
      <c r="BT12" s="15"/>
      <c r="BU12" s="15"/>
      <c r="BV12" s="15"/>
      <c r="BW12" s="16"/>
      <c r="BX12" s="11"/>
      <c r="BY12" s="46">
        <v>300</v>
      </c>
      <c r="CC12" s="350"/>
      <c r="CD12" s="351"/>
      <c r="CE12" s="15" t="s">
        <v>85</v>
      </c>
      <c r="CF12" s="15"/>
      <c r="CG12" s="15"/>
      <c r="CH12" s="15"/>
      <c r="CI12" s="15"/>
      <c r="CJ12" s="15"/>
      <c r="CK12" s="15"/>
      <c r="CL12" s="15"/>
      <c r="CM12" s="16"/>
      <c r="CN12" s="11"/>
      <c r="CO12" s="46">
        <v>300</v>
      </c>
      <c r="CS12" s="350"/>
      <c r="CT12" s="351"/>
      <c r="CU12" s="15" t="s">
        <v>85</v>
      </c>
      <c r="CV12" s="15"/>
      <c r="CW12" s="15"/>
      <c r="CX12" s="15"/>
      <c r="CY12" s="15"/>
      <c r="CZ12" s="15"/>
      <c r="DA12" s="15"/>
      <c r="DB12" s="15"/>
      <c r="DC12" s="16"/>
      <c r="DD12" s="11"/>
      <c r="DE12" s="46">
        <v>300</v>
      </c>
    </row>
    <row r="13" spans="1:119" x14ac:dyDescent="0.3">
      <c r="A13" s="350"/>
      <c r="B13" s="351"/>
      <c r="C13" s="15" t="s">
        <v>86</v>
      </c>
      <c r="D13" s="15"/>
      <c r="E13" s="15"/>
      <c r="F13" s="15"/>
      <c r="G13" s="15"/>
      <c r="H13" s="15"/>
      <c r="I13" s="15"/>
      <c r="J13" s="15"/>
      <c r="K13" s="9"/>
      <c r="L13" s="9"/>
      <c r="M13" s="46">
        <v>36</v>
      </c>
      <c r="Q13" s="350"/>
      <c r="R13" s="351"/>
      <c r="S13" s="15" t="s">
        <v>86</v>
      </c>
      <c r="T13" s="15"/>
      <c r="U13" s="15"/>
      <c r="V13" s="15"/>
      <c r="W13" s="15"/>
      <c r="X13" s="15"/>
      <c r="Y13" s="15"/>
      <c r="Z13" s="15"/>
      <c r="AA13" s="9"/>
      <c r="AB13" s="9"/>
      <c r="AC13" s="46">
        <v>81</v>
      </c>
      <c r="AG13" s="350"/>
      <c r="AH13" s="351"/>
      <c r="AI13" s="15" t="s">
        <v>86</v>
      </c>
      <c r="AJ13" s="15"/>
      <c r="AK13" s="15"/>
      <c r="AL13" s="15"/>
      <c r="AM13" s="15"/>
      <c r="AN13" s="15"/>
      <c r="AO13" s="15"/>
      <c r="AP13" s="15"/>
      <c r="AQ13" s="9"/>
      <c r="AR13" s="9"/>
      <c r="AS13" s="46">
        <v>27</v>
      </c>
      <c r="AW13" s="350"/>
      <c r="AX13" s="351"/>
      <c r="AY13" s="15" t="s">
        <v>86</v>
      </c>
      <c r="AZ13" s="15"/>
      <c r="BA13" s="15"/>
      <c r="BB13" s="15"/>
      <c r="BC13" s="15"/>
      <c r="BD13" s="15"/>
      <c r="BE13" s="15"/>
      <c r="BF13" s="15"/>
      <c r="BG13" s="9"/>
      <c r="BH13" s="9"/>
      <c r="BI13" s="46">
        <v>47</v>
      </c>
      <c r="BM13" s="350"/>
      <c r="BN13" s="351"/>
      <c r="BO13" s="15" t="s">
        <v>86</v>
      </c>
      <c r="BP13" s="15"/>
      <c r="BQ13" s="15"/>
      <c r="BR13" s="15"/>
      <c r="BS13" s="15"/>
      <c r="BT13" s="15"/>
      <c r="BU13" s="15"/>
      <c r="BV13" s="15"/>
      <c r="BW13" s="9"/>
      <c r="BX13" s="9"/>
      <c r="BY13" s="46">
        <v>207</v>
      </c>
      <c r="CC13" s="350"/>
      <c r="CD13" s="351"/>
      <c r="CE13" s="15" t="s">
        <v>86</v>
      </c>
      <c r="CF13" s="15"/>
      <c r="CG13" s="15"/>
      <c r="CH13" s="15"/>
      <c r="CI13" s="15"/>
      <c r="CJ13" s="15"/>
      <c r="CK13" s="15"/>
      <c r="CL13" s="15"/>
      <c r="CM13" s="9"/>
      <c r="CN13" s="9"/>
      <c r="CO13" s="46">
        <v>207</v>
      </c>
      <c r="CS13" s="350"/>
      <c r="CT13" s="351"/>
      <c r="CU13" s="15" t="s">
        <v>86</v>
      </c>
      <c r="CV13" s="15"/>
      <c r="CW13" s="15"/>
      <c r="CX13" s="15"/>
      <c r="CY13" s="15"/>
      <c r="CZ13" s="15"/>
      <c r="DA13" s="15"/>
      <c r="DB13" s="15"/>
      <c r="DC13" s="9"/>
      <c r="DD13" s="9"/>
      <c r="DE13" s="46">
        <v>207</v>
      </c>
    </row>
    <row r="14" spans="1:119" x14ac:dyDescent="0.3">
      <c r="A14" s="350"/>
      <c r="B14" s="351"/>
      <c r="C14" s="40" t="s">
        <v>87</v>
      </c>
      <c r="D14" s="40"/>
      <c r="E14" s="40"/>
      <c r="F14" s="40"/>
      <c r="G14" s="40"/>
      <c r="H14" s="40"/>
      <c r="I14" s="40"/>
      <c r="J14" s="40"/>
      <c r="K14" s="41"/>
      <c r="L14" s="41"/>
      <c r="M14" s="42">
        <v>34</v>
      </c>
      <c r="Q14" s="350"/>
      <c r="R14" s="351"/>
      <c r="S14" s="40" t="s">
        <v>87</v>
      </c>
      <c r="T14" s="40"/>
      <c r="U14" s="40"/>
      <c r="V14" s="40"/>
      <c r="W14" s="40"/>
      <c r="X14" s="40"/>
      <c r="Y14" s="40"/>
      <c r="Z14" s="40"/>
      <c r="AA14" s="41"/>
      <c r="AB14" s="41"/>
      <c r="AC14" s="42">
        <v>89</v>
      </c>
      <c r="AG14" s="350"/>
      <c r="AH14" s="351"/>
      <c r="AI14" s="40" t="s">
        <v>87</v>
      </c>
      <c r="AJ14" s="40"/>
      <c r="AK14" s="40"/>
      <c r="AL14" s="40"/>
      <c r="AM14" s="40"/>
      <c r="AN14" s="40"/>
      <c r="AO14" s="40"/>
      <c r="AP14" s="40"/>
      <c r="AQ14" s="41"/>
      <c r="AR14" s="41"/>
      <c r="AS14" s="42">
        <v>112</v>
      </c>
      <c r="AT14" s="19"/>
      <c r="AW14" s="350"/>
      <c r="AX14" s="351"/>
      <c r="AY14" s="40" t="s">
        <v>87</v>
      </c>
      <c r="AZ14" s="40"/>
      <c r="BA14" s="40"/>
      <c r="BB14" s="40"/>
      <c r="BC14" s="40"/>
      <c r="BD14" s="40"/>
      <c r="BE14" s="40"/>
      <c r="BF14" s="40"/>
      <c r="BG14" s="41"/>
      <c r="BH14" s="41"/>
      <c r="BI14" s="42">
        <v>122</v>
      </c>
      <c r="BM14" s="350"/>
      <c r="BN14" s="351"/>
      <c r="BO14" s="40" t="s">
        <v>87</v>
      </c>
      <c r="BP14" s="40"/>
      <c r="BQ14" s="40"/>
      <c r="BR14" s="40"/>
      <c r="BS14" s="40"/>
      <c r="BT14" s="40"/>
      <c r="BU14" s="40"/>
      <c r="BV14" s="40"/>
      <c r="BW14" s="41"/>
      <c r="BX14" s="41"/>
      <c r="BY14" s="42">
        <v>66</v>
      </c>
      <c r="CC14" s="350"/>
      <c r="CD14" s="351"/>
      <c r="CE14" s="40" t="s">
        <v>87</v>
      </c>
      <c r="CF14" s="40"/>
      <c r="CG14" s="40"/>
      <c r="CH14" s="40"/>
      <c r="CI14" s="40"/>
      <c r="CJ14" s="40"/>
      <c r="CK14" s="40"/>
      <c r="CL14" s="40"/>
      <c r="CM14" s="41"/>
      <c r="CN14" s="41"/>
      <c r="CO14" s="42">
        <v>66</v>
      </c>
      <c r="CS14" s="350"/>
      <c r="CT14" s="351"/>
      <c r="CU14" s="40" t="s">
        <v>87</v>
      </c>
      <c r="CV14" s="40"/>
      <c r="CW14" s="40"/>
      <c r="CX14" s="40"/>
      <c r="CY14" s="40"/>
      <c r="CZ14" s="40"/>
      <c r="DA14" s="40"/>
      <c r="DB14" s="40"/>
      <c r="DC14" s="41"/>
      <c r="DD14" s="41"/>
      <c r="DE14" s="42">
        <v>66</v>
      </c>
    </row>
    <row r="15" spans="1:119" x14ac:dyDescent="0.3">
      <c r="A15" s="350"/>
      <c r="B15" s="351"/>
      <c r="C15" s="43" t="s">
        <v>88</v>
      </c>
      <c r="D15" s="43"/>
      <c r="E15" s="43"/>
      <c r="F15" s="43"/>
      <c r="G15" s="43"/>
      <c r="H15" s="43"/>
      <c r="I15" s="43"/>
      <c r="J15" s="43"/>
      <c r="K15" s="44"/>
      <c r="L15" s="44"/>
      <c r="M15" s="45">
        <v>10</v>
      </c>
      <c r="Q15" s="350"/>
      <c r="R15" s="351"/>
      <c r="S15" s="43" t="s">
        <v>88</v>
      </c>
      <c r="T15" s="43"/>
      <c r="U15" s="43"/>
      <c r="V15" s="43"/>
      <c r="W15" s="43"/>
      <c r="X15" s="43"/>
      <c r="Y15" s="43"/>
      <c r="Z15" s="43"/>
      <c r="AA15" s="44"/>
      <c r="AB15" s="44"/>
      <c r="AC15" s="45">
        <v>20</v>
      </c>
      <c r="AG15" s="350"/>
      <c r="AH15" s="351"/>
      <c r="AI15" s="43" t="s">
        <v>88</v>
      </c>
      <c r="AJ15" s="43"/>
      <c r="AK15" s="43"/>
      <c r="AL15" s="43"/>
      <c r="AM15" s="43"/>
      <c r="AN15" s="43"/>
      <c r="AO15" s="43"/>
      <c r="AP15" s="43"/>
      <c r="AQ15" s="44"/>
      <c r="AR15" s="44"/>
      <c r="AS15" s="45">
        <v>30</v>
      </c>
      <c r="AW15" s="350"/>
      <c r="AX15" s="351"/>
      <c r="AY15" s="43" t="s">
        <v>88</v>
      </c>
      <c r="AZ15" s="43"/>
      <c r="BA15" s="43"/>
      <c r="BB15" s="43"/>
      <c r="BC15" s="43"/>
      <c r="BD15" s="43"/>
      <c r="BE15" s="43"/>
      <c r="BF15" s="43"/>
      <c r="BG15" s="44"/>
      <c r="BH15" s="44"/>
      <c r="BI15" s="45">
        <v>40</v>
      </c>
      <c r="BM15" s="350"/>
      <c r="BN15" s="351"/>
      <c r="BO15" s="43" t="s">
        <v>88</v>
      </c>
      <c r="BP15" s="43"/>
      <c r="BQ15" s="43"/>
      <c r="BR15" s="43"/>
      <c r="BS15" s="43"/>
      <c r="BT15" s="43"/>
      <c r="BU15" s="43"/>
      <c r="BV15" s="43"/>
      <c r="BW15" s="44"/>
      <c r="BX15" s="44"/>
      <c r="BY15" s="45">
        <v>27</v>
      </c>
      <c r="CC15" s="350"/>
      <c r="CD15" s="351"/>
      <c r="CE15" s="43" t="s">
        <v>88</v>
      </c>
      <c r="CF15" s="43"/>
      <c r="CG15" s="43"/>
      <c r="CH15" s="43"/>
      <c r="CI15" s="43"/>
      <c r="CJ15" s="43"/>
      <c r="CK15" s="43"/>
      <c r="CL15" s="43"/>
      <c r="CM15" s="44"/>
      <c r="CN15" s="44"/>
      <c r="CO15" s="45">
        <v>27</v>
      </c>
      <c r="CS15" s="350"/>
      <c r="CT15" s="351"/>
      <c r="CU15" s="43" t="s">
        <v>88</v>
      </c>
      <c r="CV15" s="43"/>
      <c r="CW15" s="43"/>
      <c r="CX15" s="43"/>
      <c r="CY15" s="43"/>
      <c r="CZ15" s="43"/>
      <c r="DA15" s="43"/>
      <c r="DB15" s="43"/>
      <c r="DC15" s="44"/>
      <c r="DD15" s="44"/>
      <c r="DE15" s="45">
        <v>27</v>
      </c>
    </row>
    <row r="16" spans="1:119" x14ac:dyDescent="0.3">
      <c r="A16" s="17" t="s">
        <v>89</v>
      </c>
      <c r="B16" s="352"/>
      <c r="C16" s="352"/>
      <c r="D16" s="352"/>
      <c r="E16" s="352"/>
      <c r="F16" s="352"/>
      <c r="G16" s="352"/>
      <c r="H16" s="352"/>
      <c r="I16" s="352"/>
      <c r="J16" s="352"/>
      <c r="K16" s="18"/>
      <c r="L16" s="18"/>
      <c r="M16" s="32">
        <f>((M11*M12)+M13+M14+M15)-(M7+(M8*M9)+M10)</f>
        <v>0</v>
      </c>
      <c r="Q16" s="17" t="s">
        <v>89</v>
      </c>
      <c r="R16" s="352"/>
      <c r="S16" s="352"/>
      <c r="T16" s="352"/>
      <c r="U16" s="352"/>
      <c r="V16" s="352"/>
      <c r="W16" s="352"/>
      <c r="X16" s="352"/>
      <c r="Y16" s="352"/>
      <c r="Z16" s="352"/>
      <c r="AA16" s="18"/>
      <c r="AB16" s="18"/>
      <c r="AC16" s="32">
        <f>((AC11*AC12)+AC13+AC14+AC15)-(AC7+(AC8*AC9)+AC10)</f>
        <v>0</v>
      </c>
      <c r="AG16" s="17" t="s">
        <v>89</v>
      </c>
      <c r="AH16" s="352"/>
      <c r="AI16" s="352"/>
      <c r="AJ16" s="352"/>
      <c r="AK16" s="352"/>
      <c r="AL16" s="352"/>
      <c r="AM16" s="352"/>
      <c r="AN16" s="352"/>
      <c r="AO16" s="352"/>
      <c r="AP16" s="352"/>
      <c r="AQ16" s="18"/>
      <c r="AR16" s="18"/>
      <c r="AS16" s="32">
        <f>((AS11*AS12)+AS13+AS14+AS15)-(AS7+(AS8*AS9)+AS10)</f>
        <v>-1</v>
      </c>
      <c r="AW16" s="17" t="s">
        <v>89</v>
      </c>
      <c r="AX16" s="352"/>
      <c r="AY16" s="352"/>
      <c r="AZ16" s="352"/>
      <c r="BA16" s="352"/>
      <c r="BB16" s="352"/>
      <c r="BC16" s="352"/>
      <c r="BD16" s="352"/>
      <c r="BE16" s="352"/>
      <c r="BF16" s="352"/>
      <c r="BG16" s="18"/>
      <c r="BH16" s="18"/>
      <c r="BI16" s="32">
        <f>((BI11*BI12)+BI13+BI14+BI15)-(BI7+(BI8*BI9)+BI10)</f>
        <v>-1</v>
      </c>
      <c r="BM16" s="17" t="s">
        <v>89</v>
      </c>
      <c r="BN16" s="352"/>
      <c r="BO16" s="352"/>
      <c r="BP16" s="352"/>
      <c r="BQ16" s="352"/>
      <c r="BR16" s="352"/>
      <c r="BS16" s="352"/>
      <c r="BT16" s="352"/>
      <c r="BU16" s="352"/>
      <c r="BV16" s="352"/>
      <c r="BW16" s="18"/>
      <c r="BX16" s="18"/>
      <c r="BY16" s="32">
        <f>((BY11*BY12)+BY13+BY14+BY15)-(BY7+(BY8*BY9)+BY10)</f>
        <v>0</v>
      </c>
      <c r="CC16" s="17" t="s">
        <v>89</v>
      </c>
      <c r="CD16" s="352"/>
      <c r="CE16" s="352"/>
      <c r="CF16" s="352"/>
      <c r="CG16" s="352"/>
      <c r="CH16" s="352"/>
      <c r="CI16" s="352"/>
      <c r="CJ16" s="352"/>
      <c r="CK16" s="352"/>
      <c r="CL16" s="352"/>
      <c r="CM16" s="18"/>
      <c r="CN16" s="18"/>
      <c r="CO16" s="32">
        <f>((CO11*CO12)+CO13+CO14+CO15)-(CO7+(CO8*CO9)+CO10)</f>
        <v>0</v>
      </c>
      <c r="CS16" s="17" t="s">
        <v>89</v>
      </c>
      <c r="CT16" s="352"/>
      <c r="CU16" s="352"/>
      <c r="CV16" s="352"/>
      <c r="CW16" s="352"/>
      <c r="CX16" s="352"/>
      <c r="CY16" s="352"/>
      <c r="CZ16" s="352"/>
      <c r="DA16" s="352"/>
      <c r="DB16" s="352"/>
      <c r="DC16" s="18"/>
      <c r="DD16" s="18"/>
      <c r="DE16" s="32">
        <f>((DE11*DE12)+DE13+DE14+DE15)-(DE7+(DE8*DE9)+DE10)</f>
        <v>0</v>
      </c>
    </row>
    <row r="17" spans="1:119" ht="4.95" customHeight="1" x14ac:dyDescent="0.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353"/>
      <c r="AI17" s="353"/>
      <c r="AJ17" s="353"/>
      <c r="AK17" s="353"/>
      <c r="AL17" s="353"/>
      <c r="AM17" s="353"/>
      <c r="AN17" s="353"/>
      <c r="AO17" s="353"/>
      <c r="AP17" s="353"/>
      <c r="AQ17" s="353"/>
      <c r="AR17" s="353"/>
      <c r="AS17" s="353"/>
      <c r="AT17" s="353"/>
      <c r="AU17" s="353"/>
      <c r="AV17" s="353"/>
      <c r="AW17" s="353"/>
      <c r="AX17" s="353"/>
      <c r="AY17" s="353"/>
      <c r="AZ17" s="353"/>
      <c r="BA17" s="353"/>
      <c r="BB17" s="353"/>
      <c r="BC17" s="353"/>
      <c r="BD17" s="353"/>
      <c r="BE17" s="353"/>
      <c r="BF17" s="353"/>
      <c r="BG17" s="353"/>
      <c r="BH17" s="353"/>
      <c r="BI17" s="353"/>
      <c r="BJ17" s="353"/>
      <c r="BK17" s="353"/>
      <c r="BL17" s="353"/>
      <c r="BM17" s="353"/>
      <c r="BN17" s="353"/>
      <c r="BO17" s="353"/>
      <c r="BP17" s="353"/>
      <c r="BQ17" s="353"/>
      <c r="BR17" s="353"/>
      <c r="BS17" s="353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7"/>
    </row>
    <row r="18" spans="1:119" ht="58.95" customHeight="1" x14ac:dyDescent="0.3">
      <c r="A18" s="23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21"/>
      <c r="AI18" s="347"/>
      <c r="AJ18" s="347"/>
      <c r="AK18" s="347"/>
      <c r="AL18" s="347"/>
      <c r="AM18" s="347"/>
      <c r="AN18" s="347"/>
      <c r="AO18" s="347"/>
      <c r="AP18" s="347"/>
      <c r="AQ18" s="347"/>
      <c r="AR18" s="347"/>
      <c r="AS18" s="347"/>
      <c r="AT18" s="347"/>
      <c r="AU18" s="347"/>
      <c r="AV18" s="347"/>
      <c r="AW18" s="347"/>
      <c r="AX18" s="347"/>
      <c r="AY18" s="347"/>
      <c r="AZ18" s="347"/>
      <c r="BA18" s="347"/>
      <c r="BB18" s="347"/>
      <c r="BC18" s="347"/>
      <c r="BD18" s="347"/>
      <c r="BE18" s="347"/>
      <c r="BF18" s="347"/>
      <c r="BG18" s="347"/>
      <c r="BH18" s="347"/>
      <c r="BI18" s="347"/>
      <c r="BJ18" s="347"/>
      <c r="BK18" s="347"/>
      <c r="BL18" s="347"/>
      <c r="BM18" s="347"/>
      <c r="BN18" s="347"/>
      <c r="BO18" s="347"/>
      <c r="BP18" s="347"/>
      <c r="BQ18" s="221"/>
      <c r="BR18" s="221"/>
      <c r="BS18" s="221"/>
      <c r="BT18" s="24"/>
      <c r="BU18" s="24"/>
      <c r="BV18" s="24"/>
      <c r="BW18" s="24"/>
      <c r="BX18" s="24"/>
      <c r="BY18" s="24"/>
      <c r="BZ18" s="24"/>
      <c r="CA18" s="24"/>
      <c r="CB18" s="24"/>
      <c r="CC18" s="348"/>
      <c r="CD18" s="348"/>
      <c r="CE18" s="348"/>
      <c r="CF18" s="349"/>
      <c r="CG18" s="349"/>
      <c r="CH18" s="349"/>
      <c r="CI18" s="349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9"/>
      <c r="DI18" s="9"/>
    </row>
    <row r="19" spans="1:119" ht="4.95" customHeight="1" x14ac:dyDescent="0.3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9"/>
      <c r="DI19" s="9"/>
    </row>
    <row r="20" spans="1:119" ht="31.2" customHeight="1" x14ac:dyDescent="0.3">
      <c r="A20" s="359" t="s">
        <v>50</v>
      </c>
      <c r="B20" s="360"/>
      <c r="C20" s="360"/>
      <c r="D20" s="361"/>
      <c r="E20" s="361"/>
      <c r="F20" s="361"/>
      <c r="G20" s="361"/>
      <c r="H20" s="361"/>
      <c r="I20" s="361"/>
      <c r="J20" s="361"/>
      <c r="K20" s="361"/>
      <c r="L20" s="36"/>
      <c r="M20" s="37"/>
      <c r="N20" s="9"/>
      <c r="O20" s="9"/>
      <c r="P20" s="20"/>
      <c r="Q20" s="359" t="s">
        <v>51</v>
      </c>
      <c r="R20" s="360"/>
      <c r="S20" s="360"/>
      <c r="T20" s="361"/>
      <c r="U20" s="361"/>
      <c r="V20" s="361"/>
      <c r="W20" s="361"/>
      <c r="X20" s="361"/>
      <c r="Y20" s="361"/>
      <c r="Z20" s="361"/>
      <c r="AA20" s="361"/>
      <c r="AB20" s="36"/>
      <c r="AC20" s="37"/>
      <c r="AD20" s="9"/>
      <c r="AE20" s="9"/>
      <c r="AF20" s="20"/>
      <c r="AG20" s="359" t="s">
        <v>52</v>
      </c>
      <c r="AH20" s="360"/>
      <c r="AI20" s="360"/>
      <c r="AJ20" s="361"/>
      <c r="AK20" s="361"/>
      <c r="AL20" s="361"/>
      <c r="AM20" s="361"/>
      <c r="AN20" s="361"/>
      <c r="AO20" s="361"/>
      <c r="AP20" s="361"/>
      <c r="AQ20" s="361"/>
      <c r="AR20" s="36"/>
      <c r="AS20" s="37"/>
      <c r="AT20" s="9"/>
      <c r="AU20" s="9"/>
      <c r="AV20" s="20"/>
      <c r="AW20" s="359" t="s">
        <v>53</v>
      </c>
      <c r="AX20" s="360"/>
      <c r="AY20" s="360"/>
      <c r="AZ20" s="361"/>
      <c r="BA20" s="361"/>
      <c r="BB20" s="361"/>
      <c r="BC20" s="361"/>
      <c r="BD20" s="361"/>
      <c r="BE20" s="361"/>
      <c r="BF20" s="361"/>
      <c r="BG20" s="361"/>
      <c r="BH20" s="36"/>
      <c r="BI20" s="37"/>
      <c r="BJ20" s="9"/>
      <c r="BK20" s="9"/>
      <c r="BL20" s="20"/>
      <c r="BM20" s="359" t="s">
        <v>54</v>
      </c>
      <c r="BN20" s="360"/>
      <c r="BO20" s="360"/>
      <c r="BP20" s="361"/>
      <c r="BQ20" s="361"/>
      <c r="BR20" s="361"/>
      <c r="BS20" s="361"/>
      <c r="BT20" s="361"/>
      <c r="BU20" s="361"/>
      <c r="BV20" s="361"/>
      <c r="BW20" s="361"/>
      <c r="BX20" s="36"/>
      <c r="BY20" s="37"/>
      <c r="BZ20" s="9"/>
      <c r="CA20" s="9"/>
      <c r="CB20" s="20"/>
      <c r="CC20" s="359" t="s">
        <v>55</v>
      </c>
      <c r="CD20" s="360"/>
      <c r="CE20" s="360"/>
      <c r="CF20" s="361"/>
      <c r="CG20" s="361"/>
      <c r="CH20" s="361"/>
      <c r="CI20" s="361"/>
      <c r="CJ20" s="361"/>
      <c r="CK20" s="361"/>
      <c r="CL20" s="361"/>
      <c r="CM20" s="361"/>
      <c r="CN20" s="36"/>
      <c r="CO20" s="37"/>
      <c r="CP20" s="9"/>
      <c r="CQ20" s="9"/>
      <c r="CR20" s="20"/>
      <c r="CS20" s="359" t="s">
        <v>56</v>
      </c>
      <c r="CT20" s="360"/>
      <c r="CU20" s="360"/>
      <c r="CV20" s="361"/>
      <c r="CW20" s="361"/>
      <c r="CX20" s="361"/>
      <c r="CY20" s="361"/>
      <c r="CZ20" s="361"/>
      <c r="DA20" s="361"/>
      <c r="DB20" s="361"/>
      <c r="DC20" s="361"/>
      <c r="DD20" s="36"/>
      <c r="DE20" s="37"/>
      <c r="DF20" s="9"/>
      <c r="DG20" s="9"/>
      <c r="DH20" s="20"/>
      <c r="DI20" s="20"/>
      <c r="DJ20" s="6"/>
      <c r="DK20" s="2"/>
      <c r="DL20" s="3"/>
      <c r="DM20" s="3"/>
      <c r="DN20" s="2"/>
      <c r="DO20" s="2"/>
    </row>
    <row r="21" spans="1:119" ht="21" customHeight="1" x14ac:dyDescent="0.3">
      <c r="A21" s="359"/>
      <c r="B21" s="360"/>
      <c r="C21" s="360"/>
      <c r="D21" s="361"/>
      <c r="E21" s="361"/>
      <c r="F21" s="361"/>
      <c r="G21" s="361"/>
      <c r="H21" s="361"/>
      <c r="I21" s="361"/>
      <c r="J21" s="361"/>
      <c r="K21" s="361"/>
      <c r="L21" s="36"/>
      <c r="M21" s="38"/>
      <c r="N21" s="9"/>
      <c r="O21" s="9"/>
      <c r="P21" s="35"/>
      <c r="Q21" s="359"/>
      <c r="R21" s="360"/>
      <c r="S21" s="360"/>
      <c r="T21" s="361"/>
      <c r="U21" s="361"/>
      <c r="V21" s="361"/>
      <c r="W21" s="361"/>
      <c r="X21" s="361"/>
      <c r="Y21" s="361"/>
      <c r="Z21" s="361"/>
      <c r="AA21" s="361"/>
      <c r="AB21" s="36"/>
      <c r="AC21" s="38"/>
      <c r="AD21" s="9"/>
      <c r="AE21" s="9"/>
      <c r="AF21" s="35"/>
      <c r="AG21" s="359"/>
      <c r="AH21" s="360"/>
      <c r="AI21" s="360"/>
      <c r="AJ21" s="361"/>
      <c r="AK21" s="361"/>
      <c r="AL21" s="361"/>
      <c r="AM21" s="361"/>
      <c r="AN21" s="361"/>
      <c r="AO21" s="361"/>
      <c r="AP21" s="361"/>
      <c r="AQ21" s="361"/>
      <c r="AR21" s="36"/>
      <c r="AS21" s="38"/>
      <c r="AT21" s="9"/>
      <c r="AU21" s="9"/>
      <c r="AV21" s="35"/>
      <c r="AW21" s="359"/>
      <c r="AX21" s="360"/>
      <c r="AY21" s="360"/>
      <c r="AZ21" s="361"/>
      <c r="BA21" s="361"/>
      <c r="BB21" s="361"/>
      <c r="BC21" s="361"/>
      <c r="BD21" s="361"/>
      <c r="BE21" s="361"/>
      <c r="BF21" s="361"/>
      <c r="BG21" s="361"/>
      <c r="BH21" s="36"/>
      <c r="BI21" s="38"/>
      <c r="BJ21" s="9"/>
      <c r="BK21" s="9"/>
      <c r="BL21" s="35"/>
      <c r="BM21" s="359"/>
      <c r="BN21" s="360"/>
      <c r="BO21" s="360"/>
      <c r="BP21" s="361"/>
      <c r="BQ21" s="361"/>
      <c r="BR21" s="361"/>
      <c r="BS21" s="361"/>
      <c r="BT21" s="361"/>
      <c r="BU21" s="361"/>
      <c r="BV21" s="361"/>
      <c r="BW21" s="361"/>
      <c r="BX21" s="36"/>
      <c r="BY21" s="38"/>
      <c r="BZ21" s="9"/>
      <c r="CA21" s="9"/>
      <c r="CB21" s="35"/>
      <c r="CC21" s="359"/>
      <c r="CD21" s="360"/>
      <c r="CE21" s="360"/>
      <c r="CF21" s="361"/>
      <c r="CG21" s="361"/>
      <c r="CH21" s="361"/>
      <c r="CI21" s="361"/>
      <c r="CJ21" s="361"/>
      <c r="CK21" s="361"/>
      <c r="CL21" s="361"/>
      <c r="CM21" s="361"/>
      <c r="CN21" s="36"/>
      <c r="CO21" s="38"/>
      <c r="CP21" s="9"/>
      <c r="CQ21" s="9"/>
      <c r="CR21" s="35"/>
      <c r="CS21" s="359"/>
      <c r="CT21" s="360"/>
      <c r="CU21" s="360"/>
      <c r="CV21" s="361"/>
      <c r="CW21" s="361"/>
      <c r="CX21" s="361"/>
      <c r="CY21" s="361"/>
      <c r="CZ21" s="361"/>
      <c r="DA21" s="361"/>
      <c r="DB21" s="361"/>
      <c r="DC21" s="361"/>
      <c r="DD21" s="36"/>
      <c r="DE21" s="38"/>
      <c r="DF21" s="9"/>
      <c r="DG21" s="9"/>
      <c r="DH21" s="35"/>
      <c r="DI21" s="35"/>
      <c r="DJ21" s="4"/>
      <c r="DO21" s="5"/>
    </row>
    <row r="22" spans="1:119" ht="18" x14ac:dyDescent="0.3">
      <c r="A22" s="354" t="s">
        <v>76</v>
      </c>
      <c r="B22" s="355"/>
      <c r="C22" s="355"/>
      <c r="D22" s="355"/>
      <c r="E22" s="355"/>
      <c r="F22" s="355"/>
      <c r="G22" s="355"/>
      <c r="H22" s="355"/>
      <c r="I22" s="355"/>
      <c r="J22" s="355"/>
      <c r="K22" s="355"/>
      <c r="L22" s="355"/>
      <c r="M22" s="356"/>
      <c r="Q22" s="354" t="s">
        <v>76</v>
      </c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6"/>
      <c r="AG22" s="354" t="s">
        <v>76</v>
      </c>
      <c r="AH22" s="355"/>
      <c r="AI22" s="355"/>
      <c r="AJ22" s="355"/>
      <c r="AK22" s="355"/>
      <c r="AL22" s="355"/>
      <c r="AM22" s="355"/>
      <c r="AN22" s="355"/>
      <c r="AO22" s="355"/>
      <c r="AP22" s="355"/>
      <c r="AQ22" s="355"/>
      <c r="AR22" s="355"/>
      <c r="AS22" s="356"/>
      <c r="AW22" s="354" t="s">
        <v>76</v>
      </c>
      <c r="AX22" s="355"/>
      <c r="AY22" s="355"/>
      <c r="AZ22" s="355"/>
      <c r="BA22" s="355"/>
      <c r="BB22" s="355"/>
      <c r="BC22" s="355"/>
      <c r="BD22" s="355"/>
      <c r="BE22" s="355"/>
      <c r="BF22" s="355"/>
      <c r="BG22" s="355"/>
      <c r="BH22" s="355"/>
      <c r="BI22" s="356"/>
      <c r="BM22" s="354" t="s">
        <v>76</v>
      </c>
      <c r="BN22" s="355"/>
      <c r="BO22" s="355"/>
      <c r="BP22" s="355"/>
      <c r="BQ22" s="355"/>
      <c r="BR22" s="355"/>
      <c r="BS22" s="355"/>
      <c r="BT22" s="355"/>
      <c r="BU22" s="355"/>
      <c r="BV22" s="355"/>
      <c r="BW22" s="355"/>
      <c r="BX22" s="355"/>
      <c r="BY22" s="356"/>
      <c r="CC22" s="354" t="s">
        <v>76</v>
      </c>
      <c r="CD22" s="355"/>
      <c r="CE22" s="355"/>
      <c r="CF22" s="355"/>
      <c r="CG22" s="355"/>
      <c r="CH22" s="355"/>
      <c r="CI22" s="355"/>
      <c r="CJ22" s="355"/>
      <c r="CK22" s="355"/>
      <c r="CL22" s="355"/>
      <c r="CM22" s="355"/>
      <c r="CN22" s="355"/>
      <c r="CO22" s="356"/>
      <c r="CS22" s="354" t="s">
        <v>76</v>
      </c>
      <c r="CT22" s="355"/>
      <c r="CU22" s="355"/>
      <c r="CV22" s="355"/>
      <c r="CW22" s="355"/>
      <c r="CX22" s="355"/>
      <c r="CY22" s="355"/>
      <c r="CZ22" s="355"/>
      <c r="DA22" s="355"/>
      <c r="DB22" s="355"/>
      <c r="DC22" s="355"/>
      <c r="DD22" s="355"/>
      <c r="DE22" s="356"/>
    </row>
    <row r="23" spans="1:119" x14ac:dyDescent="0.3">
      <c r="A23" s="357" t="s">
        <v>77</v>
      </c>
      <c r="B23" s="358"/>
      <c r="C23" s="13" t="s">
        <v>78</v>
      </c>
      <c r="D23" s="13"/>
      <c r="E23" s="13"/>
      <c r="F23" s="13"/>
      <c r="G23" s="13"/>
      <c r="H23" s="13"/>
      <c r="I23" s="13"/>
      <c r="J23" s="13"/>
      <c r="K23" s="12"/>
      <c r="L23" s="12"/>
      <c r="M23" s="39">
        <v>12300</v>
      </c>
      <c r="Q23" s="357" t="s">
        <v>77</v>
      </c>
      <c r="R23" s="358"/>
      <c r="S23" s="13" t="s">
        <v>78</v>
      </c>
      <c r="T23" s="13"/>
      <c r="U23" s="13"/>
      <c r="V23" s="13"/>
      <c r="W23" s="13"/>
      <c r="X23" s="13"/>
      <c r="Y23" s="13"/>
      <c r="Z23" s="13"/>
      <c r="AA23" s="12"/>
      <c r="AB23" s="12"/>
      <c r="AC23" s="39">
        <v>12300</v>
      </c>
      <c r="AG23" s="357" t="s">
        <v>77</v>
      </c>
      <c r="AH23" s="358"/>
      <c r="AI23" s="13" t="s">
        <v>78</v>
      </c>
      <c r="AJ23" s="13"/>
      <c r="AK23" s="13"/>
      <c r="AL23" s="13"/>
      <c r="AM23" s="13"/>
      <c r="AN23" s="13"/>
      <c r="AO23" s="13"/>
      <c r="AP23" s="13"/>
      <c r="AQ23" s="12"/>
      <c r="AR23" s="12"/>
      <c r="AS23" s="39">
        <v>12300</v>
      </c>
      <c r="AW23" s="357" t="s">
        <v>77</v>
      </c>
      <c r="AX23" s="358"/>
      <c r="AY23" s="13" t="s">
        <v>78</v>
      </c>
      <c r="AZ23" s="13"/>
      <c r="BA23" s="13"/>
      <c r="BB23" s="13"/>
      <c r="BC23" s="13"/>
      <c r="BD23" s="13"/>
      <c r="BE23" s="13"/>
      <c r="BF23" s="13"/>
      <c r="BG23" s="12"/>
      <c r="BH23" s="12"/>
      <c r="BI23" s="39">
        <v>12300</v>
      </c>
      <c r="BM23" s="357" t="s">
        <v>77</v>
      </c>
      <c r="BN23" s="358"/>
      <c r="BO23" s="13" t="s">
        <v>78</v>
      </c>
      <c r="BP23" s="13"/>
      <c r="BQ23" s="13"/>
      <c r="BR23" s="13"/>
      <c r="BS23" s="13"/>
      <c r="BT23" s="13"/>
      <c r="BU23" s="13"/>
      <c r="BV23" s="13"/>
      <c r="BW23" s="12"/>
      <c r="BX23" s="12"/>
      <c r="BY23" s="39">
        <v>12300</v>
      </c>
      <c r="CC23" s="357" t="s">
        <v>77</v>
      </c>
      <c r="CD23" s="358"/>
      <c r="CE23" s="13" t="s">
        <v>78</v>
      </c>
      <c r="CF23" s="13"/>
      <c r="CG23" s="13"/>
      <c r="CH23" s="13"/>
      <c r="CI23" s="13"/>
      <c r="CJ23" s="13"/>
      <c r="CK23" s="13"/>
      <c r="CL23" s="13"/>
      <c r="CM23" s="12"/>
      <c r="CN23" s="12"/>
      <c r="CO23" s="39">
        <v>12300</v>
      </c>
      <c r="CS23" s="357" t="s">
        <v>77</v>
      </c>
      <c r="CT23" s="358"/>
      <c r="CU23" s="13" t="s">
        <v>78</v>
      </c>
      <c r="CV23" s="13"/>
      <c r="CW23" s="13"/>
      <c r="CX23" s="13"/>
      <c r="CY23" s="13"/>
      <c r="CZ23" s="13"/>
      <c r="DA23" s="13"/>
      <c r="DB23" s="13"/>
      <c r="DC23" s="12"/>
      <c r="DD23" s="12"/>
      <c r="DE23" s="39">
        <v>12300</v>
      </c>
    </row>
    <row r="24" spans="1:119" x14ac:dyDescent="0.3">
      <c r="A24" s="357"/>
      <c r="B24" s="358"/>
      <c r="C24" s="14" t="s">
        <v>79</v>
      </c>
      <c r="D24" s="14"/>
      <c r="E24" s="14"/>
      <c r="F24" s="14"/>
      <c r="G24" s="14"/>
      <c r="H24" s="14"/>
      <c r="I24" s="14"/>
      <c r="J24" s="14"/>
      <c r="K24" s="12"/>
      <c r="L24" s="12"/>
      <c r="M24" s="39">
        <v>0</v>
      </c>
      <c r="Q24" s="357"/>
      <c r="R24" s="358"/>
      <c r="S24" s="14" t="s">
        <v>79</v>
      </c>
      <c r="T24" s="14"/>
      <c r="U24" s="14"/>
      <c r="V24" s="14"/>
      <c r="W24" s="14"/>
      <c r="X24" s="14"/>
      <c r="Y24" s="14"/>
      <c r="Z24" s="14"/>
      <c r="AA24" s="12"/>
      <c r="AB24" s="12"/>
      <c r="AC24" s="39">
        <v>1</v>
      </c>
      <c r="AG24" s="357"/>
      <c r="AH24" s="358"/>
      <c r="AI24" s="14" t="s">
        <v>79</v>
      </c>
      <c r="AJ24" s="14"/>
      <c r="AK24" s="14"/>
      <c r="AL24" s="14"/>
      <c r="AM24" s="14"/>
      <c r="AN24" s="14"/>
      <c r="AO24" s="14"/>
      <c r="AP24" s="14"/>
      <c r="AQ24" s="12"/>
      <c r="AR24" s="12"/>
      <c r="AS24" s="39">
        <v>2</v>
      </c>
      <c r="AW24" s="357"/>
      <c r="AX24" s="358"/>
      <c r="AY24" s="14" t="s">
        <v>79</v>
      </c>
      <c r="AZ24" s="14"/>
      <c r="BA24" s="14"/>
      <c r="BB24" s="14"/>
      <c r="BC24" s="14"/>
      <c r="BD24" s="14"/>
      <c r="BE24" s="14"/>
      <c r="BF24" s="14"/>
      <c r="BG24" s="12"/>
      <c r="BH24" s="12"/>
      <c r="BI24" s="39">
        <v>2</v>
      </c>
      <c r="BM24" s="357"/>
      <c r="BN24" s="358"/>
      <c r="BO24" s="14" t="s">
        <v>79</v>
      </c>
      <c r="BP24" s="14"/>
      <c r="BQ24" s="14"/>
      <c r="BR24" s="14"/>
      <c r="BS24" s="14"/>
      <c r="BT24" s="14"/>
      <c r="BU24" s="14"/>
      <c r="BV24" s="14"/>
      <c r="BW24" s="12"/>
      <c r="BX24" s="12"/>
      <c r="BY24" s="39">
        <v>2</v>
      </c>
      <c r="CC24" s="357"/>
      <c r="CD24" s="358"/>
      <c r="CE24" s="14" t="s">
        <v>79</v>
      </c>
      <c r="CF24" s="14"/>
      <c r="CG24" s="14"/>
      <c r="CH24" s="14"/>
      <c r="CI24" s="14"/>
      <c r="CJ24" s="14"/>
      <c r="CK24" s="14"/>
      <c r="CL24" s="14"/>
      <c r="CM24" s="12"/>
      <c r="CN24" s="12"/>
      <c r="CO24" s="39">
        <v>2</v>
      </c>
      <c r="CS24" s="357"/>
      <c r="CT24" s="358"/>
      <c r="CU24" s="14" t="s">
        <v>79</v>
      </c>
      <c r="CV24" s="14"/>
      <c r="CW24" s="14"/>
      <c r="CX24" s="14"/>
      <c r="CY24" s="14"/>
      <c r="CZ24" s="14"/>
      <c r="DA24" s="14"/>
      <c r="DB24" s="14"/>
      <c r="DC24" s="12"/>
      <c r="DD24" s="12"/>
      <c r="DE24" s="39">
        <v>2</v>
      </c>
    </row>
    <row r="25" spans="1:119" x14ac:dyDescent="0.3">
      <c r="A25" s="357"/>
      <c r="B25" s="358"/>
      <c r="C25" s="14" t="s">
        <v>80</v>
      </c>
      <c r="D25" s="14"/>
      <c r="E25" s="14"/>
      <c r="F25" s="14"/>
      <c r="G25" s="14"/>
      <c r="H25" s="14"/>
      <c r="I25" s="14"/>
      <c r="J25" s="14"/>
      <c r="K25" s="12"/>
      <c r="L25" s="12"/>
      <c r="M25" s="39">
        <v>0</v>
      </c>
      <c r="Q25" s="357"/>
      <c r="R25" s="358"/>
      <c r="S25" s="14" t="s">
        <v>81</v>
      </c>
      <c r="T25" s="14"/>
      <c r="U25" s="14"/>
      <c r="V25" s="14"/>
      <c r="W25" s="14"/>
      <c r="X25" s="14"/>
      <c r="Y25" s="14"/>
      <c r="Z25" s="14"/>
      <c r="AA25" s="12"/>
      <c r="AB25" s="12"/>
      <c r="AC25" s="39">
        <v>13500</v>
      </c>
      <c r="AG25" s="357"/>
      <c r="AH25" s="358"/>
      <c r="AI25" s="14" t="s">
        <v>81</v>
      </c>
      <c r="AJ25" s="14"/>
      <c r="AK25" s="14"/>
      <c r="AL25" s="14"/>
      <c r="AM25" s="14"/>
      <c r="AN25" s="14"/>
      <c r="AO25" s="14"/>
      <c r="AP25" s="14"/>
      <c r="AQ25" s="12"/>
      <c r="AR25" s="12"/>
      <c r="AS25" s="39">
        <v>13500</v>
      </c>
      <c r="AW25" s="357"/>
      <c r="AX25" s="358"/>
      <c r="AY25" s="14" t="s">
        <v>81</v>
      </c>
      <c r="AZ25" s="14"/>
      <c r="BA25" s="14"/>
      <c r="BB25" s="14"/>
      <c r="BC25" s="14"/>
      <c r="BD25" s="14"/>
      <c r="BE25" s="14"/>
      <c r="BF25" s="14"/>
      <c r="BG25" s="12"/>
      <c r="BH25" s="12"/>
      <c r="BI25" s="39">
        <v>13500</v>
      </c>
      <c r="BM25" s="357"/>
      <c r="BN25" s="358"/>
      <c r="BO25" s="14" t="s">
        <v>81</v>
      </c>
      <c r="BP25" s="14"/>
      <c r="BQ25" s="14"/>
      <c r="BR25" s="14"/>
      <c r="BS25" s="14"/>
      <c r="BT25" s="14"/>
      <c r="BU25" s="14"/>
      <c r="BV25" s="14"/>
      <c r="BW25" s="12"/>
      <c r="BX25" s="12"/>
      <c r="BY25" s="39">
        <v>13500</v>
      </c>
      <c r="CC25" s="357"/>
      <c r="CD25" s="358"/>
      <c r="CE25" s="14" t="s">
        <v>81</v>
      </c>
      <c r="CF25" s="14"/>
      <c r="CG25" s="14"/>
      <c r="CH25" s="14"/>
      <c r="CI25" s="14"/>
      <c r="CJ25" s="14"/>
      <c r="CK25" s="14"/>
      <c r="CL25" s="14"/>
      <c r="CM25" s="12"/>
      <c r="CN25" s="12"/>
      <c r="CO25" s="39">
        <v>13500</v>
      </c>
      <c r="CS25" s="357"/>
      <c r="CT25" s="358"/>
      <c r="CU25" s="14" t="s">
        <v>81</v>
      </c>
      <c r="CV25" s="14"/>
      <c r="CW25" s="14"/>
      <c r="CX25" s="14"/>
      <c r="CY25" s="14"/>
      <c r="CZ25" s="14"/>
      <c r="DA25" s="14"/>
      <c r="DB25" s="14"/>
      <c r="DC25" s="12"/>
      <c r="DD25" s="12"/>
      <c r="DE25" s="39">
        <v>13500</v>
      </c>
    </row>
    <row r="26" spans="1:119" x14ac:dyDescent="0.3">
      <c r="A26" s="357"/>
      <c r="B26" s="358"/>
      <c r="C26" s="14" t="s">
        <v>82</v>
      </c>
      <c r="D26" s="14"/>
      <c r="E26" s="14"/>
      <c r="F26" s="14"/>
      <c r="G26" s="14"/>
      <c r="H26" s="14"/>
      <c r="I26" s="14"/>
      <c r="J26" s="14"/>
      <c r="K26" s="12"/>
      <c r="L26" s="12"/>
      <c r="M26" s="39">
        <v>0</v>
      </c>
      <c r="Q26" s="357"/>
      <c r="R26" s="358"/>
      <c r="S26" s="14" t="s">
        <v>82</v>
      </c>
      <c r="T26" s="14"/>
      <c r="U26" s="14"/>
      <c r="V26" s="14"/>
      <c r="W26" s="14"/>
      <c r="X26" s="14"/>
      <c r="Y26" s="14"/>
      <c r="Z26" s="14"/>
      <c r="AA26" s="12"/>
      <c r="AB26" s="12"/>
      <c r="AC26" s="39">
        <v>0</v>
      </c>
      <c r="AG26" s="357"/>
      <c r="AH26" s="358"/>
      <c r="AI26" s="14" t="s">
        <v>82</v>
      </c>
      <c r="AJ26" s="14"/>
      <c r="AK26" s="14"/>
      <c r="AL26" s="14"/>
      <c r="AM26" s="14"/>
      <c r="AN26" s="14"/>
      <c r="AO26" s="14"/>
      <c r="AP26" s="14"/>
      <c r="AQ26" s="12"/>
      <c r="AR26" s="12"/>
      <c r="AS26" s="39">
        <v>0</v>
      </c>
      <c r="AW26" s="357"/>
      <c r="AX26" s="358"/>
      <c r="AY26" s="14" t="s">
        <v>82</v>
      </c>
      <c r="AZ26" s="14"/>
      <c r="BA26" s="14"/>
      <c r="BB26" s="14"/>
      <c r="BC26" s="14"/>
      <c r="BD26" s="14"/>
      <c r="BE26" s="14"/>
      <c r="BF26" s="14"/>
      <c r="BG26" s="12"/>
      <c r="BH26" s="12"/>
      <c r="BI26" s="39">
        <v>430</v>
      </c>
      <c r="BM26" s="357"/>
      <c r="BN26" s="358"/>
      <c r="BO26" s="14" t="s">
        <v>82</v>
      </c>
      <c r="BP26" s="14"/>
      <c r="BQ26" s="14"/>
      <c r="BR26" s="14"/>
      <c r="BS26" s="14"/>
      <c r="BT26" s="14"/>
      <c r="BU26" s="14"/>
      <c r="BV26" s="14"/>
      <c r="BW26" s="12"/>
      <c r="BX26" s="12"/>
      <c r="BY26" s="39">
        <v>0</v>
      </c>
      <c r="CC26" s="357"/>
      <c r="CD26" s="358"/>
      <c r="CE26" s="14" t="s">
        <v>82</v>
      </c>
      <c r="CF26" s="14"/>
      <c r="CG26" s="14"/>
      <c r="CH26" s="14"/>
      <c r="CI26" s="14"/>
      <c r="CJ26" s="14"/>
      <c r="CK26" s="14"/>
      <c r="CL26" s="14"/>
      <c r="CM26" s="12"/>
      <c r="CN26" s="12"/>
      <c r="CO26" s="39">
        <v>0</v>
      </c>
      <c r="CS26" s="357"/>
      <c r="CT26" s="358"/>
      <c r="CU26" s="14" t="s">
        <v>82</v>
      </c>
      <c r="CV26" s="14"/>
      <c r="CW26" s="14"/>
      <c r="CX26" s="14"/>
      <c r="CY26" s="14"/>
      <c r="CZ26" s="14"/>
      <c r="DA26" s="14"/>
      <c r="DB26" s="14"/>
      <c r="DC26" s="12"/>
      <c r="DD26" s="12"/>
      <c r="DE26" s="39">
        <v>0</v>
      </c>
    </row>
    <row r="27" spans="1:119" x14ac:dyDescent="0.3">
      <c r="A27" s="350" t="s">
        <v>83</v>
      </c>
      <c r="B27" s="351"/>
      <c r="C27" s="15" t="s">
        <v>84</v>
      </c>
      <c r="D27" s="15"/>
      <c r="E27" s="15"/>
      <c r="F27" s="15"/>
      <c r="G27" s="15"/>
      <c r="H27" s="15"/>
      <c r="I27" s="15"/>
      <c r="J27" s="15"/>
      <c r="K27" s="9"/>
      <c r="L27" s="9"/>
      <c r="M27" s="46">
        <v>94</v>
      </c>
      <c r="Q27" s="350" t="s">
        <v>83</v>
      </c>
      <c r="R27" s="351"/>
      <c r="S27" s="15" t="s">
        <v>84</v>
      </c>
      <c r="T27" s="15"/>
      <c r="U27" s="15"/>
      <c r="V27" s="15"/>
      <c r="W27" s="15"/>
      <c r="X27" s="15"/>
      <c r="Y27" s="15"/>
      <c r="Z27" s="15"/>
      <c r="AA27" s="9"/>
      <c r="AB27" s="9"/>
      <c r="AC27" s="46">
        <v>197</v>
      </c>
      <c r="AG27" s="350" t="s">
        <v>83</v>
      </c>
      <c r="AH27" s="351"/>
      <c r="AI27" s="15" t="s">
        <v>84</v>
      </c>
      <c r="AJ27" s="15"/>
      <c r="AK27" s="15"/>
      <c r="AL27" s="15"/>
      <c r="AM27" s="15"/>
      <c r="AN27" s="15"/>
      <c r="AO27" s="15"/>
      <c r="AP27" s="15"/>
      <c r="AQ27" s="9"/>
      <c r="AR27" s="9"/>
      <c r="AS27" s="46">
        <v>301</v>
      </c>
      <c r="AW27" s="350" t="s">
        <v>83</v>
      </c>
      <c r="AX27" s="351"/>
      <c r="AY27" s="15" t="s">
        <v>84</v>
      </c>
      <c r="AZ27" s="15"/>
      <c r="BA27" s="15"/>
      <c r="BB27" s="15"/>
      <c r="BC27" s="15"/>
      <c r="BD27" s="15"/>
      <c r="BE27" s="15"/>
      <c r="BF27" s="15"/>
      <c r="BG27" s="9"/>
      <c r="BH27" s="9"/>
      <c r="BI27" s="46">
        <v>304</v>
      </c>
      <c r="BM27" s="350" t="s">
        <v>83</v>
      </c>
      <c r="BN27" s="351"/>
      <c r="BO27" s="15" t="s">
        <v>84</v>
      </c>
      <c r="BP27" s="15"/>
      <c r="BQ27" s="15"/>
      <c r="BR27" s="15"/>
      <c r="BS27" s="15"/>
      <c r="BT27" s="15"/>
      <c r="BU27" s="15"/>
      <c r="BV27" s="15"/>
      <c r="BW27" s="9"/>
      <c r="BX27" s="9"/>
      <c r="BY27" s="46">
        <v>130</v>
      </c>
      <c r="CC27" s="350" t="s">
        <v>83</v>
      </c>
      <c r="CD27" s="351"/>
      <c r="CE27" s="15" t="s">
        <v>84</v>
      </c>
      <c r="CF27" s="15"/>
      <c r="CG27" s="15"/>
      <c r="CH27" s="15"/>
      <c r="CI27" s="15"/>
      <c r="CJ27" s="15"/>
      <c r="CK27" s="15"/>
      <c r="CL27" s="15"/>
      <c r="CM27" s="9"/>
      <c r="CN27" s="9"/>
      <c r="CO27" s="46">
        <v>130</v>
      </c>
      <c r="CS27" s="350" t="s">
        <v>83</v>
      </c>
      <c r="CT27" s="351"/>
      <c r="CU27" s="15" t="s">
        <v>84</v>
      </c>
      <c r="CV27" s="15"/>
      <c r="CW27" s="15"/>
      <c r="CX27" s="15"/>
      <c r="CY27" s="15"/>
      <c r="CZ27" s="15"/>
      <c r="DA27" s="15"/>
      <c r="DB27" s="15"/>
      <c r="DC27" s="9"/>
      <c r="DD27" s="9"/>
      <c r="DE27" s="46">
        <v>130</v>
      </c>
    </row>
    <row r="28" spans="1:119" x14ac:dyDescent="0.3">
      <c r="A28" s="350"/>
      <c r="B28" s="351"/>
      <c r="C28" s="15" t="s">
        <v>85</v>
      </c>
      <c r="D28" s="15"/>
      <c r="E28" s="15"/>
      <c r="F28" s="15"/>
      <c r="G28" s="15"/>
      <c r="H28" s="15"/>
      <c r="I28" s="15"/>
      <c r="J28" s="15"/>
      <c r="K28" s="16"/>
      <c r="L28" s="11"/>
      <c r="M28" s="46">
        <v>130</v>
      </c>
      <c r="Q28" s="350"/>
      <c r="R28" s="351"/>
      <c r="S28" s="15" t="s">
        <v>85</v>
      </c>
      <c r="T28" s="15"/>
      <c r="U28" s="15"/>
      <c r="V28" s="15"/>
      <c r="W28" s="15"/>
      <c r="X28" s="15"/>
      <c r="Y28" s="15"/>
      <c r="Z28" s="15"/>
      <c r="AA28" s="16"/>
      <c r="AB28" s="11"/>
      <c r="AC28" s="46">
        <v>130</v>
      </c>
      <c r="AG28" s="350"/>
      <c r="AH28" s="351"/>
      <c r="AI28" s="15" t="s">
        <v>85</v>
      </c>
      <c r="AJ28" s="15"/>
      <c r="AK28" s="15"/>
      <c r="AL28" s="15"/>
      <c r="AM28" s="15"/>
      <c r="AN28" s="15"/>
      <c r="AO28" s="15"/>
      <c r="AP28" s="15"/>
      <c r="AQ28" s="16"/>
      <c r="AR28" s="11"/>
      <c r="AS28" s="46">
        <v>130</v>
      </c>
      <c r="AW28" s="350"/>
      <c r="AX28" s="351"/>
      <c r="AY28" s="15" t="s">
        <v>85</v>
      </c>
      <c r="AZ28" s="15"/>
      <c r="BA28" s="15"/>
      <c r="BB28" s="15"/>
      <c r="BC28" s="15"/>
      <c r="BD28" s="15"/>
      <c r="BE28" s="15"/>
      <c r="BF28" s="15"/>
      <c r="BG28" s="16"/>
      <c r="BH28" s="11"/>
      <c r="BI28" s="46">
        <v>130</v>
      </c>
      <c r="BM28" s="350"/>
      <c r="BN28" s="351"/>
      <c r="BO28" s="15" t="s">
        <v>85</v>
      </c>
      <c r="BP28" s="15"/>
      <c r="BQ28" s="15"/>
      <c r="BR28" s="15"/>
      <c r="BS28" s="15"/>
      <c r="BT28" s="15"/>
      <c r="BU28" s="15"/>
      <c r="BV28" s="15"/>
      <c r="BW28" s="16"/>
      <c r="BX28" s="11"/>
      <c r="BY28" s="46">
        <v>300</v>
      </c>
      <c r="CC28" s="350"/>
      <c r="CD28" s="351"/>
      <c r="CE28" s="15" t="s">
        <v>85</v>
      </c>
      <c r="CF28" s="15"/>
      <c r="CG28" s="15"/>
      <c r="CH28" s="15"/>
      <c r="CI28" s="15"/>
      <c r="CJ28" s="15"/>
      <c r="CK28" s="15"/>
      <c r="CL28" s="15"/>
      <c r="CM28" s="16"/>
      <c r="CN28" s="11"/>
      <c r="CO28" s="46">
        <v>300</v>
      </c>
      <c r="CS28" s="350"/>
      <c r="CT28" s="351"/>
      <c r="CU28" s="15" t="s">
        <v>85</v>
      </c>
      <c r="CV28" s="15"/>
      <c r="CW28" s="15"/>
      <c r="CX28" s="15"/>
      <c r="CY28" s="15"/>
      <c r="CZ28" s="15"/>
      <c r="DA28" s="15"/>
      <c r="DB28" s="15"/>
      <c r="DC28" s="16"/>
      <c r="DD28" s="11"/>
      <c r="DE28" s="46">
        <v>300</v>
      </c>
    </row>
    <row r="29" spans="1:119" x14ac:dyDescent="0.3">
      <c r="A29" s="350"/>
      <c r="B29" s="351"/>
      <c r="C29" s="15" t="s">
        <v>86</v>
      </c>
      <c r="D29" s="15"/>
      <c r="E29" s="15"/>
      <c r="F29" s="15"/>
      <c r="G29" s="15"/>
      <c r="H29" s="15"/>
      <c r="I29" s="15"/>
      <c r="J29" s="15"/>
      <c r="K29" s="9"/>
      <c r="L29" s="9"/>
      <c r="M29" s="46">
        <v>36</v>
      </c>
      <c r="Q29" s="350"/>
      <c r="R29" s="351"/>
      <c r="S29" s="15" t="s">
        <v>86</v>
      </c>
      <c r="T29" s="15"/>
      <c r="U29" s="15"/>
      <c r="V29" s="15"/>
      <c r="W29" s="15"/>
      <c r="X29" s="15"/>
      <c r="Y29" s="15"/>
      <c r="Z29" s="15"/>
      <c r="AA29" s="9"/>
      <c r="AB29" s="9"/>
      <c r="AC29" s="46">
        <v>81</v>
      </c>
      <c r="AG29" s="350"/>
      <c r="AH29" s="351"/>
      <c r="AI29" s="15" t="s">
        <v>86</v>
      </c>
      <c r="AJ29" s="15"/>
      <c r="AK29" s="15"/>
      <c r="AL29" s="15"/>
      <c r="AM29" s="15"/>
      <c r="AN29" s="15"/>
      <c r="AO29" s="15"/>
      <c r="AP29" s="15"/>
      <c r="AQ29" s="9"/>
      <c r="AR29" s="9"/>
      <c r="AS29" s="46">
        <v>27</v>
      </c>
      <c r="AW29" s="350"/>
      <c r="AX29" s="351"/>
      <c r="AY29" s="15" t="s">
        <v>86</v>
      </c>
      <c r="AZ29" s="15"/>
      <c r="BA29" s="15"/>
      <c r="BB29" s="15"/>
      <c r="BC29" s="15"/>
      <c r="BD29" s="15"/>
      <c r="BE29" s="15"/>
      <c r="BF29" s="15"/>
      <c r="BG29" s="9"/>
      <c r="BH29" s="9"/>
      <c r="BI29" s="46">
        <v>47</v>
      </c>
      <c r="BM29" s="350"/>
      <c r="BN29" s="351"/>
      <c r="BO29" s="15" t="s">
        <v>86</v>
      </c>
      <c r="BP29" s="15"/>
      <c r="BQ29" s="15"/>
      <c r="BR29" s="15"/>
      <c r="BS29" s="15"/>
      <c r="BT29" s="15"/>
      <c r="BU29" s="15"/>
      <c r="BV29" s="15"/>
      <c r="BW29" s="9"/>
      <c r="BX29" s="9"/>
      <c r="BY29" s="46">
        <v>207</v>
      </c>
      <c r="CC29" s="350"/>
      <c r="CD29" s="351"/>
      <c r="CE29" s="15" t="s">
        <v>86</v>
      </c>
      <c r="CF29" s="15"/>
      <c r="CG29" s="15"/>
      <c r="CH29" s="15"/>
      <c r="CI29" s="15"/>
      <c r="CJ29" s="15"/>
      <c r="CK29" s="15"/>
      <c r="CL29" s="15"/>
      <c r="CM29" s="9"/>
      <c r="CN29" s="9"/>
      <c r="CO29" s="46">
        <v>207</v>
      </c>
      <c r="CS29" s="350"/>
      <c r="CT29" s="351"/>
      <c r="CU29" s="15" t="s">
        <v>86</v>
      </c>
      <c r="CV29" s="15"/>
      <c r="CW29" s="15"/>
      <c r="CX29" s="15"/>
      <c r="CY29" s="15"/>
      <c r="CZ29" s="15"/>
      <c r="DA29" s="15"/>
      <c r="DB29" s="15"/>
      <c r="DC29" s="9"/>
      <c r="DD29" s="9"/>
      <c r="DE29" s="46">
        <v>207</v>
      </c>
    </row>
    <row r="30" spans="1:119" x14ac:dyDescent="0.3">
      <c r="A30" s="350"/>
      <c r="B30" s="351"/>
      <c r="C30" s="40" t="s">
        <v>87</v>
      </c>
      <c r="D30" s="40"/>
      <c r="E30" s="40"/>
      <c r="F30" s="40"/>
      <c r="G30" s="40"/>
      <c r="H30" s="40"/>
      <c r="I30" s="40"/>
      <c r="J30" s="40"/>
      <c r="K30" s="41"/>
      <c r="L30" s="41"/>
      <c r="M30" s="42">
        <v>34</v>
      </c>
      <c r="Q30" s="350"/>
      <c r="R30" s="351"/>
      <c r="S30" s="40" t="s">
        <v>87</v>
      </c>
      <c r="T30" s="40"/>
      <c r="U30" s="40"/>
      <c r="V30" s="40"/>
      <c r="W30" s="40"/>
      <c r="X30" s="40"/>
      <c r="Y30" s="40"/>
      <c r="Z30" s="40"/>
      <c r="AA30" s="41"/>
      <c r="AB30" s="41"/>
      <c r="AC30" s="42">
        <v>89</v>
      </c>
      <c r="AG30" s="350"/>
      <c r="AH30" s="351"/>
      <c r="AI30" s="40" t="s">
        <v>87</v>
      </c>
      <c r="AJ30" s="40"/>
      <c r="AK30" s="40"/>
      <c r="AL30" s="40"/>
      <c r="AM30" s="40"/>
      <c r="AN30" s="40"/>
      <c r="AO30" s="40"/>
      <c r="AP30" s="40"/>
      <c r="AQ30" s="41"/>
      <c r="AR30" s="41"/>
      <c r="AS30" s="42">
        <v>112</v>
      </c>
      <c r="AT30" s="19"/>
      <c r="AW30" s="350"/>
      <c r="AX30" s="351"/>
      <c r="AY30" s="40" t="s">
        <v>87</v>
      </c>
      <c r="AZ30" s="40"/>
      <c r="BA30" s="40"/>
      <c r="BB30" s="40"/>
      <c r="BC30" s="40"/>
      <c r="BD30" s="40"/>
      <c r="BE30" s="40"/>
      <c r="BF30" s="40"/>
      <c r="BG30" s="41"/>
      <c r="BH30" s="41"/>
      <c r="BI30" s="42">
        <v>122</v>
      </c>
      <c r="BM30" s="350"/>
      <c r="BN30" s="351"/>
      <c r="BO30" s="40" t="s">
        <v>87</v>
      </c>
      <c r="BP30" s="40"/>
      <c r="BQ30" s="40"/>
      <c r="BR30" s="40"/>
      <c r="BS30" s="40"/>
      <c r="BT30" s="40"/>
      <c r="BU30" s="40"/>
      <c r="BV30" s="40"/>
      <c r="BW30" s="41"/>
      <c r="BX30" s="41"/>
      <c r="BY30" s="42">
        <v>66</v>
      </c>
      <c r="CC30" s="350"/>
      <c r="CD30" s="351"/>
      <c r="CE30" s="40" t="s">
        <v>87</v>
      </c>
      <c r="CF30" s="40"/>
      <c r="CG30" s="40"/>
      <c r="CH30" s="40"/>
      <c r="CI30" s="40"/>
      <c r="CJ30" s="40"/>
      <c r="CK30" s="40"/>
      <c r="CL30" s="40"/>
      <c r="CM30" s="41"/>
      <c r="CN30" s="41"/>
      <c r="CO30" s="42">
        <v>66</v>
      </c>
      <c r="CS30" s="350"/>
      <c r="CT30" s="351"/>
      <c r="CU30" s="40" t="s">
        <v>87</v>
      </c>
      <c r="CV30" s="40"/>
      <c r="CW30" s="40"/>
      <c r="CX30" s="40"/>
      <c r="CY30" s="40"/>
      <c r="CZ30" s="40"/>
      <c r="DA30" s="40"/>
      <c r="DB30" s="40"/>
      <c r="DC30" s="41"/>
      <c r="DD30" s="41"/>
      <c r="DE30" s="42">
        <v>66</v>
      </c>
    </row>
    <row r="31" spans="1:119" x14ac:dyDescent="0.3">
      <c r="A31" s="350"/>
      <c r="B31" s="351"/>
      <c r="C31" s="43" t="s">
        <v>88</v>
      </c>
      <c r="D31" s="43"/>
      <c r="E31" s="43"/>
      <c r="F31" s="43"/>
      <c r="G31" s="43"/>
      <c r="H31" s="43"/>
      <c r="I31" s="43"/>
      <c r="J31" s="43"/>
      <c r="K31" s="44"/>
      <c r="L31" s="44"/>
      <c r="M31" s="45">
        <v>10</v>
      </c>
      <c r="Q31" s="350"/>
      <c r="R31" s="351"/>
      <c r="S31" s="43" t="s">
        <v>88</v>
      </c>
      <c r="T31" s="43"/>
      <c r="U31" s="43"/>
      <c r="V31" s="43"/>
      <c r="W31" s="43"/>
      <c r="X31" s="43"/>
      <c r="Y31" s="43"/>
      <c r="Z31" s="43"/>
      <c r="AA31" s="44"/>
      <c r="AB31" s="44"/>
      <c r="AC31" s="45">
        <v>20</v>
      </c>
      <c r="AG31" s="350"/>
      <c r="AH31" s="351"/>
      <c r="AI31" s="43" t="s">
        <v>88</v>
      </c>
      <c r="AJ31" s="43"/>
      <c r="AK31" s="43"/>
      <c r="AL31" s="43"/>
      <c r="AM31" s="43"/>
      <c r="AN31" s="43"/>
      <c r="AO31" s="43"/>
      <c r="AP31" s="43"/>
      <c r="AQ31" s="44"/>
      <c r="AR31" s="44"/>
      <c r="AS31" s="45">
        <v>30</v>
      </c>
      <c r="AW31" s="350"/>
      <c r="AX31" s="351"/>
      <c r="AY31" s="43" t="s">
        <v>88</v>
      </c>
      <c r="AZ31" s="43"/>
      <c r="BA31" s="43"/>
      <c r="BB31" s="43"/>
      <c r="BC31" s="43"/>
      <c r="BD31" s="43"/>
      <c r="BE31" s="43"/>
      <c r="BF31" s="43"/>
      <c r="BG31" s="44"/>
      <c r="BH31" s="44"/>
      <c r="BI31" s="45">
        <v>40</v>
      </c>
      <c r="BM31" s="350"/>
      <c r="BN31" s="351"/>
      <c r="BO31" s="43" t="s">
        <v>88</v>
      </c>
      <c r="BP31" s="43"/>
      <c r="BQ31" s="43"/>
      <c r="BR31" s="43"/>
      <c r="BS31" s="43"/>
      <c r="BT31" s="43"/>
      <c r="BU31" s="43"/>
      <c r="BV31" s="43"/>
      <c r="BW31" s="44"/>
      <c r="BX31" s="44"/>
      <c r="BY31" s="45">
        <v>27</v>
      </c>
      <c r="CC31" s="350"/>
      <c r="CD31" s="351"/>
      <c r="CE31" s="43" t="s">
        <v>88</v>
      </c>
      <c r="CF31" s="43"/>
      <c r="CG31" s="43"/>
      <c r="CH31" s="43"/>
      <c r="CI31" s="43"/>
      <c r="CJ31" s="43"/>
      <c r="CK31" s="43"/>
      <c r="CL31" s="43"/>
      <c r="CM31" s="44"/>
      <c r="CN31" s="44"/>
      <c r="CO31" s="45">
        <v>27</v>
      </c>
      <c r="CS31" s="350"/>
      <c r="CT31" s="351"/>
      <c r="CU31" s="43" t="s">
        <v>88</v>
      </c>
      <c r="CV31" s="43"/>
      <c r="CW31" s="43"/>
      <c r="CX31" s="43"/>
      <c r="CY31" s="43"/>
      <c r="CZ31" s="43"/>
      <c r="DA31" s="43"/>
      <c r="DB31" s="43"/>
      <c r="DC31" s="44"/>
      <c r="DD31" s="44"/>
      <c r="DE31" s="45">
        <v>27</v>
      </c>
    </row>
    <row r="32" spans="1:119" x14ac:dyDescent="0.3">
      <c r="A32" s="17" t="s">
        <v>89</v>
      </c>
      <c r="B32" s="352"/>
      <c r="C32" s="352"/>
      <c r="D32" s="352"/>
      <c r="E32" s="352"/>
      <c r="F32" s="352"/>
      <c r="G32" s="352"/>
      <c r="H32" s="352"/>
      <c r="I32" s="352"/>
      <c r="J32" s="352"/>
      <c r="K32" s="18"/>
      <c r="L32" s="18"/>
      <c r="M32" s="32">
        <f>((M27*M28)+M29+M30+M31)-(M23+(M24*M25)+M26)</f>
        <v>0</v>
      </c>
      <c r="Q32" s="17" t="s">
        <v>89</v>
      </c>
      <c r="R32" s="352"/>
      <c r="S32" s="352"/>
      <c r="T32" s="352"/>
      <c r="U32" s="352"/>
      <c r="V32" s="352"/>
      <c r="W32" s="352"/>
      <c r="X32" s="352"/>
      <c r="Y32" s="352"/>
      <c r="Z32" s="352"/>
      <c r="AA32" s="18"/>
      <c r="AB32" s="18"/>
      <c r="AC32" s="32">
        <f>((AC27*AC28)+AC29+AC30+AC31)-(AC23+(AC24*AC25)+AC26)</f>
        <v>0</v>
      </c>
      <c r="AG32" s="17" t="s">
        <v>89</v>
      </c>
      <c r="AH32" s="352"/>
      <c r="AI32" s="352"/>
      <c r="AJ32" s="352"/>
      <c r="AK32" s="352"/>
      <c r="AL32" s="352"/>
      <c r="AM32" s="352"/>
      <c r="AN32" s="352"/>
      <c r="AO32" s="352"/>
      <c r="AP32" s="352"/>
      <c r="AQ32" s="18"/>
      <c r="AR32" s="18"/>
      <c r="AS32" s="32">
        <f>((AS27*AS28)+AS29+AS30+AS31)-(AS23+(AS24*AS25)+AS26)</f>
        <v>-1</v>
      </c>
      <c r="AW32" s="17" t="s">
        <v>89</v>
      </c>
      <c r="AX32" s="352"/>
      <c r="AY32" s="352"/>
      <c r="AZ32" s="352"/>
      <c r="BA32" s="352"/>
      <c r="BB32" s="352"/>
      <c r="BC32" s="352"/>
      <c r="BD32" s="352"/>
      <c r="BE32" s="352"/>
      <c r="BF32" s="352"/>
      <c r="BG32" s="18"/>
      <c r="BH32" s="18"/>
      <c r="BI32" s="32">
        <f>((BI27*BI28)+BI29+BI30+BI31)-(BI23+(BI24*BI25)+BI26)</f>
        <v>-1</v>
      </c>
      <c r="BM32" s="17" t="s">
        <v>89</v>
      </c>
      <c r="BN32" s="352"/>
      <c r="BO32" s="352"/>
      <c r="BP32" s="352"/>
      <c r="BQ32" s="352"/>
      <c r="BR32" s="352"/>
      <c r="BS32" s="352"/>
      <c r="BT32" s="352"/>
      <c r="BU32" s="352"/>
      <c r="BV32" s="352"/>
      <c r="BW32" s="18"/>
      <c r="BX32" s="18"/>
      <c r="BY32" s="32">
        <f>((BY27*BY28)+BY29+BY30+BY31)-(BY23+(BY24*BY25)+BY26)</f>
        <v>0</v>
      </c>
      <c r="CC32" s="17" t="s">
        <v>89</v>
      </c>
      <c r="CD32" s="352"/>
      <c r="CE32" s="352"/>
      <c r="CF32" s="352"/>
      <c r="CG32" s="352"/>
      <c r="CH32" s="352"/>
      <c r="CI32" s="352"/>
      <c r="CJ32" s="352"/>
      <c r="CK32" s="352"/>
      <c r="CL32" s="352"/>
      <c r="CM32" s="18"/>
      <c r="CN32" s="18"/>
      <c r="CO32" s="32">
        <f>((CO27*CO28)+CO29+CO30+CO31)-(CO23+(CO24*CO25)+CO26)</f>
        <v>0</v>
      </c>
      <c r="CS32" s="17" t="s">
        <v>89</v>
      </c>
      <c r="CT32" s="352"/>
      <c r="CU32" s="352"/>
      <c r="CV32" s="352"/>
      <c r="CW32" s="352"/>
      <c r="CX32" s="352"/>
      <c r="CY32" s="352"/>
      <c r="CZ32" s="352"/>
      <c r="DA32" s="352"/>
      <c r="DB32" s="352"/>
      <c r="DC32" s="18"/>
      <c r="DD32" s="18"/>
      <c r="DE32" s="32">
        <f>((DE27*DE28)+DE29+DE30+DE31)-(DE23+(DE24*DE25)+DE26)</f>
        <v>0</v>
      </c>
    </row>
  </sheetData>
  <mergeCells count="106">
    <mergeCell ref="CC2:CE2"/>
    <mergeCell ref="CF2:CI2"/>
    <mergeCell ref="CS6:DE6"/>
    <mergeCell ref="CT16:DB16"/>
    <mergeCell ref="CT32:DB32"/>
    <mergeCell ref="AH1:BS1"/>
    <mergeCell ref="AI2:BP2"/>
    <mergeCell ref="R16:Z16"/>
    <mergeCell ref="Q20:S21"/>
    <mergeCell ref="T20:AA20"/>
    <mergeCell ref="Q22:AC22"/>
    <mergeCell ref="AG7:AH10"/>
    <mergeCell ref="CS7:CT10"/>
    <mergeCell ref="AG4:AI5"/>
    <mergeCell ref="AW4:AY5"/>
    <mergeCell ref="BM4:BO5"/>
    <mergeCell ref="CC4:CE5"/>
    <mergeCell ref="CS4:CU5"/>
    <mergeCell ref="AJ4:AQ4"/>
    <mergeCell ref="AG6:AS6"/>
    <mergeCell ref="AZ4:BG4"/>
    <mergeCell ref="BP4:BW4"/>
    <mergeCell ref="CF4:CM4"/>
    <mergeCell ref="CV4:DC4"/>
    <mergeCell ref="D4:K4"/>
    <mergeCell ref="A6:M6"/>
    <mergeCell ref="A7:B10"/>
    <mergeCell ref="B16:J16"/>
    <mergeCell ref="Q6:AC6"/>
    <mergeCell ref="A4:C5"/>
    <mergeCell ref="A20:C21"/>
    <mergeCell ref="D20:K20"/>
    <mergeCell ref="A22:M22"/>
    <mergeCell ref="A11:B15"/>
    <mergeCell ref="T4:AA4"/>
    <mergeCell ref="Q7:R10"/>
    <mergeCell ref="Q4:S5"/>
    <mergeCell ref="D5:K5"/>
    <mergeCell ref="T5:AA5"/>
    <mergeCell ref="AJ5:AQ5"/>
    <mergeCell ref="AZ5:BG5"/>
    <mergeCell ref="BP5:BW5"/>
    <mergeCell ref="CF5:CM5"/>
    <mergeCell ref="CV5:DC5"/>
    <mergeCell ref="AW6:BI6"/>
    <mergeCell ref="AW7:AX10"/>
    <mergeCell ref="AX16:BF16"/>
    <mergeCell ref="BM6:BY6"/>
    <mergeCell ref="BM7:BN10"/>
    <mergeCell ref="BN16:BV16"/>
    <mergeCell ref="CC6:CO6"/>
    <mergeCell ref="CC7:CD10"/>
    <mergeCell ref="CD16:CL16"/>
    <mergeCell ref="AW20:AY21"/>
    <mergeCell ref="AZ20:BG20"/>
    <mergeCell ref="BM20:BO21"/>
    <mergeCell ref="BP20:BW20"/>
    <mergeCell ref="CC20:CE21"/>
    <mergeCell ref="CF20:CM20"/>
    <mergeCell ref="CS20:CU21"/>
    <mergeCell ref="CV20:DC20"/>
    <mergeCell ref="D21:K21"/>
    <mergeCell ref="T21:AA21"/>
    <mergeCell ref="AJ21:AQ21"/>
    <mergeCell ref="AZ21:BG21"/>
    <mergeCell ref="BP21:BW21"/>
    <mergeCell ref="CF21:CM21"/>
    <mergeCell ref="CV21:DC21"/>
    <mergeCell ref="AG20:AI21"/>
    <mergeCell ref="AJ20:AQ20"/>
    <mergeCell ref="AW22:BI22"/>
    <mergeCell ref="BM22:BY22"/>
    <mergeCell ref="CC22:CO22"/>
    <mergeCell ref="CS22:DE22"/>
    <mergeCell ref="A23:B26"/>
    <mergeCell ref="Q23:R26"/>
    <mergeCell ref="AG23:AH26"/>
    <mergeCell ref="AW23:AX26"/>
    <mergeCell ref="BM23:BN26"/>
    <mergeCell ref="CC23:CD26"/>
    <mergeCell ref="CS23:CT26"/>
    <mergeCell ref="AG22:AS22"/>
    <mergeCell ref="A27:B31"/>
    <mergeCell ref="Q27:R31"/>
    <mergeCell ref="AG27:AH31"/>
    <mergeCell ref="AW27:AX31"/>
    <mergeCell ref="BM27:BN31"/>
    <mergeCell ref="CC27:CD31"/>
    <mergeCell ref="CS27:CT31"/>
    <mergeCell ref="B32:J32"/>
    <mergeCell ref="R32:Z32"/>
    <mergeCell ref="AH32:AP32"/>
    <mergeCell ref="AX32:BF32"/>
    <mergeCell ref="BN32:BV32"/>
    <mergeCell ref="CD32:CL32"/>
    <mergeCell ref="AI18:BP18"/>
    <mergeCell ref="CC18:CE18"/>
    <mergeCell ref="CF18:CI18"/>
    <mergeCell ref="CS11:CT15"/>
    <mergeCell ref="CC11:CD15"/>
    <mergeCell ref="BM11:BN15"/>
    <mergeCell ref="AW11:AX15"/>
    <mergeCell ref="AG11:AH15"/>
    <mergeCell ref="Q11:R15"/>
    <mergeCell ref="AH16:AP16"/>
    <mergeCell ref="AH17:BS17"/>
  </mergeCells>
  <conditionalFormatting sqref="M16">
    <cfRule type="aboveAverage" dxfId="27" priority="65" aboveAverage="0"/>
    <cfRule type="cellIs" dxfId="26" priority="66" operator="between">
      <formula>0</formula>
      <formula>0</formula>
    </cfRule>
  </conditionalFormatting>
  <conditionalFormatting sqref="AC16">
    <cfRule type="aboveAverage" dxfId="25" priority="39" aboveAverage="0"/>
    <cfRule type="cellIs" dxfId="24" priority="40" operator="between">
      <formula>0</formula>
      <formula>0</formula>
    </cfRule>
  </conditionalFormatting>
  <conditionalFormatting sqref="AS16">
    <cfRule type="aboveAverage" dxfId="23" priority="37" aboveAverage="0"/>
    <cfRule type="cellIs" dxfId="22" priority="38" operator="between">
      <formula>0</formula>
      <formula>0</formula>
    </cfRule>
  </conditionalFormatting>
  <conditionalFormatting sqref="BI16">
    <cfRule type="aboveAverage" dxfId="21" priority="35" aboveAverage="0"/>
    <cfRule type="cellIs" dxfId="20" priority="36" operator="between">
      <formula>0</formula>
      <formula>0</formula>
    </cfRule>
  </conditionalFormatting>
  <conditionalFormatting sqref="BY16">
    <cfRule type="aboveAverage" dxfId="19" priority="33" aboveAverage="0"/>
    <cfRule type="cellIs" dxfId="18" priority="34" operator="between">
      <formula>0</formula>
      <formula>0</formula>
    </cfRule>
  </conditionalFormatting>
  <conditionalFormatting sqref="CO16">
    <cfRule type="aboveAverage" dxfId="17" priority="31" aboveAverage="0"/>
    <cfRule type="cellIs" dxfId="16" priority="32" operator="between">
      <formula>0</formula>
      <formula>0</formula>
    </cfRule>
  </conditionalFormatting>
  <conditionalFormatting sqref="DE16">
    <cfRule type="aboveAverage" dxfId="15" priority="29" aboveAverage="0"/>
    <cfRule type="cellIs" dxfId="14" priority="30" operator="between">
      <formula>0</formula>
      <formula>0</formula>
    </cfRule>
  </conditionalFormatting>
  <conditionalFormatting sqref="M32">
    <cfRule type="aboveAverage" dxfId="13" priority="13" aboveAverage="0"/>
    <cfRule type="cellIs" dxfId="12" priority="14" operator="between">
      <formula>0</formula>
      <formula>0</formula>
    </cfRule>
  </conditionalFormatting>
  <conditionalFormatting sqref="AC32">
    <cfRule type="aboveAverage" dxfId="11" priority="11" aboveAverage="0"/>
    <cfRule type="cellIs" dxfId="10" priority="12" operator="between">
      <formula>0</formula>
      <formula>0</formula>
    </cfRule>
  </conditionalFormatting>
  <conditionalFormatting sqref="AS32">
    <cfRule type="aboveAverage" dxfId="9" priority="9" aboveAverage="0"/>
    <cfRule type="cellIs" dxfId="8" priority="10" operator="between">
      <formula>0</formula>
      <formula>0</formula>
    </cfRule>
  </conditionalFormatting>
  <conditionalFormatting sqref="BI32">
    <cfRule type="aboveAverage" dxfId="7" priority="7" aboveAverage="0"/>
    <cfRule type="cellIs" dxfId="6" priority="8" operator="between">
      <formula>0</formula>
      <formula>0</formula>
    </cfRule>
  </conditionalFormatting>
  <conditionalFormatting sqref="BY32">
    <cfRule type="aboveAverage" dxfId="5" priority="5" aboveAverage="0"/>
    <cfRule type="cellIs" dxfId="4" priority="6" operator="between">
      <formula>0</formula>
      <formula>0</formula>
    </cfRule>
  </conditionalFormatting>
  <conditionalFormatting sqref="CO32">
    <cfRule type="aboveAverage" dxfId="3" priority="3" aboveAverage="0"/>
    <cfRule type="cellIs" dxfId="2" priority="4" operator="between">
      <formula>0</formula>
      <formula>0</formula>
    </cfRule>
  </conditionalFormatting>
  <conditionalFormatting sqref="DE32">
    <cfRule type="aboveAverage" dxfId="1" priority="1" aboveAverage="0"/>
    <cfRule type="cellIs" dxfId="0" priority="2" operator="between">
      <formula>0</formula>
      <formula>0</formula>
    </cfRule>
  </conditionalFormatting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B34:N65"/>
  <sheetViews>
    <sheetView topLeftCell="A3" zoomScale="81" zoomScaleNormal="81" zoomScalePageLayoutView="81" workbookViewId="0">
      <selection activeCell="K30" sqref="K30"/>
    </sheetView>
  </sheetViews>
  <sheetFormatPr baseColWidth="10" defaultColWidth="11" defaultRowHeight="15.6" x14ac:dyDescent="0.3"/>
  <sheetData>
    <row r="34" spans="3:14" ht="21" x14ac:dyDescent="0.4">
      <c r="C34" s="224" t="s">
        <v>57</v>
      </c>
      <c r="D34" s="224">
        <v>150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5" spans="3:14" x14ac:dyDescent="0.3">
      <c r="C35" s="224" t="s">
        <v>58</v>
      </c>
      <c r="D35" s="224">
        <v>50</v>
      </c>
      <c r="E35" s="224"/>
      <c r="F35" s="224"/>
      <c r="G35" s="224"/>
      <c r="H35" s="224"/>
      <c r="I35" s="224"/>
      <c r="J35" s="224"/>
      <c r="K35" s="224"/>
      <c r="L35" s="224"/>
      <c r="M35" s="224"/>
      <c r="N35" s="224"/>
    </row>
    <row r="36" spans="3:14" x14ac:dyDescent="0.3">
      <c r="C36" s="224" t="s">
        <v>59</v>
      </c>
      <c r="D36" s="224">
        <v>200</v>
      </c>
      <c r="E36" s="224"/>
      <c r="F36" s="224"/>
      <c r="G36" s="224"/>
      <c r="H36" s="224"/>
      <c r="I36" s="224"/>
      <c r="J36" s="224"/>
      <c r="K36" s="224"/>
      <c r="L36" s="224"/>
      <c r="M36" s="224"/>
      <c r="N36" s="224"/>
    </row>
    <row r="37" spans="3:14" x14ac:dyDescent="0.3">
      <c r="C37" s="224" t="s">
        <v>60</v>
      </c>
      <c r="D37" s="224">
        <f>SUM(D34:D36)</f>
        <v>400</v>
      </c>
      <c r="E37" s="224"/>
      <c r="F37" s="224"/>
      <c r="G37" s="224"/>
      <c r="H37" s="224"/>
      <c r="I37" s="224"/>
      <c r="J37" s="224"/>
      <c r="K37" s="224"/>
      <c r="L37" s="224"/>
      <c r="M37" s="224"/>
      <c r="N37" s="224"/>
    </row>
    <row r="38" spans="3:14" x14ac:dyDescent="0.3"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</row>
    <row r="39" spans="3:14" x14ac:dyDescent="0.3">
      <c r="C39" s="224" t="s">
        <v>61</v>
      </c>
      <c r="D39" s="300">
        <v>115</v>
      </c>
      <c r="E39" s="224"/>
      <c r="F39" s="224"/>
      <c r="G39" s="224"/>
      <c r="H39" s="224"/>
      <c r="I39" s="224"/>
      <c r="J39" s="224"/>
      <c r="K39" s="224"/>
      <c r="L39" s="224"/>
      <c r="M39" s="224"/>
      <c r="N39" s="224"/>
    </row>
    <row r="40" spans="3:14" x14ac:dyDescent="0.3">
      <c r="C40" s="224" t="s">
        <v>62</v>
      </c>
      <c r="D40" s="224">
        <v>3</v>
      </c>
      <c r="E40" s="224"/>
      <c r="F40" s="224"/>
      <c r="G40" s="224"/>
      <c r="H40" s="224"/>
      <c r="I40" s="224"/>
      <c r="J40" s="224"/>
      <c r="K40" s="224"/>
      <c r="L40" s="224"/>
      <c r="M40" s="224"/>
      <c r="N40" s="224"/>
    </row>
    <row r="41" spans="3:14" x14ac:dyDescent="0.3">
      <c r="C41" s="224" t="s">
        <v>63</v>
      </c>
      <c r="D41" s="300">
        <f>400-D39-D40</f>
        <v>282</v>
      </c>
      <c r="E41" s="224"/>
      <c r="F41" s="224"/>
      <c r="G41" s="224"/>
      <c r="H41" s="224"/>
      <c r="I41" s="224"/>
      <c r="J41" s="224"/>
      <c r="K41" s="224"/>
      <c r="L41" s="224"/>
      <c r="M41" s="224"/>
      <c r="N41" s="224"/>
    </row>
    <row r="57" spans="2:3" ht="21" x14ac:dyDescent="0.3">
      <c r="B57" s="344"/>
      <c r="C57" s="344"/>
    </row>
    <row r="58" spans="2:3" ht="21" x14ac:dyDescent="0.4">
      <c r="B58" s="22"/>
      <c r="C58" s="22"/>
    </row>
    <row r="59" spans="2:3" x14ac:dyDescent="0.3">
      <c r="B59" s="224"/>
      <c r="C59" s="224"/>
    </row>
    <row r="60" spans="2:3" x14ac:dyDescent="0.3">
      <c r="B60" s="224"/>
      <c r="C60" s="224"/>
    </row>
    <row r="61" spans="2:3" x14ac:dyDescent="0.3">
      <c r="B61" s="224"/>
      <c r="C61" s="224"/>
    </row>
    <row r="62" spans="2:3" x14ac:dyDescent="0.3">
      <c r="B62" s="224"/>
      <c r="C62" s="224"/>
    </row>
    <row r="63" spans="2:3" x14ac:dyDescent="0.3">
      <c r="B63" s="224"/>
      <c r="C63" s="224"/>
    </row>
    <row r="64" spans="2:3" x14ac:dyDescent="0.3">
      <c r="B64" s="224"/>
      <c r="C64" s="224"/>
    </row>
    <row r="65" spans="2:3" x14ac:dyDescent="0.3">
      <c r="B65" s="224"/>
      <c r="C65" s="224"/>
    </row>
  </sheetData>
  <mergeCells count="1">
    <mergeCell ref="B57:C57"/>
  </mergeCells>
  <pageMargins left="0.7" right="0.7" top="0.75" bottom="0.75" header="0.3" footer="0.3"/>
  <pageSetup paperSize="9" orientation="portrait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SyracuseOfficeCustomData>{"createMode":"plain_doc","forceRefresh":"0"}</SyracuseOfficeCustomData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C32BF939A1A043B045C6E3923A1CBA" ma:contentTypeVersion="2" ma:contentTypeDescription="Crée un document." ma:contentTypeScope="" ma:versionID="064d374767e28871b8850f3c3f994951">
  <xsd:schema xmlns:xsd="http://www.w3.org/2001/XMLSchema" xmlns:xs="http://www.w3.org/2001/XMLSchema" xmlns:p="http://schemas.microsoft.com/office/2006/metadata/properties" xmlns:ns3="21219ac5-30d3-4802-a187-60a49bc2c257" targetNamespace="http://schemas.microsoft.com/office/2006/metadata/properties" ma:root="true" ma:fieldsID="0fcfe5562c9224e0a240c7b37695e49a" ns3:_="">
    <xsd:import namespace="21219ac5-30d3-4802-a187-60a49bc2c25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19ac5-30d3-4802-a187-60a49bc2c2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785351-A517-48E8-BA77-84C468504BCB}">
  <ds:schemaRefs>
    <ds:schemaRef ds:uri="http://schemas.microsoft.com/office/infopath/2007/PartnerControls"/>
    <ds:schemaRef ds:uri="http://www.w3.org/XML/1998/namespace"/>
    <ds:schemaRef ds:uri="http://purl.org/dc/terms/"/>
    <ds:schemaRef ds:uri="21219ac5-30d3-4802-a187-60a49bc2c257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9559657-9A1B-41CF-B2BF-99F26F3DE521}">
  <ds:schemaRefs/>
</ds:datastoreItem>
</file>

<file path=customXml/itemProps3.xml><?xml version="1.0" encoding="utf-8"?>
<ds:datastoreItem xmlns:ds="http://schemas.openxmlformats.org/officeDocument/2006/customXml" ds:itemID="{82377603-2BE6-4367-8A82-97A7C60897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219ac5-30d3-4802-a187-60a49bc2c2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ADFF921-92FD-4D92-9344-9654E85660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TABLEAU DE BORD</vt:lpstr>
      <vt:lpstr>Données</vt:lpstr>
      <vt:lpstr>POINTS PALETTES</vt:lpstr>
      <vt:lpstr>Compteur pupitre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Sylvain DUMONT</cp:lastModifiedBy>
  <cp:revision/>
  <dcterms:created xsi:type="dcterms:W3CDTF">2020-12-20T04:38:01Z</dcterms:created>
  <dcterms:modified xsi:type="dcterms:W3CDTF">2021-01-23T12:28:51Z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0x010100FBC32BF939A1A043B045C6E3923A1CBA</vt:lpwstr>
  </property>
</Properties>
</file>