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15" yWindow="-15" windowWidth="15330" windowHeight="8025"/>
  </bookViews>
  <sheets>
    <sheet name="Agents" sheetId="1" r:id="rId1"/>
    <sheet name="Modèle" sheetId="9" state="hidden" r:id="rId2"/>
    <sheet name="RELATIONS PUBLIQUES" sheetId="161" r:id="rId3"/>
    <sheet name="GESTION" sheetId="160" r:id="rId4"/>
    <sheet name="RESSOURCES HUMAINES" sheetId="159" r:id="rId5"/>
    <sheet name="PRODUCTION" sheetId="158" r:id="rId6"/>
    <sheet name="VENTE" sheetId="157" r:id="rId7"/>
    <sheet name="JURIDIQUE" sheetId="156" r:id="rId8"/>
  </sheets>
  <definedNames>
    <definedName name="_xlnm._FilterDatabase" localSheetId="0" hidden="1">Agents!$A$3:$L$68</definedName>
    <definedName name="_xlnm._FilterDatabase" localSheetId="3" hidden="1">GESTION!$K$1:$K$2</definedName>
    <definedName name="_xlnm._FilterDatabase" localSheetId="7" hidden="1">JURIDIQUE!$K$1:$K$2</definedName>
    <definedName name="_xlnm._FilterDatabase" localSheetId="1" hidden="1">Modèle!$K$1:$K$2</definedName>
    <definedName name="_xlnm._FilterDatabase" localSheetId="5" hidden="1">PRODUCTION!$K$1:$K$2</definedName>
    <definedName name="_xlnm._FilterDatabase" localSheetId="2" hidden="1">'RELATIONS PUBLIQUES'!$K$1:$K$2</definedName>
    <definedName name="_xlnm._FilterDatabase" localSheetId="4" hidden="1">'RESSOURCES HUMAINES'!$K$1:$K$2</definedName>
    <definedName name="_xlnm._FilterDatabase" localSheetId="6" hidden="1">VENTE!$K$1:$K$2</definedName>
    <definedName name="Base" localSheetId="0">Agents!$A$3:$L$68</definedName>
    <definedName name="_xlnm.Criteria" localSheetId="3">GESTION!$K$1:$K$2</definedName>
    <definedName name="_xlnm.Criteria" localSheetId="7">JURIDIQUE!$K$1:$K$2</definedName>
    <definedName name="_xlnm.Criteria" localSheetId="1">Modèle!$K$1:$K$2</definedName>
    <definedName name="_xlnm.Criteria" localSheetId="5">PRODUCTION!$K$1:$K$2</definedName>
    <definedName name="_xlnm.Criteria" localSheetId="2">'RELATIONS PUBLIQUES'!$K$1:$K$2</definedName>
    <definedName name="_xlnm.Criteria" localSheetId="4">'RESSOURCES HUMAINES'!$K$1:$K$2</definedName>
    <definedName name="_xlnm.Criteria" localSheetId="6">VENTE!$K$1:$K$2</definedName>
    <definedName name="_xlnm.Extract" localSheetId="0">Agents!#REF!</definedName>
    <definedName name="_xlnm.Extract" localSheetId="3">GESTION!$A$1:$I$1</definedName>
    <definedName name="_xlnm.Extract" localSheetId="7">JURIDIQUE!$A$1:$I$1</definedName>
    <definedName name="_xlnm.Extract" localSheetId="1">Modèle!$A$1:$I$1</definedName>
    <definedName name="_xlnm.Extract" localSheetId="5">PRODUCTION!$A$1:$I$1</definedName>
    <definedName name="_xlnm.Extract" localSheetId="2">'RELATIONS PUBLIQUES'!$A$1:$I$1</definedName>
    <definedName name="_xlnm.Extract" localSheetId="4">'RESSOURCES HUMAINES'!$A$1:$I$1</definedName>
    <definedName name="_xlnm.Extract" localSheetId="6">VENTE!$A$1:$I$1</definedName>
  </definedNames>
  <calcPr calcId="125725"/>
</workbook>
</file>

<file path=xl/calcChain.xml><?xml version="1.0" encoding="utf-8"?>
<calcChain xmlns="http://schemas.openxmlformats.org/spreadsheetml/2006/main">
  <c r="U7" i="161"/>
  <c r="T7"/>
  <c r="Q7"/>
  <c r="P7"/>
  <c r="O7"/>
  <c r="N7"/>
  <c r="M7"/>
  <c r="L7"/>
  <c r="U6"/>
  <c r="T6"/>
  <c r="Q6"/>
  <c r="P6"/>
  <c r="O6"/>
  <c r="N6"/>
  <c r="M6"/>
  <c r="L6"/>
  <c r="K6"/>
  <c r="U7" i="160"/>
  <c r="T7"/>
  <c r="Q7"/>
  <c r="P7"/>
  <c r="O7"/>
  <c r="N7"/>
  <c r="M7"/>
  <c r="L7"/>
  <c r="U6"/>
  <c r="T6"/>
  <c r="Q6"/>
  <c r="P6"/>
  <c r="O6"/>
  <c r="N6"/>
  <c r="M6"/>
  <c r="L6"/>
  <c r="K6"/>
  <c r="U7" i="159"/>
  <c r="T7"/>
  <c r="Q7"/>
  <c r="P7"/>
  <c r="O7"/>
  <c r="N7"/>
  <c r="M7"/>
  <c r="L7"/>
  <c r="U6"/>
  <c r="T6"/>
  <c r="Q6"/>
  <c r="P6"/>
  <c r="O6"/>
  <c r="N6"/>
  <c r="M6"/>
  <c r="L6"/>
  <c r="K6"/>
  <c r="U7" i="158"/>
  <c r="T7"/>
  <c r="Q7"/>
  <c r="P7"/>
  <c r="O7"/>
  <c r="N7"/>
  <c r="M7"/>
  <c r="L7"/>
  <c r="U6"/>
  <c r="T6"/>
  <c r="Q6"/>
  <c r="P6"/>
  <c r="O6"/>
  <c r="N6"/>
  <c r="M6"/>
  <c r="L6"/>
  <c r="K6"/>
  <c r="U7" i="157"/>
  <c r="T7"/>
  <c r="Q7"/>
  <c r="P7"/>
  <c r="O7"/>
  <c r="N7"/>
  <c r="M7"/>
  <c r="L7"/>
  <c r="U6"/>
  <c r="T6"/>
  <c r="Q6"/>
  <c r="P6"/>
  <c r="O6"/>
  <c r="N6"/>
  <c r="M6"/>
  <c r="L6"/>
  <c r="K6"/>
  <c r="U7" i="156"/>
  <c r="T7"/>
  <c r="Q7"/>
  <c r="P7"/>
  <c r="O7"/>
  <c r="N7"/>
  <c r="M7"/>
  <c r="L7"/>
  <c r="U6"/>
  <c r="T6"/>
  <c r="Q6"/>
  <c r="P6"/>
  <c r="O6"/>
  <c r="N6"/>
  <c r="M6"/>
  <c r="L6"/>
  <c r="K6"/>
  <c r="T7" i="9"/>
  <c r="T6"/>
  <c r="U7"/>
  <c r="U6"/>
  <c r="K6" l="1"/>
  <c r="L55" i="1"/>
  <c r="L56"/>
  <c r="L57"/>
  <c r="L58"/>
  <c r="L59"/>
  <c r="L60"/>
  <c r="L61"/>
  <c r="L62"/>
  <c r="L63"/>
  <c r="L64"/>
  <c r="L65"/>
  <c r="L66"/>
  <c r="L67"/>
  <c r="L68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L4"/>
  <c r="G4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33"/>
  <c r="Q7" i="9" l="1"/>
  <c r="P7"/>
  <c r="O7"/>
  <c r="N7"/>
  <c r="M7"/>
  <c r="L7"/>
  <c r="Q6"/>
  <c r="P6"/>
  <c r="O6"/>
  <c r="N6"/>
  <c r="M6"/>
  <c r="L6"/>
  <c r="G6" i="1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5"/>
</calcChain>
</file>

<file path=xl/sharedStrings.xml><?xml version="1.0" encoding="utf-8"?>
<sst xmlns="http://schemas.openxmlformats.org/spreadsheetml/2006/main" count="989" uniqueCount="171">
  <si>
    <t>SERVICE</t>
  </si>
  <si>
    <t>TITRE</t>
  </si>
  <si>
    <t>NOM</t>
  </si>
  <si>
    <t>PRENOM</t>
  </si>
  <si>
    <t>NAISSANCE</t>
  </si>
  <si>
    <t>PROFESSION</t>
  </si>
  <si>
    <t>SALAIRE</t>
  </si>
  <si>
    <t>GESTION</t>
  </si>
  <si>
    <t>Mademoiselle</t>
  </si>
  <si>
    <t>HEBERT</t>
  </si>
  <si>
    <t>Claude</t>
  </si>
  <si>
    <t>Comptable</t>
  </si>
  <si>
    <t>GONDOUIN</t>
  </si>
  <si>
    <t>Eve</t>
  </si>
  <si>
    <t>Monsieur</t>
  </si>
  <si>
    <t>CABRILLAC</t>
  </si>
  <si>
    <t>Etienne</t>
  </si>
  <si>
    <t>Informaticien</t>
  </si>
  <si>
    <t>BERTHAU</t>
  </si>
  <si>
    <t>Assistant de Direction</t>
  </si>
  <si>
    <t>Madame</t>
  </si>
  <si>
    <t>MARTIN</t>
  </si>
  <si>
    <t>Jacqueline</t>
  </si>
  <si>
    <t>Opératrice de saisie</t>
  </si>
  <si>
    <t>LEGEMBLE</t>
  </si>
  <si>
    <t>Lucien</t>
  </si>
  <si>
    <t>Opérateur de saisie</t>
  </si>
  <si>
    <t>LACOUR</t>
  </si>
  <si>
    <t>Danièle</t>
  </si>
  <si>
    <t>Technicien</t>
  </si>
  <si>
    <t>GUILLOTIN</t>
  </si>
  <si>
    <t>Henriette</t>
  </si>
  <si>
    <t>Informaticienne</t>
  </si>
  <si>
    <t>DUVAL</t>
  </si>
  <si>
    <t>Albert</t>
  </si>
  <si>
    <t>Directeur</t>
  </si>
  <si>
    <t>DIER</t>
  </si>
  <si>
    <t>Roger</t>
  </si>
  <si>
    <t>GERMAIN</t>
  </si>
  <si>
    <t>France</t>
  </si>
  <si>
    <t>Secrétaire</t>
  </si>
  <si>
    <t>DROUIN</t>
  </si>
  <si>
    <t>Henry</t>
  </si>
  <si>
    <t>Monique</t>
  </si>
  <si>
    <t>ROUSSEL</t>
  </si>
  <si>
    <t>Sylvie</t>
  </si>
  <si>
    <t>JURIDIQUE</t>
  </si>
  <si>
    <t>BLANCHET</t>
  </si>
  <si>
    <t>Christine</t>
  </si>
  <si>
    <t>Juriste</t>
  </si>
  <si>
    <t>JEAN</t>
  </si>
  <si>
    <t>Gustave</t>
  </si>
  <si>
    <t>ANGOT</t>
  </si>
  <si>
    <t>Pierre</t>
  </si>
  <si>
    <t>Assistant Juridique</t>
  </si>
  <si>
    <t>Martine</t>
  </si>
  <si>
    <t>BOULINEAU</t>
  </si>
  <si>
    <t>Philippe</t>
  </si>
  <si>
    <t>PRODUCTION</t>
  </si>
  <si>
    <t>DESGRIPPES</t>
  </si>
  <si>
    <t>Fabien</t>
  </si>
  <si>
    <t>Ouvrier Spécialisé</t>
  </si>
  <si>
    <t>FOURNIL</t>
  </si>
  <si>
    <t>Claire</t>
  </si>
  <si>
    <t>Assistante de Direction</t>
  </si>
  <si>
    <t>VENTE</t>
  </si>
  <si>
    <t>Ingénieur</t>
  </si>
  <si>
    <t>Louis</t>
  </si>
  <si>
    <t>BOISSIERE</t>
  </si>
  <si>
    <t>Daniel</t>
  </si>
  <si>
    <t>MONNET</t>
  </si>
  <si>
    <t>Jean-Marie</t>
  </si>
  <si>
    <t>DECORDE</t>
  </si>
  <si>
    <t>Aline</t>
  </si>
  <si>
    <t>BRESSON</t>
  </si>
  <si>
    <t>Christian</t>
  </si>
  <si>
    <t>LEFEBVRE</t>
  </si>
  <si>
    <t>Bernard</t>
  </si>
  <si>
    <t>DENOYER</t>
  </si>
  <si>
    <t>Christiane</t>
  </si>
  <si>
    <t>Ouvrière Spécialisée</t>
  </si>
  <si>
    <t>DELAMARRE</t>
  </si>
  <si>
    <t>LAMOTTE</t>
  </si>
  <si>
    <t>Fernand</t>
  </si>
  <si>
    <t>CABOULET</t>
  </si>
  <si>
    <t>Marcelle</t>
  </si>
  <si>
    <t>BUREAU</t>
  </si>
  <si>
    <t>Raymonde</t>
  </si>
  <si>
    <t>Technicienne</t>
  </si>
  <si>
    <t>BEAUCAMP</t>
  </si>
  <si>
    <t>CAVILLON</t>
  </si>
  <si>
    <t>Jean-Claude</t>
  </si>
  <si>
    <t>PETIT</t>
  </si>
  <si>
    <t>Maurice</t>
  </si>
  <si>
    <t>CARDIN</t>
  </si>
  <si>
    <t>MARMANT</t>
  </si>
  <si>
    <t>RELATIONS PUBLIQUES</t>
  </si>
  <si>
    <t>LEROI</t>
  </si>
  <si>
    <t>Jacques</t>
  </si>
  <si>
    <t>Attaché de Presse</t>
  </si>
  <si>
    <t>POUPARDIN</t>
  </si>
  <si>
    <t>Renée</t>
  </si>
  <si>
    <t>Jean</t>
  </si>
  <si>
    <t>TIMBERT</t>
  </si>
  <si>
    <t>Axel</t>
  </si>
  <si>
    <t>Rédacteur en Chef</t>
  </si>
  <si>
    <t>DUMONT</t>
  </si>
  <si>
    <t>Directrice</t>
  </si>
  <si>
    <t>FOLLIN</t>
  </si>
  <si>
    <t>Claudie</t>
  </si>
  <si>
    <t>RESSOURCES HUMAINES</t>
  </si>
  <si>
    <t>BOUQUET</t>
  </si>
  <si>
    <t>Solange</t>
  </si>
  <si>
    <t>BENARD</t>
  </si>
  <si>
    <t>Camille</t>
  </si>
  <si>
    <t>DUCLOS</t>
  </si>
  <si>
    <t>Nathalie</t>
  </si>
  <si>
    <t>Secrétaire de Direction</t>
  </si>
  <si>
    <t>DELAHAYE</t>
  </si>
  <si>
    <t>Alain</t>
  </si>
  <si>
    <t>HIRCHE</t>
  </si>
  <si>
    <t>RIMBERT</t>
  </si>
  <si>
    <t>DAUZOU</t>
  </si>
  <si>
    <t>Michel</t>
  </si>
  <si>
    <t>Technicien Commercial</t>
  </si>
  <si>
    <t>CORONNAT</t>
  </si>
  <si>
    <t>BOULAND</t>
  </si>
  <si>
    <t>Georges</t>
  </si>
  <si>
    <t>LETELLIER</t>
  </si>
  <si>
    <t>Bruno</t>
  </si>
  <si>
    <t>Technicien de Maintenance</t>
  </si>
  <si>
    <t>BAZIRE</t>
  </si>
  <si>
    <t>Marielle</t>
  </si>
  <si>
    <t>RIGOBERT</t>
  </si>
  <si>
    <t>Robert</t>
  </si>
  <si>
    <t>CORDIER</t>
  </si>
  <si>
    <t>Ingénieur Commercial</t>
  </si>
  <si>
    <t>PREVOST</t>
  </si>
  <si>
    <t>Paulette</t>
  </si>
  <si>
    <t>LEVASSEUR</t>
  </si>
  <si>
    <t>Hubert</t>
  </si>
  <si>
    <t>LEGENDRE</t>
  </si>
  <si>
    <t>ZEMBAIN</t>
  </si>
  <si>
    <t>Paul</t>
  </si>
  <si>
    <t>HEUTTE</t>
  </si>
  <si>
    <t>Joseph</t>
  </si>
  <si>
    <t>YANG</t>
  </si>
  <si>
    <t>Li</t>
  </si>
  <si>
    <t>AUZOU</t>
  </si>
  <si>
    <t>Marc</t>
  </si>
  <si>
    <t>DUMONTIER</t>
  </si>
  <si>
    <t>Marcel</t>
  </si>
  <si>
    <t>AGE</t>
  </si>
  <si>
    <t>Mini</t>
  </si>
  <si>
    <t>1er Quart</t>
  </si>
  <si>
    <t>Moyenne</t>
  </si>
  <si>
    <t>3ième Quart</t>
  </si>
  <si>
    <t>Maxi</t>
  </si>
  <si>
    <t>Statistiques</t>
  </si>
  <si>
    <t>MATRICULE</t>
  </si>
  <si>
    <t>Médiane</t>
  </si>
  <si>
    <t>Caroline</t>
  </si>
  <si>
    <t>SATUT</t>
  </si>
  <si>
    <t>Cadre</t>
  </si>
  <si>
    <t>Non cadre</t>
  </si>
  <si>
    <t>EMBAUCHE</t>
  </si>
  <si>
    <t>ANCIENNETE</t>
  </si>
  <si>
    <t>Agent technique</t>
  </si>
  <si>
    <t>ETABLISSEMENT</t>
  </si>
  <si>
    <t>Effectif</t>
  </si>
  <si>
    <t>Masse salariale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</si>
</sst>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2"/>
      <color indexed="53"/>
      <name val="Arial"/>
      <family val="2"/>
    </font>
    <font>
      <b/>
      <sz val="11"/>
      <color indexed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theme="5" tint="-0.499984740745262"/>
      </left>
      <right/>
      <top style="medium">
        <color theme="5" tint="-0.499984740745262"/>
      </top>
      <bottom/>
      <diagonal/>
    </border>
    <border>
      <left/>
      <right/>
      <top style="medium">
        <color theme="5" tint="-0.499984740745262"/>
      </top>
      <bottom/>
      <diagonal/>
    </border>
    <border>
      <left/>
      <right style="medium">
        <color theme="5" tint="-0.499984740745262"/>
      </right>
      <top style="medium">
        <color theme="5" tint="-0.499984740745262"/>
      </top>
      <bottom/>
      <diagonal/>
    </border>
    <border>
      <left style="medium">
        <color theme="5" tint="-0.499984740745262"/>
      </left>
      <right/>
      <top/>
      <bottom/>
      <diagonal/>
    </border>
    <border>
      <left/>
      <right style="medium">
        <color theme="5" tint="-0.499984740745262"/>
      </right>
      <top/>
      <bottom/>
      <diagonal/>
    </border>
    <border>
      <left style="medium">
        <color theme="5" tint="-0.499984740745262"/>
      </left>
      <right/>
      <top/>
      <bottom style="medium">
        <color theme="5" tint="-0.499984740745262"/>
      </bottom>
      <diagonal/>
    </border>
    <border>
      <left/>
      <right/>
      <top/>
      <bottom style="medium">
        <color theme="5" tint="-0.499984740745262"/>
      </bottom>
      <diagonal/>
    </border>
    <border>
      <left/>
      <right style="medium">
        <color theme="5" tint="-0.499984740745262"/>
      </right>
      <top/>
      <bottom style="medium">
        <color theme="5" tint="-0.499984740745262"/>
      </bottom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theme="5" tint="-0.499984740745262"/>
      </left>
      <right/>
      <top style="thin">
        <color theme="5" tint="-0.499984740745262"/>
      </top>
      <bottom style="thin">
        <color theme="5" tint="-0.499984740745262"/>
      </bottom>
      <diagonal/>
    </border>
    <border>
      <left/>
      <right/>
      <top style="thin">
        <color theme="5" tint="-0.499984740745262"/>
      </top>
      <bottom style="thin">
        <color theme="5" tint="-0.499984740745262"/>
      </bottom>
      <diagonal/>
    </border>
    <border>
      <left/>
      <right style="thin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  <border>
      <left/>
      <right/>
      <top/>
      <bottom style="thin">
        <color theme="5" tint="-0.499984740745262"/>
      </bottom>
      <diagonal/>
    </border>
  </borders>
  <cellStyleXfs count="2">
    <xf numFmtId="0" fontId="0" fillId="0" borderId="0"/>
    <xf numFmtId="0" fontId="2" fillId="0" borderId="0" applyFont="0" applyFill="0" applyBorder="0" applyAlignment="0" applyProtection="0"/>
  </cellStyleXfs>
  <cellXfs count="35">
    <xf numFmtId="0" fontId="0" fillId="0" borderId="0" xfId="0"/>
    <xf numFmtId="14" fontId="0" fillId="0" borderId="0" xfId="0" applyNumberFormat="1"/>
    <xf numFmtId="0" fontId="0" fillId="0" borderId="0" xfId="1" applyFont="1"/>
    <xf numFmtId="0" fontId="0" fillId="0" borderId="0" xfId="0" applyFill="1"/>
    <xf numFmtId="0" fontId="1" fillId="0" borderId="0" xfId="0" applyFont="1"/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3" fillId="0" borderId="1" xfId="0" applyFont="1" applyBorder="1" applyAlignment="1">
      <alignment horizontal="left" inden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left" indent="1"/>
    </xf>
    <xf numFmtId="0" fontId="4" fillId="2" borderId="4" xfId="0" applyFont="1" applyFill="1" applyBorder="1" applyAlignment="1">
      <alignment horizontal="left" indent="1"/>
    </xf>
    <xf numFmtId="0" fontId="4" fillId="2" borderId="9" xfId="0" applyFont="1" applyFill="1" applyBorder="1"/>
    <xf numFmtId="0" fontId="4" fillId="2" borderId="10" xfId="0" applyFont="1" applyFill="1" applyBorder="1"/>
    <xf numFmtId="0" fontId="4" fillId="2" borderId="10" xfId="1" applyFont="1" applyFill="1" applyBorder="1" applyAlignment="1">
      <alignment horizontal="center"/>
    </xf>
    <xf numFmtId="14" fontId="4" fillId="2" borderId="10" xfId="0" applyNumberFormat="1" applyFont="1" applyFill="1" applyBorder="1"/>
    <xf numFmtId="0" fontId="4" fillId="2" borderId="11" xfId="0" applyFont="1" applyFill="1" applyBorder="1"/>
    <xf numFmtId="0" fontId="5" fillId="0" borderId="0" xfId="0" applyFont="1" applyFill="1" applyBorder="1"/>
    <xf numFmtId="0" fontId="5" fillId="0" borderId="0" xfId="1" applyFont="1" applyFill="1" applyBorder="1"/>
    <xf numFmtId="14" fontId="5" fillId="0" borderId="0" xfId="0" applyNumberFormat="1" applyFont="1" applyFill="1" applyBorder="1"/>
    <xf numFmtId="0" fontId="3" fillId="0" borderId="0" xfId="0" applyFont="1"/>
    <xf numFmtId="0" fontId="3" fillId="0" borderId="12" xfId="0" applyFont="1" applyBorder="1"/>
    <xf numFmtId="0" fontId="3" fillId="4" borderId="14" xfId="0" applyFont="1" applyFill="1" applyBorder="1"/>
    <xf numFmtId="3" fontId="4" fillId="2" borderId="0" xfId="1" applyNumberFormat="1" applyFont="1" applyFill="1" applyBorder="1"/>
    <xf numFmtId="3" fontId="4" fillId="2" borderId="5" xfId="1" applyNumberFormat="1" applyFont="1" applyFill="1" applyBorder="1"/>
    <xf numFmtId="3" fontId="3" fillId="0" borderId="7" xfId="1" applyNumberFormat="1" applyFont="1" applyBorder="1"/>
    <xf numFmtId="3" fontId="3" fillId="0" borderId="8" xfId="1" applyNumberFormat="1" applyFont="1" applyBorder="1"/>
    <xf numFmtId="3" fontId="3" fillId="3" borderId="13" xfId="0" applyNumberFormat="1" applyFont="1" applyFill="1" applyBorder="1"/>
    <xf numFmtId="3" fontId="0" fillId="0" borderId="0" xfId="0" applyNumberFormat="1"/>
    <xf numFmtId="3" fontId="4" fillId="2" borderId="10" xfId="0" applyNumberFormat="1" applyFont="1" applyFill="1" applyBorder="1"/>
    <xf numFmtId="3" fontId="5" fillId="0" borderId="0" xfId="0" applyNumberFormat="1" applyFont="1" applyFill="1" applyBorder="1"/>
    <xf numFmtId="0" fontId="3" fillId="3" borderId="0" xfId="0" applyFont="1" applyFill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strRef>
          <c:f>Modèle!$K$2</c:f>
          <c:strCache>
            <c:ptCount val="1"/>
            <c:pt idx="0">
              <c:v>RESSOURCES HUMAINES</c:v>
            </c:pt>
          </c:strCache>
        </c:strRef>
      </c:tx>
      <c:layout/>
      <c:txPr>
        <a:bodyPr/>
        <a:lstStyle/>
        <a:p>
          <a:pPr>
            <a:defRPr sz="1200"/>
          </a:pPr>
          <a:endParaRPr lang="fr-FR"/>
        </a:p>
      </c:txPr>
    </c:title>
    <c:plotArea>
      <c:layout>
        <c:manualLayout>
          <c:layoutTarget val="inner"/>
          <c:xMode val="edge"/>
          <c:yMode val="edge"/>
          <c:x val="0.15673905043152037"/>
          <c:y val="0.16117107635812794"/>
          <c:w val="0.74801967533895564"/>
          <c:h val="0.6109585099242707"/>
        </c:manualLayout>
      </c:layout>
      <c:barChart>
        <c:barDir val="col"/>
        <c:grouping val="clustered"/>
        <c:ser>
          <c:idx val="0"/>
          <c:order val="0"/>
          <c:tx>
            <c:strRef>
              <c:f>Modèle!$T$4</c:f>
              <c:strCache>
                <c:ptCount val="1"/>
                <c:pt idx="0">
                  <c:v>Masse salariale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cat>
            <c:strRef>
              <c:f>Modèle!$S$6:$S$7</c:f>
              <c:strCache>
                <c:ptCount val="2"/>
                <c:pt idx="0">
                  <c:v>Cadre</c:v>
                </c:pt>
                <c:pt idx="1">
                  <c:v>Non cadre</c:v>
                </c:pt>
              </c:strCache>
            </c:strRef>
          </c:cat>
          <c:val>
            <c:numRef>
              <c:f>Modèle!$T$6:$T$7</c:f>
              <c:numCache>
                <c:formatCode>#,##0</c:formatCode>
                <c:ptCount val="2"/>
                <c:pt idx="0">
                  <c:v>8060</c:v>
                </c:pt>
                <c:pt idx="1">
                  <c:v>8875</c:v>
                </c:pt>
              </c:numCache>
            </c:numRef>
          </c:val>
        </c:ser>
        <c:axId val="62332288"/>
        <c:axId val="109549824"/>
      </c:barChart>
      <c:lineChart>
        <c:grouping val="standard"/>
        <c:ser>
          <c:idx val="1"/>
          <c:order val="1"/>
          <c:tx>
            <c:strRef>
              <c:f>Modèle!$U$4</c:f>
              <c:strCache>
                <c:ptCount val="1"/>
                <c:pt idx="0">
                  <c:v>Effectif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16"/>
            <c:spPr>
              <a:gradFill flip="none" rotWithShape="1">
                <a:gsLst>
                  <a:gs pos="0">
                    <a:srgbClr val="DCEBF5"/>
                  </a:gs>
                  <a:gs pos="8000">
                    <a:srgbClr val="83A7C3"/>
                  </a:gs>
                  <a:gs pos="13000">
                    <a:srgbClr val="768FB9"/>
                  </a:gs>
                  <a:gs pos="21001">
                    <a:srgbClr val="83A7C3"/>
                  </a:gs>
                  <a:gs pos="52000">
                    <a:srgbClr val="FFFFFF"/>
                  </a:gs>
                  <a:gs pos="56000">
                    <a:srgbClr val="9C6563"/>
                  </a:gs>
                  <a:gs pos="58000">
                    <a:srgbClr val="80302D"/>
                  </a:gs>
                  <a:gs pos="71001">
                    <a:srgbClr val="C0524E"/>
                  </a:gs>
                  <a:gs pos="94000">
                    <a:srgbClr val="EBDAD4"/>
                  </a:gs>
                  <a:gs pos="100000">
                    <a:srgbClr val="55261C"/>
                  </a:gs>
                </a:gsLst>
                <a:path path="circle">
                  <a:fillToRect l="100000" t="100000"/>
                </a:path>
                <a:tileRect r="-100000" b="-100000"/>
              </a:gradFill>
            </c:spPr>
          </c:marker>
          <c:cat>
            <c:strRef>
              <c:f>Modèle!$S$6:$S$7</c:f>
              <c:strCache>
                <c:ptCount val="2"/>
                <c:pt idx="0">
                  <c:v>Cadre</c:v>
                </c:pt>
                <c:pt idx="1">
                  <c:v>Non cadre</c:v>
                </c:pt>
              </c:strCache>
            </c:strRef>
          </c:cat>
          <c:val>
            <c:numRef>
              <c:f>Modèle!$U$6:$U$7</c:f>
              <c:numCache>
                <c:formatCode>General</c:formatCode>
                <c:ptCount val="2"/>
                <c:pt idx="0">
                  <c:v>1</c:v>
                </c:pt>
                <c:pt idx="1">
                  <c:v>5</c:v>
                </c:pt>
              </c:numCache>
            </c:numRef>
          </c:val>
        </c:ser>
        <c:marker val="1"/>
        <c:axId val="109841408"/>
        <c:axId val="109838720"/>
      </c:lineChart>
      <c:catAx>
        <c:axId val="62332288"/>
        <c:scaling>
          <c:orientation val="minMax"/>
        </c:scaling>
        <c:axPos val="b"/>
        <c:tickLblPos val="nextTo"/>
        <c:crossAx val="109549824"/>
        <c:crosses val="autoZero"/>
        <c:auto val="1"/>
        <c:lblAlgn val="ctr"/>
        <c:lblOffset val="100"/>
      </c:catAx>
      <c:valAx>
        <c:axId val="109549824"/>
        <c:scaling>
          <c:orientation val="minMax"/>
        </c:scaling>
        <c:axPos val="l"/>
        <c:majorGridlines/>
        <c:title>
          <c:tx>
            <c:rich>
              <a:bodyPr rot="-5400000" vert="horz" anchor="ctr" anchorCtr="1"/>
              <a:lstStyle/>
              <a:p>
                <a:pPr>
                  <a:defRPr b="0">
                    <a:latin typeface="Arial" pitchFamily="34" charset="0"/>
                    <a:cs typeface="Arial" pitchFamily="34" charset="0"/>
                  </a:defRPr>
                </a:pPr>
                <a:r>
                  <a:rPr lang="en-US" b="0">
                    <a:latin typeface="Arial" pitchFamily="34" charset="0"/>
                    <a:cs typeface="Arial" pitchFamily="34" charset="0"/>
                  </a:rPr>
                  <a:t>Masse salariale en euros</a:t>
                </a:r>
              </a:p>
            </c:rich>
          </c:tx>
          <c:layout>
            <c:manualLayout>
              <c:xMode val="edge"/>
              <c:yMode val="edge"/>
              <c:x val="2.2222272088754508E-2"/>
              <c:y val="0.23053960360808567"/>
            </c:manualLayout>
          </c:layout>
        </c:title>
        <c:numFmt formatCode="#,##0" sourceLinked="1"/>
        <c:tickLblPos val="nextTo"/>
        <c:crossAx val="62332288"/>
        <c:crosses val="autoZero"/>
        <c:crossBetween val="between"/>
      </c:valAx>
      <c:valAx>
        <c:axId val="109838720"/>
        <c:scaling>
          <c:orientation val="minMax"/>
        </c:scaling>
        <c:axPos val="r"/>
        <c:title>
          <c:tx>
            <c:rich>
              <a:bodyPr rot="5400000" vert="horz"/>
              <a:lstStyle/>
              <a:p>
                <a:pPr>
                  <a:defRPr b="0">
                    <a:latin typeface="Arial" pitchFamily="34" charset="0"/>
                    <a:cs typeface="Arial" pitchFamily="34" charset="0"/>
                  </a:defRPr>
                </a:pPr>
                <a:r>
                  <a:rPr lang="fr-FR" b="0">
                    <a:latin typeface="Arial" pitchFamily="34" charset="0"/>
                    <a:cs typeface="Arial" pitchFamily="34" charset="0"/>
                  </a:rPr>
                  <a:t>Nombre</a:t>
                </a:r>
                <a:r>
                  <a:rPr lang="fr-FR" b="0" baseline="0">
                    <a:latin typeface="Arial" pitchFamily="34" charset="0"/>
                    <a:cs typeface="Arial" pitchFamily="34" charset="0"/>
                  </a:rPr>
                  <a:t> de salariés</a:t>
                </a:r>
                <a:endParaRPr lang="fr-FR" b="0">
                  <a:latin typeface="Arial" pitchFamily="34" charset="0"/>
                  <a:cs typeface="Arial" pitchFamily="34" charset="0"/>
                </a:endParaRPr>
              </a:p>
            </c:rich>
          </c:tx>
          <c:layout>
            <c:manualLayout>
              <c:xMode val="edge"/>
              <c:yMode val="edge"/>
              <c:x val="0.95189045270334038"/>
              <c:y val="0.27796833916878638"/>
            </c:manualLayout>
          </c:layout>
        </c:title>
        <c:numFmt formatCode="General" sourceLinked="1"/>
        <c:tickLblPos val="nextTo"/>
        <c:crossAx val="109841408"/>
        <c:crosses val="max"/>
        <c:crossBetween val="between"/>
      </c:valAx>
      <c:catAx>
        <c:axId val="109841408"/>
        <c:scaling>
          <c:orientation val="minMax"/>
        </c:scaling>
        <c:delete val="1"/>
        <c:axPos val="b"/>
        <c:tickLblPos val="none"/>
        <c:crossAx val="109838720"/>
        <c:crosses val="autoZero"/>
        <c:auto val="1"/>
        <c:lblAlgn val="ctr"/>
        <c:lblOffset val="100"/>
      </c:catAx>
    </c:plotArea>
    <c:legend>
      <c:legendPos val="b"/>
      <c:layout/>
    </c:legend>
    <c:plotVisOnly val="1"/>
    <c:dispBlanksAs val="gap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Modèle!$K$6</c:f>
              <c:strCache>
                <c:ptCount val="1"/>
                <c:pt idx="0">
                  <c:v>RESSOURCES HUMAINES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cat>
            <c:strRef>
              <c:f>Modèle!$L$5:$Q$5</c:f>
              <c:strCache>
                <c:ptCount val="6"/>
                <c:pt idx="0">
                  <c:v>Mini</c:v>
                </c:pt>
                <c:pt idx="1">
                  <c:v>1er Quart</c:v>
                </c:pt>
                <c:pt idx="2">
                  <c:v>Médiane</c:v>
                </c:pt>
                <c:pt idx="3">
                  <c:v>Moyenne</c:v>
                </c:pt>
                <c:pt idx="4">
                  <c:v>3ième Quart</c:v>
                </c:pt>
                <c:pt idx="5">
                  <c:v>Maxi</c:v>
                </c:pt>
              </c:strCache>
            </c:strRef>
          </c:cat>
          <c:val>
            <c:numRef>
              <c:f>Modèle!$L$6:$Q$6</c:f>
              <c:numCache>
                <c:formatCode>#,##0</c:formatCode>
                <c:ptCount val="6"/>
                <c:pt idx="0">
                  <c:v>1251</c:v>
                </c:pt>
                <c:pt idx="1">
                  <c:v>1372.25</c:v>
                </c:pt>
                <c:pt idx="2">
                  <c:v>1944</c:v>
                </c:pt>
                <c:pt idx="3">
                  <c:v>2822.5</c:v>
                </c:pt>
                <c:pt idx="4">
                  <c:v>2401.75</c:v>
                </c:pt>
                <c:pt idx="5">
                  <c:v>8060</c:v>
                </c:pt>
              </c:numCache>
            </c:numRef>
          </c:val>
        </c:ser>
        <c:ser>
          <c:idx val="1"/>
          <c:order val="1"/>
          <c:tx>
            <c:strRef>
              <c:f>Modèle!$K$7</c:f>
              <c:strCache>
                <c:ptCount val="1"/>
                <c:pt idx="0">
                  <c:v>ETABLISSEMENT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</c:spPr>
          <c:cat>
            <c:strRef>
              <c:f>Modèle!$L$5:$Q$5</c:f>
              <c:strCache>
                <c:ptCount val="6"/>
                <c:pt idx="0">
                  <c:v>Mini</c:v>
                </c:pt>
                <c:pt idx="1">
                  <c:v>1er Quart</c:v>
                </c:pt>
                <c:pt idx="2">
                  <c:v>Médiane</c:v>
                </c:pt>
                <c:pt idx="3">
                  <c:v>Moyenne</c:v>
                </c:pt>
                <c:pt idx="4">
                  <c:v>3ième Quart</c:v>
                </c:pt>
                <c:pt idx="5">
                  <c:v>Maxi</c:v>
                </c:pt>
              </c:strCache>
            </c:strRef>
          </c:cat>
          <c:val>
            <c:numRef>
              <c:f>Modèle!$L$7:$Q$7</c:f>
              <c:numCache>
                <c:formatCode>#,##0</c:formatCode>
                <c:ptCount val="6"/>
                <c:pt idx="0">
                  <c:v>1100</c:v>
                </c:pt>
                <c:pt idx="1">
                  <c:v>1550</c:v>
                </c:pt>
                <c:pt idx="2">
                  <c:v>1988</c:v>
                </c:pt>
                <c:pt idx="3">
                  <c:v>2542.3384615384616</c:v>
                </c:pt>
                <c:pt idx="4">
                  <c:v>2640</c:v>
                </c:pt>
                <c:pt idx="5">
                  <c:v>8385</c:v>
                </c:pt>
              </c:numCache>
            </c:numRef>
          </c:val>
        </c:ser>
        <c:shape val="cylinder"/>
        <c:axId val="111703936"/>
        <c:axId val="111796608"/>
        <c:axId val="0"/>
      </c:bar3DChart>
      <c:catAx>
        <c:axId val="111703936"/>
        <c:scaling>
          <c:orientation val="minMax"/>
        </c:scaling>
        <c:axPos val="b"/>
        <c:tickLblPos val="nextTo"/>
        <c:crossAx val="111796608"/>
        <c:crosses val="autoZero"/>
        <c:auto val="1"/>
        <c:lblAlgn val="ctr"/>
        <c:lblOffset val="100"/>
      </c:catAx>
      <c:valAx>
        <c:axId val="11179660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Salaire mensuel en euros</a:t>
                </a:r>
              </a:p>
            </c:rich>
          </c:tx>
          <c:layout>
            <c:manualLayout>
              <c:xMode val="edge"/>
              <c:yMode val="edge"/>
              <c:x val="3.1597987751531054E-2"/>
              <c:y val="0.26122519480083178"/>
            </c:manualLayout>
          </c:layout>
        </c:title>
        <c:numFmt formatCode="#,##0" sourceLinked="1"/>
        <c:tickLblPos val="nextTo"/>
        <c:crossAx val="111703936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strRef>
          <c:f>'RELATIONS PUBLIQUES'!$K$2</c:f>
          <c:strCache>
            <c:ptCount val="1"/>
            <c:pt idx="0">
              <c:v>RELATIONS PUBLIQUES</c:v>
            </c:pt>
          </c:strCache>
        </c:strRef>
      </c:tx>
      <c:layout/>
      <c:txPr>
        <a:bodyPr/>
        <a:lstStyle/>
        <a:p>
          <a:pPr>
            <a:defRPr sz="1200"/>
          </a:pPr>
          <a:endParaRPr lang="fr-FR"/>
        </a:p>
      </c:txPr>
    </c:title>
    <c:plotArea>
      <c:layout>
        <c:manualLayout>
          <c:layoutTarget val="inner"/>
          <c:xMode val="edge"/>
          <c:yMode val="edge"/>
          <c:x val="0.1567390504315205"/>
          <c:y val="0.16117107635812786"/>
          <c:w val="0.74801967533895564"/>
          <c:h val="0.6109585099242707"/>
        </c:manualLayout>
      </c:layout>
      <c:barChart>
        <c:barDir val="col"/>
        <c:grouping val="clustered"/>
        <c:ser>
          <c:idx val="0"/>
          <c:order val="0"/>
          <c:tx>
            <c:strRef>
              <c:f>'RELATIONS PUBLIQUES'!$T$4</c:f>
              <c:strCache>
                <c:ptCount val="1"/>
                <c:pt idx="0">
                  <c:v>Masse salariale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cat>
            <c:strRef>
              <c:f>'RELATIONS PUBLIQUES'!$S$6:$S$7</c:f>
              <c:strCache>
                <c:ptCount val="2"/>
                <c:pt idx="0">
                  <c:v>Cadre</c:v>
                </c:pt>
                <c:pt idx="1">
                  <c:v>Non cadre</c:v>
                </c:pt>
              </c:strCache>
            </c:strRef>
          </c:cat>
          <c:val>
            <c:numRef>
              <c:f>'RELATIONS PUBLIQUES'!$T$6:$T$7</c:f>
              <c:numCache>
                <c:formatCode>#,##0</c:formatCode>
                <c:ptCount val="2"/>
                <c:pt idx="0">
                  <c:v>11831</c:v>
                </c:pt>
                <c:pt idx="1">
                  <c:v>3786</c:v>
                </c:pt>
              </c:numCache>
            </c:numRef>
          </c:val>
        </c:ser>
        <c:axId val="242692096"/>
        <c:axId val="242694016"/>
      </c:barChart>
      <c:lineChart>
        <c:grouping val="standard"/>
        <c:ser>
          <c:idx val="1"/>
          <c:order val="1"/>
          <c:tx>
            <c:strRef>
              <c:f>'RELATIONS PUBLIQUES'!$U$4</c:f>
              <c:strCache>
                <c:ptCount val="1"/>
                <c:pt idx="0">
                  <c:v>Effectif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16"/>
            <c:spPr>
              <a:gradFill flip="none" rotWithShape="1">
                <a:gsLst>
                  <a:gs pos="0">
                    <a:srgbClr val="DCEBF5"/>
                  </a:gs>
                  <a:gs pos="8000">
                    <a:srgbClr val="83A7C3"/>
                  </a:gs>
                  <a:gs pos="13000">
                    <a:srgbClr val="768FB9"/>
                  </a:gs>
                  <a:gs pos="21001">
                    <a:srgbClr val="83A7C3"/>
                  </a:gs>
                  <a:gs pos="52000">
                    <a:srgbClr val="FFFFFF"/>
                  </a:gs>
                  <a:gs pos="56000">
                    <a:srgbClr val="9C6563"/>
                  </a:gs>
                  <a:gs pos="58000">
                    <a:srgbClr val="80302D"/>
                  </a:gs>
                  <a:gs pos="71001">
                    <a:srgbClr val="C0524E"/>
                  </a:gs>
                  <a:gs pos="94000">
                    <a:srgbClr val="EBDAD4"/>
                  </a:gs>
                  <a:gs pos="100000">
                    <a:srgbClr val="55261C"/>
                  </a:gs>
                </a:gsLst>
                <a:path path="circle">
                  <a:fillToRect l="100000" t="100000"/>
                </a:path>
                <a:tileRect r="-100000" b="-100000"/>
              </a:gradFill>
            </c:spPr>
          </c:marker>
          <c:cat>
            <c:strRef>
              <c:f>'RELATIONS PUBLIQUES'!$S$6:$S$7</c:f>
              <c:strCache>
                <c:ptCount val="2"/>
                <c:pt idx="0">
                  <c:v>Cadre</c:v>
                </c:pt>
                <c:pt idx="1">
                  <c:v>Non cadre</c:v>
                </c:pt>
              </c:strCache>
            </c:strRef>
          </c:cat>
          <c:val>
            <c:numRef>
              <c:f>'RELATIONS PUBLIQUES'!$U$6:$U$7</c:f>
              <c:numCache>
                <c:formatCode>General</c:formatCode>
                <c:ptCount val="2"/>
                <c:pt idx="0">
                  <c:v>4</c:v>
                </c:pt>
                <c:pt idx="1">
                  <c:v>2</c:v>
                </c:pt>
              </c:numCache>
            </c:numRef>
          </c:val>
        </c:ser>
        <c:marker val="1"/>
        <c:axId val="242706304"/>
        <c:axId val="242704384"/>
      </c:lineChart>
      <c:catAx>
        <c:axId val="242692096"/>
        <c:scaling>
          <c:orientation val="minMax"/>
        </c:scaling>
        <c:axPos val="b"/>
        <c:tickLblPos val="nextTo"/>
        <c:crossAx val="242694016"/>
        <c:crosses val="autoZero"/>
        <c:auto val="1"/>
        <c:lblAlgn val="ctr"/>
        <c:lblOffset val="100"/>
      </c:catAx>
      <c:valAx>
        <c:axId val="242694016"/>
        <c:scaling>
          <c:orientation val="minMax"/>
        </c:scaling>
        <c:axPos val="l"/>
        <c:majorGridlines/>
        <c:title>
          <c:tx>
            <c:rich>
              <a:bodyPr rot="-5400000" vert="horz" anchor="ctr" anchorCtr="1"/>
              <a:lstStyle/>
              <a:p>
                <a:pPr>
                  <a:defRPr b="0">
                    <a:latin typeface="Arial" pitchFamily="34" charset="0"/>
                    <a:cs typeface="Arial" pitchFamily="34" charset="0"/>
                  </a:defRPr>
                </a:pPr>
                <a:r>
                  <a:rPr lang="en-US" b="0">
                    <a:latin typeface="Arial" pitchFamily="34" charset="0"/>
                    <a:cs typeface="Arial" pitchFamily="34" charset="0"/>
                  </a:rPr>
                  <a:t>Masse salariale en euros</a:t>
                </a:r>
              </a:p>
            </c:rich>
          </c:tx>
          <c:layout>
            <c:manualLayout>
              <c:xMode val="edge"/>
              <c:yMode val="edge"/>
              <c:x val="2.2222272088754529E-2"/>
              <c:y val="0.23053960360808567"/>
            </c:manualLayout>
          </c:layout>
        </c:title>
        <c:numFmt formatCode="#,##0" sourceLinked="1"/>
        <c:tickLblPos val="nextTo"/>
        <c:crossAx val="242692096"/>
        <c:crosses val="autoZero"/>
        <c:crossBetween val="between"/>
      </c:valAx>
      <c:valAx>
        <c:axId val="242704384"/>
        <c:scaling>
          <c:orientation val="minMax"/>
        </c:scaling>
        <c:axPos val="r"/>
        <c:title>
          <c:tx>
            <c:rich>
              <a:bodyPr rot="5400000" vert="horz"/>
              <a:lstStyle/>
              <a:p>
                <a:pPr>
                  <a:defRPr b="0">
                    <a:latin typeface="Arial" pitchFamily="34" charset="0"/>
                    <a:cs typeface="Arial" pitchFamily="34" charset="0"/>
                  </a:defRPr>
                </a:pPr>
                <a:r>
                  <a:rPr lang="fr-FR" b="0">
                    <a:latin typeface="Arial" pitchFamily="34" charset="0"/>
                    <a:cs typeface="Arial" pitchFamily="34" charset="0"/>
                  </a:rPr>
                  <a:t>Nombre</a:t>
                </a:r>
                <a:r>
                  <a:rPr lang="fr-FR" b="0" baseline="0">
                    <a:latin typeface="Arial" pitchFamily="34" charset="0"/>
                    <a:cs typeface="Arial" pitchFamily="34" charset="0"/>
                  </a:rPr>
                  <a:t> de salariés</a:t>
                </a:r>
                <a:endParaRPr lang="fr-FR" b="0">
                  <a:latin typeface="Arial" pitchFamily="34" charset="0"/>
                  <a:cs typeface="Arial" pitchFamily="34" charset="0"/>
                </a:endParaRPr>
              </a:p>
            </c:rich>
          </c:tx>
          <c:layout>
            <c:manualLayout>
              <c:xMode val="edge"/>
              <c:yMode val="edge"/>
              <c:x val="0.95189045270334072"/>
              <c:y val="0.27796833916878638"/>
            </c:manualLayout>
          </c:layout>
        </c:title>
        <c:numFmt formatCode="General" sourceLinked="1"/>
        <c:tickLblPos val="nextTo"/>
        <c:crossAx val="242706304"/>
        <c:crosses val="max"/>
        <c:crossBetween val="between"/>
      </c:valAx>
      <c:catAx>
        <c:axId val="242706304"/>
        <c:scaling>
          <c:orientation val="minMax"/>
        </c:scaling>
        <c:delete val="1"/>
        <c:axPos val="b"/>
        <c:tickLblPos val="none"/>
        <c:crossAx val="242704384"/>
        <c:crosses val="autoZero"/>
        <c:auto val="1"/>
        <c:lblAlgn val="ctr"/>
        <c:lblOffset val="100"/>
      </c:catAx>
    </c:plotArea>
    <c:legend>
      <c:legendPos val="b"/>
      <c:layout/>
    </c:legend>
    <c:plotVisOnly val="1"/>
    <c:dispBlanksAs val="gap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'RELATIONS PUBLIQUES'!$K$6</c:f>
              <c:strCache>
                <c:ptCount val="1"/>
                <c:pt idx="0">
                  <c:v>RELATIONS PUBLIQUES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cat>
            <c:strRef>
              <c:f>'RELATIONS PUBLIQUES'!$L$5:$Q$5</c:f>
              <c:strCache>
                <c:ptCount val="6"/>
                <c:pt idx="0">
                  <c:v>Mini</c:v>
                </c:pt>
                <c:pt idx="1">
                  <c:v>1er Quart</c:v>
                </c:pt>
                <c:pt idx="2">
                  <c:v>Médiane</c:v>
                </c:pt>
                <c:pt idx="3">
                  <c:v>Moyenne</c:v>
                </c:pt>
                <c:pt idx="4">
                  <c:v>3ième Quart</c:v>
                </c:pt>
                <c:pt idx="5">
                  <c:v>Maxi</c:v>
                </c:pt>
              </c:strCache>
            </c:strRef>
          </c:cat>
          <c:val>
            <c:numRef>
              <c:f>'RELATIONS PUBLIQUES'!$L$6:$Q$6</c:f>
              <c:numCache>
                <c:formatCode>#,##0</c:formatCode>
                <c:ptCount val="6"/>
                <c:pt idx="0">
                  <c:v>1608</c:v>
                </c:pt>
                <c:pt idx="1">
                  <c:v>1848.5</c:v>
                </c:pt>
                <c:pt idx="2">
                  <c:v>1985</c:v>
                </c:pt>
                <c:pt idx="3">
                  <c:v>2602.8333333333335</c:v>
                </c:pt>
                <c:pt idx="4">
                  <c:v>2327.75</c:v>
                </c:pt>
                <c:pt idx="5">
                  <c:v>5794</c:v>
                </c:pt>
              </c:numCache>
            </c:numRef>
          </c:val>
        </c:ser>
        <c:ser>
          <c:idx val="1"/>
          <c:order val="1"/>
          <c:tx>
            <c:strRef>
              <c:f>'RELATIONS PUBLIQUES'!$K$7</c:f>
              <c:strCache>
                <c:ptCount val="1"/>
                <c:pt idx="0">
                  <c:v>ETABLISSEMENT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</c:spPr>
          <c:cat>
            <c:strRef>
              <c:f>'RELATIONS PUBLIQUES'!$L$5:$Q$5</c:f>
              <c:strCache>
                <c:ptCount val="6"/>
                <c:pt idx="0">
                  <c:v>Mini</c:v>
                </c:pt>
                <c:pt idx="1">
                  <c:v>1er Quart</c:v>
                </c:pt>
                <c:pt idx="2">
                  <c:v>Médiane</c:v>
                </c:pt>
                <c:pt idx="3">
                  <c:v>Moyenne</c:v>
                </c:pt>
                <c:pt idx="4">
                  <c:v>3ième Quart</c:v>
                </c:pt>
                <c:pt idx="5">
                  <c:v>Maxi</c:v>
                </c:pt>
              </c:strCache>
            </c:strRef>
          </c:cat>
          <c:val>
            <c:numRef>
              <c:f>'RELATIONS PUBLIQUES'!$L$7:$Q$7</c:f>
              <c:numCache>
                <c:formatCode>#,##0</c:formatCode>
                <c:ptCount val="6"/>
                <c:pt idx="0">
                  <c:v>1100</c:v>
                </c:pt>
                <c:pt idx="1">
                  <c:v>1550</c:v>
                </c:pt>
                <c:pt idx="2">
                  <c:v>1988</c:v>
                </c:pt>
                <c:pt idx="3">
                  <c:v>2542.3384615384616</c:v>
                </c:pt>
                <c:pt idx="4">
                  <c:v>2640</c:v>
                </c:pt>
                <c:pt idx="5">
                  <c:v>8385</c:v>
                </c:pt>
              </c:numCache>
            </c:numRef>
          </c:val>
        </c:ser>
        <c:shape val="cylinder"/>
        <c:axId val="242732032"/>
        <c:axId val="242750208"/>
        <c:axId val="0"/>
      </c:bar3DChart>
      <c:catAx>
        <c:axId val="242732032"/>
        <c:scaling>
          <c:orientation val="minMax"/>
        </c:scaling>
        <c:axPos val="b"/>
        <c:tickLblPos val="nextTo"/>
        <c:crossAx val="242750208"/>
        <c:crosses val="autoZero"/>
        <c:auto val="1"/>
        <c:lblAlgn val="ctr"/>
        <c:lblOffset val="100"/>
      </c:catAx>
      <c:valAx>
        <c:axId val="24275020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Salaire mensuel en euros</a:t>
                </a:r>
              </a:p>
            </c:rich>
          </c:tx>
          <c:layout>
            <c:manualLayout>
              <c:xMode val="edge"/>
              <c:yMode val="edge"/>
              <c:x val="3.1597987751531054E-2"/>
              <c:y val="0.26122519480083178"/>
            </c:manualLayout>
          </c:layout>
        </c:title>
        <c:numFmt formatCode="#,##0" sourceLinked="1"/>
        <c:tickLblPos val="nextTo"/>
        <c:crossAx val="242732032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strRef>
          <c:f>GESTION!$K$2</c:f>
          <c:strCache>
            <c:ptCount val="1"/>
            <c:pt idx="0">
              <c:v>GESTION</c:v>
            </c:pt>
          </c:strCache>
        </c:strRef>
      </c:tx>
      <c:txPr>
        <a:bodyPr/>
        <a:lstStyle/>
        <a:p>
          <a:pPr>
            <a:defRPr sz="1200"/>
          </a:pPr>
          <a:endParaRPr lang="fr-FR"/>
        </a:p>
      </c:txPr>
    </c:title>
    <c:plotArea>
      <c:layout>
        <c:manualLayout>
          <c:layoutTarget val="inner"/>
          <c:xMode val="edge"/>
          <c:yMode val="edge"/>
          <c:x val="0.1567390504315205"/>
          <c:y val="0.16117107635812786"/>
          <c:w val="0.74801967533895564"/>
          <c:h val="0.6109585099242707"/>
        </c:manualLayout>
      </c:layout>
      <c:barChart>
        <c:barDir val="col"/>
        <c:grouping val="clustered"/>
        <c:ser>
          <c:idx val="0"/>
          <c:order val="0"/>
          <c:tx>
            <c:strRef>
              <c:f>GESTION!$T$4</c:f>
              <c:strCache>
                <c:ptCount val="1"/>
                <c:pt idx="0">
                  <c:v>Masse salariale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cat>
            <c:strRef>
              <c:f>GESTION!$S$6:$S$7</c:f>
              <c:strCache>
                <c:ptCount val="2"/>
                <c:pt idx="0">
                  <c:v>Cadre</c:v>
                </c:pt>
                <c:pt idx="1">
                  <c:v>Non cadre</c:v>
                </c:pt>
              </c:strCache>
            </c:strRef>
          </c:cat>
          <c:val>
            <c:numRef>
              <c:f>GESTION!$T$6:$T$7</c:f>
              <c:numCache>
                <c:formatCode>#,##0</c:formatCode>
                <c:ptCount val="2"/>
                <c:pt idx="0">
                  <c:v>20193</c:v>
                </c:pt>
                <c:pt idx="1">
                  <c:v>15480</c:v>
                </c:pt>
              </c:numCache>
            </c:numRef>
          </c:val>
        </c:ser>
        <c:axId val="233236352"/>
        <c:axId val="233238528"/>
      </c:barChart>
      <c:lineChart>
        <c:grouping val="standard"/>
        <c:ser>
          <c:idx val="1"/>
          <c:order val="1"/>
          <c:tx>
            <c:strRef>
              <c:f>GESTION!$U$4</c:f>
              <c:strCache>
                <c:ptCount val="1"/>
                <c:pt idx="0">
                  <c:v>Effectif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16"/>
            <c:spPr>
              <a:gradFill flip="none" rotWithShape="1">
                <a:gsLst>
                  <a:gs pos="0">
                    <a:srgbClr val="DCEBF5"/>
                  </a:gs>
                  <a:gs pos="8000">
                    <a:srgbClr val="83A7C3"/>
                  </a:gs>
                  <a:gs pos="13000">
                    <a:srgbClr val="768FB9"/>
                  </a:gs>
                  <a:gs pos="21001">
                    <a:srgbClr val="83A7C3"/>
                  </a:gs>
                  <a:gs pos="52000">
                    <a:srgbClr val="FFFFFF"/>
                  </a:gs>
                  <a:gs pos="56000">
                    <a:srgbClr val="9C6563"/>
                  </a:gs>
                  <a:gs pos="58000">
                    <a:srgbClr val="80302D"/>
                  </a:gs>
                  <a:gs pos="71001">
                    <a:srgbClr val="C0524E"/>
                  </a:gs>
                  <a:gs pos="94000">
                    <a:srgbClr val="EBDAD4"/>
                  </a:gs>
                  <a:gs pos="100000">
                    <a:srgbClr val="55261C"/>
                  </a:gs>
                </a:gsLst>
                <a:path path="circle">
                  <a:fillToRect l="100000" t="100000"/>
                </a:path>
                <a:tileRect r="-100000" b="-100000"/>
              </a:gradFill>
            </c:spPr>
          </c:marker>
          <c:cat>
            <c:strRef>
              <c:f>GESTION!$S$6:$S$7</c:f>
              <c:strCache>
                <c:ptCount val="2"/>
                <c:pt idx="0">
                  <c:v>Cadre</c:v>
                </c:pt>
                <c:pt idx="1">
                  <c:v>Non cadre</c:v>
                </c:pt>
              </c:strCache>
            </c:strRef>
          </c:cat>
          <c:val>
            <c:numRef>
              <c:f>GESTION!$U$6:$U$7</c:f>
              <c:numCache>
                <c:formatCode>General</c:formatCode>
                <c:ptCount val="2"/>
                <c:pt idx="0">
                  <c:v>4</c:v>
                </c:pt>
                <c:pt idx="1">
                  <c:v>10</c:v>
                </c:pt>
              </c:numCache>
            </c:numRef>
          </c:val>
        </c:ser>
        <c:marker val="1"/>
        <c:axId val="233312256"/>
        <c:axId val="233240448"/>
      </c:lineChart>
      <c:catAx>
        <c:axId val="233236352"/>
        <c:scaling>
          <c:orientation val="minMax"/>
        </c:scaling>
        <c:axPos val="b"/>
        <c:tickLblPos val="nextTo"/>
        <c:crossAx val="233238528"/>
        <c:crosses val="autoZero"/>
        <c:auto val="1"/>
        <c:lblAlgn val="ctr"/>
        <c:lblOffset val="100"/>
      </c:catAx>
      <c:valAx>
        <c:axId val="233238528"/>
        <c:scaling>
          <c:orientation val="minMax"/>
        </c:scaling>
        <c:axPos val="l"/>
        <c:majorGridlines/>
        <c:title>
          <c:tx>
            <c:rich>
              <a:bodyPr rot="-5400000" vert="horz" anchor="ctr" anchorCtr="1"/>
              <a:lstStyle/>
              <a:p>
                <a:pPr>
                  <a:defRPr b="0">
                    <a:latin typeface="Arial" pitchFamily="34" charset="0"/>
                    <a:cs typeface="Arial" pitchFamily="34" charset="0"/>
                  </a:defRPr>
                </a:pPr>
                <a:r>
                  <a:rPr lang="en-US" b="0">
                    <a:latin typeface="Arial" pitchFamily="34" charset="0"/>
                    <a:cs typeface="Arial" pitchFamily="34" charset="0"/>
                  </a:rPr>
                  <a:t>Masse salariale en euros</a:t>
                </a:r>
              </a:p>
            </c:rich>
          </c:tx>
          <c:layout>
            <c:manualLayout>
              <c:xMode val="edge"/>
              <c:yMode val="edge"/>
              <c:x val="2.2222272088754529E-2"/>
              <c:y val="0.23053960360808567"/>
            </c:manualLayout>
          </c:layout>
        </c:title>
        <c:numFmt formatCode="#,##0" sourceLinked="1"/>
        <c:tickLblPos val="nextTo"/>
        <c:crossAx val="233236352"/>
        <c:crosses val="autoZero"/>
        <c:crossBetween val="between"/>
      </c:valAx>
      <c:valAx>
        <c:axId val="233240448"/>
        <c:scaling>
          <c:orientation val="minMax"/>
        </c:scaling>
        <c:axPos val="r"/>
        <c:title>
          <c:tx>
            <c:rich>
              <a:bodyPr rot="5400000" vert="horz"/>
              <a:lstStyle/>
              <a:p>
                <a:pPr>
                  <a:defRPr b="0">
                    <a:latin typeface="Arial" pitchFamily="34" charset="0"/>
                    <a:cs typeface="Arial" pitchFamily="34" charset="0"/>
                  </a:defRPr>
                </a:pPr>
                <a:r>
                  <a:rPr lang="fr-FR" b="0">
                    <a:latin typeface="Arial" pitchFamily="34" charset="0"/>
                    <a:cs typeface="Arial" pitchFamily="34" charset="0"/>
                  </a:rPr>
                  <a:t>Nombre</a:t>
                </a:r>
                <a:r>
                  <a:rPr lang="fr-FR" b="0" baseline="0">
                    <a:latin typeface="Arial" pitchFamily="34" charset="0"/>
                    <a:cs typeface="Arial" pitchFamily="34" charset="0"/>
                  </a:rPr>
                  <a:t> de salariés</a:t>
                </a:r>
                <a:endParaRPr lang="fr-FR" b="0">
                  <a:latin typeface="Arial" pitchFamily="34" charset="0"/>
                  <a:cs typeface="Arial" pitchFamily="34" charset="0"/>
                </a:endParaRPr>
              </a:p>
            </c:rich>
          </c:tx>
          <c:layout>
            <c:manualLayout>
              <c:xMode val="edge"/>
              <c:yMode val="edge"/>
              <c:x val="0.95189045270334072"/>
              <c:y val="0.27796833916878638"/>
            </c:manualLayout>
          </c:layout>
        </c:title>
        <c:numFmt formatCode="General" sourceLinked="1"/>
        <c:tickLblPos val="nextTo"/>
        <c:crossAx val="233312256"/>
        <c:crosses val="max"/>
        <c:crossBetween val="between"/>
      </c:valAx>
      <c:catAx>
        <c:axId val="233312256"/>
        <c:scaling>
          <c:orientation val="minMax"/>
        </c:scaling>
        <c:delete val="1"/>
        <c:axPos val="b"/>
        <c:tickLblPos val="none"/>
        <c:crossAx val="233240448"/>
        <c:crosses val="autoZero"/>
        <c:auto val="1"/>
        <c:lblAlgn val="ctr"/>
        <c:lblOffset val="100"/>
      </c:catAx>
    </c:plotArea>
    <c:legend>
      <c:legendPos val="b"/>
    </c:legend>
    <c:plotVisOnly val="1"/>
    <c:dispBlanksAs val="gap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GESTION!$K$6</c:f>
              <c:strCache>
                <c:ptCount val="1"/>
                <c:pt idx="0">
                  <c:v>GESTION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cat>
            <c:strRef>
              <c:f>GESTION!$L$5:$Q$5</c:f>
              <c:strCache>
                <c:ptCount val="6"/>
                <c:pt idx="0">
                  <c:v>Mini</c:v>
                </c:pt>
                <c:pt idx="1">
                  <c:v>1er Quart</c:v>
                </c:pt>
                <c:pt idx="2">
                  <c:v>Médiane</c:v>
                </c:pt>
                <c:pt idx="3">
                  <c:v>Moyenne</c:v>
                </c:pt>
                <c:pt idx="4">
                  <c:v>3ième Quart</c:v>
                </c:pt>
                <c:pt idx="5">
                  <c:v>Maxi</c:v>
                </c:pt>
              </c:strCache>
            </c:strRef>
          </c:cat>
          <c:val>
            <c:numRef>
              <c:f>GESTION!$L$6:$Q$6</c:f>
              <c:numCache>
                <c:formatCode>#,##0</c:formatCode>
                <c:ptCount val="6"/>
                <c:pt idx="0">
                  <c:v>1100</c:v>
                </c:pt>
                <c:pt idx="1">
                  <c:v>1562.75</c:v>
                </c:pt>
                <c:pt idx="2">
                  <c:v>1698.5</c:v>
                </c:pt>
                <c:pt idx="3">
                  <c:v>2548.0714285714284</c:v>
                </c:pt>
                <c:pt idx="4">
                  <c:v>3075.5</c:v>
                </c:pt>
                <c:pt idx="5">
                  <c:v>6403</c:v>
                </c:pt>
              </c:numCache>
            </c:numRef>
          </c:val>
        </c:ser>
        <c:ser>
          <c:idx val="1"/>
          <c:order val="1"/>
          <c:tx>
            <c:strRef>
              <c:f>GESTION!$K$7</c:f>
              <c:strCache>
                <c:ptCount val="1"/>
                <c:pt idx="0">
                  <c:v>ETABLISSEMENT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</c:spPr>
          <c:cat>
            <c:strRef>
              <c:f>GESTION!$L$5:$Q$5</c:f>
              <c:strCache>
                <c:ptCount val="6"/>
                <c:pt idx="0">
                  <c:v>Mini</c:v>
                </c:pt>
                <c:pt idx="1">
                  <c:v>1er Quart</c:v>
                </c:pt>
                <c:pt idx="2">
                  <c:v>Médiane</c:v>
                </c:pt>
                <c:pt idx="3">
                  <c:v>Moyenne</c:v>
                </c:pt>
                <c:pt idx="4">
                  <c:v>3ième Quart</c:v>
                </c:pt>
                <c:pt idx="5">
                  <c:v>Maxi</c:v>
                </c:pt>
              </c:strCache>
            </c:strRef>
          </c:cat>
          <c:val>
            <c:numRef>
              <c:f>GESTION!$L$7:$Q$7</c:f>
              <c:numCache>
                <c:formatCode>#,##0</c:formatCode>
                <c:ptCount val="6"/>
                <c:pt idx="0">
                  <c:v>1100</c:v>
                </c:pt>
                <c:pt idx="1">
                  <c:v>1550</c:v>
                </c:pt>
                <c:pt idx="2">
                  <c:v>1988</c:v>
                </c:pt>
                <c:pt idx="3">
                  <c:v>2542.3384615384616</c:v>
                </c:pt>
                <c:pt idx="4">
                  <c:v>2640</c:v>
                </c:pt>
                <c:pt idx="5">
                  <c:v>8385</c:v>
                </c:pt>
              </c:numCache>
            </c:numRef>
          </c:val>
        </c:ser>
        <c:shape val="cylinder"/>
        <c:axId val="233335808"/>
        <c:axId val="233337600"/>
        <c:axId val="0"/>
      </c:bar3DChart>
      <c:catAx>
        <c:axId val="233335808"/>
        <c:scaling>
          <c:orientation val="minMax"/>
        </c:scaling>
        <c:axPos val="b"/>
        <c:tickLblPos val="nextTo"/>
        <c:crossAx val="233337600"/>
        <c:crosses val="autoZero"/>
        <c:auto val="1"/>
        <c:lblAlgn val="ctr"/>
        <c:lblOffset val="100"/>
      </c:catAx>
      <c:valAx>
        <c:axId val="23333760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Salaire mensuel en euros</a:t>
                </a:r>
              </a:p>
            </c:rich>
          </c:tx>
          <c:layout>
            <c:manualLayout>
              <c:xMode val="edge"/>
              <c:yMode val="edge"/>
              <c:x val="3.1597987751531054E-2"/>
              <c:y val="0.26122519480083178"/>
            </c:manualLayout>
          </c:layout>
        </c:title>
        <c:numFmt formatCode="#,##0" sourceLinked="1"/>
        <c:tickLblPos val="nextTo"/>
        <c:crossAx val="233335808"/>
        <c:crosses val="autoZero"/>
        <c:crossBetween val="between"/>
      </c:valAx>
    </c:plotArea>
    <c:legend>
      <c:legendPos val="t"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strRef>
          <c:f>'RESSOURCES HUMAINES'!$K$2</c:f>
          <c:strCache>
            <c:ptCount val="1"/>
            <c:pt idx="0">
              <c:v>RESSOURCES HUMAINES</c:v>
            </c:pt>
          </c:strCache>
        </c:strRef>
      </c:tx>
      <c:txPr>
        <a:bodyPr/>
        <a:lstStyle/>
        <a:p>
          <a:pPr>
            <a:defRPr sz="1200"/>
          </a:pPr>
          <a:endParaRPr lang="fr-FR"/>
        </a:p>
      </c:txPr>
    </c:title>
    <c:plotArea>
      <c:layout>
        <c:manualLayout>
          <c:layoutTarget val="inner"/>
          <c:xMode val="edge"/>
          <c:yMode val="edge"/>
          <c:x val="0.1567390504315205"/>
          <c:y val="0.16117107635812786"/>
          <c:w val="0.74801967533895564"/>
          <c:h val="0.6109585099242707"/>
        </c:manualLayout>
      </c:layout>
      <c:barChart>
        <c:barDir val="col"/>
        <c:grouping val="clustered"/>
        <c:ser>
          <c:idx val="0"/>
          <c:order val="0"/>
          <c:tx>
            <c:strRef>
              <c:f>'RESSOURCES HUMAINES'!$T$4</c:f>
              <c:strCache>
                <c:ptCount val="1"/>
                <c:pt idx="0">
                  <c:v>Masse salariale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cat>
            <c:strRef>
              <c:f>'RESSOURCES HUMAINES'!$S$6:$S$7</c:f>
              <c:strCache>
                <c:ptCount val="2"/>
                <c:pt idx="0">
                  <c:v>Cadre</c:v>
                </c:pt>
                <c:pt idx="1">
                  <c:v>Non cadre</c:v>
                </c:pt>
              </c:strCache>
            </c:strRef>
          </c:cat>
          <c:val>
            <c:numRef>
              <c:f>'RESSOURCES HUMAINES'!$T$6:$T$7</c:f>
              <c:numCache>
                <c:formatCode>#,##0</c:formatCode>
                <c:ptCount val="2"/>
                <c:pt idx="0">
                  <c:v>8060</c:v>
                </c:pt>
                <c:pt idx="1">
                  <c:v>8875</c:v>
                </c:pt>
              </c:numCache>
            </c:numRef>
          </c:val>
        </c:ser>
        <c:axId val="224049792"/>
        <c:axId val="224060160"/>
      </c:barChart>
      <c:lineChart>
        <c:grouping val="standard"/>
        <c:ser>
          <c:idx val="1"/>
          <c:order val="1"/>
          <c:tx>
            <c:strRef>
              <c:f>'RESSOURCES HUMAINES'!$U$4</c:f>
              <c:strCache>
                <c:ptCount val="1"/>
                <c:pt idx="0">
                  <c:v>Effectif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16"/>
            <c:spPr>
              <a:gradFill flip="none" rotWithShape="1">
                <a:gsLst>
                  <a:gs pos="0">
                    <a:srgbClr val="DCEBF5"/>
                  </a:gs>
                  <a:gs pos="8000">
                    <a:srgbClr val="83A7C3"/>
                  </a:gs>
                  <a:gs pos="13000">
                    <a:srgbClr val="768FB9"/>
                  </a:gs>
                  <a:gs pos="21001">
                    <a:srgbClr val="83A7C3"/>
                  </a:gs>
                  <a:gs pos="52000">
                    <a:srgbClr val="FFFFFF"/>
                  </a:gs>
                  <a:gs pos="56000">
                    <a:srgbClr val="9C6563"/>
                  </a:gs>
                  <a:gs pos="58000">
                    <a:srgbClr val="80302D"/>
                  </a:gs>
                  <a:gs pos="71001">
                    <a:srgbClr val="C0524E"/>
                  </a:gs>
                  <a:gs pos="94000">
                    <a:srgbClr val="EBDAD4"/>
                  </a:gs>
                  <a:gs pos="100000">
                    <a:srgbClr val="55261C"/>
                  </a:gs>
                </a:gsLst>
                <a:path path="circle">
                  <a:fillToRect l="100000" t="100000"/>
                </a:path>
                <a:tileRect r="-100000" b="-100000"/>
              </a:gradFill>
            </c:spPr>
          </c:marker>
          <c:cat>
            <c:strRef>
              <c:f>'RESSOURCES HUMAINES'!$S$6:$S$7</c:f>
              <c:strCache>
                <c:ptCount val="2"/>
                <c:pt idx="0">
                  <c:v>Cadre</c:v>
                </c:pt>
                <c:pt idx="1">
                  <c:v>Non cadre</c:v>
                </c:pt>
              </c:strCache>
            </c:strRef>
          </c:cat>
          <c:val>
            <c:numRef>
              <c:f>'RESSOURCES HUMAINES'!$U$6:$U$7</c:f>
              <c:numCache>
                <c:formatCode>General</c:formatCode>
                <c:ptCount val="2"/>
                <c:pt idx="0">
                  <c:v>1</c:v>
                </c:pt>
                <c:pt idx="1">
                  <c:v>5</c:v>
                </c:pt>
              </c:numCache>
            </c:numRef>
          </c:val>
        </c:ser>
        <c:marker val="1"/>
        <c:axId val="224064256"/>
        <c:axId val="224062080"/>
      </c:lineChart>
      <c:catAx>
        <c:axId val="224049792"/>
        <c:scaling>
          <c:orientation val="minMax"/>
        </c:scaling>
        <c:axPos val="b"/>
        <c:tickLblPos val="nextTo"/>
        <c:crossAx val="224060160"/>
        <c:crosses val="autoZero"/>
        <c:auto val="1"/>
        <c:lblAlgn val="ctr"/>
        <c:lblOffset val="100"/>
      </c:catAx>
      <c:valAx>
        <c:axId val="224060160"/>
        <c:scaling>
          <c:orientation val="minMax"/>
        </c:scaling>
        <c:axPos val="l"/>
        <c:majorGridlines/>
        <c:title>
          <c:tx>
            <c:rich>
              <a:bodyPr rot="-5400000" vert="horz" anchor="ctr" anchorCtr="1"/>
              <a:lstStyle/>
              <a:p>
                <a:pPr>
                  <a:defRPr b="0">
                    <a:latin typeface="Arial" pitchFamily="34" charset="0"/>
                    <a:cs typeface="Arial" pitchFamily="34" charset="0"/>
                  </a:defRPr>
                </a:pPr>
                <a:r>
                  <a:rPr lang="en-US" b="0">
                    <a:latin typeface="Arial" pitchFamily="34" charset="0"/>
                    <a:cs typeface="Arial" pitchFamily="34" charset="0"/>
                  </a:rPr>
                  <a:t>Masse salariale en euros</a:t>
                </a:r>
              </a:p>
            </c:rich>
          </c:tx>
          <c:layout>
            <c:manualLayout>
              <c:xMode val="edge"/>
              <c:yMode val="edge"/>
              <c:x val="2.2222272088754529E-2"/>
              <c:y val="0.23053960360808567"/>
            </c:manualLayout>
          </c:layout>
        </c:title>
        <c:numFmt formatCode="#,##0" sourceLinked="1"/>
        <c:tickLblPos val="nextTo"/>
        <c:crossAx val="224049792"/>
        <c:crosses val="autoZero"/>
        <c:crossBetween val="between"/>
      </c:valAx>
      <c:valAx>
        <c:axId val="224062080"/>
        <c:scaling>
          <c:orientation val="minMax"/>
        </c:scaling>
        <c:axPos val="r"/>
        <c:title>
          <c:tx>
            <c:rich>
              <a:bodyPr rot="5400000" vert="horz"/>
              <a:lstStyle/>
              <a:p>
                <a:pPr>
                  <a:defRPr b="0">
                    <a:latin typeface="Arial" pitchFamily="34" charset="0"/>
                    <a:cs typeface="Arial" pitchFamily="34" charset="0"/>
                  </a:defRPr>
                </a:pPr>
                <a:r>
                  <a:rPr lang="fr-FR" b="0">
                    <a:latin typeface="Arial" pitchFamily="34" charset="0"/>
                    <a:cs typeface="Arial" pitchFamily="34" charset="0"/>
                  </a:rPr>
                  <a:t>Nombre</a:t>
                </a:r>
                <a:r>
                  <a:rPr lang="fr-FR" b="0" baseline="0">
                    <a:latin typeface="Arial" pitchFamily="34" charset="0"/>
                    <a:cs typeface="Arial" pitchFamily="34" charset="0"/>
                  </a:rPr>
                  <a:t> de salariés</a:t>
                </a:r>
                <a:endParaRPr lang="fr-FR" b="0">
                  <a:latin typeface="Arial" pitchFamily="34" charset="0"/>
                  <a:cs typeface="Arial" pitchFamily="34" charset="0"/>
                </a:endParaRPr>
              </a:p>
            </c:rich>
          </c:tx>
          <c:layout>
            <c:manualLayout>
              <c:xMode val="edge"/>
              <c:yMode val="edge"/>
              <c:x val="0.95189045270334072"/>
              <c:y val="0.27796833916878638"/>
            </c:manualLayout>
          </c:layout>
        </c:title>
        <c:numFmt formatCode="General" sourceLinked="1"/>
        <c:tickLblPos val="nextTo"/>
        <c:crossAx val="224064256"/>
        <c:crosses val="max"/>
        <c:crossBetween val="between"/>
      </c:valAx>
      <c:catAx>
        <c:axId val="224064256"/>
        <c:scaling>
          <c:orientation val="minMax"/>
        </c:scaling>
        <c:delete val="1"/>
        <c:axPos val="b"/>
        <c:tickLblPos val="none"/>
        <c:crossAx val="224062080"/>
        <c:crosses val="autoZero"/>
        <c:auto val="1"/>
        <c:lblAlgn val="ctr"/>
        <c:lblOffset val="100"/>
      </c:catAx>
    </c:plotArea>
    <c:legend>
      <c:legendPos val="b"/>
    </c:legend>
    <c:plotVisOnly val="1"/>
    <c:dispBlanksAs val="gap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'RESSOURCES HUMAINES'!$K$6</c:f>
              <c:strCache>
                <c:ptCount val="1"/>
                <c:pt idx="0">
                  <c:v>RESSOURCES HUMAINES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cat>
            <c:strRef>
              <c:f>'RESSOURCES HUMAINES'!$L$5:$Q$5</c:f>
              <c:strCache>
                <c:ptCount val="6"/>
                <c:pt idx="0">
                  <c:v>Mini</c:v>
                </c:pt>
                <c:pt idx="1">
                  <c:v>1er Quart</c:v>
                </c:pt>
                <c:pt idx="2">
                  <c:v>Médiane</c:v>
                </c:pt>
                <c:pt idx="3">
                  <c:v>Moyenne</c:v>
                </c:pt>
                <c:pt idx="4">
                  <c:v>3ième Quart</c:v>
                </c:pt>
                <c:pt idx="5">
                  <c:v>Maxi</c:v>
                </c:pt>
              </c:strCache>
            </c:strRef>
          </c:cat>
          <c:val>
            <c:numRef>
              <c:f>'RESSOURCES HUMAINES'!$L$6:$Q$6</c:f>
              <c:numCache>
                <c:formatCode>#,##0</c:formatCode>
                <c:ptCount val="6"/>
                <c:pt idx="0">
                  <c:v>1251</c:v>
                </c:pt>
                <c:pt idx="1">
                  <c:v>1372.25</c:v>
                </c:pt>
                <c:pt idx="2">
                  <c:v>1944</c:v>
                </c:pt>
                <c:pt idx="3">
                  <c:v>2822.5</c:v>
                </c:pt>
                <c:pt idx="4">
                  <c:v>2401.75</c:v>
                </c:pt>
                <c:pt idx="5">
                  <c:v>8060</c:v>
                </c:pt>
              </c:numCache>
            </c:numRef>
          </c:val>
        </c:ser>
        <c:ser>
          <c:idx val="1"/>
          <c:order val="1"/>
          <c:tx>
            <c:strRef>
              <c:f>'RESSOURCES HUMAINES'!$K$7</c:f>
              <c:strCache>
                <c:ptCount val="1"/>
                <c:pt idx="0">
                  <c:v>ETABLISSEMENT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</c:spPr>
          <c:cat>
            <c:strRef>
              <c:f>'RESSOURCES HUMAINES'!$L$5:$Q$5</c:f>
              <c:strCache>
                <c:ptCount val="6"/>
                <c:pt idx="0">
                  <c:v>Mini</c:v>
                </c:pt>
                <c:pt idx="1">
                  <c:v>1er Quart</c:v>
                </c:pt>
                <c:pt idx="2">
                  <c:v>Médiane</c:v>
                </c:pt>
                <c:pt idx="3">
                  <c:v>Moyenne</c:v>
                </c:pt>
                <c:pt idx="4">
                  <c:v>3ième Quart</c:v>
                </c:pt>
                <c:pt idx="5">
                  <c:v>Maxi</c:v>
                </c:pt>
              </c:strCache>
            </c:strRef>
          </c:cat>
          <c:val>
            <c:numRef>
              <c:f>'RESSOURCES HUMAINES'!$L$7:$Q$7</c:f>
              <c:numCache>
                <c:formatCode>#,##0</c:formatCode>
                <c:ptCount val="6"/>
                <c:pt idx="0">
                  <c:v>1100</c:v>
                </c:pt>
                <c:pt idx="1">
                  <c:v>1550</c:v>
                </c:pt>
                <c:pt idx="2">
                  <c:v>1988</c:v>
                </c:pt>
                <c:pt idx="3">
                  <c:v>2542.3384615384616</c:v>
                </c:pt>
                <c:pt idx="4">
                  <c:v>2640</c:v>
                </c:pt>
                <c:pt idx="5">
                  <c:v>8385</c:v>
                </c:pt>
              </c:numCache>
            </c:numRef>
          </c:val>
        </c:ser>
        <c:shape val="cylinder"/>
        <c:axId val="224080256"/>
        <c:axId val="224081792"/>
        <c:axId val="0"/>
      </c:bar3DChart>
      <c:catAx>
        <c:axId val="224080256"/>
        <c:scaling>
          <c:orientation val="minMax"/>
        </c:scaling>
        <c:axPos val="b"/>
        <c:tickLblPos val="nextTo"/>
        <c:crossAx val="224081792"/>
        <c:crosses val="autoZero"/>
        <c:auto val="1"/>
        <c:lblAlgn val="ctr"/>
        <c:lblOffset val="100"/>
      </c:catAx>
      <c:valAx>
        <c:axId val="22408179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Salaire mensuel en euros</a:t>
                </a:r>
              </a:p>
            </c:rich>
          </c:tx>
          <c:layout>
            <c:manualLayout>
              <c:xMode val="edge"/>
              <c:yMode val="edge"/>
              <c:x val="3.1597987751531054E-2"/>
              <c:y val="0.26122519480083178"/>
            </c:manualLayout>
          </c:layout>
        </c:title>
        <c:numFmt formatCode="#,##0" sourceLinked="1"/>
        <c:tickLblPos val="nextTo"/>
        <c:crossAx val="224080256"/>
        <c:crosses val="autoZero"/>
        <c:crossBetween val="between"/>
      </c:valAx>
    </c:plotArea>
    <c:legend>
      <c:legendPos val="t"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strRef>
          <c:f>PRODUCTION!$K$2</c:f>
          <c:strCache>
            <c:ptCount val="1"/>
            <c:pt idx="0">
              <c:v>PRODUCTION</c:v>
            </c:pt>
          </c:strCache>
        </c:strRef>
      </c:tx>
      <c:txPr>
        <a:bodyPr/>
        <a:lstStyle/>
        <a:p>
          <a:pPr>
            <a:defRPr sz="1200"/>
          </a:pPr>
          <a:endParaRPr lang="fr-FR"/>
        </a:p>
      </c:txPr>
    </c:title>
    <c:plotArea>
      <c:layout>
        <c:manualLayout>
          <c:layoutTarget val="inner"/>
          <c:xMode val="edge"/>
          <c:yMode val="edge"/>
          <c:x val="0.1567390504315205"/>
          <c:y val="0.16117107635812786"/>
          <c:w val="0.74801967533895564"/>
          <c:h val="0.6109585099242707"/>
        </c:manualLayout>
      </c:layout>
      <c:barChart>
        <c:barDir val="col"/>
        <c:grouping val="clustered"/>
        <c:ser>
          <c:idx val="0"/>
          <c:order val="0"/>
          <c:tx>
            <c:strRef>
              <c:f>PRODUCTION!$T$4</c:f>
              <c:strCache>
                <c:ptCount val="1"/>
                <c:pt idx="0">
                  <c:v>Masse salariale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cat>
            <c:strRef>
              <c:f>PRODUCTION!$S$6:$S$7</c:f>
              <c:strCache>
                <c:ptCount val="2"/>
                <c:pt idx="0">
                  <c:v>Cadre</c:v>
                </c:pt>
                <c:pt idx="1">
                  <c:v>Non cadre</c:v>
                </c:pt>
              </c:strCache>
            </c:strRef>
          </c:cat>
          <c:val>
            <c:numRef>
              <c:f>PRODUCTION!$T$6:$T$7</c:f>
              <c:numCache>
                <c:formatCode>#,##0</c:formatCode>
                <c:ptCount val="2"/>
                <c:pt idx="0">
                  <c:v>13540</c:v>
                </c:pt>
                <c:pt idx="1">
                  <c:v>22353</c:v>
                </c:pt>
              </c:numCache>
            </c:numRef>
          </c:val>
        </c:ser>
        <c:axId val="214736256"/>
        <c:axId val="214758912"/>
      </c:barChart>
      <c:lineChart>
        <c:grouping val="standard"/>
        <c:ser>
          <c:idx val="1"/>
          <c:order val="1"/>
          <c:tx>
            <c:strRef>
              <c:f>PRODUCTION!$U$4</c:f>
              <c:strCache>
                <c:ptCount val="1"/>
                <c:pt idx="0">
                  <c:v>Effectif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16"/>
            <c:spPr>
              <a:gradFill flip="none" rotWithShape="1">
                <a:gsLst>
                  <a:gs pos="0">
                    <a:srgbClr val="DCEBF5"/>
                  </a:gs>
                  <a:gs pos="8000">
                    <a:srgbClr val="83A7C3"/>
                  </a:gs>
                  <a:gs pos="13000">
                    <a:srgbClr val="768FB9"/>
                  </a:gs>
                  <a:gs pos="21001">
                    <a:srgbClr val="83A7C3"/>
                  </a:gs>
                  <a:gs pos="52000">
                    <a:srgbClr val="FFFFFF"/>
                  </a:gs>
                  <a:gs pos="56000">
                    <a:srgbClr val="9C6563"/>
                  </a:gs>
                  <a:gs pos="58000">
                    <a:srgbClr val="80302D"/>
                  </a:gs>
                  <a:gs pos="71001">
                    <a:srgbClr val="C0524E"/>
                  </a:gs>
                  <a:gs pos="94000">
                    <a:srgbClr val="EBDAD4"/>
                  </a:gs>
                  <a:gs pos="100000">
                    <a:srgbClr val="55261C"/>
                  </a:gs>
                </a:gsLst>
                <a:path path="circle">
                  <a:fillToRect l="100000" t="100000"/>
                </a:path>
                <a:tileRect r="-100000" b="-100000"/>
              </a:gradFill>
            </c:spPr>
          </c:marker>
          <c:cat>
            <c:strRef>
              <c:f>PRODUCTION!$S$6:$S$7</c:f>
              <c:strCache>
                <c:ptCount val="2"/>
                <c:pt idx="0">
                  <c:v>Cadre</c:v>
                </c:pt>
                <c:pt idx="1">
                  <c:v>Non cadre</c:v>
                </c:pt>
              </c:strCache>
            </c:strRef>
          </c:cat>
          <c:val>
            <c:numRef>
              <c:f>PRODUCTION!$U$6:$U$7</c:f>
              <c:numCache>
                <c:formatCode>General</c:formatCode>
                <c:ptCount val="2"/>
                <c:pt idx="0">
                  <c:v>4</c:v>
                </c:pt>
                <c:pt idx="1">
                  <c:v>14</c:v>
                </c:pt>
              </c:numCache>
            </c:numRef>
          </c:val>
        </c:ser>
        <c:marker val="1"/>
        <c:axId val="214763008"/>
        <c:axId val="214760832"/>
      </c:lineChart>
      <c:catAx>
        <c:axId val="214736256"/>
        <c:scaling>
          <c:orientation val="minMax"/>
        </c:scaling>
        <c:axPos val="b"/>
        <c:tickLblPos val="nextTo"/>
        <c:crossAx val="214758912"/>
        <c:crosses val="autoZero"/>
        <c:auto val="1"/>
        <c:lblAlgn val="ctr"/>
        <c:lblOffset val="100"/>
      </c:catAx>
      <c:valAx>
        <c:axId val="214758912"/>
        <c:scaling>
          <c:orientation val="minMax"/>
        </c:scaling>
        <c:axPos val="l"/>
        <c:majorGridlines/>
        <c:title>
          <c:tx>
            <c:rich>
              <a:bodyPr rot="-5400000" vert="horz" anchor="ctr" anchorCtr="1"/>
              <a:lstStyle/>
              <a:p>
                <a:pPr>
                  <a:defRPr b="0">
                    <a:latin typeface="Arial" pitchFamily="34" charset="0"/>
                    <a:cs typeface="Arial" pitchFamily="34" charset="0"/>
                  </a:defRPr>
                </a:pPr>
                <a:r>
                  <a:rPr lang="en-US" b="0">
                    <a:latin typeface="Arial" pitchFamily="34" charset="0"/>
                    <a:cs typeface="Arial" pitchFamily="34" charset="0"/>
                  </a:rPr>
                  <a:t>Masse salariale en euros</a:t>
                </a:r>
              </a:p>
            </c:rich>
          </c:tx>
          <c:layout>
            <c:manualLayout>
              <c:xMode val="edge"/>
              <c:yMode val="edge"/>
              <c:x val="2.2222272088754529E-2"/>
              <c:y val="0.23053960360808567"/>
            </c:manualLayout>
          </c:layout>
        </c:title>
        <c:numFmt formatCode="#,##0" sourceLinked="1"/>
        <c:tickLblPos val="nextTo"/>
        <c:crossAx val="214736256"/>
        <c:crosses val="autoZero"/>
        <c:crossBetween val="between"/>
      </c:valAx>
      <c:valAx>
        <c:axId val="214760832"/>
        <c:scaling>
          <c:orientation val="minMax"/>
        </c:scaling>
        <c:axPos val="r"/>
        <c:title>
          <c:tx>
            <c:rich>
              <a:bodyPr rot="5400000" vert="horz"/>
              <a:lstStyle/>
              <a:p>
                <a:pPr>
                  <a:defRPr b="0">
                    <a:latin typeface="Arial" pitchFamily="34" charset="0"/>
                    <a:cs typeface="Arial" pitchFamily="34" charset="0"/>
                  </a:defRPr>
                </a:pPr>
                <a:r>
                  <a:rPr lang="fr-FR" b="0">
                    <a:latin typeface="Arial" pitchFamily="34" charset="0"/>
                    <a:cs typeface="Arial" pitchFamily="34" charset="0"/>
                  </a:rPr>
                  <a:t>Nombre</a:t>
                </a:r>
                <a:r>
                  <a:rPr lang="fr-FR" b="0" baseline="0">
                    <a:latin typeface="Arial" pitchFamily="34" charset="0"/>
                    <a:cs typeface="Arial" pitchFamily="34" charset="0"/>
                  </a:rPr>
                  <a:t> de salariés</a:t>
                </a:r>
                <a:endParaRPr lang="fr-FR" b="0">
                  <a:latin typeface="Arial" pitchFamily="34" charset="0"/>
                  <a:cs typeface="Arial" pitchFamily="34" charset="0"/>
                </a:endParaRPr>
              </a:p>
            </c:rich>
          </c:tx>
          <c:layout>
            <c:manualLayout>
              <c:xMode val="edge"/>
              <c:yMode val="edge"/>
              <c:x val="0.95189045270334072"/>
              <c:y val="0.27796833916878638"/>
            </c:manualLayout>
          </c:layout>
        </c:title>
        <c:numFmt formatCode="General" sourceLinked="1"/>
        <c:tickLblPos val="nextTo"/>
        <c:crossAx val="214763008"/>
        <c:crosses val="max"/>
        <c:crossBetween val="between"/>
      </c:valAx>
      <c:catAx>
        <c:axId val="214763008"/>
        <c:scaling>
          <c:orientation val="minMax"/>
        </c:scaling>
        <c:delete val="1"/>
        <c:axPos val="b"/>
        <c:tickLblPos val="none"/>
        <c:crossAx val="214760832"/>
        <c:crosses val="autoZero"/>
        <c:auto val="1"/>
        <c:lblAlgn val="ctr"/>
        <c:lblOffset val="100"/>
      </c:catAx>
    </c:plotArea>
    <c:legend>
      <c:legendPos val="b"/>
    </c:legend>
    <c:plotVisOnly val="1"/>
    <c:dispBlanksAs val="gap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PRODUCTION!$K$6</c:f>
              <c:strCache>
                <c:ptCount val="1"/>
                <c:pt idx="0">
                  <c:v>PRODUCTION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cat>
            <c:strRef>
              <c:f>PRODUCTION!$L$5:$Q$5</c:f>
              <c:strCache>
                <c:ptCount val="6"/>
                <c:pt idx="0">
                  <c:v>Mini</c:v>
                </c:pt>
                <c:pt idx="1">
                  <c:v>1er Quart</c:v>
                </c:pt>
                <c:pt idx="2">
                  <c:v>Médiane</c:v>
                </c:pt>
                <c:pt idx="3">
                  <c:v>Moyenne</c:v>
                </c:pt>
                <c:pt idx="4">
                  <c:v>3ième Quart</c:v>
                </c:pt>
                <c:pt idx="5">
                  <c:v>Maxi</c:v>
                </c:pt>
              </c:strCache>
            </c:strRef>
          </c:cat>
          <c:val>
            <c:numRef>
              <c:f>PRODUCTION!$L$6:$Q$6</c:f>
              <c:numCache>
                <c:formatCode>#,##0</c:formatCode>
                <c:ptCount val="6"/>
                <c:pt idx="0">
                  <c:v>1144</c:v>
                </c:pt>
                <c:pt idx="1">
                  <c:v>1315.25</c:v>
                </c:pt>
                <c:pt idx="2">
                  <c:v>1700</c:v>
                </c:pt>
                <c:pt idx="3">
                  <c:v>1994.0555555555557</c:v>
                </c:pt>
                <c:pt idx="4">
                  <c:v>2364.5</c:v>
                </c:pt>
                <c:pt idx="5">
                  <c:v>3850</c:v>
                </c:pt>
              </c:numCache>
            </c:numRef>
          </c:val>
        </c:ser>
        <c:ser>
          <c:idx val="1"/>
          <c:order val="1"/>
          <c:tx>
            <c:strRef>
              <c:f>PRODUCTION!$K$7</c:f>
              <c:strCache>
                <c:ptCount val="1"/>
                <c:pt idx="0">
                  <c:v>ETABLISSEMENT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</c:spPr>
          <c:cat>
            <c:strRef>
              <c:f>PRODUCTION!$L$5:$Q$5</c:f>
              <c:strCache>
                <c:ptCount val="6"/>
                <c:pt idx="0">
                  <c:v>Mini</c:v>
                </c:pt>
                <c:pt idx="1">
                  <c:v>1er Quart</c:v>
                </c:pt>
                <c:pt idx="2">
                  <c:v>Médiane</c:v>
                </c:pt>
                <c:pt idx="3">
                  <c:v>Moyenne</c:v>
                </c:pt>
                <c:pt idx="4">
                  <c:v>3ième Quart</c:v>
                </c:pt>
                <c:pt idx="5">
                  <c:v>Maxi</c:v>
                </c:pt>
              </c:strCache>
            </c:strRef>
          </c:cat>
          <c:val>
            <c:numRef>
              <c:f>PRODUCTION!$L$7:$Q$7</c:f>
              <c:numCache>
                <c:formatCode>#,##0</c:formatCode>
                <c:ptCount val="6"/>
                <c:pt idx="0">
                  <c:v>1100</c:v>
                </c:pt>
                <c:pt idx="1">
                  <c:v>1550</c:v>
                </c:pt>
                <c:pt idx="2">
                  <c:v>1988</c:v>
                </c:pt>
                <c:pt idx="3">
                  <c:v>2542.3384615384616</c:v>
                </c:pt>
                <c:pt idx="4">
                  <c:v>2640</c:v>
                </c:pt>
                <c:pt idx="5">
                  <c:v>8385</c:v>
                </c:pt>
              </c:numCache>
            </c:numRef>
          </c:val>
        </c:ser>
        <c:shape val="cylinder"/>
        <c:axId val="214779392"/>
        <c:axId val="214780928"/>
        <c:axId val="0"/>
      </c:bar3DChart>
      <c:catAx>
        <c:axId val="214779392"/>
        <c:scaling>
          <c:orientation val="minMax"/>
        </c:scaling>
        <c:axPos val="b"/>
        <c:tickLblPos val="nextTo"/>
        <c:crossAx val="214780928"/>
        <c:crosses val="autoZero"/>
        <c:auto val="1"/>
        <c:lblAlgn val="ctr"/>
        <c:lblOffset val="100"/>
      </c:catAx>
      <c:valAx>
        <c:axId val="21478092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Salaire mensuel en euros</a:t>
                </a:r>
              </a:p>
            </c:rich>
          </c:tx>
          <c:layout>
            <c:manualLayout>
              <c:xMode val="edge"/>
              <c:yMode val="edge"/>
              <c:x val="3.1597987751531054E-2"/>
              <c:y val="0.26122519480083178"/>
            </c:manualLayout>
          </c:layout>
        </c:title>
        <c:numFmt formatCode="#,##0" sourceLinked="1"/>
        <c:tickLblPos val="nextTo"/>
        <c:crossAx val="214779392"/>
        <c:crosses val="autoZero"/>
        <c:crossBetween val="between"/>
      </c:valAx>
    </c:plotArea>
    <c:legend>
      <c:legendPos val="t"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strRef>
          <c:f>VENTE!$K$2</c:f>
          <c:strCache>
            <c:ptCount val="1"/>
            <c:pt idx="0">
              <c:v>VENTE</c:v>
            </c:pt>
          </c:strCache>
        </c:strRef>
      </c:tx>
      <c:txPr>
        <a:bodyPr/>
        <a:lstStyle/>
        <a:p>
          <a:pPr>
            <a:defRPr sz="1200"/>
          </a:pPr>
          <a:endParaRPr lang="fr-FR"/>
        </a:p>
      </c:txPr>
    </c:title>
    <c:plotArea>
      <c:layout>
        <c:manualLayout>
          <c:layoutTarget val="inner"/>
          <c:xMode val="edge"/>
          <c:yMode val="edge"/>
          <c:x val="0.1567390504315205"/>
          <c:y val="0.16117107635812786"/>
          <c:w val="0.74801967533895564"/>
          <c:h val="0.6109585099242707"/>
        </c:manualLayout>
      </c:layout>
      <c:barChart>
        <c:barDir val="col"/>
        <c:grouping val="clustered"/>
        <c:ser>
          <c:idx val="0"/>
          <c:order val="0"/>
          <c:tx>
            <c:strRef>
              <c:f>VENTE!$T$4</c:f>
              <c:strCache>
                <c:ptCount val="1"/>
                <c:pt idx="0">
                  <c:v>Masse salariale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cat>
            <c:strRef>
              <c:f>VENTE!$S$6:$S$7</c:f>
              <c:strCache>
                <c:ptCount val="2"/>
                <c:pt idx="0">
                  <c:v>Cadre</c:v>
                </c:pt>
                <c:pt idx="1">
                  <c:v>Non cadre</c:v>
                </c:pt>
              </c:strCache>
            </c:strRef>
          </c:cat>
          <c:val>
            <c:numRef>
              <c:f>VENTE!$T$6:$T$7</c:f>
              <c:numCache>
                <c:formatCode>#,##0</c:formatCode>
                <c:ptCount val="2"/>
                <c:pt idx="0">
                  <c:v>20475</c:v>
                </c:pt>
                <c:pt idx="1">
                  <c:v>25411</c:v>
                </c:pt>
              </c:numCache>
            </c:numRef>
          </c:val>
        </c:ser>
        <c:axId val="205521280"/>
        <c:axId val="205523200"/>
      </c:barChart>
      <c:lineChart>
        <c:grouping val="standard"/>
        <c:ser>
          <c:idx val="1"/>
          <c:order val="1"/>
          <c:tx>
            <c:strRef>
              <c:f>VENTE!$U$4</c:f>
              <c:strCache>
                <c:ptCount val="1"/>
                <c:pt idx="0">
                  <c:v>Effectif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16"/>
            <c:spPr>
              <a:gradFill flip="none" rotWithShape="1">
                <a:gsLst>
                  <a:gs pos="0">
                    <a:srgbClr val="DCEBF5"/>
                  </a:gs>
                  <a:gs pos="8000">
                    <a:srgbClr val="83A7C3"/>
                  </a:gs>
                  <a:gs pos="13000">
                    <a:srgbClr val="768FB9"/>
                  </a:gs>
                  <a:gs pos="21001">
                    <a:srgbClr val="83A7C3"/>
                  </a:gs>
                  <a:gs pos="52000">
                    <a:srgbClr val="FFFFFF"/>
                  </a:gs>
                  <a:gs pos="56000">
                    <a:srgbClr val="9C6563"/>
                  </a:gs>
                  <a:gs pos="58000">
                    <a:srgbClr val="80302D"/>
                  </a:gs>
                  <a:gs pos="71001">
                    <a:srgbClr val="C0524E"/>
                  </a:gs>
                  <a:gs pos="94000">
                    <a:srgbClr val="EBDAD4"/>
                  </a:gs>
                  <a:gs pos="100000">
                    <a:srgbClr val="55261C"/>
                  </a:gs>
                </a:gsLst>
                <a:path path="circle">
                  <a:fillToRect l="100000" t="100000"/>
                </a:path>
                <a:tileRect r="-100000" b="-100000"/>
              </a:gradFill>
            </c:spPr>
          </c:marker>
          <c:cat>
            <c:strRef>
              <c:f>VENTE!$S$6:$S$7</c:f>
              <c:strCache>
                <c:ptCount val="2"/>
                <c:pt idx="0">
                  <c:v>Cadre</c:v>
                </c:pt>
                <c:pt idx="1">
                  <c:v>Non cadre</c:v>
                </c:pt>
              </c:strCache>
            </c:strRef>
          </c:cat>
          <c:val>
            <c:numRef>
              <c:f>VENTE!$U$6:$U$7</c:f>
              <c:numCache>
                <c:formatCode>General</c:formatCode>
                <c:ptCount val="2"/>
                <c:pt idx="0">
                  <c:v>4</c:v>
                </c:pt>
                <c:pt idx="1">
                  <c:v>12</c:v>
                </c:pt>
              </c:numCache>
            </c:numRef>
          </c:val>
        </c:ser>
        <c:marker val="1"/>
        <c:axId val="205527296"/>
        <c:axId val="205525376"/>
      </c:lineChart>
      <c:catAx>
        <c:axId val="205521280"/>
        <c:scaling>
          <c:orientation val="minMax"/>
        </c:scaling>
        <c:axPos val="b"/>
        <c:tickLblPos val="nextTo"/>
        <c:crossAx val="205523200"/>
        <c:crosses val="autoZero"/>
        <c:auto val="1"/>
        <c:lblAlgn val="ctr"/>
        <c:lblOffset val="100"/>
      </c:catAx>
      <c:valAx>
        <c:axId val="205523200"/>
        <c:scaling>
          <c:orientation val="minMax"/>
        </c:scaling>
        <c:axPos val="l"/>
        <c:majorGridlines/>
        <c:title>
          <c:tx>
            <c:rich>
              <a:bodyPr rot="-5400000" vert="horz" anchor="ctr" anchorCtr="1"/>
              <a:lstStyle/>
              <a:p>
                <a:pPr>
                  <a:defRPr b="0">
                    <a:latin typeface="Arial" pitchFamily="34" charset="0"/>
                    <a:cs typeface="Arial" pitchFamily="34" charset="0"/>
                  </a:defRPr>
                </a:pPr>
                <a:r>
                  <a:rPr lang="en-US" b="0">
                    <a:latin typeface="Arial" pitchFamily="34" charset="0"/>
                    <a:cs typeface="Arial" pitchFamily="34" charset="0"/>
                  </a:rPr>
                  <a:t>Masse salariale en euros</a:t>
                </a:r>
              </a:p>
            </c:rich>
          </c:tx>
          <c:layout>
            <c:manualLayout>
              <c:xMode val="edge"/>
              <c:yMode val="edge"/>
              <c:x val="2.2222272088754529E-2"/>
              <c:y val="0.23053960360808567"/>
            </c:manualLayout>
          </c:layout>
        </c:title>
        <c:numFmt formatCode="#,##0" sourceLinked="1"/>
        <c:tickLblPos val="nextTo"/>
        <c:crossAx val="205521280"/>
        <c:crosses val="autoZero"/>
        <c:crossBetween val="between"/>
      </c:valAx>
      <c:valAx>
        <c:axId val="205525376"/>
        <c:scaling>
          <c:orientation val="minMax"/>
        </c:scaling>
        <c:axPos val="r"/>
        <c:title>
          <c:tx>
            <c:rich>
              <a:bodyPr rot="5400000" vert="horz"/>
              <a:lstStyle/>
              <a:p>
                <a:pPr>
                  <a:defRPr b="0">
                    <a:latin typeface="Arial" pitchFamily="34" charset="0"/>
                    <a:cs typeface="Arial" pitchFamily="34" charset="0"/>
                  </a:defRPr>
                </a:pPr>
                <a:r>
                  <a:rPr lang="fr-FR" b="0">
                    <a:latin typeface="Arial" pitchFamily="34" charset="0"/>
                    <a:cs typeface="Arial" pitchFamily="34" charset="0"/>
                  </a:rPr>
                  <a:t>Nombre</a:t>
                </a:r>
                <a:r>
                  <a:rPr lang="fr-FR" b="0" baseline="0">
                    <a:latin typeface="Arial" pitchFamily="34" charset="0"/>
                    <a:cs typeface="Arial" pitchFamily="34" charset="0"/>
                  </a:rPr>
                  <a:t> de salariés</a:t>
                </a:r>
                <a:endParaRPr lang="fr-FR" b="0">
                  <a:latin typeface="Arial" pitchFamily="34" charset="0"/>
                  <a:cs typeface="Arial" pitchFamily="34" charset="0"/>
                </a:endParaRPr>
              </a:p>
            </c:rich>
          </c:tx>
          <c:layout>
            <c:manualLayout>
              <c:xMode val="edge"/>
              <c:yMode val="edge"/>
              <c:x val="0.95189045270334072"/>
              <c:y val="0.27796833916878638"/>
            </c:manualLayout>
          </c:layout>
        </c:title>
        <c:numFmt formatCode="General" sourceLinked="1"/>
        <c:tickLblPos val="nextTo"/>
        <c:crossAx val="205527296"/>
        <c:crosses val="max"/>
        <c:crossBetween val="between"/>
      </c:valAx>
      <c:catAx>
        <c:axId val="205527296"/>
        <c:scaling>
          <c:orientation val="minMax"/>
        </c:scaling>
        <c:delete val="1"/>
        <c:axPos val="b"/>
        <c:tickLblPos val="none"/>
        <c:crossAx val="205525376"/>
        <c:crosses val="autoZero"/>
        <c:auto val="1"/>
        <c:lblAlgn val="ctr"/>
        <c:lblOffset val="100"/>
      </c:catAx>
    </c:plotArea>
    <c:legend>
      <c:legendPos val="b"/>
    </c:legend>
    <c:plotVisOnly val="1"/>
    <c:dispBlanksAs val="gap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VENTE!$K$6</c:f>
              <c:strCache>
                <c:ptCount val="1"/>
                <c:pt idx="0">
                  <c:v>VENTE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cat>
            <c:strRef>
              <c:f>VENTE!$L$5:$Q$5</c:f>
              <c:strCache>
                <c:ptCount val="6"/>
                <c:pt idx="0">
                  <c:v>Mini</c:v>
                </c:pt>
                <c:pt idx="1">
                  <c:v>1er Quart</c:v>
                </c:pt>
                <c:pt idx="2">
                  <c:v>Médiane</c:v>
                </c:pt>
                <c:pt idx="3">
                  <c:v>Moyenne</c:v>
                </c:pt>
                <c:pt idx="4">
                  <c:v>3ième Quart</c:v>
                </c:pt>
                <c:pt idx="5">
                  <c:v>Maxi</c:v>
                </c:pt>
              </c:strCache>
            </c:strRef>
          </c:cat>
          <c:val>
            <c:numRef>
              <c:f>VENTE!$L$6:$Q$6</c:f>
              <c:numCache>
                <c:formatCode>#,##0</c:formatCode>
                <c:ptCount val="6"/>
                <c:pt idx="0">
                  <c:v>1299</c:v>
                </c:pt>
                <c:pt idx="1">
                  <c:v>2116</c:v>
                </c:pt>
                <c:pt idx="2">
                  <c:v>2383</c:v>
                </c:pt>
                <c:pt idx="3">
                  <c:v>2867.875</c:v>
                </c:pt>
                <c:pt idx="4">
                  <c:v>2867.5</c:v>
                </c:pt>
                <c:pt idx="5">
                  <c:v>8385</c:v>
                </c:pt>
              </c:numCache>
            </c:numRef>
          </c:val>
        </c:ser>
        <c:ser>
          <c:idx val="1"/>
          <c:order val="1"/>
          <c:tx>
            <c:strRef>
              <c:f>VENTE!$K$7</c:f>
              <c:strCache>
                <c:ptCount val="1"/>
                <c:pt idx="0">
                  <c:v>ETABLISSEMENT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</c:spPr>
          <c:cat>
            <c:strRef>
              <c:f>VENTE!$L$5:$Q$5</c:f>
              <c:strCache>
                <c:ptCount val="6"/>
                <c:pt idx="0">
                  <c:v>Mini</c:v>
                </c:pt>
                <c:pt idx="1">
                  <c:v>1er Quart</c:v>
                </c:pt>
                <c:pt idx="2">
                  <c:v>Médiane</c:v>
                </c:pt>
                <c:pt idx="3">
                  <c:v>Moyenne</c:v>
                </c:pt>
                <c:pt idx="4">
                  <c:v>3ième Quart</c:v>
                </c:pt>
                <c:pt idx="5">
                  <c:v>Maxi</c:v>
                </c:pt>
              </c:strCache>
            </c:strRef>
          </c:cat>
          <c:val>
            <c:numRef>
              <c:f>VENTE!$L$7:$Q$7</c:f>
              <c:numCache>
                <c:formatCode>#,##0</c:formatCode>
                <c:ptCount val="6"/>
                <c:pt idx="0">
                  <c:v>1100</c:v>
                </c:pt>
                <c:pt idx="1">
                  <c:v>1550</c:v>
                </c:pt>
                <c:pt idx="2">
                  <c:v>1988</c:v>
                </c:pt>
                <c:pt idx="3">
                  <c:v>2542.3384615384616</c:v>
                </c:pt>
                <c:pt idx="4">
                  <c:v>2640</c:v>
                </c:pt>
                <c:pt idx="5">
                  <c:v>8385</c:v>
                </c:pt>
              </c:numCache>
            </c:numRef>
          </c:val>
        </c:ser>
        <c:shape val="cylinder"/>
        <c:axId val="205543296"/>
        <c:axId val="205544832"/>
        <c:axId val="0"/>
      </c:bar3DChart>
      <c:catAx>
        <c:axId val="205543296"/>
        <c:scaling>
          <c:orientation val="minMax"/>
        </c:scaling>
        <c:axPos val="b"/>
        <c:tickLblPos val="nextTo"/>
        <c:crossAx val="205544832"/>
        <c:crosses val="autoZero"/>
        <c:auto val="1"/>
        <c:lblAlgn val="ctr"/>
        <c:lblOffset val="100"/>
      </c:catAx>
      <c:valAx>
        <c:axId val="20554483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Salaire mensuel en euros</a:t>
                </a:r>
              </a:p>
            </c:rich>
          </c:tx>
          <c:layout>
            <c:manualLayout>
              <c:xMode val="edge"/>
              <c:yMode val="edge"/>
              <c:x val="3.1597987751531054E-2"/>
              <c:y val="0.26122519480083178"/>
            </c:manualLayout>
          </c:layout>
        </c:title>
        <c:numFmt formatCode="#,##0" sourceLinked="1"/>
        <c:tickLblPos val="nextTo"/>
        <c:crossAx val="205543296"/>
        <c:crosses val="autoZero"/>
        <c:crossBetween val="between"/>
      </c:valAx>
    </c:plotArea>
    <c:legend>
      <c:legendPos val="t"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strRef>
          <c:f>JURIDIQUE!$K$2</c:f>
          <c:strCache>
            <c:ptCount val="1"/>
            <c:pt idx="0">
              <c:v>JURIDIQUE</c:v>
            </c:pt>
          </c:strCache>
        </c:strRef>
      </c:tx>
      <c:txPr>
        <a:bodyPr/>
        <a:lstStyle/>
        <a:p>
          <a:pPr>
            <a:defRPr sz="1200"/>
          </a:pPr>
          <a:endParaRPr lang="fr-FR"/>
        </a:p>
      </c:txPr>
    </c:title>
    <c:plotArea>
      <c:layout>
        <c:manualLayout>
          <c:layoutTarget val="inner"/>
          <c:xMode val="edge"/>
          <c:yMode val="edge"/>
          <c:x val="0.1567390504315205"/>
          <c:y val="0.16117107635812786"/>
          <c:w val="0.74801967533895564"/>
          <c:h val="0.6109585099242707"/>
        </c:manualLayout>
      </c:layout>
      <c:barChart>
        <c:barDir val="col"/>
        <c:grouping val="clustered"/>
        <c:ser>
          <c:idx val="0"/>
          <c:order val="0"/>
          <c:tx>
            <c:strRef>
              <c:f>JURIDIQUE!$T$4</c:f>
              <c:strCache>
                <c:ptCount val="1"/>
                <c:pt idx="0">
                  <c:v>Masse salariale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cat>
            <c:strRef>
              <c:f>JURIDIQUE!$S$6:$S$7</c:f>
              <c:strCache>
                <c:ptCount val="2"/>
                <c:pt idx="0">
                  <c:v>Cadre</c:v>
                </c:pt>
                <c:pt idx="1">
                  <c:v>Non cadre</c:v>
                </c:pt>
              </c:strCache>
            </c:strRef>
          </c:cat>
          <c:val>
            <c:numRef>
              <c:f>JURIDIQUE!$T$6:$T$7</c:f>
              <c:numCache>
                <c:formatCode>#,##0</c:formatCode>
                <c:ptCount val="2"/>
                <c:pt idx="0">
                  <c:v>13647</c:v>
                </c:pt>
                <c:pt idx="1">
                  <c:v>1601</c:v>
                </c:pt>
              </c:numCache>
            </c:numRef>
          </c:val>
        </c:ser>
        <c:axId val="45680128"/>
        <c:axId val="45682048"/>
      </c:barChart>
      <c:lineChart>
        <c:grouping val="standard"/>
        <c:ser>
          <c:idx val="1"/>
          <c:order val="1"/>
          <c:tx>
            <c:strRef>
              <c:f>JURIDIQUE!$U$4</c:f>
              <c:strCache>
                <c:ptCount val="1"/>
                <c:pt idx="0">
                  <c:v>Effectif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16"/>
            <c:spPr>
              <a:gradFill flip="none" rotWithShape="1">
                <a:gsLst>
                  <a:gs pos="0">
                    <a:srgbClr val="DCEBF5"/>
                  </a:gs>
                  <a:gs pos="8000">
                    <a:srgbClr val="83A7C3"/>
                  </a:gs>
                  <a:gs pos="13000">
                    <a:srgbClr val="768FB9"/>
                  </a:gs>
                  <a:gs pos="21001">
                    <a:srgbClr val="83A7C3"/>
                  </a:gs>
                  <a:gs pos="52000">
                    <a:srgbClr val="FFFFFF"/>
                  </a:gs>
                  <a:gs pos="56000">
                    <a:srgbClr val="9C6563"/>
                  </a:gs>
                  <a:gs pos="58000">
                    <a:srgbClr val="80302D"/>
                  </a:gs>
                  <a:gs pos="71001">
                    <a:srgbClr val="C0524E"/>
                  </a:gs>
                  <a:gs pos="94000">
                    <a:srgbClr val="EBDAD4"/>
                  </a:gs>
                  <a:gs pos="100000">
                    <a:srgbClr val="55261C"/>
                  </a:gs>
                </a:gsLst>
                <a:path path="circle">
                  <a:fillToRect l="100000" t="100000"/>
                </a:path>
                <a:tileRect r="-100000" b="-100000"/>
              </a:gradFill>
            </c:spPr>
          </c:marker>
          <c:cat>
            <c:strRef>
              <c:f>JURIDIQUE!$S$6:$S$7</c:f>
              <c:strCache>
                <c:ptCount val="2"/>
                <c:pt idx="0">
                  <c:v>Cadre</c:v>
                </c:pt>
                <c:pt idx="1">
                  <c:v>Non cadre</c:v>
                </c:pt>
              </c:strCache>
            </c:strRef>
          </c:cat>
          <c:val>
            <c:numRef>
              <c:f>JURIDIQUE!$U$6:$U$7</c:f>
              <c:numCache>
                <c:formatCode>General</c:formatCode>
                <c:ptCount val="2"/>
                <c:pt idx="0">
                  <c:v>4</c:v>
                </c:pt>
                <c:pt idx="1">
                  <c:v>1</c:v>
                </c:pt>
              </c:numCache>
            </c:numRef>
          </c:val>
        </c:ser>
        <c:marker val="1"/>
        <c:axId val="45735296"/>
        <c:axId val="45733376"/>
      </c:lineChart>
      <c:catAx>
        <c:axId val="45680128"/>
        <c:scaling>
          <c:orientation val="minMax"/>
        </c:scaling>
        <c:axPos val="b"/>
        <c:tickLblPos val="nextTo"/>
        <c:crossAx val="45682048"/>
        <c:crosses val="autoZero"/>
        <c:auto val="1"/>
        <c:lblAlgn val="ctr"/>
        <c:lblOffset val="100"/>
      </c:catAx>
      <c:valAx>
        <c:axId val="45682048"/>
        <c:scaling>
          <c:orientation val="minMax"/>
        </c:scaling>
        <c:axPos val="l"/>
        <c:majorGridlines/>
        <c:title>
          <c:tx>
            <c:rich>
              <a:bodyPr rot="-5400000" vert="horz" anchor="ctr" anchorCtr="1"/>
              <a:lstStyle/>
              <a:p>
                <a:pPr>
                  <a:defRPr b="0">
                    <a:latin typeface="Arial" pitchFamily="34" charset="0"/>
                    <a:cs typeface="Arial" pitchFamily="34" charset="0"/>
                  </a:defRPr>
                </a:pPr>
                <a:r>
                  <a:rPr lang="en-US" b="0">
                    <a:latin typeface="Arial" pitchFamily="34" charset="0"/>
                    <a:cs typeface="Arial" pitchFamily="34" charset="0"/>
                  </a:rPr>
                  <a:t>Masse salariale en euros</a:t>
                </a:r>
              </a:p>
            </c:rich>
          </c:tx>
          <c:layout>
            <c:manualLayout>
              <c:xMode val="edge"/>
              <c:yMode val="edge"/>
              <c:x val="2.2222272088754529E-2"/>
              <c:y val="0.23053960360808567"/>
            </c:manualLayout>
          </c:layout>
        </c:title>
        <c:numFmt formatCode="#,##0" sourceLinked="1"/>
        <c:tickLblPos val="nextTo"/>
        <c:crossAx val="45680128"/>
        <c:crosses val="autoZero"/>
        <c:crossBetween val="between"/>
      </c:valAx>
      <c:valAx>
        <c:axId val="45733376"/>
        <c:scaling>
          <c:orientation val="minMax"/>
        </c:scaling>
        <c:axPos val="r"/>
        <c:title>
          <c:tx>
            <c:rich>
              <a:bodyPr rot="5400000" vert="horz"/>
              <a:lstStyle/>
              <a:p>
                <a:pPr>
                  <a:defRPr b="0">
                    <a:latin typeface="Arial" pitchFamily="34" charset="0"/>
                    <a:cs typeface="Arial" pitchFamily="34" charset="0"/>
                  </a:defRPr>
                </a:pPr>
                <a:r>
                  <a:rPr lang="fr-FR" b="0">
                    <a:latin typeface="Arial" pitchFamily="34" charset="0"/>
                    <a:cs typeface="Arial" pitchFamily="34" charset="0"/>
                  </a:rPr>
                  <a:t>Nombre</a:t>
                </a:r>
                <a:r>
                  <a:rPr lang="fr-FR" b="0" baseline="0">
                    <a:latin typeface="Arial" pitchFamily="34" charset="0"/>
                    <a:cs typeface="Arial" pitchFamily="34" charset="0"/>
                  </a:rPr>
                  <a:t> de salariés</a:t>
                </a:r>
                <a:endParaRPr lang="fr-FR" b="0">
                  <a:latin typeface="Arial" pitchFamily="34" charset="0"/>
                  <a:cs typeface="Arial" pitchFamily="34" charset="0"/>
                </a:endParaRPr>
              </a:p>
            </c:rich>
          </c:tx>
          <c:layout>
            <c:manualLayout>
              <c:xMode val="edge"/>
              <c:yMode val="edge"/>
              <c:x val="0.95189045270334072"/>
              <c:y val="0.27796833916878638"/>
            </c:manualLayout>
          </c:layout>
        </c:title>
        <c:numFmt formatCode="General" sourceLinked="1"/>
        <c:tickLblPos val="nextTo"/>
        <c:crossAx val="45735296"/>
        <c:crosses val="max"/>
        <c:crossBetween val="between"/>
      </c:valAx>
      <c:catAx>
        <c:axId val="45735296"/>
        <c:scaling>
          <c:orientation val="minMax"/>
        </c:scaling>
        <c:delete val="1"/>
        <c:axPos val="b"/>
        <c:tickLblPos val="none"/>
        <c:crossAx val="45733376"/>
        <c:crosses val="autoZero"/>
        <c:auto val="1"/>
        <c:lblAlgn val="ctr"/>
        <c:lblOffset val="100"/>
      </c:catAx>
    </c:plotArea>
    <c:legend>
      <c:legendPos val="b"/>
    </c:legend>
    <c:plotVisOnly val="1"/>
    <c:dispBlanksAs val="gap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JURIDIQUE!$K$6</c:f>
              <c:strCache>
                <c:ptCount val="1"/>
                <c:pt idx="0">
                  <c:v>JURIDIQUE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cat>
            <c:strRef>
              <c:f>JURIDIQUE!$L$5:$Q$5</c:f>
              <c:strCache>
                <c:ptCount val="6"/>
                <c:pt idx="0">
                  <c:v>Mini</c:v>
                </c:pt>
                <c:pt idx="1">
                  <c:v>1er Quart</c:v>
                </c:pt>
                <c:pt idx="2">
                  <c:v>Médiane</c:v>
                </c:pt>
                <c:pt idx="3">
                  <c:v>Moyenne</c:v>
                </c:pt>
                <c:pt idx="4">
                  <c:v>3ième Quart</c:v>
                </c:pt>
                <c:pt idx="5">
                  <c:v>Maxi</c:v>
                </c:pt>
              </c:strCache>
            </c:strRef>
          </c:cat>
          <c:val>
            <c:numRef>
              <c:f>JURIDIQUE!$L$6:$Q$6</c:f>
              <c:numCache>
                <c:formatCode>#,##0</c:formatCode>
                <c:ptCount val="6"/>
                <c:pt idx="0">
                  <c:v>1450</c:v>
                </c:pt>
                <c:pt idx="1">
                  <c:v>1601</c:v>
                </c:pt>
                <c:pt idx="2">
                  <c:v>2440</c:v>
                </c:pt>
                <c:pt idx="3">
                  <c:v>3049.6</c:v>
                </c:pt>
                <c:pt idx="4">
                  <c:v>3354</c:v>
                </c:pt>
                <c:pt idx="5">
                  <c:v>6403</c:v>
                </c:pt>
              </c:numCache>
            </c:numRef>
          </c:val>
        </c:ser>
        <c:ser>
          <c:idx val="1"/>
          <c:order val="1"/>
          <c:tx>
            <c:strRef>
              <c:f>JURIDIQUE!$K$7</c:f>
              <c:strCache>
                <c:ptCount val="1"/>
                <c:pt idx="0">
                  <c:v>ETABLISSEMENT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</c:spPr>
          <c:cat>
            <c:strRef>
              <c:f>JURIDIQUE!$L$5:$Q$5</c:f>
              <c:strCache>
                <c:ptCount val="6"/>
                <c:pt idx="0">
                  <c:v>Mini</c:v>
                </c:pt>
                <c:pt idx="1">
                  <c:v>1er Quart</c:v>
                </c:pt>
                <c:pt idx="2">
                  <c:v>Médiane</c:v>
                </c:pt>
                <c:pt idx="3">
                  <c:v>Moyenne</c:v>
                </c:pt>
                <c:pt idx="4">
                  <c:v>3ième Quart</c:v>
                </c:pt>
                <c:pt idx="5">
                  <c:v>Maxi</c:v>
                </c:pt>
              </c:strCache>
            </c:strRef>
          </c:cat>
          <c:val>
            <c:numRef>
              <c:f>JURIDIQUE!$L$7:$Q$7</c:f>
              <c:numCache>
                <c:formatCode>#,##0</c:formatCode>
                <c:ptCount val="6"/>
                <c:pt idx="0">
                  <c:v>1100</c:v>
                </c:pt>
                <c:pt idx="1">
                  <c:v>1550</c:v>
                </c:pt>
                <c:pt idx="2">
                  <c:v>1988</c:v>
                </c:pt>
                <c:pt idx="3">
                  <c:v>2542.3384615384616</c:v>
                </c:pt>
                <c:pt idx="4">
                  <c:v>2640</c:v>
                </c:pt>
                <c:pt idx="5">
                  <c:v>8385</c:v>
                </c:pt>
              </c:numCache>
            </c:numRef>
          </c:val>
        </c:ser>
        <c:shape val="cylinder"/>
        <c:axId val="51424256"/>
        <c:axId val="51426048"/>
        <c:axId val="0"/>
      </c:bar3DChart>
      <c:catAx>
        <c:axId val="51424256"/>
        <c:scaling>
          <c:orientation val="minMax"/>
        </c:scaling>
        <c:axPos val="b"/>
        <c:tickLblPos val="nextTo"/>
        <c:crossAx val="51426048"/>
        <c:crosses val="autoZero"/>
        <c:auto val="1"/>
        <c:lblAlgn val="ctr"/>
        <c:lblOffset val="100"/>
      </c:catAx>
      <c:valAx>
        <c:axId val="5142604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Salaire mensuel en euros</a:t>
                </a:r>
              </a:p>
            </c:rich>
          </c:tx>
          <c:layout>
            <c:manualLayout>
              <c:xMode val="edge"/>
              <c:yMode val="edge"/>
              <c:x val="3.1597987751531054E-2"/>
              <c:y val="0.26122519480083178"/>
            </c:manualLayout>
          </c:layout>
        </c:title>
        <c:numFmt formatCode="#,##0" sourceLinked="1"/>
        <c:tickLblPos val="nextTo"/>
        <c:crossAx val="51424256"/>
        <c:crosses val="autoZero"/>
        <c:crossBetween val="between"/>
      </c:valAx>
    </c:plotArea>
    <c:legend>
      <c:legendPos val="t"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22110</xdr:colOff>
      <xdr:row>8</xdr:row>
      <xdr:rowOff>45925</xdr:rowOff>
    </xdr:from>
    <xdr:to>
      <xdr:col>25</xdr:col>
      <xdr:colOff>35718</xdr:colOff>
      <xdr:row>24</xdr:row>
      <xdr:rowOff>117363</xdr:rowOff>
    </xdr:to>
    <xdr:graphicFrame macro="">
      <xdr:nvGraphicFramePr>
        <xdr:cNvPr id="3" name="Graph_Hist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25513</xdr:colOff>
      <xdr:row>8</xdr:row>
      <xdr:rowOff>69737</xdr:rowOff>
    </xdr:from>
    <xdr:to>
      <xdr:col>17</xdr:col>
      <xdr:colOff>37419</xdr:colOff>
      <xdr:row>23</xdr:row>
      <xdr:rowOff>57829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22110</xdr:colOff>
      <xdr:row>8</xdr:row>
      <xdr:rowOff>45925</xdr:rowOff>
    </xdr:from>
    <xdr:to>
      <xdr:col>25</xdr:col>
      <xdr:colOff>35718</xdr:colOff>
      <xdr:row>24</xdr:row>
      <xdr:rowOff>117363</xdr:rowOff>
    </xdr:to>
    <xdr:graphicFrame macro="">
      <xdr:nvGraphicFramePr>
        <xdr:cNvPr id="2" name="Graph_Hist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25513</xdr:colOff>
      <xdr:row>8</xdr:row>
      <xdr:rowOff>69737</xdr:rowOff>
    </xdr:from>
    <xdr:to>
      <xdr:col>17</xdr:col>
      <xdr:colOff>37419</xdr:colOff>
      <xdr:row>23</xdr:row>
      <xdr:rowOff>57829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22110</xdr:colOff>
      <xdr:row>8</xdr:row>
      <xdr:rowOff>45925</xdr:rowOff>
    </xdr:from>
    <xdr:to>
      <xdr:col>25</xdr:col>
      <xdr:colOff>35718</xdr:colOff>
      <xdr:row>24</xdr:row>
      <xdr:rowOff>117363</xdr:rowOff>
    </xdr:to>
    <xdr:graphicFrame macro="">
      <xdr:nvGraphicFramePr>
        <xdr:cNvPr id="2" name="Graph_Hist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25513</xdr:colOff>
      <xdr:row>8</xdr:row>
      <xdr:rowOff>69737</xdr:rowOff>
    </xdr:from>
    <xdr:to>
      <xdr:col>17</xdr:col>
      <xdr:colOff>37419</xdr:colOff>
      <xdr:row>23</xdr:row>
      <xdr:rowOff>57829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22110</xdr:colOff>
      <xdr:row>8</xdr:row>
      <xdr:rowOff>45925</xdr:rowOff>
    </xdr:from>
    <xdr:to>
      <xdr:col>25</xdr:col>
      <xdr:colOff>35718</xdr:colOff>
      <xdr:row>24</xdr:row>
      <xdr:rowOff>117363</xdr:rowOff>
    </xdr:to>
    <xdr:graphicFrame macro="">
      <xdr:nvGraphicFramePr>
        <xdr:cNvPr id="2" name="Graph_Hist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25513</xdr:colOff>
      <xdr:row>8</xdr:row>
      <xdr:rowOff>69737</xdr:rowOff>
    </xdr:from>
    <xdr:to>
      <xdr:col>17</xdr:col>
      <xdr:colOff>37419</xdr:colOff>
      <xdr:row>23</xdr:row>
      <xdr:rowOff>57829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22110</xdr:colOff>
      <xdr:row>8</xdr:row>
      <xdr:rowOff>45925</xdr:rowOff>
    </xdr:from>
    <xdr:to>
      <xdr:col>25</xdr:col>
      <xdr:colOff>35718</xdr:colOff>
      <xdr:row>24</xdr:row>
      <xdr:rowOff>117363</xdr:rowOff>
    </xdr:to>
    <xdr:graphicFrame macro="">
      <xdr:nvGraphicFramePr>
        <xdr:cNvPr id="2" name="Graph_Hist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25513</xdr:colOff>
      <xdr:row>8</xdr:row>
      <xdr:rowOff>69737</xdr:rowOff>
    </xdr:from>
    <xdr:to>
      <xdr:col>17</xdr:col>
      <xdr:colOff>37419</xdr:colOff>
      <xdr:row>23</xdr:row>
      <xdr:rowOff>57829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22110</xdr:colOff>
      <xdr:row>8</xdr:row>
      <xdr:rowOff>45925</xdr:rowOff>
    </xdr:from>
    <xdr:to>
      <xdr:col>25</xdr:col>
      <xdr:colOff>35718</xdr:colOff>
      <xdr:row>24</xdr:row>
      <xdr:rowOff>117363</xdr:rowOff>
    </xdr:to>
    <xdr:graphicFrame macro="">
      <xdr:nvGraphicFramePr>
        <xdr:cNvPr id="2" name="Graph_Hist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25513</xdr:colOff>
      <xdr:row>8</xdr:row>
      <xdr:rowOff>69737</xdr:rowOff>
    </xdr:from>
    <xdr:to>
      <xdr:col>17</xdr:col>
      <xdr:colOff>37419</xdr:colOff>
      <xdr:row>23</xdr:row>
      <xdr:rowOff>57829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22110</xdr:colOff>
      <xdr:row>8</xdr:row>
      <xdr:rowOff>45925</xdr:rowOff>
    </xdr:from>
    <xdr:to>
      <xdr:col>25</xdr:col>
      <xdr:colOff>35718</xdr:colOff>
      <xdr:row>24</xdr:row>
      <xdr:rowOff>117363</xdr:rowOff>
    </xdr:to>
    <xdr:graphicFrame macro="">
      <xdr:nvGraphicFramePr>
        <xdr:cNvPr id="2" name="Graph_Hist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25513</xdr:colOff>
      <xdr:row>8</xdr:row>
      <xdr:rowOff>69737</xdr:rowOff>
    </xdr:from>
    <xdr:to>
      <xdr:col>17</xdr:col>
      <xdr:colOff>37419</xdr:colOff>
      <xdr:row>23</xdr:row>
      <xdr:rowOff>57829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68"/>
  <sheetViews>
    <sheetView tabSelected="1" workbookViewId="0">
      <pane ySplit="3" topLeftCell="A4" activePane="bottomLeft" state="frozen"/>
      <selection pane="bottomLeft" activeCell="A3" sqref="A3"/>
    </sheetView>
  </sheetViews>
  <sheetFormatPr baseColWidth="10" defaultRowHeight="12.75"/>
  <cols>
    <col min="1" max="1" width="30.42578125" customWidth="1"/>
    <col min="2" max="2" width="12.42578125" bestFit="1" customWidth="1"/>
    <col min="3" max="3" width="15" style="2" customWidth="1"/>
    <col min="4" max="4" width="13.140625" bestFit="1" customWidth="1"/>
    <col min="5" max="5" width="11.140625" bestFit="1" customWidth="1"/>
    <col min="6" max="6" width="13.85546875" customWidth="1"/>
    <col min="7" max="7" width="11.7109375" style="2" customWidth="1"/>
    <col min="8" max="8" width="23.5703125" bestFit="1" customWidth="1"/>
    <col min="9" max="9" width="11.140625" style="28" customWidth="1"/>
    <col min="10" max="10" width="10.5703125" customWidth="1"/>
    <col min="11" max="11" width="13.42578125" style="1" customWidth="1"/>
    <col min="12" max="12" width="14.85546875" bestFit="1" customWidth="1"/>
  </cols>
  <sheetData>
    <row r="1" spans="1:12" ht="38.25" customHeight="1"/>
    <row r="2" spans="1:12" ht="20.25" customHeight="1"/>
    <row r="3" spans="1:12">
      <c r="A3" s="12" t="s">
        <v>0</v>
      </c>
      <c r="B3" s="13" t="s">
        <v>1</v>
      </c>
      <c r="C3" s="14" t="s">
        <v>159</v>
      </c>
      <c r="D3" s="13" t="s">
        <v>2</v>
      </c>
      <c r="E3" s="13" t="s">
        <v>3</v>
      </c>
      <c r="F3" s="13" t="s">
        <v>4</v>
      </c>
      <c r="G3" s="14" t="s">
        <v>152</v>
      </c>
      <c r="H3" s="13" t="s">
        <v>5</v>
      </c>
      <c r="I3" s="29" t="s">
        <v>6</v>
      </c>
      <c r="J3" s="13" t="s">
        <v>162</v>
      </c>
      <c r="K3" s="15" t="s">
        <v>165</v>
      </c>
      <c r="L3" s="16" t="s">
        <v>166</v>
      </c>
    </row>
    <row r="4" spans="1:12">
      <c r="A4" s="17" t="s">
        <v>46</v>
      </c>
      <c r="B4" s="17" t="s">
        <v>14</v>
      </c>
      <c r="C4" s="18">
        <v>1</v>
      </c>
      <c r="D4" s="17" t="s">
        <v>52</v>
      </c>
      <c r="E4" s="17" t="s">
        <v>53</v>
      </c>
      <c r="F4" s="19">
        <v>24658</v>
      </c>
      <c r="G4" s="18">
        <f t="shared" ref="G4:G32" ca="1" si="0">INT((TODAY()-F4)/365.25)</f>
        <v>45</v>
      </c>
      <c r="H4" s="17" t="s">
        <v>54</v>
      </c>
      <c r="I4" s="30">
        <v>1601</v>
      </c>
      <c r="J4" s="17" t="s">
        <v>164</v>
      </c>
      <c r="K4" s="19">
        <v>38944</v>
      </c>
      <c r="L4" s="17">
        <f t="shared" ref="L4:L67" ca="1" si="1">DATEDIF(K4,TODAY(),"y")</f>
        <v>6</v>
      </c>
    </row>
    <row r="5" spans="1:12">
      <c r="A5" s="17" t="s">
        <v>65</v>
      </c>
      <c r="B5" s="17" t="s">
        <v>14</v>
      </c>
      <c r="C5" s="18">
        <v>2</v>
      </c>
      <c r="D5" s="17" t="s">
        <v>148</v>
      </c>
      <c r="E5" s="17" t="s">
        <v>149</v>
      </c>
      <c r="F5" s="19">
        <v>29797</v>
      </c>
      <c r="G5" s="18">
        <f t="shared" ca="1" si="0"/>
        <v>31</v>
      </c>
      <c r="H5" s="17" t="s">
        <v>130</v>
      </c>
      <c r="I5" s="30">
        <v>2325</v>
      </c>
      <c r="J5" s="17" t="s">
        <v>164</v>
      </c>
      <c r="K5" s="19">
        <v>38052</v>
      </c>
      <c r="L5" s="17">
        <f t="shared" ca="1" si="1"/>
        <v>8</v>
      </c>
    </row>
    <row r="6" spans="1:12">
      <c r="A6" s="17" t="s">
        <v>65</v>
      </c>
      <c r="B6" s="17" t="s">
        <v>8</v>
      </c>
      <c r="C6" s="18">
        <v>3</v>
      </c>
      <c r="D6" s="17" t="s">
        <v>131</v>
      </c>
      <c r="E6" s="17" t="s">
        <v>132</v>
      </c>
      <c r="F6" s="19">
        <v>21143</v>
      </c>
      <c r="G6" s="18">
        <f t="shared" ca="1" si="0"/>
        <v>55</v>
      </c>
      <c r="H6" s="17" t="s">
        <v>117</v>
      </c>
      <c r="I6" s="30">
        <v>2135</v>
      </c>
      <c r="J6" s="17" t="s">
        <v>164</v>
      </c>
      <c r="K6" s="19">
        <v>38926</v>
      </c>
      <c r="L6" s="17">
        <f t="shared" ca="1" si="1"/>
        <v>6</v>
      </c>
    </row>
    <row r="7" spans="1:12">
      <c r="A7" s="17" t="s">
        <v>58</v>
      </c>
      <c r="B7" s="17" t="s">
        <v>14</v>
      </c>
      <c r="C7" s="18">
        <v>4</v>
      </c>
      <c r="D7" s="17" t="s">
        <v>89</v>
      </c>
      <c r="E7" s="17" t="s">
        <v>53</v>
      </c>
      <c r="F7" s="19">
        <v>29227</v>
      </c>
      <c r="G7" s="18">
        <f t="shared" ca="1" si="0"/>
        <v>32</v>
      </c>
      <c r="H7" s="17" t="s">
        <v>61</v>
      </c>
      <c r="I7" s="30">
        <v>1296</v>
      </c>
      <c r="J7" s="17" t="s">
        <v>164</v>
      </c>
      <c r="K7" s="19">
        <v>38685</v>
      </c>
      <c r="L7" s="17">
        <f t="shared" ca="1" si="1"/>
        <v>7</v>
      </c>
    </row>
    <row r="8" spans="1:12">
      <c r="A8" s="17" t="s">
        <v>110</v>
      </c>
      <c r="B8" s="17" t="s">
        <v>8</v>
      </c>
      <c r="C8" s="18">
        <v>5</v>
      </c>
      <c r="D8" s="17" t="s">
        <v>113</v>
      </c>
      <c r="E8" s="17" t="s">
        <v>114</v>
      </c>
      <c r="F8" s="19">
        <v>22528</v>
      </c>
      <c r="G8" s="18">
        <f t="shared" ca="1" si="0"/>
        <v>51</v>
      </c>
      <c r="H8" s="17" t="s">
        <v>40</v>
      </c>
      <c r="I8" s="30">
        <v>1296</v>
      </c>
      <c r="J8" s="17" t="s">
        <v>164</v>
      </c>
      <c r="K8" s="19">
        <v>38032</v>
      </c>
      <c r="L8" s="17">
        <f t="shared" ca="1" si="1"/>
        <v>8</v>
      </c>
    </row>
    <row r="9" spans="1:12">
      <c r="A9" s="17" t="s">
        <v>7</v>
      </c>
      <c r="B9" s="17" t="s">
        <v>14</v>
      </c>
      <c r="C9" s="18">
        <v>6</v>
      </c>
      <c r="D9" s="17" t="s">
        <v>18</v>
      </c>
      <c r="E9" s="17" t="s">
        <v>10</v>
      </c>
      <c r="F9" s="19">
        <v>22340</v>
      </c>
      <c r="G9" s="18">
        <f t="shared" ca="1" si="0"/>
        <v>51</v>
      </c>
      <c r="H9" s="17" t="s">
        <v>19</v>
      </c>
      <c r="I9" s="30">
        <v>1982</v>
      </c>
      <c r="J9" s="17" t="s">
        <v>164</v>
      </c>
      <c r="K9" s="19">
        <v>34694</v>
      </c>
      <c r="L9" s="17">
        <f t="shared" ca="1" si="1"/>
        <v>18</v>
      </c>
    </row>
    <row r="10" spans="1:12">
      <c r="A10" s="17" t="s">
        <v>46</v>
      </c>
      <c r="B10" s="17" t="s">
        <v>20</v>
      </c>
      <c r="C10" s="18">
        <v>7</v>
      </c>
      <c r="D10" s="17" t="s">
        <v>47</v>
      </c>
      <c r="E10" s="17" t="s">
        <v>48</v>
      </c>
      <c r="F10" s="19">
        <v>26419</v>
      </c>
      <c r="G10" s="18">
        <f t="shared" ca="1" si="0"/>
        <v>40</v>
      </c>
      <c r="H10" s="17" t="s">
        <v>49</v>
      </c>
      <c r="I10" s="30">
        <v>2440</v>
      </c>
      <c r="J10" s="17" t="s">
        <v>163</v>
      </c>
      <c r="K10" s="19">
        <v>37910</v>
      </c>
      <c r="L10" s="17">
        <f t="shared" ca="1" si="1"/>
        <v>9</v>
      </c>
    </row>
    <row r="11" spans="1:12">
      <c r="A11" s="17" t="s">
        <v>58</v>
      </c>
      <c r="B11" s="17" t="s">
        <v>14</v>
      </c>
      <c r="C11" s="18">
        <v>8</v>
      </c>
      <c r="D11" s="17" t="s">
        <v>68</v>
      </c>
      <c r="E11" s="17" t="s">
        <v>69</v>
      </c>
      <c r="F11" s="19">
        <v>28928</v>
      </c>
      <c r="G11" s="18">
        <f t="shared" ca="1" si="0"/>
        <v>33</v>
      </c>
      <c r="H11" s="17" t="s">
        <v>167</v>
      </c>
      <c r="I11" s="30">
        <v>1373</v>
      </c>
      <c r="J11" s="17" t="s">
        <v>164</v>
      </c>
      <c r="K11" s="19">
        <v>38127</v>
      </c>
      <c r="L11" s="17">
        <f t="shared" ca="1" si="1"/>
        <v>8</v>
      </c>
    </row>
    <row r="12" spans="1:12">
      <c r="A12" s="17" t="s">
        <v>65</v>
      </c>
      <c r="B12" s="17" t="s">
        <v>14</v>
      </c>
      <c r="C12" s="18">
        <v>9</v>
      </c>
      <c r="D12" s="17" t="s">
        <v>126</v>
      </c>
      <c r="E12" s="17" t="s">
        <v>127</v>
      </c>
      <c r="F12" s="19">
        <v>26459</v>
      </c>
      <c r="G12" s="18">
        <f t="shared" ca="1" si="0"/>
        <v>40</v>
      </c>
      <c r="H12" s="17" t="s">
        <v>124</v>
      </c>
      <c r="I12" s="30">
        <v>1906</v>
      </c>
      <c r="J12" s="17" t="s">
        <v>164</v>
      </c>
      <c r="K12" s="19">
        <v>37410</v>
      </c>
      <c r="L12" s="17">
        <f t="shared" ca="1" si="1"/>
        <v>10</v>
      </c>
    </row>
    <row r="13" spans="1:12">
      <c r="A13" s="17" t="s">
        <v>46</v>
      </c>
      <c r="B13" s="17" t="s">
        <v>14</v>
      </c>
      <c r="C13" s="18">
        <v>10</v>
      </c>
      <c r="D13" s="17" t="s">
        <v>56</v>
      </c>
      <c r="E13" s="17" t="s">
        <v>57</v>
      </c>
      <c r="F13" s="19">
        <v>21600</v>
      </c>
      <c r="G13" s="18">
        <f t="shared" ca="1" si="0"/>
        <v>53</v>
      </c>
      <c r="H13" s="17" t="s">
        <v>35</v>
      </c>
      <c r="I13" s="30">
        <v>6403</v>
      </c>
      <c r="J13" s="17" t="s">
        <v>163</v>
      </c>
      <c r="K13" s="19">
        <v>37944</v>
      </c>
      <c r="L13" s="17">
        <f t="shared" ca="1" si="1"/>
        <v>9</v>
      </c>
    </row>
    <row r="14" spans="1:12">
      <c r="A14" s="17" t="s">
        <v>110</v>
      </c>
      <c r="B14" s="17" t="s">
        <v>20</v>
      </c>
      <c r="C14" s="18">
        <v>11</v>
      </c>
      <c r="D14" s="17" t="s">
        <v>111</v>
      </c>
      <c r="E14" s="17" t="s">
        <v>112</v>
      </c>
      <c r="F14" s="19">
        <v>27438</v>
      </c>
      <c r="G14" s="18">
        <f t="shared" ca="1" si="0"/>
        <v>37</v>
      </c>
      <c r="H14" s="17" t="s">
        <v>64</v>
      </c>
      <c r="I14" s="30">
        <v>2440</v>
      </c>
      <c r="J14" s="17" t="s">
        <v>164</v>
      </c>
      <c r="K14" s="19">
        <v>39509</v>
      </c>
      <c r="L14" s="17">
        <f t="shared" ca="1" si="1"/>
        <v>4</v>
      </c>
    </row>
    <row r="15" spans="1:12">
      <c r="A15" s="17" t="s">
        <v>58</v>
      </c>
      <c r="B15" s="17" t="s">
        <v>14</v>
      </c>
      <c r="C15" s="18">
        <v>12</v>
      </c>
      <c r="D15" s="17" t="s">
        <v>74</v>
      </c>
      <c r="E15" s="17" t="s">
        <v>75</v>
      </c>
      <c r="F15" s="19">
        <v>27225</v>
      </c>
      <c r="G15" s="18">
        <f t="shared" ca="1" si="0"/>
        <v>38</v>
      </c>
      <c r="H15" s="17" t="s">
        <v>61</v>
      </c>
      <c r="I15" s="30">
        <v>1449</v>
      </c>
      <c r="J15" s="17" t="s">
        <v>164</v>
      </c>
      <c r="K15" s="19">
        <v>37089</v>
      </c>
      <c r="L15" s="17">
        <f t="shared" ca="1" si="1"/>
        <v>11</v>
      </c>
    </row>
    <row r="16" spans="1:12">
      <c r="A16" s="17" t="s">
        <v>58</v>
      </c>
      <c r="B16" s="17" t="s">
        <v>20</v>
      </c>
      <c r="C16" s="18">
        <v>13</v>
      </c>
      <c r="D16" s="17" t="s">
        <v>86</v>
      </c>
      <c r="E16" s="17" t="s">
        <v>87</v>
      </c>
      <c r="F16" s="19">
        <v>24863</v>
      </c>
      <c r="G16" s="18">
        <f t="shared" ca="1" si="0"/>
        <v>44</v>
      </c>
      <c r="H16" s="17" t="s">
        <v>88</v>
      </c>
      <c r="I16" s="30">
        <v>1205</v>
      </c>
      <c r="J16" s="17" t="s">
        <v>164</v>
      </c>
      <c r="K16" s="19">
        <v>34695</v>
      </c>
      <c r="L16" s="17">
        <f t="shared" ca="1" si="1"/>
        <v>18</v>
      </c>
    </row>
    <row r="17" spans="1:12">
      <c r="A17" s="17" t="s">
        <v>58</v>
      </c>
      <c r="B17" s="17" t="s">
        <v>20</v>
      </c>
      <c r="C17" s="18">
        <v>14</v>
      </c>
      <c r="D17" s="17" t="s">
        <v>84</v>
      </c>
      <c r="E17" s="17" t="s">
        <v>85</v>
      </c>
      <c r="F17" s="19">
        <v>21798</v>
      </c>
      <c r="G17" s="18">
        <f t="shared" ca="1" si="0"/>
        <v>53</v>
      </c>
      <c r="H17" s="17" t="s">
        <v>80</v>
      </c>
      <c r="I17" s="30">
        <v>1449</v>
      </c>
      <c r="J17" s="17" t="s">
        <v>164</v>
      </c>
      <c r="K17" s="19">
        <v>38995</v>
      </c>
      <c r="L17" s="17">
        <f t="shared" ca="1" si="1"/>
        <v>6</v>
      </c>
    </row>
    <row r="18" spans="1:12">
      <c r="A18" s="17" t="s">
        <v>7</v>
      </c>
      <c r="B18" s="17" t="s">
        <v>14</v>
      </c>
      <c r="C18" s="18">
        <v>15</v>
      </c>
      <c r="D18" s="17" t="s">
        <v>15</v>
      </c>
      <c r="E18" s="17" t="s">
        <v>16</v>
      </c>
      <c r="F18" s="19">
        <v>29270</v>
      </c>
      <c r="G18" s="18">
        <f t="shared" ca="1" si="0"/>
        <v>32</v>
      </c>
      <c r="H18" s="17" t="s">
        <v>17</v>
      </c>
      <c r="I18" s="30">
        <v>3440</v>
      </c>
      <c r="J18" s="17" t="s">
        <v>163</v>
      </c>
      <c r="K18" s="19">
        <v>38215</v>
      </c>
      <c r="L18" s="17">
        <f t="shared" ca="1" si="1"/>
        <v>8</v>
      </c>
    </row>
    <row r="19" spans="1:12">
      <c r="A19" s="17" t="s">
        <v>58</v>
      </c>
      <c r="B19" s="17" t="s">
        <v>20</v>
      </c>
      <c r="C19" s="18">
        <v>16</v>
      </c>
      <c r="D19" s="17" t="s">
        <v>94</v>
      </c>
      <c r="E19" s="17" t="s">
        <v>10</v>
      </c>
      <c r="F19" s="19">
        <v>25275</v>
      </c>
      <c r="G19" s="18">
        <f t="shared" ca="1" si="0"/>
        <v>43</v>
      </c>
      <c r="H19" s="17" t="s">
        <v>32</v>
      </c>
      <c r="I19" s="30">
        <v>3850</v>
      </c>
      <c r="J19" s="17" t="s">
        <v>163</v>
      </c>
      <c r="K19" s="19">
        <v>39549</v>
      </c>
      <c r="L19" s="17">
        <f t="shared" ca="1" si="1"/>
        <v>4</v>
      </c>
    </row>
    <row r="20" spans="1:12">
      <c r="A20" s="17" t="s">
        <v>58</v>
      </c>
      <c r="B20" s="17" t="s">
        <v>14</v>
      </c>
      <c r="C20" s="18">
        <v>17</v>
      </c>
      <c r="D20" s="17" t="s">
        <v>90</v>
      </c>
      <c r="E20" s="17" t="s">
        <v>91</v>
      </c>
      <c r="F20" s="19">
        <v>27716</v>
      </c>
      <c r="G20" s="18">
        <f t="shared" ca="1" si="0"/>
        <v>37</v>
      </c>
      <c r="H20" s="17" t="s">
        <v>167</v>
      </c>
      <c r="I20" s="30">
        <v>1799</v>
      </c>
      <c r="J20" s="17" t="s">
        <v>164</v>
      </c>
      <c r="K20" s="19">
        <v>39845</v>
      </c>
      <c r="L20" s="17">
        <f t="shared" ca="1" si="1"/>
        <v>3</v>
      </c>
    </row>
    <row r="21" spans="1:12">
      <c r="A21" s="17" t="s">
        <v>65</v>
      </c>
      <c r="B21" s="17" t="s">
        <v>14</v>
      </c>
      <c r="C21" s="18">
        <v>18</v>
      </c>
      <c r="D21" s="17" t="s">
        <v>135</v>
      </c>
      <c r="E21" s="17" t="s">
        <v>37</v>
      </c>
      <c r="F21" s="19">
        <v>23785</v>
      </c>
      <c r="G21" s="18">
        <f t="shared" ca="1" si="0"/>
        <v>47</v>
      </c>
      <c r="H21" s="17" t="s">
        <v>136</v>
      </c>
      <c r="I21" s="30">
        <v>4269</v>
      </c>
      <c r="J21" s="17" t="s">
        <v>163</v>
      </c>
      <c r="K21" s="19">
        <v>40021</v>
      </c>
      <c r="L21" s="17">
        <f t="shared" ca="1" si="1"/>
        <v>3</v>
      </c>
    </row>
    <row r="22" spans="1:12">
      <c r="A22" s="17" t="s">
        <v>65</v>
      </c>
      <c r="B22" s="17" t="s">
        <v>14</v>
      </c>
      <c r="C22" s="18">
        <v>19</v>
      </c>
      <c r="D22" s="17" t="s">
        <v>125</v>
      </c>
      <c r="E22" s="17" t="s">
        <v>34</v>
      </c>
      <c r="F22" s="19">
        <v>26459</v>
      </c>
      <c r="G22" s="18">
        <f t="shared" ca="1" si="0"/>
        <v>40</v>
      </c>
      <c r="H22" s="17" t="s">
        <v>19</v>
      </c>
      <c r="I22" s="30">
        <v>2470</v>
      </c>
      <c r="J22" s="17" t="s">
        <v>164</v>
      </c>
      <c r="K22" s="19">
        <v>36219</v>
      </c>
      <c r="L22" s="17">
        <f t="shared" ca="1" si="1"/>
        <v>13</v>
      </c>
    </row>
    <row r="23" spans="1:12">
      <c r="A23" s="17" t="s">
        <v>65</v>
      </c>
      <c r="B23" s="17" t="s">
        <v>14</v>
      </c>
      <c r="C23" s="18">
        <v>20</v>
      </c>
      <c r="D23" s="17" t="s">
        <v>122</v>
      </c>
      <c r="E23" s="17" t="s">
        <v>123</v>
      </c>
      <c r="F23" s="19">
        <v>22996</v>
      </c>
      <c r="G23" s="18">
        <f t="shared" ca="1" si="0"/>
        <v>50</v>
      </c>
      <c r="H23" s="17" t="s">
        <v>124</v>
      </c>
      <c r="I23" s="30">
        <v>2059</v>
      </c>
      <c r="J23" s="17" t="s">
        <v>164</v>
      </c>
      <c r="K23" s="19">
        <v>37896</v>
      </c>
      <c r="L23" s="17">
        <f t="shared" ca="1" si="1"/>
        <v>9</v>
      </c>
    </row>
    <row r="24" spans="1:12">
      <c r="A24" s="17" t="s">
        <v>58</v>
      </c>
      <c r="B24" s="17" t="s">
        <v>8</v>
      </c>
      <c r="C24" s="18">
        <v>21</v>
      </c>
      <c r="D24" s="17" t="s">
        <v>72</v>
      </c>
      <c r="E24" s="17" t="s">
        <v>73</v>
      </c>
      <c r="F24" s="19">
        <v>24078</v>
      </c>
      <c r="G24" s="18">
        <f t="shared" ca="1" si="0"/>
        <v>47</v>
      </c>
      <c r="H24" s="17" t="s">
        <v>40</v>
      </c>
      <c r="I24" s="30">
        <v>1251</v>
      </c>
      <c r="J24" s="17" t="s">
        <v>164</v>
      </c>
      <c r="K24" s="19">
        <v>38247</v>
      </c>
      <c r="L24" s="17">
        <f t="shared" ca="1" si="1"/>
        <v>8</v>
      </c>
    </row>
    <row r="25" spans="1:12">
      <c r="A25" s="17" t="s">
        <v>110</v>
      </c>
      <c r="B25" s="17" t="s">
        <v>14</v>
      </c>
      <c r="C25" s="18">
        <v>22</v>
      </c>
      <c r="D25" s="17" t="s">
        <v>118</v>
      </c>
      <c r="E25" s="17" t="s">
        <v>119</v>
      </c>
      <c r="F25" s="19">
        <v>29442</v>
      </c>
      <c r="G25" s="18">
        <f t="shared" ca="1" si="0"/>
        <v>32</v>
      </c>
      <c r="H25" s="17" t="s">
        <v>40</v>
      </c>
      <c r="I25" s="30">
        <v>1601</v>
      </c>
      <c r="J25" s="17" t="s">
        <v>164</v>
      </c>
      <c r="K25" s="19">
        <v>37378</v>
      </c>
      <c r="L25" s="17">
        <f t="shared" ca="1" si="1"/>
        <v>10</v>
      </c>
    </row>
    <row r="26" spans="1:12">
      <c r="A26" s="17" t="s">
        <v>58</v>
      </c>
      <c r="B26" s="17" t="s">
        <v>20</v>
      </c>
      <c r="C26" s="18">
        <v>23</v>
      </c>
      <c r="D26" s="17" t="s">
        <v>81</v>
      </c>
      <c r="E26" s="17" t="s">
        <v>10</v>
      </c>
      <c r="F26" s="19">
        <v>30903</v>
      </c>
      <c r="G26" s="18">
        <f t="shared" ca="1" si="0"/>
        <v>28</v>
      </c>
      <c r="H26" s="17" t="s">
        <v>80</v>
      </c>
      <c r="I26" s="30">
        <v>1251</v>
      </c>
      <c r="J26" s="17" t="s">
        <v>164</v>
      </c>
      <c r="K26" s="19">
        <v>37610</v>
      </c>
      <c r="L26" s="17">
        <f t="shared" ca="1" si="1"/>
        <v>10</v>
      </c>
    </row>
    <row r="27" spans="1:12">
      <c r="A27" s="17" t="s">
        <v>58</v>
      </c>
      <c r="B27" s="17" t="s">
        <v>8</v>
      </c>
      <c r="C27" s="18">
        <v>24</v>
      </c>
      <c r="D27" s="17" t="s">
        <v>78</v>
      </c>
      <c r="E27" s="17" t="s">
        <v>79</v>
      </c>
      <c r="F27" s="19">
        <v>29909</v>
      </c>
      <c r="G27" s="18">
        <f t="shared" ca="1" si="0"/>
        <v>31</v>
      </c>
      <c r="H27" s="17" t="s">
        <v>80</v>
      </c>
      <c r="I27" s="30">
        <v>1144</v>
      </c>
      <c r="J27" s="17" t="s">
        <v>164</v>
      </c>
      <c r="K27" s="19">
        <v>38452</v>
      </c>
      <c r="L27" s="17">
        <f t="shared" ca="1" si="1"/>
        <v>7</v>
      </c>
    </row>
    <row r="28" spans="1:12">
      <c r="A28" s="17" t="s">
        <v>58</v>
      </c>
      <c r="B28" s="17" t="s">
        <v>14</v>
      </c>
      <c r="C28" s="18">
        <v>25</v>
      </c>
      <c r="D28" s="17" t="s">
        <v>59</v>
      </c>
      <c r="E28" s="17" t="s">
        <v>60</v>
      </c>
      <c r="F28" s="19">
        <v>21975</v>
      </c>
      <c r="G28" s="18">
        <f t="shared" ca="1" si="0"/>
        <v>52</v>
      </c>
      <c r="H28" s="17" t="s">
        <v>61</v>
      </c>
      <c r="I28" s="30">
        <v>1601</v>
      </c>
      <c r="J28" s="17" t="s">
        <v>164</v>
      </c>
      <c r="K28" s="19">
        <v>38575</v>
      </c>
      <c r="L28" s="17">
        <f t="shared" ca="1" si="1"/>
        <v>7</v>
      </c>
    </row>
    <row r="29" spans="1:12">
      <c r="A29" s="17" t="s">
        <v>7</v>
      </c>
      <c r="B29" s="17" t="s">
        <v>14</v>
      </c>
      <c r="C29" s="18">
        <v>26</v>
      </c>
      <c r="D29" s="17" t="s">
        <v>36</v>
      </c>
      <c r="E29" s="17" t="s">
        <v>37</v>
      </c>
      <c r="F29" s="19">
        <v>21711</v>
      </c>
      <c r="G29" s="18">
        <f t="shared" ca="1" si="0"/>
        <v>53</v>
      </c>
      <c r="H29" s="17" t="s">
        <v>17</v>
      </c>
      <c r="I29" s="30">
        <v>5500</v>
      </c>
      <c r="J29" s="17" t="s">
        <v>163</v>
      </c>
      <c r="K29" s="19">
        <v>35431</v>
      </c>
      <c r="L29" s="17">
        <f t="shared" ca="1" si="1"/>
        <v>15</v>
      </c>
    </row>
    <row r="30" spans="1:12">
      <c r="A30" s="17" t="s">
        <v>7</v>
      </c>
      <c r="B30" s="17" t="s">
        <v>14</v>
      </c>
      <c r="C30" s="18">
        <v>27</v>
      </c>
      <c r="D30" s="17" t="s">
        <v>41</v>
      </c>
      <c r="E30" s="17" t="s">
        <v>42</v>
      </c>
      <c r="F30" s="19">
        <v>28488</v>
      </c>
      <c r="G30" s="18">
        <f t="shared" ca="1" si="0"/>
        <v>35</v>
      </c>
      <c r="H30" s="17" t="s">
        <v>29</v>
      </c>
      <c r="I30" s="30">
        <v>1601</v>
      </c>
      <c r="J30" s="17" t="s">
        <v>164</v>
      </c>
      <c r="K30" s="19">
        <v>36022</v>
      </c>
      <c r="L30" s="17">
        <f t="shared" ca="1" si="1"/>
        <v>14</v>
      </c>
    </row>
    <row r="31" spans="1:12">
      <c r="A31" s="17" t="s">
        <v>110</v>
      </c>
      <c r="B31" s="17" t="s">
        <v>8</v>
      </c>
      <c r="C31" s="18">
        <v>28</v>
      </c>
      <c r="D31" s="17" t="s">
        <v>115</v>
      </c>
      <c r="E31" s="17" t="s">
        <v>116</v>
      </c>
      <c r="F31" s="19">
        <v>29643</v>
      </c>
      <c r="G31" s="18">
        <f t="shared" ca="1" si="0"/>
        <v>31</v>
      </c>
      <c r="H31" s="17" t="s">
        <v>117</v>
      </c>
      <c r="I31" s="30">
        <v>2287</v>
      </c>
      <c r="J31" s="17" t="s">
        <v>164</v>
      </c>
      <c r="K31" s="19">
        <v>40101</v>
      </c>
      <c r="L31" s="17">
        <f t="shared" ca="1" si="1"/>
        <v>3</v>
      </c>
    </row>
    <row r="32" spans="1:12">
      <c r="A32" s="17" t="s">
        <v>96</v>
      </c>
      <c r="B32" s="17" t="s">
        <v>20</v>
      </c>
      <c r="C32" s="18">
        <v>29</v>
      </c>
      <c r="D32" s="17" t="s">
        <v>106</v>
      </c>
      <c r="E32" s="17" t="s">
        <v>43</v>
      </c>
      <c r="F32" s="19">
        <v>26419</v>
      </c>
      <c r="G32" s="18">
        <f t="shared" ca="1" si="0"/>
        <v>40</v>
      </c>
      <c r="H32" s="17" t="s">
        <v>107</v>
      </c>
      <c r="I32" s="30">
        <v>5794</v>
      </c>
      <c r="J32" s="17" t="s">
        <v>163</v>
      </c>
      <c r="K32" s="19">
        <v>37719</v>
      </c>
      <c r="L32" s="17">
        <f t="shared" ca="1" si="1"/>
        <v>9</v>
      </c>
    </row>
    <row r="33" spans="1:12">
      <c r="A33" s="17" t="s">
        <v>65</v>
      </c>
      <c r="B33" s="17" t="s">
        <v>14</v>
      </c>
      <c r="C33" s="18">
        <v>30</v>
      </c>
      <c r="D33" s="17" t="s">
        <v>150</v>
      </c>
      <c r="E33" s="17" t="s">
        <v>151</v>
      </c>
      <c r="F33" s="19">
        <v>21239</v>
      </c>
      <c r="G33" s="18">
        <f ca="1">DATEDIF(F33,TODAY(),"y")</f>
        <v>54</v>
      </c>
      <c r="H33" s="17" t="s">
        <v>35</v>
      </c>
      <c r="I33" s="30">
        <v>8385</v>
      </c>
      <c r="J33" s="17" t="s">
        <v>163</v>
      </c>
      <c r="K33" s="19">
        <v>35092</v>
      </c>
      <c r="L33" s="17">
        <f t="shared" ca="1" si="1"/>
        <v>16</v>
      </c>
    </row>
    <row r="34" spans="1:12">
      <c r="A34" s="17" t="s">
        <v>7</v>
      </c>
      <c r="B34" s="17" t="s">
        <v>14</v>
      </c>
      <c r="C34" s="18">
        <v>31</v>
      </c>
      <c r="D34" s="17" t="s">
        <v>33</v>
      </c>
      <c r="E34" s="17" t="s">
        <v>34</v>
      </c>
      <c r="F34" s="19">
        <v>24658</v>
      </c>
      <c r="G34" s="18">
        <f t="shared" ref="G34:G68" ca="1" si="2">DATEDIF(F34,TODAY(),"y")</f>
        <v>45</v>
      </c>
      <c r="H34" s="17" t="s">
        <v>35</v>
      </c>
      <c r="I34" s="30">
        <v>6403</v>
      </c>
      <c r="J34" s="17" t="s">
        <v>163</v>
      </c>
      <c r="K34" s="19">
        <v>37078</v>
      </c>
      <c r="L34" s="17">
        <f t="shared" ca="1" si="1"/>
        <v>11</v>
      </c>
    </row>
    <row r="35" spans="1:12">
      <c r="A35" s="17" t="s">
        <v>7</v>
      </c>
      <c r="B35" s="17" t="s">
        <v>20</v>
      </c>
      <c r="C35" s="18">
        <v>32</v>
      </c>
      <c r="D35" s="17" t="s">
        <v>33</v>
      </c>
      <c r="E35" s="17" t="s">
        <v>43</v>
      </c>
      <c r="F35" s="19">
        <v>26913</v>
      </c>
      <c r="G35" s="18">
        <f t="shared" ca="1" si="2"/>
        <v>39</v>
      </c>
      <c r="H35" s="17" t="s">
        <v>23</v>
      </c>
      <c r="I35" s="30">
        <v>1100</v>
      </c>
      <c r="J35" s="17" t="s">
        <v>164</v>
      </c>
      <c r="K35" s="19">
        <v>31855</v>
      </c>
      <c r="L35" s="17">
        <f t="shared" ca="1" si="1"/>
        <v>25</v>
      </c>
    </row>
    <row r="36" spans="1:12">
      <c r="A36" s="17" t="s">
        <v>96</v>
      </c>
      <c r="B36" s="17" t="s">
        <v>20</v>
      </c>
      <c r="C36" s="18">
        <v>33</v>
      </c>
      <c r="D36" s="17" t="s">
        <v>108</v>
      </c>
      <c r="E36" s="17" t="s">
        <v>109</v>
      </c>
      <c r="F36" s="19">
        <v>25075</v>
      </c>
      <c r="G36" s="18">
        <f t="shared" ca="1" si="2"/>
        <v>44</v>
      </c>
      <c r="H36" s="17" t="s">
        <v>40</v>
      </c>
      <c r="I36" s="30">
        <v>1982</v>
      </c>
      <c r="J36" s="17" t="s">
        <v>164</v>
      </c>
      <c r="K36" s="19">
        <v>38616</v>
      </c>
      <c r="L36" s="17">
        <f t="shared" ca="1" si="1"/>
        <v>7</v>
      </c>
    </row>
    <row r="37" spans="1:12">
      <c r="A37" s="17" t="s">
        <v>58</v>
      </c>
      <c r="B37" s="17" t="s">
        <v>8</v>
      </c>
      <c r="C37" s="18">
        <v>34</v>
      </c>
      <c r="D37" s="17" t="s">
        <v>62</v>
      </c>
      <c r="E37" s="17" t="s">
        <v>63</v>
      </c>
      <c r="F37" s="19">
        <v>22996</v>
      </c>
      <c r="G37" s="18">
        <f t="shared" ca="1" si="2"/>
        <v>50</v>
      </c>
      <c r="H37" s="17" t="s">
        <v>64</v>
      </c>
      <c r="I37" s="30">
        <v>2135</v>
      </c>
      <c r="J37" s="17" t="s">
        <v>164</v>
      </c>
      <c r="K37" s="19">
        <v>37884</v>
      </c>
      <c r="L37" s="17">
        <f t="shared" ca="1" si="1"/>
        <v>9</v>
      </c>
    </row>
    <row r="38" spans="1:12">
      <c r="A38" s="17" t="s">
        <v>7</v>
      </c>
      <c r="B38" s="17" t="s">
        <v>20</v>
      </c>
      <c r="C38" s="18">
        <v>35</v>
      </c>
      <c r="D38" s="17" t="s">
        <v>38</v>
      </c>
      <c r="E38" s="17" t="s">
        <v>39</v>
      </c>
      <c r="F38" s="19">
        <v>28913</v>
      </c>
      <c r="G38" s="18">
        <f t="shared" ca="1" si="2"/>
        <v>33</v>
      </c>
      <c r="H38" s="17" t="s">
        <v>40</v>
      </c>
      <c r="I38" s="30">
        <v>1159</v>
      </c>
      <c r="J38" s="17" t="s">
        <v>164</v>
      </c>
      <c r="K38" s="19">
        <v>40053</v>
      </c>
      <c r="L38" s="17">
        <f t="shared" ca="1" si="1"/>
        <v>3</v>
      </c>
    </row>
    <row r="39" spans="1:12">
      <c r="A39" s="17" t="s">
        <v>7</v>
      </c>
      <c r="B39" s="17" t="s">
        <v>8</v>
      </c>
      <c r="C39" s="18">
        <v>36</v>
      </c>
      <c r="D39" s="17" t="s">
        <v>12</v>
      </c>
      <c r="E39" s="17" t="s">
        <v>13</v>
      </c>
      <c r="F39" s="19">
        <v>29327</v>
      </c>
      <c r="G39" s="18">
        <f t="shared" ca="1" si="2"/>
        <v>32</v>
      </c>
      <c r="H39" s="17" t="s">
        <v>11</v>
      </c>
      <c r="I39" s="30">
        <v>1677</v>
      </c>
      <c r="J39" s="17" t="s">
        <v>164</v>
      </c>
      <c r="K39" s="19">
        <v>34222</v>
      </c>
      <c r="L39" s="17">
        <f t="shared" ca="1" si="1"/>
        <v>19</v>
      </c>
    </row>
    <row r="40" spans="1:12">
      <c r="A40" s="17" t="s">
        <v>7</v>
      </c>
      <c r="B40" s="17" t="s">
        <v>20</v>
      </c>
      <c r="C40" s="18">
        <v>37</v>
      </c>
      <c r="D40" s="17" t="s">
        <v>30</v>
      </c>
      <c r="E40" s="17" t="s">
        <v>31</v>
      </c>
      <c r="F40" s="19">
        <v>26714</v>
      </c>
      <c r="G40" s="18">
        <f t="shared" ca="1" si="2"/>
        <v>39</v>
      </c>
      <c r="H40" s="17" t="s">
        <v>32</v>
      </c>
      <c r="I40" s="30">
        <v>4850</v>
      </c>
      <c r="J40" s="17" t="s">
        <v>163</v>
      </c>
      <c r="K40" s="19">
        <v>36440</v>
      </c>
      <c r="L40" s="17">
        <f t="shared" ca="1" si="1"/>
        <v>13</v>
      </c>
    </row>
    <row r="41" spans="1:12">
      <c r="A41" s="17" t="s">
        <v>7</v>
      </c>
      <c r="B41" s="17" t="s">
        <v>8</v>
      </c>
      <c r="C41" s="18">
        <v>38</v>
      </c>
      <c r="D41" s="17" t="s">
        <v>9</v>
      </c>
      <c r="E41" s="17" t="s">
        <v>10</v>
      </c>
      <c r="F41" s="19">
        <v>27467</v>
      </c>
      <c r="G41" s="18">
        <f t="shared" ca="1" si="2"/>
        <v>37</v>
      </c>
      <c r="H41" s="17" t="s">
        <v>11</v>
      </c>
      <c r="I41" s="30">
        <v>1830</v>
      </c>
      <c r="J41" s="17" t="s">
        <v>164</v>
      </c>
      <c r="K41" s="19">
        <v>36597</v>
      </c>
      <c r="L41" s="17">
        <f t="shared" ca="1" si="1"/>
        <v>12</v>
      </c>
    </row>
    <row r="42" spans="1:12">
      <c r="A42" s="17" t="s">
        <v>65</v>
      </c>
      <c r="B42" s="17" t="s">
        <v>14</v>
      </c>
      <c r="C42" s="18">
        <v>39</v>
      </c>
      <c r="D42" s="17" t="s">
        <v>144</v>
      </c>
      <c r="E42" s="17" t="s">
        <v>145</v>
      </c>
      <c r="F42" s="19">
        <v>25816</v>
      </c>
      <c r="G42" s="18">
        <f t="shared" ca="1" si="2"/>
        <v>42</v>
      </c>
      <c r="H42" s="17" t="s">
        <v>124</v>
      </c>
      <c r="I42" s="30">
        <v>2135</v>
      </c>
      <c r="J42" s="17" t="s">
        <v>164</v>
      </c>
      <c r="K42" s="19">
        <v>36661</v>
      </c>
      <c r="L42" s="17">
        <f t="shared" ca="1" si="1"/>
        <v>12</v>
      </c>
    </row>
    <row r="43" spans="1:12">
      <c r="A43" s="17" t="s">
        <v>110</v>
      </c>
      <c r="B43" s="17" t="s">
        <v>20</v>
      </c>
      <c r="C43" s="18">
        <v>40</v>
      </c>
      <c r="D43" s="17" t="s">
        <v>120</v>
      </c>
      <c r="E43" s="17" t="s">
        <v>39</v>
      </c>
      <c r="F43" s="19">
        <v>25014</v>
      </c>
      <c r="G43" s="18">
        <f t="shared" ca="1" si="2"/>
        <v>44</v>
      </c>
      <c r="H43" s="17" t="s">
        <v>40</v>
      </c>
      <c r="I43" s="30">
        <v>1251</v>
      </c>
      <c r="J43" s="17" t="s">
        <v>164</v>
      </c>
      <c r="K43" s="19">
        <v>37070</v>
      </c>
      <c r="L43" s="17">
        <f t="shared" ca="1" si="1"/>
        <v>11</v>
      </c>
    </row>
    <row r="44" spans="1:12">
      <c r="A44" s="17" t="s">
        <v>46</v>
      </c>
      <c r="B44" s="17" t="s">
        <v>14</v>
      </c>
      <c r="C44" s="18">
        <v>41</v>
      </c>
      <c r="D44" s="17" t="s">
        <v>50</v>
      </c>
      <c r="E44" s="17" t="s">
        <v>51</v>
      </c>
      <c r="F44" s="19">
        <v>23651</v>
      </c>
      <c r="G44" s="18">
        <f t="shared" ca="1" si="2"/>
        <v>48</v>
      </c>
      <c r="H44" s="17" t="s">
        <v>49</v>
      </c>
      <c r="I44" s="30">
        <v>3354</v>
      </c>
      <c r="J44" s="17" t="s">
        <v>163</v>
      </c>
      <c r="K44" s="19">
        <v>38272</v>
      </c>
      <c r="L44" s="17">
        <f t="shared" ca="1" si="1"/>
        <v>8</v>
      </c>
    </row>
    <row r="45" spans="1:12">
      <c r="A45" s="17" t="s">
        <v>7</v>
      </c>
      <c r="B45" s="17" t="s">
        <v>20</v>
      </c>
      <c r="C45" s="18">
        <v>42</v>
      </c>
      <c r="D45" s="17" t="s">
        <v>27</v>
      </c>
      <c r="E45" s="17" t="s">
        <v>28</v>
      </c>
      <c r="F45" s="19">
        <v>23801</v>
      </c>
      <c r="G45" s="18">
        <f t="shared" ca="1" si="2"/>
        <v>47</v>
      </c>
      <c r="H45" s="17" t="s">
        <v>29</v>
      </c>
      <c r="I45" s="30">
        <v>1608</v>
      </c>
      <c r="J45" s="17" t="s">
        <v>164</v>
      </c>
      <c r="K45" s="19">
        <v>32340</v>
      </c>
      <c r="L45" s="17">
        <f t="shared" ca="1" si="1"/>
        <v>24</v>
      </c>
    </row>
    <row r="46" spans="1:12">
      <c r="A46" s="17" t="s">
        <v>58</v>
      </c>
      <c r="B46" s="17" t="s">
        <v>14</v>
      </c>
      <c r="C46" s="18">
        <v>43</v>
      </c>
      <c r="D46" s="17" t="s">
        <v>82</v>
      </c>
      <c r="E46" s="17" t="s">
        <v>83</v>
      </c>
      <c r="F46" s="19">
        <v>29293</v>
      </c>
      <c r="G46" s="18">
        <f t="shared" ca="1" si="2"/>
        <v>32</v>
      </c>
      <c r="H46" s="17" t="s">
        <v>17</v>
      </c>
      <c r="I46" s="30">
        <v>3540</v>
      </c>
      <c r="J46" s="17" t="s">
        <v>163</v>
      </c>
      <c r="K46" s="19">
        <v>38881</v>
      </c>
      <c r="L46" s="17">
        <f t="shared" ca="1" si="1"/>
        <v>6</v>
      </c>
    </row>
    <row r="47" spans="1:12">
      <c r="A47" s="17" t="s">
        <v>58</v>
      </c>
      <c r="B47" s="17" t="s">
        <v>14</v>
      </c>
      <c r="C47" s="18">
        <v>44</v>
      </c>
      <c r="D47" s="17" t="s">
        <v>76</v>
      </c>
      <c r="E47" s="17" t="s">
        <v>77</v>
      </c>
      <c r="F47" s="19">
        <v>30068</v>
      </c>
      <c r="G47" s="18">
        <f t="shared" ca="1" si="2"/>
        <v>30</v>
      </c>
      <c r="H47" s="17" t="s">
        <v>66</v>
      </c>
      <c r="I47" s="30">
        <v>2950</v>
      </c>
      <c r="J47" s="17" t="s">
        <v>163</v>
      </c>
      <c r="K47" s="19">
        <v>35496</v>
      </c>
      <c r="L47" s="17">
        <f t="shared" ca="1" si="1"/>
        <v>15</v>
      </c>
    </row>
    <row r="48" spans="1:12" s="3" customFormat="1">
      <c r="A48" s="17" t="s">
        <v>7</v>
      </c>
      <c r="B48" s="17" t="s">
        <v>14</v>
      </c>
      <c r="C48" s="18">
        <v>45</v>
      </c>
      <c r="D48" s="17" t="s">
        <v>24</v>
      </c>
      <c r="E48" s="17" t="s">
        <v>25</v>
      </c>
      <c r="F48" s="19">
        <v>23671</v>
      </c>
      <c r="G48" s="18">
        <f t="shared" ca="1" si="2"/>
        <v>48</v>
      </c>
      <c r="H48" s="17" t="s">
        <v>26</v>
      </c>
      <c r="I48" s="30">
        <v>1720</v>
      </c>
      <c r="J48" s="17" t="s">
        <v>164</v>
      </c>
      <c r="K48" s="19">
        <v>38617</v>
      </c>
      <c r="L48" s="17">
        <f t="shared" ca="1" si="1"/>
        <v>7</v>
      </c>
    </row>
    <row r="49" spans="1:12">
      <c r="A49" s="17" t="s">
        <v>65</v>
      </c>
      <c r="B49" s="17" t="s">
        <v>14</v>
      </c>
      <c r="C49" s="18">
        <v>46</v>
      </c>
      <c r="D49" s="17" t="s">
        <v>141</v>
      </c>
      <c r="E49" s="17" t="s">
        <v>25</v>
      </c>
      <c r="F49" s="19">
        <v>24797</v>
      </c>
      <c r="G49" s="18">
        <f t="shared" ca="1" si="2"/>
        <v>45</v>
      </c>
      <c r="H49" s="17" t="s">
        <v>124</v>
      </c>
      <c r="I49" s="30">
        <v>1299</v>
      </c>
      <c r="J49" s="17" t="s">
        <v>164</v>
      </c>
      <c r="K49" s="19">
        <v>37508.119722436066</v>
      </c>
      <c r="L49" s="17">
        <f t="shared" ca="1" si="1"/>
        <v>10</v>
      </c>
    </row>
    <row r="50" spans="1:12">
      <c r="A50" s="17" t="s">
        <v>96</v>
      </c>
      <c r="B50" s="17" t="s">
        <v>14</v>
      </c>
      <c r="C50" s="18">
        <v>47</v>
      </c>
      <c r="D50" s="17" t="s">
        <v>97</v>
      </c>
      <c r="E50" s="17" t="s">
        <v>98</v>
      </c>
      <c r="F50" s="19">
        <v>22265</v>
      </c>
      <c r="G50" s="18">
        <f t="shared" ca="1" si="2"/>
        <v>52</v>
      </c>
      <c r="H50" s="17" t="s">
        <v>99</v>
      </c>
      <c r="I50" s="30">
        <v>1988</v>
      </c>
      <c r="J50" s="17" t="s">
        <v>163</v>
      </c>
      <c r="K50" s="19">
        <v>39152</v>
      </c>
      <c r="L50" s="17">
        <f t="shared" ca="1" si="1"/>
        <v>5</v>
      </c>
    </row>
    <row r="51" spans="1:12">
      <c r="A51" s="17" t="s">
        <v>65</v>
      </c>
      <c r="B51" s="17" t="s">
        <v>14</v>
      </c>
      <c r="C51" s="18">
        <v>48</v>
      </c>
      <c r="D51" s="17" t="s">
        <v>128</v>
      </c>
      <c r="E51" s="17" t="s">
        <v>129</v>
      </c>
      <c r="F51" s="19">
        <v>23062</v>
      </c>
      <c r="G51" s="18">
        <f t="shared" ca="1" si="2"/>
        <v>49</v>
      </c>
      <c r="H51" s="17" t="s">
        <v>130</v>
      </c>
      <c r="I51" s="30">
        <v>2441</v>
      </c>
      <c r="J51" s="17" t="s">
        <v>164</v>
      </c>
      <c r="K51" s="19">
        <v>39758</v>
      </c>
      <c r="L51" s="17">
        <f t="shared" ca="1" si="1"/>
        <v>4</v>
      </c>
    </row>
    <row r="52" spans="1:12">
      <c r="A52" s="17" t="s">
        <v>65</v>
      </c>
      <c r="B52" s="17" t="s">
        <v>14</v>
      </c>
      <c r="C52" s="18">
        <v>49</v>
      </c>
      <c r="D52" s="17" t="s">
        <v>139</v>
      </c>
      <c r="E52" s="17" t="s">
        <v>140</v>
      </c>
      <c r="F52" s="19">
        <v>24794</v>
      </c>
      <c r="G52" s="18">
        <f t="shared" ca="1" si="2"/>
        <v>45</v>
      </c>
      <c r="H52" s="17" t="s">
        <v>124</v>
      </c>
      <c r="I52" s="30">
        <v>1378</v>
      </c>
      <c r="J52" s="17" t="s">
        <v>164</v>
      </c>
      <c r="K52" s="19">
        <v>35237</v>
      </c>
      <c r="L52" s="17">
        <f t="shared" ca="1" si="1"/>
        <v>16</v>
      </c>
    </row>
    <row r="53" spans="1:12">
      <c r="A53" s="17" t="s">
        <v>58</v>
      </c>
      <c r="B53" s="17" t="s">
        <v>20</v>
      </c>
      <c r="C53" s="18">
        <v>50</v>
      </c>
      <c r="D53" s="17" t="s">
        <v>95</v>
      </c>
      <c r="E53" s="17" t="s">
        <v>22</v>
      </c>
      <c r="F53" s="19">
        <v>21535</v>
      </c>
      <c r="G53" s="18">
        <f t="shared" ca="1" si="2"/>
        <v>54</v>
      </c>
      <c r="H53" s="17" t="s">
        <v>167</v>
      </c>
      <c r="I53" s="30">
        <v>1909</v>
      </c>
      <c r="J53" s="17" t="s">
        <v>164</v>
      </c>
      <c r="K53" s="19">
        <v>40142</v>
      </c>
      <c r="L53" s="17">
        <f t="shared" ca="1" si="1"/>
        <v>3</v>
      </c>
    </row>
    <row r="54" spans="1:12">
      <c r="A54" s="17" t="s">
        <v>7</v>
      </c>
      <c r="B54" s="17" t="s">
        <v>20</v>
      </c>
      <c r="C54" s="18">
        <v>51</v>
      </c>
      <c r="D54" s="17" t="s">
        <v>21</v>
      </c>
      <c r="E54" s="17" t="s">
        <v>22</v>
      </c>
      <c r="F54" s="19">
        <v>23062</v>
      </c>
      <c r="G54" s="18">
        <f t="shared" ca="1" si="2"/>
        <v>49</v>
      </c>
      <c r="H54" s="17" t="s">
        <v>23</v>
      </c>
      <c r="I54" s="30">
        <v>1550</v>
      </c>
      <c r="J54" s="17" t="s">
        <v>164</v>
      </c>
      <c r="K54" s="19">
        <v>34027</v>
      </c>
      <c r="L54" s="17">
        <f t="shared" ca="1" si="1"/>
        <v>19</v>
      </c>
    </row>
    <row r="55" spans="1:12">
      <c r="A55" s="17" t="s">
        <v>96</v>
      </c>
      <c r="B55" s="17" t="s">
        <v>14</v>
      </c>
      <c r="C55" s="18">
        <v>52</v>
      </c>
      <c r="D55" s="17" t="s">
        <v>21</v>
      </c>
      <c r="E55" s="17" t="s">
        <v>102</v>
      </c>
      <c r="F55" s="19">
        <v>24017</v>
      </c>
      <c r="G55" s="18">
        <f t="shared" ca="1" si="2"/>
        <v>47</v>
      </c>
      <c r="H55" s="17" t="s">
        <v>99</v>
      </c>
      <c r="I55" s="30">
        <v>2441</v>
      </c>
      <c r="J55" s="17" t="s">
        <v>163</v>
      </c>
      <c r="K55" s="19">
        <v>36440</v>
      </c>
      <c r="L55" s="17">
        <f t="shared" ca="1" si="1"/>
        <v>13</v>
      </c>
    </row>
    <row r="56" spans="1:12">
      <c r="A56" s="17" t="s">
        <v>58</v>
      </c>
      <c r="B56" s="17" t="s">
        <v>14</v>
      </c>
      <c r="C56" s="18">
        <v>53</v>
      </c>
      <c r="D56" s="17" t="s">
        <v>21</v>
      </c>
      <c r="E56" s="17" t="s">
        <v>67</v>
      </c>
      <c r="F56" s="19">
        <v>28174</v>
      </c>
      <c r="G56" s="18">
        <f t="shared" ca="1" si="2"/>
        <v>35</v>
      </c>
      <c r="H56" s="17" t="s">
        <v>66</v>
      </c>
      <c r="I56" s="30">
        <v>3200</v>
      </c>
      <c r="J56" s="17" t="s">
        <v>163</v>
      </c>
      <c r="K56" s="19">
        <v>36597</v>
      </c>
      <c r="L56" s="17">
        <f t="shared" ca="1" si="1"/>
        <v>12</v>
      </c>
    </row>
    <row r="57" spans="1:12">
      <c r="A57" s="17" t="s">
        <v>65</v>
      </c>
      <c r="B57" s="17" t="s">
        <v>20</v>
      </c>
      <c r="C57" s="18">
        <v>54</v>
      </c>
      <c r="D57" s="17" t="s">
        <v>21</v>
      </c>
      <c r="E57" s="17" t="s">
        <v>161</v>
      </c>
      <c r="F57" s="19">
        <v>25624</v>
      </c>
      <c r="G57" s="18">
        <f t="shared" ca="1" si="2"/>
        <v>42</v>
      </c>
      <c r="H57" s="17" t="s">
        <v>66</v>
      </c>
      <c r="I57" s="30">
        <v>3550</v>
      </c>
      <c r="J57" s="17" t="s">
        <v>163</v>
      </c>
      <c r="K57" s="19">
        <v>36661</v>
      </c>
      <c r="L57" s="17">
        <f t="shared" ca="1" si="1"/>
        <v>12</v>
      </c>
    </row>
    <row r="58" spans="1:12">
      <c r="A58" s="17" t="s">
        <v>46</v>
      </c>
      <c r="B58" s="17" t="s">
        <v>20</v>
      </c>
      <c r="C58" s="18">
        <v>55</v>
      </c>
      <c r="D58" s="17" t="s">
        <v>21</v>
      </c>
      <c r="E58" s="17" t="s">
        <v>55</v>
      </c>
      <c r="F58" s="19">
        <v>21239</v>
      </c>
      <c r="G58" s="18">
        <f t="shared" ca="1" si="2"/>
        <v>54</v>
      </c>
      <c r="H58" s="17" t="s">
        <v>49</v>
      </c>
      <c r="I58" s="30">
        <v>1450</v>
      </c>
      <c r="J58" s="17" t="s">
        <v>163</v>
      </c>
      <c r="K58" s="19">
        <v>35431</v>
      </c>
      <c r="L58" s="17">
        <f t="shared" ca="1" si="1"/>
        <v>15</v>
      </c>
    </row>
    <row r="59" spans="1:12">
      <c r="A59" s="17" t="s">
        <v>58</v>
      </c>
      <c r="B59" s="17" t="s">
        <v>14</v>
      </c>
      <c r="C59" s="18">
        <v>56</v>
      </c>
      <c r="D59" s="17" t="s">
        <v>70</v>
      </c>
      <c r="E59" s="17" t="s">
        <v>71</v>
      </c>
      <c r="F59" s="19">
        <v>26439</v>
      </c>
      <c r="G59" s="18">
        <f t="shared" ca="1" si="2"/>
        <v>40</v>
      </c>
      <c r="H59" s="17" t="s">
        <v>167</v>
      </c>
      <c r="I59" s="30">
        <v>2441</v>
      </c>
      <c r="J59" s="17" t="s">
        <v>164</v>
      </c>
      <c r="K59" s="19">
        <v>36022</v>
      </c>
      <c r="L59" s="17">
        <f t="shared" ca="1" si="1"/>
        <v>14</v>
      </c>
    </row>
    <row r="60" spans="1:12">
      <c r="A60" s="17" t="s">
        <v>58</v>
      </c>
      <c r="B60" s="17" t="s">
        <v>14</v>
      </c>
      <c r="C60" s="18">
        <v>57</v>
      </c>
      <c r="D60" s="17" t="s">
        <v>92</v>
      </c>
      <c r="E60" s="17" t="s">
        <v>93</v>
      </c>
      <c r="F60" s="19">
        <v>25252</v>
      </c>
      <c r="G60" s="18">
        <f t="shared" ca="1" si="2"/>
        <v>43</v>
      </c>
      <c r="H60" s="17" t="s">
        <v>29</v>
      </c>
      <c r="I60" s="30">
        <v>2050</v>
      </c>
      <c r="J60" s="17" t="s">
        <v>164</v>
      </c>
      <c r="K60" s="19">
        <v>40101</v>
      </c>
      <c r="L60" s="17">
        <f t="shared" ca="1" si="1"/>
        <v>3</v>
      </c>
    </row>
    <row r="61" spans="1:12">
      <c r="A61" s="17" t="s">
        <v>96</v>
      </c>
      <c r="B61" s="17" t="s">
        <v>20</v>
      </c>
      <c r="C61" s="18">
        <v>58</v>
      </c>
      <c r="D61" s="17" t="s">
        <v>100</v>
      </c>
      <c r="E61" s="17" t="s">
        <v>101</v>
      </c>
      <c r="F61" s="19">
        <v>27716</v>
      </c>
      <c r="G61" s="18">
        <f t="shared" ca="1" si="2"/>
        <v>37</v>
      </c>
      <c r="H61" s="17" t="s">
        <v>64</v>
      </c>
      <c r="I61" s="30">
        <v>1804</v>
      </c>
      <c r="J61" s="17" t="s">
        <v>164</v>
      </c>
      <c r="K61" s="19">
        <v>38496</v>
      </c>
      <c r="L61" s="17">
        <f t="shared" ca="1" si="1"/>
        <v>7</v>
      </c>
    </row>
    <row r="62" spans="1:12">
      <c r="A62" s="17" t="s">
        <v>65</v>
      </c>
      <c r="B62" s="17" t="s">
        <v>20</v>
      </c>
      <c r="C62" s="18">
        <v>59</v>
      </c>
      <c r="D62" s="17" t="s">
        <v>137</v>
      </c>
      <c r="E62" s="17" t="s">
        <v>138</v>
      </c>
      <c r="F62" s="19">
        <v>26760</v>
      </c>
      <c r="G62" s="18">
        <f t="shared" ca="1" si="2"/>
        <v>39</v>
      </c>
      <c r="H62" s="17" t="s">
        <v>136</v>
      </c>
      <c r="I62" s="30">
        <v>4271</v>
      </c>
      <c r="J62" s="17" t="s">
        <v>163</v>
      </c>
      <c r="K62" s="19">
        <v>40866</v>
      </c>
      <c r="L62" s="17">
        <f t="shared" ca="1" si="1"/>
        <v>1</v>
      </c>
    </row>
    <row r="63" spans="1:12">
      <c r="A63" s="17" t="s">
        <v>65</v>
      </c>
      <c r="B63" s="17" t="s">
        <v>14</v>
      </c>
      <c r="C63" s="18">
        <v>60</v>
      </c>
      <c r="D63" s="17" t="s">
        <v>133</v>
      </c>
      <c r="E63" s="17" t="s">
        <v>134</v>
      </c>
      <c r="F63" s="19">
        <v>23286</v>
      </c>
      <c r="G63" s="18">
        <f t="shared" ca="1" si="2"/>
        <v>49</v>
      </c>
      <c r="H63" s="17" t="s">
        <v>40</v>
      </c>
      <c r="I63" s="30">
        <v>2473</v>
      </c>
      <c r="J63" s="17" t="s">
        <v>164</v>
      </c>
      <c r="K63" s="19">
        <v>32643</v>
      </c>
      <c r="L63" s="17">
        <f t="shared" ca="1" si="1"/>
        <v>23</v>
      </c>
    </row>
    <row r="64" spans="1:12">
      <c r="A64" s="17" t="s">
        <v>110</v>
      </c>
      <c r="B64" s="17" t="s">
        <v>14</v>
      </c>
      <c r="C64" s="18">
        <v>61</v>
      </c>
      <c r="D64" s="17" t="s">
        <v>121</v>
      </c>
      <c r="E64" s="17" t="s">
        <v>104</v>
      </c>
      <c r="F64" s="19">
        <v>21600</v>
      </c>
      <c r="G64" s="18">
        <f t="shared" ca="1" si="2"/>
        <v>53</v>
      </c>
      <c r="H64" s="17" t="s">
        <v>35</v>
      </c>
      <c r="I64" s="30">
        <v>8060</v>
      </c>
      <c r="J64" s="17" t="s">
        <v>163</v>
      </c>
      <c r="K64" s="19">
        <v>39220</v>
      </c>
      <c r="L64" s="17">
        <f t="shared" ca="1" si="1"/>
        <v>5</v>
      </c>
    </row>
    <row r="65" spans="1:12">
      <c r="A65" s="17" t="s">
        <v>7</v>
      </c>
      <c r="B65" s="17" t="s">
        <v>8</v>
      </c>
      <c r="C65" s="18">
        <v>62</v>
      </c>
      <c r="D65" s="17" t="s">
        <v>44</v>
      </c>
      <c r="E65" s="17" t="s">
        <v>45</v>
      </c>
      <c r="F65" s="19">
        <v>25864</v>
      </c>
      <c r="G65" s="18">
        <f t="shared" ca="1" si="2"/>
        <v>42</v>
      </c>
      <c r="H65" s="17" t="s">
        <v>11</v>
      </c>
      <c r="I65" s="30">
        <v>1253</v>
      </c>
      <c r="J65" s="17" t="s">
        <v>164</v>
      </c>
      <c r="K65" s="19">
        <v>39584</v>
      </c>
      <c r="L65" s="17">
        <f t="shared" ca="1" si="1"/>
        <v>4</v>
      </c>
    </row>
    <row r="66" spans="1:12">
      <c r="A66" s="17" t="s">
        <v>96</v>
      </c>
      <c r="B66" s="17" t="s">
        <v>14</v>
      </c>
      <c r="C66" s="18">
        <v>63</v>
      </c>
      <c r="D66" s="17" t="s">
        <v>103</v>
      </c>
      <c r="E66" s="17" t="s">
        <v>104</v>
      </c>
      <c r="F66" s="19">
        <v>26181</v>
      </c>
      <c r="G66" s="18">
        <f t="shared" ca="1" si="2"/>
        <v>41</v>
      </c>
      <c r="H66" s="17" t="s">
        <v>105</v>
      </c>
      <c r="I66" s="30">
        <v>1608</v>
      </c>
      <c r="J66" s="17" t="s">
        <v>163</v>
      </c>
      <c r="K66" s="19">
        <v>37394</v>
      </c>
      <c r="L66" s="17">
        <f t="shared" ca="1" si="1"/>
        <v>10</v>
      </c>
    </row>
    <row r="67" spans="1:12">
      <c r="A67" s="17" t="s">
        <v>65</v>
      </c>
      <c r="B67" s="17" t="s">
        <v>14</v>
      </c>
      <c r="C67" s="18">
        <v>64</v>
      </c>
      <c r="D67" s="17" t="s">
        <v>146</v>
      </c>
      <c r="E67" s="17" t="s">
        <v>147</v>
      </c>
      <c r="F67" s="19">
        <v>26987</v>
      </c>
      <c r="G67" s="18">
        <f t="shared" ca="1" si="2"/>
        <v>39</v>
      </c>
      <c r="H67" s="17" t="s">
        <v>130</v>
      </c>
      <c r="I67" s="30">
        <v>2150</v>
      </c>
      <c r="J67" s="17" t="s">
        <v>164</v>
      </c>
      <c r="K67" s="19">
        <v>35142</v>
      </c>
      <c r="L67" s="17">
        <f t="shared" ca="1" si="1"/>
        <v>16</v>
      </c>
    </row>
    <row r="68" spans="1:12">
      <c r="A68" s="17" t="s">
        <v>65</v>
      </c>
      <c r="B68" s="17" t="s">
        <v>14</v>
      </c>
      <c r="C68" s="18">
        <v>65</v>
      </c>
      <c r="D68" s="17" t="s">
        <v>142</v>
      </c>
      <c r="E68" s="17" t="s">
        <v>143</v>
      </c>
      <c r="F68" s="19">
        <v>27411</v>
      </c>
      <c r="G68" s="18">
        <f t="shared" ca="1" si="2"/>
        <v>37</v>
      </c>
      <c r="H68" s="17" t="s">
        <v>130</v>
      </c>
      <c r="I68" s="30">
        <v>2640</v>
      </c>
      <c r="J68" s="17" t="s">
        <v>164</v>
      </c>
      <c r="K68" s="19">
        <v>36292</v>
      </c>
      <c r="L68" s="17">
        <f ca="1">DATEDIF(K68,TODAY(),"y")</f>
        <v>13</v>
      </c>
    </row>
  </sheetData>
  <sortState ref="A4:L68">
    <sortCondition ref="D4"/>
    <sortCondition ref="E4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66"/>
  <sheetViews>
    <sheetView showGridLines="0" zoomScale="80" zoomScaleNormal="80" workbookViewId="0">
      <selection activeCell="K1" sqref="K1"/>
    </sheetView>
  </sheetViews>
  <sheetFormatPr baseColWidth="10" defaultRowHeight="15" customHeight="1"/>
  <cols>
    <col min="1" max="1" width="24.28515625" bestFit="1" customWidth="1"/>
    <col min="2" max="2" width="12.42578125" bestFit="1" customWidth="1"/>
    <col min="4" max="4" width="12.28515625" customWidth="1"/>
    <col min="5" max="5" width="6.42578125" bestFit="1" customWidth="1"/>
    <col min="7" max="7" width="24" customWidth="1"/>
    <col min="9" max="9" width="12.85546875" bestFit="1" customWidth="1"/>
    <col min="10" max="10" width="8.140625" customWidth="1"/>
    <col min="11" max="11" width="25.42578125" customWidth="1"/>
    <col min="12" max="14" width="12" bestFit="1" customWidth="1"/>
    <col min="15" max="15" width="12.7109375" customWidth="1"/>
    <col min="16" max="16" width="12" bestFit="1" customWidth="1"/>
    <col min="18" max="18" width="7.5703125" customWidth="1"/>
  </cols>
  <sheetData>
    <row r="1" spans="1:21" ht="15" customHeight="1">
      <c r="A1" s="5" t="s">
        <v>0</v>
      </c>
      <c r="B1" s="5" t="s">
        <v>1</v>
      </c>
      <c r="C1" s="5" t="s">
        <v>2</v>
      </c>
      <c r="D1" s="5" t="s">
        <v>3</v>
      </c>
      <c r="E1" s="6" t="s">
        <v>152</v>
      </c>
      <c r="F1" s="5" t="s">
        <v>162</v>
      </c>
      <c r="G1" s="5" t="s">
        <v>5</v>
      </c>
      <c r="H1" s="5" t="s">
        <v>6</v>
      </c>
      <c r="I1" s="5" t="s">
        <v>166</v>
      </c>
      <c r="K1" s="5" t="s">
        <v>0</v>
      </c>
    </row>
    <row r="2" spans="1:21" ht="15" customHeight="1">
      <c r="A2" t="s">
        <v>110</v>
      </c>
      <c r="B2" t="s">
        <v>8</v>
      </c>
      <c r="C2" t="s">
        <v>113</v>
      </c>
      <c r="D2" t="s">
        <v>114</v>
      </c>
      <c r="E2" s="2">
        <v>51</v>
      </c>
      <c r="F2" s="4" t="s">
        <v>164</v>
      </c>
      <c r="G2" t="s">
        <v>40</v>
      </c>
      <c r="H2">
        <v>1296</v>
      </c>
      <c r="I2">
        <v>8</v>
      </c>
      <c r="K2" t="s">
        <v>110</v>
      </c>
    </row>
    <row r="3" spans="1:21" ht="15" customHeight="1">
      <c r="A3" t="s">
        <v>110</v>
      </c>
      <c r="B3" t="s">
        <v>20</v>
      </c>
      <c r="C3" t="s">
        <v>111</v>
      </c>
      <c r="D3" t="s">
        <v>112</v>
      </c>
      <c r="E3" s="2">
        <v>37</v>
      </c>
      <c r="F3" s="4" t="s">
        <v>164</v>
      </c>
      <c r="G3" t="s">
        <v>64</v>
      </c>
      <c r="H3">
        <v>2440</v>
      </c>
      <c r="I3">
        <v>4</v>
      </c>
    </row>
    <row r="4" spans="1:21" ht="15" customHeight="1" thickBot="1">
      <c r="A4" t="s">
        <v>110</v>
      </c>
      <c r="B4" t="s">
        <v>14</v>
      </c>
      <c r="C4" t="s">
        <v>118</v>
      </c>
      <c r="D4" t="s">
        <v>119</v>
      </c>
      <c r="E4" s="2">
        <v>32</v>
      </c>
      <c r="F4" s="4" t="s">
        <v>164</v>
      </c>
      <c r="G4" t="s">
        <v>40</v>
      </c>
      <c r="H4">
        <v>1601</v>
      </c>
      <c r="I4">
        <v>10</v>
      </c>
      <c r="T4" s="31" t="s">
        <v>170</v>
      </c>
      <c r="U4" s="33" t="s">
        <v>169</v>
      </c>
    </row>
    <row r="5" spans="1:21" ht="15" customHeight="1">
      <c r="A5" t="s">
        <v>110</v>
      </c>
      <c r="B5" t="s">
        <v>8</v>
      </c>
      <c r="C5" t="s">
        <v>115</v>
      </c>
      <c r="D5" t="s">
        <v>116</v>
      </c>
      <c r="E5" s="2">
        <v>31</v>
      </c>
      <c r="F5" s="4" t="s">
        <v>164</v>
      </c>
      <c r="G5" t="s">
        <v>117</v>
      </c>
      <c r="H5">
        <v>2287</v>
      </c>
      <c r="I5">
        <v>3</v>
      </c>
      <c r="K5" s="7" t="s">
        <v>158</v>
      </c>
      <c r="L5" s="8" t="s">
        <v>153</v>
      </c>
      <c r="M5" s="8" t="s">
        <v>154</v>
      </c>
      <c r="N5" s="8" t="s">
        <v>160</v>
      </c>
      <c r="O5" s="8" t="s">
        <v>155</v>
      </c>
      <c r="P5" s="8" t="s">
        <v>156</v>
      </c>
      <c r="Q5" s="9" t="s">
        <v>157</v>
      </c>
      <c r="S5" s="20"/>
      <c r="T5" s="32"/>
      <c r="U5" s="34"/>
    </row>
    <row r="6" spans="1:21" ht="15" customHeight="1">
      <c r="A6" t="s">
        <v>110</v>
      </c>
      <c r="B6" t="s">
        <v>20</v>
      </c>
      <c r="C6" t="s">
        <v>120</v>
      </c>
      <c r="D6" t="s">
        <v>39</v>
      </c>
      <c r="E6" s="2">
        <v>44</v>
      </c>
      <c r="F6" s="4" t="s">
        <v>164</v>
      </c>
      <c r="G6" t="s">
        <v>40</v>
      </c>
      <c r="H6">
        <v>1251</v>
      </c>
      <c r="I6">
        <v>11</v>
      </c>
      <c r="K6" s="11" t="str">
        <f>K2</f>
        <v>RESSOURCES HUMAINES</v>
      </c>
      <c r="L6" s="23">
        <f>MIN($H:$H)</f>
        <v>1251</v>
      </c>
      <c r="M6" s="23">
        <f>QUARTILE($H:$H,1)</f>
        <v>1372.25</v>
      </c>
      <c r="N6" s="23">
        <f>MEDIAN($H:$H)</f>
        <v>1944</v>
      </c>
      <c r="O6" s="23">
        <f>AVERAGE($H:$H)</f>
        <v>2822.5</v>
      </c>
      <c r="P6" s="23">
        <f>QUARTILE($H:$H,3)</f>
        <v>2401.75</v>
      </c>
      <c r="Q6" s="24">
        <f>MAX($H:$H)</f>
        <v>8060</v>
      </c>
      <c r="S6" s="21" t="s">
        <v>163</v>
      </c>
      <c r="T6" s="27">
        <f>SUMIF(F:F,S6,H:H)</f>
        <v>8060</v>
      </c>
      <c r="U6" s="22">
        <f>COUNTIF(F:F,S6)</f>
        <v>1</v>
      </c>
    </row>
    <row r="7" spans="1:21" ht="15" customHeight="1" thickBot="1">
      <c r="A7" t="s">
        <v>110</v>
      </c>
      <c r="B7" t="s">
        <v>14</v>
      </c>
      <c r="C7" t="s">
        <v>121</v>
      </c>
      <c r="D7" t="s">
        <v>104</v>
      </c>
      <c r="E7" s="2">
        <v>53</v>
      </c>
      <c r="F7" s="4" t="s">
        <v>163</v>
      </c>
      <c r="G7" t="s">
        <v>35</v>
      </c>
      <c r="H7">
        <v>8060</v>
      </c>
      <c r="I7">
        <v>5</v>
      </c>
      <c r="K7" s="10" t="s">
        <v>168</v>
      </c>
      <c r="L7" s="25">
        <f>MIN(Agents!$I:$I)</f>
        <v>1100</v>
      </c>
      <c r="M7" s="25">
        <f>QUARTILE(Agents!$I:$I,1)</f>
        <v>1550</v>
      </c>
      <c r="N7" s="25">
        <f>MEDIAN(Agents!$I:$I)</f>
        <v>1988</v>
      </c>
      <c r="O7" s="25">
        <f>AVERAGE(Agents!$I:$I)</f>
        <v>2542.3384615384616</v>
      </c>
      <c r="P7" s="25">
        <f>QUARTILE(Agents!$I:$I,3)</f>
        <v>2640</v>
      </c>
      <c r="Q7" s="26">
        <f>MAX(Agents!$I:$I)</f>
        <v>8385</v>
      </c>
      <c r="S7" s="21" t="s">
        <v>164</v>
      </c>
      <c r="T7" s="27">
        <f>SUMIF(F:F,S7,H:H)</f>
        <v>8875</v>
      </c>
      <c r="U7" s="22">
        <f>COUNTIF(F:F,S7)</f>
        <v>5</v>
      </c>
    </row>
    <row r="8" spans="1:21" ht="15" customHeight="1">
      <c r="E8" s="1"/>
      <c r="F8" s="2"/>
    </row>
    <row r="9" spans="1:21" ht="15" customHeight="1">
      <c r="E9" s="1"/>
      <c r="F9" s="2"/>
    </row>
    <row r="10" spans="1:21" ht="15" customHeight="1">
      <c r="E10" s="1"/>
      <c r="F10" s="2"/>
    </row>
    <row r="11" spans="1:21" ht="15" customHeight="1">
      <c r="E11" s="1"/>
      <c r="F11" s="2"/>
    </row>
    <row r="12" spans="1:21" ht="15" customHeight="1">
      <c r="E12" s="1"/>
      <c r="F12" s="2"/>
    </row>
    <row r="13" spans="1:21" ht="15" customHeight="1">
      <c r="E13" s="1"/>
      <c r="F13" s="2"/>
    </row>
    <row r="14" spans="1:21" ht="15" customHeight="1">
      <c r="E14" s="1"/>
      <c r="F14" s="2"/>
    </row>
    <row r="15" spans="1:21" ht="15" customHeight="1">
      <c r="E15" s="1"/>
      <c r="F15" s="2"/>
    </row>
    <row r="16" spans="1:21" ht="15" customHeight="1">
      <c r="E16" s="1"/>
      <c r="F16" s="2"/>
    </row>
    <row r="17" spans="5:6" ht="15" customHeight="1">
      <c r="E17" s="1"/>
      <c r="F17" s="2"/>
    </row>
    <row r="18" spans="5:6" ht="15" customHeight="1">
      <c r="E18" s="1"/>
      <c r="F18" s="2"/>
    </row>
    <row r="19" spans="5:6" ht="15" customHeight="1">
      <c r="E19" s="1"/>
      <c r="F19" s="2"/>
    </row>
    <row r="20" spans="5:6" ht="15" customHeight="1">
      <c r="E20" s="1"/>
      <c r="F20" s="2"/>
    </row>
    <row r="21" spans="5:6" ht="15" customHeight="1">
      <c r="E21" s="1"/>
      <c r="F21" s="2"/>
    </row>
    <row r="22" spans="5:6" ht="15" customHeight="1">
      <c r="E22" s="1"/>
      <c r="F22" s="2"/>
    </row>
    <row r="23" spans="5:6" ht="15" customHeight="1">
      <c r="E23" s="1"/>
      <c r="F23" s="2"/>
    </row>
    <row r="24" spans="5:6" ht="15" customHeight="1">
      <c r="E24" s="1"/>
      <c r="F24" s="2"/>
    </row>
    <row r="25" spans="5:6" ht="15" customHeight="1">
      <c r="E25" s="1"/>
      <c r="F25" s="2"/>
    </row>
    <row r="26" spans="5:6" ht="15" customHeight="1">
      <c r="E26" s="1"/>
      <c r="F26" s="2"/>
    </row>
    <row r="27" spans="5:6" ht="15" customHeight="1">
      <c r="E27" s="1"/>
      <c r="F27" s="2"/>
    </row>
    <row r="28" spans="5:6" ht="15" customHeight="1">
      <c r="E28" s="1"/>
      <c r="F28" s="2"/>
    </row>
    <row r="29" spans="5:6" ht="15" customHeight="1">
      <c r="E29" s="1"/>
      <c r="F29" s="2"/>
    </row>
    <row r="30" spans="5:6" ht="15" customHeight="1">
      <c r="E30" s="1"/>
      <c r="F30" s="2"/>
    </row>
    <row r="31" spans="5:6" ht="15" customHeight="1">
      <c r="E31" s="1"/>
      <c r="F31" s="2"/>
    </row>
    <row r="32" spans="5:6" ht="15" customHeight="1">
      <c r="E32" s="1"/>
      <c r="F32" s="2"/>
    </row>
    <row r="33" spans="5:6" ht="15" customHeight="1">
      <c r="E33" s="1"/>
      <c r="F33" s="2"/>
    </row>
    <row r="34" spans="5:6" ht="15" customHeight="1">
      <c r="E34" s="1"/>
      <c r="F34" s="2"/>
    </row>
    <row r="35" spans="5:6" ht="15" customHeight="1">
      <c r="E35" s="1"/>
      <c r="F35" s="2"/>
    </row>
    <row r="36" spans="5:6" ht="15" customHeight="1">
      <c r="E36" s="1"/>
      <c r="F36" s="2"/>
    </row>
    <row r="37" spans="5:6" ht="15" customHeight="1">
      <c r="E37" s="1"/>
      <c r="F37" s="2"/>
    </row>
    <row r="38" spans="5:6" ht="15" customHeight="1">
      <c r="E38" s="1"/>
      <c r="F38" s="2"/>
    </row>
    <row r="39" spans="5:6" ht="15" customHeight="1">
      <c r="E39" s="1"/>
      <c r="F39" s="2"/>
    </row>
    <row r="40" spans="5:6" ht="15" customHeight="1">
      <c r="E40" s="1"/>
      <c r="F40" s="2"/>
    </row>
    <row r="41" spans="5:6" ht="15" customHeight="1">
      <c r="E41" s="1"/>
      <c r="F41" s="2"/>
    </row>
    <row r="42" spans="5:6" ht="15" customHeight="1">
      <c r="E42" s="1"/>
      <c r="F42" s="2"/>
    </row>
    <row r="43" spans="5:6" ht="15" customHeight="1">
      <c r="E43" s="1"/>
      <c r="F43" s="2"/>
    </row>
    <row r="44" spans="5:6" ht="15" customHeight="1">
      <c r="E44" s="1"/>
      <c r="F44" s="2"/>
    </row>
    <row r="45" spans="5:6" ht="15" customHeight="1">
      <c r="E45" s="1"/>
      <c r="F45" s="2"/>
    </row>
    <row r="46" spans="5:6" ht="15" customHeight="1">
      <c r="E46" s="1"/>
      <c r="F46" s="2"/>
    </row>
    <row r="47" spans="5:6" ht="15" customHeight="1">
      <c r="E47" s="1"/>
      <c r="F47" s="2"/>
    </row>
    <row r="48" spans="5:6" ht="15" customHeight="1">
      <c r="E48" s="1"/>
      <c r="F48" s="2"/>
    </row>
    <row r="49" spans="5:6" ht="15" customHeight="1">
      <c r="E49" s="1"/>
      <c r="F49" s="2"/>
    </row>
    <row r="50" spans="5:6" ht="15" customHeight="1">
      <c r="E50" s="1"/>
      <c r="F50" s="2"/>
    </row>
    <row r="51" spans="5:6" ht="15" customHeight="1">
      <c r="E51" s="1"/>
      <c r="F51" s="2"/>
    </row>
    <row r="52" spans="5:6" ht="15" customHeight="1">
      <c r="E52" s="1"/>
      <c r="F52" s="2"/>
    </row>
    <row r="53" spans="5:6" ht="15" customHeight="1">
      <c r="E53" s="1"/>
      <c r="F53" s="2"/>
    </row>
    <row r="54" spans="5:6" ht="15" customHeight="1">
      <c r="E54" s="1"/>
      <c r="F54" s="2"/>
    </row>
    <row r="55" spans="5:6" ht="15" customHeight="1">
      <c r="E55" s="1"/>
      <c r="F55" s="2"/>
    </row>
    <row r="56" spans="5:6" ht="15" customHeight="1">
      <c r="E56" s="1"/>
      <c r="F56" s="2"/>
    </row>
    <row r="57" spans="5:6" ht="15" customHeight="1">
      <c r="E57" s="1"/>
      <c r="F57" s="2"/>
    </row>
    <row r="58" spans="5:6" ht="15" customHeight="1">
      <c r="E58" s="1"/>
      <c r="F58" s="2"/>
    </row>
    <row r="59" spans="5:6" ht="15" customHeight="1">
      <c r="E59" s="1"/>
      <c r="F59" s="2"/>
    </row>
    <row r="60" spans="5:6" ht="15" customHeight="1">
      <c r="E60" s="1"/>
      <c r="F60" s="2"/>
    </row>
    <row r="61" spans="5:6" ht="15" customHeight="1">
      <c r="E61" s="1"/>
      <c r="F61" s="2"/>
    </row>
    <row r="62" spans="5:6" ht="15" customHeight="1">
      <c r="E62" s="1"/>
      <c r="F62" s="2"/>
    </row>
    <row r="63" spans="5:6" ht="15" customHeight="1">
      <c r="E63" s="1"/>
      <c r="F63" s="2"/>
    </row>
    <row r="64" spans="5:6" ht="15" customHeight="1">
      <c r="E64" s="1"/>
      <c r="F64" s="2"/>
    </row>
    <row r="65" spans="5:6" ht="15" customHeight="1">
      <c r="E65" s="1"/>
      <c r="F65" s="2"/>
    </row>
    <row r="66" spans="5:6" ht="15" customHeight="1">
      <c r="E66" s="1"/>
      <c r="F66" s="2"/>
    </row>
  </sheetData>
  <sortState ref="A2:H66">
    <sortCondition ref="F2"/>
    <sortCondition ref="H2"/>
  </sortState>
  <mergeCells count="2">
    <mergeCell ref="T4:T5"/>
    <mergeCell ref="U4:U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landscape" r:id="rId1"/>
  <headerFooter alignWithMargins="0"/>
  <colBreaks count="2" manualBreakCount="2">
    <brk id="10" max="1048575" man="1"/>
    <brk id="18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A1:U66"/>
  <sheetViews>
    <sheetView showGridLines="0" topLeftCell="H1" zoomScale="80" zoomScaleNormal="80" workbookViewId="0"/>
  </sheetViews>
  <sheetFormatPr baseColWidth="10" defaultRowHeight="15" customHeight="1"/>
  <cols>
    <col min="1" max="1" width="24.28515625" bestFit="1" customWidth="1"/>
    <col min="2" max="2" width="12.42578125" bestFit="1" customWidth="1"/>
    <col min="4" max="4" width="12.28515625" customWidth="1"/>
    <col min="5" max="5" width="6.42578125" bestFit="1" customWidth="1"/>
    <col min="7" max="7" width="24" customWidth="1"/>
    <col min="9" max="9" width="12.85546875" bestFit="1" customWidth="1"/>
    <col min="10" max="10" width="8.140625" customWidth="1"/>
    <col min="11" max="11" width="25.42578125" customWidth="1"/>
    <col min="12" max="14" width="12" bestFit="1" customWidth="1"/>
    <col min="15" max="15" width="12.7109375" customWidth="1"/>
    <col min="16" max="16" width="12" bestFit="1" customWidth="1"/>
    <col min="18" max="18" width="7.5703125" customWidth="1"/>
  </cols>
  <sheetData>
    <row r="1" spans="1:21" ht="15" customHeight="1">
      <c r="A1" s="5" t="s">
        <v>0</v>
      </c>
      <c r="B1" s="5" t="s">
        <v>1</v>
      </c>
      <c r="C1" s="5" t="s">
        <v>2</v>
      </c>
      <c r="D1" s="5" t="s">
        <v>3</v>
      </c>
      <c r="E1" s="6" t="s">
        <v>152</v>
      </c>
      <c r="F1" s="5" t="s">
        <v>162</v>
      </c>
      <c r="G1" s="5" t="s">
        <v>5</v>
      </c>
      <c r="H1" s="5" t="s">
        <v>6</v>
      </c>
      <c r="I1" s="5" t="s">
        <v>166</v>
      </c>
      <c r="K1" s="5" t="s">
        <v>0</v>
      </c>
    </row>
    <row r="2" spans="1:21" ht="15" customHeight="1">
      <c r="A2" s="17" t="s">
        <v>96</v>
      </c>
      <c r="B2" s="17" t="s">
        <v>20</v>
      </c>
      <c r="C2" s="17" t="s">
        <v>106</v>
      </c>
      <c r="D2" s="17" t="s">
        <v>43</v>
      </c>
      <c r="E2" s="18">
        <v>40</v>
      </c>
      <c r="F2" s="17" t="s">
        <v>163</v>
      </c>
      <c r="G2" s="17" t="s">
        <v>107</v>
      </c>
      <c r="H2" s="30">
        <v>5794</v>
      </c>
      <c r="I2" s="17">
        <v>9</v>
      </c>
      <c r="K2" t="s">
        <v>96</v>
      </c>
    </row>
    <row r="3" spans="1:21" ht="15" customHeight="1">
      <c r="A3" s="17" t="s">
        <v>96</v>
      </c>
      <c r="B3" s="17" t="s">
        <v>20</v>
      </c>
      <c r="C3" s="17" t="s">
        <v>108</v>
      </c>
      <c r="D3" s="17" t="s">
        <v>109</v>
      </c>
      <c r="E3" s="18">
        <v>44</v>
      </c>
      <c r="F3" s="17" t="s">
        <v>164</v>
      </c>
      <c r="G3" s="17" t="s">
        <v>40</v>
      </c>
      <c r="H3" s="30">
        <v>1982</v>
      </c>
      <c r="I3" s="17">
        <v>7</v>
      </c>
    </row>
    <row r="4" spans="1:21" ht="15" customHeight="1" thickBot="1">
      <c r="A4" s="17" t="s">
        <v>96</v>
      </c>
      <c r="B4" s="17" t="s">
        <v>14</v>
      </c>
      <c r="C4" s="17" t="s">
        <v>97</v>
      </c>
      <c r="D4" s="17" t="s">
        <v>98</v>
      </c>
      <c r="E4" s="18">
        <v>52</v>
      </c>
      <c r="F4" s="17" t="s">
        <v>163</v>
      </c>
      <c r="G4" s="17" t="s">
        <v>99</v>
      </c>
      <c r="H4" s="30">
        <v>1988</v>
      </c>
      <c r="I4" s="17">
        <v>5</v>
      </c>
      <c r="T4" s="31" t="s">
        <v>170</v>
      </c>
      <c r="U4" s="33" t="s">
        <v>169</v>
      </c>
    </row>
    <row r="5" spans="1:21" ht="15" customHeight="1">
      <c r="A5" s="17" t="s">
        <v>96</v>
      </c>
      <c r="B5" s="17" t="s">
        <v>14</v>
      </c>
      <c r="C5" s="17" t="s">
        <v>21</v>
      </c>
      <c r="D5" s="17" t="s">
        <v>102</v>
      </c>
      <c r="E5" s="18">
        <v>47</v>
      </c>
      <c r="F5" s="17" t="s">
        <v>163</v>
      </c>
      <c r="G5" s="17" t="s">
        <v>99</v>
      </c>
      <c r="H5" s="30">
        <v>2441</v>
      </c>
      <c r="I5" s="17">
        <v>13</v>
      </c>
      <c r="K5" s="7" t="s">
        <v>158</v>
      </c>
      <c r="L5" s="8" t="s">
        <v>153</v>
      </c>
      <c r="M5" s="8" t="s">
        <v>154</v>
      </c>
      <c r="N5" s="8" t="s">
        <v>160</v>
      </c>
      <c r="O5" s="8" t="s">
        <v>155</v>
      </c>
      <c r="P5" s="8" t="s">
        <v>156</v>
      </c>
      <c r="Q5" s="9" t="s">
        <v>157</v>
      </c>
      <c r="S5" s="20"/>
      <c r="T5" s="32"/>
      <c r="U5" s="34"/>
    </row>
    <row r="6" spans="1:21" ht="15" customHeight="1">
      <c r="A6" s="17" t="s">
        <v>96</v>
      </c>
      <c r="B6" s="17" t="s">
        <v>20</v>
      </c>
      <c r="C6" s="17" t="s">
        <v>100</v>
      </c>
      <c r="D6" s="17" t="s">
        <v>101</v>
      </c>
      <c r="E6" s="18">
        <v>37</v>
      </c>
      <c r="F6" s="17" t="s">
        <v>164</v>
      </c>
      <c r="G6" s="17" t="s">
        <v>64</v>
      </c>
      <c r="H6" s="30">
        <v>1804</v>
      </c>
      <c r="I6" s="17">
        <v>7</v>
      </c>
      <c r="K6" s="11" t="str">
        <f>K2</f>
        <v>RELATIONS PUBLIQUES</v>
      </c>
      <c r="L6" s="23">
        <f>MIN($H:$H)</f>
        <v>1608</v>
      </c>
      <c r="M6" s="23">
        <f>QUARTILE($H:$H,1)</f>
        <v>1848.5</v>
      </c>
      <c r="N6" s="23">
        <f>MEDIAN($H:$H)</f>
        <v>1985</v>
      </c>
      <c r="O6" s="23">
        <f>AVERAGE($H:$H)</f>
        <v>2602.8333333333335</v>
      </c>
      <c r="P6" s="23">
        <f>QUARTILE($H:$H,3)</f>
        <v>2327.75</v>
      </c>
      <c r="Q6" s="24">
        <f>MAX($H:$H)</f>
        <v>5794</v>
      </c>
      <c r="S6" s="21" t="s">
        <v>163</v>
      </c>
      <c r="T6" s="27">
        <f>SUMIF(F:F,S6,H:H)</f>
        <v>11831</v>
      </c>
      <c r="U6" s="22">
        <f>COUNTIF(F:F,S6)</f>
        <v>4</v>
      </c>
    </row>
    <row r="7" spans="1:21" ht="15" customHeight="1" thickBot="1">
      <c r="A7" s="17" t="s">
        <v>96</v>
      </c>
      <c r="B7" s="17" t="s">
        <v>14</v>
      </c>
      <c r="C7" s="17" t="s">
        <v>103</v>
      </c>
      <c r="D7" s="17" t="s">
        <v>104</v>
      </c>
      <c r="E7" s="18">
        <v>41</v>
      </c>
      <c r="F7" s="17" t="s">
        <v>163</v>
      </c>
      <c r="G7" s="17" t="s">
        <v>105</v>
      </c>
      <c r="H7" s="30">
        <v>1608</v>
      </c>
      <c r="I7" s="17">
        <v>10</v>
      </c>
      <c r="K7" s="10" t="s">
        <v>168</v>
      </c>
      <c r="L7" s="25">
        <f>MIN(Agents!$I:$I)</f>
        <v>1100</v>
      </c>
      <c r="M7" s="25">
        <f>QUARTILE(Agents!$I:$I,1)</f>
        <v>1550</v>
      </c>
      <c r="N7" s="25">
        <f>MEDIAN(Agents!$I:$I)</f>
        <v>1988</v>
      </c>
      <c r="O7" s="25">
        <f>AVERAGE(Agents!$I:$I)</f>
        <v>2542.3384615384616</v>
      </c>
      <c r="P7" s="25">
        <f>QUARTILE(Agents!$I:$I,3)</f>
        <v>2640</v>
      </c>
      <c r="Q7" s="26">
        <f>MAX(Agents!$I:$I)</f>
        <v>8385</v>
      </c>
      <c r="S7" s="21" t="s">
        <v>164</v>
      </c>
      <c r="T7" s="27">
        <f>SUMIF(F:F,S7,H:H)</f>
        <v>3786</v>
      </c>
      <c r="U7" s="22">
        <f>COUNTIF(F:F,S7)</f>
        <v>2</v>
      </c>
    </row>
    <row r="8" spans="1:21" ht="15" customHeight="1">
      <c r="E8" s="1"/>
      <c r="F8" s="2"/>
    </row>
    <row r="9" spans="1:21" ht="15" customHeight="1">
      <c r="E9" s="1"/>
      <c r="F9" s="2"/>
    </row>
    <row r="10" spans="1:21" ht="15" customHeight="1">
      <c r="E10" s="1"/>
      <c r="F10" s="2"/>
    </row>
    <row r="11" spans="1:21" ht="15" customHeight="1">
      <c r="E11" s="1"/>
      <c r="F11" s="2"/>
    </row>
    <row r="12" spans="1:21" ht="15" customHeight="1">
      <c r="E12" s="1"/>
      <c r="F12" s="2"/>
    </row>
    <row r="13" spans="1:21" ht="15" customHeight="1">
      <c r="E13" s="1"/>
      <c r="F13" s="2"/>
    </row>
    <row r="14" spans="1:21" ht="15" customHeight="1">
      <c r="E14" s="1"/>
      <c r="F14" s="2"/>
    </row>
    <row r="15" spans="1:21" ht="15" customHeight="1">
      <c r="E15" s="1"/>
      <c r="F15" s="2"/>
    </row>
    <row r="16" spans="1:21" ht="15" customHeight="1">
      <c r="E16" s="1"/>
      <c r="F16" s="2"/>
    </row>
    <row r="17" spans="5:6" ht="15" customHeight="1">
      <c r="E17" s="1"/>
      <c r="F17" s="2"/>
    </row>
    <row r="18" spans="5:6" ht="15" customHeight="1">
      <c r="E18" s="1"/>
      <c r="F18" s="2"/>
    </row>
    <row r="19" spans="5:6" ht="15" customHeight="1">
      <c r="E19" s="1"/>
      <c r="F19" s="2"/>
    </row>
    <row r="20" spans="5:6" ht="15" customHeight="1">
      <c r="E20" s="1"/>
      <c r="F20" s="2"/>
    </row>
    <row r="21" spans="5:6" ht="15" customHeight="1">
      <c r="E21" s="1"/>
      <c r="F21" s="2"/>
    </row>
    <row r="22" spans="5:6" ht="15" customHeight="1">
      <c r="E22" s="1"/>
      <c r="F22" s="2"/>
    </row>
    <row r="23" spans="5:6" ht="15" customHeight="1">
      <c r="E23" s="1"/>
      <c r="F23" s="2"/>
    </row>
    <row r="24" spans="5:6" ht="15" customHeight="1">
      <c r="E24" s="1"/>
      <c r="F24" s="2"/>
    </row>
    <row r="25" spans="5:6" ht="15" customHeight="1">
      <c r="E25" s="1"/>
      <c r="F25" s="2"/>
    </row>
    <row r="26" spans="5:6" ht="15" customHeight="1">
      <c r="E26" s="1"/>
      <c r="F26" s="2"/>
    </row>
    <row r="27" spans="5:6" ht="15" customHeight="1">
      <c r="E27" s="1"/>
      <c r="F27" s="2"/>
    </row>
    <row r="28" spans="5:6" ht="15" customHeight="1">
      <c r="E28" s="1"/>
      <c r="F28" s="2"/>
    </row>
    <row r="29" spans="5:6" ht="15" customHeight="1">
      <c r="E29" s="1"/>
      <c r="F29" s="2"/>
    </row>
    <row r="30" spans="5:6" ht="15" customHeight="1">
      <c r="E30" s="1"/>
      <c r="F30" s="2"/>
    </row>
    <row r="31" spans="5:6" ht="15" customHeight="1">
      <c r="E31" s="1"/>
      <c r="F31" s="2"/>
    </row>
    <row r="32" spans="5:6" ht="15" customHeight="1">
      <c r="E32" s="1"/>
      <c r="F32" s="2"/>
    </row>
    <row r="33" spans="5:6" ht="15" customHeight="1">
      <c r="E33" s="1"/>
      <c r="F33" s="2"/>
    </row>
    <row r="34" spans="5:6" ht="15" customHeight="1">
      <c r="E34" s="1"/>
      <c r="F34" s="2"/>
    </row>
    <row r="35" spans="5:6" ht="15" customHeight="1">
      <c r="E35" s="1"/>
      <c r="F35" s="2"/>
    </row>
    <row r="36" spans="5:6" ht="15" customHeight="1">
      <c r="E36" s="1"/>
      <c r="F36" s="2"/>
    </row>
    <row r="37" spans="5:6" ht="15" customHeight="1">
      <c r="E37" s="1"/>
      <c r="F37" s="2"/>
    </row>
    <row r="38" spans="5:6" ht="15" customHeight="1">
      <c r="E38" s="1"/>
      <c r="F38" s="2"/>
    </row>
    <row r="39" spans="5:6" ht="15" customHeight="1">
      <c r="E39" s="1"/>
      <c r="F39" s="2"/>
    </row>
    <row r="40" spans="5:6" ht="15" customHeight="1">
      <c r="E40" s="1"/>
      <c r="F40" s="2"/>
    </row>
    <row r="41" spans="5:6" ht="15" customHeight="1">
      <c r="E41" s="1"/>
      <c r="F41" s="2"/>
    </row>
    <row r="42" spans="5:6" ht="15" customHeight="1">
      <c r="E42" s="1"/>
      <c r="F42" s="2"/>
    </row>
    <row r="43" spans="5:6" ht="15" customHeight="1">
      <c r="E43" s="1"/>
      <c r="F43" s="2"/>
    </row>
    <row r="44" spans="5:6" ht="15" customHeight="1">
      <c r="E44" s="1"/>
      <c r="F44" s="2"/>
    </row>
    <row r="45" spans="5:6" ht="15" customHeight="1">
      <c r="E45" s="1"/>
      <c r="F45" s="2"/>
    </row>
    <row r="46" spans="5:6" ht="15" customHeight="1">
      <c r="E46" s="1"/>
      <c r="F46" s="2"/>
    </row>
    <row r="47" spans="5:6" ht="15" customHeight="1">
      <c r="E47" s="1"/>
      <c r="F47" s="2"/>
    </row>
    <row r="48" spans="5:6" ht="15" customHeight="1">
      <c r="E48" s="1"/>
      <c r="F48" s="2"/>
    </row>
    <row r="49" spans="5:6" ht="15" customHeight="1">
      <c r="E49" s="1"/>
      <c r="F49" s="2"/>
    </row>
    <row r="50" spans="5:6" ht="15" customHeight="1">
      <c r="E50" s="1"/>
      <c r="F50" s="2"/>
    </row>
    <row r="51" spans="5:6" ht="15" customHeight="1">
      <c r="E51" s="1"/>
      <c r="F51" s="2"/>
    </row>
    <row r="52" spans="5:6" ht="15" customHeight="1">
      <c r="E52" s="1"/>
      <c r="F52" s="2"/>
    </row>
    <row r="53" spans="5:6" ht="15" customHeight="1">
      <c r="E53" s="1"/>
      <c r="F53" s="2"/>
    </row>
    <row r="54" spans="5:6" ht="15" customHeight="1">
      <c r="E54" s="1"/>
      <c r="F54" s="2"/>
    </row>
    <row r="55" spans="5:6" ht="15" customHeight="1">
      <c r="E55" s="1"/>
      <c r="F55" s="2"/>
    </row>
    <row r="56" spans="5:6" ht="15" customHeight="1">
      <c r="E56" s="1"/>
      <c r="F56" s="2"/>
    </row>
    <row r="57" spans="5:6" ht="15" customHeight="1">
      <c r="E57" s="1"/>
      <c r="F57" s="2"/>
    </row>
    <row r="58" spans="5:6" ht="15" customHeight="1">
      <c r="E58" s="1"/>
      <c r="F58" s="2"/>
    </row>
    <row r="59" spans="5:6" ht="15" customHeight="1">
      <c r="E59" s="1"/>
      <c r="F59" s="2"/>
    </row>
    <row r="60" spans="5:6" ht="15" customHeight="1">
      <c r="E60" s="1"/>
      <c r="F60" s="2"/>
    </row>
    <row r="61" spans="5:6" ht="15" customHeight="1">
      <c r="E61" s="1"/>
      <c r="F61" s="2"/>
    </row>
    <row r="62" spans="5:6" ht="15" customHeight="1">
      <c r="E62" s="1"/>
      <c r="F62" s="2"/>
    </row>
    <row r="63" spans="5:6" ht="15" customHeight="1">
      <c r="E63" s="1"/>
      <c r="F63" s="2"/>
    </row>
    <row r="64" spans="5:6" ht="15" customHeight="1">
      <c r="E64" s="1"/>
      <c r="F64" s="2"/>
    </row>
    <row r="65" spans="5:6" ht="15" customHeight="1">
      <c r="E65" s="1"/>
      <c r="F65" s="2"/>
    </row>
    <row r="66" spans="5:6" ht="15" customHeight="1">
      <c r="E66" s="1"/>
      <c r="F66" s="2"/>
    </row>
  </sheetData>
  <mergeCells count="2">
    <mergeCell ref="T4:T5"/>
    <mergeCell ref="U4:U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landscape" r:id="rId1"/>
  <headerFooter alignWithMargins="0"/>
  <colBreaks count="2" manualBreakCount="2">
    <brk id="10" max="1048575" man="1"/>
    <brk id="18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U66"/>
  <sheetViews>
    <sheetView showGridLines="0" zoomScale="80" zoomScaleNormal="80" workbookViewId="0"/>
  </sheetViews>
  <sheetFormatPr baseColWidth="10" defaultRowHeight="15" customHeight="1"/>
  <cols>
    <col min="1" max="1" width="24.28515625" bestFit="1" customWidth="1"/>
    <col min="2" max="2" width="12.42578125" bestFit="1" customWidth="1"/>
    <col min="4" max="4" width="12.28515625" customWidth="1"/>
    <col min="5" max="5" width="6.42578125" bestFit="1" customWidth="1"/>
    <col min="7" max="7" width="24" customWidth="1"/>
    <col min="9" max="9" width="12.85546875" bestFit="1" customWidth="1"/>
    <col min="10" max="10" width="8.140625" customWidth="1"/>
    <col min="11" max="11" width="25.42578125" customWidth="1"/>
    <col min="12" max="14" width="12" bestFit="1" customWidth="1"/>
    <col min="15" max="15" width="12.7109375" customWidth="1"/>
    <col min="16" max="16" width="12" bestFit="1" customWidth="1"/>
    <col min="18" max="18" width="7.5703125" customWidth="1"/>
  </cols>
  <sheetData>
    <row r="1" spans="1:21" ht="15" customHeight="1">
      <c r="A1" s="5" t="s">
        <v>0</v>
      </c>
      <c r="B1" s="5" t="s">
        <v>1</v>
      </c>
      <c r="C1" s="5" t="s">
        <v>2</v>
      </c>
      <c r="D1" s="5" t="s">
        <v>3</v>
      </c>
      <c r="E1" s="6" t="s">
        <v>152</v>
      </c>
      <c r="F1" s="5" t="s">
        <v>162</v>
      </c>
      <c r="G1" s="5" t="s">
        <v>5</v>
      </c>
      <c r="H1" s="5" t="s">
        <v>6</v>
      </c>
      <c r="I1" s="5" t="s">
        <v>166</v>
      </c>
      <c r="K1" s="5" t="s">
        <v>0</v>
      </c>
    </row>
    <row r="2" spans="1:21" ht="15" customHeight="1">
      <c r="A2" s="17" t="s">
        <v>7</v>
      </c>
      <c r="B2" s="17" t="s">
        <v>14</v>
      </c>
      <c r="C2" s="17" t="s">
        <v>18</v>
      </c>
      <c r="D2" s="17" t="s">
        <v>10</v>
      </c>
      <c r="E2" s="18">
        <v>51</v>
      </c>
      <c r="F2" s="17" t="s">
        <v>164</v>
      </c>
      <c r="G2" s="17" t="s">
        <v>19</v>
      </c>
      <c r="H2" s="30">
        <v>1982</v>
      </c>
      <c r="I2" s="17">
        <v>18</v>
      </c>
      <c r="K2" t="s">
        <v>7</v>
      </c>
    </row>
    <row r="3" spans="1:21" ht="15" customHeight="1">
      <c r="A3" s="17" t="s">
        <v>7</v>
      </c>
      <c r="B3" s="17" t="s">
        <v>14</v>
      </c>
      <c r="C3" s="17" t="s">
        <v>15</v>
      </c>
      <c r="D3" s="17" t="s">
        <v>16</v>
      </c>
      <c r="E3" s="18">
        <v>32</v>
      </c>
      <c r="F3" s="17" t="s">
        <v>163</v>
      </c>
      <c r="G3" s="17" t="s">
        <v>17</v>
      </c>
      <c r="H3" s="30">
        <v>3440</v>
      </c>
      <c r="I3" s="17">
        <v>8</v>
      </c>
    </row>
    <row r="4" spans="1:21" ht="15" customHeight="1" thickBot="1">
      <c r="A4" s="17" t="s">
        <v>7</v>
      </c>
      <c r="B4" s="17" t="s">
        <v>14</v>
      </c>
      <c r="C4" s="17" t="s">
        <v>36</v>
      </c>
      <c r="D4" s="17" t="s">
        <v>37</v>
      </c>
      <c r="E4" s="18">
        <v>53</v>
      </c>
      <c r="F4" s="17" t="s">
        <v>163</v>
      </c>
      <c r="G4" s="17" t="s">
        <v>17</v>
      </c>
      <c r="H4" s="30">
        <v>5500</v>
      </c>
      <c r="I4" s="17">
        <v>15</v>
      </c>
      <c r="T4" s="31" t="s">
        <v>170</v>
      </c>
      <c r="U4" s="33" t="s">
        <v>169</v>
      </c>
    </row>
    <row r="5" spans="1:21" ht="15" customHeight="1">
      <c r="A5" s="17" t="s">
        <v>7</v>
      </c>
      <c r="B5" s="17" t="s">
        <v>14</v>
      </c>
      <c r="C5" s="17" t="s">
        <v>41</v>
      </c>
      <c r="D5" s="17" t="s">
        <v>42</v>
      </c>
      <c r="E5" s="18">
        <v>35</v>
      </c>
      <c r="F5" s="17" t="s">
        <v>164</v>
      </c>
      <c r="G5" s="17" t="s">
        <v>29</v>
      </c>
      <c r="H5" s="30">
        <v>1601</v>
      </c>
      <c r="I5" s="17">
        <v>14</v>
      </c>
      <c r="K5" s="7" t="s">
        <v>158</v>
      </c>
      <c r="L5" s="8" t="s">
        <v>153</v>
      </c>
      <c r="M5" s="8" t="s">
        <v>154</v>
      </c>
      <c r="N5" s="8" t="s">
        <v>160</v>
      </c>
      <c r="O5" s="8" t="s">
        <v>155</v>
      </c>
      <c r="P5" s="8" t="s">
        <v>156</v>
      </c>
      <c r="Q5" s="9" t="s">
        <v>157</v>
      </c>
      <c r="S5" s="20"/>
      <c r="T5" s="32"/>
      <c r="U5" s="34"/>
    </row>
    <row r="6" spans="1:21" ht="15" customHeight="1">
      <c r="A6" s="17" t="s">
        <v>7</v>
      </c>
      <c r="B6" s="17" t="s">
        <v>14</v>
      </c>
      <c r="C6" s="17" t="s">
        <v>33</v>
      </c>
      <c r="D6" s="17" t="s">
        <v>34</v>
      </c>
      <c r="E6" s="18">
        <v>45</v>
      </c>
      <c r="F6" s="17" t="s">
        <v>163</v>
      </c>
      <c r="G6" s="17" t="s">
        <v>35</v>
      </c>
      <c r="H6" s="30">
        <v>6403</v>
      </c>
      <c r="I6" s="17">
        <v>11</v>
      </c>
      <c r="K6" s="11" t="str">
        <f>K2</f>
        <v>GESTION</v>
      </c>
      <c r="L6" s="23">
        <f>MIN($H:$H)</f>
        <v>1100</v>
      </c>
      <c r="M6" s="23">
        <f>QUARTILE($H:$H,1)</f>
        <v>1562.75</v>
      </c>
      <c r="N6" s="23">
        <f>MEDIAN($H:$H)</f>
        <v>1698.5</v>
      </c>
      <c r="O6" s="23">
        <f>AVERAGE($H:$H)</f>
        <v>2548.0714285714284</v>
      </c>
      <c r="P6" s="23">
        <f>QUARTILE($H:$H,3)</f>
        <v>3075.5</v>
      </c>
      <c r="Q6" s="24">
        <f>MAX($H:$H)</f>
        <v>6403</v>
      </c>
      <c r="S6" s="21" t="s">
        <v>163</v>
      </c>
      <c r="T6" s="27">
        <f>SUMIF(F:F,S6,H:H)</f>
        <v>20193</v>
      </c>
      <c r="U6" s="22">
        <f>COUNTIF(F:F,S6)</f>
        <v>4</v>
      </c>
    </row>
    <row r="7" spans="1:21" ht="15" customHeight="1" thickBot="1">
      <c r="A7" s="17" t="s">
        <v>7</v>
      </c>
      <c r="B7" s="17" t="s">
        <v>20</v>
      </c>
      <c r="C7" s="17" t="s">
        <v>33</v>
      </c>
      <c r="D7" s="17" t="s">
        <v>43</v>
      </c>
      <c r="E7" s="18">
        <v>39</v>
      </c>
      <c r="F7" s="17" t="s">
        <v>164</v>
      </c>
      <c r="G7" s="17" t="s">
        <v>23</v>
      </c>
      <c r="H7" s="30">
        <v>1100</v>
      </c>
      <c r="I7" s="17">
        <v>25</v>
      </c>
      <c r="K7" s="10" t="s">
        <v>168</v>
      </c>
      <c r="L7" s="25">
        <f>MIN(Agents!$I:$I)</f>
        <v>1100</v>
      </c>
      <c r="M7" s="25">
        <f>QUARTILE(Agents!$I:$I,1)</f>
        <v>1550</v>
      </c>
      <c r="N7" s="25">
        <f>MEDIAN(Agents!$I:$I)</f>
        <v>1988</v>
      </c>
      <c r="O7" s="25">
        <f>AVERAGE(Agents!$I:$I)</f>
        <v>2542.3384615384616</v>
      </c>
      <c r="P7" s="25">
        <f>QUARTILE(Agents!$I:$I,3)</f>
        <v>2640</v>
      </c>
      <c r="Q7" s="26">
        <f>MAX(Agents!$I:$I)</f>
        <v>8385</v>
      </c>
      <c r="S7" s="21" t="s">
        <v>164</v>
      </c>
      <c r="T7" s="27">
        <f>SUMIF(F:F,S7,H:H)</f>
        <v>15480</v>
      </c>
      <c r="U7" s="22">
        <f>COUNTIF(F:F,S7)</f>
        <v>10</v>
      </c>
    </row>
    <row r="8" spans="1:21" ht="15" customHeight="1">
      <c r="A8" s="17" t="s">
        <v>7</v>
      </c>
      <c r="B8" s="17" t="s">
        <v>20</v>
      </c>
      <c r="C8" s="17" t="s">
        <v>38</v>
      </c>
      <c r="D8" s="17" t="s">
        <v>39</v>
      </c>
      <c r="E8" s="18">
        <v>33</v>
      </c>
      <c r="F8" s="17" t="s">
        <v>164</v>
      </c>
      <c r="G8" s="17" t="s">
        <v>40</v>
      </c>
      <c r="H8" s="30">
        <v>1159</v>
      </c>
      <c r="I8" s="17">
        <v>3</v>
      </c>
    </row>
    <row r="9" spans="1:21" ht="15" customHeight="1">
      <c r="A9" s="17" t="s">
        <v>7</v>
      </c>
      <c r="B9" s="17" t="s">
        <v>8</v>
      </c>
      <c r="C9" s="17" t="s">
        <v>12</v>
      </c>
      <c r="D9" s="17" t="s">
        <v>13</v>
      </c>
      <c r="E9" s="18">
        <v>32</v>
      </c>
      <c r="F9" s="17" t="s">
        <v>164</v>
      </c>
      <c r="G9" s="17" t="s">
        <v>11</v>
      </c>
      <c r="H9" s="30">
        <v>1677</v>
      </c>
      <c r="I9" s="17">
        <v>19</v>
      </c>
    </row>
    <row r="10" spans="1:21" ht="15" customHeight="1">
      <c r="A10" s="17" t="s">
        <v>7</v>
      </c>
      <c r="B10" s="17" t="s">
        <v>20</v>
      </c>
      <c r="C10" s="17" t="s">
        <v>30</v>
      </c>
      <c r="D10" s="17" t="s">
        <v>31</v>
      </c>
      <c r="E10" s="18">
        <v>39</v>
      </c>
      <c r="F10" s="17" t="s">
        <v>163</v>
      </c>
      <c r="G10" s="17" t="s">
        <v>32</v>
      </c>
      <c r="H10" s="30">
        <v>4850</v>
      </c>
      <c r="I10" s="17">
        <v>13</v>
      </c>
    </row>
    <row r="11" spans="1:21" ht="15" customHeight="1">
      <c r="A11" s="17" t="s">
        <v>7</v>
      </c>
      <c r="B11" s="17" t="s">
        <v>8</v>
      </c>
      <c r="C11" s="17" t="s">
        <v>9</v>
      </c>
      <c r="D11" s="17" t="s">
        <v>10</v>
      </c>
      <c r="E11" s="18">
        <v>37</v>
      </c>
      <c r="F11" s="17" t="s">
        <v>164</v>
      </c>
      <c r="G11" s="17" t="s">
        <v>11</v>
      </c>
      <c r="H11" s="30">
        <v>1830</v>
      </c>
      <c r="I11" s="17">
        <v>12</v>
      </c>
    </row>
    <row r="12" spans="1:21" ht="15" customHeight="1">
      <c r="A12" s="17" t="s">
        <v>7</v>
      </c>
      <c r="B12" s="17" t="s">
        <v>20</v>
      </c>
      <c r="C12" s="17" t="s">
        <v>27</v>
      </c>
      <c r="D12" s="17" t="s">
        <v>28</v>
      </c>
      <c r="E12" s="18">
        <v>47</v>
      </c>
      <c r="F12" s="17" t="s">
        <v>164</v>
      </c>
      <c r="G12" s="17" t="s">
        <v>29</v>
      </c>
      <c r="H12" s="30">
        <v>1608</v>
      </c>
      <c r="I12" s="17">
        <v>24</v>
      </c>
    </row>
    <row r="13" spans="1:21" ht="15" customHeight="1">
      <c r="A13" s="17" t="s">
        <v>7</v>
      </c>
      <c r="B13" s="17" t="s">
        <v>14</v>
      </c>
      <c r="C13" s="17" t="s">
        <v>24</v>
      </c>
      <c r="D13" s="17" t="s">
        <v>25</v>
      </c>
      <c r="E13" s="18">
        <v>48</v>
      </c>
      <c r="F13" s="17" t="s">
        <v>164</v>
      </c>
      <c r="G13" s="17" t="s">
        <v>26</v>
      </c>
      <c r="H13" s="30">
        <v>1720</v>
      </c>
      <c r="I13" s="17">
        <v>7</v>
      </c>
    </row>
    <row r="14" spans="1:21" ht="15" customHeight="1">
      <c r="A14" s="17" t="s">
        <v>7</v>
      </c>
      <c r="B14" s="17" t="s">
        <v>20</v>
      </c>
      <c r="C14" s="17" t="s">
        <v>21</v>
      </c>
      <c r="D14" s="17" t="s">
        <v>22</v>
      </c>
      <c r="E14" s="18">
        <v>49</v>
      </c>
      <c r="F14" s="17" t="s">
        <v>164</v>
      </c>
      <c r="G14" s="17" t="s">
        <v>23</v>
      </c>
      <c r="H14" s="30">
        <v>1550</v>
      </c>
      <c r="I14" s="17">
        <v>19</v>
      </c>
    </row>
    <row r="15" spans="1:21" ht="15" customHeight="1">
      <c r="A15" s="17" t="s">
        <v>7</v>
      </c>
      <c r="B15" s="17" t="s">
        <v>8</v>
      </c>
      <c r="C15" s="17" t="s">
        <v>44</v>
      </c>
      <c r="D15" s="17" t="s">
        <v>45</v>
      </c>
      <c r="E15" s="18">
        <v>42</v>
      </c>
      <c r="F15" s="17" t="s">
        <v>164</v>
      </c>
      <c r="G15" s="17" t="s">
        <v>11</v>
      </c>
      <c r="H15" s="30">
        <v>1253</v>
      </c>
      <c r="I15" s="17">
        <v>4</v>
      </c>
    </row>
    <row r="16" spans="1:21" ht="15" customHeight="1">
      <c r="E16" s="1"/>
      <c r="F16" s="2"/>
    </row>
    <row r="17" spans="5:6" ht="15" customHeight="1">
      <c r="E17" s="1"/>
      <c r="F17" s="2"/>
    </row>
    <row r="18" spans="5:6" ht="15" customHeight="1">
      <c r="E18" s="1"/>
      <c r="F18" s="2"/>
    </row>
    <row r="19" spans="5:6" ht="15" customHeight="1">
      <c r="E19" s="1"/>
      <c r="F19" s="2"/>
    </row>
    <row r="20" spans="5:6" ht="15" customHeight="1">
      <c r="E20" s="1"/>
      <c r="F20" s="2"/>
    </row>
    <row r="21" spans="5:6" ht="15" customHeight="1">
      <c r="E21" s="1"/>
      <c r="F21" s="2"/>
    </row>
    <row r="22" spans="5:6" ht="15" customHeight="1">
      <c r="E22" s="1"/>
      <c r="F22" s="2"/>
    </row>
    <row r="23" spans="5:6" ht="15" customHeight="1">
      <c r="E23" s="1"/>
      <c r="F23" s="2"/>
    </row>
    <row r="24" spans="5:6" ht="15" customHeight="1">
      <c r="E24" s="1"/>
      <c r="F24" s="2"/>
    </row>
    <row r="25" spans="5:6" ht="15" customHeight="1">
      <c r="E25" s="1"/>
      <c r="F25" s="2"/>
    </row>
    <row r="26" spans="5:6" ht="15" customHeight="1">
      <c r="E26" s="1"/>
      <c r="F26" s="2"/>
    </row>
    <row r="27" spans="5:6" ht="15" customHeight="1">
      <c r="E27" s="1"/>
      <c r="F27" s="2"/>
    </row>
    <row r="28" spans="5:6" ht="15" customHeight="1">
      <c r="E28" s="1"/>
      <c r="F28" s="2"/>
    </row>
    <row r="29" spans="5:6" ht="15" customHeight="1">
      <c r="E29" s="1"/>
      <c r="F29" s="2"/>
    </row>
    <row r="30" spans="5:6" ht="15" customHeight="1">
      <c r="E30" s="1"/>
      <c r="F30" s="2"/>
    </row>
    <row r="31" spans="5:6" ht="15" customHeight="1">
      <c r="E31" s="1"/>
      <c r="F31" s="2"/>
    </row>
    <row r="32" spans="5:6" ht="15" customHeight="1">
      <c r="E32" s="1"/>
      <c r="F32" s="2"/>
    </row>
    <row r="33" spans="5:6" ht="15" customHeight="1">
      <c r="E33" s="1"/>
      <c r="F33" s="2"/>
    </row>
    <row r="34" spans="5:6" ht="15" customHeight="1">
      <c r="E34" s="1"/>
      <c r="F34" s="2"/>
    </row>
    <row r="35" spans="5:6" ht="15" customHeight="1">
      <c r="E35" s="1"/>
      <c r="F35" s="2"/>
    </row>
    <row r="36" spans="5:6" ht="15" customHeight="1">
      <c r="E36" s="1"/>
      <c r="F36" s="2"/>
    </row>
    <row r="37" spans="5:6" ht="15" customHeight="1">
      <c r="E37" s="1"/>
      <c r="F37" s="2"/>
    </row>
    <row r="38" spans="5:6" ht="15" customHeight="1">
      <c r="E38" s="1"/>
      <c r="F38" s="2"/>
    </row>
    <row r="39" spans="5:6" ht="15" customHeight="1">
      <c r="E39" s="1"/>
      <c r="F39" s="2"/>
    </row>
    <row r="40" spans="5:6" ht="15" customHeight="1">
      <c r="E40" s="1"/>
      <c r="F40" s="2"/>
    </row>
    <row r="41" spans="5:6" ht="15" customHeight="1">
      <c r="E41" s="1"/>
      <c r="F41" s="2"/>
    </row>
    <row r="42" spans="5:6" ht="15" customHeight="1">
      <c r="E42" s="1"/>
      <c r="F42" s="2"/>
    </row>
    <row r="43" spans="5:6" ht="15" customHeight="1">
      <c r="E43" s="1"/>
      <c r="F43" s="2"/>
    </row>
    <row r="44" spans="5:6" ht="15" customHeight="1">
      <c r="E44" s="1"/>
      <c r="F44" s="2"/>
    </row>
    <row r="45" spans="5:6" ht="15" customHeight="1">
      <c r="E45" s="1"/>
      <c r="F45" s="2"/>
    </row>
    <row r="46" spans="5:6" ht="15" customHeight="1">
      <c r="E46" s="1"/>
      <c r="F46" s="2"/>
    </row>
    <row r="47" spans="5:6" ht="15" customHeight="1">
      <c r="E47" s="1"/>
      <c r="F47" s="2"/>
    </row>
    <row r="48" spans="5:6" ht="15" customHeight="1">
      <c r="E48" s="1"/>
      <c r="F48" s="2"/>
    </row>
    <row r="49" spans="5:6" ht="15" customHeight="1">
      <c r="E49" s="1"/>
      <c r="F49" s="2"/>
    </row>
    <row r="50" spans="5:6" ht="15" customHeight="1">
      <c r="E50" s="1"/>
      <c r="F50" s="2"/>
    </row>
    <row r="51" spans="5:6" ht="15" customHeight="1">
      <c r="E51" s="1"/>
      <c r="F51" s="2"/>
    </row>
    <row r="52" spans="5:6" ht="15" customHeight="1">
      <c r="E52" s="1"/>
      <c r="F52" s="2"/>
    </row>
    <row r="53" spans="5:6" ht="15" customHeight="1">
      <c r="E53" s="1"/>
      <c r="F53" s="2"/>
    </row>
    <row r="54" spans="5:6" ht="15" customHeight="1">
      <c r="E54" s="1"/>
      <c r="F54" s="2"/>
    </row>
    <row r="55" spans="5:6" ht="15" customHeight="1">
      <c r="E55" s="1"/>
      <c r="F55" s="2"/>
    </row>
    <row r="56" spans="5:6" ht="15" customHeight="1">
      <c r="E56" s="1"/>
      <c r="F56" s="2"/>
    </row>
    <row r="57" spans="5:6" ht="15" customHeight="1">
      <c r="E57" s="1"/>
      <c r="F57" s="2"/>
    </row>
    <row r="58" spans="5:6" ht="15" customHeight="1">
      <c r="E58" s="1"/>
      <c r="F58" s="2"/>
    </row>
    <row r="59" spans="5:6" ht="15" customHeight="1">
      <c r="E59" s="1"/>
      <c r="F59" s="2"/>
    </row>
    <row r="60" spans="5:6" ht="15" customHeight="1">
      <c r="E60" s="1"/>
      <c r="F60" s="2"/>
    </row>
    <row r="61" spans="5:6" ht="15" customHeight="1">
      <c r="E61" s="1"/>
      <c r="F61" s="2"/>
    </row>
    <row r="62" spans="5:6" ht="15" customHeight="1">
      <c r="E62" s="1"/>
      <c r="F62" s="2"/>
    </row>
    <row r="63" spans="5:6" ht="15" customHeight="1">
      <c r="E63" s="1"/>
      <c r="F63" s="2"/>
    </row>
    <row r="64" spans="5:6" ht="15" customHeight="1">
      <c r="E64" s="1"/>
      <c r="F64" s="2"/>
    </row>
    <row r="65" spans="5:6" ht="15" customHeight="1">
      <c r="E65" s="1"/>
      <c r="F65" s="2"/>
    </row>
    <row r="66" spans="5:6" ht="15" customHeight="1">
      <c r="E66" s="1"/>
      <c r="F66" s="2"/>
    </row>
  </sheetData>
  <mergeCells count="2">
    <mergeCell ref="T4:T5"/>
    <mergeCell ref="U4:U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landscape" r:id="rId1"/>
  <headerFooter alignWithMargins="0"/>
  <colBreaks count="2" manualBreakCount="2">
    <brk id="10" max="1048575" man="1"/>
    <brk id="18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U66"/>
  <sheetViews>
    <sheetView showGridLines="0" zoomScale="80" zoomScaleNormal="80" workbookViewId="0"/>
  </sheetViews>
  <sheetFormatPr baseColWidth="10" defaultRowHeight="15" customHeight="1"/>
  <cols>
    <col min="1" max="1" width="24.28515625" bestFit="1" customWidth="1"/>
    <col min="2" max="2" width="12.42578125" bestFit="1" customWidth="1"/>
    <col min="4" max="4" width="12.28515625" customWidth="1"/>
    <col min="5" max="5" width="6.42578125" bestFit="1" customWidth="1"/>
    <col min="7" max="7" width="24" customWidth="1"/>
    <col min="9" max="9" width="12.85546875" bestFit="1" customWidth="1"/>
    <col min="10" max="10" width="8.140625" customWidth="1"/>
    <col min="11" max="11" width="25.42578125" customWidth="1"/>
    <col min="12" max="14" width="12" bestFit="1" customWidth="1"/>
    <col min="15" max="15" width="12.7109375" customWidth="1"/>
    <col min="16" max="16" width="12" bestFit="1" customWidth="1"/>
    <col min="18" max="18" width="7.5703125" customWidth="1"/>
  </cols>
  <sheetData>
    <row r="1" spans="1:21" ht="15" customHeight="1">
      <c r="A1" s="5" t="s">
        <v>0</v>
      </c>
      <c r="B1" s="5" t="s">
        <v>1</v>
      </c>
      <c r="C1" s="5" t="s">
        <v>2</v>
      </c>
      <c r="D1" s="5" t="s">
        <v>3</v>
      </c>
      <c r="E1" s="6" t="s">
        <v>152</v>
      </c>
      <c r="F1" s="5" t="s">
        <v>162</v>
      </c>
      <c r="G1" s="5" t="s">
        <v>5</v>
      </c>
      <c r="H1" s="5" t="s">
        <v>6</v>
      </c>
      <c r="I1" s="5" t="s">
        <v>166</v>
      </c>
      <c r="K1" s="5" t="s">
        <v>0</v>
      </c>
    </row>
    <row r="2" spans="1:21" ht="15" customHeight="1">
      <c r="A2" s="17" t="s">
        <v>110</v>
      </c>
      <c r="B2" s="17" t="s">
        <v>8</v>
      </c>
      <c r="C2" s="17" t="s">
        <v>113</v>
      </c>
      <c r="D2" s="17" t="s">
        <v>114</v>
      </c>
      <c r="E2" s="18">
        <v>51</v>
      </c>
      <c r="F2" s="17" t="s">
        <v>164</v>
      </c>
      <c r="G2" s="17" t="s">
        <v>40</v>
      </c>
      <c r="H2" s="30">
        <v>1296</v>
      </c>
      <c r="I2" s="17">
        <v>8</v>
      </c>
      <c r="K2" t="s">
        <v>110</v>
      </c>
    </row>
    <row r="3" spans="1:21" ht="15" customHeight="1">
      <c r="A3" s="17" t="s">
        <v>110</v>
      </c>
      <c r="B3" s="17" t="s">
        <v>20</v>
      </c>
      <c r="C3" s="17" t="s">
        <v>111</v>
      </c>
      <c r="D3" s="17" t="s">
        <v>112</v>
      </c>
      <c r="E3" s="18">
        <v>37</v>
      </c>
      <c r="F3" s="17" t="s">
        <v>164</v>
      </c>
      <c r="G3" s="17" t="s">
        <v>64</v>
      </c>
      <c r="H3" s="30">
        <v>2440</v>
      </c>
      <c r="I3" s="17">
        <v>4</v>
      </c>
    </row>
    <row r="4" spans="1:21" ht="15" customHeight="1" thickBot="1">
      <c r="A4" s="17" t="s">
        <v>110</v>
      </c>
      <c r="B4" s="17" t="s">
        <v>14</v>
      </c>
      <c r="C4" s="17" t="s">
        <v>118</v>
      </c>
      <c r="D4" s="17" t="s">
        <v>119</v>
      </c>
      <c r="E4" s="18">
        <v>32</v>
      </c>
      <c r="F4" s="17" t="s">
        <v>164</v>
      </c>
      <c r="G4" s="17" t="s">
        <v>40</v>
      </c>
      <c r="H4" s="30">
        <v>1601</v>
      </c>
      <c r="I4" s="17">
        <v>10</v>
      </c>
      <c r="T4" s="31" t="s">
        <v>170</v>
      </c>
      <c r="U4" s="33" t="s">
        <v>169</v>
      </c>
    </row>
    <row r="5" spans="1:21" ht="15" customHeight="1">
      <c r="A5" s="17" t="s">
        <v>110</v>
      </c>
      <c r="B5" s="17" t="s">
        <v>8</v>
      </c>
      <c r="C5" s="17" t="s">
        <v>115</v>
      </c>
      <c r="D5" s="17" t="s">
        <v>116</v>
      </c>
      <c r="E5" s="18">
        <v>31</v>
      </c>
      <c r="F5" s="17" t="s">
        <v>164</v>
      </c>
      <c r="G5" s="17" t="s">
        <v>117</v>
      </c>
      <c r="H5" s="30">
        <v>2287</v>
      </c>
      <c r="I5" s="17">
        <v>3</v>
      </c>
      <c r="K5" s="7" t="s">
        <v>158</v>
      </c>
      <c r="L5" s="8" t="s">
        <v>153</v>
      </c>
      <c r="M5" s="8" t="s">
        <v>154</v>
      </c>
      <c r="N5" s="8" t="s">
        <v>160</v>
      </c>
      <c r="O5" s="8" t="s">
        <v>155</v>
      </c>
      <c r="P5" s="8" t="s">
        <v>156</v>
      </c>
      <c r="Q5" s="9" t="s">
        <v>157</v>
      </c>
      <c r="S5" s="20"/>
      <c r="T5" s="32"/>
      <c r="U5" s="34"/>
    </row>
    <row r="6" spans="1:21" ht="15" customHeight="1">
      <c r="A6" s="17" t="s">
        <v>110</v>
      </c>
      <c r="B6" s="17" t="s">
        <v>20</v>
      </c>
      <c r="C6" s="17" t="s">
        <v>120</v>
      </c>
      <c r="D6" s="17" t="s">
        <v>39</v>
      </c>
      <c r="E6" s="18">
        <v>44</v>
      </c>
      <c r="F6" s="17" t="s">
        <v>164</v>
      </c>
      <c r="G6" s="17" t="s">
        <v>40</v>
      </c>
      <c r="H6" s="30">
        <v>1251</v>
      </c>
      <c r="I6" s="17">
        <v>11</v>
      </c>
      <c r="K6" s="11" t="str">
        <f>K2</f>
        <v>RESSOURCES HUMAINES</v>
      </c>
      <c r="L6" s="23">
        <f>MIN($H:$H)</f>
        <v>1251</v>
      </c>
      <c r="M6" s="23">
        <f>QUARTILE($H:$H,1)</f>
        <v>1372.25</v>
      </c>
      <c r="N6" s="23">
        <f>MEDIAN($H:$H)</f>
        <v>1944</v>
      </c>
      <c r="O6" s="23">
        <f>AVERAGE($H:$H)</f>
        <v>2822.5</v>
      </c>
      <c r="P6" s="23">
        <f>QUARTILE($H:$H,3)</f>
        <v>2401.75</v>
      </c>
      <c r="Q6" s="24">
        <f>MAX($H:$H)</f>
        <v>8060</v>
      </c>
      <c r="S6" s="21" t="s">
        <v>163</v>
      </c>
      <c r="T6" s="27">
        <f>SUMIF(F:F,S6,H:H)</f>
        <v>8060</v>
      </c>
      <c r="U6" s="22">
        <f>COUNTIF(F:F,S6)</f>
        <v>1</v>
      </c>
    </row>
    <row r="7" spans="1:21" ht="15" customHeight="1" thickBot="1">
      <c r="A7" s="17" t="s">
        <v>110</v>
      </c>
      <c r="B7" s="17" t="s">
        <v>14</v>
      </c>
      <c r="C7" s="17" t="s">
        <v>121</v>
      </c>
      <c r="D7" s="17" t="s">
        <v>104</v>
      </c>
      <c r="E7" s="18">
        <v>53</v>
      </c>
      <c r="F7" s="17" t="s">
        <v>163</v>
      </c>
      <c r="G7" s="17" t="s">
        <v>35</v>
      </c>
      <c r="H7" s="30">
        <v>8060</v>
      </c>
      <c r="I7" s="17">
        <v>5</v>
      </c>
      <c r="K7" s="10" t="s">
        <v>168</v>
      </c>
      <c r="L7" s="25">
        <f>MIN(Agents!$I:$I)</f>
        <v>1100</v>
      </c>
      <c r="M7" s="25">
        <f>QUARTILE(Agents!$I:$I,1)</f>
        <v>1550</v>
      </c>
      <c r="N7" s="25">
        <f>MEDIAN(Agents!$I:$I)</f>
        <v>1988</v>
      </c>
      <c r="O7" s="25">
        <f>AVERAGE(Agents!$I:$I)</f>
        <v>2542.3384615384616</v>
      </c>
      <c r="P7" s="25">
        <f>QUARTILE(Agents!$I:$I,3)</f>
        <v>2640</v>
      </c>
      <c r="Q7" s="26">
        <f>MAX(Agents!$I:$I)</f>
        <v>8385</v>
      </c>
      <c r="S7" s="21" t="s">
        <v>164</v>
      </c>
      <c r="T7" s="27">
        <f>SUMIF(F:F,S7,H:H)</f>
        <v>8875</v>
      </c>
      <c r="U7" s="22">
        <f>COUNTIF(F:F,S7)</f>
        <v>5</v>
      </c>
    </row>
    <row r="8" spans="1:21" ht="15" customHeight="1">
      <c r="E8" s="1"/>
      <c r="F8" s="2"/>
    </row>
    <row r="9" spans="1:21" ht="15" customHeight="1">
      <c r="E9" s="1"/>
      <c r="F9" s="2"/>
    </row>
    <row r="10" spans="1:21" ht="15" customHeight="1">
      <c r="E10" s="1"/>
      <c r="F10" s="2"/>
    </row>
    <row r="11" spans="1:21" ht="15" customHeight="1">
      <c r="E11" s="1"/>
      <c r="F11" s="2"/>
    </row>
    <row r="12" spans="1:21" ht="15" customHeight="1">
      <c r="E12" s="1"/>
      <c r="F12" s="2"/>
    </row>
    <row r="13" spans="1:21" ht="15" customHeight="1">
      <c r="E13" s="1"/>
      <c r="F13" s="2"/>
    </row>
    <row r="14" spans="1:21" ht="15" customHeight="1">
      <c r="E14" s="1"/>
      <c r="F14" s="2"/>
    </row>
    <row r="15" spans="1:21" ht="15" customHeight="1">
      <c r="E15" s="1"/>
      <c r="F15" s="2"/>
    </row>
    <row r="16" spans="1:21" ht="15" customHeight="1">
      <c r="E16" s="1"/>
      <c r="F16" s="2"/>
    </row>
    <row r="17" spans="5:6" ht="15" customHeight="1">
      <c r="E17" s="1"/>
      <c r="F17" s="2"/>
    </row>
    <row r="18" spans="5:6" ht="15" customHeight="1">
      <c r="E18" s="1"/>
      <c r="F18" s="2"/>
    </row>
    <row r="19" spans="5:6" ht="15" customHeight="1">
      <c r="E19" s="1"/>
      <c r="F19" s="2"/>
    </row>
    <row r="20" spans="5:6" ht="15" customHeight="1">
      <c r="E20" s="1"/>
      <c r="F20" s="2"/>
    </row>
    <row r="21" spans="5:6" ht="15" customHeight="1">
      <c r="E21" s="1"/>
      <c r="F21" s="2"/>
    </row>
    <row r="22" spans="5:6" ht="15" customHeight="1">
      <c r="E22" s="1"/>
      <c r="F22" s="2"/>
    </row>
    <row r="23" spans="5:6" ht="15" customHeight="1">
      <c r="E23" s="1"/>
      <c r="F23" s="2"/>
    </row>
    <row r="24" spans="5:6" ht="15" customHeight="1">
      <c r="E24" s="1"/>
      <c r="F24" s="2"/>
    </row>
    <row r="25" spans="5:6" ht="15" customHeight="1">
      <c r="E25" s="1"/>
      <c r="F25" s="2"/>
    </row>
    <row r="26" spans="5:6" ht="15" customHeight="1">
      <c r="E26" s="1"/>
      <c r="F26" s="2"/>
    </row>
    <row r="27" spans="5:6" ht="15" customHeight="1">
      <c r="E27" s="1"/>
      <c r="F27" s="2"/>
    </row>
    <row r="28" spans="5:6" ht="15" customHeight="1">
      <c r="E28" s="1"/>
      <c r="F28" s="2"/>
    </row>
    <row r="29" spans="5:6" ht="15" customHeight="1">
      <c r="E29" s="1"/>
      <c r="F29" s="2"/>
    </row>
    <row r="30" spans="5:6" ht="15" customHeight="1">
      <c r="E30" s="1"/>
      <c r="F30" s="2"/>
    </row>
    <row r="31" spans="5:6" ht="15" customHeight="1">
      <c r="E31" s="1"/>
      <c r="F31" s="2"/>
    </row>
    <row r="32" spans="5:6" ht="15" customHeight="1">
      <c r="E32" s="1"/>
      <c r="F32" s="2"/>
    </row>
    <row r="33" spans="5:6" ht="15" customHeight="1">
      <c r="E33" s="1"/>
      <c r="F33" s="2"/>
    </row>
    <row r="34" spans="5:6" ht="15" customHeight="1">
      <c r="E34" s="1"/>
      <c r="F34" s="2"/>
    </row>
    <row r="35" spans="5:6" ht="15" customHeight="1">
      <c r="E35" s="1"/>
      <c r="F35" s="2"/>
    </row>
    <row r="36" spans="5:6" ht="15" customHeight="1">
      <c r="E36" s="1"/>
      <c r="F36" s="2"/>
    </row>
    <row r="37" spans="5:6" ht="15" customHeight="1">
      <c r="E37" s="1"/>
      <c r="F37" s="2"/>
    </row>
    <row r="38" spans="5:6" ht="15" customHeight="1">
      <c r="E38" s="1"/>
      <c r="F38" s="2"/>
    </row>
    <row r="39" spans="5:6" ht="15" customHeight="1">
      <c r="E39" s="1"/>
      <c r="F39" s="2"/>
    </row>
    <row r="40" spans="5:6" ht="15" customHeight="1">
      <c r="E40" s="1"/>
      <c r="F40" s="2"/>
    </row>
    <row r="41" spans="5:6" ht="15" customHeight="1">
      <c r="E41" s="1"/>
      <c r="F41" s="2"/>
    </row>
    <row r="42" spans="5:6" ht="15" customHeight="1">
      <c r="E42" s="1"/>
      <c r="F42" s="2"/>
    </row>
    <row r="43" spans="5:6" ht="15" customHeight="1">
      <c r="E43" s="1"/>
      <c r="F43" s="2"/>
    </row>
    <row r="44" spans="5:6" ht="15" customHeight="1">
      <c r="E44" s="1"/>
      <c r="F44" s="2"/>
    </row>
    <row r="45" spans="5:6" ht="15" customHeight="1">
      <c r="E45" s="1"/>
      <c r="F45" s="2"/>
    </row>
    <row r="46" spans="5:6" ht="15" customHeight="1">
      <c r="E46" s="1"/>
      <c r="F46" s="2"/>
    </row>
    <row r="47" spans="5:6" ht="15" customHeight="1">
      <c r="E47" s="1"/>
      <c r="F47" s="2"/>
    </row>
    <row r="48" spans="5:6" ht="15" customHeight="1">
      <c r="E48" s="1"/>
      <c r="F48" s="2"/>
    </row>
    <row r="49" spans="5:6" ht="15" customHeight="1">
      <c r="E49" s="1"/>
      <c r="F49" s="2"/>
    </row>
    <row r="50" spans="5:6" ht="15" customHeight="1">
      <c r="E50" s="1"/>
      <c r="F50" s="2"/>
    </row>
    <row r="51" spans="5:6" ht="15" customHeight="1">
      <c r="E51" s="1"/>
      <c r="F51" s="2"/>
    </row>
    <row r="52" spans="5:6" ht="15" customHeight="1">
      <c r="E52" s="1"/>
      <c r="F52" s="2"/>
    </row>
    <row r="53" spans="5:6" ht="15" customHeight="1">
      <c r="E53" s="1"/>
      <c r="F53" s="2"/>
    </row>
    <row r="54" spans="5:6" ht="15" customHeight="1">
      <c r="E54" s="1"/>
      <c r="F54" s="2"/>
    </row>
    <row r="55" spans="5:6" ht="15" customHeight="1">
      <c r="E55" s="1"/>
      <c r="F55" s="2"/>
    </row>
    <row r="56" spans="5:6" ht="15" customHeight="1">
      <c r="E56" s="1"/>
      <c r="F56" s="2"/>
    </row>
    <row r="57" spans="5:6" ht="15" customHeight="1">
      <c r="E57" s="1"/>
      <c r="F57" s="2"/>
    </row>
    <row r="58" spans="5:6" ht="15" customHeight="1">
      <c r="E58" s="1"/>
      <c r="F58" s="2"/>
    </row>
    <row r="59" spans="5:6" ht="15" customHeight="1">
      <c r="E59" s="1"/>
      <c r="F59" s="2"/>
    </row>
    <row r="60" spans="5:6" ht="15" customHeight="1">
      <c r="E60" s="1"/>
      <c r="F60" s="2"/>
    </row>
    <row r="61" spans="5:6" ht="15" customHeight="1">
      <c r="E61" s="1"/>
      <c r="F61" s="2"/>
    </row>
    <row r="62" spans="5:6" ht="15" customHeight="1">
      <c r="E62" s="1"/>
      <c r="F62" s="2"/>
    </row>
    <row r="63" spans="5:6" ht="15" customHeight="1">
      <c r="E63" s="1"/>
      <c r="F63" s="2"/>
    </row>
    <row r="64" spans="5:6" ht="15" customHeight="1">
      <c r="E64" s="1"/>
      <c r="F64" s="2"/>
    </row>
    <row r="65" spans="5:6" ht="15" customHeight="1">
      <c r="E65" s="1"/>
      <c r="F65" s="2"/>
    </row>
    <row r="66" spans="5:6" ht="15" customHeight="1">
      <c r="E66" s="1"/>
      <c r="F66" s="2"/>
    </row>
  </sheetData>
  <mergeCells count="2">
    <mergeCell ref="T4:T5"/>
    <mergeCell ref="U4:U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landscape" r:id="rId1"/>
  <headerFooter alignWithMargins="0"/>
  <colBreaks count="2" manualBreakCount="2">
    <brk id="10" max="1048575" man="1"/>
    <brk id="18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U66"/>
  <sheetViews>
    <sheetView showGridLines="0" zoomScale="80" zoomScaleNormal="80" workbookViewId="0"/>
  </sheetViews>
  <sheetFormatPr baseColWidth="10" defaultRowHeight="15" customHeight="1"/>
  <cols>
    <col min="1" max="1" width="24.28515625" bestFit="1" customWidth="1"/>
    <col min="2" max="2" width="12.42578125" bestFit="1" customWidth="1"/>
    <col min="4" max="4" width="12.28515625" customWidth="1"/>
    <col min="5" max="5" width="6.42578125" bestFit="1" customWidth="1"/>
    <col min="7" max="7" width="24" customWidth="1"/>
    <col min="9" max="9" width="12.85546875" bestFit="1" customWidth="1"/>
    <col min="10" max="10" width="8.140625" customWidth="1"/>
    <col min="11" max="11" width="25.42578125" customWidth="1"/>
    <col min="12" max="14" width="12" bestFit="1" customWidth="1"/>
    <col min="15" max="15" width="12.7109375" customWidth="1"/>
    <col min="16" max="16" width="12" bestFit="1" customWidth="1"/>
    <col min="18" max="18" width="7.5703125" customWidth="1"/>
  </cols>
  <sheetData>
    <row r="1" spans="1:21" ht="15" customHeight="1">
      <c r="A1" s="5" t="s">
        <v>0</v>
      </c>
      <c r="B1" s="5" t="s">
        <v>1</v>
      </c>
      <c r="C1" s="5" t="s">
        <v>2</v>
      </c>
      <c r="D1" s="5" t="s">
        <v>3</v>
      </c>
      <c r="E1" s="6" t="s">
        <v>152</v>
      </c>
      <c r="F1" s="5" t="s">
        <v>162</v>
      </c>
      <c r="G1" s="5" t="s">
        <v>5</v>
      </c>
      <c r="H1" s="5" t="s">
        <v>6</v>
      </c>
      <c r="I1" s="5" t="s">
        <v>166</v>
      </c>
      <c r="K1" s="5" t="s">
        <v>0</v>
      </c>
    </row>
    <row r="2" spans="1:21" ht="15" customHeight="1">
      <c r="A2" s="17" t="s">
        <v>58</v>
      </c>
      <c r="B2" s="17" t="s">
        <v>14</v>
      </c>
      <c r="C2" s="17" t="s">
        <v>89</v>
      </c>
      <c r="D2" s="17" t="s">
        <v>53</v>
      </c>
      <c r="E2" s="18">
        <v>32</v>
      </c>
      <c r="F2" s="17" t="s">
        <v>164</v>
      </c>
      <c r="G2" s="17" t="s">
        <v>61</v>
      </c>
      <c r="H2" s="30">
        <v>1296</v>
      </c>
      <c r="I2" s="17">
        <v>7</v>
      </c>
      <c r="K2" t="s">
        <v>58</v>
      </c>
    </row>
    <row r="3" spans="1:21" ht="15" customHeight="1">
      <c r="A3" s="17" t="s">
        <v>58</v>
      </c>
      <c r="B3" s="17" t="s">
        <v>14</v>
      </c>
      <c r="C3" s="17" t="s">
        <v>68</v>
      </c>
      <c r="D3" s="17" t="s">
        <v>69</v>
      </c>
      <c r="E3" s="18">
        <v>33</v>
      </c>
      <c r="F3" s="17" t="s">
        <v>164</v>
      </c>
      <c r="G3" s="17" t="s">
        <v>167</v>
      </c>
      <c r="H3" s="30">
        <v>1373</v>
      </c>
      <c r="I3" s="17">
        <v>8</v>
      </c>
    </row>
    <row r="4" spans="1:21" ht="15" customHeight="1" thickBot="1">
      <c r="A4" s="17" t="s">
        <v>58</v>
      </c>
      <c r="B4" s="17" t="s">
        <v>14</v>
      </c>
      <c r="C4" s="17" t="s">
        <v>74</v>
      </c>
      <c r="D4" s="17" t="s">
        <v>75</v>
      </c>
      <c r="E4" s="18">
        <v>38</v>
      </c>
      <c r="F4" s="17" t="s">
        <v>164</v>
      </c>
      <c r="G4" s="17" t="s">
        <v>61</v>
      </c>
      <c r="H4" s="30">
        <v>1449</v>
      </c>
      <c r="I4" s="17">
        <v>11</v>
      </c>
      <c r="T4" s="31" t="s">
        <v>170</v>
      </c>
      <c r="U4" s="33" t="s">
        <v>169</v>
      </c>
    </row>
    <row r="5" spans="1:21" ht="15" customHeight="1">
      <c r="A5" s="17" t="s">
        <v>58</v>
      </c>
      <c r="B5" s="17" t="s">
        <v>20</v>
      </c>
      <c r="C5" s="17" t="s">
        <v>86</v>
      </c>
      <c r="D5" s="17" t="s">
        <v>87</v>
      </c>
      <c r="E5" s="18">
        <v>44</v>
      </c>
      <c r="F5" s="17" t="s">
        <v>164</v>
      </c>
      <c r="G5" s="17" t="s">
        <v>88</v>
      </c>
      <c r="H5" s="30">
        <v>1205</v>
      </c>
      <c r="I5" s="17">
        <v>18</v>
      </c>
      <c r="K5" s="7" t="s">
        <v>158</v>
      </c>
      <c r="L5" s="8" t="s">
        <v>153</v>
      </c>
      <c r="M5" s="8" t="s">
        <v>154</v>
      </c>
      <c r="N5" s="8" t="s">
        <v>160</v>
      </c>
      <c r="O5" s="8" t="s">
        <v>155</v>
      </c>
      <c r="P5" s="8" t="s">
        <v>156</v>
      </c>
      <c r="Q5" s="9" t="s">
        <v>157</v>
      </c>
      <c r="S5" s="20"/>
      <c r="T5" s="32"/>
      <c r="U5" s="34"/>
    </row>
    <row r="6" spans="1:21" ht="15" customHeight="1">
      <c r="A6" s="17" t="s">
        <v>58</v>
      </c>
      <c r="B6" s="17" t="s">
        <v>20</v>
      </c>
      <c r="C6" s="17" t="s">
        <v>84</v>
      </c>
      <c r="D6" s="17" t="s">
        <v>85</v>
      </c>
      <c r="E6" s="18">
        <v>53</v>
      </c>
      <c r="F6" s="17" t="s">
        <v>164</v>
      </c>
      <c r="G6" s="17" t="s">
        <v>80</v>
      </c>
      <c r="H6" s="30">
        <v>1449</v>
      </c>
      <c r="I6" s="17">
        <v>6</v>
      </c>
      <c r="K6" s="11" t="str">
        <f>K2</f>
        <v>PRODUCTION</v>
      </c>
      <c r="L6" s="23">
        <f>MIN($H:$H)</f>
        <v>1144</v>
      </c>
      <c r="M6" s="23">
        <f>QUARTILE($H:$H,1)</f>
        <v>1315.25</v>
      </c>
      <c r="N6" s="23">
        <f>MEDIAN($H:$H)</f>
        <v>1700</v>
      </c>
      <c r="O6" s="23">
        <f>AVERAGE($H:$H)</f>
        <v>1994.0555555555557</v>
      </c>
      <c r="P6" s="23">
        <f>QUARTILE($H:$H,3)</f>
        <v>2364.5</v>
      </c>
      <c r="Q6" s="24">
        <f>MAX($H:$H)</f>
        <v>3850</v>
      </c>
      <c r="S6" s="21" t="s">
        <v>163</v>
      </c>
      <c r="T6" s="27">
        <f>SUMIF(F:F,S6,H:H)</f>
        <v>13540</v>
      </c>
      <c r="U6" s="22">
        <f>COUNTIF(F:F,S6)</f>
        <v>4</v>
      </c>
    </row>
    <row r="7" spans="1:21" ht="15" customHeight="1" thickBot="1">
      <c r="A7" s="17" t="s">
        <v>58</v>
      </c>
      <c r="B7" s="17" t="s">
        <v>20</v>
      </c>
      <c r="C7" s="17" t="s">
        <v>94</v>
      </c>
      <c r="D7" s="17" t="s">
        <v>10</v>
      </c>
      <c r="E7" s="18">
        <v>43</v>
      </c>
      <c r="F7" s="17" t="s">
        <v>163</v>
      </c>
      <c r="G7" s="17" t="s">
        <v>32</v>
      </c>
      <c r="H7" s="30">
        <v>3850</v>
      </c>
      <c r="I7" s="17">
        <v>4</v>
      </c>
      <c r="K7" s="10" t="s">
        <v>168</v>
      </c>
      <c r="L7" s="25">
        <f>MIN(Agents!$I:$I)</f>
        <v>1100</v>
      </c>
      <c r="M7" s="25">
        <f>QUARTILE(Agents!$I:$I,1)</f>
        <v>1550</v>
      </c>
      <c r="N7" s="25">
        <f>MEDIAN(Agents!$I:$I)</f>
        <v>1988</v>
      </c>
      <c r="O7" s="25">
        <f>AVERAGE(Agents!$I:$I)</f>
        <v>2542.3384615384616</v>
      </c>
      <c r="P7" s="25">
        <f>QUARTILE(Agents!$I:$I,3)</f>
        <v>2640</v>
      </c>
      <c r="Q7" s="26">
        <f>MAX(Agents!$I:$I)</f>
        <v>8385</v>
      </c>
      <c r="S7" s="21" t="s">
        <v>164</v>
      </c>
      <c r="T7" s="27">
        <f>SUMIF(F:F,S7,H:H)</f>
        <v>22353</v>
      </c>
      <c r="U7" s="22">
        <f>COUNTIF(F:F,S7)</f>
        <v>14</v>
      </c>
    </row>
    <row r="8" spans="1:21" ht="15" customHeight="1">
      <c r="A8" s="17" t="s">
        <v>58</v>
      </c>
      <c r="B8" s="17" t="s">
        <v>14</v>
      </c>
      <c r="C8" s="17" t="s">
        <v>90</v>
      </c>
      <c r="D8" s="17" t="s">
        <v>91</v>
      </c>
      <c r="E8" s="18">
        <v>37</v>
      </c>
      <c r="F8" s="17" t="s">
        <v>164</v>
      </c>
      <c r="G8" s="17" t="s">
        <v>167</v>
      </c>
      <c r="H8" s="30">
        <v>1799</v>
      </c>
      <c r="I8" s="17">
        <v>3</v>
      </c>
    </row>
    <row r="9" spans="1:21" ht="15" customHeight="1">
      <c r="A9" s="17" t="s">
        <v>58</v>
      </c>
      <c r="B9" s="17" t="s">
        <v>8</v>
      </c>
      <c r="C9" s="17" t="s">
        <v>72</v>
      </c>
      <c r="D9" s="17" t="s">
        <v>73</v>
      </c>
      <c r="E9" s="18">
        <v>47</v>
      </c>
      <c r="F9" s="17" t="s">
        <v>164</v>
      </c>
      <c r="G9" s="17" t="s">
        <v>40</v>
      </c>
      <c r="H9" s="30">
        <v>1251</v>
      </c>
      <c r="I9" s="17">
        <v>8</v>
      </c>
    </row>
    <row r="10" spans="1:21" ht="15" customHeight="1">
      <c r="A10" s="17" t="s">
        <v>58</v>
      </c>
      <c r="B10" s="17" t="s">
        <v>20</v>
      </c>
      <c r="C10" s="17" t="s">
        <v>81</v>
      </c>
      <c r="D10" s="17" t="s">
        <v>10</v>
      </c>
      <c r="E10" s="18">
        <v>28</v>
      </c>
      <c r="F10" s="17" t="s">
        <v>164</v>
      </c>
      <c r="G10" s="17" t="s">
        <v>80</v>
      </c>
      <c r="H10" s="30">
        <v>1251</v>
      </c>
      <c r="I10" s="17">
        <v>10</v>
      </c>
    </row>
    <row r="11" spans="1:21" ht="15" customHeight="1">
      <c r="A11" s="17" t="s">
        <v>58</v>
      </c>
      <c r="B11" s="17" t="s">
        <v>8</v>
      </c>
      <c r="C11" s="17" t="s">
        <v>78</v>
      </c>
      <c r="D11" s="17" t="s">
        <v>79</v>
      </c>
      <c r="E11" s="18">
        <v>31</v>
      </c>
      <c r="F11" s="17" t="s">
        <v>164</v>
      </c>
      <c r="G11" s="17" t="s">
        <v>80</v>
      </c>
      <c r="H11" s="30">
        <v>1144</v>
      </c>
      <c r="I11" s="17">
        <v>7</v>
      </c>
    </row>
    <row r="12" spans="1:21" ht="15" customHeight="1">
      <c r="A12" s="17" t="s">
        <v>58</v>
      </c>
      <c r="B12" s="17" t="s">
        <v>14</v>
      </c>
      <c r="C12" s="17" t="s">
        <v>59</v>
      </c>
      <c r="D12" s="17" t="s">
        <v>60</v>
      </c>
      <c r="E12" s="18">
        <v>52</v>
      </c>
      <c r="F12" s="17" t="s">
        <v>164</v>
      </c>
      <c r="G12" s="17" t="s">
        <v>61</v>
      </c>
      <c r="H12" s="30">
        <v>1601</v>
      </c>
      <c r="I12" s="17">
        <v>7</v>
      </c>
    </row>
    <row r="13" spans="1:21" ht="15" customHeight="1">
      <c r="A13" s="17" t="s">
        <v>58</v>
      </c>
      <c r="B13" s="17" t="s">
        <v>8</v>
      </c>
      <c r="C13" s="17" t="s">
        <v>62</v>
      </c>
      <c r="D13" s="17" t="s">
        <v>63</v>
      </c>
      <c r="E13" s="18">
        <v>50</v>
      </c>
      <c r="F13" s="17" t="s">
        <v>164</v>
      </c>
      <c r="G13" s="17" t="s">
        <v>64</v>
      </c>
      <c r="H13" s="30">
        <v>2135</v>
      </c>
      <c r="I13" s="17">
        <v>9</v>
      </c>
    </row>
    <row r="14" spans="1:21" ht="15" customHeight="1">
      <c r="A14" s="17" t="s">
        <v>58</v>
      </c>
      <c r="B14" s="17" t="s">
        <v>14</v>
      </c>
      <c r="C14" s="17" t="s">
        <v>82</v>
      </c>
      <c r="D14" s="17" t="s">
        <v>83</v>
      </c>
      <c r="E14" s="18">
        <v>32</v>
      </c>
      <c r="F14" s="17" t="s">
        <v>163</v>
      </c>
      <c r="G14" s="17" t="s">
        <v>17</v>
      </c>
      <c r="H14" s="30">
        <v>3540</v>
      </c>
      <c r="I14" s="17">
        <v>6</v>
      </c>
    </row>
    <row r="15" spans="1:21" ht="15" customHeight="1">
      <c r="A15" s="17" t="s">
        <v>58</v>
      </c>
      <c r="B15" s="17" t="s">
        <v>14</v>
      </c>
      <c r="C15" s="17" t="s">
        <v>76</v>
      </c>
      <c r="D15" s="17" t="s">
        <v>77</v>
      </c>
      <c r="E15" s="18">
        <v>30</v>
      </c>
      <c r="F15" s="17" t="s">
        <v>163</v>
      </c>
      <c r="G15" s="17" t="s">
        <v>66</v>
      </c>
      <c r="H15" s="30">
        <v>2950</v>
      </c>
      <c r="I15" s="17">
        <v>15</v>
      </c>
    </row>
    <row r="16" spans="1:21" ht="15" customHeight="1">
      <c r="A16" s="17" t="s">
        <v>58</v>
      </c>
      <c r="B16" s="17" t="s">
        <v>20</v>
      </c>
      <c r="C16" s="17" t="s">
        <v>95</v>
      </c>
      <c r="D16" s="17" t="s">
        <v>22</v>
      </c>
      <c r="E16" s="18">
        <v>54</v>
      </c>
      <c r="F16" s="17" t="s">
        <v>164</v>
      </c>
      <c r="G16" s="17" t="s">
        <v>167</v>
      </c>
      <c r="H16" s="30">
        <v>1909</v>
      </c>
      <c r="I16" s="17">
        <v>3</v>
      </c>
    </row>
    <row r="17" spans="1:9" ht="15" customHeight="1">
      <c r="A17" s="17" t="s">
        <v>58</v>
      </c>
      <c r="B17" s="17" t="s">
        <v>14</v>
      </c>
      <c r="C17" s="17" t="s">
        <v>21</v>
      </c>
      <c r="D17" s="17" t="s">
        <v>67</v>
      </c>
      <c r="E17" s="18">
        <v>35</v>
      </c>
      <c r="F17" s="17" t="s">
        <v>163</v>
      </c>
      <c r="G17" s="17" t="s">
        <v>66</v>
      </c>
      <c r="H17" s="30">
        <v>3200</v>
      </c>
      <c r="I17" s="17">
        <v>12</v>
      </c>
    </row>
    <row r="18" spans="1:9" ht="15" customHeight="1">
      <c r="A18" s="17" t="s">
        <v>58</v>
      </c>
      <c r="B18" s="17" t="s">
        <v>14</v>
      </c>
      <c r="C18" s="17" t="s">
        <v>70</v>
      </c>
      <c r="D18" s="17" t="s">
        <v>71</v>
      </c>
      <c r="E18" s="18">
        <v>40</v>
      </c>
      <c r="F18" s="17" t="s">
        <v>164</v>
      </c>
      <c r="G18" s="17" t="s">
        <v>167</v>
      </c>
      <c r="H18" s="30">
        <v>2441</v>
      </c>
      <c r="I18" s="17">
        <v>14</v>
      </c>
    </row>
    <row r="19" spans="1:9" ht="15" customHeight="1">
      <c r="A19" s="17" t="s">
        <v>58</v>
      </c>
      <c r="B19" s="17" t="s">
        <v>14</v>
      </c>
      <c r="C19" s="17" t="s">
        <v>92</v>
      </c>
      <c r="D19" s="17" t="s">
        <v>93</v>
      </c>
      <c r="E19" s="18">
        <v>43</v>
      </c>
      <c r="F19" s="17" t="s">
        <v>164</v>
      </c>
      <c r="G19" s="17" t="s">
        <v>29</v>
      </c>
      <c r="H19" s="30">
        <v>2050</v>
      </c>
      <c r="I19" s="17">
        <v>3</v>
      </c>
    </row>
    <row r="20" spans="1:9" ht="15" customHeight="1">
      <c r="E20" s="1"/>
      <c r="F20" s="2"/>
    </row>
    <row r="21" spans="1:9" ht="15" customHeight="1">
      <c r="E21" s="1"/>
      <c r="F21" s="2"/>
    </row>
    <row r="22" spans="1:9" ht="15" customHeight="1">
      <c r="E22" s="1"/>
      <c r="F22" s="2"/>
    </row>
    <row r="23" spans="1:9" ht="15" customHeight="1">
      <c r="E23" s="1"/>
      <c r="F23" s="2"/>
    </row>
    <row r="24" spans="1:9" ht="15" customHeight="1">
      <c r="E24" s="1"/>
      <c r="F24" s="2"/>
    </row>
    <row r="25" spans="1:9" ht="15" customHeight="1">
      <c r="E25" s="1"/>
      <c r="F25" s="2"/>
    </row>
    <row r="26" spans="1:9" ht="15" customHeight="1">
      <c r="E26" s="1"/>
      <c r="F26" s="2"/>
    </row>
    <row r="27" spans="1:9" ht="15" customHeight="1">
      <c r="E27" s="1"/>
      <c r="F27" s="2"/>
    </row>
    <row r="28" spans="1:9" ht="15" customHeight="1">
      <c r="E28" s="1"/>
      <c r="F28" s="2"/>
    </row>
    <row r="29" spans="1:9" ht="15" customHeight="1">
      <c r="E29" s="1"/>
      <c r="F29" s="2"/>
    </row>
    <row r="30" spans="1:9" ht="15" customHeight="1">
      <c r="E30" s="1"/>
      <c r="F30" s="2"/>
    </row>
    <row r="31" spans="1:9" ht="15" customHeight="1">
      <c r="E31" s="1"/>
      <c r="F31" s="2"/>
    </row>
    <row r="32" spans="1:9" ht="15" customHeight="1">
      <c r="E32" s="1"/>
      <c r="F32" s="2"/>
    </row>
    <row r="33" spans="5:6" ht="15" customHeight="1">
      <c r="E33" s="1"/>
      <c r="F33" s="2"/>
    </row>
    <row r="34" spans="5:6" ht="15" customHeight="1">
      <c r="E34" s="1"/>
      <c r="F34" s="2"/>
    </row>
    <row r="35" spans="5:6" ht="15" customHeight="1">
      <c r="E35" s="1"/>
      <c r="F35" s="2"/>
    </row>
    <row r="36" spans="5:6" ht="15" customHeight="1">
      <c r="E36" s="1"/>
      <c r="F36" s="2"/>
    </row>
    <row r="37" spans="5:6" ht="15" customHeight="1">
      <c r="E37" s="1"/>
      <c r="F37" s="2"/>
    </row>
    <row r="38" spans="5:6" ht="15" customHeight="1">
      <c r="E38" s="1"/>
      <c r="F38" s="2"/>
    </row>
    <row r="39" spans="5:6" ht="15" customHeight="1">
      <c r="E39" s="1"/>
      <c r="F39" s="2"/>
    </row>
    <row r="40" spans="5:6" ht="15" customHeight="1">
      <c r="E40" s="1"/>
      <c r="F40" s="2"/>
    </row>
    <row r="41" spans="5:6" ht="15" customHeight="1">
      <c r="E41" s="1"/>
      <c r="F41" s="2"/>
    </row>
    <row r="42" spans="5:6" ht="15" customHeight="1">
      <c r="E42" s="1"/>
      <c r="F42" s="2"/>
    </row>
    <row r="43" spans="5:6" ht="15" customHeight="1">
      <c r="E43" s="1"/>
      <c r="F43" s="2"/>
    </row>
    <row r="44" spans="5:6" ht="15" customHeight="1">
      <c r="E44" s="1"/>
      <c r="F44" s="2"/>
    </row>
    <row r="45" spans="5:6" ht="15" customHeight="1">
      <c r="E45" s="1"/>
      <c r="F45" s="2"/>
    </row>
    <row r="46" spans="5:6" ht="15" customHeight="1">
      <c r="E46" s="1"/>
      <c r="F46" s="2"/>
    </row>
    <row r="47" spans="5:6" ht="15" customHeight="1">
      <c r="E47" s="1"/>
      <c r="F47" s="2"/>
    </row>
    <row r="48" spans="5:6" ht="15" customHeight="1">
      <c r="E48" s="1"/>
      <c r="F48" s="2"/>
    </row>
    <row r="49" spans="5:6" ht="15" customHeight="1">
      <c r="E49" s="1"/>
      <c r="F49" s="2"/>
    </row>
    <row r="50" spans="5:6" ht="15" customHeight="1">
      <c r="E50" s="1"/>
      <c r="F50" s="2"/>
    </row>
    <row r="51" spans="5:6" ht="15" customHeight="1">
      <c r="E51" s="1"/>
      <c r="F51" s="2"/>
    </row>
    <row r="52" spans="5:6" ht="15" customHeight="1">
      <c r="E52" s="1"/>
      <c r="F52" s="2"/>
    </row>
    <row r="53" spans="5:6" ht="15" customHeight="1">
      <c r="E53" s="1"/>
      <c r="F53" s="2"/>
    </row>
    <row r="54" spans="5:6" ht="15" customHeight="1">
      <c r="E54" s="1"/>
      <c r="F54" s="2"/>
    </row>
    <row r="55" spans="5:6" ht="15" customHeight="1">
      <c r="E55" s="1"/>
      <c r="F55" s="2"/>
    </row>
    <row r="56" spans="5:6" ht="15" customHeight="1">
      <c r="E56" s="1"/>
      <c r="F56" s="2"/>
    </row>
    <row r="57" spans="5:6" ht="15" customHeight="1">
      <c r="E57" s="1"/>
      <c r="F57" s="2"/>
    </row>
    <row r="58" spans="5:6" ht="15" customHeight="1">
      <c r="E58" s="1"/>
      <c r="F58" s="2"/>
    </row>
    <row r="59" spans="5:6" ht="15" customHeight="1">
      <c r="E59" s="1"/>
      <c r="F59" s="2"/>
    </row>
    <row r="60" spans="5:6" ht="15" customHeight="1">
      <c r="E60" s="1"/>
      <c r="F60" s="2"/>
    </row>
    <row r="61" spans="5:6" ht="15" customHeight="1">
      <c r="E61" s="1"/>
      <c r="F61" s="2"/>
    </row>
    <row r="62" spans="5:6" ht="15" customHeight="1">
      <c r="E62" s="1"/>
      <c r="F62" s="2"/>
    </row>
    <row r="63" spans="5:6" ht="15" customHeight="1">
      <c r="E63" s="1"/>
      <c r="F63" s="2"/>
    </row>
    <row r="64" spans="5:6" ht="15" customHeight="1">
      <c r="E64" s="1"/>
      <c r="F64" s="2"/>
    </row>
    <row r="65" spans="5:6" ht="15" customHeight="1">
      <c r="E65" s="1"/>
      <c r="F65" s="2"/>
    </row>
    <row r="66" spans="5:6" ht="15" customHeight="1">
      <c r="E66" s="1"/>
      <c r="F66" s="2"/>
    </row>
  </sheetData>
  <mergeCells count="2">
    <mergeCell ref="T4:T5"/>
    <mergeCell ref="U4:U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landscape" r:id="rId1"/>
  <headerFooter alignWithMargins="0"/>
  <colBreaks count="2" manualBreakCount="2">
    <brk id="10" max="1048575" man="1"/>
    <brk id="18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1:U66"/>
  <sheetViews>
    <sheetView showGridLines="0" zoomScale="80" zoomScaleNormal="80" workbookViewId="0"/>
  </sheetViews>
  <sheetFormatPr baseColWidth="10" defaultRowHeight="15" customHeight="1"/>
  <cols>
    <col min="1" max="1" width="24.28515625" bestFit="1" customWidth="1"/>
    <col min="2" max="2" width="12.42578125" bestFit="1" customWidth="1"/>
    <col min="4" max="4" width="12.28515625" customWidth="1"/>
    <col min="5" max="5" width="6.42578125" bestFit="1" customWidth="1"/>
    <col min="7" max="7" width="24" customWidth="1"/>
    <col min="9" max="9" width="12.85546875" bestFit="1" customWidth="1"/>
    <col min="10" max="10" width="8.140625" customWidth="1"/>
    <col min="11" max="11" width="25.42578125" customWidth="1"/>
    <col min="12" max="14" width="12" bestFit="1" customWidth="1"/>
    <col min="15" max="15" width="12.7109375" customWidth="1"/>
    <col min="16" max="16" width="12" bestFit="1" customWidth="1"/>
    <col min="18" max="18" width="7.5703125" customWidth="1"/>
  </cols>
  <sheetData>
    <row r="1" spans="1:21" ht="15" customHeight="1">
      <c r="A1" s="5" t="s">
        <v>0</v>
      </c>
      <c r="B1" s="5" t="s">
        <v>1</v>
      </c>
      <c r="C1" s="5" t="s">
        <v>2</v>
      </c>
      <c r="D1" s="5" t="s">
        <v>3</v>
      </c>
      <c r="E1" s="6" t="s">
        <v>152</v>
      </c>
      <c r="F1" s="5" t="s">
        <v>162</v>
      </c>
      <c r="G1" s="5" t="s">
        <v>5</v>
      </c>
      <c r="H1" s="5" t="s">
        <v>6</v>
      </c>
      <c r="I1" s="5" t="s">
        <v>166</v>
      </c>
      <c r="K1" s="5" t="s">
        <v>0</v>
      </c>
    </row>
    <row r="2" spans="1:21" ht="15" customHeight="1">
      <c r="A2" s="17" t="s">
        <v>65</v>
      </c>
      <c r="B2" s="17" t="s">
        <v>14</v>
      </c>
      <c r="C2" s="17" t="s">
        <v>148</v>
      </c>
      <c r="D2" s="17" t="s">
        <v>149</v>
      </c>
      <c r="E2" s="18">
        <v>31</v>
      </c>
      <c r="F2" s="17" t="s">
        <v>164</v>
      </c>
      <c r="G2" s="17" t="s">
        <v>130</v>
      </c>
      <c r="H2" s="30">
        <v>2325</v>
      </c>
      <c r="I2" s="17">
        <v>8</v>
      </c>
      <c r="K2" t="s">
        <v>65</v>
      </c>
    </row>
    <row r="3" spans="1:21" ht="15" customHeight="1">
      <c r="A3" s="17" t="s">
        <v>65</v>
      </c>
      <c r="B3" s="17" t="s">
        <v>8</v>
      </c>
      <c r="C3" s="17" t="s">
        <v>131</v>
      </c>
      <c r="D3" s="17" t="s">
        <v>132</v>
      </c>
      <c r="E3" s="18">
        <v>55</v>
      </c>
      <c r="F3" s="17" t="s">
        <v>164</v>
      </c>
      <c r="G3" s="17" t="s">
        <v>117</v>
      </c>
      <c r="H3" s="30">
        <v>2135</v>
      </c>
      <c r="I3" s="17">
        <v>6</v>
      </c>
    </row>
    <row r="4" spans="1:21" ht="15" customHeight="1" thickBot="1">
      <c r="A4" s="17" t="s">
        <v>65</v>
      </c>
      <c r="B4" s="17" t="s">
        <v>14</v>
      </c>
      <c r="C4" s="17" t="s">
        <v>126</v>
      </c>
      <c r="D4" s="17" t="s">
        <v>127</v>
      </c>
      <c r="E4" s="18">
        <v>40</v>
      </c>
      <c r="F4" s="17" t="s">
        <v>164</v>
      </c>
      <c r="G4" s="17" t="s">
        <v>124</v>
      </c>
      <c r="H4" s="30">
        <v>1906</v>
      </c>
      <c r="I4" s="17">
        <v>10</v>
      </c>
      <c r="T4" s="31" t="s">
        <v>170</v>
      </c>
      <c r="U4" s="33" t="s">
        <v>169</v>
      </c>
    </row>
    <row r="5" spans="1:21" ht="15" customHeight="1">
      <c r="A5" s="17" t="s">
        <v>65</v>
      </c>
      <c r="B5" s="17" t="s">
        <v>14</v>
      </c>
      <c r="C5" s="17" t="s">
        <v>135</v>
      </c>
      <c r="D5" s="17" t="s">
        <v>37</v>
      </c>
      <c r="E5" s="18">
        <v>47</v>
      </c>
      <c r="F5" s="17" t="s">
        <v>163</v>
      </c>
      <c r="G5" s="17" t="s">
        <v>136</v>
      </c>
      <c r="H5" s="30">
        <v>4269</v>
      </c>
      <c r="I5" s="17">
        <v>3</v>
      </c>
      <c r="K5" s="7" t="s">
        <v>158</v>
      </c>
      <c r="L5" s="8" t="s">
        <v>153</v>
      </c>
      <c r="M5" s="8" t="s">
        <v>154</v>
      </c>
      <c r="N5" s="8" t="s">
        <v>160</v>
      </c>
      <c r="O5" s="8" t="s">
        <v>155</v>
      </c>
      <c r="P5" s="8" t="s">
        <v>156</v>
      </c>
      <c r="Q5" s="9" t="s">
        <v>157</v>
      </c>
      <c r="S5" s="20"/>
      <c r="T5" s="32"/>
      <c r="U5" s="34"/>
    </row>
    <row r="6" spans="1:21" ht="15" customHeight="1">
      <c r="A6" s="17" t="s">
        <v>65</v>
      </c>
      <c r="B6" s="17" t="s">
        <v>14</v>
      </c>
      <c r="C6" s="17" t="s">
        <v>125</v>
      </c>
      <c r="D6" s="17" t="s">
        <v>34</v>
      </c>
      <c r="E6" s="18">
        <v>40</v>
      </c>
      <c r="F6" s="17" t="s">
        <v>164</v>
      </c>
      <c r="G6" s="17" t="s">
        <v>19</v>
      </c>
      <c r="H6" s="30">
        <v>2470</v>
      </c>
      <c r="I6" s="17">
        <v>13</v>
      </c>
      <c r="K6" s="11" t="str">
        <f>K2</f>
        <v>VENTE</v>
      </c>
      <c r="L6" s="23">
        <f>MIN($H:$H)</f>
        <v>1299</v>
      </c>
      <c r="M6" s="23">
        <f>QUARTILE($H:$H,1)</f>
        <v>2116</v>
      </c>
      <c r="N6" s="23">
        <f>MEDIAN($H:$H)</f>
        <v>2383</v>
      </c>
      <c r="O6" s="23">
        <f>AVERAGE($H:$H)</f>
        <v>2867.875</v>
      </c>
      <c r="P6" s="23">
        <f>QUARTILE($H:$H,3)</f>
        <v>2867.5</v>
      </c>
      <c r="Q6" s="24">
        <f>MAX($H:$H)</f>
        <v>8385</v>
      </c>
      <c r="S6" s="21" t="s">
        <v>163</v>
      </c>
      <c r="T6" s="27">
        <f>SUMIF(F:F,S6,H:H)</f>
        <v>20475</v>
      </c>
      <c r="U6" s="22">
        <f>COUNTIF(F:F,S6)</f>
        <v>4</v>
      </c>
    </row>
    <row r="7" spans="1:21" ht="15" customHeight="1" thickBot="1">
      <c r="A7" s="17" t="s">
        <v>65</v>
      </c>
      <c r="B7" s="17" t="s">
        <v>14</v>
      </c>
      <c r="C7" s="17" t="s">
        <v>122</v>
      </c>
      <c r="D7" s="17" t="s">
        <v>123</v>
      </c>
      <c r="E7" s="18">
        <v>50</v>
      </c>
      <c r="F7" s="17" t="s">
        <v>164</v>
      </c>
      <c r="G7" s="17" t="s">
        <v>124</v>
      </c>
      <c r="H7" s="30">
        <v>2059</v>
      </c>
      <c r="I7" s="17">
        <v>9</v>
      </c>
      <c r="K7" s="10" t="s">
        <v>168</v>
      </c>
      <c r="L7" s="25">
        <f>MIN(Agents!$I:$I)</f>
        <v>1100</v>
      </c>
      <c r="M7" s="25">
        <f>QUARTILE(Agents!$I:$I,1)</f>
        <v>1550</v>
      </c>
      <c r="N7" s="25">
        <f>MEDIAN(Agents!$I:$I)</f>
        <v>1988</v>
      </c>
      <c r="O7" s="25">
        <f>AVERAGE(Agents!$I:$I)</f>
        <v>2542.3384615384616</v>
      </c>
      <c r="P7" s="25">
        <f>QUARTILE(Agents!$I:$I,3)</f>
        <v>2640</v>
      </c>
      <c r="Q7" s="26">
        <f>MAX(Agents!$I:$I)</f>
        <v>8385</v>
      </c>
      <c r="S7" s="21" t="s">
        <v>164</v>
      </c>
      <c r="T7" s="27">
        <f>SUMIF(F:F,S7,H:H)</f>
        <v>25411</v>
      </c>
      <c r="U7" s="22">
        <f>COUNTIF(F:F,S7)</f>
        <v>12</v>
      </c>
    </row>
    <row r="8" spans="1:21" ht="15" customHeight="1">
      <c r="A8" s="17" t="s">
        <v>65</v>
      </c>
      <c r="B8" s="17" t="s">
        <v>14</v>
      </c>
      <c r="C8" s="17" t="s">
        <v>150</v>
      </c>
      <c r="D8" s="17" t="s">
        <v>151</v>
      </c>
      <c r="E8" s="18">
        <v>54</v>
      </c>
      <c r="F8" s="17" t="s">
        <v>163</v>
      </c>
      <c r="G8" s="17" t="s">
        <v>35</v>
      </c>
      <c r="H8" s="30">
        <v>8385</v>
      </c>
      <c r="I8" s="17">
        <v>16</v>
      </c>
    </row>
    <row r="9" spans="1:21" ht="15" customHeight="1">
      <c r="A9" s="17" t="s">
        <v>65</v>
      </c>
      <c r="B9" s="17" t="s">
        <v>14</v>
      </c>
      <c r="C9" s="17" t="s">
        <v>144</v>
      </c>
      <c r="D9" s="17" t="s">
        <v>145</v>
      </c>
      <c r="E9" s="18">
        <v>42</v>
      </c>
      <c r="F9" s="17" t="s">
        <v>164</v>
      </c>
      <c r="G9" s="17" t="s">
        <v>124</v>
      </c>
      <c r="H9" s="30">
        <v>2135</v>
      </c>
      <c r="I9" s="17">
        <v>12</v>
      </c>
    </row>
    <row r="10" spans="1:21" ht="15" customHeight="1">
      <c r="A10" s="17" t="s">
        <v>65</v>
      </c>
      <c r="B10" s="17" t="s">
        <v>14</v>
      </c>
      <c r="C10" s="17" t="s">
        <v>141</v>
      </c>
      <c r="D10" s="17" t="s">
        <v>25</v>
      </c>
      <c r="E10" s="18">
        <v>45</v>
      </c>
      <c r="F10" s="17" t="s">
        <v>164</v>
      </c>
      <c r="G10" s="17" t="s">
        <v>124</v>
      </c>
      <c r="H10" s="30">
        <v>1299</v>
      </c>
      <c r="I10" s="17">
        <v>10</v>
      </c>
    </row>
    <row r="11" spans="1:21" ht="15" customHeight="1">
      <c r="A11" s="17" t="s">
        <v>65</v>
      </c>
      <c r="B11" s="17" t="s">
        <v>14</v>
      </c>
      <c r="C11" s="17" t="s">
        <v>128</v>
      </c>
      <c r="D11" s="17" t="s">
        <v>129</v>
      </c>
      <c r="E11" s="18">
        <v>49</v>
      </c>
      <c r="F11" s="17" t="s">
        <v>164</v>
      </c>
      <c r="G11" s="17" t="s">
        <v>130</v>
      </c>
      <c r="H11" s="30">
        <v>2441</v>
      </c>
      <c r="I11" s="17">
        <v>4</v>
      </c>
    </row>
    <row r="12" spans="1:21" ht="15" customHeight="1">
      <c r="A12" s="17" t="s">
        <v>65</v>
      </c>
      <c r="B12" s="17" t="s">
        <v>14</v>
      </c>
      <c r="C12" s="17" t="s">
        <v>139</v>
      </c>
      <c r="D12" s="17" t="s">
        <v>140</v>
      </c>
      <c r="E12" s="18">
        <v>45</v>
      </c>
      <c r="F12" s="17" t="s">
        <v>164</v>
      </c>
      <c r="G12" s="17" t="s">
        <v>124</v>
      </c>
      <c r="H12" s="30">
        <v>1378</v>
      </c>
      <c r="I12" s="17">
        <v>16</v>
      </c>
    </row>
    <row r="13" spans="1:21" ht="15" customHeight="1">
      <c r="A13" s="17" t="s">
        <v>65</v>
      </c>
      <c r="B13" s="17" t="s">
        <v>20</v>
      </c>
      <c r="C13" s="17" t="s">
        <v>21</v>
      </c>
      <c r="D13" s="17" t="s">
        <v>161</v>
      </c>
      <c r="E13" s="18">
        <v>42</v>
      </c>
      <c r="F13" s="17" t="s">
        <v>163</v>
      </c>
      <c r="G13" s="17" t="s">
        <v>66</v>
      </c>
      <c r="H13" s="30">
        <v>3550</v>
      </c>
      <c r="I13" s="17">
        <v>12</v>
      </c>
    </row>
    <row r="14" spans="1:21" ht="15" customHeight="1">
      <c r="A14" s="17" t="s">
        <v>65</v>
      </c>
      <c r="B14" s="17" t="s">
        <v>20</v>
      </c>
      <c r="C14" s="17" t="s">
        <v>137</v>
      </c>
      <c r="D14" s="17" t="s">
        <v>138</v>
      </c>
      <c r="E14" s="18">
        <v>39</v>
      </c>
      <c r="F14" s="17" t="s">
        <v>163</v>
      </c>
      <c r="G14" s="17" t="s">
        <v>136</v>
      </c>
      <c r="H14" s="30">
        <v>4271</v>
      </c>
      <c r="I14" s="17">
        <v>1</v>
      </c>
    </row>
    <row r="15" spans="1:21" ht="15" customHeight="1">
      <c r="A15" s="17" t="s">
        <v>65</v>
      </c>
      <c r="B15" s="17" t="s">
        <v>14</v>
      </c>
      <c r="C15" s="17" t="s">
        <v>133</v>
      </c>
      <c r="D15" s="17" t="s">
        <v>134</v>
      </c>
      <c r="E15" s="18">
        <v>49</v>
      </c>
      <c r="F15" s="17" t="s">
        <v>164</v>
      </c>
      <c r="G15" s="17" t="s">
        <v>40</v>
      </c>
      <c r="H15" s="30">
        <v>2473</v>
      </c>
      <c r="I15" s="17">
        <v>23</v>
      </c>
    </row>
    <row r="16" spans="1:21" ht="15" customHeight="1">
      <c r="A16" s="17" t="s">
        <v>65</v>
      </c>
      <c r="B16" s="17" t="s">
        <v>14</v>
      </c>
      <c r="C16" s="17" t="s">
        <v>146</v>
      </c>
      <c r="D16" s="17" t="s">
        <v>147</v>
      </c>
      <c r="E16" s="18">
        <v>39</v>
      </c>
      <c r="F16" s="17" t="s">
        <v>164</v>
      </c>
      <c r="G16" s="17" t="s">
        <v>130</v>
      </c>
      <c r="H16" s="30">
        <v>2150</v>
      </c>
      <c r="I16" s="17">
        <v>16</v>
      </c>
    </row>
    <row r="17" spans="1:9" ht="15" customHeight="1">
      <c r="A17" s="17" t="s">
        <v>65</v>
      </c>
      <c r="B17" s="17" t="s">
        <v>14</v>
      </c>
      <c r="C17" s="17" t="s">
        <v>142</v>
      </c>
      <c r="D17" s="17" t="s">
        <v>143</v>
      </c>
      <c r="E17" s="18">
        <v>37</v>
      </c>
      <c r="F17" s="17" t="s">
        <v>164</v>
      </c>
      <c r="G17" s="17" t="s">
        <v>130</v>
      </c>
      <c r="H17" s="30">
        <v>2640</v>
      </c>
      <c r="I17" s="17">
        <v>13</v>
      </c>
    </row>
    <row r="18" spans="1:9" ht="15" customHeight="1">
      <c r="E18" s="1"/>
      <c r="F18" s="2"/>
    </row>
    <row r="19" spans="1:9" ht="15" customHeight="1">
      <c r="E19" s="1"/>
      <c r="F19" s="2"/>
    </row>
    <row r="20" spans="1:9" ht="15" customHeight="1">
      <c r="E20" s="1"/>
      <c r="F20" s="2"/>
    </row>
    <row r="21" spans="1:9" ht="15" customHeight="1">
      <c r="E21" s="1"/>
      <c r="F21" s="2"/>
    </row>
    <row r="22" spans="1:9" ht="15" customHeight="1">
      <c r="E22" s="1"/>
      <c r="F22" s="2"/>
    </row>
    <row r="23" spans="1:9" ht="15" customHeight="1">
      <c r="E23" s="1"/>
      <c r="F23" s="2"/>
    </row>
    <row r="24" spans="1:9" ht="15" customHeight="1">
      <c r="E24" s="1"/>
      <c r="F24" s="2"/>
    </row>
    <row r="25" spans="1:9" ht="15" customHeight="1">
      <c r="E25" s="1"/>
      <c r="F25" s="2"/>
    </row>
    <row r="26" spans="1:9" ht="15" customHeight="1">
      <c r="E26" s="1"/>
      <c r="F26" s="2"/>
    </row>
    <row r="27" spans="1:9" ht="15" customHeight="1">
      <c r="E27" s="1"/>
      <c r="F27" s="2"/>
    </row>
    <row r="28" spans="1:9" ht="15" customHeight="1">
      <c r="E28" s="1"/>
      <c r="F28" s="2"/>
    </row>
    <row r="29" spans="1:9" ht="15" customHeight="1">
      <c r="E29" s="1"/>
      <c r="F29" s="2"/>
    </row>
    <row r="30" spans="1:9" ht="15" customHeight="1">
      <c r="E30" s="1"/>
      <c r="F30" s="2"/>
    </row>
    <row r="31" spans="1:9" ht="15" customHeight="1">
      <c r="E31" s="1"/>
      <c r="F31" s="2"/>
    </row>
    <row r="32" spans="1:9" ht="15" customHeight="1">
      <c r="E32" s="1"/>
      <c r="F32" s="2"/>
    </row>
    <row r="33" spans="5:6" ht="15" customHeight="1">
      <c r="E33" s="1"/>
      <c r="F33" s="2"/>
    </row>
    <row r="34" spans="5:6" ht="15" customHeight="1">
      <c r="E34" s="1"/>
      <c r="F34" s="2"/>
    </row>
    <row r="35" spans="5:6" ht="15" customHeight="1">
      <c r="E35" s="1"/>
      <c r="F35" s="2"/>
    </row>
    <row r="36" spans="5:6" ht="15" customHeight="1">
      <c r="E36" s="1"/>
      <c r="F36" s="2"/>
    </row>
    <row r="37" spans="5:6" ht="15" customHeight="1">
      <c r="E37" s="1"/>
      <c r="F37" s="2"/>
    </row>
    <row r="38" spans="5:6" ht="15" customHeight="1">
      <c r="E38" s="1"/>
      <c r="F38" s="2"/>
    </row>
    <row r="39" spans="5:6" ht="15" customHeight="1">
      <c r="E39" s="1"/>
      <c r="F39" s="2"/>
    </row>
    <row r="40" spans="5:6" ht="15" customHeight="1">
      <c r="E40" s="1"/>
      <c r="F40" s="2"/>
    </row>
    <row r="41" spans="5:6" ht="15" customHeight="1">
      <c r="E41" s="1"/>
      <c r="F41" s="2"/>
    </row>
    <row r="42" spans="5:6" ht="15" customHeight="1">
      <c r="E42" s="1"/>
      <c r="F42" s="2"/>
    </row>
    <row r="43" spans="5:6" ht="15" customHeight="1">
      <c r="E43" s="1"/>
      <c r="F43" s="2"/>
    </row>
    <row r="44" spans="5:6" ht="15" customHeight="1">
      <c r="E44" s="1"/>
      <c r="F44" s="2"/>
    </row>
    <row r="45" spans="5:6" ht="15" customHeight="1">
      <c r="E45" s="1"/>
      <c r="F45" s="2"/>
    </row>
    <row r="46" spans="5:6" ht="15" customHeight="1">
      <c r="E46" s="1"/>
      <c r="F46" s="2"/>
    </row>
    <row r="47" spans="5:6" ht="15" customHeight="1">
      <c r="E47" s="1"/>
      <c r="F47" s="2"/>
    </row>
    <row r="48" spans="5:6" ht="15" customHeight="1">
      <c r="E48" s="1"/>
      <c r="F48" s="2"/>
    </row>
    <row r="49" spans="5:6" ht="15" customHeight="1">
      <c r="E49" s="1"/>
      <c r="F49" s="2"/>
    </row>
    <row r="50" spans="5:6" ht="15" customHeight="1">
      <c r="E50" s="1"/>
      <c r="F50" s="2"/>
    </row>
    <row r="51" spans="5:6" ht="15" customHeight="1">
      <c r="E51" s="1"/>
      <c r="F51" s="2"/>
    </row>
    <row r="52" spans="5:6" ht="15" customHeight="1">
      <c r="E52" s="1"/>
      <c r="F52" s="2"/>
    </row>
    <row r="53" spans="5:6" ht="15" customHeight="1">
      <c r="E53" s="1"/>
      <c r="F53" s="2"/>
    </row>
    <row r="54" spans="5:6" ht="15" customHeight="1">
      <c r="E54" s="1"/>
      <c r="F54" s="2"/>
    </row>
    <row r="55" spans="5:6" ht="15" customHeight="1">
      <c r="E55" s="1"/>
      <c r="F55" s="2"/>
    </row>
    <row r="56" spans="5:6" ht="15" customHeight="1">
      <c r="E56" s="1"/>
      <c r="F56" s="2"/>
    </row>
    <row r="57" spans="5:6" ht="15" customHeight="1">
      <c r="E57" s="1"/>
      <c r="F57" s="2"/>
    </row>
    <row r="58" spans="5:6" ht="15" customHeight="1">
      <c r="E58" s="1"/>
      <c r="F58" s="2"/>
    </row>
    <row r="59" spans="5:6" ht="15" customHeight="1">
      <c r="E59" s="1"/>
      <c r="F59" s="2"/>
    </row>
    <row r="60" spans="5:6" ht="15" customHeight="1">
      <c r="E60" s="1"/>
      <c r="F60" s="2"/>
    </row>
    <row r="61" spans="5:6" ht="15" customHeight="1">
      <c r="E61" s="1"/>
      <c r="F61" s="2"/>
    </row>
    <row r="62" spans="5:6" ht="15" customHeight="1">
      <c r="E62" s="1"/>
      <c r="F62" s="2"/>
    </row>
    <row r="63" spans="5:6" ht="15" customHeight="1">
      <c r="E63" s="1"/>
      <c r="F63" s="2"/>
    </row>
    <row r="64" spans="5:6" ht="15" customHeight="1">
      <c r="E64" s="1"/>
      <c r="F64" s="2"/>
    </row>
    <row r="65" spans="5:6" ht="15" customHeight="1">
      <c r="E65" s="1"/>
      <c r="F65" s="2"/>
    </row>
    <row r="66" spans="5:6" ht="15" customHeight="1">
      <c r="E66" s="1"/>
      <c r="F66" s="2"/>
    </row>
  </sheetData>
  <mergeCells count="2">
    <mergeCell ref="T4:T5"/>
    <mergeCell ref="U4:U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landscape" r:id="rId1"/>
  <headerFooter alignWithMargins="0"/>
  <colBreaks count="2" manualBreakCount="2">
    <brk id="10" max="1048575" man="1"/>
    <brk id="18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3"/>
  <dimension ref="A1:U66"/>
  <sheetViews>
    <sheetView showGridLines="0" zoomScale="80" zoomScaleNormal="80" workbookViewId="0"/>
  </sheetViews>
  <sheetFormatPr baseColWidth="10" defaultRowHeight="15" customHeight="1"/>
  <cols>
    <col min="1" max="1" width="24.28515625" bestFit="1" customWidth="1"/>
    <col min="2" max="2" width="12.42578125" bestFit="1" customWidth="1"/>
    <col min="4" max="4" width="12.28515625" customWidth="1"/>
    <col min="5" max="5" width="6.42578125" bestFit="1" customWidth="1"/>
    <col min="7" max="7" width="24" customWidth="1"/>
    <col min="9" max="9" width="12.85546875" bestFit="1" customWidth="1"/>
    <col min="10" max="10" width="8.140625" customWidth="1"/>
    <col min="11" max="11" width="25.42578125" customWidth="1"/>
    <col min="12" max="14" width="12" bestFit="1" customWidth="1"/>
    <col min="15" max="15" width="12.7109375" customWidth="1"/>
    <col min="16" max="16" width="12" bestFit="1" customWidth="1"/>
    <col min="18" max="18" width="7.5703125" customWidth="1"/>
  </cols>
  <sheetData>
    <row r="1" spans="1:21" ht="15" customHeight="1">
      <c r="A1" s="5" t="s">
        <v>0</v>
      </c>
      <c r="B1" s="5" t="s">
        <v>1</v>
      </c>
      <c r="C1" s="5" t="s">
        <v>2</v>
      </c>
      <c r="D1" s="5" t="s">
        <v>3</v>
      </c>
      <c r="E1" s="6" t="s">
        <v>152</v>
      </c>
      <c r="F1" s="5" t="s">
        <v>162</v>
      </c>
      <c r="G1" s="5" t="s">
        <v>5</v>
      </c>
      <c r="H1" s="5" t="s">
        <v>6</v>
      </c>
      <c r="I1" s="5" t="s">
        <v>166</v>
      </c>
      <c r="K1" s="5" t="s">
        <v>0</v>
      </c>
    </row>
    <row r="2" spans="1:21" ht="15" customHeight="1">
      <c r="A2" s="17" t="s">
        <v>46</v>
      </c>
      <c r="B2" s="17" t="s">
        <v>14</v>
      </c>
      <c r="C2" s="17" t="s">
        <v>52</v>
      </c>
      <c r="D2" s="17" t="s">
        <v>53</v>
      </c>
      <c r="E2" s="18">
        <v>45</v>
      </c>
      <c r="F2" s="17" t="s">
        <v>164</v>
      </c>
      <c r="G2" s="17" t="s">
        <v>54</v>
      </c>
      <c r="H2" s="30">
        <v>1601</v>
      </c>
      <c r="I2" s="17">
        <v>6</v>
      </c>
      <c r="K2" t="s">
        <v>46</v>
      </c>
    </row>
    <row r="3" spans="1:21" ht="15" customHeight="1">
      <c r="A3" s="17" t="s">
        <v>46</v>
      </c>
      <c r="B3" s="17" t="s">
        <v>20</v>
      </c>
      <c r="C3" s="17" t="s">
        <v>47</v>
      </c>
      <c r="D3" s="17" t="s">
        <v>48</v>
      </c>
      <c r="E3" s="18">
        <v>40</v>
      </c>
      <c r="F3" s="17" t="s">
        <v>163</v>
      </c>
      <c r="G3" s="17" t="s">
        <v>49</v>
      </c>
      <c r="H3" s="30">
        <v>2440</v>
      </c>
      <c r="I3" s="17">
        <v>9</v>
      </c>
    </row>
    <row r="4" spans="1:21" ht="15" customHeight="1" thickBot="1">
      <c r="A4" s="17" t="s">
        <v>46</v>
      </c>
      <c r="B4" s="17" t="s">
        <v>14</v>
      </c>
      <c r="C4" s="17" t="s">
        <v>56</v>
      </c>
      <c r="D4" s="17" t="s">
        <v>57</v>
      </c>
      <c r="E4" s="18">
        <v>53</v>
      </c>
      <c r="F4" s="17" t="s">
        <v>163</v>
      </c>
      <c r="G4" s="17" t="s">
        <v>35</v>
      </c>
      <c r="H4" s="30">
        <v>6403</v>
      </c>
      <c r="I4" s="17">
        <v>9</v>
      </c>
      <c r="T4" s="31" t="s">
        <v>170</v>
      </c>
      <c r="U4" s="33" t="s">
        <v>169</v>
      </c>
    </row>
    <row r="5" spans="1:21" ht="15" customHeight="1">
      <c r="A5" s="17" t="s">
        <v>46</v>
      </c>
      <c r="B5" s="17" t="s">
        <v>14</v>
      </c>
      <c r="C5" s="17" t="s">
        <v>50</v>
      </c>
      <c r="D5" s="17" t="s">
        <v>51</v>
      </c>
      <c r="E5" s="18">
        <v>48</v>
      </c>
      <c r="F5" s="17" t="s">
        <v>163</v>
      </c>
      <c r="G5" s="17" t="s">
        <v>49</v>
      </c>
      <c r="H5" s="30">
        <v>3354</v>
      </c>
      <c r="I5" s="17">
        <v>8</v>
      </c>
      <c r="K5" s="7" t="s">
        <v>158</v>
      </c>
      <c r="L5" s="8" t="s">
        <v>153</v>
      </c>
      <c r="M5" s="8" t="s">
        <v>154</v>
      </c>
      <c r="N5" s="8" t="s">
        <v>160</v>
      </c>
      <c r="O5" s="8" t="s">
        <v>155</v>
      </c>
      <c r="P5" s="8" t="s">
        <v>156</v>
      </c>
      <c r="Q5" s="9" t="s">
        <v>157</v>
      </c>
      <c r="S5" s="20"/>
      <c r="T5" s="32"/>
      <c r="U5" s="34"/>
    </row>
    <row r="6" spans="1:21" ht="15" customHeight="1">
      <c r="A6" s="17" t="s">
        <v>46</v>
      </c>
      <c r="B6" s="17" t="s">
        <v>20</v>
      </c>
      <c r="C6" s="17" t="s">
        <v>21</v>
      </c>
      <c r="D6" s="17" t="s">
        <v>55</v>
      </c>
      <c r="E6" s="18">
        <v>54</v>
      </c>
      <c r="F6" s="17" t="s">
        <v>163</v>
      </c>
      <c r="G6" s="17" t="s">
        <v>49</v>
      </c>
      <c r="H6" s="30">
        <v>1450</v>
      </c>
      <c r="I6" s="17">
        <v>15</v>
      </c>
      <c r="K6" s="11" t="str">
        <f>K2</f>
        <v>JURIDIQUE</v>
      </c>
      <c r="L6" s="23">
        <f>MIN($H:$H)</f>
        <v>1450</v>
      </c>
      <c r="M6" s="23">
        <f>QUARTILE($H:$H,1)</f>
        <v>1601</v>
      </c>
      <c r="N6" s="23">
        <f>MEDIAN($H:$H)</f>
        <v>2440</v>
      </c>
      <c r="O6" s="23">
        <f>AVERAGE($H:$H)</f>
        <v>3049.6</v>
      </c>
      <c r="P6" s="23">
        <f>QUARTILE($H:$H,3)</f>
        <v>3354</v>
      </c>
      <c r="Q6" s="24">
        <f>MAX($H:$H)</f>
        <v>6403</v>
      </c>
      <c r="S6" s="21" t="s">
        <v>163</v>
      </c>
      <c r="T6" s="27">
        <f>SUMIF(F:F,S6,H:H)</f>
        <v>13647</v>
      </c>
      <c r="U6" s="22">
        <f>COUNTIF(F:F,S6)</f>
        <v>4</v>
      </c>
    </row>
    <row r="7" spans="1:21" ht="15" customHeight="1" thickBot="1">
      <c r="E7" s="2"/>
      <c r="F7" s="4"/>
      <c r="K7" s="10" t="s">
        <v>168</v>
      </c>
      <c r="L7" s="25">
        <f>MIN(Agents!$I:$I)</f>
        <v>1100</v>
      </c>
      <c r="M7" s="25">
        <f>QUARTILE(Agents!$I:$I,1)</f>
        <v>1550</v>
      </c>
      <c r="N7" s="25">
        <f>MEDIAN(Agents!$I:$I)</f>
        <v>1988</v>
      </c>
      <c r="O7" s="25">
        <f>AVERAGE(Agents!$I:$I)</f>
        <v>2542.3384615384616</v>
      </c>
      <c r="P7" s="25">
        <f>QUARTILE(Agents!$I:$I,3)</f>
        <v>2640</v>
      </c>
      <c r="Q7" s="26">
        <f>MAX(Agents!$I:$I)</f>
        <v>8385</v>
      </c>
      <c r="S7" s="21" t="s">
        <v>164</v>
      </c>
      <c r="T7" s="27">
        <f>SUMIF(F:F,S7,H:H)</f>
        <v>1601</v>
      </c>
      <c r="U7" s="22">
        <f>COUNTIF(F:F,S7)</f>
        <v>1</v>
      </c>
    </row>
    <row r="8" spans="1:21" ht="15" customHeight="1">
      <c r="E8" s="1"/>
      <c r="F8" s="2"/>
    </row>
    <row r="9" spans="1:21" ht="15" customHeight="1">
      <c r="E9" s="1"/>
      <c r="F9" s="2"/>
    </row>
    <row r="10" spans="1:21" ht="15" customHeight="1">
      <c r="E10" s="1"/>
      <c r="F10" s="2"/>
    </row>
    <row r="11" spans="1:21" ht="15" customHeight="1">
      <c r="E11" s="1"/>
      <c r="F11" s="2"/>
    </row>
    <row r="12" spans="1:21" ht="15" customHeight="1">
      <c r="E12" s="1"/>
      <c r="F12" s="2"/>
    </row>
    <row r="13" spans="1:21" ht="15" customHeight="1">
      <c r="E13" s="1"/>
      <c r="F13" s="2"/>
    </row>
    <row r="14" spans="1:21" ht="15" customHeight="1">
      <c r="E14" s="1"/>
      <c r="F14" s="2"/>
    </row>
    <row r="15" spans="1:21" ht="15" customHeight="1">
      <c r="E15" s="1"/>
      <c r="F15" s="2"/>
    </row>
    <row r="16" spans="1:21" ht="15" customHeight="1">
      <c r="E16" s="1"/>
      <c r="F16" s="2"/>
    </row>
    <row r="17" spans="5:6" ht="15" customHeight="1">
      <c r="E17" s="1"/>
      <c r="F17" s="2"/>
    </row>
    <row r="18" spans="5:6" ht="15" customHeight="1">
      <c r="E18" s="1"/>
      <c r="F18" s="2"/>
    </row>
    <row r="19" spans="5:6" ht="15" customHeight="1">
      <c r="E19" s="1"/>
      <c r="F19" s="2"/>
    </row>
    <row r="20" spans="5:6" ht="15" customHeight="1">
      <c r="E20" s="1"/>
      <c r="F20" s="2"/>
    </row>
    <row r="21" spans="5:6" ht="15" customHeight="1">
      <c r="E21" s="1"/>
      <c r="F21" s="2"/>
    </row>
    <row r="22" spans="5:6" ht="15" customHeight="1">
      <c r="E22" s="1"/>
      <c r="F22" s="2"/>
    </row>
    <row r="23" spans="5:6" ht="15" customHeight="1">
      <c r="E23" s="1"/>
      <c r="F23" s="2"/>
    </row>
    <row r="24" spans="5:6" ht="15" customHeight="1">
      <c r="E24" s="1"/>
      <c r="F24" s="2"/>
    </row>
    <row r="25" spans="5:6" ht="15" customHeight="1">
      <c r="E25" s="1"/>
      <c r="F25" s="2"/>
    </row>
    <row r="26" spans="5:6" ht="15" customHeight="1">
      <c r="E26" s="1"/>
      <c r="F26" s="2"/>
    </row>
    <row r="27" spans="5:6" ht="15" customHeight="1">
      <c r="E27" s="1"/>
      <c r="F27" s="2"/>
    </row>
    <row r="28" spans="5:6" ht="15" customHeight="1">
      <c r="E28" s="1"/>
      <c r="F28" s="2"/>
    </row>
    <row r="29" spans="5:6" ht="15" customHeight="1">
      <c r="E29" s="1"/>
      <c r="F29" s="2"/>
    </row>
    <row r="30" spans="5:6" ht="15" customHeight="1">
      <c r="E30" s="1"/>
      <c r="F30" s="2"/>
    </row>
    <row r="31" spans="5:6" ht="15" customHeight="1">
      <c r="E31" s="1"/>
      <c r="F31" s="2"/>
    </row>
    <row r="32" spans="5:6" ht="15" customHeight="1">
      <c r="E32" s="1"/>
      <c r="F32" s="2"/>
    </row>
    <row r="33" spans="5:6" ht="15" customHeight="1">
      <c r="E33" s="1"/>
      <c r="F33" s="2"/>
    </row>
    <row r="34" spans="5:6" ht="15" customHeight="1">
      <c r="E34" s="1"/>
      <c r="F34" s="2"/>
    </row>
    <row r="35" spans="5:6" ht="15" customHeight="1">
      <c r="E35" s="1"/>
      <c r="F35" s="2"/>
    </row>
    <row r="36" spans="5:6" ht="15" customHeight="1">
      <c r="E36" s="1"/>
      <c r="F36" s="2"/>
    </row>
    <row r="37" spans="5:6" ht="15" customHeight="1">
      <c r="E37" s="1"/>
      <c r="F37" s="2"/>
    </row>
    <row r="38" spans="5:6" ht="15" customHeight="1">
      <c r="E38" s="1"/>
      <c r="F38" s="2"/>
    </row>
    <row r="39" spans="5:6" ht="15" customHeight="1">
      <c r="E39" s="1"/>
      <c r="F39" s="2"/>
    </row>
    <row r="40" spans="5:6" ht="15" customHeight="1">
      <c r="E40" s="1"/>
      <c r="F40" s="2"/>
    </row>
    <row r="41" spans="5:6" ht="15" customHeight="1">
      <c r="E41" s="1"/>
      <c r="F41" s="2"/>
    </row>
    <row r="42" spans="5:6" ht="15" customHeight="1">
      <c r="E42" s="1"/>
      <c r="F42" s="2"/>
    </row>
    <row r="43" spans="5:6" ht="15" customHeight="1">
      <c r="E43" s="1"/>
      <c r="F43" s="2"/>
    </row>
    <row r="44" spans="5:6" ht="15" customHeight="1">
      <c r="E44" s="1"/>
      <c r="F44" s="2"/>
    </row>
    <row r="45" spans="5:6" ht="15" customHeight="1">
      <c r="E45" s="1"/>
      <c r="F45" s="2"/>
    </row>
    <row r="46" spans="5:6" ht="15" customHeight="1">
      <c r="E46" s="1"/>
      <c r="F46" s="2"/>
    </row>
    <row r="47" spans="5:6" ht="15" customHeight="1">
      <c r="E47" s="1"/>
      <c r="F47" s="2"/>
    </row>
    <row r="48" spans="5:6" ht="15" customHeight="1">
      <c r="E48" s="1"/>
      <c r="F48" s="2"/>
    </row>
    <row r="49" spans="5:6" ht="15" customHeight="1">
      <c r="E49" s="1"/>
      <c r="F49" s="2"/>
    </row>
    <row r="50" spans="5:6" ht="15" customHeight="1">
      <c r="E50" s="1"/>
      <c r="F50" s="2"/>
    </row>
    <row r="51" spans="5:6" ht="15" customHeight="1">
      <c r="E51" s="1"/>
      <c r="F51" s="2"/>
    </row>
    <row r="52" spans="5:6" ht="15" customHeight="1">
      <c r="E52" s="1"/>
      <c r="F52" s="2"/>
    </row>
    <row r="53" spans="5:6" ht="15" customHeight="1">
      <c r="E53" s="1"/>
      <c r="F53" s="2"/>
    </row>
    <row r="54" spans="5:6" ht="15" customHeight="1">
      <c r="E54" s="1"/>
      <c r="F54" s="2"/>
    </row>
    <row r="55" spans="5:6" ht="15" customHeight="1">
      <c r="E55" s="1"/>
      <c r="F55" s="2"/>
    </row>
    <row r="56" spans="5:6" ht="15" customHeight="1">
      <c r="E56" s="1"/>
      <c r="F56" s="2"/>
    </row>
    <row r="57" spans="5:6" ht="15" customHeight="1">
      <c r="E57" s="1"/>
      <c r="F57" s="2"/>
    </row>
    <row r="58" spans="5:6" ht="15" customHeight="1">
      <c r="E58" s="1"/>
      <c r="F58" s="2"/>
    </row>
    <row r="59" spans="5:6" ht="15" customHeight="1">
      <c r="E59" s="1"/>
      <c r="F59" s="2"/>
    </row>
    <row r="60" spans="5:6" ht="15" customHeight="1">
      <c r="E60" s="1"/>
      <c r="F60" s="2"/>
    </row>
    <row r="61" spans="5:6" ht="15" customHeight="1">
      <c r="E61" s="1"/>
      <c r="F61" s="2"/>
    </row>
    <row r="62" spans="5:6" ht="15" customHeight="1">
      <c r="E62" s="1"/>
      <c r="F62" s="2"/>
    </row>
    <row r="63" spans="5:6" ht="15" customHeight="1">
      <c r="E63" s="1"/>
      <c r="F63" s="2"/>
    </row>
    <row r="64" spans="5:6" ht="15" customHeight="1">
      <c r="E64" s="1"/>
      <c r="F64" s="2"/>
    </row>
    <row r="65" spans="5:6" ht="15" customHeight="1">
      <c r="E65" s="1"/>
      <c r="F65" s="2"/>
    </row>
    <row r="66" spans="5:6" ht="15" customHeight="1">
      <c r="E66" s="1"/>
      <c r="F66" s="2"/>
    </row>
  </sheetData>
  <mergeCells count="2">
    <mergeCell ref="T4:T5"/>
    <mergeCell ref="U4:U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landscape" r:id="rId1"/>
  <headerFooter alignWithMargins="0"/>
  <colBreaks count="2" manualBreakCount="2">
    <brk id="10" max="1048575" man="1"/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15</vt:i4>
      </vt:variant>
    </vt:vector>
  </HeadingPairs>
  <TitlesOfParts>
    <vt:vector size="23" baseType="lpstr">
      <vt:lpstr>Agents</vt:lpstr>
      <vt:lpstr>Modèle</vt:lpstr>
      <vt:lpstr>RELATIONS PUBLIQUES</vt:lpstr>
      <vt:lpstr>GESTION</vt:lpstr>
      <vt:lpstr>RESSOURCES HUMAINES</vt:lpstr>
      <vt:lpstr>PRODUCTION</vt:lpstr>
      <vt:lpstr>VENTE</vt:lpstr>
      <vt:lpstr>JURIDIQUE</vt:lpstr>
      <vt:lpstr>Agents!Base</vt:lpstr>
      <vt:lpstr>GESTION!Criteres</vt:lpstr>
      <vt:lpstr>JURIDIQUE!Criteres</vt:lpstr>
      <vt:lpstr>Modèle!Criteres</vt:lpstr>
      <vt:lpstr>PRODUCTION!Criteres</vt:lpstr>
      <vt:lpstr>'RELATIONS PUBLIQUES'!Criteres</vt:lpstr>
      <vt:lpstr>'RESSOURCES HUMAINES'!Criteres</vt:lpstr>
      <vt:lpstr>VENTE!Criteres</vt:lpstr>
      <vt:lpstr>GESTION!Extraire</vt:lpstr>
      <vt:lpstr>JURIDIQUE!Extraire</vt:lpstr>
      <vt:lpstr>Modèle!Extraire</vt:lpstr>
      <vt:lpstr>PRODUCTION!Extraire</vt:lpstr>
      <vt:lpstr>'RELATIONS PUBLIQUES'!Extraire</vt:lpstr>
      <vt:lpstr>'RESSOURCES HUMAINES'!Extraire</vt:lpstr>
      <vt:lpstr>VENTE!Extraire</vt:lpstr>
    </vt:vector>
  </TitlesOfParts>
  <Company>KIDEM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Miroux</dc:creator>
  <cp:lastModifiedBy>Lucie Miroux</cp:lastModifiedBy>
  <cp:lastPrinted>2012-11-27T10:47:11Z</cp:lastPrinted>
  <dcterms:created xsi:type="dcterms:W3CDTF">2000-06-30T16:50:36Z</dcterms:created>
  <dcterms:modified xsi:type="dcterms:W3CDTF">2012-12-30T14:41:56Z</dcterms:modified>
</cp:coreProperties>
</file>