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lo\Dropbox\Cantine Séb\"/>
    </mc:Choice>
  </mc:AlternateContent>
  <xr:revisionPtr revIDLastSave="0" documentId="13_ncr:1_{41368975-2353-4BD0-A8C3-301992857130}" xr6:coauthVersionLast="46" xr6:coauthVersionMax="46" xr10:uidLastSave="{00000000-0000-0000-0000-000000000000}"/>
  <bookViews>
    <workbookView xWindow="-120" yWindow="-120" windowWidth="20730" windowHeight="11160" tabRatio="729" activeTab="1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Catégories!$A$3:$C$5</definedName>
    <definedName name="_xlnm._FilterDatabase" localSheetId="2" hidden="1">Entrées!$A$3:$H$39</definedName>
    <definedName name="_xlnm._FilterDatabase" localSheetId="5" hidden="1">Fournisseurs!$A$3:$D$6</definedName>
    <definedName name="_xlnm._FilterDatabase" localSheetId="1" hidden="1">Inventaire!$A$3:$J$82</definedName>
    <definedName name="_xlnm._FilterDatabase" localSheetId="3" hidden="1">Sorties!$B$3:$E$43</definedName>
    <definedName name="_xlnm._FilterDatabase" localSheetId="4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Catégories!$A$3:$C$6</definedName>
    <definedName name="Cellule_Travail">Paramètres!$B$4</definedName>
    <definedName name="Entrées">Entrées!$A$3:$H$39</definedName>
    <definedName name="Fournisseurs">Fournisseurs!$A$3:$D$7</definedName>
    <definedName name="Inventaire">Inventaire!$B$3:$J$68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Inventaire!$A$3:$J$68</definedName>
    <definedName name="Raison_Sociale">Paramètres!$B$1</definedName>
    <definedName name="Sorties">Sorties!$A$3:$E$43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81029" concurrentCalc="0"/>
  <pivotCaches>
    <pivotCache cacheId="23" r:id="rId10"/>
    <pivotCache cacheId="31" r:id="rId11"/>
    <pivotCache cacheId="35" r:id="rId12"/>
  </pivotCaches>
</workbook>
</file>

<file path=xl/calcChain.xml><?xml version="1.0" encoding="utf-8"?>
<calcChain xmlns="http://schemas.openxmlformats.org/spreadsheetml/2006/main">
  <c r="G15" i="14" l="1"/>
  <c r="G4" i="14"/>
  <c r="G5" i="14"/>
  <c r="J4" i="10"/>
  <c r="I4" i="10"/>
  <c r="D4" i="10"/>
  <c r="I36" i="10"/>
  <c r="J36" i="10"/>
  <c r="D36" i="10"/>
  <c r="B4" i="13"/>
  <c r="I42" i="10"/>
  <c r="J42" i="10"/>
  <c r="D42" i="10"/>
  <c r="B4" i="17"/>
  <c r="J5" i="10"/>
  <c r="I5" i="10"/>
  <c r="D5" i="10"/>
  <c r="G6" i="14"/>
  <c r="G7" i="14"/>
  <c r="G8" i="14"/>
  <c r="G9" i="14"/>
  <c r="G10" i="14"/>
  <c r="G11" i="14"/>
  <c r="G12" i="14"/>
  <c r="G13" i="14"/>
  <c r="G14" i="14"/>
  <c r="G16" i="14"/>
  <c r="G17" i="14"/>
  <c r="G18" i="14"/>
  <c r="G19" i="14"/>
  <c r="J6" i="10"/>
  <c r="I6" i="10"/>
  <c r="D6" i="10"/>
  <c r="G20" i="14"/>
  <c r="J46" i="10"/>
  <c r="I46" i="10"/>
  <c r="D46" i="10"/>
  <c r="J44" i="10"/>
  <c r="I44" i="10"/>
  <c r="D44" i="10"/>
  <c r="J69" i="10"/>
  <c r="I69" i="10"/>
  <c r="D69" i="10"/>
  <c r="J67" i="10"/>
  <c r="I67" i="10"/>
  <c r="D67" i="10"/>
  <c r="B5" i="13"/>
  <c r="J13" i="10"/>
  <c r="I13" i="10"/>
  <c r="D13" i="10"/>
  <c r="J19" i="10"/>
  <c r="I19" i="10"/>
  <c r="D19" i="10"/>
  <c r="I75" i="10"/>
  <c r="J75" i="10"/>
  <c r="D75" i="10"/>
  <c r="I63" i="10"/>
  <c r="J63" i="10"/>
  <c r="D63" i="10"/>
  <c r="I51" i="10"/>
  <c r="J51" i="10"/>
  <c r="D51" i="10"/>
  <c r="I61" i="10"/>
  <c r="J61" i="10"/>
  <c r="D61" i="10"/>
  <c r="J72" i="10"/>
  <c r="I72" i="10"/>
  <c r="D72" i="10"/>
  <c r="B6" i="13"/>
  <c r="J48" i="10"/>
  <c r="I48" i="10"/>
  <c r="D48" i="10"/>
  <c r="J16" i="10"/>
  <c r="I16" i="10"/>
  <c r="D16" i="10"/>
  <c r="G21" i="14"/>
  <c r="G22" i="14"/>
  <c r="J28" i="10"/>
  <c r="I28" i="10"/>
  <c r="D28" i="10"/>
  <c r="J30" i="10"/>
  <c r="I30" i="10"/>
  <c r="D30" i="10"/>
  <c r="G23" i="14"/>
  <c r="J62" i="10"/>
  <c r="I62" i="10"/>
  <c r="D62" i="10"/>
  <c r="G28" i="14"/>
  <c r="G24" i="14"/>
  <c r="G25" i="14"/>
  <c r="G26" i="14"/>
  <c r="G27" i="14"/>
  <c r="J40" i="10"/>
  <c r="I40" i="10"/>
  <c r="D40" i="10"/>
  <c r="J7" i="10"/>
  <c r="I7" i="10"/>
  <c r="D7" i="10"/>
  <c r="G29" i="14"/>
  <c r="G30" i="14"/>
  <c r="G31" i="14"/>
  <c r="J27" i="10"/>
  <c r="I27" i="10"/>
  <c r="D27" i="10"/>
  <c r="J29" i="10"/>
  <c r="I29" i="10"/>
  <c r="D29" i="10"/>
  <c r="J17" i="10"/>
  <c r="I17" i="10"/>
  <c r="D17" i="10"/>
  <c r="G32" i="14"/>
  <c r="J74" i="10"/>
  <c r="I74" i="10"/>
  <c r="D74" i="10"/>
  <c r="G33" i="14"/>
  <c r="G34" i="14"/>
  <c r="G35" i="14"/>
  <c r="G36" i="14"/>
  <c r="G37" i="14"/>
  <c r="G38" i="14"/>
  <c r="I31" i="10"/>
  <c r="J31" i="10"/>
  <c r="D31" i="10"/>
  <c r="I82" i="10"/>
  <c r="J82" i="10"/>
  <c r="D82" i="10"/>
  <c r="J71" i="10"/>
  <c r="I71" i="10"/>
  <c r="D71" i="10"/>
  <c r="J70" i="10"/>
  <c r="I70" i="10"/>
  <c r="D70" i="10"/>
  <c r="J20" i="10"/>
  <c r="I20" i="10"/>
  <c r="D20" i="10"/>
  <c r="J35" i="10"/>
  <c r="I35" i="10"/>
  <c r="D35" i="10"/>
  <c r="J26" i="10"/>
  <c r="I26" i="10"/>
  <c r="D26" i="10"/>
  <c r="J37" i="10"/>
  <c r="I37" i="10"/>
  <c r="D37" i="10"/>
  <c r="I77" i="10"/>
  <c r="J77" i="10"/>
  <c r="D77" i="10"/>
  <c r="I52" i="10"/>
  <c r="J52" i="10"/>
  <c r="D52" i="10"/>
  <c r="I10" i="10"/>
  <c r="J10" i="10"/>
  <c r="D10" i="10"/>
  <c r="I11" i="10"/>
  <c r="J11" i="10"/>
  <c r="D11" i="10"/>
  <c r="I12" i="10"/>
  <c r="J12" i="10"/>
  <c r="D12" i="10"/>
  <c r="I9" i="10"/>
  <c r="J9" i="10"/>
  <c r="D9" i="10"/>
  <c r="I60" i="10"/>
  <c r="J60" i="10"/>
  <c r="D60" i="10"/>
  <c r="I80" i="10"/>
  <c r="J80" i="10"/>
  <c r="D80" i="10"/>
  <c r="I47" i="10"/>
  <c r="J47" i="10"/>
  <c r="D47" i="10"/>
  <c r="I49" i="10"/>
  <c r="J49" i="10"/>
  <c r="D49" i="10"/>
  <c r="I81" i="10"/>
  <c r="J81" i="10"/>
  <c r="D81" i="10"/>
  <c r="J45" i="10"/>
  <c r="I45" i="10"/>
  <c r="D45" i="10"/>
  <c r="J15" i="10"/>
  <c r="I15" i="10"/>
  <c r="D15" i="10"/>
  <c r="J55" i="10"/>
  <c r="I55" i="10"/>
  <c r="D55" i="10"/>
  <c r="J56" i="10"/>
  <c r="I56" i="10"/>
  <c r="D56" i="10"/>
  <c r="J57" i="10"/>
  <c r="I57" i="10"/>
  <c r="D57" i="10"/>
  <c r="J59" i="10"/>
  <c r="I59" i="10"/>
  <c r="D59" i="10"/>
  <c r="J22" i="10"/>
  <c r="I22" i="10"/>
  <c r="D22" i="10"/>
  <c r="J23" i="10"/>
  <c r="I23" i="10"/>
  <c r="D23" i="10"/>
  <c r="J68" i="10"/>
  <c r="I68" i="10"/>
  <c r="D68" i="10"/>
  <c r="J66" i="10"/>
  <c r="I66" i="10"/>
  <c r="D66" i="10"/>
  <c r="J65" i="10"/>
  <c r="I65" i="10"/>
  <c r="D65" i="10"/>
  <c r="J53" i="10"/>
  <c r="I53" i="10"/>
  <c r="D53" i="10"/>
  <c r="J64" i="10"/>
  <c r="I64" i="10"/>
  <c r="D64" i="10"/>
  <c r="J76" i="10"/>
  <c r="I76" i="10"/>
  <c r="D76" i="10"/>
  <c r="J41" i="10"/>
  <c r="I41" i="10"/>
  <c r="D41" i="10"/>
  <c r="J79" i="10"/>
  <c r="I79" i="10"/>
  <c r="D79" i="10"/>
  <c r="J73" i="10"/>
  <c r="I73" i="10"/>
  <c r="D73" i="10"/>
  <c r="B8" i="13"/>
  <c r="B11" i="13"/>
  <c r="B7" i="13"/>
  <c r="J39" i="10"/>
  <c r="I39" i="10"/>
  <c r="D39" i="10"/>
  <c r="J78" i="10"/>
  <c r="I78" i="10"/>
  <c r="D78" i="10"/>
  <c r="B12" i="13"/>
  <c r="B10" i="13"/>
  <c r="B14" i="13"/>
  <c r="B9" i="13"/>
  <c r="B13" i="13"/>
  <c r="B15" i="13"/>
  <c r="B5" i="11"/>
  <c r="C4" i="12"/>
  <c r="B4" i="12"/>
  <c r="J50" i="10"/>
  <c r="I50" i="10"/>
  <c r="D50" i="10"/>
  <c r="J54" i="10"/>
  <c r="I54" i="10"/>
  <c r="D54" i="10"/>
  <c r="J43" i="10"/>
  <c r="I43" i="10"/>
  <c r="D43" i="10"/>
  <c r="J24" i="10"/>
  <c r="I24" i="10"/>
  <c r="D24" i="10"/>
  <c r="J8" i="10"/>
  <c r="I8" i="10"/>
  <c r="D8" i="10"/>
  <c r="J58" i="10"/>
  <c r="I58" i="10"/>
  <c r="D58" i="10"/>
  <c r="J18" i="10"/>
  <c r="I18" i="10"/>
  <c r="D18" i="10"/>
  <c r="J14" i="10"/>
  <c r="I14" i="10"/>
  <c r="D14" i="10"/>
  <c r="J21" i="10"/>
  <c r="I21" i="10"/>
  <c r="D21" i="10"/>
  <c r="J38" i="10"/>
  <c r="I38" i="10"/>
  <c r="D38" i="10"/>
  <c r="J25" i="10"/>
  <c r="I25" i="10"/>
  <c r="D25" i="10"/>
  <c r="J34" i="10"/>
  <c r="I34" i="10"/>
  <c r="D34" i="10"/>
  <c r="J32" i="10"/>
  <c r="I32" i="10"/>
  <c r="D32" i="10"/>
  <c r="J33" i="10"/>
  <c r="I33" i="10"/>
  <c r="D33" i="10"/>
  <c r="C6" i="12"/>
  <c r="B6" i="12"/>
  <c r="C5" i="12"/>
  <c r="B5" i="12"/>
  <c r="B16" i="13"/>
  <c r="B4" i="11"/>
  <c r="C11" i="17"/>
  <c r="C12" i="17"/>
  <c r="C10" i="17"/>
  <c r="C9" i="17"/>
  <c r="C4" i="16"/>
  <c r="C3" i="16"/>
  <c r="G1" i="14"/>
  <c r="C1" i="12"/>
  <c r="C1" i="10"/>
  <c r="D1" i="15"/>
  <c r="E1" i="14"/>
  <c r="I1" i="10"/>
  <c r="B1" i="12"/>
  <c r="J1" i="10"/>
  <c r="B1" i="13"/>
  <c r="D1" i="10"/>
  <c r="B1" i="11"/>
</calcChain>
</file>

<file path=xl/sharedStrings.xml><?xml version="1.0" encoding="utf-8"?>
<sst xmlns="http://schemas.openxmlformats.org/spreadsheetml/2006/main" count="581" uniqueCount="205">
  <si>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</si>
  <si>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</si>
  <si>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</si>
  <si>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</si>
  <si>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</si>
  <si>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</si>
  <si>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</si>
  <si>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</si>
  <si>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</si>
  <si>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</si>
  <si>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</si>
  <si>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</si>
  <si>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</si>
  <si>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</si>
  <si>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</si>
  <si>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</si>
  <si>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</si>
  <si>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</si>
  <si>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</si>
  <si>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</si>
  <si>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</si>
  <si>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</si>
  <si>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</si>
  <si>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Catégorie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</si>
  <si>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</si>
  <si>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</si>
  <si>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</si>
  <si>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</si>
  <si>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</si>
  <si>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</si>
  <si>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</si>
  <si>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</si>
  <si>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</si>
  <si>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</si>
  <si>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</si>
  <si>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</si>
  <si>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</si>
  <si>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</si>
  <si>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</si>
  <si>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</si>
  <si>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</si>
  <si>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</si>
  <si>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</si>
  <si>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</si>
  <si>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</si>
  <si>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</si>
  <si>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</si>
  <si>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</si>
  <si>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</si>
  <si>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</si>
  <si>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</si>
  <si>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</si>
  <si>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</si>
  <si>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</si>
  <si>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Mairie de Champagné les Marais</t>
  </si>
  <si>
    <t>Sébastien</t>
  </si>
  <si>
    <t>Entretien</t>
  </si>
  <si>
    <t>Bidon 5L produit multi surfaces vert</t>
  </si>
  <si>
    <t>Pollet</t>
  </si>
  <si>
    <t>Transgourmet</t>
  </si>
  <si>
    <t>Mairie</t>
  </si>
  <si>
    <t>Cuisine</t>
  </si>
  <si>
    <t xml:space="preserve">Bidon 5 L </t>
  </si>
  <si>
    <t>Gants vinyle non poudré T.M</t>
  </si>
  <si>
    <t>Boîte de 100</t>
  </si>
  <si>
    <t>Gants vinyle non poudré T.L</t>
  </si>
  <si>
    <t>Gants vinyle non poudré T.XL</t>
  </si>
  <si>
    <t>X6</t>
  </si>
  <si>
    <t>Savon mousse Lunéa 800Ml</t>
  </si>
  <si>
    <t>carton de 8</t>
  </si>
  <si>
    <t>Finir les stocks plus d'appro</t>
  </si>
  <si>
    <t>Lavette microfibre Laser Jaune</t>
  </si>
  <si>
    <t>X5</t>
  </si>
  <si>
    <t>Uriwave Tutti Frutti Urinoir</t>
  </si>
  <si>
    <t>Désodorisant urinoir</t>
  </si>
  <si>
    <t>Gant ménage rose T8</t>
  </si>
  <si>
    <t>X10</t>
  </si>
  <si>
    <t>Javel</t>
  </si>
  <si>
    <t>Bidon de 5 L</t>
  </si>
  <si>
    <t>Citrus 3 D+</t>
  </si>
  <si>
    <t>Bobine Dévidoir Central</t>
  </si>
  <si>
    <t>Charlotte clip Blanche</t>
  </si>
  <si>
    <t>X100</t>
  </si>
  <si>
    <t xml:space="preserve">Perfo Rince </t>
  </si>
  <si>
    <t>Bidon 20 Kgs</t>
  </si>
  <si>
    <t>Bactaclim+</t>
  </si>
  <si>
    <t>Bactéricide NBA Bidon 5L</t>
  </si>
  <si>
    <t>Kéo Détergent vaisselle</t>
  </si>
  <si>
    <t>Bidon 5L</t>
  </si>
  <si>
    <t>Perfo four Plus</t>
  </si>
  <si>
    <t>Perfo Détartrant</t>
  </si>
  <si>
    <t>Bidon 5 L</t>
  </si>
  <si>
    <t>Frange microfibre mixte bleue 40cm</t>
  </si>
  <si>
    <t>Serpillère à plat</t>
  </si>
  <si>
    <t>Cantine</t>
  </si>
  <si>
    <t>cantine</t>
  </si>
  <si>
    <t>Spirale inox 60gr</t>
  </si>
  <si>
    <t>Epi-Saveurs</t>
  </si>
  <si>
    <t>Epicerie</t>
  </si>
  <si>
    <t>Résolutions Multi Usages</t>
  </si>
  <si>
    <t>Sandrine</t>
  </si>
  <si>
    <t>Maryline</t>
  </si>
  <si>
    <t>Edwige</t>
  </si>
  <si>
    <t>Morgane</t>
  </si>
  <si>
    <t>Jannick</t>
  </si>
  <si>
    <t>Marjorie</t>
  </si>
  <si>
    <t>Javel 5L</t>
  </si>
  <si>
    <t xml:space="preserve">Lingettes Antibactériennes </t>
  </si>
  <si>
    <t>Boîte x60</t>
  </si>
  <si>
    <t>Bertrand</t>
  </si>
  <si>
    <t>Laurent</t>
  </si>
  <si>
    <t>Damien</t>
  </si>
  <si>
    <t>Savon antiseptique 1.2L</t>
  </si>
  <si>
    <t>Perfo NDM</t>
  </si>
  <si>
    <t>Tablefit</t>
  </si>
  <si>
    <t xml:space="preserve">Kéo Détergent vitres </t>
  </si>
  <si>
    <t>500Ml</t>
  </si>
  <si>
    <t>Schampoing Moquette</t>
  </si>
  <si>
    <t>Bombe aérosol 700Ml</t>
  </si>
  <si>
    <t>Sacs aspirateur VP300</t>
  </si>
  <si>
    <t>paquet x10</t>
  </si>
  <si>
    <t>Paquet x12</t>
  </si>
  <si>
    <t>Sacs poubelle 100L standard x10</t>
  </si>
  <si>
    <t>rouleaux de 10</t>
  </si>
  <si>
    <t>Sacs poubelle 100L standard x25</t>
  </si>
  <si>
    <t>Rouleaux de 25</t>
  </si>
  <si>
    <t>Sacs poubelle 30L Blancs x25</t>
  </si>
  <si>
    <t>carton x20 rouleaux</t>
  </si>
  <si>
    <t>Eponge Jaune</t>
  </si>
  <si>
    <t>Eponge grattante</t>
  </si>
  <si>
    <t>Côté vert</t>
  </si>
  <si>
    <t>Perfolav Liquide C</t>
  </si>
  <si>
    <t>Bidon 25L prouduit lave vaisselle</t>
  </si>
  <si>
    <t>Graton Blanc</t>
  </si>
  <si>
    <t>Lavette microfibre Laser Verte</t>
  </si>
  <si>
    <t>Lessive</t>
  </si>
  <si>
    <t>sac 15Kg</t>
  </si>
  <si>
    <t>Balai Cantonnier rouge</t>
  </si>
  <si>
    <t>Raclette caoutchou 50 cm</t>
  </si>
  <si>
    <t>Balai coco 60 cm</t>
  </si>
  <si>
    <t>Balai coco 29 cm</t>
  </si>
  <si>
    <t>Balai coco 37,5 cm</t>
  </si>
  <si>
    <t>Tête de Loup</t>
  </si>
  <si>
    <t>Papier Toilette WC Rouleau</t>
  </si>
  <si>
    <t>Papier Toilette WC Feuilles à feuilles</t>
  </si>
  <si>
    <t>carton X36</t>
  </si>
  <si>
    <t>Serpillière à Frange</t>
  </si>
  <si>
    <t>boîte x100</t>
  </si>
  <si>
    <t>Flacon 750Ml</t>
  </si>
  <si>
    <t>Gants vinyl T L</t>
  </si>
  <si>
    <t>Virucide</t>
  </si>
  <si>
    <t>Rouleaux X20</t>
  </si>
  <si>
    <t>Rouleaux X10</t>
  </si>
  <si>
    <t>Rouleaux X6</t>
  </si>
  <si>
    <t>Bobines Essuie-mains Hygialine écolabel (Ca)</t>
  </si>
  <si>
    <t>Citrus 3 D+ (Ca)</t>
  </si>
  <si>
    <t>Gants Latex T S (Ca)</t>
  </si>
  <si>
    <t>Gants vinyl T L (Ca)</t>
  </si>
  <si>
    <t>Gel Hydroalcoolique (Ca)</t>
  </si>
  <si>
    <t>Graton vert (Ca)</t>
  </si>
  <si>
    <t>Lavette microfibre Dotty Rose (Ca)</t>
  </si>
  <si>
    <t>Lavette microfibre Dotty Vert (Ca)</t>
  </si>
  <si>
    <t>Lingette Bactalim Désinf. X200 (Ca)</t>
  </si>
  <si>
    <t>Papier WC 2P Ecolabel X36 (Ca)</t>
  </si>
  <si>
    <t>Sacs Poubelles 110L (Ca)</t>
  </si>
  <si>
    <t>Sacs Poubelles 130L (Ca)</t>
  </si>
  <si>
    <t>Uriwave Tutti Frutti Urinoir (Ca)</t>
  </si>
  <si>
    <t>Savon mousse Ecolabel 1L</t>
  </si>
  <si>
    <t>nouveaux</t>
  </si>
  <si>
    <t>Brosse WC plastique Boule</t>
  </si>
  <si>
    <t>Gants Latex T.M</t>
  </si>
  <si>
    <t>Gants Latex T.L</t>
  </si>
  <si>
    <t>Actirenov Poudre desincrustante</t>
  </si>
  <si>
    <t>Seau 5Kgs</t>
  </si>
  <si>
    <t>Résolutions Multi Usages (Ca)</t>
  </si>
  <si>
    <t>Gants latex T.M (Ca)</t>
  </si>
  <si>
    <t>Gants latex T.L (Ca)</t>
  </si>
  <si>
    <t>Lavette microfibre Rose</t>
  </si>
  <si>
    <t xml:space="preserve">Bobine Essuie-Mains Hygialine écolabel </t>
  </si>
  <si>
    <t>Amaury</t>
  </si>
  <si>
    <t>Sanit Air</t>
  </si>
  <si>
    <t>Produit Nettoyant WC Rose</t>
  </si>
  <si>
    <t>Bidon de 1L</t>
  </si>
  <si>
    <t>Citrus 3 D+  1L</t>
  </si>
  <si>
    <t>Citrus 3 D+ 5L</t>
  </si>
  <si>
    <t>Balai paille</t>
  </si>
  <si>
    <t>Michelle</t>
  </si>
  <si>
    <t>Lavette microfibre Laser Bleue</t>
  </si>
  <si>
    <t>Maternelles-CP</t>
  </si>
  <si>
    <t>Lavette microfibre Laser Noires</t>
  </si>
  <si>
    <t>Elementaires J.Macé</t>
  </si>
  <si>
    <t>SDF-Mairie-Biblio-Garderie</t>
  </si>
  <si>
    <t>Manche bois à vis 1.30m</t>
  </si>
  <si>
    <t>Pichet Doseur 1L</t>
  </si>
  <si>
    <t>Géraldine</t>
  </si>
  <si>
    <t>Lingettes désinfectantes alimentaire</t>
  </si>
  <si>
    <t>X 110</t>
  </si>
  <si>
    <t>Sacs poubelle 10L Blancs x50</t>
  </si>
  <si>
    <t>Sacs poubelle 5L Blancs x50</t>
  </si>
  <si>
    <t>Sac Poubelle 130L Renf. X10</t>
  </si>
  <si>
    <t>carton x10 rouleaux</t>
  </si>
  <si>
    <t>2020</t>
  </si>
  <si>
    <t>déc</t>
  </si>
  <si>
    <t>2021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</si>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</sst>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450666829432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6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Border="1" applyAlignment="1">
      <alignment horizontal="center" vertical="center"/>
    </xf>
    <xf numFmtId="0" fontId="0" fillId="7" borderId="0" xfId="0" applyFill="1"/>
    <xf numFmtId="0" fontId="4" fillId="7" borderId="0" xfId="0" applyFont="1" applyFill="1"/>
    <xf numFmtId="0" fontId="4" fillId="7" borderId="0" xfId="0" applyFont="1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1" fontId="0" fillId="8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left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39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7</xdr:col>
      <xdr:colOff>345250</xdr:colOff>
      <xdr:row>4</xdr:row>
      <xdr:rowOff>62950</xdr:rowOff>
    </xdr:from>
    <xdr:to>
      <xdr:col>13</xdr:col>
      <xdr:colOff>298581</xdr:colOff>
      <xdr:row>4</xdr:row>
      <xdr:rowOff>2046656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FAE0507-64F5-4F2D-BBFC-C2C62CEC71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621894">
          <a:off x="8098600" y="1663150"/>
          <a:ext cx="4525331" cy="19837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0</xdr:col>
      <xdr:colOff>2120333</xdr:colOff>
      <xdr:row>1</xdr:row>
      <xdr:rowOff>498848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2217155</xdr:colOff>
      <xdr:row>1</xdr:row>
      <xdr:rowOff>48904</xdr:rowOff>
    </xdr:from>
    <xdr:to>
      <xdr:col>0</xdr:col>
      <xdr:colOff>2663723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23979</xdr:colOff>
      <xdr:row>1</xdr:row>
      <xdr:rowOff>52271</xdr:rowOff>
    </xdr:from>
    <xdr:to>
      <xdr:col>1</xdr:col>
      <xdr:colOff>474781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1</xdr:col>
      <xdr:colOff>2379781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ntine" refreshedDate="44217.654407754628" createdVersion="4" refreshedVersion="6" minRefreshableVersion="3" recordCount="65" xr:uid="{00000000-000A-0000-FFFF-FFFF05000000}">
  <cacheSource type="worksheet">
    <worksheetSource name="Pièces"/>
  </cacheSource>
  <cacheFields count="10">
    <cacheField name="Pièce" numFmtId="0">
      <sharedItems/>
    </cacheField>
    <cacheField name="Catégorie" numFmtId="0">
      <sharedItems containsBlank="1" count="8">
        <s v="Entretien"/>
        <m u="1"/>
        <s v="Accessoires" u="1"/>
        <s v="Consommables" u="1"/>
        <s v="Assemblage" u="1"/>
        <s v="Environnement électrique" u="1"/>
        <s v="Imprimantes" u="1"/>
        <s v="..." u="1"/>
      </sharedItems>
    </cacheField>
    <cacheField name="Stock initial" numFmtId="1">
      <sharedItems containsSemiMixedTypes="0" containsString="0" containsNumber="1" containsInteger="1" minValue="0" maxValue="88"/>
    </cacheField>
    <cacheField name="Stock actuel" numFmtId="1">
      <sharedItems containsSemiMixedTypes="0" containsString="0" containsNumber="1" containsInteger="1" minValue="0" maxValue="88"/>
    </cacheField>
    <cacheField name="Seuil d'alerte" numFmtId="0">
      <sharedItems containsSemiMixedTypes="0" containsString="0" containsNumber="1" containsInteger="1" minValue="0" maxValue="12"/>
    </cacheField>
    <cacheField name="Descriptif" numFmtId="0">
      <sharedItems containsBlank="1"/>
    </cacheField>
    <cacheField name="Stockage" numFmtId="0">
      <sharedItems/>
    </cacheField>
    <cacheField name="Observations" numFmtId="0">
      <sharedItems containsBlank="1"/>
    </cacheField>
    <cacheField name="Entrées" numFmtId="0">
      <sharedItems containsSemiMixedTypes="0" containsString="0" containsNumber="1" containsInteger="1" minValue="0" maxValue="60"/>
    </cacheField>
    <cacheField name="Sorties" numFmtId="0">
      <sharedItems containsSemiMixedTypes="0" containsString="0" containsNumber="1" containsInteger="1" minValue="0" maxValue="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ntine" refreshedDate="44217.65440821759" createdVersion="4" refreshedVersion="6" minRefreshableVersion="3" recordCount="36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0-12-15T00:00:00" maxDate="2021-01-19T00:00:00" count="5">
        <d v="2021-01-18T00:00:00"/>
        <d v="2021-01-15T00:00:00"/>
        <d v="2020-12-17T00:00:00"/>
        <d v="2020-12-15T00:00:00"/>
        <m/>
      </sharedItems>
      <fieldGroup par="8" base="0">
        <rangePr groupBy="months" startDate="2020-12-15T00:00:00" endDate="2021-01-1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1/2021"/>
        </groupItems>
      </fieldGroup>
    </cacheField>
    <cacheField name="Référence commande" numFmtId="0">
      <sharedItems containsString="0" containsBlank="1" containsNumber="1" containsInteger="1" minValue="119168" maxValue="120234"/>
    </cacheField>
    <cacheField name="Pièce" numFmtId="0">
      <sharedItems containsBlank="1"/>
    </cacheField>
    <cacheField name="Fournisseur" numFmtId="0">
      <sharedItems containsBlank="1" count="7">
        <s v="Pollet"/>
        <m/>
        <s v="IBM" u="1"/>
        <s v="Lenovo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1" maxValue="40"/>
    </cacheField>
    <cacheField name="PUHT" numFmtId="168">
      <sharedItems containsString="0" containsBlank="1" containsNumber="1" minValue="0" maxValue="32.32"/>
    </cacheField>
    <cacheField name="Montant HT" numFmtId="168">
      <sharedItems containsString="0" containsBlank="1" containsNumber="1" minValue="0" maxValue="191.16"/>
    </cacheField>
    <cacheField name="Observations" numFmtId="0">
      <sharedItems containsBlank="1"/>
    </cacheField>
    <cacheField name="Années" numFmtId="0" databaseField="0">
      <fieldGroup base="0">
        <rangePr groupBy="years" startDate="2020-12-15T00:00:00" endDate="2021-01-19T00:00:00"/>
        <groupItems count="4">
          <s v="&lt;15/12/2020"/>
          <s v="2020"/>
          <s v="2021"/>
          <s v="&gt;19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ntine" refreshedDate="44217.654408564813" createdVersion="4" refreshedVersion="6" minRefreshableVersion="3" recordCount="40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0-12-15T00:00:00" maxDate="2021-01-22T00:00:00" count="11">
        <d v="2021-01-21T00:00:00"/>
        <d v="2021-01-19T00:00:00"/>
        <d v="2021-01-15T00:00:00"/>
        <d v="2021-01-14T00:00:00"/>
        <d v="2021-01-11T00:00:00"/>
        <d v="2021-01-07T00:00:00"/>
        <d v="2021-01-04T00:00:00"/>
        <d v="2020-12-18T00:00:00"/>
        <d v="2020-12-17T00:00:00"/>
        <d v="2020-12-15T00:00:00"/>
        <m/>
      </sharedItems>
      <fieldGroup par="5" base="0">
        <rangePr groupBy="months" startDate="2020-12-15T00:00:00" endDate="2021-01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1/2021"/>
        </groupItems>
      </fieldGroup>
    </cacheField>
    <cacheField name="Pièce" numFmtId="0">
      <sharedItems containsBlank="1"/>
    </cacheField>
    <cacheField name="Technicien" numFmtId="0">
      <sharedItems containsBlank="1" count="16">
        <s v="Sandrine"/>
        <s v="Géraldine"/>
        <s v="Sébastien"/>
        <s v="Maryline"/>
        <s v="Laurent"/>
        <s v="Edwige"/>
        <s v="Michelle"/>
        <s v="Jannick"/>
        <s v="Amaury"/>
        <m/>
        <s v="Pierre" u="1"/>
        <s v="Rose" u="1"/>
        <s v="Louis" u="1"/>
        <s v="..." u="1"/>
        <s v="Gérard" u="1"/>
        <s v="Michel" u="1"/>
      </sharedItems>
    </cacheField>
    <cacheField name="Quantité" numFmtId="1">
      <sharedItems containsString="0" containsBlank="1" containsNumber="1" containsInteger="1" minValue="1" maxValue="36"/>
    </cacheField>
    <cacheField name="Observations" numFmtId="0">
      <sharedItems containsBlank="1"/>
    </cacheField>
    <cacheField name="Années" numFmtId="0" databaseField="0">
      <fieldGroup base="0">
        <rangePr groupBy="years" startDate="2020-12-15T00:00:00" endDate="2021-01-22T00:00:00"/>
        <groupItems count="4">
          <s v="&lt;15/12/2020"/>
          <s v="2020"/>
          <s v="2021"/>
          <s v="&gt;22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5">
  <r>
    <s v="Lingettes désinfectantes alimentaire"/>
    <x v="0"/>
    <n v="8"/>
    <n v="8"/>
    <n v="1"/>
    <s v="X 110"/>
    <s v="Mairie"/>
    <m/>
    <n v="0"/>
    <n v="0"/>
  </r>
  <r>
    <s v="Pichet Doseur 1L"/>
    <x v="0"/>
    <n v="0"/>
    <n v="3"/>
    <n v="1"/>
    <m/>
    <s v="Mairie"/>
    <m/>
    <n v="5"/>
    <n v="2"/>
  </r>
  <r>
    <s v="Manche bois à vis 1.30m"/>
    <x v="0"/>
    <n v="0"/>
    <n v="1"/>
    <n v="1"/>
    <m/>
    <s v="Mairie"/>
    <m/>
    <n v="2"/>
    <n v="1"/>
  </r>
  <r>
    <s v="Actirenov Poudre desincrustante"/>
    <x v="0"/>
    <n v="0"/>
    <n v="1"/>
    <n v="0"/>
    <s v="Seau 5Kgs"/>
    <s v="Cuisine"/>
    <m/>
    <n v="1"/>
    <n v="0"/>
  </r>
  <r>
    <s v="Bactaclim+"/>
    <x v="0"/>
    <n v="1"/>
    <n v="5"/>
    <n v="1"/>
    <s v="Bactéricide NBA Bidon 5L"/>
    <s v="Cuisine"/>
    <m/>
    <n v="4"/>
    <n v="0"/>
  </r>
  <r>
    <s v="Balai Cantonnier rouge"/>
    <x v="0"/>
    <n v="1"/>
    <n v="1"/>
    <n v="0"/>
    <m/>
    <s v="Mairie"/>
    <m/>
    <n v="0"/>
    <n v="0"/>
  </r>
  <r>
    <s v="Balai coco 29 cm"/>
    <x v="0"/>
    <n v="1"/>
    <n v="1"/>
    <n v="0"/>
    <m/>
    <s v="Mairie"/>
    <m/>
    <n v="2"/>
    <n v="2"/>
  </r>
  <r>
    <s v="Balai coco 37,5 cm"/>
    <x v="0"/>
    <n v="1"/>
    <n v="1"/>
    <n v="0"/>
    <m/>
    <s v="Mairie"/>
    <m/>
    <n v="0"/>
    <n v="0"/>
  </r>
  <r>
    <s v="Balai coco 60 cm"/>
    <x v="0"/>
    <n v="2"/>
    <n v="2"/>
    <n v="0"/>
    <m/>
    <s v="Mairie"/>
    <m/>
    <n v="0"/>
    <n v="0"/>
  </r>
  <r>
    <s v="Balai paille"/>
    <x v="0"/>
    <n v="1"/>
    <n v="1"/>
    <n v="0"/>
    <m/>
    <s v="Mairie"/>
    <m/>
    <n v="2"/>
    <n v="2"/>
  </r>
  <r>
    <s v="Bobine Dévidoir Central"/>
    <x v="0"/>
    <n v="1"/>
    <n v="7"/>
    <n v="1"/>
    <s v="X6"/>
    <s v="Cuisine"/>
    <m/>
    <n v="6"/>
    <n v="0"/>
  </r>
  <r>
    <s v="Bobine Essuie-Mains Hygialine écolabel "/>
    <x v="0"/>
    <n v="6"/>
    <n v="33"/>
    <n v="6"/>
    <s v="X6"/>
    <s v="Mairie"/>
    <m/>
    <n v="60"/>
    <n v="33"/>
  </r>
  <r>
    <s v="Bobines Essuie-mains Hygialine écolabel (Ca)"/>
    <x v="0"/>
    <n v="2"/>
    <n v="5"/>
    <n v="1"/>
    <s v="Rouleaux X6"/>
    <s v="Cantine"/>
    <m/>
    <n v="6"/>
    <n v="3"/>
  </r>
  <r>
    <s v="Brosse WC plastique Boule"/>
    <x v="0"/>
    <n v="0"/>
    <n v="2"/>
    <n v="1"/>
    <m/>
    <s v="Mairie"/>
    <m/>
    <n v="2"/>
    <n v="0"/>
  </r>
  <r>
    <s v="Charlotte clip Blanche"/>
    <x v="0"/>
    <n v="1"/>
    <n v="1"/>
    <n v="0"/>
    <s v="X100"/>
    <s v="Cuisine"/>
    <m/>
    <n v="1"/>
    <n v="1"/>
  </r>
  <r>
    <s v="Citrus 3 D+  1L"/>
    <x v="0"/>
    <n v="2"/>
    <n v="6"/>
    <n v="1"/>
    <s v="Bidon de 1L"/>
    <s v="Mairie"/>
    <m/>
    <n v="6"/>
    <n v="2"/>
  </r>
  <r>
    <s v="Citrus 3 D+ (Ca)"/>
    <x v="0"/>
    <n v="1"/>
    <n v="0"/>
    <n v="0"/>
    <s v="Virucide"/>
    <s v="Cantine"/>
    <m/>
    <n v="0"/>
    <n v="1"/>
  </r>
  <r>
    <s v="Citrus 3 D+ 5L"/>
    <x v="0"/>
    <n v="1"/>
    <n v="3"/>
    <n v="1"/>
    <s v="Bidon de 5 L"/>
    <s v="Mairie"/>
    <m/>
    <n v="2"/>
    <n v="0"/>
  </r>
  <r>
    <s v="Eponge grattante"/>
    <x v="0"/>
    <n v="10"/>
    <n v="9"/>
    <n v="2"/>
    <s v="Côté vert"/>
    <s v="Mairie"/>
    <m/>
    <n v="0"/>
    <n v="1"/>
  </r>
  <r>
    <s v="Eponge Jaune"/>
    <x v="0"/>
    <n v="5"/>
    <n v="5"/>
    <n v="2"/>
    <m/>
    <s v="Mairie"/>
    <m/>
    <n v="0"/>
    <n v="0"/>
  </r>
  <r>
    <s v="Frange microfibre mixte bleue 40cm"/>
    <x v="0"/>
    <n v="4"/>
    <n v="4"/>
    <n v="1"/>
    <s v="Serpillère à plat"/>
    <s v="Mairie"/>
    <m/>
    <n v="0"/>
    <n v="0"/>
  </r>
  <r>
    <s v="Gant ménage rose T8"/>
    <x v="0"/>
    <n v="8"/>
    <n v="8"/>
    <n v="1"/>
    <s v="X10"/>
    <s v="Mairie"/>
    <m/>
    <n v="0"/>
    <n v="0"/>
  </r>
  <r>
    <s v="Gants Latex T S (Ca)"/>
    <x v="0"/>
    <n v="4"/>
    <n v="4"/>
    <n v="1"/>
    <s v="boîte x100"/>
    <s v="Cantine"/>
    <m/>
    <n v="0"/>
    <n v="0"/>
  </r>
  <r>
    <s v="Gants Latex T.L"/>
    <x v="0"/>
    <n v="0"/>
    <n v="2"/>
    <n v="2"/>
    <m/>
    <s v="Mairie"/>
    <m/>
    <n v="2"/>
    <n v="0"/>
  </r>
  <r>
    <s v="Gants latex T.L (Ca)"/>
    <x v="0"/>
    <n v="0"/>
    <n v="2"/>
    <n v="1"/>
    <m/>
    <s v="Cantine"/>
    <m/>
    <n v="2"/>
    <n v="0"/>
  </r>
  <r>
    <s v="Gants Latex T.M"/>
    <x v="0"/>
    <n v="0"/>
    <n v="4"/>
    <n v="2"/>
    <m/>
    <s v="Mairie"/>
    <m/>
    <n v="4"/>
    <n v="0"/>
  </r>
  <r>
    <s v="Gants latex T.M (Ca)"/>
    <x v="0"/>
    <n v="0"/>
    <n v="3"/>
    <n v="1"/>
    <m/>
    <s v="Cantine"/>
    <m/>
    <n v="4"/>
    <n v="1"/>
  </r>
  <r>
    <s v="Gants vinyl T L (Ca)"/>
    <x v="0"/>
    <n v="2"/>
    <n v="2"/>
    <n v="1"/>
    <m/>
    <s v="Cantine"/>
    <m/>
    <n v="0"/>
    <n v="0"/>
  </r>
  <r>
    <s v="Gants vinyle non poudré T.L"/>
    <x v="0"/>
    <n v="0"/>
    <n v="0"/>
    <n v="1"/>
    <s v="Boîte de 100"/>
    <s v="Mairie"/>
    <m/>
    <n v="0"/>
    <n v="0"/>
  </r>
  <r>
    <s v="Gants vinyle non poudré T.M"/>
    <x v="0"/>
    <n v="0"/>
    <n v="0"/>
    <n v="1"/>
    <s v="Boîte de 100"/>
    <s v="Mairie"/>
    <m/>
    <n v="0"/>
    <n v="0"/>
  </r>
  <r>
    <s v="Gants vinyle non poudré T.XL"/>
    <x v="0"/>
    <n v="0"/>
    <n v="2"/>
    <n v="1"/>
    <s v="Boîte de 100"/>
    <s v="Mairie"/>
    <m/>
    <n v="2"/>
    <n v="0"/>
  </r>
  <r>
    <s v="Gel Hydroalcoolique (Ca)"/>
    <x v="0"/>
    <n v="2"/>
    <n v="2"/>
    <n v="1"/>
    <s v="Flacon 750Ml"/>
    <s v="Cantine"/>
    <m/>
    <n v="0"/>
    <n v="0"/>
  </r>
  <r>
    <s v="Graton Blanc"/>
    <x v="0"/>
    <n v="3"/>
    <n v="2"/>
    <n v="2"/>
    <m/>
    <s v="Mairie"/>
    <m/>
    <n v="0"/>
    <n v="1"/>
  </r>
  <r>
    <s v="Graton vert (Ca)"/>
    <x v="0"/>
    <n v="4"/>
    <n v="4"/>
    <n v="1"/>
    <m/>
    <s v="Cantine"/>
    <m/>
    <n v="0"/>
    <n v="0"/>
  </r>
  <r>
    <s v="Javel"/>
    <x v="0"/>
    <n v="1"/>
    <n v="1"/>
    <n v="1"/>
    <s v="Bidon de 5 L"/>
    <s v="Mairie"/>
    <m/>
    <n v="0"/>
    <n v="0"/>
  </r>
  <r>
    <s v="Javel 5L"/>
    <x v="0"/>
    <n v="1"/>
    <n v="1"/>
    <n v="0"/>
    <s v="Bidon 5L"/>
    <s v="Cuisine"/>
    <m/>
    <n v="0"/>
    <n v="0"/>
  </r>
  <r>
    <s v="Kéo Détergent vaisselle"/>
    <x v="0"/>
    <n v="1"/>
    <n v="0"/>
    <n v="0"/>
    <s v="Bidon 5L"/>
    <s v="Cuisine"/>
    <m/>
    <n v="0"/>
    <n v="1"/>
  </r>
  <r>
    <s v="Kéo Détergent vitres "/>
    <x v="0"/>
    <n v="4"/>
    <n v="16"/>
    <n v="1"/>
    <s v="500Ml"/>
    <s v="Mairie"/>
    <m/>
    <n v="12"/>
    <n v="0"/>
  </r>
  <r>
    <s v="Lavette microfibre Dotty Rose (Ca)"/>
    <x v="0"/>
    <n v="4"/>
    <n v="2"/>
    <n v="1"/>
    <m/>
    <s v="Cantine"/>
    <m/>
    <n v="0"/>
    <n v="2"/>
  </r>
  <r>
    <s v="Lavette microfibre Dotty Vert (Ca)"/>
    <x v="0"/>
    <n v="7"/>
    <n v="6"/>
    <n v="1"/>
    <m/>
    <s v="Cuisine"/>
    <m/>
    <n v="0"/>
    <n v="1"/>
  </r>
  <r>
    <s v="Lavette microfibre Laser Bleue"/>
    <x v="0"/>
    <n v="0"/>
    <n v="40"/>
    <n v="2"/>
    <m/>
    <s v="Mairie"/>
    <s v="Maternelles-CP"/>
    <n v="40"/>
    <n v="0"/>
  </r>
  <r>
    <s v="Lavette microfibre Laser Jaune"/>
    <x v="0"/>
    <n v="2"/>
    <n v="27"/>
    <n v="2"/>
    <s v="X5"/>
    <s v="Cantine"/>
    <s v="Cantine"/>
    <n v="25"/>
    <n v="0"/>
  </r>
  <r>
    <s v="Lavette microfibre Laser Noires"/>
    <x v="0"/>
    <n v="0"/>
    <n v="10"/>
    <n v="2"/>
    <m/>
    <s v="Mairie"/>
    <s v="SDF-Mairie-Biblio-Garderie"/>
    <n v="40"/>
    <n v="30"/>
  </r>
  <r>
    <s v="Lavette microfibre Laser Verte"/>
    <x v="0"/>
    <n v="6"/>
    <n v="40"/>
    <n v="2"/>
    <s v="X5"/>
    <s v="Mairie"/>
    <s v="Elementaires J.Macé"/>
    <n v="40"/>
    <n v="6"/>
  </r>
  <r>
    <s v="Lavette microfibre Rose"/>
    <x v="0"/>
    <n v="31"/>
    <n v="31"/>
    <n v="2"/>
    <m/>
    <s v="Mairie"/>
    <m/>
    <n v="0"/>
    <n v="0"/>
  </r>
  <r>
    <s v="Lessive"/>
    <x v="0"/>
    <n v="1"/>
    <n v="1"/>
    <n v="0"/>
    <s v="sac 15Kg"/>
    <s v="Mairie"/>
    <m/>
    <n v="0"/>
    <n v="0"/>
  </r>
  <r>
    <s v="Lingette Bactalim Désinf. X200 (Ca)"/>
    <x v="0"/>
    <n v="2"/>
    <n v="2"/>
    <n v="1"/>
    <m/>
    <s v="Cantine"/>
    <m/>
    <n v="0"/>
    <n v="0"/>
  </r>
  <r>
    <s v="Lingettes Antibactériennes "/>
    <x v="0"/>
    <n v="1"/>
    <n v="1"/>
    <n v="2"/>
    <s v="Boîte x60"/>
    <s v="Mairie"/>
    <m/>
    <n v="0"/>
    <n v="0"/>
  </r>
  <r>
    <s v="Papier Toilette WC Feuilles à feuilles"/>
    <x v="0"/>
    <n v="63"/>
    <n v="27"/>
    <n v="12"/>
    <s v="carton X36"/>
    <s v="Mairie"/>
    <m/>
    <n v="36"/>
    <n v="72"/>
  </r>
  <r>
    <s v="Papier Toilette WC Rouleau"/>
    <x v="0"/>
    <n v="88"/>
    <n v="88"/>
    <n v="6"/>
    <s v="Paquet x12"/>
    <s v="Mairie"/>
    <m/>
    <n v="0"/>
    <n v="0"/>
  </r>
  <r>
    <s v="Papier WC 2P Ecolabel X36 (Ca)"/>
    <x v="0"/>
    <n v="34"/>
    <n v="34"/>
    <n v="1"/>
    <m/>
    <s v="Cantine"/>
    <m/>
    <n v="0"/>
    <n v="0"/>
  </r>
  <r>
    <s v="Perfo Détartrant"/>
    <x v="0"/>
    <n v="1"/>
    <n v="1"/>
    <n v="0"/>
    <s v="Bidon 5 L"/>
    <s v="Cuisine"/>
    <m/>
    <n v="0"/>
    <n v="0"/>
  </r>
  <r>
    <s v="Perfo four Plus"/>
    <x v="0"/>
    <n v="1"/>
    <n v="1"/>
    <n v="0"/>
    <s v="Bidon 5 L "/>
    <s v="Cuisine"/>
    <m/>
    <n v="0"/>
    <n v="0"/>
  </r>
  <r>
    <s v="Perfo NDM"/>
    <x v="0"/>
    <n v="3"/>
    <n v="3"/>
    <n v="0"/>
    <s v="Bidon 5L"/>
    <s v="Cuisine"/>
    <m/>
    <n v="0"/>
    <n v="0"/>
  </r>
  <r>
    <s v="Perfo Rince "/>
    <x v="0"/>
    <n v="1"/>
    <n v="1"/>
    <n v="1"/>
    <s v="Bidon 20 Kgs"/>
    <s v="Cuisine"/>
    <m/>
    <n v="0"/>
    <n v="0"/>
  </r>
  <r>
    <s v="Perfolav Liquide C"/>
    <x v="0"/>
    <n v="1"/>
    <n v="1"/>
    <n v="0"/>
    <s v="Bidon 25L prouduit lave vaisselle"/>
    <s v="Cuisine"/>
    <m/>
    <n v="0"/>
    <n v="0"/>
  </r>
  <r>
    <s v="Raclette caoutchou 50 cm"/>
    <x v="0"/>
    <n v="2"/>
    <n v="2"/>
    <n v="0"/>
    <m/>
    <s v="Mairie"/>
    <m/>
    <n v="0"/>
    <n v="0"/>
  </r>
  <r>
    <s v="Résolutions Multi Usages"/>
    <x v="0"/>
    <n v="1"/>
    <n v="2"/>
    <n v="1"/>
    <s v="Bidon 5L produit multi surfaces vert"/>
    <s v="Mairie"/>
    <m/>
    <n v="1"/>
    <n v="0"/>
  </r>
  <r>
    <s v="Résolutions Multi Usages (Ca)"/>
    <x v="0"/>
    <n v="1"/>
    <n v="2"/>
    <n v="0"/>
    <m/>
    <s v="Cantine"/>
    <m/>
    <n v="1"/>
    <n v="0"/>
  </r>
  <r>
    <s v="Sac Poubelle 130L Renf. X10"/>
    <x v="0"/>
    <n v="1"/>
    <n v="31"/>
    <n v="2"/>
    <s v="carton x10 rouleaux"/>
    <s v="Mairie"/>
    <m/>
    <n v="30"/>
    <n v="0"/>
  </r>
  <r>
    <s v="Sacs aspirateur VP300"/>
    <x v="0"/>
    <n v="25"/>
    <n v="25"/>
    <n v="5"/>
    <s v="paquet x10"/>
    <s v="Mairie"/>
    <m/>
    <n v="0"/>
    <n v="0"/>
  </r>
  <r>
    <s v="Sacs poubelle 100L standard x10"/>
    <x v="0"/>
    <n v="12"/>
    <n v="12"/>
    <n v="5"/>
    <s v="rouleaux de 10"/>
    <s v="Mairie"/>
    <m/>
    <n v="0"/>
    <n v="0"/>
  </r>
  <r>
    <s v="Sacs poubelle 100L standard x25"/>
    <x v="0"/>
    <n v="28"/>
    <n v="28"/>
    <n v="5"/>
    <s v="Rouleaux de 25"/>
    <s v="Mairie"/>
    <m/>
    <n v="0"/>
    <n v="0"/>
  </r>
  <r>
    <s v="Sacs poubelle 10L Blancs x50"/>
    <x v="0"/>
    <n v="0"/>
    <n v="20"/>
    <n v="4"/>
    <s v="carton x20 rouleaux"/>
    <s v="Mairie"/>
    <m/>
    <n v="20"/>
    <n v="0"/>
  </r>
  <r>
    <s v="Sacs poubelle 30L Blancs x25"/>
    <x v="0"/>
    <n v="11"/>
    <n v="25"/>
    <n v="2"/>
    <s v="carton x20 rouleaux"/>
    <s v="Mairie"/>
    <m/>
    <n v="25"/>
    <n v="1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x v="0"/>
    <n v="120234"/>
    <s v="Sacs poubelle 10L Blancs x50"/>
    <x v="0"/>
    <n v="20"/>
    <n v="0.56999999999999995"/>
    <n v="11.399999999999999"/>
    <m/>
  </r>
  <r>
    <x v="0"/>
    <n v="120234"/>
    <s v="Sacs poubelle 5L Blancs x50"/>
    <x v="0"/>
    <n v="20"/>
    <n v="0.39"/>
    <n v="7.8000000000000007"/>
    <m/>
  </r>
  <r>
    <x v="1"/>
    <n v="120234"/>
    <s v="Pichet Doseur 1L"/>
    <x v="0"/>
    <n v="1"/>
    <n v="0"/>
    <n v="0"/>
    <m/>
  </r>
  <r>
    <x v="1"/>
    <n v="120234"/>
    <s v="Pichet Doseur 1L"/>
    <x v="0"/>
    <n v="4"/>
    <n v="6.67"/>
    <n v="26.68"/>
    <m/>
  </r>
  <r>
    <x v="1"/>
    <n v="120234"/>
    <s v="Charlotte clip Blanche"/>
    <x v="0"/>
    <n v="1"/>
    <n v="3.9"/>
    <n v="3.9"/>
    <m/>
  </r>
  <r>
    <x v="1"/>
    <n v="120234"/>
    <s v="Papier Toilette WC Feuilles à feuilles"/>
    <x v="0"/>
    <n v="36"/>
    <n v="0.75"/>
    <n v="27"/>
    <m/>
  </r>
  <r>
    <x v="1"/>
    <n v="120234"/>
    <s v="Bobine Essuie-Mains Hygialine écolabel "/>
    <x v="0"/>
    <n v="24"/>
    <n v="5.21"/>
    <n v="125.03999999999999"/>
    <m/>
  </r>
  <r>
    <x v="1"/>
    <n v="120234"/>
    <s v="Lavette microfibre Laser Noires"/>
    <x v="0"/>
    <n v="40"/>
    <n v="1.6"/>
    <n v="64"/>
    <m/>
  </r>
  <r>
    <x v="1"/>
    <n v="120234"/>
    <s v="Lavette microfibre Laser Verte"/>
    <x v="0"/>
    <n v="40"/>
    <n v="1.6"/>
    <n v="64"/>
    <m/>
  </r>
  <r>
    <x v="1"/>
    <n v="120234"/>
    <s v="Lavette microfibre Laser Bleue"/>
    <x v="0"/>
    <n v="40"/>
    <n v="1.6"/>
    <n v="64"/>
    <m/>
  </r>
  <r>
    <x v="1"/>
    <n v="120234"/>
    <s v="Lavette microfibre Laser Jaune"/>
    <x v="0"/>
    <n v="25"/>
    <n v="0"/>
    <n v="0"/>
    <m/>
  </r>
  <r>
    <x v="1"/>
    <n v="120234"/>
    <s v="Sac Poubelle 130L Renf. X10"/>
    <x v="0"/>
    <n v="30"/>
    <n v="1.52"/>
    <n v="45.6"/>
    <m/>
  </r>
  <r>
    <x v="1"/>
    <n v="120234"/>
    <s v="Citrus 3 D+ 5L"/>
    <x v="0"/>
    <n v="2"/>
    <n v="32.32"/>
    <n v="64.64"/>
    <m/>
  </r>
  <r>
    <x v="1"/>
    <n v="120234"/>
    <s v="Citrus 3 D+  1L"/>
    <x v="0"/>
    <n v="6"/>
    <n v="11.26"/>
    <n v="67.56"/>
    <m/>
  </r>
  <r>
    <x v="1"/>
    <n v="120234"/>
    <s v="Balai paille"/>
    <x v="0"/>
    <n v="2"/>
    <n v="5.26"/>
    <n v="10.52"/>
    <m/>
  </r>
  <r>
    <x v="1"/>
    <n v="120234"/>
    <s v="Manche bois à vis 1.30m"/>
    <x v="0"/>
    <n v="2"/>
    <n v="1.24"/>
    <n v="2.48"/>
    <m/>
  </r>
  <r>
    <x v="1"/>
    <n v="120234"/>
    <s v="Balai coco 29 cm"/>
    <x v="0"/>
    <n v="2"/>
    <n v="1.99"/>
    <n v="3.98"/>
    <m/>
  </r>
  <r>
    <x v="2"/>
    <n v="119169"/>
    <s v="Gants latex T.M (Ca)"/>
    <x v="0"/>
    <n v="4"/>
    <n v="10.88"/>
    <n v="43.52"/>
    <m/>
  </r>
  <r>
    <x v="2"/>
    <n v="119169"/>
    <s v="Gants latex T.L (Ca)"/>
    <x v="0"/>
    <n v="2"/>
    <n v="10.88"/>
    <n v="21.76"/>
    <m/>
  </r>
  <r>
    <x v="2"/>
    <n v="119169"/>
    <s v="Résolutions Multi Usages (Ca)"/>
    <x v="0"/>
    <n v="1"/>
    <n v="10.41"/>
    <n v="10.41"/>
    <m/>
  </r>
  <r>
    <x v="2"/>
    <n v="119169"/>
    <s v="Bactaclim+"/>
    <x v="0"/>
    <n v="4"/>
    <n v="18.84"/>
    <n v="75.36"/>
    <m/>
  </r>
  <r>
    <x v="2"/>
    <n v="119169"/>
    <s v="Actirenov Poudre desincrustante"/>
    <x v="0"/>
    <n v="1"/>
    <n v="24.28"/>
    <n v="24.28"/>
    <m/>
  </r>
  <r>
    <x v="2"/>
    <n v="119169"/>
    <s v="Bobines Essuie-mains Hygialine écolabel (Ca)"/>
    <x v="0"/>
    <n v="6"/>
    <n v="5.31"/>
    <n v="31.86"/>
    <m/>
  </r>
  <r>
    <x v="2"/>
    <n v="119169"/>
    <s v="Bobine Dévidoir Central"/>
    <x v="0"/>
    <n v="6"/>
    <n v="1.58"/>
    <n v="9.48"/>
    <m/>
  </r>
  <r>
    <x v="3"/>
    <n v="119168"/>
    <s v="Résolutions Multi Usages"/>
    <x v="0"/>
    <n v="1"/>
    <n v="10.41"/>
    <n v="10.41"/>
    <m/>
  </r>
  <r>
    <x v="3"/>
    <n v="119168"/>
    <s v="Gants Latex T.M"/>
    <x v="0"/>
    <n v="4"/>
    <n v="10.88"/>
    <n v="43.52"/>
    <m/>
  </r>
  <r>
    <x v="3"/>
    <n v="119168"/>
    <s v="Gants Latex T.L"/>
    <x v="0"/>
    <n v="2"/>
    <n v="10.88"/>
    <n v="21.76"/>
    <m/>
  </r>
  <r>
    <x v="3"/>
    <n v="119168"/>
    <s v="Brosse WC plastique Boule"/>
    <x v="0"/>
    <n v="2"/>
    <n v="0.99"/>
    <n v="1.98"/>
    <m/>
  </r>
  <r>
    <x v="3"/>
    <n v="119168"/>
    <s v="Savon mousse Ecolabel 1L"/>
    <x v="0"/>
    <n v="6"/>
    <n v="7.13"/>
    <n v="42.78"/>
    <m/>
  </r>
  <r>
    <x v="3"/>
    <n v="119168"/>
    <s v="Gants vinyle non poudré T.XL"/>
    <x v="0"/>
    <n v="2"/>
    <n v="8.56"/>
    <n v="17.12"/>
    <m/>
  </r>
  <r>
    <x v="3"/>
    <n v="119168"/>
    <s v="Tablefit"/>
    <x v="0"/>
    <n v="1"/>
    <n v="30.62"/>
    <n v="30.62"/>
    <m/>
  </r>
  <r>
    <x v="3"/>
    <n v="119168"/>
    <s v="Sacs poubelle 30L Blancs x25"/>
    <x v="0"/>
    <n v="25"/>
    <n v="1.45"/>
    <n v="36.25"/>
    <m/>
  </r>
  <r>
    <x v="3"/>
    <n v="119168"/>
    <s v="Kéo Détergent vitres "/>
    <x v="0"/>
    <n v="12"/>
    <n v="2.1"/>
    <n v="25.200000000000003"/>
    <m/>
  </r>
  <r>
    <x v="3"/>
    <n v="119168"/>
    <s v="Bobine Essuie-Mains Hygialine écolabel "/>
    <x v="0"/>
    <n v="36"/>
    <n v="5.31"/>
    <n v="191.16"/>
    <m/>
  </r>
  <r>
    <x v="3"/>
    <n v="119168"/>
    <s v="Citrus 3 D+"/>
    <x v="0"/>
    <n v="1"/>
    <n v="32.32"/>
    <n v="32.32"/>
    <m/>
  </r>
  <r>
    <x v="4"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s v="Sacs poubelle 30L Blancs x25"/>
    <x v="0"/>
    <n v="4"/>
    <m/>
  </r>
  <r>
    <x v="0"/>
    <s v="Papier Toilette WC Feuilles à feuilles"/>
    <x v="0"/>
    <n v="36"/>
    <m/>
  </r>
  <r>
    <x v="0"/>
    <s v="Savon mousse Ecolabel 1L"/>
    <x v="0"/>
    <n v="3"/>
    <m/>
  </r>
  <r>
    <x v="0"/>
    <s v="Bobine Essuie-Mains Hygialine écolabel "/>
    <x v="0"/>
    <n v="6"/>
    <m/>
  </r>
  <r>
    <x v="0"/>
    <s v="Bobine Essuie-Mains Hygialine écolabel "/>
    <x v="1"/>
    <n v="1"/>
    <m/>
  </r>
  <r>
    <x v="1"/>
    <s v="Sacs Poubelles 130L (Ca)"/>
    <x v="2"/>
    <n v="2"/>
    <m/>
  </r>
  <r>
    <x v="1"/>
    <s v="Gants latex T.M (Ca)"/>
    <x v="3"/>
    <n v="1"/>
    <m/>
  </r>
  <r>
    <x v="1"/>
    <s v="Bobine Essuie-Mains Hygialine écolabel "/>
    <x v="4"/>
    <n v="2"/>
    <m/>
  </r>
  <r>
    <x v="1"/>
    <s v="Bobines Essuie-mains Hygialine écolabel (Ca)"/>
    <x v="4"/>
    <n v="1"/>
    <m/>
  </r>
  <r>
    <x v="2"/>
    <s v="Lavette microfibre Laser Noires"/>
    <x v="1"/>
    <n v="10"/>
    <m/>
  </r>
  <r>
    <x v="2"/>
    <s v="Lavette microfibre Laser Noires"/>
    <x v="5"/>
    <n v="10"/>
    <m/>
  </r>
  <r>
    <x v="2"/>
    <s v="Lavette microfibre Laser Noires"/>
    <x v="6"/>
    <n v="10"/>
    <m/>
  </r>
  <r>
    <x v="2"/>
    <s v="Pichet Doseur 1L"/>
    <x v="3"/>
    <n v="1"/>
    <m/>
  </r>
  <r>
    <x v="2"/>
    <s v="Pichet Doseur 1L"/>
    <x v="0"/>
    <n v="1"/>
    <m/>
  </r>
  <r>
    <x v="2"/>
    <s v="Graton Blanc"/>
    <x v="0"/>
    <n v="1"/>
    <m/>
  </r>
  <r>
    <x v="2"/>
    <s v="Bobine Essuie-Mains Hygialine écolabel "/>
    <x v="0"/>
    <n v="6"/>
    <m/>
  </r>
  <r>
    <x v="2"/>
    <s v="Eponge grattante"/>
    <x v="7"/>
    <n v="1"/>
    <m/>
  </r>
  <r>
    <x v="2"/>
    <s v="Balai paille"/>
    <x v="7"/>
    <n v="1"/>
    <m/>
  </r>
  <r>
    <x v="2"/>
    <s v="Manche bois à vis 1.30m"/>
    <x v="7"/>
    <n v="1"/>
    <m/>
  </r>
  <r>
    <x v="2"/>
    <s v="Balai coco 29 cm"/>
    <x v="7"/>
    <n v="1"/>
    <m/>
  </r>
  <r>
    <x v="3"/>
    <s v="Lavette microfibre Laser Verte"/>
    <x v="3"/>
    <n v="6"/>
    <m/>
  </r>
  <r>
    <x v="4"/>
    <s v="Citrus 3 D+  1L"/>
    <x v="3"/>
    <n v="1"/>
    <m/>
  </r>
  <r>
    <x v="5"/>
    <s v="Balai paille"/>
    <x v="6"/>
    <n v="1"/>
    <m/>
  </r>
  <r>
    <x v="5"/>
    <s v="Sacs poubelle 30L Blancs x25"/>
    <x v="0"/>
    <n v="4"/>
    <m/>
  </r>
  <r>
    <x v="5"/>
    <s v="Bobine Essuie-Mains Hygialine écolabel "/>
    <x v="0"/>
    <n v="6"/>
    <m/>
  </r>
  <r>
    <x v="5"/>
    <s v="Balai coco 29 cm"/>
    <x v="0"/>
    <n v="1"/>
    <m/>
  </r>
  <r>
    <x v="5"/>
    <s v="Citrus 3 D+  1L"/>
    <x v="0"/>
    <n v="1"/>
    <m/>
  </r>
  <r>
    <x v="5"/>
    <s v="Lavette microfibre Dotty Rose (Ca)"/>
    <x v="3"/>
    <n v="2"/>
    <m/>
  </r>
  <r>
    <x v="6"/>
    <s v="Charlotte clip Blanche"/>
    <x v="2"/>
    <n v="1"/>
    <m/>
  </r>
  <r>
    <x v="6"/>
    <s v="Sacs poubelle 30L Blancs x25"/>
    <x v="8"/>
    <n v="2"/>
    <m/>
  </r>
  <r>
    <x v="6"/>
    <s v="Papier Toilette WC Feuilles à feuilles"/>
    <x v="8"/>
    <n v="36"/>
    <m/>
  </r>
  <r>
    <x v="6"/>
    <s v="Bobine Essuie-Mains Hygialine écolabel "/>
    <x v="8"/>
    <n v="6"/>
    <m/>
  </r>
  <r>
    <x v="6"/>
    <s v="Bobine Essuie-Mains Hygialine écolabel "/>
    <x v="0"/>
    <n v="6"/>
    <m/>
  </r>
  <r>
    <x v="6"/>
    <s v="Sacs poubelle 30L Blancs x25"/>
    <x v="3"/>
    <n v="1"/>
    <m/>
  </r>
  <r>
    <x v="6"/>
    <s v="Lavette microfibre Dotty Vert (Ca)"/>
    <x v="2"/>
    <n v="1"/>
    <m/>
  </r>
  <r>
    <x v="7"/>
    <s v="Citrus 3 D+ (Ca)"/>
    <x v="2"/>
    <n v="1"/>
    <m/>
  </r>
  <r>
    <x v="8"/>
    <s v="Bobines Essuie-mains Hygialine écolabel (Ca)"/>
    <x v="3"/>
    <n v="2"/>
    <m/>
  </r>
  <r>
    <x v="8"/>
    <s v="Kéo Détergent vaisselle"/>
    <x v="2"/>
    <n v="1"/>
    <m/>
  </r>
  <r>
    <x v="9"/>
    <s v="Gants vinyl T L"/>
    <x v="2"/>
    <n v="1"/>
    <m/>
  </r>
  <r>
    <x v="10"/>
    <m/>
    <x v="9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31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3:K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8">
        <item m="1" x="5"/>
        <item m="1" x="4"/>
        <item m="1" x="6"/>
        <item m="1" x="2"/>
        <item m="1" x="3"/>
        <item x="1"/>
        <item x="0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3">
    <i>
      <x v="1"/>
      <x v="11"/>
    </i>
    <i>
      <x v="2"/>
      <x/>
    </i>
    <i t="grand">
      <x/>
    </i>
  </rowItems>
  <colFields count="1">
    <field x="3"/>
  </colFields>
  <colItems count="2">
    <i>
      <x v="6"/>
    </i>
    <i t="grand">
      <x/>
    </i>
  </colItems>
  <dataFields count="1">
    <dataField name="Quantités" fld="4" baseField="0" baseItem="0"/>
  </dataFields>
  <formats count="15">
    <format dxfId="363">
      <pivotArea field="8" type="button" dataOnly="0" labelOnly="1" outline="0" axis="axisRow" fieldPosition="0"/>
    </format>
    <format dxfId="362">
      <pivotArea field="0" type="button" dataOnly="0" labelOnly="1" outline="0" axis="axisRow" fieldPosition="1"/>
    </format>
    <format dxfId="36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60">
      <pivotArea dataOnly="0" labelOnly="1" grandCol="1" outline="0" fieldPosition="0"/>
    </format>
    <format dxfId="359">
      <pivotArea field="8" type="button" dataOnly="0" labelOnly="1" outline="0" axis="axisRow" fieldPosition="0"/>
    </format>
    <format dxfId="358">
      <pivotArea field="0" type="button" dataOnly="0" labelOnly="1" outline="0" axis="axisRow" fieldPosition="1"/>
    </format>
    <format dxfId="35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56">
      <pivotArea dataOnly="0" labelOnly="1" grandCol="1" outline="0" fieldPosition="0"/>
    </format>
    <format dxfId="355">
      <pivotArea field="8" type="button" dataOnly="0" labelOnly="1" outline="0" axis="axisRow" fieldPosition="0"/>
    </format>
    <format dxfId="354">
      <pivotArea field="0" type="button" dataOnly="0" labelOnly="1" outline="0" axis="axisRow" fieldPosition="1"/>
    </format>
    <format dxfId="35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52">
      <pivotArea dataOnly="0" labelOnly="1" grandCol="1" outline="0" fieldPosition="0"/>
    </format>
    <format dxfId="351">
      <pivotArea type="origin" dataOnly="0" labelOnly="1" outline="0" fieldPosition="0"/>
    </format>
    <format dxfId="350">
      <pivotArea field="3" type="button" dataOnly="0" labelOnly="1" outline="0" axis="axisCol" fieldPosition="0"/>
    </format>
    <format dxfId="34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23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A3:B5" firstHeaderRow="2" firstDataRow="2" firstDataCol="1"/>
  <pivotFields count="10">
    <pivotField compact="0" outline="0" showAll="0"/>
    <pivotField axis="axisRow" compact="0" outline="0" showAll="0">
      <items count="9">
        <item m="1" x="2"/>
        <item m="1" x="4"/>
        <item m="1" x="3"/>
        <item m="1" x="5"/>
        <item m="1" x="6"/>
        <item h="1" m="1" x="1"/>
        <item h="1" m="1" x="7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368">
      <pivotArea field="1" type="button" dataOnly="0" labelOnly="1" outline="0" axis="axisRow" fieldPosition="0"/>
    </format>
    <format dxfId="367">
      <pivotArea field="1" type="button" dataOnly="0" labelOnly="1" outline="0" axis="axisRow" fieldPosition="0"/>
    </format>
    <format dxfId="366">
      <pivotArea field="1" type="button" dataOnly="0" labelOnly="1" outline="0" axis="axisRow" fieldPosition="0"/>
    </format>
    <format dxfId="365">
      <pivotArea type="origin" dataOnly="0" labelOnly="1" outline="0" fieldPosition="0"/>
    </format>
    <format dxfId="36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35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40:S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axis="axisCol" compact="0" outline="0" showAll="0" defaultSubtotal="0">
      <items count="16">
        <item m="1" x="14"/>
        <item m="1" x="12"/>
        <item m="1" x="15"/>
        <item m="1" x="10"/>
        <item m="1" x="11"/>
        <item x="9"/>
        <item m="1" x="13"/>
        <item x="2"/>
        <item x="0"/>
        <item x="1"/>
        <item x="3"/>
        <item x="4"/>
        <item x="5"/>
        <item x="6"/>
        <item x="7"/>
        <item x="8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3">
    <i>
      <x v="1"/>
      <x v="11"/>
    </i>
    <i>
      <x v="2"/>
      <x/>
    </i>
    <i t="grand">
      <x/>
    </i>
  </rowItems>
  <colFields count="1">
    <field x="2"/>
  </colFields>
  <colItems count="10"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colItems>
  <dataFields count="1">
    <dataField name="Quantités" fld="3" baseField="0" baseItem="0"/>
  </dataFields>
  <formats count="11">
    <format dxfId="379">
      <pivotArea field="5" type="button" dataOnly="0" labelOnly="1" outline="0" axis="axisRow" fieldPosition="0"/>
    </format>
    <format dxfId="378">
      <pivotArea field="0" type="button" dataOnly="0" labelOnly="1" outline="0" axis="axisRow" fieldPosition="1"/>
    </format>
    <format dxfId="377">
      <pivotArea dataOnly="0" labelOnly="1" grandCol="1" outline="0" fieldPosition="0"/>
    </format>
    <format dxfId="376">
      <pivotArea field="5" type="button" dataOnly="0" labelOnly="1" outline="0" axis="axisRow" fieldPosition="0"/>
    </format>
    <format dxfId="375">
      <pivotArea field="0" type="button" dataOnly="0" labelOnly="1" outline="0" axis="axisRow" fieldPosition="1"/>
    </format>
    <format dxfId="374">
      <pivotArea dataOnly="0" labelOnly="1" grandCol="1" outline="0" fieldPosition="0"/>
    </format>
    <format dxfId="373">
      <pivotArea field="5" type="button" dataOnly="0" labelOnly="1" outline="0" axis="axisRow" fieldPosition="0"/>
    </format>
    <format dxfId="372">
      <pivotArea field="0" type="button" dataOnly="0" labelOnly="1" outline="0" axis="axisRow" fieldPosition="1"/>
    </format>
    <format dxfId="371">
      <pivotArea dataOnly="0" labelOnly="1" grandCol="1" outline="0" fieldPosition="0"/>
    </format>
    <format dxfId="370">
      <pivotArea type="origin" dataOnly="0" labelOnly="1" outline="0" fieldPosition="0"/>
    </format>
    <format dxfId="36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31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21:K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8">
        <item m="1" x="5"/>
        <item m="1" x="4"/>
        <item m="1" x="6"/>
        <item m="1" x="2"/>
        <item m="1" x="3"/>
        <item x="1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3">
    <i>
      <x v="1"/>
      <x v="11"/>
    </i>
    <i>
      <x v="2"/>
      <x/>
    </i>
    <i t="grand">
      <x/>
    </i>
  </rowItems>
  <colFields count="1">
    <field x="3"/>
  </colFields>
  <colItems count="2">
    <i>
      <x v="6"/>
    </i>
    <i t="grand">
      <x/>
    </i>
  </colItems>
  <dataFields count="1">
    <dataField name="Montants HT" fld="6" baseField="0" baseItem="3" numFmtId="169"/>
  </dataFields>
  <formats count="16">
    <format dxfId="395">
      <pivotArea field="8" type="button" dataOnly="0" labelOnly="1" outline="0" axis="axisRow" fieldPosition="0"/>
    </format>
    <format dxfId="394">
      <pivotArea field="0" type="button" dataOnly="0" labelOnly="1" outline="0" axis="axisRow" fieldPosition="1"/>
    </format>
    <format dxfId="39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92">
      <pivotArea dataOnly="0" labelOnly="1" grandCol="1" outline="0" fieldPosition="0"/>
    </format>
    <format dxfId="391">
      <pivotArea field="8" type="button" dataOnly="0" labelOnly="1" outline="0" axis="axisRow" fieldPosition="0"/>
    </format>
    <format dxfId="390">
      <pivotArea field="0" type="button" dataOnly="0" labelOnly="1" outline="0" axis="axisRow" fieldPosition="1"/>
    </format>
    <format dxfId="38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8">
      <pivotArea dataOnly="0" labelOnly="1" grandCol="1" outline="0" fieldPosition="0"/>
    </format>
    <format dxfId="387">
      <pivotArea field="8" type="button" dataOnly="0" labelOnly="1" outline="0" axis="axisRow" fieldPosition="0"/>
    </format>
    <format dxfId="386">
      <pivotArea field="0" type="button" dataOnly="0" labelOnly="1" outline="0" axis="axisRow" fieldPosition="1"/>
    </format>
    <format dxfId="38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4">
      <pivotArea dataOnly="0" labelOnly="1" grandCol="1" outline="0" fieldPosition="0"/>
    </format>
    <format dxfId="383">
      <pivotArea type="origin" dataOnly="0" labelOnly="1" outline="0" fieldPosition="0"/>
    </format>
    <format dxfId="382">
      <pivotArea field="3" type="button" dataOnly="0" labelOnly="1" outline="0" axis="axisCol" fieldPosition="0"/>
    </format>
    <format dxfId="381">
      <pivotArea type="topRight" dataOnly="0" labelOnly="1" outline="0" fieldPosition="0"/>
    </format>
    <format dxfId="38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G5"/>
  <sheetViews>
    <sheetView topLeftCell="A4" workbookViewId="0"/>
  </sheetViews>
  <sheetFormatPr baseColWidth="10" defaultRowHeight="15" x14ac:dyDescent="0.25"/>
  <cols>
    <col min="1" max="1" width="11.42578125" style="100"/>
    <col min="2" max="2" width="47.7109375" style="100" customWidth="1"/>
    <col min="3" max="16384" width="11.42578125" style="100"/>
  </cols>
  <sheetData>
    <row r="1" spans="3:7" ht="31.5" customHeight="1" x14ac:dyDescent="0.25"/>
    <row r="2" spans="3:7" ht="31.5" customHeight="1" x14ac:dyDescent="0.25"/>
    <row r="3" spans="3:7" ht="31.5" customHeight="1" x14ac:dyDescent="0.35">
      <c r="C3" s="101" t="str">
        <f>Raison_Sociale</f>
        <v>Mairie de Champagné les Marais</v>
      </c>
    </row>
    <row r="4" spans="3:7" ht="31.5" customHeight="1" x14ac:dyDescent="0.25">
      <c r="C4" s="102" t="str">
        <f>Titre</f>
        <v>Gestion de stocks</v>
      </c>
      <c r="D4" s="103"/>
      <c r="E4" s="103"/>
      <c r="F4" s="103"/>
      <c r="G4" s="103"/>
    </row>
    <row r="5" spans="3:7" ht="318.75" customHeight="1" x14ac:dyDescent="0.25"/>
  </sheetData>
  <sheetProtection sheet="1" objects="1" scenarios="1" formatCells="0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84"/>
  <sheetViews>
    <sheetView tabSelected="1" workbookViewId="0">
      <pane ySplit="3" topLeftCell="A55" activePane="bottomLeft" state="frozen"/>
      <selection activeCell="B2" sqref="B2"/>
      <selection pane="bottomLeft" activeCell="D58" sqref="D58"/>
    </sheetView>
  </sheetViews>
  <sheetFormatPr baseColWidth="10" defaultRowHeight="15" x14ac:dyDescent="0.25"/>
  <cols>
    <col min="1" max="1" width="40.7109375" style="1" customWidth="1"/>
    <col min="2" max="2" width="13.7109375" style="1" customWidth="1"/>
    <col min="3" max="3" width="10.7109375" style="2" customWidth="1"/>
    <col min="4" max="5" width="10.7109375" style="1" customWidth="1"/>
    <col min="6" max="6" width="35.7109375" style="6" customWidth="1"/>
    <col min="7" max="7" width="12.7109375" style="6" customWidth="1"/>
    <col min="8" max="8" width="28.710937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29" customFormat="1" ht="21" x14ac:dyDescent="0.25">
      <c r="A1" s="32" t="s">
        <v>7</v>
      </c>
      <c r="B1" s="26"/>
      <c r="C1" s="27">
        <f>SUBTOTAL(9,C3:C68)</f>
        <v>405</v>
      </c>
      <c r="D1" s="27">
        <f>SUBTOTAL(9,D3:D68)</f>
        <v>615</v>
      </c>
      <c r="E1" s="26"/>
      <c r="F1" s="28"/>
      <c r="G1" s="28"/>
      <c r="H1" s="26"/>
      <c r="I1" s="27">
        <f>SUBTOTAL(9,I3:I68)</f>
        <v>383</v>
      </c>
      <c r="J1" s="27">
        <f>SUBTOTAL(9,J3:J68)</f>
        <v>173</v>
      </c>
      <c r="M1" s="30"/>
      <c r="N1" s="30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1" customFormat="1" ht="36.75" customHeight="1" x14ac:dyDescent="0.25">
      <c r="A3" s="49" t="s">
        <v>2</v>
      </c>
      <c r="B3" s="73" t="s">
        <v>23</v>
      </c>
      <c r="C3" s="50" t="s">
        <v>13</v>
      </c>
      <c r="D3" s="51" t="s">
        <v>12</v>
      </c>
      <c r="E3" s="51" t="s">
        <v>51</v>
      </c>
      <c r="F3" s="51" t="s">
        <v>52</v>
      </c>
      <c r="G3" s="51" t="s">
        <v>53</v>
      </c>
      <c r="H3" s="51" t="s">
        <v>9</v>
      </c>
      <c r="I3" s="78" t="s">
        <v>10</v>
      </c>
      <c r="J3" s="78" t="s">
        <v>11</v>
      </c>
      <c r="M3" s="31" t="s">
        <v>3</v>
      </c>
      <c r="N3" s="31" t="s">
        <v>3</v>
      </c>
      <c r="AC3" s="31" t="s">
        <v>1</v>
      </c>
      <c r="AF3" s="31" t="s">
        <v>0</v>
      </c>
    </row>
    <row r="4" spans="1:32" x14ac:dyDescent="0.25">
      <c r="A4" s="6" t="s">
        <v>195</v>
      </c>
      <c r="B4" s="6" t="s">
        <v>56</v>
      </c>
      <c r="C4" s="2">
        <v>8</v>
      </c>
      <c r="D4" s="99">
        <f>C4+I4-J4</f>
        <v>8</v>
      </c>
      <c r="E4" s="1">
        <v>1</v>
      </c>
      <c r="F4" s="6" t="s">
        <v>196</v>
      </c>
      <c r="G4" s="6" t="s">
        <v>60</v>
      </c>
      <c r="H4" s="20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25">
      <c r="A5" s="6" t="s">
        <v>193</v>
      </c>
      <c r="B5" s="6" t="s">
        <v>56</v>
      </c>
      <c r="C5" s="2">
        <v>0</v>
      </c>
      <c r="D5" s="99">
        <f t="shared" ref="D5:D36" si="0">C5+I5-J5</f>
        <v>3</v>
      </c>
      <c r="E5" s="1">
        <v>1</v>
      </c>
      <c r="G5" s="6" t="s">
        <v>60</v>
      </c>
      <c r="H5" s="20"/>
      <c r="I5" s="5">
        <f>SUMIF(Entrées!C:C,A:A,Entrées!E:E)</f>
        <v>5</v>
      </c>
      <c r="J5" s="5">
        <f>SUMIF(Sorties!B:B,A:A,Sorties!D:D)</f>
        <v>2</v>
      </c>
      <c r="L5" s="3"/>
    </row>
    <row r="6" spans="1:32" x14ac:dyDescent="0.25">
      <c r="A6" s="6" t="s">
        <v>192</v>
      </c>
      <c r="B6" s="6" t="s">
        <v>56</v>
      </c>
      <c r="C6" s="2">
        <v>0</v>
      </c>
      <c r="D6" s="99">
        <f t="shared" si="0"/>
        <v>1</v>
      </c>
      <c r="E6" s="1">
        <v>1</v>
      </c>
      <c r="G6" s="6" t="s">
        <v>60</v>
      </c>
      <c r="H6" s="20"/>
      <c r="I6" s="5">
        <f>SUMIF(Entrées!C:C,A:A,Entrées!E:E)</f>
        <v>2</v>
      </c>
      <c r="J6" s="5">
        <f>SUMIF(Sorties!B:B,A:A,Sorties!D:D)</f>
        <v>1</v>
      </c>
      <c r="L6" s="3"/>
    </row>
    <row r="7" spans="1:32" x14ac:dyDescent="0.25">
      <c r="A7" s="6" t="s">
        <v>172</v>
      </c>
      <c r="B7" s="6" t="s">
        <v>56</v>
      </c>
      <c r="C7" s="2">
        <v>0</v>
      </c>
      <c r="D7" s="99">
        <f t="shared" si="0"/>
        <v>1</v>
      </c>
      <c r="E7" s="1">
        <v>0</v>
      </c>
      <c r="F7" s="6" t="s">
        <v>173</v>
      </c>
      <c r="G7" s="6" t="s">
        <v>61</v>
      </c>
      <c r="H7" s="20"/>
      <c r="I7" s="5">
        <f>SUMIF(Entrées!C:C,A:A,Entrées!E:E)</f>
        <v>1</v>
      </c>
      <c r="J7" s="5">
        <f>SUMIF(Sorties!B:B,A:A,Sorties!D:D)</f>
        <v>0</v>
      </c>
      <c r="L7" s="3"/>
    </row>
    <row r="8" spans="1:32" x14ac:dyDescent="0.25">
      <c r="A8" s="6" t="s">
        <v>85</v>
      </c>
      <c r="B8" s="6" t="s">
        <v>56</v>
      </c>
      <c r="C8" s="2">
        <v>1</v>
      </c>
      <c r="D8" s="99">
        <f t="shared" si="0"/>
        <v>5</v>
      </c>
      <c r="E8" s="1">
        <v>1</v>
      </c>
      <c r="F8" s="6" t="s">
        <v>86</v>
      </c>
      <c r="G8" s="6" t="s">
        <v>61</v>
      </c>
      <c r="H8" s="20"/>
      <c r="I8" s="5">
        <f>SUMIF(Entrées!C:C,A:A,Entrées!E:E)</f>
        <v>4</v>
      </c>
      <c r="J8" s="5">
        <f>SUMIF(Sorties!B:B,A:A,Sorties!D:D)</f>
        <v>0</v>
      </c>
      <c r="L8" s="3"/>
    </row>
    <row r="9" spans="1:32" x14ac:dyDescent="0.25">
      <c r="A9" s="91" t="s">
        <v>137</v>
      </c>
      <c r="B9" s="6" t="s">
        <v>56</v>
      </c>
      <c r="C9" s="2">
        <v>1</v>
      </c>
      <c r="D9" s="99">
        <f t="shared" si="0"/>
        <v>1</v>
      </c>
      <c r="E9" s="1">
        <v>0</v>
      </c>
      <c r="G9" s="6" t="s">
        <v>60</v>
      </c>
      <c r="I9" s="5">
        <f>SUMIF(Entrées!C:C,A:A,Entrées!E:E)</f>
        <v>0</v>
      </c>
      <c r="J9" s="5">
        <f>SUMIF(Sorties!B:B,A:A,Sorties!D:D)</f>
        <v>0</v>
      </c>
      <c r="L9" s="3"/>
    </row>
    <row r="10" spans="1:32" x14ac:dyDescent="0.25">
      <c r="A10" s="6" t="s">
        <v>140</v>
      </c>
      <c r="B10" s="6" t="s">
        <v>56</v>
      </c>
      <c r="C10" s="2">
        <v>1</v>
      </c>
      <c r="D10" s="99">
        <f t="shared" si="0"/>
        <v>1</v>
      </c>
      <c r="E10" s="1">
        <v>0</v>
      </c>
      <c r="G10" s="6" t="s">
        <v>60</v>
      </c>
      <c r="I10" s="5">
        <f>SUMIF(Entrées!C:C,A:A,Entrées!E:E)</f>
        <v>2</v>
      </c>
      <c r="J10" s="5">
        <f>SUMIF(Sorties!B:B,A:A,Sorties!D:D)</f>
        <v>2</v>
      </c>
      <c r="L10" s="3"/>
    </row>
    <row r="11" spans="1:32" x14ac:dyDescent="0.25">
      <c r="A11" s="6" t="s">
        <v>141</v>
      </c>
      <c r="B11" s="6" t="s">
        <v>56</v>
      </c>
      <c r="C11" s="2">
        <v>1</v>
      </c>
      <c r="D11" s="99">
        <f t="shared" si="0"/>
        <v>1</v>
      </c>
      <c r="E11" s="1">
        <v>0</v>
      </c>
      <c r="G11" s="6" t="s">
        <v>60</v>
      </c>
      <c r="I11" s="5">
        <f>SUMIF(Entrées!C:C,A:A,Entrées!E:E)</f>
        <v>0</v>
      </c>
      <c r="J11" s="5">
        <f>SUMIF(Sorties!B:B,A:A,Sorties!D:D)</f>
        <v>0</v>
      </c>
      <c r="L11" s="3"/>
    </row>
    <row r="12" spans="1:32" x14ac:dyDescent="0.25">
      <c r="A12" s="6" t="s">
        <v>139</v>
      </c>
      <c r="B12" s="6" t="s">
        <v>56</v>
      </c>
      <c r="C12" s="2">
        <v>2</v>
      </c>
      <c r="D12" s="99">
        <f t="shared" si="0"/>
        <v>2</v>
      </c>
      <c r="E12" s="1">
        <v>0</v>
      </c>
      <c r="G12" s="6" t="s">
        <v>60</v>
      </c>
      <c r="I12" s="5">
        <f>SUMIF(Entrées!C:C,A:A,Entrées!E:E)</f>
        <v>0</v>
      </c>
      <c r="J12" s="5">
        <f>SUMIF(Sorties!B:B,A:A,Sorties!D:D)</f>
        <v>0</v>
      </c>
      <c r="L12" s="3"/>
    </row>
    <row r="13" spans="1:32" x14ac:dyDescent="0.25">
      <c r="A13" s="6" t="s">
        <v>185</v>
      </c>
      <c r="B13" s="6" t="s">
        <v>56</v>
      </c>
      <c r="C13" s="2">
        <v>1</v>
      </c>
      <c r="D13" s="99">
        <f t="shared" si="0"/>
        <v>1</v>
      </c>
      <c r="E13" s="1">
        <v>0</v>
      </c>
      <c r="G13" s="6" t="s">
        <v>60</v>
      </c>
      <c r="H13" s="20"/>
      <c r="I13" s="5">
        <f>SUMIF(Entrées!C:C,A:A,Entrées!E:E)</f>
        <v>2</v>
      </c>
      <c r="J13" s="5">
        <f>SUMIF(Sorties!B:B,A:A,Sorties!D:D)</f>
        <v>2</v>
      </c>
      <c r="L13" s="3"/>
    </row>
    <row r="14" spans="1:32" x14ac:dyDescent="0.25">
      <c r="A14" s="6" t="s">
        <v>80</v>
      </c>
      <c r="B14" s="6" t="s">
        <v>56</v>
      </c>
      <c r="C14" s="2">
        <v>1</v>
      </c>
      <c r="D14" s="99">
        <f t="shared" si="0"/>
        <v>7</v>
      </c>
      <c r="E14" s="1">
        <v>1</v>
      </c>
      <c r="F14" s="6" t="s">
        <v>67</v>
      </c>
      <c r="G14" s="6" t="s">
        <v>61</v>
      </c>
      <c r="H14" s="20"/>
      <c r="I14" s="5">
        <f>SUMIF(Entrées!C:C,A:A,Entrées!E:E)</f>
        <v>6</v>
      </c>
      <c r="J14" s="5">
        <f>SUMIF(Sorties!B:B,A:A,Sorties!D:D)</f>
        <v>0</v>
      </c>
      <c r="L14" s="3"/>
    </row>
    <row r="15" spans="1:32" x14ac:dyDescent="0.25">
      <c r="A15" s="6" t="s">
        <v>178</v>
      </c>
      <c r="B15" s="6" t="s">
        <v>56</v>
      </c>
      <c r="C15" s="2">
        <v>6</v>
      </c>
      <c r="D15" s="99">
        <f t="shared" si="0"/>
        <v>33</v>
      </c>
      <c r="E15" s="1">
        <v>6</v>
      </c>
      <c r="F15" s="6" t="s">
        <v>67</v>
      </c>
      <c r="G15" s="6" t="s">
        <v>60</v>
      </c>
      <c r="H15" s="20"/>
      <c r="I15" s="5">
        <f>SUMIF(Entrées!C:C,A:A,Entrées!E:E)</f>
        <v>60</v>
      </c>
      <c r="J15" s="5">
        <f>SUMIF(Sorties!B:B,A:A,Sorties!D:D)</f>
        <v>33</v>
      </c>
      <c r="L15" s="3"/>
    </row>
    <row r="16" spans="1:32" x14ac:dyDescent="0.25">
      <c r="A16" s="6" t="s">
        <v>154</v>
      </c>
      <c r="B16" s="6" t="s">
        <v>56</v>
      </c>
      <c r="C16" s="2">
        <v>2</v>
      </c>
      <c r="D16" s="99">
        <f t="shared" si="0"/>
        <v>5</v>
      </c>
      <c r="E16" s="1">
        <v>1</v>
      </c>
      <c r="F16" s="6" t="s">
        <v>153</v>
      </c>
      <c r="G16" s="6" t="s">
        <v>94</v>
      </c>
      <c r="H16" s="20"/>
      <c r="I16" s="5">
        <f>SUMIF(Entrées!C:C,A:A,Entrées!E:E)</f>
        <v>6</v>
      </c>
      <c r="J16" s="5">
        <f>SUMIF(Sorties!B:B,A:A,Sorties!D:D)</f>
        <v>3</v>
      </c>
      <c r="L16" s="3"/>
    </row>
    <row r="17" spans="1:12" x14ac:dyDescent="0.25">
      <c r="A17" s="6" t="s">
        <v>169</v>
      </c>
      <c r="B17" s="6" t="s">
        <v>56</v>
      </c>
      <c r="C17" s="2">
        <v>0</v>
      </c>
      <c r="D17" s="99">
        <f t="shared" si="0"/>
        <v>2</v>
      </c>
      <c r="E17" s="1">
        <v>1</v>
      </c>
      <c r="G17" s="6" t="s">
        <v>60</v>
      </c>
      <c r="H17" s="20"/>
      <c r="I17" s="5">
        <f>SUMIF(Entrées!C:C,A:A,Entrées!E:E)</f>
        <v>2</v>
      </c>
      <c r="J17" s="5">
        <f>SUMIF(Sorties!B:B,A:A,Sorties!D:D)</f>
        <v>0</v>
      </c>
      <c r="L17" s="3"/>
    </row>
    <row r="18" spans="1:12" x14ac:dyDescent="0.25">
      <c r="A18" s="6" t="s">
        <v>81</v>
      </c>
      <c r="B18" s="6" t="s">
        <v>56</v>
      </c>
      <c r="C18" s="2">
        <v>1</v>
      </c>
      <c r="D18" s="99">
        <f t="shared" si="0"/>
        <v>1</v>
      </c>
      <c r="E18" s="1">
        <v>0</v>
      </c>
      <c r="F18" s="6" t="s">
        <v>82</v>
      </c>
      <c r="G18" s="6" t="s">
        <v>61</v>
      </c>
      <c r="H18" s="20"/>
      <c r="I18" s="5">
        <f>SUMIF(Entrées!C:C,A:A,Entrées!E:E)</f>
        <v>1</v>
      </c>
      <c r="J18" s="5">
        <f>SUMIF(Sorties!B:B,A:A,Sorties!D:D)</f>
        <v>1</v>
      </c>
      <c r="L18" s="3"/>
    </row>
    <row r="19" spans="1:12" x14ac:dyDescent="0.25">
      <c r="A19" s="6" t="s">
        <v>183</v>
      </c>
      <c r="B19" s="6" t="s">
        <v>56</v>
      </c>
      <c r="C19" s="2">
        <v>2</v>
      </c>
      <c r="D19" s="99">
        <f t="shared" si="0"/>
        <v>6</v>
      </c>
      <c r="E19" s="1">
        <v>1</v>
      </c>
      <c r="F19" s="6" t="s">
        <v>182</v>
      </c>
      <c r="G19" s="6" t="s">
        <v>60</v>
      </c>
      <c r="H19" s="20"/>
      <c r="I19" s="5">
        <f>SUMIF(Entrées!C:C,A:A,Entrées!E:E)</f>
        <v>6</v>
      </c>
      <c r="J19" s="5">
        <f>SUMIF(Sorties!B:B,A:A,Sorties!D:D)</f>
        <v>2</v>
      </c>
      <c r="L19" s="3"/>
    </row>
    <row r="20" spans="1:12" x14ac:dyDescent="0.25">
      <c r="A20" s="6" t="s">
        <v>155</v>
      </c>
      <c r="B20" s="6" t="s">
        <v>56</v>
      </c>
      <c r="C20" s="2">
        <v>1</v>
      </c>
      <c r="D20" s="99">
        <f t="shared" si="0"/>
        <v>0</v>
      </c>
      <c r="E20" s="1">
        <v>0</v>
      </c>
      <c r="F20" s="6" t="s">
        <v>150</v>
      </c>
      <c r="G20" s="6" t="s">
        <v>94</v>
      </c>
      <c r="H20" s="20"/>
      <c r="I20" s="5">
        <f>SUMIF(Entrées!C:C,A:A,Entrées!E:E)</f>
        <v>0</v>
      </c>
      <c r="J20" s="5">
        <f>SUMIF(Sorties!B:B,A:A,Sorties!D:D)</f>
        <v>1</v>
      </c>
      <c r="L20" s="3"/>
    </row>
    <row r="21" spans="1:12" x14ac:dyDescent="0.25">
      <c r="A21" s="6" t="s">
        <v>184</v>
      </c>
      <c r="B21" s="6" t="s">
        <v>56</v>
      </c>
      <c r="C21" s="2">
        <v>1</v>
      </c>
      <c r="D21" s="99">
        <f t="shared" si="0"/>
        <v>3</v>
      </c>
      <c r="E21" s="1">
        <v>1</v>
      </c>
      <c r="F21" s="6" t="s">
        <v>78</v>
      </c>
      <c r="G21" s="6" t="s">
        <v>60</v>
      </c>
      <c r="H21" s="20"/>
      <c r="I21" s="5">
        <f>SUMIF(Entrées!C:C,A:A,Entrées!E:E)</f>
        <v>2</v>
      </c>
      <c r="J21" s="5">
        <f>SUMIF(Sorties!B:B,A:A,Sorties!D:D)</f>
        <v>0</v>
      </c>
      <c r="L21" s="3"/>
    </row>
    <row r="22" spans="1:12" x14ac:dyDescent="0.25">
      <c r="A22" s="6" t="s">
        <v>129</v>
      </c>
      <c r="B22" s="6" t="s">
        <v>56</v>
      </c>
      <c r="C22" s="2">
        <v>10</v>
      </c>
      <c r="D22" s="99">
        <f t="shared" si="0"/>
        <v>9</v>
      </c>
      <c r="E22" s="1">
        <v>2</v>
      </c>
      <c r="F22" s="6" t="s">
        <v>130</v>
      </c>
      <c r="G22" s="6" t="s">
        <v>60</v>
      </c>
      <c r="H22" s="20"/>
      <c r="I22" s="5">
        <f>SUMIF(Entrées!C:C,A:A,Entrées!E:E)</f>
        <v>0</v>
      </c>
      <c r="J22" s="5">
        <f>SUMIF(Sorties!B:B,A:A,Sorties!D:D)</f>
        <v>1</v>
      </c>
      <c r="L22" s="3"/>
    </row>
    <row r="23" spans="1:12" x14ac:dyDescent="0.25">
      <c r="A23" s="6" t="s">
        <v>128</v>
      </c>
      <c r="B23" s="6" t="s">
        <v>56</v>
      </c>
      <c r="C23" s="2">
        <v>5</v>
      </c>
      <c r="D23" s="99">
        <f t="shared" si="0"/>
        <v>5</v>
      </c>
      <c r="E23" s="1">
        <v>2</v>
      </c>
      <c r="G23" s="6" t="s">
        <v>60</v>
      </c>
      <c r="H23" s="20"/>
      <c r="I23" s="5">
        <f>SUMIF(Entrées!C:C,A:A,Entrées!E:E)</f>
        <v>0</v>
      </c>
      <c r="J23" s="5">
        <f>SUMIF(Sorties!B:B,A:A,Sorties!D:D)</f>
        <v>0</v>
      </c>
      <c r="L23" s="3"/>
    </row>
    <row r="24" spans="1:12" x14ac:dyDescent="0.25">
      <c r="A24" s="6" t="s">
        <v>92</v>
      </c>
      <c r="B24" s="6" t="s">
        <v>56</v>
      </c>
      <c r="C24" s="2">
        <v>4</v>
      </c>
      <c r="D24" s="99">
        <f t="shared" si="0"/>
        <v>4</v>
      </c>
      <c r="E24" s="1">
        <v>1</v>
      </c>
      <c r="F24" s="6" t="s">
        <v>93</v>
      </c>
      <c r="G24" s="6" t="s">
        <v>60</v>
      </c>
      <c r="H24" s="20"/>
      <c r="I24" s="5">
        <f>SUMIF(Entrées!C:C,A:A,Entrées!E:E)</f>
        <v>0</v>
      </c>
      <c r="J24" s="5">
        <f>SUMIF(Sorties!B:B,A:A,Sorties!D:D)</f>
        <v>0</v>
      </c>
      <c r="L24" s="3"/>
    </row>
    <row r="25" spans="1:12" x14ac:dyDescent="0.25">
      <c r="A25" s="6" t="s">
        <v>75</v>
      </c>
      <c r="B25" s="6" t="s">
        <v>56</v>
      </c>
      <c r="C25" s="2">
        <v>8</v>
      </c>
      <c r="D25" s="99">
        <f t="shared" si="0"/>
        <v>8</v>
      </c>
      <c r="E25" s="1">
        <v>1</v>
      </c>
      <c r="F25" s="6" t="s">
        <v>76</v>
      </c>
      <c r="G25" s="6" t="s">
        <v>60</v>
      </c>
      <c r="H25" s="20"/>
      <c r="I25" s="5">
        <f>SUMIF(Entrées!C:C,A:A,Entrées!E:E)</f>
        <v>0</v>
      </c>
      <c r="J25" s="5">
        <f>SUMIF(Sorties!B:B,A:A,Sorties!D:D)</f>
        <v>0</v>
      </c>
      <c r="L25" s="3"/>
    </row>
    <row r="26" spans="1:12" x14ac:dyDescent="0.25">
      <c r="A26" s="6" t="s">
        <v>156</v>
      </c>
      <c r="B26" s="6" t="s">
        <v>56</v>
      </c>
      <c r="C26" s="2">
        <v>4</v>
      </c>
      <c r="D26" s="99">
        <f t="shared" si="0"/>
        <v>4</v>
      </c>
      <c r="E26" s="1">
        <v>1</v>
      </c>
      <c r="F26" s="6" t="s">
        <v>147</v>
      </c>
      <c r="G26" s="6" t="s">
        <v>94</v>
      </c>
      <c r="H26" s="20"/>
      <c r="I26" s="5">
        <f>SUMIF(Entrées!C:C,A:A,Entrées!E:E)</f>
        <v>0</v>
      </c>
      <c r="J26" s="5">
        <f>SUMIF(Sorties!B:B,A:A,Sorties!D:D)</f>
        <v>0</v>
      </c>
      <c r="L26" s="3"/>
    </row>
    <row r="27" spans="1:12" x14ac:dyDescent="0.25">
      <c r="A27" s="6" t="s">
        <v>171</v>
      </c>
      <c r="B27" s="6" t="s">
        <v>56</v>
      </c>
      <c r="C27" s="2">
        <v>0</v>
      </c>
      <c r="D27" s="99">
        <f t="shared" si="0"/>
        <v>2</v>
      </c>
      <c r="E27" s="1">
        <v>2</v>
      </c>
      <c r="G27" s="6" t="s">
        <v>60</v>
      </c>
      <c r="H27" s="20"/>
      <c r="I27" s="5">
        <f>SUMIF(Entrées!C:C,A:A,Entrées!E:E)</f>
        <v>2</v>
      </c>
      <c r="J27" s="5">
        <f>SUMIF(Sorties!B:B,A:A,Sorties!D:D)</f>
        <v>0</v>
      </c>
      <c r="L27" s="3"/>
    </row>
    <row r="28" spans="1:12" x14ac:dyDescent="0.25">
      <c r="A28" s="6" t="s">
        <v>176</v>
      </c>
      <c r="B28" s="6" t="s">
        <v>56</v>
      </c>
      <c r="C28" s="2">
        <v>0</v>
      </c>
      <c r="D28" s="99">
        <f t="shared" si="0"/>
        <v>2</v>
      </c>
      <c r="E28" s="1">
        <v>1</v>
      </c>
      <c r="G28" s="6" t="s">
        <v>94</v>
      </c>
      <c r="H28" s="20"/>
      <c r="I28" s="5">
        <f>SUMIF(Entrées!C:C,A:A,Entrées!E:E)</f>
        <v>2</v>
      </c>
      <c r="J28" s="5">
        <f>SUMIF(Sorties!B:B,A:A,Sorties!D:D)</f>
        <v>0</v>
      </c>
      <c r="L28" s="3"/>
    </row>
    <row r="29" spans="1:12" x14ac:dyDescent="0.25">
      <c r="A29" s="6" t="s">
        <v>170</v>
      </c>
      <c r="B29" s="6" t="s">
        <v>56</v>
      </c>
      <c r="C29" s="2">
        <v>0</v>
      </c>
      <c r="D29" s="99">
        <f t="shared" si="0"/>
        <v>4</v>
      </c>
      <c r="E29" s="1">
        <v>2</v>
      </c>
      <c r="G29" s="6" t="s">
        <v>60</v>
      </c>
      <c r="H29" s="20"/>
      <c r="I29" s="5">
        <f>SUMIF(Entrées!C:C,A:A,Entrées!E:E)</f>
        <v>4</v>
      </c>
      <c r="J29" s="5">
        <f>SUMIF(Sorties!B:B,A:A,Sorties!D:D)</f>
        <v>0</v>
      </c>
      <c r="L29" s="3"/>
    </row>
    <row r="30" spans="1:12" x14ac:dyDescent="0.25">
      <c r="A30" s="6" t="s">
        <v>175</v>
      </c>
      <c r="B30" s="6" t="s">
        <v>56</v>
      </c>
      <c r="C30" s="2">
        <v>0</v>
      </c>
      <c r="D30" s="99">
        <f t="shared" si="0"/>
        <v>3</v>
      </c>
      <c r="E30" s="1">
        <v>1</v>
      </c>
      <c r="G30" s="6" t="s">
        <v>94</v>
      </c>
      <c r="H30" s="20"/>
      <c r="I30" s="5">
        <f>SUMIF(Entrées!C:C,A:A,Entrées!E:E)</f>
        <v>4</v>
      </c>
      <c r="J30" s="5">
        <f>SUMIF(Sorties!B:B,A:A,Sorties!D:D)</f>
        <v>1</v>
      </c>
      <c r="L30" s="3"/>
    </row>
    <row r="31" spans="1:12" x14ac:dyDescent="0.25">
      <c r="A31" s="6" t="s">
        <v>157</v>
      </c>
      <c r="B31" s="6" t="s">
        <v>56</v>
      </c>
      <c r="C31" s="2">
        <v>2</v>
      </c>
      <c r="D31" s="99">
        <f t="shared" si="0"/>
        <v>2</v>
      </c>
      <c r="E31" s="1">
        <v>1</v>
      </c>
      <c r="G31" s="6" t="s">
        <v>94</v>
      </c>
      <c r="H31" s="20"/>
      <c r="I31" s="5">
        <f>SUMIF(Entrées!C:C,A:A,Entrées!E:E)</f>
        <v>0</v>
      </c>
      <c r="J31" s="5">
        <f>SUMIF(Sorties!B:B,A:A,Sorties!D:D)</f>
        <v>0</v>
      </c>
      <c r="L31" s="3"/>
    </row>
    <row r="32" spans="1:12" x14ac:dyDescent="0.25">
      <c r="A32" s="6" t="s">
        <v>65</v>
      </c>
      <c r="B32" s="6" t="s">
        <v>56</v>
      </c>
      <c r="C32" s="2">
        <v>0</v>
      </c>
      <c r="D32" s="99">
        <f t="shared" si="0"/>
        <v>0</v>
      </c>
      <c r="E32" s="1">
        <v>1</v>
      </c>
      <c r="F32" s="6" t="s">
        <v>64</v>
      </c>
      <c r="G32" s="6" t="s">
        <v>60</v>
      </c>
      <c r="H32" s="20"/>
      <c r="I32" s="5">
        <f>SUMIF(Entrées!C:C,A:A,Entrées!E:E)</f>
        <v>0</v>
      </c>
      <c r="J32" s="5">
        <f>SUMIF(Sorties!B:B,A:A,Sorties!D:D)</f>
        <v>0</v>
      </c>
      <c r="L32" s="3"/>
    </row>
    <row r="33" spans="1:12" x14ac:dyDescent="0.25">
      <c r="A33" s="6" t="s">
        <v>63</v>
      </c>
      <c r="B33" s="6" t="s">
        <v>56</v>
      </c>
      <c r="C33" s="2">
        <v>0</v>
      </c>
      <c r="D33" s="99">
        <f t="shared" si="0"/>
        <v>0</v>
      </c>
      <c r="E33" s="1">
        <v>1</v>
      </c>
      <c r="F33" s="6" t="s">
        <v>64</v>
      </c>
      <c r="G33" s="6" t="s">
        <v>60</v>
      </c>
      <c r="H33" s="20"/>
      <c r="I33" s="5">
        <f>SUMIF(Entrées!C:C,A:A,Entrées!E:E)</f>
        <v>0</v>
      </c>
      <c r="J33" s="5">
        <f>SUMIF(Sorties!B:B,A:A,Sorties!D:D)</f>
        <v>0</v>
      </c>
      <c r="L33" s="3"/>
    </row>
    <row r="34" spans="1:12" x14ac:dyDescent="0.25">
      <c r="A34" s="6" t="s">
        <v>66</v>
      </c>
      <c r="B34" s="6" t="s">
        <v>56</v>
      </c>
      <c r="C34" s="2">
        <v>0</v>
      </c>
      <c r="D34" s="99">
        <f t="shared" si="0"/>
        <v>2</v>
      </c>
      <c r="E34" s="1">
        <v>1</v>
      </c>
      <c r="F34" s="6" t="s">
        <v>64</v>
      </c>
      <c r="G34" s="6" t="s">
        <v>60</v>
      </c>
      <c r="H34" s="20"/>
      <c r="I34" s="5">
        <f>SUMIF(Entrées!C:C,A:A,Entrées!E:E)</f>
        <v>2</v>
      </c>
      <c r="J34" s="5">
        <f>SUMIF(Sorties!B:B,A:A,Sorties!D:D)</f>
        <v>0</v>
      </c>
      <c r="L34" s="3"/>
    </row>
    <row r="35" spans="1:12" x14ac:dyDescent="0.25">
      <c r="A35" s="6" t="s">
        <v>158</v>
      </c>
      <c r="B35" s="6" t="s">
        <v>56</v>
      </c>
      <c r="C35" s="2">
        <v>2</v>
      </c>
      <c r="D35" s="99">
        <f t="shared" si="0"/>
        <v>2</v>
      </c>
      <c r="E35" s="1">
        <v>1</v>
      </c>
      <c r="F35" s="6" t="s">
        <v>148</v>
      </c>
      <c r="G35" s="6" t="s">
        <v>94</v>
      </c>
      <c r="H35" s="20"/>
      <c r="I35" s="5">
        <f>SUMIF(Entrées!C:C,A:A,Entrées!E:E)</f>
        <v>0</v>
      </c>
      <c r="J35" s="5">
        <f>SUMIF(Sorties!B:B,A:A,Sorties!D:D)</f>
        <v>0</v>
      </c>
      <c r="L35" s="3"/>
    </row>
    <row r="36" spans="1:12" x14ac:dyDescent="0.25">
      <c r="A36" s="105" t="s">
        <v>133</v>
      </c>
      <c r="B36" s="6" t="s">
        <v>56</v>
      </c>
      <c r="C36" s="2">
        <v>3</v>
      </c>
      <c r="D36" s="99">
        <f t="shared" si="0"/>
        <v>2</v>
      </c>
      <c r="E36" s="1">
        <v>2</v>
      </c>
      <c r="G36" s="6" t="s">
        <v>60</v>
      </c>
      <c r="I36" s="5">
        <f>SUMIF(Entrées!C:C,A:A,Entrées!E:E)</f>
        <v>0</v>
      </c>
      <c r="J36" s="5">
        <f>SUMIF(Sorties!B:B,A:A,Sorties!D:D)</f>
        <v>1</v>
      </c>
      <c r="L36" s="3"/>
    </row>
    <row r="37" spans="1:12" x14ac:dyDescent="0.25">
      <c r="A37" s="6" t="s">
        <v>159</v>
      </c>
      <c r="B37" s="6" t="s">
        <v>56</v>
      </c>
      <c r="C37" s="2">
        <v>4</v>
      </c>
      <c r="D37" s="99">
        <f t="shared" ref="D37:D68" si="1">C37+I37-J37</f>
        <v>4</v>
      </c>
      <c r="E37" s="1">
        <v>1</v>
      </c>
      <c r="G37" s="6" t="s">
        <v>94</v>
      </c>
      <c r="H37" s="20"/>
      <c r="I37" s="5">
        <f>SUMIF(Entrées!C:C,A:A,Entrées!E:E)</f>
        <v>0</v>
      </c>
      <c r="J37" s="5">
        <f>SUMIF(Sorties!B:B,A:A,Sorties!D:D)</f>
        <v>0</v>
      </c>
      <c r="L37" s="3"/>
    </row>
    <row r="38" spans="1:12" x14ac:dyDescent="0.25">
      <c r="A38" s="6" t="s">
        <v>77</v>
      </c>
      <c r="B38" s="6" t="s">
        <v>56</v>
      </c>
      <c r="C38" s="2">
        <v>1</v>
      </c>
      <c r="D38" s="99">
        <f t="shared" si="1"/>
        <v>1</v>
      </c>
      <c r="E38" s="1">
        <v>1</v>
      </c>
      <c r="F38" s="6" t="s">
        <v>78</v>
      </c>
      <c r="G38" s="6" t="s">
        <v>60</v>
      </c>
      <c r="H38" s="20"/>
      <c r="I38" s="5">
        <f>SUMIF(Entrées!C:C,A:A,Entrées!E:E)</f>
        <v>0</v>
      </c>
      <c r="J38" s="5">
        <f>SUMIF(Sorties!B:B,A:A,Sorties!D:D)</f>
        <v>0</v>
      </c>
      <c r="L38" s="3"/>
    </row>
    <row r="39" spans="1:12" x14ac:dyDescent="0.25">
      <c r="A39" s="6" t="s">
        <v>106</v>
      </c>
      <c r="B39" s="6" t="s">
        <v>56</v>
      </c>
      <c r="C39" s="2">
        <v>1</v>
      </c>
      <c r="D39" s="99">
        <f t="shared" si="1"/>
        <v>1</v>
      </c>
      <c r="E39" s="1">
        <v>0</v>
      </c>
      <c r="F39" s="6" t="s">
        <v>88</v>
      </c>
      <c r="G39" s="6" t="s">
        <v>61</v>
      </c>
      <c r="H39" s="20"/>
      <c r="I39" s="5">
        <f>SUMIF(Entrées!C:C,A:A,Entrées!E:E)</f>
        <v>0</v>
      </c>
      <c r="J39" s="5">
        <f>SUMIF(Sorties!B:B,A:A,Sorties!D:D)</f>
        <v>0</v>
      </c>
      <c r="L39" s="3"/>
    </row>
    <row r="40" spans="1:12" x14ac:dyDescent="0.25">
      <c r="A40" s="6" t="s">
        <v>87</v>
      </c>
      <c r="B40" s="6" t="s">
        <v>56</v>
      </c>
      <c r="C40" s="2">
        <v>1</v>
      </c>
      <c r="D40" s="99">
        <f t="shared" si="1"/>
        <v>0</v>
      </c>
      <c r="E40" s="1">
        <v>0</v>
      </c>
      <c r="F40" s="6" t="s">
        <v>88</v>
      </c>
      <c r="G40" s="6" t="s">
        <v>61</v>
      </c>
      <c r="H40" s="20"/>
      <c r="I40" s="5">
        <f>SUMIF(Entrées!C:C,A:A,Entrées!E:E)</f>
        <v>0</v>
      </c>
      <c r="J40" s="5">
        <f>SUMIF(Sorties!B:B,A:A,Sorties!D:D)</f>
        <v>1</v>
      </c>
      <c r="L40" s="3"/>
    </row>
    <row r="41" spans="1:12" x14ac:dyDescent="0.25">
      <c r="A41" s="6" t="s">
        <v>115</v>
      </c>
      <c r="B41" s="6" t="s">
        <v>56</v>
      </c>
      <c r="C41" s="2">
        <v>4</v>
      </c>
      <c r="D41" s="99">
        <f t="shared" si="1"/>
        <v>16</v>
      </c>
      <c r="E41" s="1">
        <v>1</v>
      </c>
      <c r="F41" s="6" t="s">
        <v>116</v>
      </c>
      <c r="G41" s="6" t="s">
        <v>60</v>
      </c>
      <c r="H41" s="20"/>
      <c r="I41" s="5">
        <f>SUMIF(Entrées!C:C,A:A,Entrées!E:E)</f>
        <v>12</v>
      </c>
      <c r="J41" s="5">
        <f>SUMIF(Sorties!B:B,A:A,Sorties!D:D)</f>
        <v>0</v>
      </c>
      <c r="L41" s="3"/>
    </row>
    <row r="42" spans="1:12" x14ac:dyDescent="0.25">
      <c r="A42" s="6" t="s">
        <v>160</v>
      </c>
      <c r="B42" s="6" t="s">
        <v>56</v>
      </c>
      <c r="C42" s="2">
        <v>4</v>
      </c>
      <c r="D42" s="99">
        <f t="shared" si="1"/>
        <v>2</v>
      </c>
      <c r="E42" s="1">
        <v>1</v>
      </c>
      <c r="G42" s="6" t="s">
        <v>94</v>
      </c>
      <c r="H42" s="20"/>
      <c r="I42" s="5">
        <f>SUMIF(Entrées!C:C,A:A,Entrées!E:E)</f>
        <v>0</v>
      </c>
      <c r="J42" s="5">
        <f>SUMIF(Sorties!B:B,A:A,Sorties!D:D)</f>
        <v>2</v>
      </c>
      <c r="L42" s="3"/>
    </row>
    <row r="43" spans="1:12" x14ac:dyDescent="0.25">
      <c r="A43" s="6" t="s">
        <v>161</v>
      </c>
      <c r="B43" s="6" t="s">
        <v>56</v>
      </c>
      <c r="C43" s="2">
        <v>7</v>
      </c>
      <c r="D43" s="99">
        <f t="shared" si="1"/>
        <v>6</v>
      </c>
      <c r="E43" s="1">
        <v>1</v>
      </c>
      <c r="G43" s="6" t="s">
        <v>61</v>
      </c>
      <c r="H43" s="20"/>
      <c r="I43" s="5">
        <f>SUMIF(Entrées!C:C,A:A,Entrées!E:E)</f>
        <v>0</v>
      </c>
      <c r="J43" s="5">
        <f>SUMIF(Sorties!B:B,A:A,Sorties!D:D)</f>
        <v>1</v>
      </c>
      <c r="L43" s="3"/>
    </row>
    <row r="44" spans="1:12" x14ac:dyDescent="0.25">
      <c r="A44" s="6" t="s">
        <v>187</v>
      </c>
      <c r="B44" s="6" t="s">
        <v>56</v>
      </c>
      <c r="C44" s="2">
        <v>0</v>
      </c>
      <c r="D44" s="99">
        <f t="shared" si="1"/>
        <v>40</v>
      </c>
      <c r="E44" s="1">
        <v>2</v>
      </c>
      <c r="G44" s="6" t="s">
        <v>60</v>
      </c>
      <c r="H44" s="20" t="s">
        <v>188</v>
      </c>
      <c r="I44" s="5">
        <f>SUMIF(Entrées!C:C,A:A,Entrées!E:E)</f>
        <v>40</v>
      </c>
      <c r="J44" s="5">
        <f>SUMIF(Sorties!B:B,A:A,Sorties!D:D)</f>
        <v>0</v>
      </c>
      <c r="L44" s="3"/>
    </row>
    <row r="45" spans="1:12" x14ac:dyDescent="0.25">
      <c r="A45" s="6" t="s">
        <v>71</v>
      </c>
      <c r="B45" s="6" t="s">
        <v>56</v>
      </c>
      <c r="C45" s="2">
        <v>2</v>
      </c>
      <c r="D45" s="99">
        <f t="shared" si="1"/>
        <v>27</v>
      </c>
      <c r="E45" s="1">
        <v>2</v>
      </c>
      <c r="F45" s="6" t="s">
        <v>72</v>
      </c>
      <c r="G45" s="6" t="s">
        <v>94</v>
      </c>
      <c r="H45" s="20" t="s">
        <v>94</v>
      </c>
      <c r="I45" s="5">
        <f>SUMIF(Entrées!C:C,A:A,Entrées!E:E)</f>
        <v>25</v>
      </c>
      <c r="J45" s="5">
        <f>SUMIF(Sorties!B:B,A:A,Sorties!D:D)</f>
        <v>0</v>
      </c>
      <c r="L45" s="3"/>
    </row>
    <row r="46" spans="1:12" x14ac:dyDescent="0.25">
      <c r="A46" s="6" t="s">
        <v>189</v>
      </c>
      <c r="B46" s="6" t="s">
        <v>56</v>
      </c>
      <c r="C46" s="2">
        <v>0</v>
      </c>
      <c r="D46" s="99">
        <f t="shared" si="1"/>
        <v>10</v>
      </c>
      <c r="E46" s="1">
        <v>2</v>
      </c>
      <c r="G46" s="6" t="s">
        <v>60</v>
      </c>
      <c r="H46" s="20" t="s">
        <v>191</v>
      </c>
      <c r="I46" s="5">
        <f>SUMIF(Entrées!C:C,A:A,Entrées!E:E)</f>
        <v>40</v>
      </c>
      <c r="J46" s="5">
        <f>SUMIF(Sorties!B:B,A:A,Sorties!D:D)</f>
        <v>30</v>
      </c>
      <c r="L46" s="3"/>
    </row>
    <row r="47" spans="1:12" x14ac:dyDescent="0.25">
      <c r="A47" s="6" t="s">
        <v>134</v>
      </c>
      <c r="B47" s="6" t="s">
        <v>56</v>
      </c>
      <c r="C47" s="2">
        <v>6</v>
      </c>
      <c r="D47" s="99">
        <f t="shared" si="1"/>
        <v>40</v>
      </c>
      <c r="E47" s="1">
        <v>2</v>
      </c>
      <c r="F47" s="6" t="s">
        <v>72</v>
      </c>
      <c r="G47" s="6" t="s">
        <v>60</v>
      </c>
      <c r="H47" s="1" t="s">
        <v>190</v>
      </c>
      <c r="I47" s="5">
        <f>SUMIF(Entrées!C:C,A:A,Entrées!E:E)</f>
        <v>40</v>
      </c>
      <c r="J47" s="5">
        <f>SUMIF(Sorties!B:B,A:A,Sorties!D:D)</f>
        <v>6</v>
      </c>
      <c r="L47" s="3"/>
    </row>
    <row r="48" spans="1:12" x14ac:dyDescent="0.25">
      <c r="A48" s="6" t="s">
        <v>177</v>
      </c>
      <c r="B48" s="6" t="s">
        <v>56</v>
      </c>
      <c r="C48" s="2">
        <v>31</v>
      </c>
      <c r="D48" s="99">
        <f t="shared" si="1"/>
        <v>31</v>
      </c>
      <c r="E48" s="1">
        <v>2</v>
      </c>
      <c r="G48" s="6" t="s">
        <v>60</v>
      </c>
      <c r="H48" s="20"/>
      <c r="I48" s="5">
        <f>SUMIF(Entrées!C:C,A:A,Entrées!E:E)</f>
        <v>0</v>
      </c>
      <c r="J48" s="5">
        <f>SUMIF(Sorties!B:B,A:A,Sorties!D:D)</f>
        <v>0</v>
      </c>
      <c r="L48" s="3"/>
    </row>
    <row r="49" spans="1:12" x14ac:dyDescent="0.25">
      <c r="A49" s="6" t="s">
        <v>135</v>
      </c>
      <c r="B49" s="6" t="s">
        <v>56</v>
      </c>
      <c r="C49" s="2">
        <v>1</v>
      </c>
      <c r="D49" s="99">
        <f t="shared" si="1"/>
        <v>1</v>
      </c>
      <c r="E49" s="1">
        <v>0</v>
      </c>
      <c r="F49" s="6" t="s">
        <v>136</v>
      </c>
      <c r="G49" s="6" t="s">
        <v>60</v>
      </c>
      <c r="I49" s="5">
        <f>SUMIF(Entrées!C:C,A:A,Entrées!E:E)</f>
        <v>0</v>
      </c>
      <c r="J49" s="5">
        <f>SUMIF(Sorties!B:B,A:A,Sorties!D:D)</f>
        <v>0</v>
      </c>
      <c r="L49" s="3"/>
    </row>
    <row r="50" spans="1:12" x14ac:dyDescent="0.25">
      <c r="A50" s="6" t="s">
        <v>162</v>
      </c>
      <c r="B50" s="6" t="s">
        <v>56</v>
      </c>
      <c r="C50" s="2">
        <v>2</v>
      </c>
      <c r="D50" s="104">
        <f t="shared" si="1"/>
        <v>2</v>
      </c>
      <c r="E50" s="1">
        <v>1</v>
      </c>
      <c r="G50" s="6" t="s">
        <v>94</v>
      </c>
      <c r="H50" s="20"/>
      <c r="I50" s="5">
        <f>SUMIF(Entrées!C:C,A:A,Entrées!E:E)</f>
        <v>0</v>
      </c>
      <c r="J50" s="5">
        <f>SUMIF(Sorties!B:B,A:A,Sorties!D:D)</f>
        <v>0</v>
      </c>
      <c r="L50" s="3"/>
    </row>
    <row r="51" spans="1:12" x14ac:dyDescent="0.25">
      <c r="A51" s="6" t="s">
        <v>107</v>
      </c>
      <c r="B51" s="6" t="s">
        <v>56</v>
      </c>
      <c r="C51" s="2">
        <v>1</v>
      </c>
      <c r="D51" s="104">
        <f t="shared" si="1"/>
        <v>1</v>
      </c>
      <c r="E51" s="1">
        <v>2</v>
      </c>
      <c r="F51" s="6" t="s">
        <v>108</v>
      </c>
      <c r="G51" s="6" t="s">
        <v>60</v>
      </c>
      <c r="H51" s="20"/>
      <c r="I51" s="5">
        <f>SUMIF(Entrées!C:C,A:A,Entrées!E:E)</f>
        <v>0</v>
      </c>
      <c r="J51" s="5">
        <f>SUMIF(Sorties!B:B,A:A,Sorties!D:D)</f>
        <v>0</v>
      </c>
      <c r="L51" s="3"/>
    </row>
    <row r="52" spans="1:12" x14ac:dyDescent="0.25">
      <c r="A52" s="6" t="s">
        <v>144</v>
      </c>
      <c r="B52" s="6" t="s">
        <v>56</v>
      </c>
      <c r="C52" s="2">
        <v>63</v>
      </c>
      <c r="D52" s="99">
        <f t="shared" si="1"/>
        <v>27</v>
      </c>
      <c r="E52" s="1">
        <v>12</v>
      </c>
      <c r="F52" s="6" t="s">
        <v>145</v>
      </c>
      <c r="G52" s="6" t="s">
        <v>60</v>
      </c>
      <c r="I52" s="5">
        <f>SUMIF(Entrées!C:C,A:A,Entrées!E:E)</f>
        <v>36</v>
      </c>
      <c r="J52" s="5">
        <f>SUMIF(Sorties!B:B,A:A,Sorties!D:D)</f>
        <v>72</v>
      </c>
      <c r="L52" s="3"/>
    </row>
    <row r="53" spans="1:12" x14ac:dyDescent="0.25">
      <c r="A53" s="6" t="s">
        <v>143</v>
      </c>
      <c r="B53" s="6" t="s">
        <v>56</v>
      </c>
      <c r="C53" s="2">
        <v>88</v>
      </c>
      <c r="D53" s="99">
        <f t="shared" si="1"/>
        <v>88</v>
      </c>
      <c r="E53" s="1">
        <v>6</v>
      </c>
      <c r="F53" s="6" t="s">
        <v>121</v>
      </c>
      <c r="G53" s="6" t="s">
        <v>60</v>
      </c>
      <c r="H53" s="20"/>
      <c r="I53" s="5">
        <f>SUMIF(Entrées!C:C,A:A,Entrées!E:E)</f>
        <v>0</v>
      </c>
      <c r="J53" s="5">
        <f>SUMIF(Sorties!B:B,A:A,Sorties!D:D)</f>
        <v>0</v>
      </c>
      <c r="L53" s="3"/>
    </row>
    <row r="54" spans="1:12" x14ac:dyDescent="0.25">
      <c r="A54" s="6" t="s">
        <v>163</v>
      </c>
      <c r="B54" s="6" t="s">
        <v>56</v>
      </c>
      <c r="C54" s="2">
        <v>34</v>
      </c>
      <c r="D54" s="99">
        <f t="shared" si="1"/>
        <v>34</v>
      </c>
      <c r="E54" s="1">
        <v>1</v>
      </c>
      <c r="G54" s="6" t="s">
        <v>95</v>
      </c>
      <c r="H54" s="20"/>
      <c r="I54" s="5">
        <f>SUMIF(Entrées!C:C,A:A,Entrées!E:E)</f>
        <v>0</v>
      </c>
      <c r="J54" s="5">
        <f>SUMIF(Sorties!B:B,A:A,Sorties!D:D)</f>
        <v>0</v>
      </c>
      <c r="L54" s="3"/>
    </row>
    <row r="55" spans="1:12" x14ac:dyDescent="0.25">
      <c r="A55" s="6" t="s">
        <v>90</v>
      </c>
      <c r="B55" s="6" t="s">
        <v>56</v>
      </c>
      <c r="C55" s="2">
        <v>1</v>
      </c>
      <c r="D55" s="99">
        <f t="shared" si="1"/>
        <v>1</v>
      </c>
      <c r="E55" s="1">
        <v>0</v>
      </c>
      <c r="F55" s="6" t="s">
        <v>91</v>
      </c>
      <c r="G55" s="6" t="s">
        <v>61</v>
      </c>
      <c r="H55" s="20"/>
      <c r="I55" s="5">
        <f>SUMIF(Entrées!C:C,A:A,Entrées!E:E)</f>
        <v>0</v>
      </c>
      <c r="J55" s="5">
        <f>SUMIF(Sorties!B:B,A:A,Sorties!D:D)</f>
        <v>0</v>
      </c>
      <c r="L55" s="3"/>
    </row>
    <row r="56" spans="1:12" x14ac:dyDescent="0.25">
      <c r="A56" s="6" t="s">
        <v>89</v>
      </c>
      <c r="B56" s="6" t="s">
        <v>56</v>
      </c>
      <c r="C56" s="2">
        <v>1</v>
      </c>
      <c r="D56" s="99">
        <f t="shared" si="1"/>
        <v>1</v>
      </c>
      <c r="E56" s="1">
        <v>0</v>
      </c>
      <c r="F56" s="6" t="s">
        <v>62</v>
      </c>
      <c r="G56" s="6" t="s">
        <v>61</v>
      </c>
      <c r="H56" s="20"/>
      <c r="I56" s="5">
        <f>SUMIF(Entrées!C:C,A:A,Entrées!E:E)</f>
        <v>0</v>
      </c>
      <c r="J56" s="5">
        <f>SUMIF(Sorties!B:B,A:A,Sorties!D:D)</f>
        <v>0</v>
      </c>
      <c r="L56" s="3"/>
    </row>
    <row r="57" spans="1:12" x14ac:dyDescent="0.25">
      <c r="A57" s="6" t="s">
        <v>113</v>
      </c>
      <c r="B57" s="6" t="s">
        <v>56</v>
      </c>
      <c r="C57" s="2">
        <v>3</v>
      </c>
      <c r="D57" s="99">
        <f t="shared" si="1"/>
        <v>3</v>
      </c>
      <c r="E57" s="1">
        <v>0</v>
      </c>
      <c r="F57" s="6" t="s">
        <v>88</v>
      </c>
      <c r="G57" s="6" t="s">
        <v>61</v>
      </c>
      <c r="H57" s="20"/>
      <c r="I57" s="5">
        <f>SUMIF(Entrées!C:C,A:A,Entrées!E:E)</f>
        <v>0</v>
      </c>
      <c r="J57" s="5">
        <f>SUMIF(Sorties!B:B,A:A,Sorties!D:D)</f>
        <v>0</v>
      </c>
      <c r="L57" s="3"/>
    </row>
    <row r="58" spans="1:12" x14ac:dyDescent="0.25">
      <c r="A58" s="6" t="s">
        <v>83</v>
      </c>
      <c r="B58" s="6" t="s">
        <v>56</v>
      </c>
      <c r="C58" s="2">
        <v>1</v>
      </c>
      <c r="D58" s="99">
        <f t="shared" si="1"/>
        <v>1</v>
      </c>
      <c r="E58" s="1">
        <v>1</v>
      </c>
      <c r="F58" s="6" t="s">
        <v>84</v>
      </c>
      <c r="G58" s="6" t="s">
        <v>61</v>
      </c>
      <c r="H58" s="20"/>
      <c r="I58" s="5">
        <f>SUMIF(Entrées!C:C,A:A,Entrées!E:E)</f>
        <v>0</v>
      </c>
      <c r="J58" s="5">
        <f>SUMIF(Sorties!B:B,A:A,Sorties!D:D)</f>
        <v>0</v>
      </c>
      <c r="L58" s="3"/>
    </row>
    <row r="59" spans="1:12" x14ac:dyDescent="0.25">
      <c r="A59" s="6" t="s">
        <v>131</v>
      </c>
      <c r="B59" s="6" t="s">
        <v>56</v>
      </c>
      <c r="C59" s="2">
        <v>1</v>
      </c>
      <c r="D59" s="99">
        <f t="shared" si="1"/>
        <v>1</v>
      </c>
      <c r="E59" s="1">
        <v>0</v>
      </c>
      <c r="F59" s="6" t="s">
        <v>132</v>
      </c>
      <c r="G59" s="6" t="s">
        <v>61</v>
      </c>
      <c r="H59" s="20"/>
      <c r="I59" s="5">
        <f>SUMIF(Entrées!C:C,A:A,Entrées!E:E)</f>
        <v>0</v>
      </c>
      <c r="J59" s="5">
        <f>SUMIF(Sorties!B:B,A:A,Sorties!D:D)</f>
        <v>0</v>
      </c>
      <c r="L59" s="3"/>
    </row>
    <row r="60" spans="1:12" x14ac:dyDescent="0.25">
      <c r="A60" s="91" t="s">
        <v>138</v>
      </c>
      <c r="B60" s="6" t="s">
        <v>56</v>
      </c>
      <c r="C60" s="2">
        <v>2</v>
      </c>
      <c r="D60" s="99">
        <f t="shared" si="1"/>
        <v>2</v>
      </c>
      <c r="E60" s="1">
        <v>0</v>
      </c>
      <c r="G60" s="6" t="s">
        <v>60</v>
      </c>
      <c r="I60" s="5">
        <f>SUMIF(Entrées!C:C,A:A,Entrées!E:E)</f>
        <v>0</v>
      </c>
      <c r="J60" s="5">
        <f>SUMIF(Sorties!B:B,A:A,Sorties!D:D)</f>
        <v>0</v>
      </c>
      <c r="L60" s="3"/>
    </row>
    <row r="61" spans="1:12" x14ac:dyDescent="0.25">
      <c r="A61" s="6" t="s">
        <v>99</v>
      </c>
      <c r="B61" s="6" t="s">
        <v>56</v>
      </c>
      <c r="C61" s="2">
        <v>1</v>
      </c>
      <c r="D61" s="99">
        <f t="shared" si="1"/>
        <v>2</v>
      </c>
      <c r="E61" s="1">
        <v>1</v>
      </c>
      <c r="F61" s="6" t="s">
        <v>57</v>
      </c>
      <c r="G61" s="6" t="s">
        <v>60</v>
      </c>
      <c r="H61" s="20"/>
      <c r="I61" s="5">
        <f>SUMIF(Entrées!C:C,A:A,Entrées!E:E)</f>
        <v>1</v>
      </c>
      <c r="J61" s="5">
        <f>SUMIF(Sorties!B:B,A:A,Sorties!D:D)</f>
        <v>0</v>
      </c>
      <c r="L61" s="3"/>
    </row>
    <row r="62" spans="1:12" x14ac:dyDescent="0.25">
      <c r="A62" s="6" t="s">
        <v>174</v>
      </c>
      <c r="B62" s="6" t="s">
        <v>56</v>
      </c>
      <c r="C62" s="2">
        <v>1</v>
      </c>
      <c r="D62" s="99">
        <f t="shared" si="1"/>
        <v>2</v>
      </c>
      <c r="E62" s="1">
        <v>0</v>
      </c>
      <c r="G62" s="6" t="s">
        <v>94</v>
      </c>
      <c r="H62" s="20"/>
      <c r="I62" s="5">
        <f>SUMIF(Entrées!C:C,A:A,Entrées!E:E)</f>
        <v>1</v>
      </c>
      <c r="J62" s="5">
        <f>SUMIF(Sorties!B:B,A:A,Sorties!D:D)</f>
        <v>0</v>
      </c>
      <c r="L62" s="3"/>
    </row>
    <row r="63" spans="1:12" x14ac:dyDescent="0.25">
      <c r="A63" s="6" t="s">
        <v>199</v>
      </c>
      <c r="B63" s="6" t="s">
        <v>56</v>
      </c>
      <c r="C63" s="2">
        <v>1</v>
      </c>
      <c r="D63" s="99">
        <f t="shared" si="1"/>
        <v>31</v>
      </c>
      <c r="E63" s="1">
        <v>2</v>
      </c>
      <c r="F63" s="6" t="s">
        <v>200</v>
      </c>
      <c r="G63" s="6" t="s">
        <v>60</v>
      </c>
      <c r="H63" s="20"/>
      <c r="I63" s="5">
        <f>SUMIF(Entrées!C:C,A:A,Entrées!E:E)</f>
        <v>30</v>
      </c>
      <c r="J63" s="5">
        <f>SUMIF(Sorties!B:B,A:A,Sorties!D:D)</f>
        <v>0</v>
      </c>
      <c r="L63" s="3"/>
    </row>
    <row r="64" spans="1:12" x14ac:dyDescent="0.25">
      <c r="A64" s="6" t="s">
        <v>119</v>
      </c>
      <c r="B64" s="6" t="s">
        <v>56</v>
      </c>
      <c r="C64" s="2">
        <v>25</v>
      </c>
      <c r="D64" s="99">
        <f t="shared" si="1"/>
        <v>25</v>
      </c>
      <c r="E64" s="1">
        <v>5</v>
      </c>
      <c r="F64" s="6" t="s">
        <v>120</v>
      </c>
      <c r="G64" s="6" t="s">
        <v>60</v>
      </c>
      <c r="H64" s="20"/>
      <c r="I64" s="5">
        <f>SUMIF(Entrées!C:C,A:A,Entrées!E:E)</f>
        <v>0</v>
      </c>
      <c r="J64" s="5">
        <f>SUMIF(Sorties!B:B,A:A,Sorties!D:D)</f>
        <v>0</v>
      </c>
      <c r="L64" s="3"/>
    </row>
    <row r="65" spans="1:32" x14ac:dyDescent="0.25">
      <c r="A65" s="6" t="s">
        <v>122</v>
      </c>
      <c r="B65" s="6" t="s">
        <v>56</v>
      </c>
      <c r="C65" s="2">
        <v>12</v>
      </c>
      <c r="D65" s="99">
        <f t="shared" si="1"/>
        <v>12</v>
      </c>
      <c r="E65" s="1">
        <v>5</v>
      </c>
      <c r="F65" s="6" t="s">
        <v>123</v>
      </c>
      <c r="G65" s="6" t="s">
        <v>60</v>
      </c>
      <c r="H65" s="20"/>
      <c r="I65" s="5">
        <f>SUMIF(Entrées!C:C,A:A,Entrées!E:E)</f>
        <v>0</v>
      </c>
      <c r="J65" s="5">
        <f>SUMIF(Sorties!B:B,A:A,Sorties!D:D)</f>
        <v>0</v>
      </c>
      <c r="L65" s="3"/>
    </row>
    <row r="66" spans="1:32" x14ac:dyDescent="0.25">
      <c r="A66" s="6" t="s">
        <v>124</v>
      </c>
      <c r="B66" s="6" t="s">
        <v>56</v>
      </c>
      <c r="C66" s="2">
        <v>28</v>
      </c>
      <c r="D66" s="99">
        <f t="shared" si="1"/>
        <v>28</v>
      </c>
      <c r="E66" s="1">
        <v>5</v>
      </c>
      <c r="F66" s="6" t="s">
        <v>125</v>
      </c>
      <c r="G66" s="6" t="s">
        <v>60</v>
      </c>
      <c r="H66" s="20"/>
      <c r="I66" s="5">
        <f>SUMIF(Entrées!C:C,A:A,Entrées!E:E)</f>
        <v>0</v>
      </c>
      <c r="J66" s="5">
        <f>SUMIF(Sorties!B:B,A:A,Sorties!D:D)</f>
        <v>0</v>
      </c>
      <c r="L66" s="3"/>
    </row>
    <row r="67" spans="1:32" x14ac:dyDescent="0.25">
      <c r="A67" s="6" t="s">
        <v>197</v>
      </c>
      <c r="B67" s="6" t="s">
        <v>56</v>
      </c>
      <c r="C67" s="2">
        <v>0</v>
      </c>
      <c r="D67" s="99">
        <f t="shared" si="1"/>
        <v>20</v>
      </c>
      <c r="E67" s="1">
        <v>4</v>
      </c>
      <c r="F67" s="6" t="s">
        <v>127</v>
      </c>
      <c r="G67" s="6" t="s">
        <v>60</v>
      </c>
      <c r="H67" s="20"/>
      <c r="I67" s="5">
        <f>SUMIF(Entrées!C:C,A:A,Entrées!E:E)</f>
        <v>20</v>
      </c>
      <c r="J67" s="5">
        <f>SUMIF(Sorties!B:B,A:A,Sorties!D:D)</f>
        <v>0</v>
      </c>
      <c r="L67" s="3"/>
    </row>
    <row r="68" spans="1:32" x14ac:dyDescent="0.25">
      <c r="A68" s="6" t="s">
        <v>126</v>
      </c>
      <c r="B68" s="6" t="s">
        <v>56</v>
      </c>
      <c r="C68" s="2">
        <v>11</v>
      </c>
      <c r="D68" s="99">
        <f t="shared" si="1"/>
        <v>25</v>
      </c>
      <c r="E68" s="1">
        <v>2</v>
      </c>
      <c r="F68" s="6" t="s">
        <v>127</v>
      </c>
      <c r="G68" s="6" t="s">
        <v>60</v>
      </c>
      <c r="H68" s="20"/>
      <c r="I68" s="5">
        <f>SUMIF(Entrées!C:C,A:A,Entrées!E:E)</f>
        <v>25</v>
      </c>
      <c r="J68" s="5">
        <f>SUMIF(Sorties!B:B,A:A,Sorties!D:D)</f>
        <v>11</v>
      </c>
      <c r="L68" s="3"/>
    </row>
    <row r="69" spans="1:32" x14ac:dyDescent="0.25">
      <c r="A69" s="6" t="s">
        <v>198</v>
      </c>
      <c r="B69" s="6" t="s">
        <v>56</v>
      </c>
      <c r="C69" s="2">
        <v>0</v>
      </c>
      <c r="D69" s="99">
        <f t="shared" ref="D69:D82" si="2">C69+I69-J69</f>
        <v>20</v>
      </c>
      <c r="E69" s="1">
        <v>4</v>
      </c>
      <c r="F69" s="6" t="s">
        <v>127</v>
      </c>
      <c r="G69" s="6" t="s">
        <v>60</v>
      </c>
      <c r="H69" s="20"/>
      <c r="I69" s="5">
        <f>SUMIF(Entrées!C:C,A:A,Entrées!E:E)</f>
        <v>20</v>
      </c>
      <c r="J69" s="5">
        <f>SUMIF(Sorties!B:B,A:A,Sorties!D:D)</f>
        <v>0</v>
      </c>
      <c r="L69" s="3"/>
    </row>
    <row r="70" spans="1:32" x14ac:dyDescent="0.25">
      <c r="A70" s="6" t="s">
        <v>164</v>
      </c>
      <c r="B70" s="6" t="s">
        <v>56</v>
      </c>
      <c r="C70" s="2">
        <v>10</v>
      </c>
      <c r="D70" s="99">
        <f t="shared" si="2"/>
        <v>10</v>
      </c>
      <c r="E70" s="1">
        <v>2</v>
      </c>
      <c r="F70" s="6" t="s">
        <v>151</v>
      </c>
      <c r="G70" s="6" t="s">
        <v>94</v>
      </c>
      <c r="H70" s="20"/>
      <c r="I70" s="5">
        <f>SUMIF(Entrées!C:C,A:A,Entrées!E:E)</f>
        <v>0</v>
      </c>
      <c r="J70" s="5">
        <f>SUMIF(Sorties!B:B,A:A,Sorties!D:D)</f>
        <v>0</v>
      </c>
      <c r="L70" s="3"/>
    </row>
    <row r="71" spans="1:32" x14ac:dyDescent="0.25">
      <c r="A71" s="6" t="s">
        <v>165</v>
      </c>
      <c r="B71" s="6" t="s">
        <v>56</v>
      </c>
      <c r="C71" s="2">
        <v>8</v>
      </c>
      <c r="D71" s="99">
        <f t="shared" si="2"/>
        <v>6</v>
      </c>
      <c r="E71" s="1">
        <v>2</v>
      </c>
      <c r="F71" s="6" t="s">
        <v>152</v>
      </c>
      <c r="G71" s="6" t="s">
        <v>94</v>
      </c>
      <c r="H71" s="20"/>
      <c r="I71" s="5">
        <f>SUMIF(Entrées!C:C,A:A,Entrées!E:E)</f>
        <v>0</v>
      </c>
      <c r="J71" s="5">
        <f>SUMIF(Sorties!B:B,A:A,Sorties!D:D)</f>
        <v>2</v>
      </c>
      <c r="L71" s="3"/>
    </row>
    <row r="72" spans="1:32" x14ac:dyDescent="0.25">
      <c r="A72" s="6" t="s">
        <v>180</v>
      </c>
      <c r="B72" s="6" t="s">
        <v>56</v>
      </c>
      <c r="C72" s="2">
        <v>0</v>
      </c>
      <c r="D72" s="99">
        <f t="shared" si="2"/>
        <v>0</v>
      </c>
      <c r="E72" s="1">
        <v>0</v>
      </c>
      <c r="F72" s="6" t="s">
        <v>181</v>
      </c>
      <c r="G72" s="6" t="s">
        <v>60</v>
      </c>
      <c r="H72" s="20"/>
      <c r="I72" s="5">
        <f>SUMIF(Entrées!C:C,A:A,Entrées!E:E)</f>
        <v>0</v>
      </c>
      <c r="J72" s="5">
        <f>SUMIF(Sorties!B:B,A:A,Sorties!D:D)</f>
        <v>0</v>
      </c>
      <c r="L72" s="3"/>
    </row>
    <row r="73" spans="1:32" x14ac:dyDescent="0.25">
      <c r="A73" s="6" t="s">
        <v>112</v>
      </c>
      <c r="B73" s="6" t="s">
        <v>56</v>
      </c>
      <c r="C73" s="2">
        <v>3</v>
      </c>
      <c r="D73" s="99">
        <f t="shared" si="2"/>
        <v>3</v>
      </c>
      <c r="E73" s="1">
        <v>1</v>
      </c>
      <c r="G73" s="6" t="s">
        <v>61</v>
      </c>
      <c r="H73" s="20"/>
      <c r="I73" s="5">
        <f>SUMIF(Entrées!C:C,A:A,Entrées!E:E)</f>
        <v>0</v>
      </c>
      <c r="J73" s="5">
        <f>SUMIF(Sorties!B:B,A:A,Sorties!D:D)</f>
        <v>0</v>
      </c>
      <c r="L73" s="3"/>
    </row>
    <row r="74" spans="1:32" s="2" customFormat="1" x14ac:dyDescent="0.25">
      <c r="A74" s="6" t="s">
        <v>167</v>
      </c>
      <c r="B74" s="6" t="s">
        <v>56</v>
      </c>
      <c r="C74" s="2">
        <v>11</v>
      </c>
      <c r="D74" s="99">
        <f t="shared" si="2"/>
        <v>14</v>
      </c>
      <c r="E74" s="1">
        <v>4</v>
      </c>
      <c r="F74" s="6" t="s">
        <v>168</v>
      </c>
      <c r="G74" s="6" t="s">
        <v>60</v>
      </c>
      <c r="H74" s="20"/>
      <c r="I74" s="5">
        <f>SUMIF(Entrées!C:C,A:A,Entrées!E:E)</f>
        <v>6</v>
      </c>
      <c r="J74" s="5">
        <f>SUMIF(Sorties!B:B,A:A,Sorties!D:D)</f>
        <v>3</v>
      </c>
      <c r="K74" s="1"/>
      <c r="L74" s="3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</row>
    <row r="75" spans="1:32" s="2" customFormat="1" x14ac:dyDescent="0.25">
      <c r="A75" s="6" t="s">
        <v>68</v>
      </c>
      <c r="B75" s="6" t="s">
        <v>56</v>
      </c>
      <c r="C75" s="2">
        <v>1</v>
      </c>
      <c r="D75" s="99">
        <f t="shared" si="2"/>
        <v>1</v>
      </c>
      <c r="E75" s="1">
        <v>2</v>
      </c>
      <c r="F75" s="6" t="s">
        <v>69</v>
      </c>
      <c r="G75" s="6" t="s">
        <v>60</v>
      </c>
      <c r="H75" s="20" t="s">
        <v>70</v>
      </c>
      <c r="I75" s="5">
        <f>SUMIF(Entrées!C:C,A:A,Entrées!E:E)</f>
        <v>0</v>
      </c>
      <c r="J75" s="5">
        <f>SUMIF(Sorties!B:B,A:A,Sorties!D:D)</f>
        <v>0</v>
      </c>
      <c r="K75" s="1"/>
      <c r="L75" s="3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</row>
    <row r="76" spans="1:32" s="2" customFormat="1" x14ac:dyDescent="0.25">
      <c r="A76" s="6" t="s">
        <v>117</v>
      </c>
      <c r="B76" s="6" t="s">
        <v>56</v>
      </c>
      <c r="C76" s="2">
        <v>3</v>
      </c>
      <c r="D76" s="99">
        <f t="shared" si="2"/>
        <v>3</v>
      </c>
      <c r="E76" s="1">
        <v>1</v>
      </c>
      <c r="F76" s="6" t="s">
        <v>118</v>
      </c>
      <c r="G76" s="6" t="s">
        <v>60</v>
      </c>
      <c r="H76" s="20"/>
      <c r="I76" s="5">
        <f>SUMIF(Entrées!C:C,A:A,Entrées!E:E)</f>
        <v>0</v>
      </c>
      <c r="J76" s="5">
        <f>SUMIF(Sorties!B:B,A:A,Sorties!D:D)</f>
        <v>0</v>
      </c>
      <c r="K76" s="1"/>
      <c r="L76" s="3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</row>
    <row r="77" spans="1:32" s="2" customFormat="1" x14ac:dyDescent="0.25">
      <c r="A77" s="6" t="s">
        <v>146</v>
      </c>
      <c r="B77" s="6" t="s">
        <v>56</v>
      </c>
      <c r="C77" s="2">
        <v>1</v>
      </c>
      <c r="D77" s="99">
        <f t="shared" si="2"/>
        <v>1</v>
      </c>
      <c r="E77" s="1">
        <v>0</v>
      </c>
      <c r="F77" s="6"/>
      <c r="G77" s="6" t="s">
        <v>60</v>
      </c>
      <c r="H77" s="1"/>
      <c r="I77" s="5">
        <f>SUMIF(Entrées!C:C,A:A,Entrées!E:E)</f>
        <v>0</v>
      </c>
      <c r="J77" s="5">
        <f>SUMIF(Sorties!B:B,A:A,Sorties!D:D)</f>
        <v>0</v>
      </c>
      <c r="K77" s="1"/>
      <c r="L77" s="3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</row>
    <row r="78" spans="1:32" x14ac:dyDescent="0.25">
      <c r="A78" s="6" t="s">
        <v>96</v>
      </c>
      <c r="B78" s="6" t="s">
        <v>56</v>
      </c>
      <c r="C78" s="2">
        <v>7</v>
      </c>
      <c r="D78" s="99">
        <f t="shared" si="2"/>
        <v>7</v>
      </c>
      <c r="E78" s="1">
        <v>1</v>
      </c>
      <c r="G78" s="6" t="s">
        <v>61</v>
      </c>
      <c r="H78" s="20"/>
      <c r="I78" s="5">
        <f>SUMIF(Entrées!C:C,A:A,Entrées!E:E)</f>
        <v>0</v>
      </c>
      <c r="J78" s="5">
        <f>SUMIF(Sorties!B:B,A:A,Sorties!D:D)</f>
        <v>0</v>
      </c>
      <c r="L78" s="3"/>
    </row>
    <row r="79" spans="1:32" x14ac:dyDescent="0.25">
      <c r="A79" s="6" t="s">
        <v>114</v>
      </c>
      <c r="B79" s="6" t="s">
        <v>56</v>
      </c>
      <c r="C79" s="2">
        <v>1</v>
      </c>
      <c r="D79" s="99">
        <f t="shared" si="2"/>
        <v>2</v>
      </c>
      <c r="E79" s="1">
        <v>0</v>
      </c>
      <c r="F79" s="6" t="s">
        <v>88</v>
      </c>
      <c r="G79" s="6" t="s">
        <v>60</v>
      </c>
      <c r="H79" s="20"/>
      <c r="I79" s="5">
        <f>SUMIF(Entrées!C:C,A:A,Entrées!E:E)</f>
        <v>1</v>
      </c>
      <c r="J79" s="5">
        <f>SUMIF(Sorties!B:B,A:A,Sorties!D:D)</f>
        <v>0</v>
      </c>
      <c r="L79" s="3"/>
    </row>
    <row r="80" spans="1:32" s="2" customFormat="1" x14ac:dyDescent="0.25">
      <c r="A80" s="91" t="s">
        <v>142</v>
      </c>
      <c r="B80" s="6" t="s">
        <v>56</v>
      </c>
      <c r="C80" s="2">
        <v>1</v>
      </c>
      <c r="D80" s="99">
        <f t="shared" si="2"/>
        <v>1</v>
      </c>
      <c r="E80" s="1">
        <v>0</v>
      </c>
      <c r="F80" s="6"/>
      <c r="G80" s="6" t="s">
        <v>60</v>
      </c>
      <c r="H80" s="1"/>
      <c r="I80" s="5">
        <f>SUMIF(Entrées!C:C,A:A,Entrées!E:E)</f>
        <v>0</v>
      </c>
      <c r="J80" s="5">
        <f>SUMIF(Sorties!B:B,A:A,Sorties!D:D)</f>
        <v>0</v>
      </c>
      <c r="K80" s="1"/>
      <c r="L80" s="3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</row>
    <row r="81" spans="1:32" s="2" customFormat="1" x14ac:dyDescent="0.25">
      <c r="A81" s="6" t="s">
        <v>73</v>
      </c>
      <c r="B81" s="6" t="s">
        <v>56</v>
      </c>
      <c r="C81" s="2">
        <v>13</v>
      </c>
      <c r="D81" s="99">
        <f t="shared" si="2"/>
        <v>13</v>
      </c>
      <c r="E81" s="1">
        <v>1</v>
      </c>
      <c r="F81" s="6" t="s">
        <v>74</v>
      </c>
      <c r="G81" s="6" t="s">
        <v>60</v>
      </c>
      <c r="H81" s="20"/>
      <c r="I81" s="5">
        <f>SUMIF(Entrées!C:C,A:A,Entrées!E:E)</f>
        <v>0</v>
      </c>
      <c r="J81" s="5">
        <f>SUMIF(Sorties!B:B,A:A,Sorties!D:D)</f>
        <v>0</v>
      </c>
      <c r="K81" s="1"/>
      <c r="L81" s="3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</row>
    <row r="82" spans="1:32" s="2" customFormat="1" x14ac:dyDescent="0.25">
      <c r="A82" s="6" t="s">
        <v>166</v>
      </c>
      <c r="B82" s="6" t="s">
        <v>56</v>
      </c>
      <c r="C82" s="2">
        <v>1</v>
      </c>
      <c r="D82" s="99">
        <f t="shared" si="2"/>
        <v>1</v>
      </c>
      <c r="E82" s="1">
        <v>0</v>
      </c>
      <c r="F82" s="6" t="s">
        <v>74</v>
      </c>
      <c r="G82" s="6" t="s">
        <v>94</v>
      </c>
      <c r="H82" s="1"/>
      <c r="I82" s="5">
        <f>SUMIF(Entrées!C:C,A:A,Entrées!E:E)</f>
        <v>0</v>
      </c>
      <c r="J82" s="5">
        <f>SUMIF(Sorties!B:B,A:A,Sorties!D:D)</f>
        <v>0</v>
      </c>
      <c r="K82" s="1"/>
      <c r="L82" s="3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</row>
    <row r="83" spans="1:32" s="2" customFormat="1" x14ac:dyDescent="0.25">
      <c r="A83" s="6"/>
      <c r="B83" s="1"/>
      <c r="D83" s="1"/>
      <c r="E83" s="1"/>
      <c r="F83" s="6"/>
      <c r="G83" s="6"/>
      <c r="H83" s="1"/>
      <c r="I83" s="1"/>
      <c r="J83" s="1"/>
      <c r="K83" s="1"/>
      <c r="L83" s="3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</row>
    <row r="84" spans="1:32" x14ac:dyDescent="0.25">
      <c r="A84" s="6"/>
    </row>
  </sheetData>
  <sheetProtection sheet="1" objects="1" scenarios="1" formatCells="0" sort="0" autoFilter="0" pivotTables="0"/>
  <autoFilter ref="A3:J82" xr:uid="{00000000-0009-0000-0000-000001000000}"/>
  <sortState xmlns:xlrd2="http://schemas.microsoft.com/office/spreadsheetml/2017/richdata2" ref="A23:J68">
    <sortCondition ref="J39"/>
  </sortState>
  <conditionalFormatting sqref="B3 B68:B77 B80:B82">
    <cfRule type="expression" dxfId="348" priority="227">
      <formula>AND(ISERROR(VLOOKUP(B3,Liste_Catégories,1,FALSE)),B3&lt;&gt;"Catégorie",LEN(B3)&gt;0)</formula>
    </cfRule>
  </conditionalFormatting>
  <conditionalFormatting sqref="D3 D80:D82 D68:D77">
    <cfRule type="expression" dxfId="347" priority="223">
      <formula>AND(D3&lt;&gt;"Stock actuel",LEN(D3)&gt;0,D3&lt;=0)</formula>
    </cfRule>
    <cfRule type="expression" dxfId="346" priority="224">
      <formula>AND(D3&lt;&gt;"Stock actuel",LEN(D3)&gt;0,D3&lt;=E3)</formula>
    </cfRule>
  </conditionalFormatting>
  <conditionalFormatting sqref="B67">
    <cfRule type="expression" dxfId="345" priority="219">
      <formula>AND(ISERROR(VLOOKUP(B67,Liste_Catégories,1,FALSE)),B67&lt;&gt;"Catégorie",LEN(B67)&gt;0)</formula>
    </cfRule>
  </conditionalFormatting>
  <conditionalFormatting sqref="D67">
    <cfRule type="expression" dxfId="344" priority="217">
      <formula>AND(D67&lt;&gt;"Stock actuel",LEN(D67)&gt;0,D67&lt;=0)</formula>
    </cfRule>
    <cfRule type="expression" dxfId="343" priority="218">
      <formula>AND(D67&lt;&gt;"Stock actuel",LEN(D67)&gt;0,D67&lt;=E67)</formula>
    </cfRule>
  </conditionalFormatting>
  <conditionalFormatting sqref="B66">
    <cfRule type="expression" dxfId="342" priority="216">
      <formula>AND(ISERROR(VLOOKUP(B66,Liste_Catégories,1,FALSE)),B66&lt;&gt;"Catégorie",LEN(B66)&gt;0)</formula>
    </cfRule>
  </conditionalFormatting>
  <conditionalFormatting sqref="B65">
    <cfRule type="expression" dxfId="341" priority="213">
      <formula>AND(ISERROR(VLOOKUP(B65,Liste_Catégories,1,FALSE)),B65&lt;&gt;"Catégorie",LEN(B65)&gt;0)</formula>
    </cfRule>
  </conditionalFormatting>
  <conditionalFormatting sqref="D65:D66">
    <cfRule type="expression" dxfId="340" priority="211">
      <formula>AND(D65&lt;&gt;"Stock actuel",LEN(D65)&gt;0,D65&lt;=0)</formula>
    </cfRule>
    <cfRule type="expression" dxfId="339" priority="212">
      <formula>AND(D65&lt;&gt;"Stock actuel",LEN(D65)&gt;0,D65&lt;=E65)</formula>
    </cfRule>
  </conditionalFormatting>
  <conditionalFormatting sqref="B64">
    <cfRule type="expression" dxfId="338" priority="210">
      <formula>AND(ISERROR(VLOOKUP(B64,Liste_Catégories,1,FALSE)),B64&lt;&gt;"Catégorie",LEN(B64)&gt;0)</formula>
    </cfRule>
  </conditionalFormatting>
  <conditionalFormatting sqref="B63">
    <cfRule type="expression" dxfId="337" priority="207">
      <formula>AND(ISERROR(VLOOKUP(B63,Liste_Catégories,1,FALSE)),B63&lt;&gt;"Catégorie",LEN(B63)&gt;0)</formula>
    </cfRule>
  </conditionalFormatting>
  <conditionalFormatting sqref="D63:D64">
    <cfRule type="expression" dxfId="336" priority="205">
      <formula>AND(D63&lt;&gt;"Stock actuel",LEN(D63)&gt;0,D63&lt;=0)</formula>
    </cfRule>
    <cfRule type="expression" dxfId="335" priority="206">
      <formula>AND(D63&lt;&gt;"Stock actuel",LEN(D63)&gt;0,D63&lt;=E63)</formula>
    </cfRule>
  </conditionalFormatting>
  <conditionalFormatting sqref="B62">
    <cfRule type="expression" dxfId="334" priority="198">
      <formula>AND(ISERROR(VLOOKUP(B62,Liste_Catégories,1,FALSE)),B62&lt;&gt;"Catégorie",LEN(B62)&gt;0)</formula>
    </cfRule>
  </conditionalFormatting>
  <conditionalFormatting sqref="D62">
    <cfRule type="expression" dxfId="333" priority="196">
      <formula>AND(D62&lt;&gt;"Stock actuel",LEN(D62)&gt;0,D62&lt;=0)</formula>
    </cfRule>
    <cfRule type="expression" dxfId="332" priority="197">
      <formula>AND(D62&lt;&gt;"Stock actuel",LEN(D62)&gt;0,D62&lt;=E62)</formula>
    </cfRule>
  </conditionalFormatting>
  <conditionalFormatting sqref="B61">
    <cfRule type="expression" dxfId="331" priority="195">
      <formula>AND(ISERROR(VLOOKUP(B61,Liste_Catégories,1,FALSE)),B61&lt;&gt;"Catégorie",LEN(B61)&gt;0)</formula>
    </cfRule>
  </conditionalFormatting>
  <conditionalFormatting sqref="D61">
    <cfRule type="expression" dxfId="330" priority="193">
      <formula>AND(D61&lt;&gt;"Stock actuel",LEN(D61)&gt;0,D61&lt;=0)</formula>
    </cfRule>
    <cfRule type="expression" dxfId="329" priority="194">
      <formula>AND(D61&lt;&gt;"Stock actuel",LEN(D61)&gt;0,D61&lt;=E61)</formula>
    </cfRule>
  </conditionalFormatting>
  <conditionalFormatting sqref="B60">
    <cfRule type="expression" dxfId="328" priority="189">
      <formula>AND(ISERROR(VLOOKUP(B60,Liste_Catégories,1,FALSE)),B60&lt;&gt;"Catégorie",LEN(B60)&gt;0)</formula>
    </cfRule>
  </conditionalFormatting>
  <conditionalFormatting sqref="D60">
    <cfRule type="expression" dxfId="327" priority="187">
      <formula>AND(D60&lt;&gt;"Stock actuel",LEN(D60)&gt;0,D60&lt;=0)</formula>
    </cfRule>
    <cfRule type="expression" dxfId="326" priority="188">
      <formula>AND(D60&lt;&gt;"Stock actuel",LEN(D60)&gt;0,D60&lt;=E60)</formula>
    </cfRule>
  </conditionalFormatting>
  <conditionalFormatting sqref="B59">
    <cfRule type="expression" dxfId="325" priority="183">
      <formula>AND(ISERROR(VLOOKUP(B59,Liste_Catégories,1,FALSE)),B59&lt;&gt;"Catégorie",LEN(B59)&gt;0)</formula>
    </cfRule>
  </conditionalFormatting>
  <conditionalFormatting sqref="D59">
    <cfRule type="expression" dxfId="324" priority="181">
      <formula>AND(D59&lt;&gt;"Stock actuel",LEN(D59)&gt;0,D59&lt;=0)</formula>
    </cfRule>
    <cfRule type="expression" dxfId="323" priority="182">
      <formula>AND(D59&lt;&gt;"Stock actuel",LEN(D59)&gt;0,D59&lt;=E59)</formula>
    </cfRule>
  </conditionalFormatting>
  <conditionalFormatting sqref="B58">
    <cfRule type="expression" dxfId="322" priority="180">
      <formula>AND(ISERROR(VLOOKUP(B58,Liste_Catégories,1,FALSE)),B58&lt;&gt;"Catégorie",LEN(B58)&gt;0)</formula>
    </cfRule>
  </conditionalFormatting>
  <conditionalFormatting sqref="D58">
    <cfRule type="expression" dxfId="321" priority="178">
      <formula>AND(D58&lt;&gt;"Stock actuel",LEN(D58)&gt;0,D58&lt;=0)</formula>
    </cfRule>
    <cfRule type="expression" dxfId="320" priority="179">
      <formula>AND(D58&lt;&gt;"Stock actuel",LEN(D58)&gt;0,D58&lt;=E58)</formula>
    </cfRule>
  </conditionalFormatting>
  <conditionalFormatting sqref="B57">
    <cfRule type="expression" dxfId="319" priority="177">
      <formula>AND(ISERROR(VLOOKUP(B57,Liste_Catégories,1,FALSE)),B57&lt;&gt;"Catégorie",LEN(B57)&gt;0)</formula>
    </cfRule>
  </conditionalFormatting>
  <conditionalFormatting sqref="D57">
    <cfRule type="expression" dxfId="318" priority="175">
      <formula>AND(D57&lt;&gt;"Stock actuel",LEN(D57)&gt;0,D57&lt;=0)</formula>
    </cfRule>
    <cfRule type="expression" dxfId="317" priority="176">
      <formula>AND(D57&lt;&gt;"Stock actuel",LEN(D57)&gt;0,D57&lt;=E57)</formula>
    </cfRule>
  </conditionalFormatting>
  <conditionalFormatting sqref="B56">
    <cfRule type="expression" dxfId="316" priority="174">
      <formula>AND(ISERROR(VLOOKUP(B56,Liste_Catégories,1,FALSE)),B56&lt;&gt;"Catégorie",LEN(B56)&gt;0)</formula>
    </cfRule>
  </conditionalFormatting>
  <conditionalFormatting sqref="D56">
    <cfRule type="expression" dxfId="315" priority="172">
      <formula>AND(D56&lt;&gt;"Stock actuel",LEN(D56)&gt;0,D56&lt;=0)</formula>
    </cfRule>
    <cfRule type="expression" dxfId="314" priority="173">
      <formula>AND(D56&lt;&gt;"Stock actuel",LEN(D56)&gt;0,D56&lt;=E56)</formula>
    </cfRule>
  </conditionalFormatting>
  <conditionalFormatting sqref="B55">
    <cfRule type="expression" dxfId="313" priority="171">
      <formula>AND(ISERROR(VLOOKUP(B55,Liste_Catégories,1,FALSE)),B55&lt;&gt;"Catégorie",LEN(B55)&gt;0)</formula>
    </cfRule>
  </conditionalFormatting>
  <conditionalFormatting sqref="D55">
    <cfRule type="expression" dxfId="312" priority="169">
      <formula>AND(D55&lt;&gt;"Stock actuel",LEN(D55)&gt;0,D55&lt;=0)</formula>
    </cfRule>
    <cfRule type="expression" dxfId="311" priority="170">
      <formula>AND(D55&lt;&gt;"Stock actuel",LEN(D55)&gt;0,D55&lt;=E55)</formula>
    </cfRule>
  </conditionalFormatting>
  <conditionalFormatting sqref="B54">
    <cfRule type="expression" dxfId="310" priority="168">
      <formula>AND(ISERROR(VLOOKUP(B54,Liste_Catégories,1,FALSE)),B54&lt;&gt;"Catégorie",LEN(B54)&gt;0)</formula>
    </cfRule>
  </conditionalFormatting>
  <conditionalFormatting sqref="B53">
    <cfRule type="expression" dxfId="309" priority="165">
      <formula>AND(ISERROR(VLOOKUP(B53,Liste_Catégories,1,FALSE)),B53&lt;&gt;"Catégorie",LEN(B53)&gt;0)</formula>
    </cfRule>
  </conditionalFormatting>
  <conditionalFormatting sqref="D53:D54">
    <cfRule type="expression" dxfId="308" priority="163">
      <formula>AND(D53&lt;&gt;"Stock actuel",LEN(D53)&gt;0,D53&lt;=0)</formula>
    </cfRule>
    <cfRule type="expression" dxfId="307" priority="164">
      <formula>AND(D53&lt;&gt;"Stock actuel",LEN(D53)&gt;0,D53&lt;=E53)</formula>
    </cfRule>
  </conditionalFormatting>
  <conditionalFormatting sqref="B52">
    <cfRule type="expression" dxfId="306" priority="162">
      <formula>AND(ISERROR(VLOOKUP(B52,Liste_Catégories,1,FALSE)),B52&lt;&gt;"Catégorie",LEN(B52)&gt;0)</formula>
    </cfRule>
  </conditionalFormatting>
  <conditionalFormatting sqref="D52">
    <cfRule type="expression" dxfId="305" priority="160">
      <formula>AND(D52&lt;&gt;"Stock actuel",LEN(D52)&gt;0,D52&lt;=0)</formula>
    </cfRule>
    <cfRule type="expression" dxfId="304" priority="161">
      <formula>AND(D52&lt;&gt;"Stock actuel",LEN(D52)&gt;0,D52&lt;=E52)</formula>
    </cfRule>
  </conditionalFormatting>
  <conditionalFormatting sqref="B51">
    <cfRule type="expression" dxfId="303" priority="159">
      <formula>AND(ISERROR(VLOOKUP(B51,Liste_Catégories,1,FALSE)),B51&lt;&gt;"Catégorie",LEN(B51)&gt;0)</formula>
    </cfRule>
  </conditionalFormatting>
  <conditionalFormatting sqref="D51">
    <cfRule type="expression" dxfId="302" priority="157">
      <formula>AND(D51&lt;&gt;"Stock actuel",LEN(D51)&gt;0,D51&lt;=0)</formula>
    </cfRule>
    <cfRule type="expression" dxfId="301" priority="158">
      <formula>AND(D51&lt;&gt;"Stock actuel",LEN(D51)&gt;0,D51&lt;=E51)</formula>
    </cfRule>
  </conditionalFormatting>
  <conditionalFormatting sqref="B50">
    <cfRule type="expression" dxfId="300" priority="156">
      <formula>AND(ISERROR(VLOOKUP(B50,Liste_Catégories,1,FALSE)),B50&lt;&gt;"Catégorie",LEN(B50)&gt;0)</formula>
    </cfRule>
  </conditionalFormatting>
  <conditionalFormatting sqref="D50">
    <cfRule type="expression" dxfId="299" priority="154">
      <formula>AND(D50&lt;&gt;"Stock actuel",LEN(D50)&gt;0,D50&lt;=0)</formula>
    </cfRule>
    <cfRule type="expression" dxfId="298" priority="155">
      <formula>AND(D50&lt;&gt;"Stock actuel",LEN(D50)&gt;0,D50&lt;=E50)</formula>
    </cfRule>
  </conditionalFormatting>
  <conditionalFormatting sqref="B49">
    <cfRule type="expression" dxfId="297" priority="153">
      <formula>AND(ISERROR(VLOOKUP(B49,Liste_Catégories,1,FALSE)),B49&lt;&gt;"Catégorie",LEN(B49)&gt;0)</formula>
    </cfRule>
  </conditionalFormatting>
  <conditionalFormatting sqref="D49">
    <cfRule type="expression" dxfId="296" priority="151">
      <formula>AND(D49&lt;&gt;"Stock actuel",LEN(D49)&gt;0,D49&lt;=0)</formula>
    </cfRule>
    <cfRule type="expression" dxfId="295" priority="152">
      <formula>AND(D49&lt;&gt;"Stock actuel",LEN(D49)&gt;0,D49&lt;=E49)</formula>
    </cfRule>
  </conditionalFormatting>
  <conditionalFormatting sqref="B48">
    <cfRule type="expression" dxfId="294" priority="150">
      <formula>AND(ISERROR(VLOOKUP(B48,Liste_Catégories,1,FALSE)),B48&lt;&gt;"Catégorie",LEN(B48)&gt;0)</formula>
    </cfRule>
  </conditionalFormatting>
  <conditionalFormatting sqref="D48">
    <cfRule type="expression" dxfId="293" priority="148">
      <formula>AND(D48&lt;&gt;"Stock actuel",LEN(D48)&gt;0,D48&lt;=0)</formula>
    </cfRule>
    <cfRule type="expression" dxfId="292" priority="149">
      <formula>AND(D48&lt;&gt;"Stock actuel",LEN(D48)&gt;0,D48&lt;=E48)</formula>
    </cfRule>
  </conditionalFormatting>
  <conditionalFormatting sqref="B47">
    <cfRule type="expression" dxfId="291" priority="147">
      <formula>AND(ISERROR(VLOOKUP(B47,Liste_Catégories,1,FALSE)),B47&lt;&gt;"Catégorie",LEN(B47)&gt;0)</formula>
    </cfRule>
  </conditionalFormatting>
  <conditionalFormatting sqref="D47">
    <cfRule type="expression" dxfId="290" priority="145">
      <formula>AND(D47&lt;&gt;"Stock actuel",LEN(D47)&gt;0,D47&lt;=0)</formula>
    </cfRule>
    <cfRule type="expression" dxfId="289" priority="146">
      <formula>AND(D47&lt;&gt;"Stock actuel",LEN(D47)&gt;0,D47&lt;=E47)</formula>
    </cfRule>
  </conditionalFormatting>
  <conditionalFormatting sqref="B46">
    <cfRule type="expression" dxfId="288" priority="144">
      <formula>AND(ISERROR(VLOOKUP(B46,Liste_Catégories,1,FALSE)),B46&lt;&gt;"Catégorie",LEN(B46)&gt;0)</formula>
    </cfRule>
  </conditionalFormatting>
  <conditionalFormatting sqref="D46">
    <cfRule type="expression" dxfId="287" priority="142">
      <formula>AND(D46&lt;&gt;"Stock actuel",LEN(D46)&gt;0,D46&lt;=0)</formula>
    </cfRule>
    <cfRule type="expression" dxfId="286" priority="143">
      <formula>AND(D46&lt;&gt;"Stock actuel",LEN(D46)&gt;0,D46&lt;=E46)</formula>
    </cfRule>
  </conditionalFormatting>
  <conditionalFormatting sqref="B45">
    <cfRule type="expression" dxfId="285" priority="141">
      <formula>AND(ISERROR(VLOOKUP(B45,Liste_Catégories,1,FALSE)),B45&lt;&gt;"Catégorie",LEN(B45)&gt;0)</formula>
    </cfRule>
  </conditionalFormatting>
  <conditionalFormatting sqref="D45">
    <cfRule type="expression" dxfId="284" priority="139">
      <formula>AND(D45&lt;&gt;"Stock actuel",LEN(D45)&gt;0,D45&lt;=0)</formula>
    </cfRule>
    <cfRule type="expression" dxfId="283" priority="140">
      <formula>AND(D45&lt;&gt;"Stock actuel",LEN(D45)&gt;0,D45&lt;=E45)</formula>
    </cfRule>
  </conditionalFormatting>
  <conditionalFormatting sqref="B44">
    <cfRule type="expression" dxfId="282" priority="138">
      <formula>AND(ISERROR(VLOOKUP(B44,Liste_Catégories,1,FALSE)),B44&lt;&gt;"Catégorie",LEN(B44)&gt;0)</formula>
    </cfRule>
  </conditionalFormatting>
  <conditionalFormatting sqref="D44">
    <cfRule type="expression" dxfId="281" priority="136">
      <formula>AND(D44&lt;&gt;"Stock actuel",LEN(D44)&gt;0,D44&lt;=0)</formula>
    </cfRule>
    <cfRule type="expression" dxfId="280" priority="137">
      <formula>AND(D44&lt;&gt;"Stock actuel",LEN(D44)&gt;0,D44&lt;=E44)</formula>
    </cfRule>
  </conditionalFormatting>
  <conditionalFormatting sqref="B43">
    <cfRule type="expression" dxfId="279" priority="135">
      <formula>AND(ISERROR(VLOOKUP(B43,Liste_Catégories,1,FALSE)),B43&lt;&gt;"Catégorie",LEN(B43)&gt;0)</formula>
    </cfRule>
  </conditionalFormatting>
  <conditionalFormatting sqref="D43">
    <cfRule type="expression" dxfId="278" priority="133">
      <formula>AND(D43&lt;&gt;"Stock actuel",LEN(D43)&gt;0,D43&lt;=0)</formula>
    </cfRule>
    <cfRule type="expression" dxfId="277" priority="134">
      <formula>AND(D43&lt;&gt;"Stock actuel",LEN(D43)&gt;0,D43&lt;=E43)</formula>
    </cfRule>
  </conditionalFormatting>
  <conditionalFormatting sqref="B42">
    <cfRule type="expression" dxfId="276" priority="132">
      <formula>AND(ISERROR(VLOOKUP(B42,Liste_Catégories,1,FALSE)),B42&lt;&gt;"Catégorie",LEN(B42)&gt;0)</formula>
    </cfRule>
  </conditionalFormatting>
  <conditionalFormatting sqref="D42">
    <cfRule type="expression" dxfId="275" priority="130">
      <formula>AND(D42&lt;&gt;"Stock actuel",LEN(D42)&gt;0,D42&lt;=0)</formula>
    </cfRule>
    <cfRule type="expression" dxfId="274" priority="131">
      <formula>AND(D42&lt;&gt;"Stock actuel",LEN(D42)&gt;0,D42&lt;=E42)</formula>
    </cfRule>
  </conditionalFormatting>
  <conditionalFormatting sqref="B41">
    <cfRule type="expression" dxfId="273" priority="129">
      <formula>AND(ISERROR(VLOOKUP(B41,Liste_Catégories,1,FALSE)),B41&lt;&gt;"Catégorie",LEN(B41)&gt;0)</formula>
    </cfRule>
  </conditionalFormatting>
  <conditionalFormatting sqref="D41">
    <cfRule type="expression" dxfId="272" priority="127">
      <formula>AND(D41&lt;&gt;"Stock actuel",LEN(D41)&gt;0,D41&lt;=0)</formula>
    </cfRule>
    <cfRule type="expression" dxfId="271" priority="128">
      <formula>AND(D41&lt;&gt;"Stock actuel",LEN(D41)&gt;0,D41&lt;=E41)</formula>
    </cfRule>
  </conditionalFormatting>
  <conditionalFormatting sqref="B40">
    <cfRule type="expression" dxfId="270" priority="126">
      <formula>AND(ISERROR(VLOOKUP(B40,Liste_Catégories,1,FALSE)),B40&lt;&gt;"Catégorie",LEN(B40)&gt;0)</formula>
    </cfRule>
  </conditionalFormatting>
  <conditionalFormatting sqref="D40">
    <cfRule type="expression" dxfId="269" priority="124">
      <formula>AND(D40&lt;&gt;"Stock actuel",LEN(D40)&gt;0,D40&lt;=0)</formula>
    </cfRule>
    <cfRule type="expression" dxfId="268" priority="125">
      <formula>AND(D40&lt;&gt;"Stock actuel",LEN(D40)&gt;0,D40&lt;=E40)</formula>
    </cfRule>
  </conditionalFormatting>
  <conditionalFormatting sqref="B39">
    <cfRule type="expression" dxfId="267" priority="123">
      <formula>AND(ISERROR(VLOOKUP(B39,Liste_Catégories,1,FALSE)),B39&lt;&gt;"Catégorie",LEN(B39)&gt;0)</formula>
    </cfRule>
  </conditionalFormatting>
  <conditionalFormatting sqref="D39">
    <cfRule type="expression" dxfId="266" priority="121">
      <formula>AND(D39&lt;&gt;"Stock actuel",LEN(D39)&gt;0,D39&lt;=0)</formula>
    </cfRule>
    <cfRule type="expression" dxfId="265" priority="122">
      <formula>AND(D39&lt;&gt;"Stock actuel",LEN(D39)&gt;0,D39&lt;=E39)</formula>
    </cfRule>
  </conditionalFormatting>
  <conditionalFormatting sqref="B38">
    <cfRule type="expression" dxfId="264" priority="120">
      <formula>AND(ISERROR(VLOOKUP(B38,Liste_Catégories,1,FALSE)),B38&lt;&gt;"Catégorie",LEN(B38)&gt;0)</formula>
    </cfRule>
  </conditionalFormatting>
  <conditionalFormatting sqref="D38">
    <cfRule type="expression" dxfId="263" priority="118">
      <formula>AND(D38&lt;&gt;"Stock actuel",LEN(D38)&gt;0,D38&lt;=0)</formula>
    </cfRule>
    <cfRule type="expression" dxfId="262" priority="119">
      <formula>AND(D38&lt;&gt;"Stock actuel",LEN(D38)&gt;0,D38&lt;=E38)</formula>
    </cfRule>
  </conditionalFormatting>
  <conditionalFormatting sqref="B37">
    <cfRule type="expression" dxfId="261" priority="117">
      <formula>AND(ISERROR(VLOOKUP(B37,Liste_Catégories,1,FALSE)),B37&lt;&gt;"Catégorie",LEN(B37)&gt;0)</formula>
    </cfRule>
  </conditionalFormatting>
  <conditionalFormatting sqref="D37">
    <cfRule type="expression" dxfId="260" priority="115">
      <formula>AND(D37&lt;&gt;"Stock actuel",LEN(D37)&gt;0,D37&lt;=0)</formula>
    </cfRule>
    <cfRule type="expression" dxfId="259" priority="116">
      <formula>AND(D37&lt;&gt;"Stock actuel",LEN(D37)&gt;0,D37&lt;=E37)</formula>
    </cfRule>
  </conditionalFormatting>
  <conditionalFormatting sqref="B36">
    <cfRule type="expression" dxfId="258" priority="114">
      <formula>AND(ISERROR(VLOOKUP(B36,Liste_Catégories,1,FALSE)),B36&lt;&gt;"Catégorie",LEN(B36)&gt;0)</formula>
    </cfRule>
  </conditionalFormatting>
  <conditionalFormatting sqref="B35">
    <cfRule type="expression" dxfId="257" priority="111">
      <formula>AND(ISERROR(VLOOKUP(B35,Liste_Catégories,1,FALSE)),B35&lt;&gt;"Catégorie",LEN(B35)&gt;0)</formula>
    </cfRule>
  </conditionalFormatting>
  <conditionalFormatting sqref="D35">
    <cfRule type="expression" dxfId="256" priority="109">
      <formula>AND(D35&lt;&gt;"Stock actuel",LEN(D35)&gt;0,D35&lt;=0)</formula>
    </cfRule>
    <cfRule type="expression" dxfId="255" priority="110">
      <formula>AND(D35&lt;&gt;"Stock actuel",LEN(D35)&gt;0,D35&lt;=E35)</formula>
    </cfRule>
  </conditionalFormatting>
  <conditionalFormatting sqref="B34">
    <cfRule type="expression" dxfId="254" priority="108">
      <formula>AND(ISERROR(VLOOKUP(B34,Liste_Catégories,1,FALSE)),B34&lt;&gt;"Catégorie",LEN(B34)&gt;0)</formula>
    </cfRule>
  </conditionalFormatting>
  <conditionalFormatting sqref="D34 D36">
    <cfRule type="expression" dxfId="253" priority="106">
      <formula>AND(D34&lt;&gt;"Stock actuel",LEN(D34)&gt;0,D34&lt;=0)</formula>
    </cfRule>
    <cfRule type="expression" dxfId="252" priority="107">
      <formula>AND(D34&lt;&gt;"Stock actuel",LEN(D34)&gt;0,D34&lt;=E34)</formula>
    </cfRule>
  </conditionalFormatting>
  <conditionalFormatting sqref="B33">
    <cfRule type="expression" dxfId="251" priority="105">
      <formula>AND(ISERROR(VLOOKUP(B33,Liste_Catégories,1,FALSE)),B33&lt;&gt;"Catégorie",LEN(B33)&gt;0)</formula>
    </cfRule>
  </conditionalFormatting>
  <conditionalFormatting sqref="D33">
    <cfRule type="expression" dxfId="250" priority="103">
      <formula>AND(D33&lt;&gt;"Stock actuel",LEN(D33)&gt;0,D33&lt;=0)</formula>
    </cfRule>
    <cfRule type="expression" dxfId="249" priority="104">
      <formula>AND(D33&lt;&gt;"Stock actuel",LEN(D33)&gt;0,D33&lt;=E33)</formula>
    </cfRule>
  </conditionalFormatting>
  <conditionalFormatting sqref="B32">
    <cfRule type="expression" dxfId="248" priority="102">
      <formula>AND(ISERROR(VLOOKUP(B32,Liste_Catégories,1,FALSE)),B32&lt;&gt;"Catégorie",LEN(B32)&gt;0)</formula>
    </cfRule>
  </conditionalFormatting>
  <conditionalFormatting sqref="D32">
    <cfRule type="expression" dxfId="247" priority="100">
      <formula>AND(D32&lt;&gt;"Stock actuel",LEN(D32)&gt;0,D32&lt;=0)</formula>
    </cfRule>
    <cfRule type="expression" dxfId="246" priority="101">
      <formula>AND(D32&lt;&gt;"Stock actuel",LEN(D32)&gt;0,D32&lt;=E32)</formula>
    </cfRule>
  </conditionalFormatting>
  <conditionalFormatting sqref="B31">
    <cfRule type="expression" dxfId="245" priority="99">
      <formula>AND(ISERROR(VLOOKUP(B31,Liste_Catégories,1,FALSE)),B31&lt;&gt;"Catégorie",LEN(B31)&gt;0)</formula>
    </cfRule>
  </conditionalFormatting>
  <conditionalFormatting sqref="D31">
    <cfRule type="expression" dxfId="244" priority="97">
      <formula>AND(D31&lt;&gt;"Stock actuel",LEN(D31)&gt;0,D31&lt;=0)</formula>
    </cfRule>
    <cfRule type="expression" dxfId="243" priority="98">
      <formula>AND(D31&lt;&gt;"Stock actuel",LEN(D31)&gt;0,D31&lt;=E31)</formula>
    </cfRule>
  </conditionalFormatting>
  <conditionalFormatting sqref="B78">
    <cfRule type="expression" dxfId="242" priority="96">
      <formula>AND(ISERROR(VLOOKUP(B78,Liste_Catégories,1,FALSE)),B78&lt;&gt;"Catégorie",LEN(B78)&gt;0)</formula>
    </cfRule>
  </conditionalFormatting>
  <conditionalFormatting sqref="D78">
    <cfRule type="expression" dxfId="241" priority="94">
      <formula>AND(D78&lt;&gt;"Stock actuel",LEN(D78)&gt;0,D78&lt;=0)</formula>
    </cfRule>
    <cfRule type="expression" dxfId="240" priority="95">
      <formula>AND(D78&lt;&gt;"Stock actuel",LEN(D78)&gt;0,D78&lt;=E78)</formula>
    </cfRule>
  </conditionalFormatting>
  <conditionalFormatting sqref="B79">
    <cfRule type="expression" dxfId="239" priority="93">
      <formula>AND(ISERROR(VLOOKUP(B79,Liste_Catégories,1,FALSE)),B79&lt;&gt;"Catégorie",LEN(B79)&gt;0)</formula>
    </cfRule>
  </conditionalFormatting>
  <conditionalFormatting sqref="D79">
    <cfRule type="expression" dxfId="238" priority="91">
      <formula>AND(D79&lt;&gt;"Stock actuel",LEN(D79)&gt;0,D79&lt;=0)</formula>
    </cfRule>
    <cfRule type="expression" dxfId="237" priority="92">
      <formula>AND(D79&lt;&gt;"Stock actuel",LEN(D79)&gt;0,D79&lt;=E79)</formula>
    </cfRule>
  </conditionalFormatting>
  <conditionalFormatting sqref="B30">
    <cfRule type="expression" dxfId="236" priority="84">
      <formula>AND(ISERROR(VLOOKUP(B30,Liste_Catégories,1,FALSE)),B30&lt;&gt;"Catégorie",LEN(B30)&gt;0)</formula>
    </cfRule>
  </conditionalFormatting>
  <conditionalFormatting sqref="D30">
    <cfRule type="expression" dxfId="235" priority="82">
      <formula>AND(D30&lt;&gt;"Stock actuel",LEN(D30)&gt;0,D30&lt;=0)</formula>
    </cfRule>
    <cfRule type="expression" dxfId="234" priority="83">
      <formula>AND(D30&lt;&gt;"Stock actuel",LEN(D30)&gt;0,D30&lt;=E30)</formula>
    </cfRule>
  </conditionalFormatting>
  <conditionalFormatting sqref="B29">
    <cfRule type="expression" dxfId="233" priority="81">
      <formula>AND(ISERROR(VLOOKUP(B29,Liste_Catégories,1,FALSE)),B29&lt;&gt;"Catégorie",LEN(B29)&gt;0)</formula>
    </cfRule>
  </conditionalFormatting>
  <conditionalFormatting sqref="D29">
    <cfRule type="expression" dxfId="232" priority="79">
      <formula>AND(D29&lt;&gt;"Stock actuel",LEN(D29)&gt;0,D29&lt;=0)</formula>
    </cfRule>
    <cfRule type="expression" dxfId="231" priority="80">
      <formula>AND(D29&lt;&gt;"Stock actuel",LEN(D29)&gt;0,D29&lt;=E29)</formula>
    </cfRule>
  </conditionalFormatting>
  <conditionalFormatting sqref="B28">
    <cfRule type="expression" dxfId="230" priority="78">
      <formula>AND(ISERROR(VLOOKUP(B28,Liste_Catégories,1,FALSE)),B28&lt;&gt;"Catégorie",LEN(B28)&gt;0)</formula>
    </cfRule>
  </conditionalFormatting>
  <conditionalFormatting sqref="D28">
    <cfRule type="expression" dxfId="229" priority="76">
      <formula>AND(D28&lt;&gt;"Stock actuel",LEN(D28)&gt;0,D28&lt;=0)</formula>
    </cfRule>
    <cfRule type="expression" dxfId="228" priority="77">
      <formula>AND(D28&lt;&gt;"Stock actuel",LEN(D28)&gt;0,D28&lt;=E28)</formula>
    </cfRule>
  </conditionalFormatting>
  <conditionalFormatting sqref="B27">
    <cfRule type="expression" dxfId="227" priority="75">
      <formula>AND(ISERROR(VLOOKUP(B27,Liste_Catégories,1,FALSE)),B27&lt;&gt;"Catégorie",LEN(B27)&gt;0)</formula>
    </cfRule>
  </conditionalFormatting>
  <conditionalFormatting sqref="D27">
    <cfRule type="expression" dxfId="226" priority="73">
      <formula>AND(D27&lt;&gt;"Stock actuel",LEN(D27)&gt;0,D27&lt;=0)</formula>
    </cfRule>
    <cfRule type="expression" dxfId="225" priority="74">
      <formula>AND(D27&lt;&gt;"Stock actuel",LEN(D27)&gt;0,D27&lt;=E27)</formula>
    </cfRule>
  </conditionalFormatting>
  <conditionalFormatting sqref="B26">
    <cfRule type="expression" dxfId="224" priority="72">
      <formula>AND(ISERROR(VLOOKUP(B26,Liste_Catégories,1,FALSE)),B26&lt;&gt;"Catégorie",LEN(B26)&gt;0)</formula>
    </cfRule>
  </conditionalFormatting>
  <conditionalFormatting sqref="D26">
    <cfRule type="expression" dxfId="223" priority="70">
      <formula>AND(D26&lt;&gt;"Stock actuel",LEN(D26)&gt;0,D26&lt;=0)</formula>
    </cfRule>
    <cfRule type="expression" dxfId="222" priority="71">
      <formula>AND(D26&lt;&gt;"Stock actuel",LEN(D26)&gt;0,D26&lt;=E26)</formula>
    </cfRule>
  </conditionalFormatting>
  <conditionalFormatting sqref="B25">
    <cfRule type="expression" dxfId="221" priority="69">
      <formula>AND(ISERROR(VLOOKUP(B25,Liste_Catégories,1,FALSE)),B25&lt;&gt;"Catégorie",LEN(B25)&gt;0)</formula>
    </cfRule>
  </conditionalFormatting>
  <conditionalFormatting sqref="D25">
    <cfRule type="expression" dxfId="220" priority="67">
      <formula>AND(D25&lt;&gt;"Stock actuel",LEN(D25)&gt;0,D25&lt;=0)</formula>
    </cfRule>
    <cfRule type="expression" dxfId="219" priority="68">
      <formula>AND(D25&lt;&gt;"Stock actuel",LEN(D25)&gt;0,D25&lt;=E25)</formula>
    </cfRule>
  </conditionalFormatting>
  <conditionalFormatting sqref="B24">
    <cfRule type="expression" dxfId="218" priority="66">
      <formula>AND(ISERROR(VLOOKUP(B24,Liste_Catégories,1,FALSE)),B24&lt;&gt;"Catégorie",LEN(B24)&gt;0)</formula>
    </cfRule>
  </conditionalFormatting>
  <conditionalFormatting sqref="D24">
    <cfRule type="expression" dxfId="217" priority="64">
      <formula>AND(D24&lt;&gt;"Stock actuel",LEN(D24)&gt;0,D24&lt;=0)</formula>
    </cfRule>
    <cfRule type="expression" dxfId="216" priority="65">
      <formula>AND(D24&lt;&gt;"Stock actuel",LEN(D24)&gt;0,D24&lt;=E24)</formula>
    </cfRule>
  </conditionalFormatting>
  <conditionalFormatting sqref="B23">
    <cfRule type="expression" dxfId="215" priority="63">
      <formula>AND(ISERROR(VLOOKUP(B23,Liste_Catégories,1,FALSE)),B23&lt;&gt;"Catégorie",LEN(B23)&gt;0)</formula>
    </cfRule>
  </conditionalFormatting>
  <conditionalFormatting sqref="D23">
    <cfRule type="expression" dxfId="214" priority="61">
      <formula>AND(D23&lt;&gt;"Stock actuel",LEN(D23)&gt;0,D23&lt;=0)</formula>
    </cfRule>
    <cfRule type="expression" dxfId="213" priority="62">
      <formula>AND(D23&lt;&gt;"Stock actuel",LEN(D23)&gt;0,D23&lt;=E23)</formula>
    </cfRule>
  </conditionalFormatting>
  <conditionalFormatting sqref="B22">
    <cfRule type="expression" dxfId="212" priority="60">
      <formula>AND(ISERROR(VLOOKUP(B22,Liste_Catégories,1,FALSE)),B22&lt;&gt;"Catégorie",LEN(B22)&gt;0)</formula>
    </cfRule>
  </conditionalFormatting>
  <conditionalFormatting sqref="D22">
    <cfRule type="expression" dxfId="211" priority="58">
      <formula>AND(D22&lt;&gt;"Stock actuel",LEN(D22)&gt;0,D22&lt;=0)</formula>
    </cfRule>
    <cfRule type="expression" dxfId="210" priority="59">
      <formula>AND(D22&lt;&gt;"Stock actuel",LEN(D22)&gt;0,D22&lt;=E22)</formula>
    </cfRule>
  </conditionalFormatting>
  <conditionalFormatting sqref="B21">
    <cfRule type="expression" dxfId="209" priority="57">
      <formula>AND(ISERROR(VLOOKUP(B21,Liste_Catégories,1,FALSE)),B21&lt;&gt;"Catégorie",LEN(B21)&gt;0)</formula>
    </cfRule>
  </conditionalFormatting>
  <conditionalFormatting sqref="D21">
    <cfRule type="expression" dxfId="208" priority="55">
      <formula>AND(D21&lt;&gt;"Stock actuel",LEN(D21)&gt;0,D21&lt;=0)</formula>
    </cfRule>
    <cfRule type="expression" dxfId="207" priority="56">
      <formula>AND(D21&lt;&gt;"Stock actuel",LEN(D21)&gt;0,D21&lt;=E21)</formula>
    </cfRule>
  </conditionalFormatting>
  <conditionalFormatting sqref="B20">
    <cfRule type="expression" dxfId="206" priority="54">
      <formula>AND(ISERROR(VLOOKUP(B20,Liste_Catégories,1,FALSE)),B20&lt;&gt;"Catégorie",LEN(B20)&gt;0)</formula>
    </cfRule>
  </conditionalFormatting>
  <conditionalFormatting sqref="D20">
    <cfRule type="expression" dxfId="205" priority="52">
      <formula>AND(D20&lt;&gt;"Stock actuel",LEN(D20)&gt;0,D20&lt;=0)</formula>
    </cfRule>
    <cfRule type="expression" dxfId="204" priority="53">
      <formula>AND(D20&lt;&gt;"Stock actuel",LEN(D20)&gt;0,D20&lt;=E20)</formula>
    </cfRule>
  </conditionalFormatting>
  <conditionalFormatting sqref="B19">
    <cfRule type="expression" dxfId="203" priority="51">
      <formula>AND(ISERROR(VLOOKUP(B19,Liste_Catégories,1,FALSE)),B19&lt;&gt;"Catégorie",LEN(B19)&gt;0)</formula>
    </cfRule>
  </conditionalFormatting>
  <conditionalFormatting sqref="D19">
    <cfRule type="expression" dxfId="202" priority="49">
      <formula>AND(D19&lt;&gt;"Stock actuel",LEN(D19)&gt;0,D19&lt;=0)</formula>
    </cfRule>
    <cfRule type="expression" dxfId="201" priority="50">
      <formula>AND(D19&lt;&gt;"Stock actuel",LEN(D19)&gt;0,D19&lt;=E19)</formula>
    </cfRule>
  </conditionalFormatting>
  <conditionalFormatting sqref="B18">
    <cfRule type="expression" dxfId="200" priority="48">
      <formula>AND(ISERROR(VLOOKUP(B18,Liste_Catégories,1,FALSE)),B18&lt;&gt;"Catégorie",LEN(B18)&gt;0)</formula>
    </cfRule>
  </conditionalFormatting>
  <conditionalFormatting sqref="D18">
    <cfRule type="expression" dxfId="199" priority="46">
      <formula>AND(D18&lt;&gt;"Stock actuel",LEN(D18)&gt;0,D18&lt;=0)</formula>
    </cfRule>
    <cfRule type="expression" dxfId="198" priority="47">
      <formula>AND(D18&lt;&gt;"Stock actuel",LEN(D18)&gt;0,D18&lt;=E18)</formula>
    </cfRule>
  </conditionalFormatting>
  <conditionalFormatting sqref="B17">
    <cfRule type="expression" dxfId="197" priority="45">
      <formula>AND(ISERROR(VLOOKUP(B17,Liste_Catégories,1,FALSE)),B17&lt;&gt;"Catégorie",LEN(B17)&gt;0)</formula>
    </cfRule>
  </conditionalFormatting>
  <conditionalFormatting sqref="D17">
    <cfRule type="expression" dxfId="196" priority="43">
      <formula>AND(D17&lt;&gt;"Stock actuel",LEN(D17)&gt;0,D17&lt;=0)</formula>
    </cfRule>
    <cfRule type="expression" dxfId="195" priority="44">
      <formula>AND(D17&lt;&gt;"Stock actuel",LEN(D17)&gt;0,D17&lt;=E17)</formula>
    </cfRule>
  </conditionalFormatting>
  <conditionalFormatting sqref="B16">
    <cfRule type="expression" dxfId="194" priority="42">
      <formula>AND(ISERROR(VLOOKUP(B16,Liste_Catégories,1,FALSE)),B16&lt;&gt;"Catégorie",LEN(B16)&gt;0)</formula>
    </cfRule>
  </conditionalFormatting>
  <conditionalFormatting sqref="D16">
    <cfRule type="expression" dxfId="193" priority="40">
      <formula>AND(D16&lt;&gt;"Stock actuel",LEN(D16)&gt;0,D16&lt;=0)</formula>
    </cfRule>
    <cfRule type="expression" dxfId="192" priority="41">
      <formula>AND(D16&lt;&gt;"Stock actuel",LEN(D16)&gt;0,D16&lt;=E16)</formula>
    </cfRule>
  </conditionalFormatting>
  <conditionalFormatting sqref="B15">
    <cfRule type="expression" dxfId="191" priority="39">
      <formula>AND(ISERROR(VLOOKUP(B15,Liste_Catégories,1,FALSE)),B15&lt;&gt;"Catégorie",LEN(B15)&gt;0)</formula>
    </cfRule>
  </conditionalFormatting>
  <conditionalFormatting sqref="D15">
    <cfRule type="expression" dxfId="190" priority="37">
      <formula>AND(D15&lt;&gt;"Stock actuel",LEN(D15)&gt;0,D15&lt;=0)</formula>
    </cfRule>
    <cfRule type="expression" dxfId="189" priority="38">
      <formula>AND(D15&lt;&gt;"Stock actuel",LEN(D15)&gt;0,D15&lt;=E15)</formula>
    </cfRule>
  </conditionalFormatting>
  <conditionalFormatting sqref="B14">
    <cfRule type="expression" dxfId="188" priority="36">
      <formula>AND(ISERROR(VLOOKUP(B14,Liste_Catégories,1,FALSE)),B14&lt;&gt;"Catégorie",LEN(B14)&gt;0)</formula>
    </cfRule>
  </conditionalFormatting>
  <conditionalFormatting sqref="D14">
    <cfRule type="expression" dxfId="187" priority="34">
      <formula>AND(D14&lt;&gt;"Stock actuel",LEN(D14)&gt;0,D14&lt;=0)</formula>
    </cfRule>
    <cfRule type="expression" dxfId="186" priority="35">
      <formula>AND(D14&lt;&gt;"Stock actuel",LEN(D14)&gt;0,D14&lt;=E14)</formula>
    </cfRule>
  </conditionalFormatting>
  <conditionalFormatting sqref="B13">
    <cfRule type="expression" dxfId="185" priority="33">
      <formula>AND(ISERROR(VLOOKUP(B13,Liste_Catégories,1,FALSE)),B13&lt;&gt;"Catégorie",LEN(B13)&gt;0)</formula>
    </cfRule>
  </conditionalFormatting>
  <conditionalFormatting sqref="D13">
    <cfRule type="expression" dxfId="184" priority="31">
      <formula>AND(D13&lt;&gt;"Stock actuel",LEN(D13)&gt;0,D13&lt;=0)</formula>
    </cfRule>
    <cfRule type="expression" dxfId="183" priority="32">
      <formula>AND(D13&lt;&gt;"Stock actuel",LEN(D13)&gt;0,D13&lt;=E13)</formula>
    </cfRule>
  </conditionalFormatting>
  <conditionalFormatting sqref="B12">
    <cfRule type="expression" dxfId="182" priority="30">
      <formula>AND(ISERROR(VLOOKUP(B12,Liste_Catégories,1,FALSE)),B12&lt;&gt;"Catégorie",LEN(B12)&gt;0)</formula>
    </cfRule>
  </conditionalFormatting>
  <conditionalFormatting sqref="D12">
    <cfRule type="expression" dxfId="181" priority="28">
      <formula>AND(D12&lt;&gt;"Stock actuel",LEN(D12)&gt;0,D12&lt;=0)</formula>
    </cfRule>
    <cfRule type="expression" dxfId="180" priority="29">
      <formula>AND(D12&lt;&gt;"Stock actuel",LEN(D12)&gt;0,D12&lt;=E12)</formula>
    </cfRule>
  </conditionalFormatting>
  <conditionalFormatting sqref="B11">
    <cfRule type="expression" dxfId="179" priority="27">
      <formula>AND(ISERROR(VLOOKUP(B11,Liste_Catégories,1,FALSE)),B11&lt;&gt;"Catégorie",LEN(B11)&gt;0)</formula>
    </cfRule>
  </conditionalFormatting>
  <conditionalFormatting sqref="D11">
    <cfRule type="expression" dxfId="178" priority="25">
      <formula>AND(D11&lt;&gt;"Stock actuel",LEN(D11)&gt;0,D11&lt;=0)</formula>
    </cfRule>
    <cfRule type="expression" dxfId="177" priority="26">
      <formula>AND(D11&lt;&gt;"Stock actuel",LEN(D11)&gt;0,D11&lt;=E11)</formula>
    </cfRule>
  </conditionalFormatting>
  <conditionalFormatting sqref="B10">
    <cfRule type="expression" dxfId="176" priority="24">
      <formula>AND(ISERROR(VLOOKUP(B10,Liste_Catégories,1,FALSE)),B10&lt;&gt;"Catégorie",LEN(B10)&gt;0)</formula>
    </cfRule>
  </conditionalFormatting>
  <conditionalFormatting sqref="D10">
    <cfRule type="expression" dxfId="175" priority="22">
      <formula>AND(D10&lt;&gt;"Stock actuel",LEN(D10)&gt;0,D10&lt;=0)</formula>
    </cfRule>
    <cfRule type="expression" dxfId="174" priority="23">
      <formula>AND(D10&lt;&gt;"Stock actuel",LEN(D10)&gt;0,D10&lt;=E10)</formula>
    </cfRule>
  </conditionalFormatting>
  <conditionalFormatting sqref="B9">
    <cfRule type="expression" dxfId="173" priority="21">
      <formula>AND(ISERROR(VLOOKUP(B9,Liste_Catégories,1,FALSE)),B9&lt;&gt;"Catégorie",LEN(B9)&gt;0)</formula>
    </cfRule>
  </conditionalFormatting>
  <conditionalFormatting sqref="D9">
    <cfRule type="expression" dxfId="172" priority="19">
      <formula>AND(D9&lt;&gt;"Stock actuel",LEN(D9)&gt;0,D9&lt;=0)</formula>
    </cfRule>
    <cfRule type="expression" dxfId="171" priority="20">
      <formula>AND(D9&lt;&gt;"Stock actuel",LEN(D9)&gt;0,D9&lt;=E9)</formula>
    </cfRule>
  </conditionalFormatting>
  <conditionalFormatting sqref="B8">
    <cfRule type="expression" dxfId="170" priority="18">
      <formula>AND(ISERROR(VLOOKUP(B8,Liste_Catégories,1,FALSE)),B8&lt;&gt;"Catégorie",LEN(B8)&gt;0)</formula>
    </cfRule>
  </conditionalFormatting>
  <conditionalFormatting sqref="D8">
    <cfRule type="expression" dxfId="169" priority="16">
      <formula>AND(D8&lt;&gt;"Stock actuel",LEN(D8)&gt;0,D8&lt;=0)</formula>
    </cfRule>
    <cfRule type="expression" dxfId="168" priority="17">
      <formula>AND(D8&lt;&gt;"Stock actuel",LEN(D8)&gt;0,D8&lt;=E8)</formula>
    </cfRule>
  </conditionalFormatting>
  <conditionalFormatting sqref="B7">
    <cfRule type="expression" dxfId="167" priority="15">
      <formula>AND(ISERROR(VLOOKUP(B7,Liste_Catégories,1,FALSE)),B7&lt;&gt;"Catégorie",LEN(B7)&gt;0)</formula>
    </cfRule>
  </conditionalFormatting>
  <conditionalFormatting sqref="D7">
    <cfRule type="expression" dxfId="166" priority="13">
      <formula>AND(D7&lt;&gt;"Stock actuel",LEN(D7)&gt;0,D7&lt;=0)</formula>
    </cfRule>
    <cfRule type="expression" dxfId="165" priority="14">
      <formula>AND(D7&lt;&gt;"Stock actuel",LEN(D7)&gt;0,D7&lt;=E7)</formula>
    </cfRule>
  </conditionalFormatting>
  <conditionalFormatting sqref="B6">
    <cfRule type="expression" dxfId="164" priority="9">
      <formula>AND(ISERROR(VLOOKUP(B6,Liste_Catégories,1,FALSE)),B6&lt;&gt;"Catégorie",LEN(B6)&gt;0)</formula>
    </cfRule>
  </conditionalFormatting>
  <conditionalFormatting sqref="D6">
    <cfRule type="expression" dxfId="163" priority="7">
      <formula>AND(D6&lt;&gt;"Stock actuel",LEN(D6)&gt;0,D6&lt;=0)</formula>
    </cfRule>
    <cfRule type="expression" dxfId="162" priority="8">
      <formula>AND(D6&lt;&gt;"Stock actuel",LEN(D6)&gt;0,D6&lt;=E6)</formula>
    </cfRule>
  </conditionalFormatting>
  <conditionalFormatting sqref="B5">
    <cfRule type="expression" dxfId="161" priority="6">
      <formula>AND(ISERROR(VLOOKUP(B5,Liste_Catégories,1,FALSE)),B5&lt;&gt;"Catégorie",LEN(B5)&gt;0)</formula>
    </cfRule>
  </conditionalFormatting>
  <conditionalFormatting sqref="D5">
    <cfRule type="expression" dxfId="160" priority="4">
      <formula>AND(D5&lt;&gt;"Stock actuel",LEN(D5)&gt;0,D5&lt;=0)</formula>
    </cfRule>
    <cfRule type="expression" dxfId="159" priority="5">
      <formula>AND(D5&lt;&gt;"Stock actuel",LEN(D5)&gt;0,D5&lt;=E5)</formula>
    </cfRule>
  </conditionalFormatting>
  <conditionalFormatting sqref="B4">
    <cfRule type="expression" dxfId="158" priority="3">
      <formula>AND(ISERROR(VLOOKUP(B4,Liste_Catégories,1,FALSE)),B4&lt;&gt;"Catégorie",LEN(B4)&gt;0)</formula>
    </cfRule>
  </conditionalFormatting>
  <conditionalFormatting sqref="D4">
    <cfRule type="expression" dxfId="157" priority="1">
      <formula>AND(D4&lt;&gt;"Stock actuel",LEN(D4)&gt;0,D4&lt;=0)</formula>
    </cfRule>
    <cfRule type="expression" dxfId="156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82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54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40.7109375" style="1" customWidth="1"/>
    <col min="4" max="4" width="25.28515625" style="1" customWidth="1"/>
    <col min="5" max="5" width="10.7109375" style="2" customWidth="1"/>
    <col min="6" max="6" width="13.28515625" style="61" customWidth="1"/>
    <col min="7" max="7" width="13.28515625" style="65" customWidth="1"/>
    <col min="8" max="8" width="51.14062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4" customFormat="1" ht="21" x14ac:dyDescent="0.25">
      <c r="A1" s="32" t="s">
        <v>16</v>
      </c>
      <c r="B1" s="32"/>
      <c r="C1" s="33"/>
      <c r="D1" s="33"/>
      <c r="E1" s="55">
        <f>SUBTOTAL(9,E3:E39)</f>
        <v>411</v>
      </c>
      <c r="F1" s="56"/>
      <c r="G1" s="57">
        <f>SUBTOTAL(9,G3:G39)</f>
        <v>1258.3899999999999</v>
      </c>
      <c r="H1" s="33"/>
      <c r="K1" s="35"/>
      <c r="L1" s="35"/>
    </row>
    <row r="2" spans="1:12" s="10" customFormat="1" ht="48.75" customHeight="1" x14ac:dyDescent="0.25">
      <c r="A2" s="14"/>
      <c r="B2" s="14"/>
      <c r="C2" s="14"/>
      <c r="D2" s="14"/>
      <c r="E2" s="15"/>
      <c r="F2" s="58"/>
      <c r="G2" s="59"/>
      <c r="H2" s="14"/>
      <c r="K2" s="11"/>
      <c r="L2" s="11"/>
    </row>
    <row r="3" spans="1:12" s="31" customFormat="1" ht="32.25" customHeight="1" x14ac:dyDescent="0.25">
      <c r="A3" s="49" t="s">
        <v>17</v>
      </c>
      <c r="B3" s="49" t="s">
        <v>18</v>
      </c>
      <c r="C3" s="73" t="s">
        <v>2</v>
      </c>
      <c r="D3" s="73" t="s">
        <v>4</v>
      </c>
      <c r="E3" s="50" t="s">
        <v>8</v>
      </c>
      <c r="F3" s="60" t="s">
        <v>19</v>
      </c>
      <c r="G3" s="60" t="s">
        <v>22</v>
      </c>
      <c r="H3" s="51" t="s">
        <v>9</v>
      </c>
      <c r="K3" s="31" t="s">
        <v>3</v>
      </c>
      <c r="L3" s="31" t="s">
        <v>3</v>
      </c>
    </row>
    <row r="4" spans="1:12" x14ac:dyDescent="0.25">
      <c r="A4" s="12">
        <v>44214</v>
      </c>
      <c r="B4" s="6">
        <v>120234</v>
      </c>
      <c r="C4" s="6" t="s">
        <v>197</v>
      </c>
      <c r="D4" s="6" t="s">
        <v>58</v>
      </c>
      <c r="E4" s="2">
        <v>20</v>
      </c>
      <c r="F4" s="61">
        <v>0.56999999999999995</v>
      </c>
      <c r="G4" s="62">
        <f>E4*F4</f>
        <v>11.399999999999999</v>
      </c>
      <c r="H4" s="20"/>
      <c r="J4" s="3"/>
    </row>
    <row r="5" spans="1:12" x14ac:dyDescent="0.25">
      <c r="A5" s="12">
        <v>44214</v>
      </c>
      <c r="B5" s="6">
        <v>120234</v>
      </c>
      <c r="C5" s="6" t="s">
        <v>198</v>
      </c>
      <c r="D5" s="6" t="s">
        <v>58</v>
      </c>
      <c r="E5" s="2">
        <v>20</v>
      </c>
      <c r="F5" s="61">
        <v>0.39</v>
      </c>
      <c r="G5" s="62">
        <f>E5*F5</f>
        <v>7.8000000000000007</v>
      </c>
      <c r="H5" s="20"/>
      <c r="J5" s="3"/>
    </row>
    <row r="6" spans="1:12" x14ac:dyDescent="0.25">
      <c r="A6" s="12">
        <v>44211</v>
      </c>
      <c r="B6" s="6">
        <v>120234</v>
      </c>
      <c r="C6" s="6" t="s">
        <v>193</v>
      </c>
      <c r="D6" s="6" t="s">
        <v>58</v>
      </c>
      <c r="E6" s="2">
        <v>1</v>
      </c>
      <c r="F6" s="61">
        <v>0</v>
      </c>
      <c r="G6" s="62">
        <f t="shared" ref="G6:G20" si="0">E6*F6</f>
        <v>0</v>
      </c>
      <c r="H6" s="20"/>
      <c r="J6" s="3"/>
    </row>
    <row r="7" spans="1:12" x14ac:dyDescent="0.25">
      <c r="A7" s="12">
        <v>44211</v>
      </c>
      <c r="B7" s="6">
        <v>120234</v>
      </c>
      <c r="C7" s="6" t="s">
        <v>193</v>
      </c>
      <c r="D7" s="6" t="s">
        <v>58</v>
      </c>
      <c r="E7" s="2">
        <v>4</v>
      </c>
      <c r="F7" s="61">
        <v>6.67</v>
      </c>
      <c r="G7" s="62">
        <f t="shared" si="0"/>
        <v>26.68</v>
      </c>
      <c r="H7" s="20"/>
      <c r="J7" s="3"/>
    </row>
    <row r="8" spans="1:12" x14ac:dyDescent="0.25">
      <c r="A8" s="12">
        <v>44211</v>
      </c>
      <c r="B8" s="6">
        <v>120234</v>
      </c>
      <c r="C8" s="6" t="s">
        <v>81</v>
      </c>
      <c r="D8" s="6" t="s">
        <v>58</v>
      </c>
      <c r="E8" s="2">
        <v>1</v>
      </c>
      <c r="F8" s="61">
        <v>3.9</v>
      </c>
      <c r="G8" s="62">
        <f t="shared" si="0"/>
        <v>3.9</v>
      </c>
      <c r="H8" s="20"/>
      <c r="J8" s="3"/>
    </row>
    <row r="9" spans="1:12" x14ac:dyDescent="0.25">
      <c r="A9" s="12">
        <v>44211</v>
      </c>
      <c r="B9" s="6">
        <v>120234</v>
      </c>
      <c r="C9" s="6" t="s">
        <v>144</v>
      </c>
      <c r="D9" s="6" t="s">
        <v>58</v>
      </c>
      <c r="E9" s="2">
        <v>36</v>
      </c>
      <c r="F9" s="61">
        <v>0.75</v>
      </c>
      <c r="G9" s="62">
        <f t="shared" si="0"/>
        <v>27</v>
      </c>
      <c r="H9" s="20"/>
      <c r="J9" s="3"/>
    </row>
    <row r="10" spans="1:12" x14ac:dyDescent="0.25">
      <c r="A10" s="12">
        <v>44211</v>
      </c>
      <c r="B10" s="6">
        <v>120234</v>
      </c>
      <c r="C10" s="6" t="s">
        <v>178</v>
      </c>
      <c r="D10" s="6" t="s">
        <v>58</v>
      </c>
      <c r="E10" s="2">
        <v>24</v>
      </c>
      <c r="F10" s="61">
        <v>5.21</v>
      </c>
      <c r="G10" s="62">
        <f t="shared" si="0"/>
        <v>125.03999999999999</v>
      </c>
      <c r="H10" s="20"/>
      <c r="J10" s="3"/>
    </row>
    <row r="11" spans="1:12" x14ac:dyDescent="0.25">
      <c r="A11" s="12">
        <v>44211</v>
      </c>
      <c r="B11" s="6">
        <v>120234</v>
      </c>
      <c r="C11" s="6" t="s">
        <v>189</v>
      </c>
      <c r="D11" s="6" t="s">
        <v>58</v>
      </c>
      <c r="E11" s="2">
        <v>40</v>
      </c>
      <c r="F11" s="61">
        <v>1.6</v>
      </c>
      <c r="G11" s="62">
        <f t="shared" si="0"/>
        <v>64</v>
      </c>
      <c r="H11" s="20"/>
      <c r="J11" s="3"/>
    </row>
    <row r="12" spans="1:12" x14ac:dyDescent="0.25">
      <c r="A12" s="12">
        <v>44211</v>
      </c>
      <c r="B12" s="6">
        <v>120234</v>
      </c>
      <c r="C12" s="6" t="s">
        <v>134</v>
      </c>
      <c r="D12" s="6" t="s">
        <v>58</v>
      </c>
      <c r="E12" s="2">
        <v>40</v>
      </c>
      <c r="F12" s="61">
        <v>1.6</v>
      </c>
      <c r="G12" s="62">
        <f t="shared" si="0"/>
        <v>64</v>
      </c>
      <c r="H12" s="20"/>
      <c r="J12" s="3"/>
    </row>
    <row r="13" spans="1:12" x14ac:dyDescent="0.25">
      <c r="A13" s="12">
        <v>44211</v>
      </c>
      <c r="B13" s="6">
        <v>120234</v>
      </c>
      <c r="C13" s="6" t="s">
        <v>187</v>
      </c>
      <c r="D13" s="6" t="s">
        <v>58</v>
      </c>
      <c r="E13" s="2">
        <v>40</v>
      </c>
      <c r="F13" s="61">
        <v>1.6</v>
      </c>
      <c r="G13" s="62">
        <f t="shared" si="0"/>
        <v>64</v>
      </c>
      <c r="H13" s="20"/>
      <c r="J13" s="3"/>
    </row>
    <row r="14" spans="1:12" x14ac:dyDescent="0.25">
      <c r="A14" s="12">
        <v>44211</v>
      </c>
      <c r="B14" s="6">
        <v>120234</v>
      </c>
      <c r="C14" s="6" t="s">
        <v>71</v>
      </c>
      <c r="D14" s="6" t="s">
        <v>58</v>
      </c>
      <c r="E14" s="2">
        <v>25</v>
      </c>
      <c r="F14" s="61">
        <v>0</v>
      </c>
      <c r="G14" s="62">
        <f t="shared" si="0"/>
        <v>0</v>
      </c>
      <c r="H14" s="20"/>
      <c r="J14" s="3"/>
    </row>
    <row r="15" spans="1:12" x14ac:dyDescent="0.25">
      <c r="A15" s="12">
        <v>44211</v>
      </c>
      <c r="B15" s="6">
        <v>120234</v>
      </c>
      <c r="C15" s="6" t="s">
        <v>199</v>
      </c>
      <c r="D15" s="6" t="s">
        <v>58</v>
      </c>
      <c r="E15" s="2">
        <v>30</v>
      </c>
      <c r="F15" s="61">
        <v>1.52</v>
      </c>
      <c r="G15" s="62">
        <f>E15*F15</f>
        <v>45.6</v>
      </c>
      <c r="H15" s="20"/>
      <c r="J15" s="3"/>
    </row>
    <row r="16" spans="1:12" x14ac:dyDescent="0.25">
      <c r="A16" s="12">
        <v>44211</v>
      </c>
      <c r="B16" s="6">
        <v>120234</v>
      </c>
      <c r="C16" s="6" t="s">
        <v>184</v>
      </c>
      <c r="D16" s="6" t="s">
        <v>58</v>
      </c>
      <c r="E16" s="2">
        <v>2</v>
      </c>
      <c r="F16" s="61">
        <v>32.32</v>
      </c>
      <c r="G16" s="62">
        <f t="shared" si="0"/>
        <v>64.64</v>
      </c>
      <c r="H16" s="20"/>
      <c r="J16" s="3"/>
    </row>
    <row r="17" spans="1:10" x14ac:dyDescent="0.25">
      <c r="A17" s="12">
        <v>44211</v>
      </c>
      <c r="B17" s="6">
        <v>120234</v>
      </c>
      <c r="C17" s="6" t="s">
        <v>183</v>
      </c>
      <c r="D17" s="6" t="s">
        <v>58</v>
      </c>
      <c r="E17" s="2">
        <v>6</v>
      </c>
      <c r="F17" s="61">
        <v>11.26</v>
      </c>
      <c r="G17" s="62">
        <f t="shared" si="0"/>
        <v>67.56</v>
      </c>
      <c r="H17" s="20"/>
      <c r="J17" s="3"/>
    </row>
    <row r="18" spans="1:10" x14ac:dyDescent="0.25">
      <c r="A18" s="12">
        <v>44211</v>
      </c>
      <c r="B18" s="6">
        <v>120234</v>
      </c>
      <c r="C18" s="6" t="s">
        <v>185</v>
      </c>
      <c r="D18" s="6" t="s">
        <v>58</v>
      </c>
      <c r="E18" s="2">
        <v>2</v>
      </c>
      <c r="F18" s="61">
        <v>5.26</v>
      </c>
      <c r="G18" s="62">
        <f t="shared" si="0"/>
        <v>10.52</v>
      </c>
      <c r="H18" s="20"/>
      <c r="J18" s="3"/>
    </row>
    <row r="19" spans="1:10" x14ac:dyDescent="0.25">
      <c r="A19" s="12">
        <v>44211</v>
      </c>
      <c r="B19" s="6">
        <v>120234</v>
      </c>
      <c r="C19" s="6" t="s">
        <v>192</v>
      </c>
      <c r="D19" s="6" t="s">
        <v>58</v>
      </c>
      <c r="E19" s="2">
        <v>2</v>
      </c>
      <c r="F19" s="61">
        <v>1.24</v>
      </c>
      <c r="G19" s="62">
        <f t="shared" si="0"/>
        <v>2.48</v>
      </c>
      <c r="H19" s="20"/>
      <c r="J19" s="3"/>
    </row>
    <row r="20" spans="1:10" x14ac:dyDescent="0.25">
      <c r="A20" s="12">
        <v>44211</v>
      </c>
      <c r="B20" s="6">
        <v>120234</v>
      </c>
      <c r="C20" s="6" t="s">
        <v>140</v>
      </c>
      <c r="D20" s="6" t="s">
        <v>58</v>
      </c>
      <c r="E20" s="2">
        <v>2</v>
      </c>
      <c r="F20" s="61">
        <v>1.99</v>
      </c>
      <c r="G20" s="62">
        <f t="shared" si="0"/>
        <v>3.98</v>
      </c>
      <c r="H20" s="20"/>
      <c r="J20" s="3"/>
    </row>
    <row r="21" spans="1:10" x14ac:dyDescent="0.25">
      <c r="A21" s="12">
        <v>44182</v>
      </c>
      <c r="B21" s="6">
        <v>119169</v>
      </c>
      <c r="C21" s="6" t="s">
        <v>175</v>
      </c>
      <c r="D21" s="6" t="s">
        <v>58</v>
      </c>
      <c r="E21" s="2">
        <v>4</v>
      </c>
      <c r="F21" s="61">
        <v>10.88</v>
      </c>
      <c r="G21" s="62">
        <f t="shared" ref="G21:G28" si="1">E21*F21</f>
        <v>43.52</v>
      </c>
      <c r="H21" s="20"/>
      <c r="J21" s="3"/>
    </row>
    <row r="22" spans="1:10" x14ac:dyDescent="0.25">
      <c r="A22" s="12">
        <v>44182</v>
      </c>
      <c r="B22" s="6">
        <v>119169</v>
      </c>
      <c r="C22" s="6" t="s">
        <v>176</v>
      </c>
      <c r="D22" s="6" t="s">
        <v>58</v>
      </c>
      <c r="E22" s="2">
        <v>2</v>
      </c>
      <c r="F22" s="61">
        <v>10.88</v>
      </c>
      <c r="G22" s="62">
        <f t="shared" si="1"/>
        <v>21.76</v>
      </c>
      <c r="H22" s="20"/>
      <c r="J22" s="3"/>
    </row>
    <row r="23" spans="1:10" x14ac:dyDescent="0.25">
      <c r="A23" s="12">
        <v>44182</v>
      </c>
      <c r="B23" s="6">
        <v>119169</v>
      </c>
      <c r="C23" s="6" t="s">
        <v>174</v>
      </c>
      <c r="D23" s="6" t="s">
        <v>58</v>
      </c>
      <c r="E23" s="2">
        <v>1</v>
      </c>
      <c r="F23" s="61">
        <v>10.41</v>
      </c>
      <c r="G23" s="62">
        <f t="shared" si="1"/>
        <v>10.41</v>
      </c>
      <c r="H23" s="20"/>
      <c r="J23" s="3"/>
    </row>
    <row r="24" spans="1:10" x14ac:dyDescent="0.25">
      <c r="A24" s="12">
        <v>44182</v>
      </c>
      <c r="B24" s="6">
        <v>119169</v>
      </c>
      <c r="C24" s="6" t="s">
        <v>85</v>
      </c>
      <c r="D24" s="6" t="s">
        <v>58</v>
      </c>
      <c r="E24" s="2">
        <v>4</v>
      </c>
      <c r="F24" s="61">
        <v>18.84</v>
      </c>
      <c r="G24" s="62">
        <f t="shared" si="1"/>
        <v>75.36</v>
      </c>
      <c r="H24" s="20"/>
      <c r="J24" s="3"/>
    </row>
    <row r="25" spans="1:10" x14ac:dyDescent="0.25">
      <c r="A25" s="12">
        <v>44182</v>
      </c>
      <c r="B25" s="6">
        <v>119169</v>
      </c>
      <c r="C25" s="6" t="s">
        <v>172</v>
      </c>
      <c r="D25" s="6" t="s">
        <v>58</v>
      </c>
      <c r="E25" s="2">
        <v>1</v>
      </c>
      <c r="F25" s="61">
        <v>24.28</v>
      </c>
      <c r="G25" s="62">
        <f t="shared" si="1"/>
        <v>24.28</v>
      </c>
      <c r="H25" s="20"/>
      <c r="J25" s="3"/>
    </row>
    <row r="26" spans="1:10" x14ac:dyDescent="0.25">
      <c r="A26" s="12">
        <v>44182</v>
      </c>
      <c r="B26" s="6">
        <v>119169</v>
      </c>
      <c r="C26" s="6" t="s">
        <v>154</v>
      </c>
      <c r="D26" s="6" t="s">
        <v>58</v>
      </c>
      <c r="E26" s="2">
        <v>6</v>
      </c>
      <c r="F26" s="61">
        <v>5.31</v>
      </c>
      <c r="G26" s="62">
        <f t="shared" si="1"/>
        <v>31.86</v>
      </c>
      <c r="H26" s="20"/>
      <c r="J26" s="3"/>
    </row>
    <row r="27" spans="1:10" x14ac:dyDescent="0.25">
      <c r="A27" s="12">
        <v>44182</v>
      </c>
      <c r="B27" s="6">
        <v>119169</v>
      </c>
      <c r="C27" s="6" t="s">
        <v>80</v>
      </c>
      <c r="D27" s="6" t="s">
        <v>58</v>
      </c>
      <c r="E27" s="2">
        <v>6</v>
      </c>
      <c r="F27" s="61">
        <v>1.58</v>
      </c>
      <c r="G27" s="62">
        <f t="shared" si="1"/>
        <v>9.48</v>
      </c>
      <c r="H27" s="20"/>
      <c r="J27" s="3"/>
    </row>
    <row r="28" spans="1:10" x14ac:dyDescent="0.25">
      <c r="A28" s="12">
        <v>44180</v>
      </c>
      <c r="B28" s="6">
        <v>119168</v>
      </c>
      <c r="C28" s="6" t="s">
        <v>99</v>
      </c>
      <c r="D28" s="6" t="s">
        <v>58</v>
      </c>
      <c r="E28" s="2">
        <v>1</v>
      </c>
      <c r="F28" s="61">
        <v>10.41</v>
      </c>
      <c r="G28" s="62">
        <f t="shared" si="1"/>
        <v>10.41</v>
      </c>
      <c r="H28" s="20"/>
      <c r="J28" s="3"/>
    </row>
    <row r="29" spans="1:10" x14ac:dyDescent="0.25">
      <c r="A29" s="12">
        <v>44180</v>
      </c>
      <c r="B29" s="6">
        <v>119168</v>
      </c>
      <c r="C29" s="6" t="s">
        <v>170</v>
      </c>
      <c r="D29" s="6" t="s">
        <v>58</v>
      </c>
      <c r="E29" s="2">
        <v>4</v>
      </c>
      <c r="F29" s="61">
        <v>10.88</v>
      </c>
      <c r="G29" s="62">
        <f t="shared" ref="G29:G38" si="2">E29*F29</f>
        <v>43.52</v>
      </c>
      <c r="H29" s="20"/>
      <c r="J29" s="3"/>
    </row>
    <row r="30" spans="1:10" x14ac:dyDescent="0.25">
      <c r="A30" s="12">
        <v>44180</v>
      </c>
      <c r="B30" s="6">
        <v>119168</v>
      </c>
      <c r="C30" s="6" t="s">
        <v>171</v>
      </c>
      <c r="D30" s="6" t="s">
        <v>58</v>
      </c>
      <c r="E30" s="2">
        <v>2</v>
      </c>
      <c r="F30" s="61">
        <v>10.88</v>
      </c>
      <c r="G30" s="62">
        <f t="shared" si="2"/>
        <v>21.76</v>
      </c>
      <c r="H30" s="20"/>
      <c r="J30" s="3"/>
    </row>
    <row r="31" spans="1:10" x14ac:dyDescent="0.25">
      <c r="A31" s="12">
        <v>44180</v>
      </c>
      <c r="B31" s="6">
        <v>119168</v>
      </c>
      <c r="C31" s="6" t="s">
        <v>169</v>
      </c>
      <c r="D31" s="6" t="s">
        <v>58</v>
      </c>
      <c r="E31" s="2">
        <v>2</v>
      </c>
      <c r="F31" s="61">
        <v>0.99</v>
      </c>
      <c r="G31" s="62">
        <f t="shared" si="2"/>
        <v>1.98</v>
      </c>
      <c r="H31" s="20"/>
      <c r="J31" s="3"/>
    </row>
    <row r="32" spans="1:10" x14ac:dyDescent="0.25">
      <c r="A32" s="12">
        <v>44180</v>
      </c>
      <c r="B32" s="6">
        <v>119168</v>
      </c>
      <c r="C32" s="6" t="s">
        <v>167</v>
      </c>
      <c r="D32" s="6" t="s">
        <v>58</v>
      </c>
      <c r="E32" s="2">
        <v>6</v>
      </c>
      <c r="F32" s="61">
        <v>7.13</v>
      </c>
      <c r="G32" s="62">
        <f t="shared" si="2"/>
        <v>42.78</v>
      </c>
      <c r="H32" s="20"/>
      <c r="J32" s="3"/>
    </row>
    <row r="33" spans="1:30" x14ac:dyDescent="0.25">
      <c r="A33" s="12">
        <v>44180</v>
      </c>
      <c r="B33" s="6">
        <v>119168</v>
      </c>
      <c r="C33" s="6" t="s">
        <v>66</v>
      </c>
      <c r="D33" s="6" t="s">
        <v>58</v>
      </c>
      <c r="E33" s="2">
        <v>2</v>
      </c>
      <c r="F33" s="61">
        <v>8.56</v>
      </c>
      <c r="G33" s="62">
        <f t="shared" si="2"/>
        <v>17.12</v>
      </c>
      <c r="H33" s="20"/>
      <c r="J33" s="3"/>
    </row>
    <row r="34" spans="1:30" x14ac:dyDescent="0.25">
      <c r="A34" s="12">
        <v>44180</v>
      </c>
      <c r="B34" s="6">
        <v>119168</v>
      </c>
      <c r="C34" s="6" t="s">
        <v>114</v>
      </c>
      <c r="D34" s="6" t="s">
        <v>58</v>
      </c>
      <c r="E34" s="2">
        <v>1</v>
      </c>
      <c r="F34" s="61">
        <v>30.62</v>
      </c>
      <c r="G34" s="62">
        <f t="shared" si="2"/>
        <v>30.62</v>
      </c>
      <c r="H34" s="20"/>
      <c r="J34" s="3"/>
    </row>
    <row r="35" spans="1:30" x14ac:dyDescent="0.25">
      <c r="A35" s="12">
        <v>44180</v>
      </c>
      <c r="B35" s="6">
        <v>119168</v>
      </c>
      <c r="C35" s="6" t="s">
        <v>126</v>
      </c>
      <c r="D35" s="6" t="s">
        <v>58</v>
      </c>
      <c r="E35" s="2">
        <v>25</v>
      </c>
      <c r="F35" s="61">
        <v>1.45</v>
      </c>
      <c r="G35" s="62">
        <f t="shared" si="2"/>
        <v>36.25</v>
      </c>
      <c r="H35" s="20"/>
      <c r="J35" s="3"/>
    </row>
    <row r="36" spans="1:30" x14ac:dyDescent="0.25">
      <c r="A36" s="12">
        <v>44180</v>
      </c>
      <c r="B36" s="6">
        <v>119168</v>
      </c>
      <c r="C36" s="6" t="s">
        <v>115</v>
      </c>
      <c r="D36" s="6" t="s">
        <v>58</v>
      </c>
      <c r="E36" s="2">
        <v>12</v>
      </c>
      <c r="F36" s="61">
        <v>2.1</v>
      </c>
      <c r="G36" s="62">
        <f t="shared" si="2"/>
        <v>25.200000000000003</v>
      </c>
      <c r="H36" s="20"/>
      <c r="J36" s="3"/>
    </row>
    <row r="37" spans="1:30" x14ac:dyDescent="0.25">
      <c r="A37" s="12">
        <v>44180</v>
      </c>
      <c r="B37" s="6">
        <v>119168</v>
      </c>
      <c r="C37" s="6" t="s">
        <v>178</v>
      </c>
      <c r="D37" s="6" t="s">
        <v>58</v>
      </c>
      <c r="E37" s="2">
        <v>36</v>
      </c>
      <c r="F37" s="61">
        <v>5.31</v>
      </c>
      <c r="G37" s="62">
        <f t="shared" si="2"/>
        <v>191.16</v>
      </c>
      <c r="H37" s="20"/>
      <c r="J37" s="3"/>
    </row>
    <row r="38" spans="1:30" x14ac:dyDescent="0.25">
      <c r="A38" s="12">
        <v>44180</v>
      </c>
      <c r="B38" s="6">
        <v>119168</v>
      </c>
      <c r="C38" s="6" t="s">
        <v>79</v>
      </c>
      <c r="D38" s="6" t="s">
        <v>58</v>
      </c>
      <c r="E38" s="2">
        <v>1</v>
      </c>
      <c r="F38" s="61">
        <v>32.32</v>
      </c>
      <c r="G38" s="62">
        <f t="shared" si="2"/>
        <v>32.32</v>
      </c>
      <c r="H38" s="20"/>
      <c r="J38" s="3"/>
    </row>
    <row r="39" spans="1:30" ht="28.5" customHeight="1" x14ac:dyDescent="0.25">
      <c r="A39" s="52"/>
      <c r="B39" s="52"/>
      <c r="C39" s="52"/>
      <c r="D39" s="52"/>
      <c r="E39" s="53"/>
      <c r="F39" s="63"/>
      <c r="G39" s="64"/>
      <c r="H39" s="54" t="s">
        <v>6</v>
      </c>
      <c r="J39" s="3"/>
    </row>
    <row r="40" spans="1:30" x14ac:dyDescent="0.25">
      <c r="C40" s="4"/>
      <c r="J40" s="3"/>
    </row>
    <row r="41" spans="1:30" x14ac:dyDescent="0.25">
      <c r="J41" s="3"/>
    </row>
    <row r="42" spans="1:30" x14ac:dyDescent="0.25">
      <c r="J42" s="3"/>
    </row>
    <row r="43" spans="1:30" x14ac:dyDescent="0.25">
      <c r="J43" s="3"/>
    </row>
    <row r="44" spans="1:30" x14ac:dyDescent="0.25">
      <c r="C44"/>
      <c r="J44" s="3"/>
    </row>
    <row r="45" spans="1:30" s="2" customFormat="1" x14ac:dyDescent="0.25">
      <c r="C45"/>
      <c r="D45" s="1"/>
      <c r="F45" s="61"/>
      <c r="G45" s="65"/>
      <c r="H45" s="1"/>
      <c r="I45" s="1"/>
      <c r="J45" s="3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s="2" customFormat="1" x14ac:dyDescent="0.25">
      <c r="C46"/>
      <c r="D46" s="1"/>
      <c r="F46" s="61"/>
      <c r="G46" s="65"/>
      <c r="H46" s="1"/>
      <c r="I46" s="1"/>
      <c r="J46" s="3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s="2" customFormat="1" x14ac:dyDescent="0.25">
      <c r="C47"/>
      <c r="D47" s="1"/>
      <c r="F47" s="61"/>
      <c r="G47" s="65"/>
      <c r="H47" s="1"/>
      <c r="I47" s="1"/>
      <c r="J47" s="3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s="2" customFormat="1" x14ac:dyDescent="0.25">
      <c r="C48"/>
      <c r="D48" s="1"/>
      <c r="F48" s="61"/>
      <c r="G48" s="65"/>
      <c r="H48" s="1"/>
      <c r="I48" s="1"/>
      <c r="J48" s="3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3:30" s="2" customFormat="1" x14ac:dyDescent="0.25">
      <c r="C49"/>
      <c r="D49" s="1"/>
      <c r="F49" s="61"/>
      <c r="G49" s="65"/>
      <c r="H49" s="1"/>
      <c r="I49" s="1"/>
      <c r="J49" s="3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3:30" s="2" customFormat="1" x14ac:dyDescent="0.25">
      <c r="C50"/>
      <c r="D50" s="1"/>
      <c r="F50" s="61"/>
      <c r="G50" s="65"/>
      <c r="H50" s="1"/>
      <c r="I50" s="1"/>
      <c r="J50" s="3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3:30" s="2" customFormat="1" x14ac:dyDescent="0.25">
      <c r="C51"/>
      <c r="D51" s="1"/>
      <c r="F51" s="61"/>
      <c r="G51" s="65"/>
      <c r="H51" s="1"/>
      <c r="I51" s="1"/>
      <c r="J51" s="3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3:30" s="2" customFormat="1" x14ac:dyDescent="0.25">
      <c r="C52" s="1"/>
      <c r="D52" s="1"/>
      <c r="F52" s="61"/>
      <c r="G52" s="65"/>
      <c r="H52" s="1"/>
      <c r="I52" s="1"/>
      <c r="J52" s="3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3" spans="3:30" s="2" customFormat="1" x14ac:dyDescent="0.25">
      <c r="C53" s="1"/>
      <c r="D53" s="1"/>
      <c r="F53" s="61"/>
      <c r="G53" s="65"/>
      <c r="H53" s="1"/>
      <c r="I53" s="1"/>
      <c r="J53" s="3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3:30" s="2" customFormat="1" x14ac:dyDescent="0.25">
      <c r="C54" s="1"/>
      <c r="D54" s="1"/>
      <c r="F54" s="61"/>
      <c r="G54" s="65"/>
      <c r="H54" s="1"/>
      <c r="I54" s="1"/>
      <c r="J54" s="3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</sheetData>
  <sheetProtection sheet="1" objects="1" scenarios="1" formatCells="0" sort="0" autoFilter="0" pivotTables="0"/>
  <autoFilter ref="A3:H39" xr:uid="{00000000-0009-0000-0000-000002000000}"/>
  <conditionalFormatting sqref="C3 C39">
    <cfRule type="expression" dxfId="155" priority="74">
      <formula>AND(ISERROR(VLOOKUP(C3,Liste_Pièces,1,FALSE)),C3&lt;&gt;"Pièce",LEN(C3)&gt;0)</formula>
    </cfRule>
  </conditionalFormatting>
  <conditionalFormatting sqref="D3 D39">
    <cfRule type="expression" dxfId="154" priority="73">
      <formula>AND(ISERROR(VLOOKUP(D3,Liste_Fournisseurs,1,FALSE)),D3&lt;&gt;"Fournisseur",LEN(D3)&gt;0)</formula>
    </cfRule>
  </conditionalFormatting>
  <conditionalFormatting sqref="C38">
    <cfRule type="expression" dxfId="153" priority="70">
      <formula>AND(ISERROR(VLOOKUP(C38,Liste_Pièces,1,FALSE)),C38&lt;&gt;"Pièce",LEN(C38)&gt;0)</formula>
    </cfRule>
  </conditionalFormatting>
  <conditionalFormatting sqref="D38">
    <cfRule type="expression" dxfId="152" priority="69">
      <formula>AND(ISERROR(VLOOKUP(D38,Liste_Fournisseurs,1,FALSE)),D38&lt;&gt;"Fournisseur",LEN(D38)&gt;0)</formula>
    </cfRule>
  </conditionalFormatting>
  <conditionalFormatting sqref="C37">
    <cfRule type="expression" dxfId="151" priority="68">
      <formula>AND(ISERROR(VLOOKUP(C37,Liste_Pièces,1,FALSE)),C37&lt;&gt;"Pièce",LEN(C37)&gt;0)</formula>
    </cfRule>
  </conditionalFormatting>
  <conditionalFormatting sqref="D37">
    <cfRule type="expression" dxfId="150" priority="67">
      <formula>AND(ISERROR(VLOOKUP(D37,Liste_Fournisseurs,1,FALSE)),D37&lt;&gt;"Fournisseur",LEN(D37)&gt;0)</formula>
    </cfRule>
  </conditionalFormatting>
  <conditionalFormatting sqref="C36">
    <cfRule type="expression" dxfId="149" priority="66">
      <formula>AND(ISERROR(VLOOKUP(C36,Liste_Pièces,1,FALSE)),C36&lt;&gt;"Pièce",LEN(C36)&gt;0)</formula>
    </cfRule>
  </conditionalFormatting>
  <conditionalFormatting sqref="D36">
    <cfRule type="expression" dxfId="148" priority="65">
      <formula>AND(ISERROR(VLOOKUP(D36,Liste_Fournisseurs,1,FALSE)),D36&lt;&gt;"Fournisseur",LEN(D36)&gt;0)</formula>
    </cfRule>
  </conditionalFormatting>
  <conditionalFormatting sqref="C35">
    <cfRule type="expression" dxfId="147" priority="64">
      <formula>AND(ISERROR(VLOOKUP(C35,Liste_Pièces,1,FALSE)),C35&lt;&gt;"Pièce",LEN(C35)&gt;0)</formula>
    </cfRule>
  </conditionalFormatting>
  <conditionalFormatting sqref="D35">
    <cfRule type="expression" dxfId="146" priority="63">
      <formula>AND(ISERROR(VLOOKUP(D35,Liste_Fournisseurs,1,FALSE)),D35&lt;&gt;"Fournisseur",LEN(D35)&gt;0)</formula>
    </cfRule>
  </conditionalFormatting>
  <conditionalFormatting sqref="C34">
    <cfRule type="expression" dxfId="145" priority="62">
      <formula>AND(ISERROR(VLOOKUP(C34,Liste_Pièces,1,FALSE)),C34&lt;&gt;"Pièce",LEN(C34)&gt;0)</formula>
    </cfRule>
  </conditionalFormatting>
  <conditionalFormatting sqref="D34">
    <cfRule type="expression" dxfId="144" priority="61">
      <formula>AND(ISERROR(VLOOKUP(D34,Liste_Fournisseurs,1,FALSE)),D34&lt;&gt;"Fournisseur",LEN(D34)&gt;0)</formula>
    </cfRule>
  </conditionalFormatting>
  <conditionalFormatting sqref="C33">
    <cfRule type="expression" dxfId="143" priority="60">
      <formula>AND(ISERROR(VLOOKUP(C33,Liste_Pièces,1,FALSE)),C33&lt;&gt;"Pièce",LEN(C33)&gt;0)</formula>
    </cfRule>
  </conditionalFormatting>
  <conditionalFormatting sqref="D33">
    <cfRule type="expression" dxfId="142" priority="59">
      <formula>AND(ISERROR(VLOOKUP(D33,Liste_Fournisseurs,1,FALSE)),D33&lt;&gt;"Fournisseur",LEN(D33)&gt;0)</formula>
    </cfRule>
  </conditionalFormatting>
  <conditionalFormatting sqref="C32">
    <cfRule type="expression" dxfId="141" priority="58">
      <formula>AND(ISERROR(VLOOKUP(C32,Liste_Pièces,1,FALSE)),C32&lt;&gt;"Pièce",LEN(C32)&gt;0)</formula>
    </cfRule>
  </conditionalFormatting>
  <conditionalFormatting sqref="D32">
    <cfRule type="expression" dxfId="140" priority="57">
      <formula>AND(ISERROR(VLOOKUP(D32,Liste_Fournisseurs,1,FALSE)),D32&lt;&gt;"Fournisseur",LEN(D32)&gt;0)</formula>
    </cfRule>
  </conditionalFormatting>
  <conditionalFormatting sqref="C31">
    <cfRule type="expression" dxfId="139" priority="56">
      <formula>AND(ISERROR(VLOOKUP(C31,Liste_Pièces,1,FALSE)),C31&lt;&gt;"Pièce",LEN(C31)&gt;0)</formula>
    </cfRule>
  </conditionalFormatting>
  <conditionalFormatting sqref="D31">
    <cfRule type="expression" dxfId="138" priority="55">
      <formula>AND(ISERROR(VLOOKUP(D31,Liste_Fournisseurs,1,FALSE)),D31&lt;&gt;"Fournisseur",LEN(D31)&gt;0)</formula>
    </cfRule>
  </conditionalFormatting>
  <conditionalFormatting sqref="C30">
    <cfRule type="expression" dxfId="137" priority="54">
      <formula>AND(ISERROR(VLOOKUP(C30,Liste_Pièces,1,FALSE)),C30&lt;&gt;"Pièce",LEN(C30)&gt;0)</formula>
    </cfRule>
  </conditionalFormatting>
  <conditionalFormatting sqref="D30">
    <cfRule type="expression" dxfId="136" priority="53">
      <formula>AND(ISERROR(VLOOKUP(D30,Liste_Fournisseurs,1,FALSE)),D30&lt;&gt;"Fournisseur",LEN(D30)&gt;0)</formula>
    </cfRule>
  </conditionalFormatting>
  <conditionalFormatting sqref="C29">
    <cfRule type="expression" dxfId="135" priority="52">
      <formula>AND(ISERROR(VLOOKUP(C29,Liste_Pièces,1,FALSE)),C29&lt;&gt;"Pièce",LEN(C29)&gt;0)</formula>
    </cfRule>
  </conditionalFormatting>
  <conditionalFormatting sqref="D29">
    <cfRule type="expression" dxfId="134" priority="51">
      <formula>AND(ISERROR(VLOOKUP(D29,Liste_Fournisseurs,1,FALSE)),D29&lt;&gt;"Fournisseur",LEN(D29)&gt;0)</formula>
    </cfRule>
  </conditionalFormatting>
  <conditionalFormatting sqref="C28">
    <cfRule type="expression" dxfId="133" priority="50">
      <formula>AND(ISERROR(VLOOKUP(C28,Liste_Pièces,1,FALSE)),C28&lt;&gt;"Pièce",LEN(C28)&gt;0)</formula>
    </cfRule>
  </conditionalFormatting>
  <conditionalFormatting sqref="D28">
    <cfRule type="expression" dxfId="132" priority="49">
      <formula>AND(ISERROR(VLOOKUP(D28,Liste_Fournisseurs,1,FALSE)),D28&lt;&gt;"Fournisseur",LEN(D28)&gt;0)</formula>
    </cfRule>
  </conditionalFormatting>
  <conditionalFormatting sqref="C27">
    <cfRule type="expression" dxfId="131" priority="48">
      <formula>AND(ISERROR(VLOOKUP(C27,Liste_Pièces,1,FALSE)),C27&lt;&gt;"Pièce",LEN(C27)&gt;0)</formula>
    </cfRule>
  </conditionalFormatting>
  <conditionalFormatting sqref="D27">
    <cfRule type="expression" dxfId="130" priority="47">
      <formula>AND(ISERROR(VLOOKUP(D27,Liste_Fournisseurs,1,FALSE)),D27&lt;&gt;"Fournisseur",LEN(D27)&gt;0)</formula>
    </cfRule>
  </conditionalFormatting>
  <conditionalFormatting sqref="C26">
    <cfRule type="expression" dxfId="129" priority="46">
      <formula>AND(ISERROR(VLOOKUP(C26,Liste_Pièces,1,FALSE)),C26&lt;&gt;"Pièce",LEN(C26)&gt;0)</formula>
    </cfRule>
  </conditionalFormatting>
  <conditionalFormatting sqref="D26">
    <cfRule type="expression" dxfId="128" priority="45">
      <formula>AND(ISERROR(VLOOKUP(D26,Liste_Fournisseurs,1,FALSE)),D26&lt;&gt;"Fournisseur",LEN(D26)&gt;0)</formula>
    </cfRule>
  </conditionalFormatting>
  <conditionalFormatting sqref="C25">
    <cfRule type="expression" dxfId="127" priority="44">
      <formula>AND(ISERROR(VLOOKUP(C25,Liste_Pièces,1,FALSE)),C25&lt;&gt;"Pièce",LEN(C25)&gt;0)</formula>
    </cfRule>
  </conditionalFormatting>
  <conditionalFormatting sqref="D25">
    <cfRule type="expression" dxfId="126" priority="43">
      <formula>AND(ISERROR(VLOOKUP(D25,Liste_Fournisseurs,1,FALSE)),D25&lt;&gt;"Fournisseur",LEN(D25)&gt;0)</formula>
    </cfRule>
  </conditionalFormatting>
  <conditionalFormatting sqref="C24">
    <cfRule type="expression" dxfId="125" priority="42">
      <formula>AND(ISERROR(VLOOKUP(C24,Liste_Pièces,1,FALSE)),C24&lt;&gt;"Pièce",LEN(C24)&gt;0)</formula>
    </cfRule>
  </conditionalFormatting>
  <conditionalFormatting sqref="D24">
    <cfRule type="expression" dxfId="124" priority="41">
      <formula>AND(ISERROR(VLOOKUP(D24,Liste_Fournisseurs,1,FALSE)),D24&lt;&gt;"Fournisseur",LEN(D24)&gt;0)</formula>
    </cfRule>
  </conditionalFormatting>
  <conditionalFormatting sqref="C23">
    <cfRule type="expression" dxfId="123" priority="40">
      <formula>AND(ISERROR(VLOOKUP(C23,Liste_Pièces,1,FALSE)),C23&lt;&gt;"Pièce",LEN(C23)&gt;0)</formula>
    </cfRule>
  </conditionalFormatting>
  <conditionalFormatting sqref="D23">
    <cfRule type="expression" dxfId="122" priority="39">
      <formula>AND(ISERROR(VLOOKUP(D23,Liste_Fournisseurs,1,FALSE)),D23&lt;&gt;"Fournisseur",LEN(D23)&gt;0)</formula>
    </cfRule>
  </conditionalFormatting>
  <conditionalFormatting sqref="C22">
    <cfRule type="expression" dxfId="121" priority="38">
      <formula>AND(ISERROR(VLOOKUP(C22,Liste_Pièces,1,FALSE)),C22&lt;&gt;"Pièce",LEN(C22)&gt;0)</formula>
    </cfRule>
  </conditionalFormatting>
  <conditionalFormatting sqref="D22">
    <cfRule type="expression" dxfId="120" priority="37">
      <formula>AND(ISERROR(VLOOKUP(D22,Liste_Fournisseurs,1,FALSE)),D22&lt;&gt;"Fournisseur",LEN(D22)&gt;0)</formula>
    </cfRule>
  </conditionalFormatting>
  <conditionalFormatting sqref="C21">
    <cfRule type="expression" dxfId="119" priority="36">
      <formula>AND(ISERROR(VLOOKUP(C21,Liste_Pièces,1,FALSE)),C21&lt;&gt;"Pièce",LEN(C21)&gt;0)</formula>
    </cfRule>
  </conditionalFormatting>
  <conditionalFormatting sqref="D21">
    <cfRule type="expression" dxfId="118" priority="35">
      <formula>AND(ISERROR(VLOOKUP(D21,Liste_Fournisseurs,1,FALSE)),D21&lt;&gt;"Fournisseur",LEN(D21)&gt;0)</formula>
    </cfRule>
  </conditionalFormatting>
  <conditionalFormatting sqref="C20">
    <cfRule type="expression" dxfId="117" priority="34">
      <formula>AND(ISERROR(VLOOKUP(C20,Liste_Pièces,1,FALSE)),C20&lt;&gt;"Pièce",LEN(C20)&gt;0)</formula>
    </cfRule>
  </conditionalFormatting>
  <conditionalFormatting sqref="D20">
    <cfRule type="expression" dxfId="116" priority="33">
      <formula>AND(ISERROR(VLOOKUP(D20,Liste_Fournisseurs,1,FALSE)),D20&lt;&gt;"Fournisseur",LEN(D20)&gt;0)</formula>
    </cfRule>
  </conditionalFormatting>
  <conditionalFormatting sqref="C19">
    <cfRule type="expression" dxfId="115" priority="32">
      <formula>AND(ISERROR(VLOOKUP(C19,Liste_Pièces,1,FALSE)),C19&lt;&gt;"Pièce",LEN(C19)&gt;0)</formula>
    </cfRule>
  </conditionalFormatting>
  <conditionalFormatting sqref="D19">
    <cfRule type="expression" dxfId="114" priority="31">
      <formula>AND(ISERROR(VLOOKUP(D19,Liste_Fournisseurs,1,FALSE)),D19&lt;&gt;"Fournisseur",LEN(D19)&gt;0)</formula>
    </cfRule>
  </conditionalFormatting>
  <conditionalFormatting sqref="C18">
    <cfRule type="expression" dxfId="113" priority="30">
      <formula>AND(ISERROR(VLOOKUP(C18,Liste_Pièces,1,FALSE)),C18&lt;&gt;"Pièce",LEN(C18)&gt;0)</formula>
    </cfRule>
  </conditionalFormatting>
  <conditionalFormatting sqref="D18">
    <cfRule type="expression" dxfId="112" priority="29">
      <formula>AND(ISERROR(VLOOKUP(D18,Liste_Fournisseurs,1,FALSE)),D18&lt;&gt;"Fournisseur",LEN(D18)&gt;0)</formula>
    </cfRule>
  </conditionalFormatting>
  <conditionalFormatting sqref="C17">
    <cfRule type="expression" dxfId="111" priority="28">
      <formula>AND(ISERROR(VLOOKUP(C17,Liste_Pièces,1,FALSE)),C17&lt;&gt;"Pièce",LEN(C17)&gt;0)</formula>
    </cfRule>
  </conditionalFormatting>
  <conditionalFormatting sqref="D17">
    <cfRule type="expression" dxfId="110" priority="27">
      <formula>AND(ISERROR(VLOOKUP(D17,Liste_Fournisseurs,1,FALSE)),D17&lt;&gt;"Fournisseur",LEN(D17)&gt;0)</formula>
    </cfRule>
  </conditionalFormatting>
  <conditionalFormatting sqref="C16">
    <cfRule type="expression" dxfId="109" priority="26">
      <formula>AND(ISERROR(VLOOKUP(C16,Liste_Pièces,1,FALSE)),C16&lt;&gt;"Pièce",LEN(C16)&gt;0)</formula>
    </cfRule>
  </conditionalFormatting>
  <conditionalFormatting sqref="D16">
    <cfRule type="expression" dxfId="108" priority="25">
      <formula>AND(ISERROR(VLOOKUP(D16,Liste_Fournisseurs,1,FALSE)),D16&lt;&gt;"Fournisseur",LEN(D16)&gt;0)</formula>
    </cfRule>
  </conditionalFormatting>
  <conditionalFormatting sqref="C15">
    <cfRule type="expression" dxfId="107" priority="24">
      <formula>AND(ISERROR(VLOOKUP(C15,Liste_Pièces,1,FALSE)),C15&lt;&gt;"Pièce",LEN(C15)&gt;0)</formula>
    </cfRule>
  </conditionalFormatting>
  <conditionalFormatting sqref="D15">
    <cfRule type="expression" dxfId="106" priority="23">
      <formula>AND(ISERROR(VLOOKUP(D15,Liste_Fournisseurs,1,FALSE)),D15&lt;&gt;"Fournisseur",LEN(D15)&gt;0)</formula>
    </cfRule>
  </conditionalFormatting>
  <conditionalFormatting sqref="C14">
    <cfRule type="expression" dxfId="105" priority="22">
      <formula>AND(ISERROR(VLOOKUP(C14,Liste_Pièces,1,FALSE)),C14&lt;&gt;"Pièce",LEN(C14)&gt;0)</formula>
    </cfRule>
  </conditionalFormatting>
  <conditionalFormatting sqref="D14">
    <cfRule type="expression" dxfId="104" priority="21">
      <formula>AND(ISERROR(VLOOKUP(D14,Liste_Fournisseurs,1,FALSE)),D14&lt;&gt;"Fournisseur",LEN(D14)&gt;0)</formula>
    </cfRule>
  </conditionalFormatting>
  <conditionalFormatting sqref="C13">
    <cfRule type="expression" dxfId="103" priority="20">
      <formula>AND(ISERROR(VLOOKUP(C13,Liste_Pièces,1,FALSE)),C13&lt;&gt;"Pièce",LEN(C13)&gt;0)</formula>
    </cfRule>
  </conditionalFormatting>
  <conditionalFormatting sqref="D13">
    <cfRule type="expression" dxfId="102" priority="19">
      <formula>AND(ISERROR(VLOOKUP(D13,Liste_Fournisseurs,1,FALSE)),D13&lt;&gt;"Fournisseur",LEN(D13)&gt;0)</formula>
    </cfRule>
  </conditionalFormatting>
  <conditionalFormatting sqref="C12">
    <cfRule type="expression" dxfId="101" priority="18">
      <formula>AND(ISERROR(VLOOKUP(C12,Liste_Pièces,1,FALSE)),C12&lt;&gt;"Pièce",LEN(C12)&gt;0)</formula>
    </cfRule>
  </conditionalFormatting>
  <conditionalFormatting sqref="D12">
    <cfRule type="expression" dxfId="100" priority="17">
      <formula>AND(ISERROR(VLOOKUP(D12,Liste_Fournisseurs,1,FALSE)),D12&lt;&gt;"Fournisseur",LEN(D12)&gt;0)</formula>
    </cfRule>
  </conditionalFormatting>
  <conditionalFormatting sqref="C11">
    <cfRule type="expression" dxfId="99" priority="16">
      <formula>AND(ISERROR(VLOOKUP(C11,Liste_Pièces,1,FALSE)),C11&lt;&gt;"Pièce",LEN(C11)&gt;0)</formula>
    </cfRule>
  </conditionalFormatting>
  <conditionalFormatting sqref="D11">
    <cfRule type="expression" dxfId="98" priority="15">
      <formula>AND(ISERROR(VLOOKUP(D11,Liste_Fournisseurs,1,FALSE)),D11&lt;&gt;"Fournisseur",LEN(D11)&gt;0)</formula>
    </cfRule>
  </conditionalFormatting>
  <conditionalFormatting sqref="C10">
    <cfRule type="expression" dxfId="97" priority="14">
      <formula>AND(ISERROR(VLOOKUP(C10,Liste_Pièces,1,FALSE)),C10&lt;&gt;"Pièce",LEN(C10)&gt;0)</formula>
    </cfRule>
  </conditionalFormatting>
  <conditionalFormatting sqref="D10">
    <cfRule type="expression" dxfId="96" priority="13">
      <formula>AND(ISERROR(VLOOKUP(D10,Liste_Fournisseurs,1,FALSE)),D10&lt;&gt;"Fournisseur",LEN(D10)&gt;0)</formula>
    </cfRule>
  </conditionalFormatting>
  <conditionalFormatting sqref="C9">
    <cfRule type="expression" dxfId="95" priority="12">
      <formula>AND(ISERROR(VLOOKUP(C9,Liste_Pièces,1,FALSE)),C9&lt;&gt;"Pièce",LEN(C9)&gt;0)</formula>
    </cfRule>
  </conditionalFormatting>
  <conditionalFormatting sqref="D9">
    <cfRule type="expression" dxfId="94" priority="11">
      <formula>AND(ISERROR(VLOOKUP(D9,Liste_Fournisseurs,1,FALSE)),D9&lt;&gt;"Fournisseur",LEN(D9)&gt;0)</formula>
    </cfRule>
  </conditionalFormatting>
  <conditionalFormatting sqref="C8">
    <cfRule type="expression" dxfId="93" priority="10">
      <formula>AND(ISERROR(VLOOKUP(C8,Liste_Pièces,1,FALSE)),C8&lt;&gt;"Pièce",LEN(C8)&gt;0)</formula>
    </cfRule>
  </conditionalFormatting>
  <conditionalFormatting sqref="D8">
    <cfRule type="expression" dxfId="92" priority="9">
      <formula>AND(ISERROR(VLOOKUP(D8,Liste_Fournisseurs,1,FALSE)),D8&lt;&gt;"Fournisseur",LEN(D8)&gt;0)</formula>
    </cfRule>
  </conditionalFormatting>
  <conditionalFormatting sqref="C7">
    <cfRule type="expression" dxfId="91" priority="8">
      <formula>AND(ISERROR(VLOOKUP(C7,Liste_Pièces,1,FALSE)),C7&lt;&gt;"Pièce",LEN(C7)&gt;0)</formula>
    </cfRule>
  </conditionalFormatting>
  <conditionalFormatting sqref="D7">
    <cfRule type="expression" dxfId="90" priority="7">
      <formula>AND(ISERROR(VLOOKUP(D7,Liste_Fournisseurs,1,FALSE)),D7&lt;&gt;"Fournisseur",LEN(D7)&gt;0)</formula>
    </cfRule>
  </conditionalFormatting>
  <conditionalFormatting sqref="C6">
    <cfRule type="expression" dxfId="89" priority="6">
      <formula>AND(ISERROR(VLOOKUP(C6,Liste_Pièces,1,FALSE)),C6&lt;&gt;"Pièce",LEN(C6)&gt;0)</formula>
    </cfRule>
  </conditionalFormatting>
  <conditionalFormatting sqref="D6">
    <cfRule type="expression" dxfId="88" priority="5">
      <formula>AND(ISERROR(VLOOKUP(D6,Liste_Fournisseurs,1,FALSE)),D6&lt;&gt;"Fournisseur",LEN(D6)&gt;0)</formula>
    </cfRule>
  </conditionalFormatting>
  <conditionalFormatting sqref="C5">
    <cfRule type="expression" dxfId="87" priority="4">
      <formula>AND(ISERROR(VLOOKUP(C5,Liste_Pièces,1,FALSE)),C5&lt;&gt;"Pièce",LEN(C5)&gt;0)</formula>
    </cfRule>
  </conditionalFormatting>
  <conditionalFormatting sqref="D5">
    <cfRule type="expression" dxfId="86" priority="3">
      <formula>AND(ISERROR(VLOOKUP(D5,Liste_Fournisseurs,1,FALSE)),D5&lt;&gt;"Fournisseur",LEN(D5)&gt;0)</formula>
    </cfRule>
  </conditionalFormatting>
  <conditionalFormatting sqref="C4">
    <cfRule type="expression" dxfId="85" priority="2">
      <formula>AND(ISERROR(VLOOKUP(C4,Liste_Pièces,1,FALSE)),C4&lt;&gt;"Pièce",LEN(C4)&gt;0)</formula>
    </cfRule>
  </conditionalFormatting>
  <conditionalFormatting sqref="D4">
    <cfRule type="expression" dxfId="84" priority="1">
      <formula>AND(ISERROR(VLOOKUP(D4,Liste_Fournisseurs,1,FALSE)),D4&lt;&gt;"Fournisseur",LEN(D4)&gt;0)</formula>
    </cfRule>
  </conditionalFormatting>
  <dataValidations count="2">
    <dataValidation type="list" allowBlank="1" showInputMessage="1" showErrorMessage="1" errorTitle="Choisir dans la liste" error="Choisir dans la liste !" sqref="D3:D39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39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58"/>
  <sheetViews>
    <sheetView workbookViewId="0">
      <pane ySplit="3" topLeftCell="A4" activePane="bottomLeft" state="frozen"/>
      <selection activeCell="B2" sqref="B2"/>
      <selection pane="bottomLeft" activeCell="D7" sqref="D7"/>
    </sheetView>
  </sheetViews>
  <sheetFormatPr baseColWidth="10" defaultRowHeight="15" x14ac:dyDescent="0.25"/>
  <cols>
    <col min="1" max="1" width="12" style="1" customWidth="1"/>
    <col min="2" max="2" width="40.710937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4" customFormat="1" ht="21" x14ac:dyDescent="0.25">
      <c r="A1" s="22" t="s">
        <v>20</v>
      </c>
      <c r="B1" s="23"/>
      <c r="C1" s="23"/>
      <c r="D1" s="36">
        <f>SUBTOTAL(9,D3:D43)</f>
        <v>179</v>
      </c>
      <c r="E1" s="23"/>
      <c r="H1" s="25"/>
      <c r="I1" s="25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1" customFormat="1" ht="33.75" customHeight="1" x14ac:dyDescent="0.25">
      <c r="A3" s="49" t="s">
        <v>17</v>
      </c>
      <c r="B3" s="73" t="s">
        <v>2</v>
      </c>
      <c r="C3" s="73" t="s">
        <v>5</v>
      </c>
      <c r="D3" s="50" t="s">
        <v>8</v>
      </c>
      <c r="E3" s="51" t="s">
        <v>9</v>
      </c>
      <c r="H3" s="31" t="s">
        <v>3</v>
      </c>
      <c r="I3" s="31" t="s">
        <v>3</v>
      </c>
      <c r="X3" s="31" t="s">
        <v>1</v>
      </c>
      <c r="AA3" s="31" t="s">
        <v>0</v>
      </c>
    </row>
    <row r="4" spans="1:27" x14ac:dyDescent="0.25">
      <c r="A4" s="12">
        <v>44217</v>
      </c>
      <c r="B4" s="6" t="s">
        <v>126</v>
      </c>
      <c r="C4" s="6" t="s">
        <v>100</v>
      </c>
      <c r="D4" s="2">
        <v>4</v>
      </c>
      <c r="E4" s="20"/>
      <c r="G4" s="3"/>
    </row>
    <row r="5" spans="1:27" x14ac:dyDescent="0.25">
      <c r="A5" s="12">
        <v>44217</v>
      </c>
      <c r="B5" s="6" t="s">
        <v>144</v>
      </c>
      <c r="C5" s="6" t="s">
        <v>100</v>
      </c>
      <c r="D5" s="2">
        <v>36</v>
      </c>
      <c r="E5" s="20"/>
      <c r="G5" s="3"/>
    </row>
    <row r="6" spans="1:27" x14ac:dyDescent="0.25">
      <c r="A6" s="12">
        <v>44217</v>
      </c>
      <c r="B6" s="6" t="s">
        <v>167</v>
      </c>
      <c r="C6" s="6" t="s">
        <v>100</v>
      </c>
      <c r="D6" s="2">
        <v>3</v>
      </c>
      <c r="E6" s="20"/>
      <c r="G6" s="3"/>
    </row>
    <row r="7" spans="1:27" x14ac:dyDescent="0.25">
      <c r="A7" s="12">
        <v>44217</v>
      </c>
      <c r="B7" s="6" t="s">
        <v>178</v>
      </c>
      <c r="C7" s="6" t="s">
        <v>100</v>
      </c>
      <c r="D7" s="2">
        <v>6</v>
      </c>
      <c r="E7" s="20"/>
      <c r="G7" s="3"/>
    </row>
    <row r="8" spans="1:27" x14ac:dyDescent="0.25">
      <c r="A8" s="12">
        <v>44217</v>
      </c>
      <c r="B8" s="6" t="s">
        <v>178</v>
      </c>
      <c r="C8" s="6" t="s">
        <v>194</v>
      </c>
      <c r="D8" s="2">
        <v>1</v>
      </c>
      <c r="E8" s="20"/>
      <c r="G8" s="3"/>
    </row>
    <row r="9" spans="1:27" x14ac:dyDescent="0.25">
      <c r="A9" s="12">
        <v>44215</v>
      </c>
      <c r="B9" s="6" t="s">
        <v>165</v>
      </c>
      <c r="C9" s="6" t="s">
        <v>55</v>
      </c>
      <c r="D9" s="2">
        <v>2</v>
      </c>
      <c r="E9" s="20"/>
      <c r="G9" s="3"/>
    </row>
    <row r="10" spans="1:27" x14ac:dyDescent="0.25">
      <c r="A10" s="12">
        <v>44215</v>
      </c>
      <c r="B10" s="6" t="s">
        <v>175</v>
      </c>
      <c r="C10" s="6" t="s">
        <v>101</v>
      </c>
      <c r="D10" s="2">
        <v>1</v>
      </c>
      <c r="E10" s="20"/>
      <c r="G10" s="3"/>
    </row>
    <row r="11" spans="1:27" x14ac:dyDescent="0.25">
      <c r="A11" s="12">
        <v>44215</v>
      </c>
      <c r="B11" s="6" t="s">
        <v>178</v>
      </c>
      <c r="C11" s="6" t="s">
        <v>110</v>
      </c>
      <c r="D11" s="2">
        <v>2</v>
      </c>
      <c r="E11" s="20"/>
      <c r="G11" s="3"/>
    </row>
    <row r="12" spans="1:27" x14ac:dyDescent="0.25">
      <c r="A12" s="12">
        <v>44215</v>
      </c>
      <c r="B12" s="6" t="s">
        <v>154</v>
      </c>
      <c r="C12" s="6" t="s">
        <v>110</v>
      </c>
      <c r="D12" s="2">
        <v>1</v>
      </c>
      <c r="E12" s="20"/>
      <c r="G12" s="3"/>
    </row>
    <row r="13" spans="1:27" x14ac:dyDescent="0.25">
      <c r="A13" s="12">
        <v>44211</v>
      </c>
      <c r="B13" s="6" t="s">
        <v>189</v>
      </c>
      <c r="C13" s="6" t="s">
        <v>194</v>
      </c>
      <c r="D13" s="2">
        <v>10</v>
      </c>
      <c r="E13" s="20"/>
      <c r="G13" s="3"/>
    </row>
    <row r="14" spans="1:27" x14ac:dyDescent="0.25">
      <c r="A14" s="12">
        <v>44211</v>
      </c>
      <c r="B14" s="6" t="s">
        <v>189</v>
      </c>
      <c r="C14" s="6" t="s">
        <v>102</v>
      </c>
      <c r="D14" s="2">
        <v>10</v>
      </c>
      <c r="E14" s="20"/>
      <c r="G14" s="3"/>
    </row>
    <row r="15" spans="1:27" x14ac:dyDescent="0.25">
      <c r="A15" s="12">
        <v>44211</v>
      </c>
      <c r="B15" s="6" t="s">
        <v>189</v>
      </c>
      <c r="C15" s="6" t="s">
        <v>186</v>
      </c>
      <c r="D15" s="2">
        <v>10</v>
      </c>
      <c r="E15" s="20"/>
      <c r="G15" s="3"/>
    </row>
    <row r="16" spans="1:27" x14ac:dyDescent="0.25">
      <c r="A16" s="12">
        <v>44211</v>
      </c>
      <c r="B16" s="6" t="s">
        <v>193</v>
      </c>
      <c r="C16" s="6" t="s">
        <v>101</v>
      </c>
      <c r="D16" s="2">
        <v>1</v>
      </c>
      <c r="E16" s="20"/>
      <c r="G16" s="3"/>
    </row>
    <row r="17" spans="1:7" x14ac:dyDescent="0.25">
      <c r="A17" s="12">
        <v>44211</v>
      </c>
      <c r="B17" s="6" t="s">
        <v>193</v>
      </c>
      <c r="C17" s="6" t="s">
        <v>100</v>
      </c>
      <c r="D17" s="2">
        <v>1</v>
      </c>
      <c r="E17" s="20"/>
      <c r="G17" s="3"/>
    </row>
    <row r="18" spans="1:7" x14ac:dyDescent="0.25">
      <c r="A18" s="12">
        <v>44211</v>
      </c>
      <c r="B18" s="6" t="s">
        <v>133</v>
      </c>
      <c r="C18" s="6" t="s">
        <v>100</v>
      </c>
      <c r="D18" s="2">
        <v>1</v>
      </c>
      <c r="E18" s="20"/>
      <c r="G18" s="3"/>
    </row>
    <row r="19" spans="1:7" x14ac:dyDescent="0.25">
      <c r="A19" s="12">
        <v>44211</v>
      </c>
      <c r="B19" s="6" t="s">
        <v>178</v>
      </c>
      <c r="C19" s="6" t="s">
        <v>100</v>
      </c>
      <c r="D19" s="2">
        <v>6</v>
      </c>
      <c r="E19" s="20"/>
      <c r="G19" s="3"/>
    </row>
    <row r="20" spans="1:7" x14ac:dyDescent="0.25">
      <c r="A20" s="12">
        <v>44211</v>
      </c>
      <c r="B20" s="6" t="s">
        <v>129</v>
      </c>
      <c r="C20" s="6" t="s">
        <v>104</v>
      </c>
      <c r="D20" s="2">
        <v>1</v>
      </c>
      <c r="E20" s="20"/>
      <c r="G20" s="3"/>
    </row>
    <row r="21" spans="1:7" x14ac:dyDescent="0.25">
      <c r="A21" s="12">
        <v>44211</v>
      </c>
      <c r="B21" s="6" t="s">
        <v>185</v>
      </c>
      <c r="C21" s="6" t="s">
        <v>104</v>
      </c>
      <c r="D21" s="2">
        <v>1</v>
      </c>
      <c r="E21" s="20"/>
      <c r="G21" s="3"/>
    </row>
    <row r="22" spans="1:7" x14ac:dyDescent="0.25">
      <c r="A22" s="12">
        <v>44211</v>
      </c>
      <c r="B22" s="6" t="s">
        <v>192</v>
      </c>
      <c r="C22" s="6" t="s">
        <v>104</v>
      </c>
      <c r="D22" s="2">
        <v>1</v>
      </c>
      <c r="E22" s="20"/>
      <c r="G22" s="3"/>
    </row>
    <row r="23" spans="1:7" x14ac:dyDescent="0.25">
      <c r="A23" s="12">
        <v>44211</v>
      </c>
      <c r="B23" s="6" t="s">
        <v>140</v>
      </c>
      <c r="C23" s="6" t="s">
        <v>104</v>
      </c>
      <c r="D23" s="2">
        <v>1</v>
      </c>
      <c r="E23" s="20"/>
      <c r="G23" s="3"/>
    </row>
    <row r="24" spans="1:7" x14ac:dyDescent="0.25">
      <c r="A24" s="12">
        <v>44210</v>
      </c>
      <c r="B24" s="6" t="s">
        <v>134</v>
      </c>
      <c r="C24" s="6" t="s">
        <v>101</v>
      </c>
      <c r="D24" s="2">
        <v>6</v>
      </c>
      <c r="E24" s="20"/>
      <c r="G24" s="3"/>
    </row>
    <row r="25" spans="1:7" x14ac:dyDescent="0.25">
      <c r="A25" s="12">
        <v>44207</v>
      </c>
      <c r="B25" s="6" t="s">
        <v>183</v>
      </c>
      <c r="C25" s="6" t="s">
        <v>101</v>
      </c>
      <c r="D25" s="2">
        <v>1</v>
      </c>
      <c r="E25" s="20"/>
      <c r="G25" s="3"/>
    </row>
    <row r="26" spans="1:7" x14ac:dyDescent="0.25">
      <c r="A26" s="12">
        <v>44203</v>
      </c>
      <c r="B26" s="6" t="s">
        <v>185</v>
      </c>
      <c r="C26" s="6" t="s">
        <v>186</v>
      </c>
      <c r="D26" s="2">
        <v>1</v>
      </c>
      <c r="E26" s="20"/>
      <c r="G26" s="3"/>
    </row>
    <row r="27" spans="1:7" x14ac:dyDescent="0.25">
      <c r="A27" s="12">
        <v>44203</v>
      </c>
      <c r="B27" s="6" t="s">
        <v>126</v>
      </c>
      <c r="C27" s="6" t="s">
        <v>100</v>
      </c>
      <c r="D27" s="2">
        <v>4</v>
      </c>
      <c r="E27" s="20"/>
      <c r="G27" s="3"/>
    </row>
    <row r="28" spans="1:7" x14ac:dyDescent="0.25">
      <c r="A28" s="12">
        <v>44203</v>
      </c>
      <c r="B28" s="6" t="s">
        <v>178</v>
      </c>
      <c r="C28" s="6" t="s">
        <v>100</v>
      </c>
      <c r="D28" s="2">
        <v>6</v>
      </c>
      <c r="E28" s="20"/>
      <c r="G28" s="3"/>
    </row>
    <row r="29" spans="1:7" x14ac:dyDescent="0.25">
      <c r="A29" s="12">
        <v>44203</v>
      </c>
      <c r="B29" s="6" t="s">
        <v>140</v>
      </c>
      <c r="C29" s="6" t="s">
        <v>100</v>
      </c>
      <c r="D29" s="2">
        <v>1</v>
      </c>
      <c r="E29" s="20"/>
      <c r="G29" s="3"/>
    </row>
    <row r="30" spans="1:7" x14ac:dyDescent="0.25">
      <c r="A30" s="12">
        <v>44203</v>
      </c>
      <c r="B30" s="6" t="s">
        <v>183</v>
      </c>
      <c r="C30" s="6" t="s">
        <v>100</v>
      </c>
      <c r="D30" s="2">
        <v>1</v>
      </c>
      <c r="E30" s="20"/>
      <c r="G30" s="3"/>
    </row>
    <row r="31" spans="1:7" x14ac:dyDescent="0.25">
      <c r="A31" s="12">
        <v>44203</v>
      </c>
      <c r="B31" s="6" t="s">
        <v>160</v>
      </c>
      <c r="C31" s="6" t="s">
        <v>101</v>
      </c>
      <c r="D31" s="2">
        <v>2</v>
      </c>
      <c r="E31" s="20"/>
      <c r="G31" s="3"/>
    </row>
    <row r="32" spans="1:7" x14ac:dyDescent="0.25">
      <c r="A32" s="12">
        <v>44200</v>
      </c>
      <c r="B32" s="6" t="s">
        <v>81</v>
      </c>
      <c r="C32" s="6" t="s">
        <v>55</v>
      </c>
      <c r="D32" s="2">
        <v>1</v>
      </c>
      <c r="E32" s="20"/>
      <c r="G32" s="3"/>
    </row>
    <row r="33" spans="1:7" x14ac:dyDescent="0.25">
      <c r="A33" s="12">
        <v>44200</v>
      </c>
      <c r="B33" s="6" t="s">
        <v>126</v>
      </c>
      <c r="C33" s="6" t="s">
        <v>179</v>
      </c>
      <c r="D33" s="2">
        <v>2</v>
      </c>
      <c r="E33" s="20"/>
      <c r="G33" s="3"/>
    </row>
    <row r="34" spans="1:7" x14ac:dyDescent="0.25">
      <c r="A34" s="12">
        <v>44200</v>
      </c>
      <c r="B34" s="6" t="s">
        <v>144</v>
      </c>
      <c r="C34" s="6" t="s">
        <v>179</v>
      </c>
      <c r="D34" s="2">
        <v>36</v>
      </c>
      <c r="E34" s="20"/>
      <c r="G34" s="3"/>
    </row>
    <row r="35" spans="1:7" x14ac:dyDescent="0.25">
      <c r="A35" s="12">
        <v>44200</v>
      </c>
      <c r="B35" s="6" t="s">
        <v>178</v>
      </c>
      <c r="C35" s="6" t="s">
        <v>179</v>
      </c>
      <c r="D35" s="2">
        <v>6</v>
      </c>
      <c r="E35" s="20"/>
      <c r="G35" s="3"/>
    </row>
    <row r="36" spans="1:7" x14ac:dyDescent="0.25">
      <c r="A36" s="12">
        <v>44200</v>
      </c>
      <c r="B36" s="6" t="s">
        <v>178</v>
      </c>
      <c r="C36" s="6" t="s">
        <v>100</v>
      </c>
      <c r="D36" s="2">
        <v>6</v>
      </c>
      <c r="E36" s="20"/>
      <c r="G36" s="3"/>
    </row>
    <row r="37" spans="1:7" x14ac:dyDescent="0.25">
      <c r="A37" s="12">
        <v>44200</v>
      </c>
      <c r="B37" s="6" t="s">
        <v>126</v>
      </c>
      <c r="C37" s="6" t="s">
        <v>101</v>
      </c>
      <c r="D37" s="2">
        <v>1</v>
      </c>
      <c r="E37" s="20"/>
      <c r="G37" s="3"/>
    </row>
    <row r="38" spans="1:7" x14ac:dyDescent="0.25">
      <c r="A38" s="12">
        <v>44200</v>
      </c>
      <c r="B38" s="6" t="s">
        <v>161</v>
      </c>
      <c r="C38" s="6" t="s">
        <v>55</v>
      </c>
      <c r="D38" s="2">
        <v>1</v>
      </c>
      <c r="E38" s="20"/>
      <c r="G38" s="3"/>
    </row>
    <row r="39" spans="1:7" x14ac:dyDescent="0.25">
      <c r="A39" s="12">
        <v>44183</v>
      </c>
      <c r="B39" s="6" t="s">
        <v>155</v>
      </c>
      <c r="C39" s="6" t="s">
        <v>55</v>
      </c>
      <c r="D39" s="2">
        <v>1</v>
      </c>
      <c r="E39" s="20"/>
      <c r="G39" s="3"/>
    </row>
    <row r="40" spans="1:7" x14ac:dyDescent="0.25">
      <c r="A40" s="12">
        <v>44182</v>
      </c>
      <c r="B40" s="6" t="s">
        <v>154</v>
      </c>
      <c r="C40" s="6" t="s">
        <v>101</v>
      </c>
      <c r="D40" s="2">
        <v>2</v>
      </c>
      <c r="E40" s="20"/>
      <c r="G40" s="3"/>
    </row>
    <row r="41" spans="1:7" x14ac:dyDescent="0.25">
      <c r="A41" s="12">
        <v>44182</v>
      </c>
      <c r="B41" s="6" t="s">
        <v>87</v>
      </c>
      <c r="C41" s="6" t="s">
        <v>55</v>
      </c>
      <c r="D41" s="2">
        <v>1</v>
      </c>
      <c r="E41" s="20"/>
      <c r="G41" s="3"/>
    </row>
    <row r="42" spans="1:7" x14ac:dyDescent="0.25">
      <c r="A42" s="12">
        <v>44180</v>
      </c>
      <c r="B42" s="6" t="s">
        <v>149</v>
      </c>
      <c r="C42" s="6" t="s">
        <v>55</v>
      </c>
      <c r="D42" s="2">
        <v>1</v>
      </c>
      <c r="E42" s="20"/>
      <c r="G42" s="3"/>
    </row>
    <row r="43" spans="1:7" ht="24.75" customHeight="1" x14ac:dyDescent="0.25">
      <c r="A43" s="52"/>
      <c r="B43" s="52"/>
      <c r="C43" s="52"/>
      <c r="D43" s="53"/>
      <c r="E43" s="54" t="s">
        <v>6</v>
      </c>
      <c r="G43" s="3"/>
    </row>
    <row r="44" spans="1:7" x14ac:dyDescent="0.25">
      <c r="B44" s="4"/>
      <c r="G44" s="3"/>
    </row>
    <row r="45" spans="1:7" x14ac:dyDescent="0.25">
      <c r="G45" s="3"/>
    </row>
    <row r="46" spans="1:7" x14ac:dyDescent="0.25">
      <c r="G46" s="3"/>
    </row>
    <row r="47" spans="1:7" x14ac:dyDescent="0.25">
      <c r="G47" s="3"/>
    </row>
    <row r="48" spans="1:7" x14ac:dyDescent="0.25">
      <c r="B48"/>
      <c r="G48" s="3"/>
    </row>
    <row r="49" spans="2:27" s="2" customFormat="1" x14ac:dyDescent="0.25">
      <c r="B49"/>
      <c r="C49" s="1"/>
      <c r="E49" s="1"/>
      <c r="F49" s="1"/>
      <c r="G49" s="3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 spans="2:27" s="2" customFormat="1" x14ac:dyDescent="0.25">
      <c r="B50"/>
      <c r="C50" s="1"/>
      <c r="E50" s="1"/>
      <c r="F50" s="1"/>
      <c r="G50" s="3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spans="2:27" s="2" customFormat="1" x14ac:dyDescent="0.25">
      <c r="B51"/>
      <c r="C51" s="1"/>
      <c r="E51" s="1"/>
      <c r="F51" s="1"/>
      <c r="G51" s="3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spans="2:27" s="2" customFormat="1" x14ac:dyDescent="0.25">
      <c r="B52"/>
      <c r="C52" s="1"/>
      <c r="E52" s="1"/>
      <c r="F52" s="1"/>
      <c r="G52" s="3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spans="2:27" s="2" customFormat="1" x14ac:dyDescent="0.25">
      <c r="B53"/>
      <c r="C53" s="1"/>
      <c r="E53" s="1"/>
      <c r="F53" s="1"/>
      <c r="G53" s="3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 spans="2:27" s="2" customFormat="1" x14ac:dyDescent="0.25">
      <c r="B54"/>
      <c r="C54" s="1"/>
      <c r="E54" s="1"/>
      <c r="F54" s="1"/>
      <c r="G54" s="3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 spans="2:27" s="2" customFormat="1" x14ac:dyDescent="0.25">
      <c r="B55"/>
      <c r="C55" s="1"/>
      <c r="E55" s="1"/>
      <c r="F55" s="1"/>
      <c r="G55" s="3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 spans="2:27" s="2" customFormat="1" x14ac:dyDescent="0.25">
      <c r="B56" s="1"/>
      <c r="C56" s="1"/>
      <c r="E56" s="1"/>
      <c r="F56" s="1"/>
      <c r="G56" s="3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 spans="2:27" s="2" customFormat="1" x14ac:dyDescent="0.25">
      <c r="B57" s="1"/>
      <c r="C57" s="1"/>
      <c r="E57" s="1"/>
      <c r="F57" s="1"/>
      <c r="G57" s="3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 spans="2:27" s="2" customFormat="1" x14ac:dyDescent="0.25">
      <c r="B58" s="1"/>
      <c r="C58" s="1"/>
      <c r="E58" s="1"/>
      <c r="F58" s="1"/>
      <c r="G58" s="3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</sheetData>
  <sheetProtection sheet="1" objects="1" scenarios="1" formatCells="0" sort="0" autoFilter="0" pivotTables="0"/>
  <autoFilter ref="B3:E43" xr:uid="{00000000-0009-0000-0000-000003000000}"/>
  <conditionalFormatting sqref="B3 B43">
    <cfRule type="expression" dxfId="83" priority="82">
      <formula>AND(ISERROR(VLOOKUP(B3,Liste_Pièces,1,FALSE)),B3&lt;&gt;"Pièce",LEN(B3)&gt;0)</formula>
    </cfRule>
  </conditionalFormatting>
  <conditionalFormatting sqref="C3 C43">
    <cfRule type="expression" dxfId="82" priority="81">
      <formula>AND(ISERROR(VLOOKUP(C3,Liste_Techniciens,1,FALSE)),C3&lt;&gt;"Technicien",LEN(C3)&gt;0)</formula>
    </cfRule>
  </conditionalFormatting>
  <conditionalFormatting sqref="B42">
    <cfRule type="expression" dxfId="81" priority="80">
      <formula>AND(ISERROR(VLOOKUP(B42,Liste_Pièces,1,FALSE)),B42&lt;&gt;"Pièce",LEN(B42)&gt;0)</formula>
    </cfRule>
  </conditionalFormatting>
  <conditionalFormatting sqref="C42">
    <cfRule type="expression" dxfId="80" priority="79">
      <formula>AND(ISERROR(VLOOKUP(C42,Liste_Techniciens,1,FALSE)),C42&lt;&gt;"Technicien",LEN(C42)&gt;0)</formula>
    </cfRule>
  </conditionalFormatting>
  <conditionalFormatting sqref="B41">
    <cfRule type="expression" dxfId="79" priority="78">
      <formula>AND(ISERROR(VLOOKUP(B41,Liste_Pièces,1,FALSE)),B41&lt;&gt;"Pièce",LEN(B41)&gt;0)</formula>
    </cfRule>
  </conditionalFormatting>
  <conditionalFormatting sqref="C41">
    <cfRule type="expression" dxfId="78" priority="77">
      <formula>AND(ISERROR(VLOOKUP(C41,Liste_Techniciens,1,FALSE)),C41&lt;&gt;"Technicien",LEN(C41)&gt;0)</formula>
    </cfRule>
  </conditionalFormatting>
  <conditionalFormatting sqref="B40">
    <cfRule type="expression" dxfId="77" priority="76">
      <formula>AND(ISERROR(VLOOKUP(B40,Liste_Pièces,1,FALSE)),B40&lt;&gt;"Pièce",LEN(B40)&gt;0)</formula>
    </cfRule>
  </conditionalFormatting>
  <conditionalFormatting sqref="C40">
    <cfRule type="expression" dxfId="76" priority="75">
      <formula>AND(ISERROR(VLOOKUP(C40,Liste_Techniciens,1,FALSE)),C40&lt;&gt;"Technicien",LEN(C40)&gt;0)</formula>
    </cfRule>
  </conditionalFormatting>
  <conditionalFormatting sqref="B39">
    <cfRule type="expression" dxfId="75" priority="74">
      <formula>AND(ISERROR(VLOOKUP(B39,Liste_Pièces,1,FALSE)),B39&lt;&gt;"Pièce",LEN(B39)&gt;0)</formula>
    </cfRule>
  </conditionalFormatting>
  <conditionalFormatting sqref="C39">
    <cfRule type="expression" dxfId="74" priority="73">
      <formula>AND(ISERROR(VLOOKUP(C39,Liste_Techniciens,1,FALSE)),C39&lt;&gt;"Technicien",LEN(C39)&gt;0)</formula>
    </cfRule>
  </conditionalFormatting>
  <conditionalFormatting sqref="B38">
    <cfRule type="expression" dxfId="73" priority="72">
      <formula>AND(ISERROR(VLOOKUP(B38,Liste_Pièces,1,FALSE)),B38&lt;&gt;"Pièce",LEN(B38)&gt;0)</formula>
    </cfRule>
  </conditionalFormatting>
  <conditionalFormatting sqref="C38">
    <cfRule type="expression" dxfId="72" priority="71">
      <formula>AND(ISERROR(VLOOKUP(C38,Liste_Techniciens,1,FALSE)),C38&lt;&gt;"Technicien",LEN(C38)&gt;0)</formula>
    </cfRule>
  </conditionalFormatting>
  <conditionalFormatting sqref="B37">
    <cfRule type="expression" dxfId="71" priority="70">
      <formula>AND(ISERROR(VLOOKUP(B37,Liste_Pièces,1,FALSE)),B37&lt;&gt;"Pièce",LEN(B37)&gt;0)</formula>
    </cfRule>
  </conditionalFormatting>
  <conditionalFormatting sqref="C37">
    <cfRule type="expression" dxfId="70" priority="69">
      <formula>AND(ISERROR(VLOOKUP(C37,Liste_Techniciens,1,FALSE)),C37&lt;&gt;"Technicien",LEN(C37)&gt;0)</formula>
    </cfRule>
  </conditionalFormatting>
  <conditionalFormatting sqref="B36">
    <cfRule type="expression" dxfId="69" priority="68">
      <formula>AND(ISERROR(VLOOKUP(B36,Liste_Pièces,1,FALSE)),B36&lt;&gt;"Pièce",LEN(B36)&gt;0)</formula>
    </cfRule>
  </conditionalFormatting>
  <conditionalFormatting sqref="C36">
    <cfRule type="expression" dxfId="68" priority="67">
      <formula>AND(ISERROR(VLOOKUP(C36,Liste_Techniciens,1,FALSE)),C36&lt;&gt;"Technicien",LEN(C36)&gt;0)</formula>
    </cfRule>
  </conditionalFormatting>
  <conditionalFormatting sqref="B35">
    <cfRule type="expression" dxfId="67" priority="66">
      <formula>AND(ISERROR(VLOOKUP(B35,Liste_Pièces,1,FALSE)),B35&lt;&gt;"Pièce",LEN(B35)&gt;0)</formula>
    </cfRule>
  </conditionalFormatting>
  <conditionalFormatting sqref="C35">
    <cfRule type="expression" dxfId="66" priority="65">
      <formula>AND(ISERROR(VLOOKUP(C35,Liste_Techniciens,1,FALSE)),C35&lt;&gt;"Technicien",LEN(C35)&gt;0)</formula>
    </cfRule>
  </conditionalFormatting>
  <conditionalFormatting sqref="B34">
    <cfRule type="expression" dxfId="65" priority="64">
      <formula>AND(ISERROR(VLOOKUP(B34,Liste_Pièces,1,FALSE)),B34&lt;&gt;"Pièce",LEN(B34)&gt;0)</formula>
    </cfRule>
  </conditionalFormatting>
  <conditionalFormatting sqref="C34">
    <cfRule type="expression" dxfId="64" priority="63">
      <formula>AND(ISERROR(VLOOKUP(C34,Liste_Techniciens,1,FALSE)),C34&lt;&gt;"Technicien",LEN(C34)&gt;0)</formula>
    </cfRule>
  </conditionalFormatting>
  <conditionalFormatting sqref="B33">
    <cfRule type="expression" dxfId="63" priority="62">
      <formula>AND(ISERROR(VLOOKUP(B33,Liste_Pièces,1,FALSE)),B33&lt;&gt;"Pièce",LEN(B33)&gt;0)</formula>
    </cfRule>
  </conditionalFormatting>
  <conditionalFormatting sqref="C33">
    <cfRule type="expression" dxfId="62" priority="61">
      <formula>AND(ISERROR(VLOOKUP(C33,Liste_Techniciens,1,FALSE)),C33&lt;&gt;"Technicien",LEN(C33)&gt;0)</formula>
    </cfRule>
  </conditionalFormatting>
  <conditionalFormatting sqref="B32">
    <cfRule type="expression" dxfId="61" priority="60">
      <formula>AND(ISERROR(VLOOKUP(B32,Liste_Pièces,1,FALSE)),B32&lt;&gt;"Pièce",LEN(B32)&gt;0)</formula>
    </cfRule>
  </conditionalFormatting>
  <conditionalFormatting sqref="C32">
    <cfRule type="expression" dxfId="60" priority="59">
      <formula>AND(ISERROR(VLOOKUP(C32,Liste_Techniciens,1,FALSE)),C32&lt;&gt;"Technicien",LEN(C32)&gt;0)</formula>
    </cfRule>
  </conditionalFormatting>
  <conditionalFormatting sqref="B31">
    <cfRule type="expression" dxfId="59" priority="58">
      <formula>AND(ISERROR(VLOOKUP(B31,Liste_Pièces,1,FALSE)),B31&lt;&gt;"Pièce",LEN(B31)&gt;0)</formula>
    </cfRule>
  </conditionalFormatting>
  <conditionalFormatting sqref="C31">
    <cfRule type="expression" dxfId="58" priority="57">
      <formula>AND(ISERROR(VLOOKUP(C31,Liste_Techniciens,1,FALSE)),C31&lt;&gt;"Technicien",LEN(C31)&gt;0)</formula>
    </cfRule>
  </conditionalFormatting>
  <conditionalFormatting sqref="B30">
    <cfRule type="expression" dxfId="57" priority="54">
      <formula>AND(ISERROR(VLOOKUP(B30,Liste_Pièces,1,FALSE)),B30&lt;&gt;"Pièce",LEN(B30)&gt;0)</formula>
    </cfRule>
  </conditionalFormatting>
  <conditionalFormatting sqref="C30">
    <cfRule type="expression" dxfId="56" priority="53">
      <formula>AND(ISERROR(VLOOKUP(C30,Liste_Techniciens,1,FALSE)),C30&lt;&gt;"Technicien",LEN(C30)&gt;0)</formula>
    </cfRule>
  </conditionalFormatting>
  <conditionalFormatting sqref="B29">
    <cfRule type="expression" dxfId="55" priority="52">
      <formula>AND(ISERROR(VLOOKUP(B29,Liste_Pièces,1,FALSE)),B29&lt;&gt;"Pièce",LEN(B29)&gt;0)</formula>
    </cfRule>
  </conditionalFormatting>
  <conditionalFormatting sqref="C29">
    <cfRule type="expression" dxfId="54" priority="51">
      <formula>AND(ISERROR(VLOOKUP(C29,Liste_Techniciens,1,FALSE)),C29&lt;&gt;"Technicien",LEN(C29)&gt;0)</formula>
    </cfRule>
  </conditionalFormatting>
  <conditionalFormatting sqref="B28">
    <cfRule type="expression" dxfId="53" priority="50">
      <formula>AND(ISERROR(VLOOKUP(B28,Liste_Pièces,1,FALSE)),B28&lt;&gt;"Pièce",LEN(B28)&gt;0)</formula>
    </cfRule>
  </conditionalFormatting>
  <conditionalFormatting sqref="C28">
    <cfRule type="expression" dxfId="52" priority="49">
      <formula>AND(ISERROR(VLOOKUP(C28,Liste_Techniciens,1,FALSE)),C28&lt;&gt;"Technicien",LEN(C28)&gt;0)</formula>
    </cfRule>
  </conditionalFormatting>
  <conditionalFormatting sqref="B27">
    <cfRule type="expression" dxfId="51" priority="48">
      <formula>AND(ISERROR(VLOOKUP(B27,Liste_Pièces,1,FALSE)),B27&lt;&gt;"Pièce",LEN(B27)&gt;0)</formula>
    </cfRule>
  </conditionalFormatting>
  <conditionalFormatting sqref="C27">
    <cfRule type="expression" dxfId="50" priority="47">
      <formula>AND(ISERROR(VLOOKUP(C27,Liste_Techniciens,1,FALSE)),C27&lt;&gt;"Technicien",LEN(C27)&gt;0)</formula>
    </cfRule>
  </conditionalFormatting>
  <conditionalFormatting sqref="B26">
    <cfRule type="expression" dxfId="49" priority="46">
      <formula>AND(ISERROR(VLOOKUP(B26,Liste_Pièces,1,FALSE)),B26&lt;&gt;"Pièce",LEN(B26)&gt;0)</formula>
    </cfRule>
  </conditionalFormatting>
  <conditionalFormatting sqref="C26">
    <cfRule type="expression" dxfId="48" priority="45">
      <formula>AND(ISERROR(VLOOKUP(C26,Liste_Techniciens,1,FALSE)),C26&lt;&gt;"Technicien",LEN(C26)&gt;0)</formula>
    </cfRule>
  </conditionalFormatting>
  <conditionalFormatting sqref="B25">
    <cfRule type="expression" dxfId="47" priority="44">
      <formula>AND(ISERROR(VLOOKUP(B25,Liste_Pièces,1,FALSE)),B25&lt;&gt;"Pièce",LEN(B25)&gt;0)</formula>
    </cfRule>
  </conditionalFormatting>
  <conditionalFormatting sqref="C25">
    <cfRule type="expression" dxfId="46" priority="43">
      <formula>AND(ISERROR(VLOOKUP(C25,Liste_Techniciens,1,FALSE)),C25&lt;&gt;"Technicien",LEN(C25)&gt;0)</formula>
    </cfRule>
  </conditionalFormatting>
  <conditionalFormatting sqref="B24">
    <cfRule type="expression" dxfId="45" priority="42">
      <formula>AND(ISERROR(VLOOKUP(B24,Liste_Pièces,1,FALSE)),B24&lt;&gt;"Pièce",LEN(B24)&gt;0)</formula>
    </cfRule>
  </conditionalFormatting>
  <conditionalFormatting sqref="C24">
    <cfRule type="expression" dxfId="44" priority="41">
      <formula>AND(ISERROR(VLOOKUP(C24,Liste_Techniciens,1,FALSE)),C24&lt;&gt;"Technicien",LEN(C24)&gt;0)</formula>
    </cfRule>
  </conditionalFormatting>
  <conditionalFormatting sqref="B23">
    <cfRule type="expression" dxfId="43" priority="40">
      <formula>AND(ISERROR(VLOOKUP(B23,Liste_Pièces,1,FALSE)),B23&lt;&gt;"Pièce",LEN(B23)&gt;0)</formula>
    </cfRule>
  </conditionalFormatting>
  <conditionalFormatting sqref="C23">
    <cfRule type="expression" dxfId="42" priority="39">
      <formula>AND(ISERROR(VLOOKUP(C23,Liste_Techniciens,1,FALSE)),C23&lt;&gt;"Technicien",LEN(C23)&gt;0)</formula>
    </cfRule>
  </conditionalFormatting>
  <conditionalFormatting sqref="B22">
    <cfRule type="expression" dxfId="41" priority="38">
      <formula>AND(ISERROR(VLOOKUP(B22,Liste_Pièces,1,FALSE)),B22&lt;&gt;"Pièce",LEN(B22)&gt;0)</formula>
    </cfRule>
  </conditionalFormatting>
  <conditionalFormatting sqref="C22">
    <cfRule type="expression" dxfId="40" priority="37">
      <formula>AND(ISERROR(VLOOKUP(C22,Liste_Techniciens,1,FALSE)),C22&lt;&gt;"Technicien",LEN(C22)&gt;0)</formula>
    </cfRule>
  </conditionalFormatting>
  <conditionalFormatting sqref="B21">
    <cfRule type="expression" dxfId="39" priority="36">
      <formula>AND(ISERROR(VLOOKUP(B21,Liste_Pièces,1,FALSE)),B21&lt;&gt;"Pièce",LEN(B21)&gt;0)</formula>
    </cfRule>
  </conditionalFormatting>
  <conditionalFormatting sqref="C21">
    <cfRule type="expression" dxfId="38" priority="35">
      <formula>AND(ISERROR(VLOOKUP(C21,Liste_Techniciens,1,FALSE)),C21&lt;&gt;"Technicien",LEN(C21)&gt;0)</formula>
    </cfRule>
  </conditionalFormatting>
  <conditionalFormatting sqref="B20">
    <cfRule type="expression" dxfId="37" priority="34">
      <formula>AND(ISERROR(VLOOKUP(B20,Liste_Pièces,1,FALSE)),B20&lt;&gt;"Pièce",LEN(B20)&gt;0)</formula>
    </cfRule>
  </conditionalFormatting>
  <conditionalFormatting sqref="C20">
    <cfRule type="expression" dxfId="36" priority="33">
      <formula>AND(ISERROR(VLOOKUP(C20,Liste_Techniciens,1,FALSE)),C20&lt;&gt;"Technicien",LEN(C20)&gt;0)</formula>
    </cfRule>
  </conditionalFormatting>
  <conditionalFormatting sqref="B19">
    <cfRule type="expression" dxfId="35" priority="32">
      <formula>AND(ISERROR(VLOOKUP(B19,Liste_Pièces,1,FALSE)),B19&lt;&gt;"Pièce",LEN(B19)&gt;0)</formula>
    </cfRule>
  </conditionalFormatting>
  <conditionalFormatting sqref="C19">
    <cfRule type="expression" dxfId="34" priority="31">
      <formula>AND(ISERROR(VLOOKUP(C19,Liste_Techniciens,1,FALSE)),C19&lt;&gt;"Technicien",LEN(C19)&gt;0)</formula>
    </cfRule>
  </conditionalFormatting>
  <conditionalFormatting sqref="B18">
    <cfRule type="expression" dxfId="33" priority="30">
      <formula>AND(ISERROR(VLOOKUP(B18,Liste_Pièces,1,FALSE)),B18&lt;&gt;"Pièce",LEN(B18)&gt;0)</formula>
    </cfRule>
  </conditionalFormatting>
  <conditionalFormatting sqref="C18">
    <cfRule type="expression" dxfId="32" priority="29">
      <formula>AND(ISERROR(VLOOKUP(C18,Liste_Techniciens,1,FALSE)),C18&lt;&gt;"Technicien",LEN(C18)&gt;0)</formula>
    </cfRule>
  </conditionalFormatting>
  <conditionalFormatting sqref="B17">
    <cfRule type="expression" dxfId="31" priority="28">
      <formula>AND(ISERROR(VLOOKUP(B17,Liste_Pièces,1,FALSE)),B17&lt;&gt;"Pièce",LEN(B17)&gt;0)</formula>
    </cfRule>
  </conditionalFormatting>
  <conditionalFormatting sqref="C17">
    <cfRule type="expression" dxfId="30" priority="27">
      <formula>AND(ISERROR(VLOOKUP(C17,Liste_Techniciens,1,FALSE)),C17&lt;&gt;"Technicien",LEN(C17)&gt;0)</formula>
    </cfRule>
  </conditionalFormatting>
  <conditionalFormatting sqref="B16">
    <cfRule type="expression" dxfId="29" priority="26">
      <formula>AND(ISERROR(VLOOKUP(B16,Liste_Pièces,1,FALSE)),B16&lt;&gt;"Pièce",LEN(B16)&gt;0)</formula>
    </cfRule>
  </conditionalFormatting>
  <conditionalFormatting sqref="C16">
    <cfRule type="expression" dxfId="28" priority="25">
      <formula>AND(ISERROR(VLOOKUP(C16,Liste_Techniciens,1,FALSE)),C16&lt;&gt;"Technicien",LEN(C16)&gt;0)</formula>
    </cfRule>
  </conditionalFormatting>
  <conditionalFormatting sqref="B15">
    <cfRule type="expression" dxfId="27" priority="24">
      <formula>AND(ISERROR(VLOOKUP(B15,Liste_Pièces,1,FALSE)),B15&lt;&gt;"Pièce",LEN(B15)&gt;0)</formula>
    </cfRule>
  </conditionalFormatting>
  <conditionalFormatting sqref="C15">
    <cfRule type="expression" dxfId="26" priority="23">
      <formula>AND(ISERROR(VLOOKUP(C15,Liste_Techniciens,1,FALSE)),C15&lt;&gt;"Technicien",LEN(C15)&gt;0)</formula>
    </cfRule>
  </conditionalFormatting>
  <conditionalFormatting sqref="B14">
    <cfRule type="expression" dxfId="25" priority="22">
      <formula>AND(ISERROR(VLOOKUP(B14,Liste_Pièces,1,FALSE)),B14&lt;&gt;"Pièce",LEN(B14)&gt;0)</formula>
    </cfRule>
  </conditionalFormatting>
  <conditionalFormatting sqref="C14">
    <cfRule type="expression" dxfId="24" priority="21">
      <formula>AND(ISERROR(VLOOKUP(C14,Liste_Techniciens,1,FALSE)),C14&lt;&gt;"Technicien",LEN(C14)&gt;0)</formula>
    </cfRule>
  </conditionalFormatting>
  <conditionalFormatting sqref="B13">
    <cfRule type="expression" dxfId="23" priority="20">
      <formula>AND(ISERROR(VLOOKUP(B13,Liste_Pièces,1,FALSE)),B13&lt;&gt;"Pièce",LEN(B13)&gt;0)</formula>
    </cfRule>
  </conditionalFormatting>
  <conditionalFormatting sqref="C13">
    <cfRule type="expression" dxfId="22" priority="19">
      <formula>AND(ISERROR(VLOOKUP(C13,Liste_Techniciens,1,FALSE)),C13&lt;&gt;"Technicien",LEN(C13)&gt;0)</formula>
    </cfRule>
  </conditionalFormatting>
  <conditionalFormatting sqref="B12">
    <cfRule type="expression" dxfId="21" priority="18">
      <formula>AND(ISERROR(VLOOKUP(B12,Liste_Pièces,1,FALSE)),B12&lt;&gt;"Pièce",LEN(B12)&gt;0)</formula>
    </cfRule>
  </conditionalFormatting>
  <conditionalFormatting sqref="C12">
    <cfRule type="expression" dxfId="20" priority="17">
      <formula>AND(ISERROR(VLOOKUP(C12,Liste_Techniciens,1,FALSE)),C12&lt;&gt;"Technicien",LEN(C12)&gt;0)</formula>
    </cfRule>
  </conditionalFormatting>
  <conditionalFormatting sqref="B11">
    <cfRule type="expression" dxfId="19" priority="16">
      <formula>AND(ISERROR(VLOOKUP(B11,Liste_Pièces,1,FALSE)),B11&lt;&gt;"Pièce",LEN(B11)&gt;0)</formula>
    </cfRule>
  </conditionalFormatting>
  <conditionalFormatting sqref="C11">
    <cfRule type="expression" dxfId="18" priority="15">
      <formula>AND(ISERROR(VLOOKUP(C11,Liste_Techniciens,1,FALSE)),C11&lt;&gt;"Technicien",LEN(C11)&gt;0)</formula>
    </cfRule>
  </conditionalFormatting>
  <conditionalFormatting sqref="B10">
    <cfRule type="expression" dxfId="17" priority="14">
      <formula>AND(ISERROR(VLOOKUP(B10,Liste_Pièces,1,FALSE)),B10&lt;&gt;"Pièce",LEN(B10)&gt;0)</formula>
    </cfRule>
  </conditionalFormatting>
  <conditionalFormatting sqref="C10">
    <cfRule type="expression" dxfId="16" priority="13">
      <formula>AND(ISERROR(VLOOKUP(C10,Liste_Techniciens,1,FALSE)),C10&lt;&gt;"Technicien",LEN(C10)&gt;0)</formula>
    </cfRule>
  </conditionalFormatting>
  <conditionalFormatting sqref="B9">
    <cfRule type="expression" dxfId="15" priority="12">
      <formula>AND(ISERROR(VLOOKUP(B9,Liste_Pièces,1,FALSE)),B9&lt;&gt;"Pièce",LEN(B9)&gt;0)</formula>
    </cfRule>
  </conditionalFormatting>
  <conditionalFormatting sqref="C9">
    <cfRule type="expression" dxfId="14" priority="11">
      <formula>AND(ISERROR(VLOOKUP(C9,Liste_Techniciens,1,FALSE)),C9&lt;&gt;"Technicien",LEN(C9)&gt;0)</formula>
    </cfRule>
  </conditionalFormatting>
  <conditionalFormatting sqref="B8">
    <cfRule type="expression" dxfId="13" priority="10">
      <formula>AND(ISERROR(VLOOKUP(B8,Liste_Pièces,1,FALSE)),B8&lt;&gt;"Pièce",LEN(B8)&gt;0)</formula>
    </cfRule>
  </conditionalFormatting>
  <conditionalFormatting sqref="C8">
    <cfRule type="expression" dxfId="12" priority="9">
      <formula>AND(ISERROR(VLOOKUP(C8,Liste_Techniciens,1,FALSE)),C8&lt;&gt;"Technicien",LEN(C8)&gt;0)</formula>
    </cfRule>
  </conditionalFormatting>
  <conditionalFormatting sqref="B7">
    <cfRule type="expression" dxfId="11" priority="8">
      <formula>AND(ISERROR(VLOOKUP(B7,Liste_Pièces,1,FALSE)),B7&lt;&gt;"Pièce",LEN(B7)&gt;0)</formula>
    </cfRule>
  </conditionalFormatting>
  <conditionalFormatting sqref="C7">
    <cfRule type="expression" dxfId="10" priority="7">
      <formula>AND(ISERROR(VLOOKUP(C7,Liste_Techniciens,1,FALSE)),C7&lt;&gt;"Technicien",LEN(C7)&gt;0)</formula>
    </cfRule>
  </conditionalFormatting>
  <conditionalFormatting sqref="B6">
    <cfRule type="expression" dxfId="9" priority="6">
      <formula>AND(ISERROR(VLOOKUP(B6,Liste_Pièces,1,FALSE)),B6&lt;&gt;"Pièce",LEN(B6)&gt;0)</formula>
    </cfRule>
  </conditionalFormatting>
  <conditionalFormatting sqref="C6">
    <cfRule type="expression" dxfId="8" priority="5">
      <formula>AND(ISERROR(VLOOKUP(C6,Liste_Techniciens,1,FALSE)),C6&lt;&gt;"Technicien",LEN(C6)&gt;0)</formula>
    </cfRule>
  </conditionalFormatting>
  <conditionalFormatting sqref="B5">
    <cfRule type="expression" dxfId="7" priority="4">
      <formula>AND(ISERROR(VLOOKUP(B5,Liste_Pièces,1,FALSE)),B5&lt;&gt;"Pièce",LEN(B5)&gt;0)</formula>
    </cfRule>
  </conditionalFormatting>
  <conditionalFormatting sqref="C5">
    <cfRule type="expression" dxfId="6" priority="3">
      <formula>AND(ISERROR(VLOOKUP(C5,Liste_Techniciens,1,FALSE)),C5&lt;&gt;"Technicien",LEN(C5)&gt;0)</formula>
    </cfRule>
  </conditionalFormatting>
  <conditionalFormatting sqref="B4">
    <cfRule type="expression" dxfId="1" priority="2">
      <formula>AND(ISERROR(VLOOKUP(B4,Liste_Pièces,1,FALSE)),B4&lt;&gt;"Pièce",LEN(B4)&gt;0)</formula>
    </cfRule>
  </conditionalFormatting>
  <conditionalFormatting sqref="C4">
    <cfRule type="expression" dxfId="0" priority="1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43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43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7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0" customFormat="1" ht="21" x14ac:dyDescent="0.35">
      <c r="A1" s="37" t="s">
        <v>48</v>
      </c>
      <c r="B1" s="38">
        <f>SUBTOTAL(9,B3:B17)</f>
        <v>179</v>
      </c>
      <c r="C1" s="39"/>
    </row>
    <row r="2" spans="1:3" s="7" customFormat="1" ht="42" customHeight="1" x14ac:dyDescent="0.25">
      <c r="A2" s="13"/>
      <c r="B2" s="13"/>
      <c r="C2" s="13"/>
    </row>
    <row r="3" spans="1:3" s="41" customFormat="1" ht="30" x14ac:dyDescent="0.25">
      <c r="A3" s="49" t="s">
        <v>14</v>
      </c>
      <c r="B3" s="79" t="s">
        <v>36</v>
      </c>
      <c r="C3" s="49" t="s">
        <v>9</v>
      </c>
    </row>
    <row r="4" spans="1:3" x14ac:dyDescent="0.25">
      <c r="A4" t="s">
        <v>194</v>
      </c>
      <c r="B4" s="9">
        <f>SUMIF(Sorties!C:C,Techniciens!A:A,Sorties!D:D)</f>
        <v>11</v>
      </c>
      <c r="C4" s="21"/>
    </row>
    <row r="5" spans="1:3" x14ac:dyDescent="0.25">
      <c r="A5" t="s">
        <v>186</v>
      </c>
      <c r="B5" s="9">
        <f>SUMIF(Sorties!C:C,Techniciens!A:A,Sorties!D:D)</f>
        <v>11</v>
      </c>
      <c r="C5" s="21"/>
    </row>
    <row r="6" spans="1:3" x14ac:dyDescent="0.25">
      <c r="A6" t="s">
        <v>179</v>
      </c>
      <c r="B6" s="9">
        <f>SUMIF(Sorties!C:C,Techniciens!A:A,Sorties!D:D)</f>
        <v>44</v>
      </c>
      <c r="C6" s="21"/>
    </row>
    <row r="7" spans="1:3" x14ac:dyDescent="0.25">
      <c r="A7" t="s">
        <v>109</v>
      </c>
      <c r="B7" s="9">
        <f>SUMIF(Sorties!C:C,Techniciens!A:A,Sorties!D:D)</f>
        <v>0</v>
      </c>
      <c r="C7" s="21"/>
    </row>
    <row r="8" spans="1:3" x14ac:dyDescent="0.25">
      <c r="A8" t="s">
        <v>111</v>
      </c>
      <c r="B8" s="9">
        <f>SUMIF(Sorties!C:C,Techniciens!A:A,Sorties!D:D)</f>
        <v>0</v>
      </c>
      <c r="C8" s="21"/>
    </row>
    <row r="9" spans="1:3" x14ac:dyDescent="0.25">
      <c r="A9" t="s">
        <v>102</v>
      </c>
      <c r="B9" s="9">
        <f>SUMIF(Sorties!C:C,Techniciens!A:A,Sorties!D:D)</f>
        <v>10</v>
      </c>
      <c r="C9" s="21"/>
    </row>
    <row r="10" spans="1:3" x14ac:dyDescent="0.25">
      <c r="A10" t="s">
        <v>104</v>
      </c>
      <c r="B10" s="9">
        <f>SUMIF(Sorties!C:C,Techniciens!A:A,Sorties!D:D)</f>
        <v>4</v>
      </c>
      <c r="C10" s="21"/>
    </row>
    <row r="11" spans="1:3" x14ac:dyDescent="0.25">
      <c r="A11" t="s">
        <v>110</v>
      </c>
      <c r="B11" s="9">
        <f>SUMIF(Sorties!C:C,Techniciens!A:A,Sorties!D:D)</f>
        <v>3</v>
      </c>
      <c r="C11" s="21"/>
    </row>
    <row r="12" spans="1:3" x14ac:dyDescent="0.25">
      <c r="A12" t="s">
        <v>105</v>
      </c>
      <c r="B12" s="9">
        <f>SUMIF(Sorties!C:C,Techniciens!A:A,Sorties!D:D)</f>
        <v>0</v>
      </c>
      <c r="C12" s="21"/>
    </row>
    <row r="13" spans="1:3" x14ac:dyDescent="0.25">
      <c r="A13" t="s">
        <v>101</v>
      </c>
      <c r="B13" s="9">
        <f>SUMIF(Sorties!C:C,Techniciens!A:A,Sorties!D:D)</f>
        <v>14</v>
      </c>
      <c r="C13" s="21"/>
    </row>
    <row r="14" spans="1:3" x14ac:dyDescent="0.25">
      <c r="A14" t="s">
        <v>103</v>
      </c>
      <c r="B14" s="9">
        <f>SUMIF(Sorties!C:C,Techniciens!A:A,Sorties!D:D)</f>
        <v>0</v>
      </c>
      <c r="C14" s="21"/>
    </row>
    <row r="15" spans="1:3" x14ac:dyDescent="0.25">
      <c r="A15" t="s">
        <v>100</v>
      </c>
      <c r="B15" s="9">
        <f>SUMIF(Sorties!C:C,Techniciens!A:A,Sorties!D:D)</f>
        <v>75</v>
      </c>
      <c r="C15" s="21"/>
    </row>
    <row r="16" spans="1:3" x14ac:dyDescent="0.25">
      <c r="A16" t="s">
        <v>55</v>
      </c>
      <c r="B16" s="9">
        <f>SUMIF(Sorties!C:C,Techniciens!A:A,Sorties!D:D)</f>
        <v>7</v>
      </c>
      <c r="C16" s="21"/>
    </row>
    <row r="17" spans="1:3" ht="26.25" customHeight="1" x14ac:dyDescent="0.25">
      <c r="A17" s="52"/>
      <c r="B17" s="52"/>
      <c r="C17" s="52"/>
    </row>
  </sheetData>
  <sheetProtection sheet="1" objects="1" scenarios="1" formatCells="0" sort="0" autoFilter="0" pivotTables="0"/>
  <autoFilter ref="A3:C16" xr:uid="{00000000-0009-0000-0000-000004000000}">
    <sortState xmlns:xlrd2="http://schemas.microsoft.com/office/spreadsheetml/2017/richdata2" ref="A4:C16">
      <sortCondition ref="A3:A16"/>
    </sortState>
  </autoFilter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7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7" customWidth="1"/>
    <col min="4" max="4" width="61.5703125" customWidth="1"/>
  </cols>
  <sheetData>
    <row r="1" spans="1:4" s="40" customFormat="1" ht="21" x14ac:dyDescent="0.35">
      <c r="A1" s="37" t="s">
        <v>49</v>
      </c>
      <c r="B1" s="38">
        <f>SUBTOTAL(9,B3:B7)</f>
        <v>411</v>
      </c>
      <c r="C1" s="74">
        <f>SUBTOTAL(9,C3:C7)</f>
        <v>1258.3899999999999</v>
      </c>
      <c r="D1" s="39"/>
    </row>
    <row r="2" spans="1:4" s="7" customFormat="1" ht="42" customHeight="1" x14ac:dyDescent="0.25">
      <c r="A2" s="13"/>
      <c r="B2" s="13"/>
      <c r="C2" s="75"/>
      <c r="D2" s="13"/>
    </row>
    <row r="3" spans="1:4" s="43" customFormat="1" ht="33.75" customHeight="1" x14ac:dyDescent="0.25">
      <c r="A3" s="49" t="s">
        <v>14</v>
      </c>
      <c r="B3" s="79" t="s">
        <v>37</v>
      </c>
      <c r="C3" s="80" t="s">
        <v>21</v>
      </c>
      <c r="D3" s="49" t="s">
        <v>9</v>
      </c>
    </row>
    <row r="4" spans="1:4" x14ac:dyDescent="0.25">
      <c r="A4" s="6" t="s">
        <v>97</v>
      </c>
      <c r="B4" s="9">
        <f>SUMIF(Entrées!D:D,Fournisseurs!A:A,Entrées!E:E)</f>
        <v>0</v>
      </c>
      <c r="C4" s="76">
        <f>SUMIF(Entrées!D:D,Fournisseurs!A:A,Entrées!G:G)</f>
        <v>0</v>
      </c>
      <c r="D4" s="21"/>
    </row>
    <row r="5" spans="1:4" x14ac:dyDescent="0.25">
      <c r="A5" s="6" t="s">
        <v>58</v>
      </c>
      <c r="B5" s="9">
        <f>SUMIF(Entrées!D:D,Fournisseurs!A:A,Entrées!E:E)</f>
        <v>411</v>
      </c>
      <c r="C5" s="76">
        <f>SUMIF(Entrées!D:D,Fournisseurs!A:A,Entrées!G:G)</f>
        <v>1258.3899999999999</v>
      </c>
      <c r="D5" s="21"/>
    </row>
    <row r="6" spans="1:4" x14ac:dyDescent="0.25">
      <c r="A6" s="6" t="s">
        <v>59</v>
      </c>
      <c r="B6" s="9">
        <f>SUMIF(Entrées!D:D,Fournisseurs!A:A,Entrées!E:E)</f>
        <v>0</v>
      </c>
      <c r="C6" s="76">
        <f>SUMIF(Entrées!D:D,Fournisseurs!A:A,Entrées!G:G)</f>
        <v>0</v>
      </c>
      <c r="D6" s="21"/>
    </row>
    <row r="7" spans="1:4" ht="25.5" customHeight="1" x14ac:dyDescent="0.25">
      <c r="A7" s="81"/>
      <c r="B7" s="81"/>
      <c r="C7" s="82"/>
      <c r="D7" s="81"/>
    </row>
  </sheetData>
  <sheetProtection sheet="1" objects="1" scenarios="1" formatCells="0" sort="0" autoFilter="0" pivotTables="0"/>
  <autoFilter ref="A3:D6" xr:uid="{00000000-0009-0000-0000-000005000000}">
    <sortState xmlns:xlrd2="http://schemas.microsoft.com/office/spreadsheetml/2017/richdata2" ref="A4:D6">
      <sortCondition ref="A3:A6"/>
    </sortState>
  </autoFilter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6"/>
  <sheetViews>
    <sheetView workbookViewId="0">
      <pane ySplit="3" topLeftCell="A4" activePane="bottomLeft" state="frozen"/>
      <selection activeCell="B2" sqref="B2"/>
      <selection pane="bottomLeft" activeCell="C8" sqref="C8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0" customFormat="1" ht="21" x14ac:dyDescent="0.35">
      <c r="A1" s="37" t="s">
        <v>50</v>
      </c>
      <c r="B1" s="44">
        <f>SUBTOTAL(9,B3:B6)</f>
        <v>697</v>
      </c>
      <c r="C1" s="39"/>
    </row>
    <row r="2" spans="1:3" s="7" customFormat="1" ht="43.5" customHeight="1" x14ac:dyDescent="0.25">
      <c r="A2" s="13"/>
      <c r="B2" s="17"/>
      <c r="C2" s="13"/>
    </row>
    <row r="3" spans="1:3" s="42" customFormat="1" ht="31.5" customHeight="1" x14ac:dyDescent="0.25">
      <c r="A3" s="49" t="s">
        <v>14</v>
      </c>
      <c r="B3" s="83" t="s">
        <v>15</v>
      </c>
      <c r="C3" s="49" t="s">
        <v>9</v>
      </c>
    </row>
    <row r="4" spans="1:3" x14ac:dyDescent="0.25">
      <c r="A4" s="6" t="s">
        <v>56</v>
      </c>
      <c r="B4" s="18">
        <f>SUMIF(Inventaire!B:B,Catégories!A:A,Inventaire!D:D)</f>
        <v>697</v>
      </c>
      <c r="C4" s="21"/>
    </row>
    <row r="5" spans="1:3" x14ac:dyDescent="0.25">
      <c r="A5" s="6" t="s">
        <v>98</v>
      </c>
      <c r="B5" s="18">
        <f>SUMIF(Inventaire!B:B,Catégories!A:A,Inventaire!D:D)</f>
        <v>0</v>
      </c>
      <c r="C5" s="21"/>
    </row>
    <row r="6" spans="1:3" s="45" customFormat="1" ht="24" customHeight="1" x14ac:dyDescent="0.25">
      <c r="A6" s="84"/>
      <c r="B6" s="85"/>
      <c r="C6" s="84"/>
    </row>
  </sheetData>
  <sheetProtection sheet="1" objects="1" scenarios="1" formatCells="0" sort="0" autoFilter="0" pivotTables="0"/>
  <autoFilter ref="A3:C5" xr:uid="{00000000-0009-0000-0000-000006000000}">
    <sortState xmlns:xlrd2="http://schemas.microsoft.com/office/spreadsheetml/2017/richdata2" ref="A4:C5">
      <sortCondition ref="A3:A5"/>
    </sortState>
  </autoFilter>
  <sortState xmlns:xlrd2="http://schemas.microsoft.com/office/spreadsheetml/2017/richdata2" ref="A4:C6">
    <sortCondition ref="A5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S47"/>
  <sheetViews>
    <sheetView topLeftCell="G1" workbookViewId="0">
      <selection activeCell="M48" sqref="M48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3" t="s">
        <v>40</v>
      </c>
      <c r="H1" s="93" t="s">
        <v>44</v>
      </c>
    </row>
    <row r="3" spans="1:15" s="45" customFormat="1" x14ac:dyDescent="0.25">
      <c r="A3" s="96" t="s">
        <v>39</v>
      </c>
      <c r="H3" s="96" t="s">
        <v>41</v>
      </c>
      <c r="J3" s="96" t="s">
        <v>4</v>
      </c>
      <c r="L3"/>
      <c r="M3"/>
      <c r="N3"/>
      <c r="O3"/>
    </row>
    <row r="4" spans="1:15" s="95" customFormat="1" x14ac:dyDescent="0.25">
      <c r="A4" s="94" t="s">
        <v>23</v>
      </c>
      <c r="B4" t="s">
        <v>42</v>
      </c>
      <c r="H4" s="94" t="s">
        <v>43</v>
      </c>
      <c r="I4" s="94" t="s">
        <v>17</v>
      </c>
      <c r="J4" t="s">
        <v>58</v>
      </c>
      <c r="K4" s="95" t="s">
        <v>38</v>
      </c>
      <c r="L4"/>
      <c r="M4"/>
      <c r="N4"/>
      <c r="O4"/>
    </row>
    <row r="5" spans="1:15" x14ac:dyDescent="0.25">
      <c r="A5" t="s">
        <v>38</v>
      </c>
      <c r="B5" s="92"/>
      <c r="H5" t="s">
        <v>201</v>
      </c>
      <c r="I5" t="s">
        <v>202</v>
      </c>
      <c r="J5" s="92">
        <v>116</v>
      </c>
      <c r="K5" s="92">
        <v>116</v>
      </c>
    </row>
    <row r="6" spans="1:15" x14ac:dyDescent="0.25">
      <c r="H6" t="s">
        <v>203</v>
      </c>
      <c r="I6" t="s">
        <v>204</v>
      </c>
      <c r="J6" s="92">
        <v>295</v>
      </c>
      <c r="K6" s="92">
        <v>295</v>
      </c>
    </row>
    <row r="7" spans="1:15" x14ac:dyDescent="0.25">
      <c r="H7" t="s">
        <v>38</v>
      </c>
      <c r="J7" s="92">
        <v>411</v>
      </c>
      <c r="K7" s="92">
        <v>411</v>
      </c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1" ht="5.25" customHeight="1" x14ac:dyDescent="0.25"/>
    <row r="18" spans="8:11" ht="5.25" customHeight="1" x14ac:dyDescent="0.25"/>
    <row r="19" spans="8:11" ht="23.25" x14ac:dyDescent="0.35">
      <c r="H19" s="93" t="s">
        <v>45</v>
      </c>
    </row>
    <row r="21" spans="8:11" x14ac:dyDescent="0.25">
      <c r="H21" s="96" t="s">
        <v>46</v>
      </c>
      <c r="I21" s="45"/>
      <c r="J21" s="96" t="s">
        <v>4</v>
      </c>
      <c r="K21" s="45"/>
    </row>
    <row r="22" spans="8:11" x14ac:dyDescent="0.25">
      <c r="H22" s="94" t="s">
        <v>43</v>
      </c>
      <c r="I22" s="94" t="s">
        <v>17</v>
      </c>
      <c r="J22" t="s">
        <v>58</v>
      </c>
      <c r="K22" s="95" t="s">
        <v>38</v>
      </c>
    </row>
    <row r="23" spans="8:11" x14ac:dyDescent="0.25">
      <c r="H23" t="s">
        <v>201</v>
      </c>
      <c r="I23" t="s">
        <v>202</v>
      </c>
      <c r="J23" s="97">
        <v>669.79000000000008</v>
      </c>
      <c r="K23" s="97">
        <v>669.79000000000008</v>
      </c>
    </row>
    <row r="24" spans="8:11" x14ac:dyDescent="0.25">
      <c r="H24" t="s">
        <v>203</v>
      </c>
      <c r="I24" t="s">
        <v>204</v>
      </c>
      <c r="J24" s="97">
        <v>588.6</v>
      </c>
      <c r="K24" s="97">
        <v>588.6</v>
      </c>
    </row>
    <row r="25" spans="8:11" x14ac:dyDescent="0.25">
      <c r="H25" t="s">
        <v>38</v>
      </c>
      <c r="J25" s="97">
        <v>1258.3900000000001</v>
      </c>
      <c r="K25" s="97">
        <v>1258.3900000000001</v>
      </c>
    </row>
    <row r="29" spans="8:11" ht="6.75" customHeight="1" x14ac:dyDescent="0.25"/>
    <row r="30" spans="8:11" ht="6.75" customHeight="1" x14ac:dyDescent="0.25"/>
    <row r="31" spans="8:11" ht="6.75" customHeight="1" x14ac:dyDescent="0.25"/>
    <row r="32" spans="8:11" ht="6.75" customHeight="1" x14ac:dyDescent="0.25"/>
    <row r="33" spans="8:19" ht="6.75" customHeight="1" x14ac:dyDescent="0.25"/>
    <row r="34" spans="8:19" ht="6.75" customHeight="1" x14ac:dyDescent="0.25"/>
    <row r="35" spans="8:19" ht="6.75" customHeight="1" x14ac:dyDescent="0.25"/>
    <row r="36" spans="8:19" ht="6.75" customHeight="1" x14ac:dyDescent="0.25"/>
    <row r="37" spans="8:19" ht="6.75" customHeight="1" x14ac:dyDescent="0.25"/>
    <row r="38" spans="8:19" ht="23.25" x14ac:dyDescent="0.35">
      <c r="H38" s="93" t="s">
        <v>47</v>
      </c>
    </row>
    <row r="40" spans="8:19" x14ac:dyDescent="0.25">
      <c r="H40" s="96" t="s">
        <v>41</v>
      </c>
      <c r="I40" s="45"/>
      <c r="J40" s="90" t="s">
        <v>5</v>
      </c>
      <c r="K40" s="45"/>
      <c r="L40" s="45"/>
      <c r="M40" s="45"/>
      <c r="N40" s="45"/>
      <c r="O40" s="45"/>
      <c r="P40" s="45"/>
      <c r="Q40" s="45"/>
      <c r="R40" s="45"/>
      <c r="S40" s="45"/>
    </row>
    <row r="41" spans="8:19" x14ac:dyDescent="0.25">
      <c r="H41" s="94" t="s">
        <v>43</v>
      </c>
      <c r="I41" s="94" t="s">
        <v>17</v>
      </c>
      <c r="J41" t="s">
        <v>55</v>
      </c>
      <c r="K41" t="s">
        <v>100</v>
      </c>
      <c r="L41" t="s">
        <v>194</v>
      </c>
      <c r="M41" t="s">
        <v>101</v>
      </c>
      <c r="N41" t="s">
        <v>110</v>
      </c>
      <c r="O41" t="s">
        <v>102</v>
      </c>
      <c r="P41" t="s">
        <v>186</v>
      </c>
      <c r="Q41" t="s">
        <v>104</v>
      </c>
      <c r="R41" t="s">
        <v>179</v>
      </c>
      <c r="S41" s="95" t="s">
        <v>38</v>
      </c>
    </row>
    <row r="42" spans="8:19" x14ac:dyDescent="0.25">
      <c r="H42" t="s">
        <v>201</v>
      </c>
      <c r="I42" t="s">
        <v>202</v>
      </c>
      <c r="J42" s="92">
        <v>3</v>
      </c>
      <c r="K42" s="92"/>
      <c r="L42" s="92"/>
      <c r="M42" s="92">
        <v>2</v>
      </c>
      <c r="N42" s="92"/>
      <c r="O42" s="92"/>
      <c r="P42" s="92"/>
      <c r="Q42" s="92"/>
      <c r="R42" s="92"/>
      <c r="S42" s="92">
        <v>5</v>
      </c>
    </row>
    <row r="43" spans="8:19" x14ac:dyDescent="0.25">
      <c r="H43" t="s">
        <v>203</v>
      </c>
      <c r="I43" t="s">
        <v>204</v>
      </c>
      <c r="J43" s="92">
        <v>4</v>
      </c>
      <c r="K43" s="92">
        <v>75</v>
      </c>
      <c r="L43" s="92">
        <v>11</v>
      </c>
      <c r="M43" s="92">
        <v>12</v>
      </c>
      <c r="N43" s="92">
        <v>3</v>
      </c>
      <c r="O43" s="92">
        <v>10</v>
      </c>
      <c r="P43" s="92">
        <v>11</v>
      </c>
      <c r="Q43" s="92">
        <v>4</v>
      </c>
      <c r="R43" s="92">
        <v>44</v>
      </c>
      <c r="S43" s="92">
        <v>174</v>
      </c>
    </row>
    <row r="44" spans="8:19" x14ac:dyDescent="0.25">
      <c r="H44" t="s">
        <v>38</v>
      </c>
      <c r="J44" s="92">
        <v>7</v>
      </c>
      <c r="K44" s="92">
        <v>75</v>
      </c>
      <c r="L44" s="92">
        <v>11</v>
      </c>
      <c r="M44" s="92">
        <v>14</v>
      </c>
      <c r="N44" s="92">
        <v>3</v>
      </c>
      <c r="O44" s="92">
        <v>10</v>
      </c>
      <c r="P44" s="92">
        <v>11</v>
      </c>
      <c r="Q44" s="92">
        <v>4</v>
      </c>
      <c r="R44" s="92">
        <v>44</v>
      </c>
      <c r="S44" s="92">
        <v>179</v>
      </c>
    </row>
    <row r="46" spans="8:19" x14ac:dyDescent="0.25">
      <c r="H46" s="98"/>
      <c r="I46" s="92"/>
      <c r="J46" s="92"/>
      <c r="K46" s="92"/>
      <c r="L46" s="92"/>
      <c r="M46" s="92"/>
      <c r="N46" s="92"/>
      <c r="O46" s="92"/>
    </row>
    <row r="47" spans="8:19" x14ac:dyDescent="0.25">
      <c r="H47" s="91"/>
      <c r="I47" s="92"/>
      <c r="J47" s="92"/>
      <c r="K47" s="92"/>
      <c r="L47" s="92"/>
      <c r="M47" s="92"/>
      <c r="N47" s="92"/>
      <c r="O47" s="92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C20" sqref="C20"/>
    </sheetView>
  </sheetViews>
  <sheetFormatPr baseColWidth="10" defaultRowHeight="15.75" customHeight="1" x14ac:dyDescent="0.2"/>
  <cols>
    <col min="1" max="1" width="23.42578125" style="88" customWidth="1"/>
    <col min="2" max="2" width="36" style="88" customWidth="1"/>
    <col min="3" max="16384" width="11.42578125" style="88"/>
  </cols>
  <sheetData>
    <row r="1" spans="1:3" ht="15.75" customHeight="1" x14ac:dyDescent="0.2">
      <c r="A1" s="86" t="s">
        <v>24</v>
      </c>
      <c r="B1" s="87" t="s">
        <v>54</v>
      </c>
    </row>
    <row r="2" spans="1:3" ht="15.75" customHeight="1" x14ac:dyDescent="0.2">
      <c r="A2" s="86" t="s">
        <v>25</v>
      </c>
      <c r="B2" s="87" t="s">
        <v>26</v>
      </c>
    </row>
    <row r="4" spans="1:3" ht="15.75" customHeight="1" x14ac:dyDescent="0.2">
      <c r="A4" s="66" t="s">
        <v>27</v>
      </c>
      <c r="B4" s="89">
        <f>IFERROR(VLOOKUP("Lavette microfibre Dotty Rose (Ca)", Pièces,4,FALSE),0)</f>
        <v>2</v>
      </c>
    </row>
    <row r="5" spans="1:3" ht="15.75" customHeight="1" x14ac:dyDescent="0.2">
      <c r="A5" s="67"/>
      <c r="B5" s="68"/>
    </row>
    <row r="6" spans="1:3" ht="15.75" customHeight="1" x14ac:dyDescent="0.2">
      <c r="A6" s="67"/>
      <c r="B6" s="68"/>
    </row>
    <row r="7" spans="1:3" ht="15.75" customHeight="1" x14ac:dyDescent="0.2">
      <c r="A7" s="67"/>
      <c r="B7" s="68"/>
    </row>
    <row r="8" spans="1:3" ht="15.75" customHeight="1" x14ac:dyDescent="0.2">
      <c r="A8" s="66" t="s">
        <v>28</v>
      </c>
      <c r="B8" s="69"/>
    </row>
    <row r="9" spans="1:3" ht="15.75" customHeight="1" x14ac:dyDescent="0.2">
      <c r="A9" s="70" t="s">
        <v>2</v>
      </c>
      <c r="B9" s="46" t="s">
        <v>2</v>
      </c>
      <c r="C9" s="72">
        <f ca="1">IFERROR(MATCH(VD_Pièce,Liste_Pièces,0)-1,0)</f>
        <v>0</v>
      </c>
    </row>
    <row r="10" spans="1:3" ht="15.75" customHeight="1" x14ac:dyDescent="0.2">
      <c r="A10" s="70" t="s">
        <v>4</v>
      </c>
      <c r="B10" s="46" t="s">
        <v>58</v>
      </c>
      <c r="C10" s="72">
        <f ca="1">IFERROR(MATCH(VD_Fournisseur,Liste_Fournisseurs,0)-1,0)</f>
        <v>2</v>
      </c>
    </row>
    <row r="11" spans="1:3" ht="15.75" customHeight="1" x14ac:dyDescent="0.2">
      <c r="A11" s="70" t="s">
        <v>5</v>
      </c>
      <c r="B11" s="46" t="s">
        <v>55</v>
      </c>
      <c r="C11" s="72">
        <f ca="1">IFERROR(MATCH(VD_Technicien,Liste_Techniciens,0)-1,0)</f>
        <v>13</v>
      </c>
    </row>
    <row r="12" spans="1:3" ht="15.75" customHeight="1" x14ac:dyDescent="0.2">
      <c r="A12" s="70" t="s">
        <v>23</v>
      </c>
      <c r="B12" s="46" t="s">
        <v>56</v>
      </c>
      <c r="C12" s="72">
        <f ca="1">IFERROR(MATCH(VD_Technicien,Liste_Techniciens,0)-1,0)</f>
        <v>13</v>
      </c>
    </row>
    <row r="13" spans="1:3" ht="15.75" customHeight="1" x14ac:dyDescent="0.2">
      <c r="A13" s="67"/>
      <c r="B13" s="68"/>
    </row>
    <row r="14" spans="1:3" ht="15.75" customHeight="1" x14ac:dyDescent="0.2">
      <c r="A14" s="71" t="s">
        <v>29</v>
      </c>
      <c r="B14" s="66"/>
    </row>
    <row r="15" spans="1:3" ht="15.75" customHeight="1" x14ac:dyDescent="0.2">
      <c r="A15" s="47" t="s">
        <v>30</v>
      </c>
      <c r="B15" s="48" t="s">
        <v>31</v>
      </c>
    </row>
    <row r="16" spans="1:3" ht="15.75" customHeight="1" x14ac:dyDescent="0.2">
      <c r="A16" s="47" t="s">
        <v>32</v>
      </c>
      <c r="B16" s="48" t="s">
        <v>33</v>
      </c>
    </row>
    <row r="17" spans="1:2" ht="15.75" customHeight="1" x14ac:dyDescent="0.2">
      <c r="A17" s="47" t="s">
        <v>34</v>
      </c>
      <c r="B17" s="48" t="s">
        <v>33</v>
      </c>
    </row>
    <row r="18" spans="1:2" ht="15.75" customHeight="1" x14ac:dyDescent="0.2">
      <c r="A18" s="47" t="s">
        <v>35</v>
      </c>
      <c r="B18" s="48" t="s">
        <v>33</v>
      </c>
    </row>
    <row r="19" spans="1:2" ht="15.75" customHeight="1" x14ac:dyDescent="0.2">
      <c r="A19" s="71"/>
      <c r="B19" s="66"/>
    </row>
  </sheetData>
  <sheetProtection algorithmName="SHA-512" hashValue="f+NiH4XdxWHmY83MgrjsgV/L0qZ1FbFjSS1/1H1IXhC88k7utWKVePaBiDK3KG3b7NYx01il9VtqrXg+qvA1Cg==" saltValue="QrtzfglLoErDywO/LoFsDQ==" spinCount="100000" sheet="1" objects="1" scenarios="1"/>
  <conditionalFormatting sqref="B9">
    <cfRule type="expression" dxfId="5" priority="5">
      <formula>ISERROR(VLOOKUP(B9,Liste_Pièces,1,FALSE))</formula>
    </cfRule>
  </conditionalFormatting>
  <conditionalFormatting sqref="B10">
    <cfRule type="expression" dxfId="4" priority="3">
      <formula>ISERROR(VLOOKUP(B10,Liste_Fournisseurs,1,FALSE))</formula>
    </cfRule>
  </conditionalFormatting>
  <conditionalFormatting sqref="B11">
    <cfRule type="expression" dxfId="3" priority="2">
      <formula>ISERROR(VLOOKUP(B11,Liste_Techniciens,1,FALSE))</formula>
    </cfRule>
  </conditionalFormatting>
  <conditionalFormatting sqref="B12">
    <cfRule type="expression" dxfId="2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Cantine</cp:lastModifiedBy>
  <dcterms:created xsi:type="dcterms:W3CDTF">2013-02-01T10:35:05Z</dcterms:created>
  <dcterms:modified xsi:type="dcterms:W3CDTF">2021-01-21T14:49:18Z</dcterms:modified>
</cp:coreProperties>
</file>