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D:\Excel EXO\"/>
    </mc:Choice>
  </mc:AlternateContent>
  <bookViews>
    <workbookView xWindow="0" yWindow="0" windowWidth="28575" windowHeight="11235"/>
  </bookViews>
  <sheets>
    <sheet name="Calculateur" sheetId="1" r:id="rId1"/>
    <sheet name="Tableau" sheetId="5" r:id="rId2"/>
    <sheet name="Rouleaux" sheetId="6" r:id="rId3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30" i="5" l="1"/>
  <c r="D29" i="5"/>
  <c r="D28" i="5"/>
  <c r="D27" i="5"/>
  <c r="D26" i="5"/>
  <c r="D25" i="5"/>
  <c r="D24" i="5"/>
  <c r="D23" i="5"/>
  <c r="D22" i="5"/>
  <c r="D21" i="5"/>
  <c r="D20" i="5"/>
  <c r="D19" i="5"/>
  <c r="D18" i="5"/>
  <c r="D17" i="5"/>
  <c r="D15" i="5"/>
  <c r="D12" i="5"/>
  <c r="D10" i="5"/>
  <c r="D8" i="5"/>
  <c r="D6" i="5"/>
  <c r="D5" i="5"/>
  <c r="D4" i="5"/>
  <c r="F4" i="1"/>
  <c r="F5" i="1"/>
  <c r="F6" i="1"/>
  <c r="F8" i="1"/>
  <c r="F10" i="1"/>
  <c r="F12" i="1"/>
  <c r="F15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P13" i="5" l="1"/>
  <c r="L26" i="5"/>
  <c r="P26" i="5" s="1"/>
  <c r="L18" i="5"/>
  <c r="P18" i="5" s="1"/>
  <c r="L8" i="5"/>
  <c r="N8" i="1"/>
  <c r="AD5" i="1"/>
  <c r="J21" i="1" s="1"/>
  <c r="N30" i="1"/>
  <c r="N29" i="1"/>
  <c r="N26" i="1"/>
  <c r="N25" i="1"/>
  <c r="N24" i="1"/>
  <c r="N22" i="1"/>
  <c r="N20" i="1"/>
  <c r="N18" i="1"/>
  <c r="N17" i="1"/>
  <c r="J30" i="1"/>
  <c r="J29" i="1"/>
  <c r="J26" i="1"/>
  <c r="J25" i="1"/>
  <c r="J24" i="1"/>
  <c r="J22" i="1"/>
  <c r="J20" i="1"/>
  <c r="J18" i="1"/>
  <c r="J17" i="1"/>
  <c r="L13" i="5"/>
  <c r="L15" i="5"/>
  <c r="P15" i="5" s="1"/>
  <c r="J6" i="1"/>
  <c r="P8" i="5" l="1"/>
  <c r="C6" i="6" s="1"/>
  <c r="F6" i="6" s="1"/>
  <c r="H6" i="6" s="1"/>
  <c r="C13" i="6"/>
  <c r="C11" i="6"/>
  <c r="L27" i="5"/>
  <c r="P27" i="5" s="1"/>
  <c r="L6" i="5"/>
  <c r="P6" i="5" s="1"/>
  <c r="L14" i="5"/>
  <c r="L19" i="5"/>
  <c r="P19" i="5" s="1"/>
  <c r="L17" i="5"/>
  <c r="P17" i="5" s="1"/>
  <c r="L9" i="5"/>
  <c r="L23" i="5"/>
  <c r="P23" i="5" s="1"/>
  <c r="L24" i="5"/>
  <c r="P24" i="5" s="1"/>
  <c r="L4" i="5"/>
  <c r="P4" i="5" s="1"/>
  <c r="L20" i="5"/>
  <c r="P20" i="5" s="1"/>
  <c r="L28" i="5"/>
  <c r="P28" i="5" s="1"/>
  <c r="L10" i="5"/>
  <c r="L21" i="5"/>
  <c r="P21" i="5" s="1"/>
  <c r="L29" i="5"/>
  <c r="P29" i="5" s="1"/>
  <c r="L12" i="5"/>
  <c r="L11" i="5"/>
  <c r="L30" i="5"/>
  <c r="P30" i="5" s="1"/>
  <c r="L5" i="5"/>
  <c r="P5" i="5" s="1"/>
  <c r="L25" i="5"/>
  <c r="P25" i="5" s="1"/>
  <c r="L22" i="5"/>
  <c r="P22" i="5" s="1"/>
  <c r="L7" i="5"/>
  <c r="N21" i="1"/>
  <c r="P14" i="5" l="1"/>
  <c r="C12" i="6" s="1"/>
  <c r="P7" i="5"/>
  <c r="C5" i="6" s="1"/>
  <c r="F5" i="6" s="1"/>
  <c r="H5" i="6" s="1"/>
  <c r="P10" i="5"/>
  <c r="C8" i="6" s="1"/>
  <c r="P11" i="5"/>
  <c r="C9" i="6" s="1"/>
  <c r="F11" i="6"/>
  <c r="H11" i="6" s="1"/>
  <c r="P12" i="5"/>
  <c r="C10" i="6" s="1"/>
  <c r="F13" i="6"/>
  <c r="H13" i="6" s="1"/>
  <c r="P9" i="5"/>
  <c r="C7" i="6" s="1"/>
  <c r="C3" i="6"/>
  <c r="C4" i="6"/>
  <c r="C2" i="6"/>
  <c r="F2" i="6" s="1"/>
  <c r="N14" i="1"/>
  <c r="N11" i="1"/>
  <c r="N12" i="1"/>
  <c r="N10" i="1"/>
  <c r="N9" i="1"/>
  <c r="N6" i="1"/>
  <c r="N5" i="1"/>
  <c r="N4" i="1"/>
  <c r="J7" i="1"/>
  <c r="J8" i="1" s="1"/>
  <c r="J14" i="1"/>
  <c r="J13" i="1"/>
  <c r="J12" i="1"/>
  <c r="J11" i="1"/>
  <c r="J5" i="1"/>
  <c r="J4" i="1"/>
  <c r="AD6" i="1"/>
  <c r="F7" i="6" l="1"/>
  <c r="H7" i="6" s="1"/>
  <c r="F10" i="6"/>
  <c r="H10" i="6" s="1"/>
  <c r="F9" i="6"/>
  <c r="H9" i="6" s="1"/>
  <c r="F8" i="6"/>
  <c r="H8" i="6" s="1"/>
  <c r="F12" i="6"/>
  <c r="H12" i="6" s="1"/>
  <c r="F4" i="6"/>
  <c r="H4" i="6" s="1"/>
  <c r="F3" i="6"/>
  <c r="H3" i="6" s="1"/>
  <c r="H14" i="6" s="1"/>
  <c r="J23" i="1"/>
  <c r="N23" i="1"/>
  <c r="N19" i="1"/>
  <c r="J19" i="1"/>
  <c r="J28" i="1"/>
  <c r="N28" i="1"/>
  <c r="J27" i="1"/>
  <c r="N27" i="1"/>
</calcChain>
</file>

<file path=xl/sharedStrings.xml><?xml version="1.0" encoding="utf-8"?>
<sst xmlns="http://schemas.openxmlformats.org/spreadsheetml/2006/main" count="306" uniqueCount="50">
  <si>
    <t>Nombre de m² :</t>
  </si>
  <si>
    <t>Périmètre en ml :</t>
  </si>
  <si>
    <t>Epaisseur isolant horizontal :</t>
  </si>
  <si>
    <t>Epaisseur isolant vertical :</t>
  </si>
  <si>
    <t>EIF</t>
  </si>
  <si>
    <t>VV120</t>
  </si>
  <si>
    <t>BauderFlam 25S</t>
  </si>
  <si>
    <t>BauderFlam 25</t>
  </si>
  <si>
    <t>BauderFlam 25Si</t>
  </si>
  <si>
    <t>BauderFlam 25L4</t>
  </si>
  <si>
    <t>BauderFlam Equerre</t>
  </si>
  <si>
    <t>BauderFlam 25AR</t>
  </si>
  <si>
    <t>BauderFlam Jardin</t>
  </si>
  <si>
    <t>BauderFlam 35L4 AR</t>
  </si>
  <si>
    <t>ml</t>
  </si>
  <si>
    <t>m²</t>
  </si>
  <si>
    <t>Terrasse 1</t>
  </si>
  <si>
    <t>Etanchéité Végétalisé</t>
  </si>
  <si>
    <t>Etanchéité Auto-protégé</t>
  </si>
  <si>
    <t>Etanchéité Dalle sur plot</t>
  </si>
  <si>
    <t>Colle PU</t>
  </si>
  <si>
    <t>U</t>
  </si>
  <si>
    <t>Terrasse 2</t>
  </si>
  <si>
    <t>Terrasse 3</t>
  </si>
  <si>
    <t>Terrasse 4</t>
  </si>
  <si>
    <t>PU 30</t>
  </si>
  <si>
    <t>PU 40</t>
  </si>
  <si>
    <t>PU 50</t>
  </si>
  <si>
    <t>PU 60</t>
  </si>
  <si>
    <t>PU 70</t>
  </si>
  <si>
    <t>PU 80</t>
  </si>
  <si>
    <t>PU 100</t>
  </si>
  <si>
    <t>PU 120</t>
  </si>
  <si>
    <t>PU 140</t>
  </si>
  <si>
    <t>PU 160</t>
  </si>
  <si>
    <t>PU 180</t>
  </si>
  <si>
    <t>PU 200</t>
  </si>
  <si>
    <t>PU 220</t>
  </si>
  <si>
    <t>PU 240</t>
  </si>
  <si>
    <t>Terrasse 5</t>
  </si>
  <si>
    <t>Terrasse 6</t>
  </si>
  <si>
    <t>Terrasse 7</t>
  </si>
  <si>
    <t>Terrasse 8</t>
  </si>
  <si>
    <t>Terrasse 9</t>
  </si>
  <si>
    <t>Total</t>
  </si>
  <si>
    <t>Nettoyant pistolet</t>
  </si>
  <si>
    <t>Rouleaux</t>
  </si>
  <si>
    <t>Rlx / palette</t>
  </si>
  <si>
    <t>Nbre de palette</t>
  </si>
  <si>
    <t>Numéro de la terrasse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</si>
</sst>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64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</xdr:colOff>
          <xdr:row>31</xdr:row>
          <xdr:rowOff>9524</xdr:rowOff>
        </xdr:from>
        <xdr:to>
          <xdr:col>5</xdr:col>
          <xdr:colOff>0</xdr:colOff>
          <xdr:row>33</xdr:row>
          <xdr:rowOff>19049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31</xdr:row>
          <xdr:rowOff>9525</xdr:rowOff>
        </xdr:from>
        <xdr:to>
          <xdr:col>9</xdr:col>
          <xdr:colOff>0</xdr:colOff>
          <xdr:row>33</xdr:row>
          <xdr:rowOff>19050</xdr:rowOff>
        </xdr:to>
        <xdr:sp macro="" textlink="">
          <xdr:nvSpPr>
            <xdr:cNvPr id="1027" name="CommandButton2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31</xdr:row>
          <xdr:rowOff>9525</xdr:rowOff>
        </xdr:from>
        <xdr:to>
          <xdr:col>13</xdr:col>
          <xdr:colOff>0</xdr:colOff>
          <xdr:row>33</xdr:row>
          <xdr:rowOff>19050</xdr:rowOff>
        </xdr:to>
        <xdr:sp macro="" textlink="">
          <xdr:nvSpPr>
            <xdr:cNvPr id="1028" name="CommandButton3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emf"/><Relationship Id="rId3" Type="http://schemas.openxmlformats.org/officeDocument/2006/relationships/control" Target="../activeX/activeX1.xml"/><Relationship Id="rId7" Type="http://schemas.openxmlformats.org/officeDocument/2006/relationships/control" Target="../activeX/activeX3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2:AF30"/>
  <sheetViews>
    <sheetView tabSelected="1" workbookViewId="0">
      <selection activeCell="B16" sqref="B16"/>
    </sheetView>
  </sheetViews>
  <sheetFormatPr baseColWidth="10" defaultRowHeight="15" x14ac:dyDescent="0.25"/>
  <cols>
    <col min="2" max="2" width="25.7109375" customWidth="1"/>
    <col min="3" max="3" width="13" customWidth="1"/>
    <col min="4" max="4" width="8.7109375" customWidth="1"/>
    <col min="5" max="5" width="20.7109375" customWidth="1"/>
    <col min="6" max="8" width="5.7109375" customWidth="1"/>
    <col min="9" max="9" width="20.7109375" customWidth="1"/>
    <col min="10" max="11" width="5.7109375" customWidth="1"/>
    <col min="12" max="12" width="5.28515625" customWidth="1"/>
    <col min="13" max="13" width="20.7109375" customWidth="1"/>
    <col min="14" max="15" width="5.7109375" customWidth="1"/>
  </cols>
  <sheetData>
    <row r="2" spans="2:32" x14ac:dyDescent="0.25">
      <c r="B2" s="1" t="s">
        <v>49</v>
      </c>
      <c r="C2" s="1">
        <v>3</v>
      </c>
    </row>
    <row r="3" spans="2:32" x14ac:dyDescent="0.25">
      <c r="B3" s="1" t="s">
        <v>0</v>
      </c>
      <c r="C3" s="1">
        <v>16.5</v>
      </c>
      <c r="E3" s="1" t="s">
        <v>17</v>
      </c>
      <c r="I3" s="1" t="s">
        <v>18</v>
      </c>
      <c r="J3" s="4"/>
      <c r="K3" s="4"/>
      <c r="M3" s="1" t="s">
        <v>19</v>
      </c>
      <c r="AF3">
        <v>1</v>
      </c>
    </row>
    <row r="4" spans="2:32" x14ac:dyDescent="0.25">
      <c r="B4" s="1" t="s">
        <v>1</v>
      </c>
      <c r="C4" s="1">
        <v>32.5</v>
      </c>
      <c r="E4" s="1" t="s">
        <v>4</v>
      </c>
      <c r="F4" s="3">
        <f>(Calculateur!$C$3*1.5)+(Calculateur!$C$4*0.5)</f>
        <v>41</v>
      </c>
      <c r="G4" s="3" t="s">
        <v>15</v>
      </c>
      <c r="I4" s="1" t="s">
        <v>4</v>
      </c>
      <c r="J4" s="3">
        <f>(Calculateur!$C$3*1.5)+(Calculateur!$C$4*0.5)</f>
        <v>41</v>
      </c>
      <c r="K4" s="3" t="s">
        <v>15</v>
      </c>
      <c r="M4" s="1" t="s">
        <v>4</v>
      </c>
      <c r="N4" s="3">
        <f>(Calculateur!$C$3*1.5)+(Calculateur!$C$4*0.5)</f>
        <v>41</v>
      </c>
      <c r="O4" s="3" t="s">
        <v>15</v>
      </c>
      <c r="AF4">
        <v>2</v>
      </c>
    </row>
    <row r="5" spans="2:32" x14ac:dyDescent="0.25">
      <c r="B5" s="1" t="s">
        <v>2</v>
      </c>
      <c r="C5" s="1">
        <v>0</v>
      </c>
      <c r="E5" s="1" t="s">
        <v>6</v>
      </c>
      <c r="F5" s="3">
        <f>(Calculateur!$C$3*1.5)</f>
        <v>24.75</v>
      </c>
      <c r="G5" s="3" t="s">
        <v>15</v>
      </c>
      <c r="I5" s="1" t="s">
        <v>6</v>
      </c>
      <c r="J5" s="3">
        <f>(Calculateur!$C$3*1.5)</f>
        <v>24.75</v>
      </c>
      <c r="K5" s="3" t="s">
        <v>15</v>
      </c>
      <c r="M5" s="1" t="s">
        <v>6</v>
      </c>
      <c r="N5" s="3">
        <f>(Calculateur!$C$3*1.5)</f>
        <v>24.75</v>
      </c>
      <c r="O5" s="3" t="s">
        <v>15</v>
      </c>
      <c r="AD5">
        <f>C3</f>
        <v>16.5</v>
      </c>
      <c r="AF5">
        <v>3</v>
      </c>
    </row>
    <row r="6" spans="2:32" x14ac:dyDescent="0.25">
      <c r="B6" s="1" t="s">
        <v>3</v>
      </c>
      <c r="C6" s="1">
        <v>100</v>
      </c>
      <c r="E6" s="1" t="s">
        <v>10</v>
      </c>
      <c r="F6" s="3">
        <f>Calculateur!$C$4*1.1</f>
        <v>35.75</v>
      </c>
      <c r="G6" s="3" t="s">
        <v>14</v>
      </c>
      <c r="I6" s="1" t="s">
        <v>10</v>
      </c>
      <c r="J6" s="3">
        <f>Calculateur!$C$4*1.1</f>
        <v>35.75</v>
      </c>
      <c r="K6" s="3" t="s">
        <v>14</v>
      </c>
      <c r="M6" s="1" t="s">
        <v>10</v>
      </c>
      <c r="N6" s="3">
        <f>Calculateur!$C$4*1.1</f>
        <v>35.75</v>
      </c>
      <c r="O6" s="3" t="s">
        <v>14</v>
      </c>
      <c r="AD6">
        <f>C4*0.5</f>
        <v>16.25</v>
      </c>
      <c r="AF6">
        <v>4</v>
      </c>
    </row>
    <row r="7" spans="2:32" x14ac:dyDescent="0.25">
      <c r="E7" s="1" t="s">
        <v>20</v>
      </c>
      <c r="F7" s="3">
        <v>0</v>
      </c>
      <c r="G7" s="3" t="s">
        <v>21</v>
      </c>
      <c r="I7" s="1" t="s">
        <v>20</v>
      </c>
      <c r="J7" s="3">
        <f>((Calculateur!$C$3)+(Calculateur!$C$4*0.5))/6</f>
        <v>5.458333333333333</v>
      </c>
      <c r="K7" s="3" t="s">
        <v>21</v>
      </c>
      <c r="M7" s="1" t="s">
        <v>20</v>
      </c>
      <c r="N7" s="3">
        <v>0</v>
      </c>
      <c r="O7" s="3" t="s">
        <v>21</v>
      </c>
      <c r="AF7">
        <v>5</v>
      </c>
    </row>
    <row r="8" spans="2:32" x14ac:dyDescent="0.25">
      <c r="E8" s="1" t="s">
        <v>45</v>
      </c>
      <c r="F8" s="3">
        <f>F7*0.2</f>
        <v>0</v>
      </c>
      <c r="G8" s="3" t="s">
        <v>21</v>
      </c>
      <c r="I8" s="1" t="s">
        <v>45</v>
      </c>
      <c r="J8" s="3">
        <f>J7*0.2</f>
        <v>1.0916666666666666</v>
      </c>
      <c r="K8" s="3" t="s">
        <v>21</v>
      </c>
      <c r="M8" s="1" t="s">
        <v>45</v>
      </c>
      <c r="N8" s="3">
        <f>N7*0.2</f>
        <v>0</v>
      </c>
      <c r="O8" s="3" t="s">
        <v>21</v>
      </c>
      <c r="AF8">
        <v>6</v>
      </c>
    </row>
    <row r="9" spans="2:32" x14ac:dyDescent="0.25">
      <c r="E9" s="1" t="s">
        <v>5</v>
      </c>
      <c r="F9" s="3">
        <v>0</v>
      </c>
      <c r="G9" s="3" t="s">
        <v>15</v>
      </c>
      <c r="I9" s="1" t="s">
        <v>5</v>
      </c>
      <c r="J9" s="3">
        <v>0</v>
      </c>
      <c r="K9" s="3" t="s">
        <v>15</v>
      </c>
      <c r="M9" s="1" t="s">
        <v>5</v>
      </c>
      <c r="N9" s="3">
        <f>(Calculateur!$C$3*1.5)</f>
        <v>24.75</v>
      </c>
      <c r="O9" s="3" t="s">
        <v>15</v>
      </c>
      <c r="AF9">
        <v>7</v>
      </c>
    </row>
    <row r="10" spans="2:32" x14ac:dyDescent="0.25">
      <c r="E10" s="1" t="s">
        <v>7</v>
      </c>
      <c r="F10" s="3">
        <f>Calculateur!$C$3*1.5</f>
        <v>24.75</v>
      </c>
      <c r="G10" s="3" t="s">
        <v>15</v>
      </c>
      <c r="I10" s="1" t="s">
        <v>7</v>
      </c>
      <c r="J10" s="3">
        <v>0</v>
      </c>
      <c r="K10" s="3" t="s">
        <v>15</v>
      </c>
      <c r="M10" s="1" t="s">
        <v>7</v>
      </c>
      <c r="N10" s="3">
        <f>Calculateur!$C$3*1.5</f>
        <v>24.75</v>
      </c>
      <c r="O10" s="3" t="s">
        <v>15</v>
      </c>
      <c r="AF10">
        <v>8</v>
      </c>
    </row>
    <row r="11" spans="2:32" x14ac:dyDescent="0.25">
      <c r="E11" s="1" t="s">
        <v>9</v>
      </c>
      <c r="F11" s="3">
        <v>0</v>
      </c>
      <c r="G11" s="3" t="s">
        <v>15</v>
      </c>
      <c r="I11" s="1" t="s">
        <v>9</v>
      </c>
      <c r="J11" s="3">
        <f>(Calculateur!$C$3*1.5)</f>
        <v>24.75</v>
      </c>
      <c r="K11" s="3" t="s">
        <v>15</v>
      </c>
      <c r="M11" s="1" t="s">
        <v>9</v>
      </c>
      <c r="N11" s="3">
        <f>(Calculateur!$C$3*1.5)</f>
        <v>24.75</v>
      </c>
      <c r="O11" s="3" t="s">
        <v>15</v>
      </c>
      <c r="AF11">
        <v>9</v>
      </c>
    </row>
    <row r="12" spans="2:32" x14ac:dyDescent="0.25">
      <c r="E12" s="1" t="s">
        <v>8</v>
      </c>
      <c r="F12" s="3">
        <f>Calculateur!$C$4*0.7</f>
        <v>22.75</v>
      </c>
      <c r="G12" s="3" t="s">
        <v>15</v>
      </c>
      <c r="I12" s="1" t="s">
        <v>8</v>
      </c>
      <c r="J12" s="3">
        <f>Calculateur!$C$4*0.7</f>
        <v>22.75</v>
      </c>
      <c r="K12" s="3" t="s">
        <v>15</v>
      </c>
      <c r="M12" s="1" t="s">
        <v>8</v>
      </c>
      <c r="N12" s="3">
        <f>Calculateur!$C$4*0.7</f>
        <v>22.75</v>
      </c>
      <c r="O12" s="3" t="s">
        <v>15</v>
      </c>
    </row>
    <row r="13" spans="2:32" x14ac:dyDescent="0.25">
      <c r="E13" s="1" t="s">
        <v>11</v>
      </c>
      <c r="F13" s="3">
        <v>0</v>
      </c>
      <c r="G13" s="3" t="s">
        <v>15</v>
      </c>
      <c r="I13" s="1" t="s">
        <v>11</v>
      </c>
      <c r="J13" s="3">
        <f>Calculateur!$C$3*1.5</f>
        <v>24.75</v>
      </c>
      <c r="K13" s="3" t="s">
        <v>15</v>
      </c>
      <c r="M13" s="1" t="s">
        <v>11</v>
      </c>
      <c r="N13" s="3">
        <v>0</v>
      </c>
      <c r="O13" s="3" t="s">
        <v>15</v>
      </c>
    </row>
    <row r="14" spans="2:32" x14ac:dyDescent="0.25">
      <c r="E14" s="1" t="s">
        <v>13</v>
      </c>
      <c r="F14" s="3">
        <v>0</v>
      </c>
      <c r="G14" s="3" t="s">
        <v>15</v>
      </c>
      <c r="I14" s="1" t="s">
        <v>13</v>
      </c>
      <c r="J14" s="3">
        <f>Calculateur!$C$4*0.7</f>
        <v>22.75</v>
      </c>
      <c r="K14" s="3" t="s">
        <v>15</v>
      </c>
      <c r="M14" s="1" t="s">
        <v>13</v>
      </c>
      <c r="N14" s="3">
        <f>Calculateur!$C$4*0.7</f>
        <v>22.75</v>
      </c>
      <c r="O14" s="3" t="s">
        <v>15</v>
      </c>
    </row>
    <row r="15" spans="2:32" x14ac:dyDescent="0.25">
      <c r="E15" s="1" t="s">
        <v>12</v>
      </c>
      <c r="F15" s="3">
        <f>(Calculateur!$C$3*1.5)+(Calculateur!$C$4*0.5)</f>
        <v>41</v>
      </c>
      <c r="G15" s="3" t="s">
        <v>15</v>
      </c>
      <c r="I15" s="1" t="s">
        <v>12</v>
      </c>
      <c r="J15" s="3">
        <v>0</v>
      </c>
      <c r="K15" s="3" t="s">
        <v>15</v>
      </c>
      <c r="M15" s="1" t="s">
        <v>12</v>
      </c>
      <c r="N15" s="3">
        <v>0</v>
      </c>
      <c r="O15" s="3" t="s">
        <v>15</v>
      </c>
    </row>
    <row r="16" spans="2:32" x14ac:dyDescent="0.25">
      <c r="F16" s="4"/>
      <c r="G16" s="4"/>
      <c r="J16" s="4"/>
      <c r="K16" s="4"/>
      <c r="N16" s="4"/>
      <c r="O16" s="4"/>
    </row>
    <row r="17" spans="5:15" x14ac:dyDescent="0.25">
      <c r="E17" s="1" t="s">
        <v>25</v>
      </c>
      <c r="F17" s="3">
        <f>SUMIF($C$5:$C$6,"30",$AD$5:$AD$6)</f>
        <v>0</v>
      </c>
      <c r="G17" s="3" t="s">
        <v>15</v>
      </c>
      <c r="I17" s="1" t="s">
        <v>25</v>
      </c>
      <c r="J17" s="3">
        <f>SUMIF($C$5:$C$6,"30",$AD$5:$AD$6)</f>
        <v>0</v>
      </c>
      <c r="K17" s="3" t="s">
        <v>15</v>
      </c>
      <c r="M17" s="1" t="s">
        <v>25</v>
      </c>
      <c r="N17" s="3">
        <f>SUMIF($C$5:$C$6,"30",$AD$5:$AD$6)</f>
        <v>0</v>
      </c>
      <c r="O17" s="3" t="s">
        <v>15</v>
      </c>
    </row>
    <row r="18" spans="5:15" x14ac:dyDescent="0.25">
      <c r="E18" s="1" t="s">
        <v>26</v>
      </c>
      <c r="F18" s="3">
        <f>SUMIF($C$5:$C$6,"40",$AD$5:$AD$6)</f>
        <v>0</v>
      </c>
      <c r="G18" s="3" t="s">
        <v>15</v>
      </c>
      <c r="I18" s="1" t="s">
        <v>26</v>
      </c>
      <c r="J18" s="3">
        <f>SUMIF($C$5:$C$6,"40",$AD$5:$AD$6)</f>
        <v>0</v>
      </c>
      <c r="K18" s="3" t="s">
        <v>15</v>
      </c>
      <c r="M18" s="1" t="s">
        <v>26</v>
      </c>
      <c r="N18" s="3">
        <f>SUMIF($C$5:$C$6,"40",$AD$5:$AD$6)</f>
        <v>0</v>
      </c>
      <c r="O18" s="3" t="s">
        <v>15</v>
      </c>
    </row>
    <row r="19" spans="5:15" x14ac:dyDescent="0.25">
      <c r="E19" s="1" t="s">
        <v>27</v>
      </c>
      <c r="F19" s="3">
        <f>SUMIF($C$5:$C$6,"50",$AD$5:$AD$6)</f>
        <v>0</v>
      </c>
      <c r="G19" s="3" t="s">
        <v>15</v>
      </c>
      <c r="I19" s="1" t="s">
        <v>27</v>
      </c>
      <c r="J19" s="3">
        <f>SUMIF($C$5:$C$6,"50",$AD$5:$AD$6)</f>
        <v>0</v>
      </c>
      <c r="K19" s="3" t="s">
        <v>15</v>
      </c>
      <c r="M19" s="1" t="s">
        <v>27</v>
      </c>
      <c r="N19" s="3">
        <f>SUMIF($C$5:$C$6,"50",$AD$5:$AD$6)</f>
        <v>0</v>
      </c>
      <c r="O19" s="3" t="s">
        <v>15</v>
      </c>
    </row>
    <row r="20" spans="5:15" x14ac:dyDescent="0.25">
      <c r="E20" s="1" t="s">
        <v>28</v>
      </c>
      <c r="F20" s="3">
        <f>SUMIF($C$5:$C$6,"60",$AD$5:$AD$6)</f>
        <v>0</v>
      </c>
      <c r="G20" s="3" t="s">
        <v>15</v>
      </c>
      <c r="I20" s="1" t="s">
        <v>28</v>
      </c>
      <c r="J20" s="3">
        <f>SUMIF($C$5:$C$6,"60",$AD$5:$AD$6)</f>
        <v>0</v>
      </c>
      <c r="K20" s="3" t="s">
        <v>15</v>
      </c>
      <c r="M20" s="1" t="s">
        <v>28</v>
      </c>
      <c r="N20" s="3">
        <f>SUMIF($C$5:$C$6,"60",$AD$5:$AD$6)</f>
        <v>0</v>
      </c>
      <c r="O20" s="3" t="s">
        <v>15</v>
      </c>
    </row>
    <row r="21" spans="5:15" x14ac:dyDescent="0.25">
      <c r="E21" s="1" t="s">
        <v>29</v>
      </c>
      <c r="F21" s="3">
        <f>SUMIF($C$5:$C$6,"70",$AD$5:$AD$6)</f>
        <v>0</v>
      </c>
      <c r="G21" s="3" t="s">
        <v>15</v>
      </c>
      <c r="I21" s="1" t="s">
        <v>29</v>
      </c>
      <c r="J21" s="3">
        <f>SUMIF($C$5:$C$6,"70",$AD$5:$AD$6)</f>
        <v>0</v>
      </c>
      <c r="K21" s="3" t="s">
        <v>15</v>
      </c>
      <c r="M21" s="1" t="s">
        <v>29</v>
      </c>
      <c r="N21" s="3">
        <f>SUMIF($C$5:$C$6,"70",$AD$5:$AD$6)</f>
        <v>0</v>
      </c>
      <c r="O21" s="3" t="s">
        <v>15</v>
      </c>
    </row>
    <row r="22" spans="5:15" x14ac:dyDescent="0.25">
      <c r="E22" s="1" t="s">
        <v>30</v>
      </c>
      <c r="F22" s="3">
        <f>SUMIF($C$5:$C$6,"80",$AD$5:$AD$6)</f>
        <v>0</v>
      </c>
      <c r="G22" s="3" t="s">
        <v>15</v>
      </c>
      <c r="I22" s="1" t="s">
        <v>30</v>
      </c>
      <c r="J22" s="3">
        <f>SUMIF($C$5:$C$6,"80",$AD$5:$AD$6)</f>
        <v>0</v>
      </c>
      <c r="K22" s="3" t="s">
        <v>15</v>
      </c>
      <c r="M22" s="1" t="s">
        <v>30</v>
      </c>
      <c r="N22" s="3">
        <f>SUMIF($C$5:$C$6,"80",$AD$5:$AD$6)</f>
        <v>0</v>
      </c>
      <c r="O22" s="3" t="s">
        <v>15</v>
      </c>
    </row>
    <row r="23" spans="5:15" x14ac:dyDescent="0.25">
      <c r="E23" s="1" t="s">
        <v>31</v>
      </c>
      <c r="F23" s="3">
        <f>SUMIF($C$5:$C$6,"100",$AD$5:$AD$6)</f>
        <v>16.25</v>
      </c>
      <c r="G23" s="3" t="s">
        <v>15</v>
      </c>
      <c r="I23" s="1" t="s">
        <v>31</v>
      </c>
      <c r="J23" s="3">
        <f>SUMIF($C$5:$C$6,"100",$AD$5:$AD$6)</f>
        <v>16.25</v>
      </c>
      <c r="K23" s="3" t="s">
        <v>15</v>
      </c>
      <c r="M23" s="1" t="s">
        <v>31</v>
      </c>
      <c r="N23" s="3">
        <f>SUMIF($C$5:$C$6,"100",$AD$5:$AD$6)</f>
        <v>16.25</v>
      </c>
      <c r="O23" s="3" t="s">
        <v>15</v>
      </c>
    </row>
    <row r="24" spans="5:15" x14ac:dyDescent="0.25">
      <c r="E24" s="1" t="s">
        <v>32</v>
      </c>
      <c r="F24" s="3">
        <f>SUMIF($C$5:$C$6,"120",$AD$5:$AD$6)</f>
        <v>0</v>
      </c>
      <c r="G24" s="3" t="s">
        <v>15</v>
      </c>
      <c r="I24" s="1" t="s">
        <v>32</v>
      </c>
      <c r="J24" s="3">
        <f>SUMIF($C$5:$C$6,"120",$AD$5:$AD$6)</f>
        <v>0</v>
      </c>
      <c r="K24" s="3" t="s">
        <v>15</v>
      </c>
      <c r="M24" s="1" t="s">
        <v>32</v>
      </c>
      <c r="N24" s="3">
        <f>SUMIF($C$5:$C$6,"120",$AD$5:$AD$6)</f>
        <v>0</v>
      </c>
      <c r="O24" s="3" t="s">
        <v>15</v>
      </c>
    </row>
    <row r="25" spans="5:15" x14ac:dyDescent="0.25">
      <c r="E25" s="1" t="s">
        <v>33</v>
      </c>
      <c r="F25" s="3">
        <f>SUMIF($C$5:$C$6,"140",$AD$5:$AD$6)</f>
        <v>0</v>
      </c>
      <c r="G25" s="3" t="s">
        <v>15</v>
      </c>
      <c r="I25" s="1" t="s">
        <v>33</v>
      </c>
      <c r="J25" s="3">
        <f>SUMIF($C$5:$C$6,"140",$AD$5:$AD$6)</f>
        <v>0</v>
      </c>
      <c r="K25" s="3" t="s">
        <v>15</v>
      </c>
      <c r="M25" s="1" t="s">
        <v>33</v>
      </c>
      <c r="N25" s="3">
        <f>SUMIF($C$5:$C$6,"140",$AD$5:$AD$6)</f>
        <v>0</v>
      </c>
      <c r="O25" s="3" t="s">
        <v>15</v>
      </c>
    </row>
    <row r="26" spans="5:15" x14ac:dyDescent="0.25">
      <c r="E26" s="1" t="s">
        <v>34</v>
      </c>
      <c r="F26" s="3">
        <f>SUMIF($C$5:$C$6,"160",$AD$5:$AD$6)</f>
        <v>0</v>
      </c>
      <c r="G26" s="3" t="s">
        <v>15</v>
      </c>
      <c r="I26" s="1" t="s">
        <v>34</v>
      </c>
      <c r="J26" s="3">
        <f>SUMIF($C$5:$C$6,"160",$AD$5:$AD$6)</f>
        <v>0</v>
      </c>
      <c r="K26" s="3" t="s">
        <v>15</v>
      </c>
      <c r="M26" s="1" t="s">
        <v>34</v>
      </c>
      <c r="N26" s="3">
        <f>SUMIF($C$5:$C$6,"160",$AD$5:$AD$6)</f>
        <v>0</v>
      </c>
      <c r="O26" s="3" t="s">
        <v>15</v>
      </c>
    </row>
    <row r="27" spans="5:15" x14ac:dyDescent="0.25">
      <c r="E27" s="1" t="s">
        <v>35</v>
      </c>
      <c r="F27" s="3">
        <f>SUMIF($C$5:$C$6,"180",$AD$5:$AD$6)</f>
        <v>0</v>
      </c>
      <c r="G27" s="3" t="s">
        <v>15</v>
      </c>
      <c r="I27" s="1" t="s">
        <v>35</v>
      </c>
      <c r="J27" s="3">
        <f>SUMIF($C$5:$C$6,"180",$AD$5:$AD$6)</f>
        <v>0</v>
      </c>
      <c r="K27" s="3" t="s">
        <v>15</v>
      </c>
      <c r="M27" s="1" t="s">
        <v>35</v>
      </c>
      <c r="N27" s="3">
        <f>SUMIF($C$5:$C$6,"180",$AD$5:$AD$6)</f>
        <v>0</v>
      </c>
      <c r="O27" s="3" t="s">
        <v>15</v>
      </c>
    </row>
    <row r="28" spans="5:15" x14ac:dyDescent="0.25">
      <c r="E28" s="1" t="s">
        <v>36</v>
      </c>
      <c r="F28" s="3">
        <f>SUMIF($C$5:$C$6,"200",$AD$5:$AD$6)</f>
        <v>0</v>
      </c>
      <c r="G28" s="3" t="s">
        <v>15</v>
      </c>
      <c r="I28" s="1" t="s">
        <v>36</v>
      </c>
      <c r="J28" s="3">
        <f>SUMIF($C$5:$C$6,"200",$AD$5:$AD$6)</f>
        <v>0</v>
      </c>
      <c r="K28" s="3" t="s">
        <v>15</v>
      </c>
      <c r="M28" s="1" t="s">
        <v>36</v>
      </c>
      <c r="N28" s="3">
        <f>SUMIF($C$5:$C$6,"200",$AD$5:$AD$6)</f>
        <v>0</v>
      </c>
      <c r="O28" s="3" t="s">
        <v>15</v>
      </c>
    </row>
    <row r="29" spans="5:15" x14ac:dyDescent="0.25">
      <c r="E29" s="1" t="s">
        <v>37</v>
      </c>
      <c r="F29" s="3">
        <f>SUMIF($C$5:$C$6,"220",$AD$5:$AD$6)</f>
        <v>0</v>
      </c>
      <c r="G29" s="3" t="s">
        <v>15</v>
      </c>
      <c r="I29" s="1" t="s">
        <v>37</v>
      </c>
      <c r="J29" s="3">
        <f>SUMIF($C$5:$C$6,"220",$AD$5:$AD$6)</f>
        <v>0</v>
      </c>
      <c r="K29" s="3" t="s">
        <v>15</v>
      </c>
      <c r="M29" s="1" t="s">
        <v>37</v>
      </c>
      <c r="N29" s="3">
        <f>SUMIF($C$5:$C$6,"220",$AD$5:$AD$6)</f>
        <v>0</v>
      </c>
      <c r="O29" s="3" t="s">
        <v>15</v>
      </c>
    </row>
    <row r="30" spans="5:15" x14ac:dyDescent="0.25">
      <c r="E30" s="1" t="s">
        <v>38</v>
      </c>
      <c r="F30" s="3">
        <f>SUMIF($C$5:$C$6,"240",$AD$5:$AD$6)</f>
        <v>0</v>
      </c>
      <c r="G30" s="3" t="s">
        <v>15</v>
      </c>
      <c r="I30" s="1" t="s">
        <v>38</v>
      </c>
      <c r="J30" s="3">
        <f>SUMIF($C$5:$C$6,"240",$AD$5:$AD$6)</f>
        <v>0</v>
      </c>
      <c r="K30" s="3" t="s">
        <v>15</v>
      </c>
      <c r="M30" s="1" t="s">
        <v>38</v>
      </c>
      <c r="N30" s="3">
        <f>SUMIF($C$5:$C$6,"240",$AD$5:$AD$6)</f>
        <v>0</v>
      </c>
      <c r="O30" s="3" t="s">
        <v>15</v>
      </c>
    </row>
  </sheetData>
  <dataValidations count="1">
    <dataValidation type="list" allowBlank="1" showInputMessage="1" showErrorMessage="1" sqref="C2">
      <formula1>$AF$3:$AF$11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8" r:id="rId3" name="CommandButton3">
          <controlPr defaultSize="0" autoLine="0" r:id="rId4">
            <anchor moveWithCells="1">
              <from>
                <xdr:col>12</xdr:col>
                <xdr:colOff>9525</xdr:colOff>
                <xdr:row>31</xdr:row>
                <xdr:rowOff>9525</xdr:rowOff>
              </from>
              <to>
                <xdr:col>13</xdr:col>
                <xdr:colOff>0</xdr:colOff>
                <xdr:row>33</xdr:row>
                <xdr:rowOff>19050</xdr:rowOff>
              </to>
            </anchor>
          </controlPr>
        </control>
      </mc:Choice>
      <mc:Fallback>
        <control shapeId="1028" r:id="rId3" name="CommandButton3"/>
      </mc:Fallback>
    </mc:AlternateContent>
    <mc:AlternateContent xmlns:mc="http://schemas.openxmlformats.org/markup-compatibility/2006">
      <mc:Choice Requires="x14">
        <control shapeId="1027" r:id="rId5" name="CommandButton2">
          <controlPr defaultSize="0" autoLine="0" r:id="rId6">
            <anchor moveWithCells="1">
              <from>
                <xdr:col>8</xdr:col>
                <xdr:colOff>9525</xdr:colOff>
                <xdr:row>31</xdr:row>
                <xdr:rowOff>9525</xdr:rowOff>
              </from>
              <to>
                <xdr:col>9</xdr:col>
                <xdr:colOff>0</xdr:colOff>
                <xdr:row>33</xdr:row>
                <xdr:rowOff>19050</xdr:rowOff>
              </to>
            </anchor>
          </controlPr>
        </control>
      </mc:Choice>
      <mc:Fallback>
        <control shapeId="1027" r:id="rId5" name="CommandButton2"/>
      </mc:Fallback>
    </mc:AlternateContent>
    <mc:AlternateContent xmlns:mc="http://schemas.openxmlformats.org/markup-compatibility/2006">
      <mc:Choice Requires="x14">
        <control shapeId="1026" r:id="rId7" name="CommandButton1">
          <controlPr defaultSize="0" autoLine="0" autoPict="0" r:id="rId8">
            <anchor moveWithCells="1">
              <from>
                <xdr:col>4</xdr:col>
                <xdr:colOff>9525</xdr:colOff>
                <xdr:row>31</xdr:row>
                <xdr:rowOff>9525</xdr:rowOff>
              </from>
              <to>
                <xdr:col>5</xdr:col>
                <xdr:colOff>0</xdr:colOff>
                <xdr:row>33</xdr:row>
                <xdr:rowOff>19050</xdr:rowOff>
              </to>
            </anchor>
          </controlPr>
        </control>
      </mc:Choice>
      <mc:Fallback>
        <control shapeId="1026" r:id="rId7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Q30"/>
  <sheetViews>
    <sheetView workbookViewId="0">
      <selection activeCell="E4" sqref="E4"/>
    </sheetView>
  </sheetViews>
  <sheetFormatPr baseColWidth="10" defaultRowHeight="15" x14ac:dyDescent="0.25"/>
  <cols>
    <col min="2" max="2" width="18.7109375" customWidth="1"/>
    <col min="13" max="13" width="5.7109375" customWidth="1"/>
    <col min="14" max="14" width="3.5703125" customWidth="1"/>
    <col min="15" max="15" width="17.7109375" bestFit="1" customWidth="1"/>
    <col min="16" max="17" width="5.7109375" customWidth="1"/>
  </cols>
  <sheetData>
    <row r="3" spans="2:17" x14ac:dyDescent="0.25">
      <c r="C3" s="1" t="s">
        <v>16</v>
      </c>
      <c r="D3" s="1" t="s">
        <v>22</v>
      </c>
      <c r="E3" s="1" t="s">
        <v>23</v>
      </c>
      <c r="F3" s="1" t="s">
        <v>24</v>
      </c>
      <c r="G3" s="1" t="s">
        <v>39</v>
      </c>
      <c r="H3" s="1" t="s">
        <v>40</v>
      </c>
      <c r="I3" s="1" t="s">
        <v>41</v>
      </c>
      <c r="J3" s="1" t="s">
        <v>42</v>
      </c>
      <c r="K3" s="1" t="s">
        <v>43</v>
      </c>
      <c r="L3" s="1" t="s">
        <v>44</v>
      </c>
    </row>
    <row r="4" spans="2:17" x14ac:dyDescent="0.25">
      <c r="B4" s="2" t="s">
        <v>4</v>
      </c>
      <c r="C4" s="3"/>
      <c r="D4" s="3">
        <f>(Calculateur!$C$3*1.5)+(Calculateur!$C$4*0.5)</f>
        <v>41</v>
      </c>
      <c r="E4" s="3"/>
      <c r="F4" s="3"/>
      <c r="G4" s="6"/>
      <c r="H4" s="6"/>
      <c r="I4" s="6"/>
      <c r="J4" s="6"/>
      <c r="K4" s="6"/>
      <c r="L4" s="5">
        <f>SUM(C4:K4)</f>
        <v>41</v>
      </c>
      <c r="M4" s="3" t="s">
        <v>15</v>
      </c>
      <c r="O4" s="1" t="s">
        <v>4</v>
      </c>
      <c r="P4" s="5">
        <f>ROUNDUP(L4,0)</f>
        <v>41</v>
      </c>
      <c r="Q4" s="3" t="s">
        <v>15</v>
      </c>
    </row>
    <row r="5" spans="2:17" x14ac:dyDescent="0.25">
      <c r="B5" s="1" t="s">
        <v>6</v>
      </c>
      <c r="C5" s="3"/>
      <c r="D5" s="3">
        <f>(Calculateur!$C$3*1.5)</f>
        <v>24.75</v>
      </c>
      <c r="E5" s="3"/>
      <c r="F5" s="3"/>
      <c r="G5" s="6"/>
      <c r="H5" s="6"/>
      <c r="I5" s="6"/>
      <c r="J5" s="6"/>
      <c r="K5" s="6"/>
      <c r="L5" s="3">
        <f t="shared" ref="L5:L15" si="0">SUM(C5:K5)</f>
        <v>24.75</v>
      </c>
      <c r="M5" s="3" t="s">
        <v>15</v>
      </c>
      <c r="O5" s="1" t="s">
        <v>6</v>
      </c>
      <c r="P5" s="5">
        <f t="shared" ref="P5:P15" si="1">ROUNDUP(L5,0)</f>
        <v>25</v>
      </c>
      <c r="Q5" s="3" t="s">
        <v>15</v>
      </c>
    </row>
    <row r="6" spans="2:17" x14ac:dyDescent="0.25">
      <c r="B6" s="1" t="s">
        <v>10</v>
      </c>
      <c r="C6" s="3"/>
      <c r="D6" s="3">
        <f>Calculateur!$C$4*1.1</f>
        <v>35.75</v>
      </c>
      <c r="E6" s="3"/>
      <c r="F6" s="3"/>
      <c r="G6" s="6"/>
      <c r="H6" s="6"/>
      <c r="I6" s="6"/>
      <c r="J6" s="6"/>
      <c r="K6" s="6"/>
      <c r="L6" s="3">
        <f t="shared" si="0"/>
        <v>35.75</v>
      </c>
      <c r="M6" s="3" t="s">
        <v>14</v>
      </c>
      <c r="O6" s="1" t="s">
        <v>10</v>
      </c>
      <c r="P6" s="5">
        <f t="shared" si="1"/>
        <v>36</v>
      </c>
      <c r="Q6" s="3" t="s">
        <v>14</v>
      </c>
    </row>
    <row r="7" spans="2:17" x14ac:dyDescent="0.25">
      <c r="B7" s="1" t="s">
        <v>20</v>
      </c>
      <c r="C7" s="3">
        <v>0</v>
      </c>
      <c r="D7" s="3">
        <v>0</v>
      </c>
      <c r="E7" s="3">
        <v>0</v>
      </c>
      <c r="F7" s="3">
        <v>0</v>
      </c>
      <c r="G7" s="6"/>
      <c r="H7" s="6"/>
      <c r="I7" s="6"/>
      <c r="J7" s="6"/>
      <c r="K7" s="6"/>
      <c r="L7" s="3">
        <f t="shared" si="0"/>
        <v>0</v>
      </c>
      <c r="M7" s="3" t="s">
        <v>21</v>
      </c>
      <c r="O7" s="1" t="s">
        <v>20</v>
      </c>
      <c r="P7" s="5">
        <f t="shared" si="1"/>
        <v>0</v>
      </c>
      <c r="Q7" s="3" t="s">
        <v>21</v>
      </c>
    </row>
    <row r="8" spans="2:17" x14ac:dyDescent="0.25">
      <c r="B8" s="1" t="s">
        <v>45</v>
      </c>
      <c r="C8" s="3">
        <v>0</v>
      </c>
      <c r="D8" s="3">
        <f>D7*0.2</f>
        <v>0</v>
      </c>
      <c r="E8" s="3">
        <v>0</v>
      </c>
      <c r="F8" s="3">
        <v>0</v>
      </c>
      <c r="G8" s="6"/>
      <c r="H8" s="6"/>
      <c r="I8" s="6"/>
      <c r="J8" s="6"/>
      <c r="K8" s="6"/>
      <c r="L8" s="3">
        <f t="shared" ref="L8" si="2">SUM(C8:K8)</f>
        <v>0</v>
      </c>
      <c r="M8" s="3" t="s">
        <v>21</v>
      </c>
      <c r="O8" s="1" t="s">
        <v>45</v>
      </c>
      <c r="P8" s="5">
        <f t="shared" si="1"/>
        <v>0</v>
      </c>
      <c r="Q8" s="3" t="s">
        <v>21</v>
      </c>
    </row>
    <row r="9" spans="2:17" x14ac:dyDescent="0.25">
      <c r="B9" s="1" t="s">
        <v>5</v>
      </c>
      <c r="C9" s="3">
        <v>52.5</v>
      </c>
      <c r="D9" s="3">
        <v>0</v>
      </c>
      <c r="E9" s="3">
        <v>57</v>
      </c>
      <c r="F9" s="3">
        <v>24.75</v>
      </c>
      <c r="G9" s="6"/>
      <c r="H9" s="6"/>
      <c r="I9" s="6"/>
      <c r="J9" s="6"/>
      <c r="K9" s="6"/>
      <c r="L9" s="3">
        <f t="shared" si="0"/>
        <v>134.25</v>
      </c>
      <c r="M9" s="3" t="s">
        <v>15</v>
      </c>
      <c r="O9" s="1" t="s">
        <v>5</v>
      </c>
      <c r="P9" s="5">
        <f t="shared" si="1"/>
        <v>135</v>
      </c>
      <c r="Q9" s="3" t="s">
        <v>15</v>
      </c>
    </row>
    <row r="10" spans="2:17" x14ac:dyDescent="0.25">
      <c r="B10" s="1" t="s">
        <v>7</v>
      </c>
      <c r="C10" s="3">
        <v>52.5</v>
      </c>
      <c r="D10" s="3">
        <f>Calculateur!$C$3*1.5</f>
        <v>24.75</v>
      </c>
      <c r="E10" s="3">
        <v>57</v>
      </c>
      <c r="F10" s="3">
        <v>24.75</v>
      </c>
      <c r="G10" s="6"/>
      <c r="H10" s="6"/>
      <c r="I10" s="6"/>
      <c r="J10" s="6"/>
      <c r="K10" s="6"/>
      <c r="L10" s="3">
        <f t="shared" si="0"/>
        <v>159</v>
      </c>
      <c r="M10" s="3" t="s">
        <v>15</v>
      </c>
      <c r="O10" s="1" t="s">
        <v>7</v>
      </c>
      <c r="P10" s="5">
        <f t="shared" si="1"/>
        <v>159</v>
      </c>
      <c r="Q10" s="3" t="s">
        <v>15</v>
      </c>
    </row>
    <row r="11" spans="2:17" x14ac:dyDescent="0.25">
      <c r="B11" s="1" t="s">
        <v>9</v>
      </c>
      <c r="C11" s="3">
        <v>52.5</v>
      </c>
      <c r="D11" s="3">
        <v>0</v>
      </c>
      <c r="E11" s="3">
        <v>57</v>
      </c>
      <c r="F11" s="3">
        <v>24.75</v>
      </c>
      <c r="G11" s="6"/>
      <c r="H11" s="6"/>
      <c r="I11" s="6"/>
      <c r="J11" s="6"/>
      <c r="K11" s="6"/>
      <c r="L11" s="3">
        <f t="shared" si="0"/>
        <v>134.25</v>
      </c>
      <c r="M11" s="3" t="s">
        <v>15</v>
      </c>
      <c r="O11" s="1" t="s">
        <v>9</v>
      </c>
      <c r="P11" s="5">
        <f t="shared" si="1"/>
        <v>135</v>
      </c>
      <c r="Q11" s="3" t="s">
        <v>15</v>
      </c>
    </row>
    <row r="12" spans="2:17" x14ac:dyDescent="0.25">
      <c r="B12" s="1" t="s">
        <v>8</v>
      </c>
      <c r="C12" s="3">
        <v>19.599999999999998</v>
      </c>
      <c r="D12" s="3">
        <f>Calculateur!$C$4*0.7</f>
        <v>22.75</v>
      </c>
      <c r="E12" s="3">
        <v>27.299999999999997</v>
      </c>
      <c r="F12" s="3">
        <v>22.75</v>
      </c>
      <c r="G12" s="6"/>
      <c r="H12" s="6"/>
      <c r="I12" s="6"/>
      <c r="J12" s="6"/>
      <c r="K12" s="6"/>
      <c r="L12" s="3">
        <f t="shared" si="0"/>
        <v>92.399999999999991</v>
      </c>
      <c r="M12" s="3" t="s">
        <v>15</v>
      </c>
      <c r="O12" s="1" t="s">
        <v>8</v>
      </c>
      <c r="P12" s="5">
        <f t="shared" si="1"/>
        <v>93</v>
      </c>
      <c r="Q12" s="3" t="s">
        <v>15</v>
      </c>
    </row>
    <row r="13" spans="2:17" x14ac:dyDescent="0.25">
      <c r="B13" s="1" t="s">
        <v>11</v>
      </c>
      <c r="C13" s="3">
        <v>0</v>
      </c>
      <c r="D13" s="3">
        <v>0</v>
      </c>
      <c r="E13" s="3">
        <v>0</v>
      </c>
      <c r="F13" s="3">
        <v>0</v>
      </c>
      <c r="G13" s="6"/>
      <c r="H13" s="6"/>
      <c r="I13" s="6"/>
      <c r="J13" s="6"/>
      <c r="K13" s="6"/>
      <c r="L13" s="3">
        <f t="shared" si="0"/>
        <v>0</v>
      </c>
      <c r="M13" s="3" t="s">
        <v>15</v>
      </c>
      <c r="O13" s="1" t="s">
        <v>11</v>
      </c>
      <c r="P13" s="5">
        <f t="shared" si="1"/>
        <v>0</v>
      </c>
      <c r="Q13" s="3" t="s">
        <v>15</v>
      </c>
    </row>
    <row r="14" spans="2:17" x14ac:dyDescent="0.25">
      <c r="B14" s="1" t="s">
        <v>13</v>
      </c>
      <c r="C14" s="3">
        <v>19.599999999999998</v>
      </c>
      <c r="D14" s="3">
        <v>0</v>
      </c>
      <c r="E14" s="3">
        <v>27.299999999999997</v>
      </c>
      <c r="F14" s="3">
        <v>22.75</v>
      </c>
      <c r="G14" s="6"/>
      <c r="H14" s="6"/>
      <c r="I14" s="6"/>
      <c r="J14" s="6"/>
      <c r="K14" s="6"/>
      <c r="L14" s="3">
        <f t="shared" si="0"/>
        <v>69.649999999999991</v>
      </c>
      <c r="M14" s="3" t="s">
        <v>15</v>
      </c>
      <c r="O14" s="1" t="s">
        <v>13</v>
      </c>
      <c r="P14" s="5">
        <f t="shared" si="1"/>
        <v>70</v>
      </c>
      <c r="Q14" s="3" t="s">
        <v>15</v>
      </c>
    </row>
    <row r="15" spans="2:17" x14ac:dyDescent="0.25">
      <c r="B15" s="1" t="s">
        <v>12</v>
      </c>
      <c r="C15" s="3">
        <v>0</v>
      </c>
      <c r="D15" s="3">
        <f>(Calculateur!$C$3*1.5)+(Calculateur!$C$4*0.5)</f>
        <v>41</v>
      </c>
      <c r="E15" s="3">
        <v>0</v>
      </c>
      <c r="F15" s="3">
        <v>0</v>
      </c>
      <c r="G15" s="6"/>
      <c r="H15" s="6"/>
      <c r="I15" s="6"/>
      <c r="J15" s="6"/>
      <c r="K15" s="6"/>
      <c r="L15" s="3">
        <f t="shared" si="0"/>
        <v>41</v>
      </c>
      <c r="M15" s="3" t="s">
        <v>15</v>
      </c>
      <c r="O15" s="1" t="s">
        <v>12</v>
      </c>
      <c r="P15" s="5">
        <f t="shared" si="1"/>
        <v>41</v>
      </c>
      <c r="Q15" s="3" t="s">
        <v>15</v>
      </c>
    </row>
    <row r="16" spans="2:17" x14ac:dyDescent="0.25"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P16" s="4"/>
      <c r="Q16" s="4"/>
    </row>
    <row r="17" spans="2:17" x14ac:dyDescent="0.25">
      <c r="B17" s="1" t="s">
        <v>25</v>
      </c>
      <c r="C17" s="3">
        <v>0</v>
      </c>
      <c r="D17" s="3">
        <f>SUMIF($C$5:$C$6,"30",$AD$5:$AD$6)</f>
        <v>0</v>
      </c>
      <c r="E17" s="3">
        <v>0</v>
      </c>
      <c r="F17" s="3">
        <v>0</v>
      </c>
      <c r="G17" s="3"/>
      <c r="H17" s="3"/>
      <c r="I17" s="3"/>
      <c r="J17" s="3"/>
      <c r="K17" s="3"/>
      <c r="L17" s="5">
        <f>SUM(C17:K17)</f>
        <v>0</v>
      </c>
      <c r="M17" s="3" t="s">
        <v>15</v>
      </c>
      <c r="O17" s="1" t="s">
        <v>25</v>
      </c>
      <c r="P17" s="5">
        <f>ROUNDUP(L17,0)</f>
        <v>0</v>
      </c>
      <c r="Q17" s="3" t="s">
        <v>15</v>
      </c>
    </row>
    <row r="18" spans="2:17" x14ac:dyDescent="0.25">
      <c r="B18" s="1" t="s">
        <v>26</v>
      </c>
      <c r="C18" s="3">
        <v>0</v>
      </c>
      <c r="D18" s="3">
        <f>SUMIF($C$5:$C$6,"40",$AD$5:$AD$6)</f>
        <v>0</v>
      </c>
      <c r="E18" s="3">
        <v>0</v>
      </c>
      <c r="F18" s="3">
        <v>0</v>
      </c>
      <c r="G18" s="3"/>
      <c r="H18" s="3"/>
      <c r="I18" s="3"/>
      <c r="J18" s="3"/>
      <c r="K18" s="3"/>
      <c r="L18" s="5">
        <f t="shared" ref="L18:L30" si="3">SUM(C18:K18)</f>
        <v>0</v>
      </c>
      <c r="M18" s="3" t="s">
        <v>15</v>
      </c>
      <c r="O18" s="1" t="s">
        <v>26</v>
      </c>
      <c r="P18" s="5">
        <f t="shared" ref="P18:P30" si="4">ROUNDUP(L18,0)</f>
        <v>0</v>
      </c>
      <c r="Q18" s="3" t="s">
        <v>15</v>
      </c>
    </row>
    <row r="19" spans="2:17" x14ac:dyDescent="0.25">
      <c r="B19" s="1" t="s">
        <v>27</v>
      </c>
      <c r="C19" s="3">
        <v>0</v>
      </c>
      <c r="D19" s="3">
        <f>SUMIF($C$5:$C$6,"50",$AD$5:$AD$6)</f>
        <v>0</v>
      </c>
      <c r="E19" s="3">
        <v>0</v>
      </c>
      <c r="F19" s="3">
        <v>0</v>
      </c>
      <c r="G19" s="3"/>
      <c r="H19" s="3"/>
      <c r="I19" s="3"/>
      <c r="J19" s="3"/>
      <c r="K19" s="3"/>
      <c r="L19" s="5">
        <f t="shared" si="3"/>
        <v>0</v>
      </c>
      <c r="M19" s="3" t="s">
        <v>15</v>
      </c>
      <c r="O19" s="1" t="s">
        <v>27</v>
      </c>
      <c r="P19" s="5">
        <f t="shared" si="4"/>
        <v>0</v>
      </c>
      <c r="Q19" s="3" t="s">
        <v>15</v>
      </c>
    </row>
    <row r="20" spans="2:17" x14ac:dyDescent="0.25">
      <c r="B20" s="1" t="s">
        <v>28</v>
      </c>
      <c r="C20" s="3">
        <v>0</v>
      </c>
      <c r="D20" s="3">
        <f>SUMIF($C$5:$C$6,"60",$AD$5:$AD$6)</f>
        <v>0</v>
      </c>
      <c r="E20" s="3">
        <v>0</v>
      </c>
      <c r="F20" s="3">
        <v>0</v>
      </c>
      <c r="G20" s="3"/>
      <c r="H20" s="3"/>
      <c r="I20" s="3"/>
      <c r="J20" s="3"/>
      <c r="K20" s="3"/>
      <c r="L20" s="5">
        <f t="shared" si="3"/>
        <v>0</v>
      </c>
      <c r="M20" s="3" t="s">
        <v>15</v>
      </c>
      <c r="O20" s="1" t="s">
        <v>28</v>
      </c>
      <c r="P20" s="5">
        <f t="shared" si="4"/>
        <v>0</v>
      </c>
      <c r="Q20" s="3" t="s">
        <v>15</v>
      </c>
    </row>
    <row r="21" spans="2:17" x14ac:dyDescent="0.25">
      <c r="B21" s="1" t="s">
        <v>29</v>
      </c>
      <c r="C21" s="3">
        <v>0</v>
      </c>
      <c r="D21" s="3">
        <f>SUMIF($C$5:$C$6,"70",$AD$5:$AD$6)</f>
        <v>0</v>
      </c>
      <c r="E21" s="3">
        <v>0</v>
      </c>
      <c r="F21" s="3">
        <v>0</v>
      </c>
      <c r="G21" s="3"/>
      <c r="H21" s="3"/>
      <c r="I21" s="3"/>
      <c r="J21" s="3"/>
      <c r="K21" s="3"/>
      <c r="L21" s="5">
        <f t="shared" si="3"/>
        <v>0</v>
      </c>
      <c r="M21" s="3" t="s">
        <v>15</v>
      </c>
      <c r="O21" s="1" t="s">
        <v>29</v>
      </c>
      <c r="P21" s="5">
        <f t="shared" si="4"/>
        <v>0</v>
      </c>
      <c r="Q21" s="3" t="s">
        <v>15</v>
      </c>
    </row>
    <row r="22" spans="2:17" x14ac:dyDescent="0.25">
      <c r="B22" s="1" t="s">
        <v>30</v>
      </c>
      <c r="C22" s="3">
        <v>0</v>
      </c>
      <c r="D22" s="3">
        <f>SUMIF($C$5:$C$6,"80",$AD$5:$AD$6)</f>
        <v>0</v>
      </c>
      <c r="E22" s="3">
        <v>0</v>
      </c>
      <c r="F22" s="3">
        <v>0</v>
      </c>
      <c r="G22" s="3"/>
      <c r="H22" s="3"/>
      <c r="I22" s="3"/>
      <c r="J22" s="3"/>
      <c r="K22" s="3"/>
      <c r="L22" s="5">
        <f t="shared" si="3"/>
        <v>0</v>
      </c>
      <c r="M22" s="3" t="s">
        <v>15</v>
      </c>
      <c r="O22" s="1" t="s">
        <v>30</v>
      </c>
      <c r="P22" s="5">
        <f t="shared" si="4"/>
        <v>0</v>
      </c>
      <c r="Q22" s="3" t="s">
        <v>15</v>
      </c>
    </row>
    <row r="23" spans="2:17" x14ac:dyDescent="0.25">
      <c r="B23" s="1" t="s">
        <v>31</v>
      </c>
      <c r="C23" s="3">
        <v>14</v>
      </c>
      <c r="D23" s="3">
        <f>SUMIF($C$5:$C$6,"100",$AD$5:$AD$6)</f>
        <v>0</v>
      </c>
      <c r="E23" s="3">
        <v>57.5</v>
      </c>
      <c r="F23" s="3">
        <v>16.25</v>
      </c>
      <c r="G23" s="3"/>
      <c r="H23" s="3"/>
      <c r="I23" s="3"/>
      <c r="J23" s="3"/>
      <c r="K23" s="3"/>
      <c r="L23" s="5">
        <f t="shared" si="3"/>
        <v>87.75</v>
      </c>
      <c r="M23" s="3" t="s">
        <v>15</v>
      </c>
      <c r="O23" s="1" t="s">
        <v>31</v>
      </c>
      <c r="P23" s="5">
        <f t="shared" si="4"/>
        <v>88</v>
      </c>
      <c r="Q23" s="3" t="s">
        <v>15</v>
      </c>
    </row>
    <row r="24" spans="2:17" x14ac:dyDescent="0.25">
      <c r="B24" s="1" t="s">
        <v>32</v>
      </c>
      <c r="C24" s="3">
        <v>0</v>
      </c>
      <c r="D24" s="3">
        <f>SUMIF($C$5:$C$6,"120",$AD$5:$AD$6)</f>
        <v>0</v>
      </c>
      <c r="E24" s="3">
        <v>0</v>
      </c>
      <c r="F24" s="3">
        <v>0</v>
      </c>
      <c r="G24" s="3"/>
      <c r="H24" s="3"/>
      <c r="I24" s="3"/>
      <c r="J24" s="3"/>
      <c r="K24" s="3"/>
      <c r="L24" s="5">
        <f t="shared" si="3"/>
        <v>0</v>
      </c>
      <c r="M24" s="3" t="s">
        <v>15</v>
      </c>
      <c r="O24" s="1" t="s">
        <v>32</v>
      </c>
      <c r="P24" s="5">
        <f t="shared" si="4"/>
        <v>0</v>
      </c>
      <c r="Q24" s="3" t="s">
        <v>15</v>
      </c>
    </row>
    <row r="25" spans="2:17" x14ac:dyDescent="0.25">
      <c r="B25" s="1" t="s">
        <v>33</v>
      </c>
      <c r="C25" s="3">
        <v>0</v>
      </c>
      <c r="D25" s="3">
        <f>SUMIF($C$5:$C$6,"140",$AD$5:$AD$6)</f>
        <v>0</v>
      </c>
      <c r="E25" s="3">
        <v>0</v>
      </c>
      <c r="F25" s="3">
        <v>0</v>
      </c>
      <c r="G25" s="3"/>
      <c r="H25" s="3"/>
      <c r="I25" s="3"/>
      <c r="J25" s="3"/>
      <c r="K25" s="3"/>
      <c r="L25" s="5">
        <f t="shared" si="3"/>
        <v>0</v>
      </c>
      <c r="M25" s="3" t="s">
        <v>15</v>
      </c>
      <c r="O25" s="1" t="s">
        <v>33</v>
      </c>
      <c r="P25" s="5">
        <f t="shared" si="4"/>
        <v>0</v>
      </c>
      <c r="Q25" s="3" t="s">
        <v>15</v>
      </c>
    </row>
    <row r="26" spans="2:17" x14ac:dyDescent="0.25">
      <c r="B26" s="1" t="s">
        <v>34</v>
      </c>
      <c r="C26" s="3">
        <v>0</v>
      </c>
      <c r="D26" s="3">
        <f>SUMIF($C$5:$C$6,"160",$AD$5:$AD$6)</f>
        <v>0</v>
      </c>
      <c r="E26" s="3">
        <v>0</v>
      </c>
      <c r="F26" s="3">
        <v>0</v>
      </c>
      <c r="G26" s="3"/>
      <c r="H26" s="3"/>
      <c r="I26" s="3"/>
      <c r="J26" s="3"/>
      <c r="K26" s="3"/>
      <c r="L26" s="5">
        <f t="shared" si="3"/>
        <v>0</v>
      </c>
      <c r="M26" s="3" t="s">
        <v>15</v>
      </c>
      <c r="O26" s="1" t="s">
        <v>34</v>
      </c>
      <c r="P26" s="5">
        <f t="shared" si="4"/>
        <v>0</v>
      </c>
      <c r="Q26" s="3" t="s">
        <v>15</v>
      </c>
    </row>
    <row r="27" spans="2:17" x14ac:dyDescent="0.25">
      <c r="B27" s="1" t="s">
        <v>35</v>
      </c>
      <c r="C27" s="3">
        <v>0</v>
      </c>
      <c r="D27" s="3">
        <f>SUMIF($C$5:$C$6,"180",$AD$5:$AD$6)</f>
        <v>0</v>
      </c>
      <c r="E27" s="3">
        <v>0</v>
      </c>
      <c r="F27" s="3">
        <v>0</v>
      </c>
      <c r="G27" s="3"/>
      <c r="H27" s="3"/>
      <c r="I27" s="3"/>
      <c r="J27" s="3"/>
      <c r="K27" s="3"/>
      <c r="L27" s="5">
        <f t="shared" si="3"/>
        <v>0</v>
      </c>
      <c r="M27" s="3" t="s">
        <v>15</v>
      </c>
      <c r="O27" s="1" t="s">
        <v>35</v>
      </c>
      <c r="P27" s="5">
        <f t="shared" si="4"/>
        <v>0</v>
      </c>
      <c r="Q27" s="3" t="s">
        <v>15</v>
      </c>
    </row>
    <row r="28" spans="2:17" x14ac:dyDescent="0.25">
      <c r="B28" s="1" t="s">
        <v>36</v>
      </c>
      <c r="C28" s="3">
        <v>0</v>
      </c>
      <c r="D28" s="3">
        <f>SUMIF($C$5:$C$6,"200",$AD$5:$AD$6)</f>
        <v>0</v>
      </c>
      <c r="E28" s="3">
        <v>0</v>
      </c>
      <c r="F28" s="3">
        <v>0</v>
      </c>
      <c r="G28" s="3"/>
      <c r="H28" s="3"/>
      <c r="I28" s="3"/>
      <c r="J28" s="3"/>
      <c r="K28" s="3"/>
      <c r="L28" s="5">
        <f t="shared" si="3"/>
        <v>0</v>
      </c>
      <c r="M28" s="3" t="s">
        <v>15</v>
      </c>
      <c r="O28" s="1" t="s">
        <v>36</v>
      </c>
      <c r="P28" s="5">
        <f t="shared" si="4"/>
        <v>0</v>
      </c>
      <c r="Q28" s="3" t="s">
        <v>15</v>
      </c>
    </row>
    <row r="29" spans="2:17" x14ac:dyDescent="0.25">
      <c r="B29" s="1" t="s">
        <v>37</v>
      </c>
      <c r="C29" s="3">
        <v>0</v>
      </c>
      <c r="D29" s="3">
        <f>SUMIF($C$5:$C$6,"220",$AD$5:$AD$6)</f>
        <v>0</v>
      </c>
      <c r="E29" s="3">
        <v>0</v>
      </c>
      <c r="F29" s="3">
        <v>0</v>
      </c>
      <c r="G29" s="3"/>
      <c r="H29" s="3"/>
      <c r="I29" s="3"/>
      <c r="J29" s="3"/>
      <c r="K29" s="3"/>
      <c r="L29" s="5">
        <f t="shared" si="3"/>
        <v>0</v>
      </c>
      <c r="M29" s="3" t="s">
        <v>15</v>
      </c>
      <c r="O29" s="1" t="s">
        <v>37</v>
      </c>
      <c r="P29" s="5">
        <f t="shared" si="4"/>
        <v>0</v>
      </c>
      <c r="Q29" s="3" t="s">
        <v>15</v>
      </c>
    </row>
    <row r="30" spans="2:17" x14ac:dyDescent="0.25">
      <c r="B30" s="1" t="s">
        <v>38</v>
      </c>
      <c r="C30" s="3">
        <v>0</v>
      </c>
      <c r="D30" s="3">
        <f>SUMIF($C$5:$C$6,"240",$AD$5:$AD$6)</f>
        <v>0</v>
      </c>
      <c r="E30" s="3">
        <v>0</v>
      </c>
      <c r="F30" s="3">
        <v>0</v>
      </c>
      <c r="G30" s="3"/>
      <c r="H30" s="3"/>
      <c r="I30" s="3"/>
      <c r="J30" s="3"/>
      <c r="K30" s="3"/>
      <c r="L30" s="5">
        <f t="shared" si="3"/>
        <v>0</v>
      </c>
      <c r="M30" s="3" t="s">
        <v>15</v>
      </c>
      <c r="O30" s="1" t="s">
        <v>38</v>
      </c>
      <c r="P30" s="5">
        <f t="shared" si="4"/>
        <v>0</v>
      </c>
      <c r="Q30" s="3" t="s">
        <v>15</v>
      </c>
    </row>
  </sheetData>
  <phoneticPr fontId="1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H14"/>
  <sheetViews>
    <sheetView workbookViewId="0">
      <selection activeCell="F8" sqref="F8"/>
    </sheetView>
  </sheetViews>
  <sheetFormatPr baseColWidth="10" defaultRowHeight="15" x14ac:dyDescent="0.25"/>
  <cols>
    <col min="2" max="2" width="20.7109375" customWidth="1"/>
    <col min="3" max="4" width="5.7109375" customWidth="1"/>
    <col min="8" max="8" width="13.7109375" bestFit="1" customWidth="1"/>
  </cols>
  <sheetData>
    <row r="1" spans="2:8" x14ac:dyDescent="0.25">
      <c r="F1" s="1" t="s">
        <v>46</v>
      </c>
      <c r="G1" s="1" t="s">
        <v>47</v>
      </c>
      <c r="H1" s="1" t="s">
        <v>48</v>
      </c>
    </row>
    <row r="2" spans="2:8" x14ac:dyDescent="0.25">
      <c r="B2" s="1" t="s">
        <v>4</v>
      </c>
      <c r="C2" s="5">
        <f>Tableau!P4</f>
        <v>41</v>
      </c>
      <c r="D2" s="3" t="s">
        <v>15</v>
      </c>
      <c r="F2" s="1">
        <f>ROUNDUP(C2,0)</f>
        <v>41</v>
      </c>
      <c r="G2" s="1"/>
      <c r="H2" s="1"/>
    </row>
    <row r="3" spans="2:8" x14ac:dyDescent="0.25">
      <c r="B3" s="1" t="s">
        <v>6</v>
      </c>
      <c r="C3" s="5">
        <f>Tableau!P5</f>
        <v>25</v>
      </c>
      <c r="D3" s="3" t="s">
        <v>15</v>
      </c>
      <c r="F3" s="7">
        <f>ROUNDUP(C3/7,0)</f>
        <v>4</v>
      </c>
      <c r="G3" s="1">
        <v>30</v>
      </c>
      <c r="H3" s="7">
        <f>F3/G3</f>
        <v>0.13333333333333333</v>
      </c>
    </row>
    <row r="4" spans="2:8" x14ac:dyDescent="0.25">
      <c r="B4" s="1" t="s">
        <v>10</v>
      </c>
      <c r="C4" s="5">
        <f>Tableau!P6</f>
        <v>36</v>
      </c>
      <c r="D4" s="3" t="s">
        <v>14</v>
      </c>
      <c r="F4" s="7">
        <f>ROUNDUP(C4/10,0)</f>
        <v>4</v>
      </c>
      <c r="G4" s="1">
        <v>80</v>
      </c>
      <c r="H4" s="7">
        <f t="shared" ref="H4:H13" si="0">F4/G4</f>
        <v>0.05</v>
      </c>
    </row>
    <row r="5" spans="2:8" x14ac:dyDescent="0.25">
      <c r="B5" s="1" t="s">
        <v>20</v>
      </c>
      <c r="C5" s="5">
        <f>Tableau!P7</f>
        <v>0</v>
      </c>
      <c r="D5" s="3" t="s">
        <v>21</v>
      </c>
      <c r="F5" s="7">
        <f>C5</f>
        <v>0</v>
      </c>
      <c r="G5" s="1">
        <v>12</v>
      </c>
      <c r="H5" s="7">
        <f t="shared" si="0"/>
        <v>0</v>
      </c>
    </row>
    <row r="6" spans="2:8" x14ac:dyDescent="0.25">
      <c r="B6" s="1" t="s">
        <v>45</v>
      </c>
      <c r="C6" s="5">
        <f>Tableau!P8</f>
        <v>0</v>
      </c>
      <c r="D6" s="3" t="s">
        <v>21</v>
      </c>
      <c r="F6" s="7">
        <f>C6</f>
        <v>0</v>
      </c>
      <c r="G6" s="1">
        <v>12</v>
      </c>
      <c r="H6" s="7">
        <f t="shared" si="0"/>
        <v>0</v>
      </c>
    </row>
    <row r="7" spans="2:8" x14ac:dyDescent="0.25">
      <c r="B7" s="1" t="s">
        <v>5</v>
      </c>
      <c r="C7" s="5">
        <f>Tableau!P9</f>
        <v>135</v>
      </c>
      <c r="D7" s="3" t="s">
        <v>15</v>
      </c>
      <c r="F7" s="7">
        <f>ROUNDUP(C7/200,0)</f>
        <v>1</v>
      </c>
      <c r="G7" s="1">
        <v>1</v>
      </c>
      <c r="H7" s="7">
        <f t="shared" si="0"/>
        <v>1</v>
      </c>
    </row>
    <row r="8" spans="2:8" x14ac:dyDescent="0.25">
      <c r="B8" s="1" t="s">
        <v>7</v>
      </c>
      <c r="C8" s="5">
        <f>Tableau!P10</f>
        <v>159</v>
      </c>
      <c r="D8" s="3" t="s">
        <v>15</v>
      </c>
      <c r="F8" s="7">
        <f>ROUNDUP(C8/7,0)</f>
        <v>23</v>
      </c>
      <c r="G8" s="1">
        <v>30</v>
      </c>
      <c r="H8" s="7">
        <f t="shared" si="0"/>
        <v>0.76666666666666672</v>
      </c>
    </row>
    <row r="9" spans="2:8" x14ac:dyDescent="0.25">
      <c r="B9" s="1" t="s">
        <v>9</v>
      </c>
      <c r="C9" s="5">
        <f>Tableau!P11</f>
        <v>135</v>
      </c>
      <c r="D9" s="3" t="s">
        <v>15</v>
      </c>
      <c r="F9" s="7">
        <f t="shared" ref="F9:F10" si="1">ROUNDUP(C9/7,0)</f>
        <v>20</v>
      </c>
      <c r="G9" s="1">
        <v>30</v>
      </c>
      <c r="H9" s="7">
        <f t="shared" si="0"/>
        <v>0.66666666666666663</v>
      </c>
    </row>
    <row r="10" spans="2:8" x14ac:dyDescent="0.25">
      <c r="B10" s="1" t="s">
        <v>8</v>
      </c>
      <c r="C10" s="5">
        <f>Tableau!P12</f>
        <v>93</v>
      </c>
      <c r="D10" s="3" t="s">
        <v>15</v>
      </c>
      <c r="F10" s="7">
        <f t="shared" si="1"/>
        <v>14</v>
      </c>
      <c r="G10" s="1">
        <v>30</v>
      </c>
      <c r="H10" s="7">
        <f t="shared" si="0"/>
        <v>0.46666666666666667</v>
      </c>
    </row>
    <row r="11" spans="2:8" x14ac:dyDescent="0.25">
      <c r="B11" s="1" t="s">
        <v>11</v>
      </c>
      <c r="C11" s="5">
        <f>Tableau!P13</f>
        <v>0</v>
      </c>
      <c r="D11" s="3" t="s">
        <v>15</v>
      </c>
      <c r="F11" s="7">
        <f>ROUNDUP(C11/6,0)</f>
        <v>0</v>
      </c>
      <c r="G11" s="1">
        <v>28</v>
      </c>
      <c r="H11" s="7">
        <f t="shared" si="0"/>
        <v>0</v>
      </c>
    </row>
    <row r="12" spans="2:8" x14ac:dyDescent="0.25">
      <c r="B12" s="1" t="s">
        <v>13</v>
      </c>
      <c r="C12" s="5">
        <f>Tableau!P14</f>
        <v>70</v>
      </c>
      <c r="D12" s="3" t="s">
        <v>15</v>
      </c>
      <c r="F12" s="7">
        <f t="shared" ref="F12:F13" si="2">ROUNDUP(C12/6,0)</f>
        <v>12</v>
      </c>
      <c r="G12" s="1">
        <v>24</v>
      </c>
      <c r="H12" s="7">
        <f t="shared" si="0"/>
        <v>0.5</v>
      </c>
    </row>
    <row r="13" spans="2:8" x14ac:dyDescent="0.25">
      <c r="B13" s="1" t="s">
        <v>12</v>
      </c>
      <c r="C13" s="5">
        <f>Tableau!P15</f>
        <v>41</v>
      </c>
      <c r="D13" s="3" t="s">
        <v>15</v>
      </c>
      <c r="F13" s="7">
        <f t="shared" si="2"/>
        <v>7</v>
      </c>
      <c r="G13" s="1">
        <v>24</v>
      </c>
      <c r="H13" s="7">
        <f t="shared" si="0"/>
        <v>0.29166666666666669</v>
      </c>
    </row>
    <row r="14" spans="2:8" x14ac:dyDescent="0.25">
      <c r="G14" s="1" t="s">
        <v>44</v>
      </c>
      <c r="H14" s="7">
        <f>SUM(H2:H13)</f>
        <v>3.875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Calculateur</vt:lpstr>
      <vt:lpstr>Tableau</vt:lpstr>
      <vt:lpstr>Rouleaux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William DAHLINGER</dc:creator>
  <cp:lastModifiedBy>Utilisateur Windows</cp:lastModifiedBy>
  <dcterms:created xsi:type="dcterms:W3CDTF">2022-12-19T09:22:08Z</dcterms:created>
  <dcterms:modified xsi:type="dcterms:W3CDTF">2022-12-19T17:38:26Z</dcterms:modified>
</cp:coreProperties>
</file>