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euille 1" sheetId="1" r:id="rId4"/>
    <sheet name="Feuille 2" sheetId="2" r:id="rId5"/>
    <sheet name="Feuille 3" sheetId="3" r:id="rId6"/>
  </sheets>
</workbook>
</file>

<file path=xl/sharedStrings.xml><?xml version="1.0" encoding="utf-8"?>
<sst xmlns="http://schemas.openxmlformats.org/spreadsheetml/2006/main" uniqueCount="81">
  <si>
    <t>Tableau 1</t>
  </si>
  <si>
    <t>Nom et Prénom des élèves</t>
  </si>
  <si>
    <t>Genre (M = Masculin / F = Féminin)</t>
  </si>
  <si>
    <t>Poids en Kg</t>
  </si>
  <si>
    <t>Age en année</t>
  </si>
  <si>
    <t>Taille en cm</t>
  </si>
  <si>
    <t>Performance au lancer de javelot en mètre</t>
  </si>
  <si>
    <t>Performance au Sprint 50 mètres en seconde</t>
  </si>
  <si>
    <t>Classement de la classe au javelot</t>
  </si>
  <si>
    <t>Classement de la classe en sprint</t>
  </si>
  <si>
    <t>Classement fille Javelot</t>
  </si>
  <si>
    <t>Classement gars javelot</t>
  </si>
  <si>
    <t>Classement fille sprint</t>
  </si>
  <si>
    <t>Classement gars sprint</t>
  </si>
  <si>
    <t>Pourcentage par rapport à la meilleur performance en Javelot</t>
  </si>
  <si>
    <t>Pourcentage par rapport à la meilleur performance en sprint</t>
  </si>
  <si>
    <t>Pourcentage par rapport à la meilleur performance en Javelot pour les filles</t>
  </si>
  <si>
    <t>Pourcentage par rapport à la meilleur performance en Javelot pour les gars</t>
  </si>
  <si>
    <t>Pourcentage par rapport à la meilleur performance en sprint pour les filles</t>
  </si>
  <si>
    <t>Pourcentage par rapport à la meilleur performance en sprint pour les gars</t>
  </si>
  <si>
    <t>Qualification (Oui /Non) des élèves pour le javelot.  Si perf &gt; 20 alors qualifié</t>
  </si>
  <si>
    <t>Qualification (Oui/Non) des élèves pour le sprint.  Si perf &lt; 8 alors qualifié</t>
  </si>
  <si>
    <t>Darelle Annaelle</t>
  </si>
  <si>
    <t>F</t>
  </si>
  <si>
    <t>non</t>
  </si>
  <si>
    <t>Lancer de Javelot / mètre</t>
  </si>
  <si>
    <t>Sprint / sec</t>
  </si>
  <si>
    <t>Fossé Jean-Batiste</t>
  </si>
  <si>
    <t>M</t>
  </si>
  <si>
    <t>Moyenne de la classe</t>
  </si>
  <si>
    <t>MOYENNE(F2:F26)</t>
  </si>
  <si>
    <t>Benoit Rémi</t>
  </si>
  <si>
    <t>Ecart type des performances</t>
  </si>
  <si>
    <t>Drouin Julie</t>
  </si>
  <si>
    <t>Meilleur performance</t>
  </si>
  <si>
    <t>Bretagne Shaina</t>
  </si>
  <si>
    <t>oui</t>
  </si>
  <si>
    <t>Pire performance</t>
  </si>
  <si>
    <t>Meudal Eliot</t>
  </si>
  <si>
    <t>Somme des performances des filles</t>
  </si>
  <si>
    <t>Averty Marine</t>
  </si>
  <si>
    <t>Somme des performances des garçons</t>
  </si>
  <si>
    <t>Roger Guillaume</t>
  </si>
  <si>
    <t>Nombre de filles qualifié</t>
  </si>
  <si>
    <t>Olivier Thomas</t>
  </si>
  <si>
    <t>Nombre de gars qualifié</t>
  </si>
  <si>
    <t>Billard Awen</t>
  </si>
  <si>
    <t>Besnauld Marcus</t>
  </si>
  <si>
    <t>Deter Zoé</t>
  </si>
  <si>
    <t>Mainget Léa</t>
  </si>
  <si>
    <t>Riou Yoann</t>
  </si>
  <si>
    <t>Malufo Anaïs</t>
  </si>
  <si>
    <t>Capelle Hugo</t>
  </si>
  <si>
    <t>Chiron Andréa</t>
  </si>
  <si>
    <t>Collard Théo</t>
  </si>
  <si>
    <t>Legrand Léo</t>
  </si>
  <si>
    <t xml:space="preserve">Petit Manon </t>
  </si>
  <si>
    <t>Vailant Matilde</t>
  </si>
  <si>
    <t xml:space="preserve">Renault Gaelle </t>
  </si>
  <si>
    <t>Anuston Jennifer</t>
  </si>
  <si>
    <t xml:space="preserve">Lego Stephanie </t>
  </si>
  <si>
    <t>Rêvo Aurelien</t>
  </si>
  <si>
    <t>Sur numbers je ne trouve pas la fonction tableau croisé dynamique, je l’ai donc fait sur google sheets (voir le lien)</t>
  </si>
  <si>
    <r>
      <rPr>
        <b val="1"/>
        <u val="single"/>
        <sz val="10"/>
        <color indexed="18"/>
        <rFont val="Helvetica Neue"/>
      </rPr>
      <t>https://docs.google.com/spreadsheets/d/1WS4A-OrQJJ6jB6WXZnuzXgKHqHQjG_Dz_u1wn27tnHM/edit#gid=180670007</t>
    </r>
  </si>
  <si>
    <t>Lego Stephanie</t>
  </si>
  <si>
    <t>Renault Gaelle</t>
  </si>
  <si>
    <t>Petit Manon</t>
  </si>
  <si>
    <t>Pour le javelot (ce sont les mêmes calcules pour le sprint, seul les valeurs changent)</t>
  </si>
  <si>
    <t>FORMULE</t>
  </si>
  <si>
    <t>RANG(Performance au lancer de javelot en mètre Darelle Annaelle;F2:F26;)</t>
  </si>
  <si>
    <t>SI(B3="f";NB.SIS(B;"F";F;"&gt;"&amp;F3)+1;"")</t>
  </si>
  <si>
    <t>SI(B3="f";NB.SIS(B;"F";G;"&gt;"&amp;G3)+1;"")</t>
  </si>
  <si>
    <t>RANG.POURCENTAGE($F$2:$F$26;Performance au lancer de javelot en mètre Darelle Annaelle;$Performance au lancer de javelot en mètre $Riou Yoann)×100</t>
  </si>
  <si>
    <t>F3×100÷$F$26</t>
  </si>
  <si>
    <t>F4×100÷$F$16</t>
  </si>
  <si>
    <t>SI(Performance au lancer de javelot en mètre Darelle Annaelle&lt;20;"non";"oui")</t>
  </si>
  <si>
    <t>ECARTYPE(F2:F26)</t>
  </si>
  <si>
    <t>MAX(F2:F26)</t>
  </si>
  <si>
    <t>MIN(F2:F26)</t>
  </si>
  <si>
    <t>SOMME.SI(B2:B26;"F";F2:F26)</t>
  </si>
  <si>
    <t>SOMME.SI(B2:B26;"M";F2:F26)</t>
  </si>
</sst>
</file>

<file path=xl/styles.xml><?xml version="1.0" encoding="utf-8"?>
<styleSheet xmlns="http://schemas.openxmlformats.org/spreadsheetml/2006/main">
  <numFmts count="1">
    <numFmt numFmtId="0" formatCode="General"/>
  </numFmts>
  <fonts count="9">
    <font>
      <sz val="10"/>
      <color indexed="8"/>
      <name val="Helvetica Neue"/>
    </font>
    <font>
      <sz val="12"/>
      <color indexed="8"/>
      <name val="Helvetica Neue"/>
    </font>
    <font>
      <sz val="13"/>
      <color indexed="8"/>
      <name val="Helvetica Neue"/>
    </font>
    <font>
      <b val="1"/>
      <sz val="10"/>
      <color indexed="8"/>
      <name val="Helvetica Neue"/>
    </font>
    <font>
      <sz val="11"/>
      <color indexed="8"/>
      <name val="Helvetica Neue"/>
    </font>
    <font>
      <sz val="9"/>
      <color indexed="8"/>
      <name val="Helvetica Neue"/>
    </font>
    <font>
      <b val="1"/>
      <u val="single"/>
      <sz val="10"/>
      <color indexed="18"/>
      <name val="Helvetica Neue"/>
    </font>
    <font>
      <b val="1"/>
      <sz val="10"/>
      <color indexed="8"/>
      <name val="Helvetica Neue"/>
    </font>
    <font>
      <sz val="10"/>
      <color indexed="8"/>
      <name val="Helvetica Neue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3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0"/>
      </right>
      <top style="thin">
        <color indexed="11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3"/>
      </top>
      <bottom/>
      <diagonal/>
    </border>
    <border>
      <left/>
      <right/>
      <top style="thin">
        <color indexed="13"/>
      </top>
      <bottom/>
      <diagonal/>
    </border>
    <border>
      <left/>
      <right style="thin">
        <color indexed="10"/>
      </right>
      <top style="thin">
        <color indexed="13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1"/>
      </right>
      <top/>
      <bottom/>
      <diagonal/>
    </border>
    <border>
      <left style="thin">
        <color indexed="11"/>
      </left>
      <right/>
      <top/>
      <bottom/>
      <diagonal/>
    </border>
    <border>
      <left style="thin">
        <color indexed="10"/>
      </left>
      <right style="thin">
        <color indexed="11"/>
      </right>
      <top/>
      <bottom style="thin">
        <color indexed="10"/>
      </bottom>
      <diagonal/>
    </border>
    <border>
      <left style="thin">
        <color indexed="11"/>
      </left>
      <right/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" fillId="2" borderId="1" applyNumberFormat="1" applyFont="1" applyFill="1" applyBorder="1" applyAlignment="1" applyProtection="0">
      <alignment vertical="center"/>
    </xf>
    <xf numFmtId="0" fontId="1" fillId="2" borderId="2" applyNumberFormat="0" applyFont="1" applyFill="1" applyBorder="1" applyAlignment="1" applyProtection="0">
      <alignment vertical="center"/>
    </xf>
    <xf numFmtId="0" fontId="1" fillId="2" borderId="3" applyNumberFormat="0" applyFont="1" applyFill="1" applyBorder="1" applyAlignment="1" applyProtection="0">
      <alignment vertical="center"/>
    </xf>
    <xf numFmtId="49" fontId="3" fillId="3" borderId="4" applyNumberFormat="1" applyFont="1" applyFill="1" applyBorder="1" applyAlignment="1" applyProtection="0">
      <alignment vertical="top" wrapText="1"/>
    </xf>
    <xf numFmtId="0" fontId="3" fillId="3" borderId="4" applyNumberFormat="0" applyFont="1" applyFill="1" applyBorder="1" applyAlignment="1" applyProtection="0">
      <alignment vertical="top" wrapText="1"/>
    </xf>
    <xf numFmtId="49" fontId="3" fillId="4" borderId="5" applyNumberFormat="1" applyFont="1" applyFill="1" applyBorder="1" applyAlignment="1" applyProtection="0">
      <alignment vertical="top" wrapText="1"/>
    </xf>
    <xf numFmtId="49" fontId="0" fillId="2" borderId="6" applyNumberFormat="1" applyFont="1" applyFill="1" applyBorder="1" applyAlignment="1" applyProtection="0">
      <alignment vertical="top" wrapText="1"/>
    </xf>
    <xf numFmtId="0" fontId="0" fillId="2" borderId="7" applyNumberFormat="1" applyFont="1" applyFill="1" applyBorder="1" applyAlignment="1" applyProtection="0">
      <alignment vertical="top" wrapText="1"/>
    </xf>
    <xf numFmtId="0" fontId="0" fillId="2" borderId="8" applyNumberFormat="1" applyFont="1" applyFill="1" applyBorder="1" applyAlignment="1" applyProtection="0">
      <alignment vertical="top" wrapText="1"/>
    </xf>
    <xf numFmtId="49" fontId="0" fillId="2" borderId="8" applyNumberFormat="1" applyFont="1" applyFill="1" applyBorder="1" applyAlignment="1" applyProtection="0">
      <alignment vertical="top" wrapText="1"/>
    </xf>
    <xf numFmtId="49" fontId="0" fillId="2" borderId="7" applyNumberFormat="1" applyFont="1" applyFill="1" applyBorder="1" applyAlignment="1" applyProtection="0">
      <alignment vertical="top" wrapText="1"/>
    </xf>
    <xf numFmtId="0" fontId="0" fillId="2" borderId="7" applyNumberFormat="0" applyFont="1" applyFill="1" applyBorder="1" applyAlignment="1" applyProtection="0">
      <alignment vertical="top" wrapText="1"/>
    </xf>
    <xf numFmtId="49" fontId="3" fillId="4" borderId="9" applyNumberFormat="1" applyFont="1" applyFill="1" applyBorder="1" applyAlignment="1" applyProtection="0">
      <alignment vertical="top" wrapText="1"/>
    </xf>
    <xf numFmtId="49" fontId="0" fillId="2" borderId="10" applyNumberFormat="1" applyFont="1" applyFill="1" applyBorder="1" applyAlignment="1" applyProtection="0">
      <alignment vertical="top" wrapText="1"/>
    </xf>
    <xf numFmtId="0" fontId="0" fillId="2" borderId="11" applyNumberFormat="1" applyFont="1" applyFill="1" applyBorder="1" applyAlignment="1" applyProtection="0">
      <alignment vertical="top" wrapText="1"/>
    </xf>
    <xf numFmtId="49" fontId="0" fillId="2" borderId="11" applyNumberFormat="1" applyFont="1" applyFill="1" applyBorder="1" applyAlignment="1" applyProtection="0">
      <alignment vertical="top" wrapText="1"/>
    </xf>
    <xf numFmtId="0" fontId="0" fillId="2" borderId="11" applyNumberFormat="0" applyFont="1" applyFill="1" applyBorder="1" applyAlignment="1" applyProtection="0">
      <alignment vertical="top" wrapText="1"/>
    </xf>
    <xf numFmtId="0" fontId="0" fillId="2" borderId="12" applyNumberFormat="0" applyFont="1" applyFill="1" applyBorder="1" applyAlignment="1" applyProtection="0">
      <alignment vertical="top" wrapText="1"/>
    </xf>
    <xf numFmtId="0" fontId="0" fillId="2" borderId="13" applyNumberFormat="0" applyFont="1" applyFill="1" applyBorder="1" applyAlignment="1" applyProtection="0">
      <alignment vertical="top" wrapText="1"/>
    </xf>
    <xf numFmtId="0" fontId="0" fillId="2" borderId="14" applyNumberFormat="0" applyFont="1" applyFill="1" applyBorder="1" applyAlignment="1" applyProtection="0">
      <alignment vertical="top" wrapText="1"/>
    </xf>
    <xf numFmtId="0" fontId="0" fillId="2" borderId="15" applyNumberFormat="0" applyFont="1" applyFill="1" applyBorder="1" applyAlignment="1" applyProtection="0">
      <alignment vertical="top" wrapText="1"/>
    </xf>
    <xf numFmtId="0" fontId="0" fillId="2" borderId="16" applyNumberFormat="0" applyFont="1" applyFill="1" applyBorder="1" applyAlignment="1" applyProtection="0">
      <alignment vertical="top" wrapText="1"/>
    </xf>
    <xf numFmtId="0" fontId="0" fillId="2" borderId="17" applyNumberFormat="0" applyFont="1" applyFill="1" applyBorder="1" applyAlignment="1" applyProtection="0">
      <alignment vertical="top" wrapText="1"/>
    </xf>
    <xf numFmtId="0" fontId="0" fillId="2" borderId="18" applyNumberFormat="0" applyFont="1" applyFill="1" applyBorder="1" applyAlignment="1" applyProtection="0">
      <alignment vertical="top" wrapText="1"/>
    </xf>
    <xf numFmtId="0" fontId="0" fillId="2" borderId="19" applyNumberFormat="0" applyFont="1" applyFill="1" applyBorder="1" applyAlignment="1" applyProtection="0">
      <alignment vertical="top" wrapText="1"/>
    </xf>
    <xf numFmtId="0" fontId="0" fillId="2" borderId="20" applyNumberFormat="0" applyFont="1" applyFill="1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5" fillId="2" borderId="1" applyNumberFormat="1" applyFont="1" applyFill="1" applyBorder="1" applyAlignment="1" applyProtection="0">
      <alignment horizontal="center" vertical="center"/>
    </xf>
    <xf numFmtId="0" fontId="1" fillId="2" borderId="2" applyNumberFormat="0" applyFont="1" applyFill="1" applyBorder="1" applyAlignment="1" applyProtection="0">
      <alignment horizontal="center" vertical="center"/>
    </xf>
    <xf numFmtId="0" fontId="1" fillId="2" borderId="3" applyNumberFormat="0" applyFont="1" applyFill="1" applyBorder="1" applyAlignment="1" applyProtection="0">
      <alignment horizontal="center" vertical="center"/>
    </xf>
    <xf numFmtId="0" fontId="0" borderId="21" applyNumberFormat="0" applyFont="1" applyFill="0" applyBorder="1" applyAlignment="1" applyProtection="0">
      <alignment vertical="bottom" wrapText="1"/>
    </xf>
    <xf numFmtId="0" fontId="0" borderId="22" applyNumberFormat="0" applyFont="1" applyFill="0" applyBorder="1" applyAlignment="1" applyProtection="0">
      <alignment vertical="bottom" wrapText="1"/>
    </xf>
    <xf numFmtId="0" fontId="0" borderId="23" applyNumberFormat="0" applyFont="1" applyFill="0" applyBorder="1" applyAlignment="1" applyProtection="0">
      <alignment vertical="bottom" wrapText="1"/>
    </xf>
    <xf numFmtId="49" fontId="7" fillId="5" borderId="15" applyNumberFormat="1" applyFont="1" applyFill="1" applyBorder="1" applyAlignment="1" applyProtection="0">
      <alignment vertical="top" wrapText="1" readingOrder="1"/>
    </xf>
    <xf numFmtId="49" fontId="7" fillId="5" borderId="16" applyNumberFormat="1" applyFont="1" applyFill="1" applyBorder="1" applyAlignment="1" applyProtection="0">
      <alignment vertical="top" wrapText="1" readingOrder="1"/>
    </xf>
    <xf numFmtId="0" fontId="0" borderId="16" applyNumberFormat="0" applyFont="1" applyFill="0" applyBorder="1" applyAlignment="1" applyProtection="0">
      <alignment vertical="bottom" wrapText="1"/>
    </xf>
    <xf numFmtId="49" fontId="7" fillId="5" borderId="17" applyNumberFormat="1" applyFont="1" applyFill="1" applyBorder="1" applyAlignment="1" applyProtection="0">
      <alignment vertical="top" wrapText="1" readingOrder="1"/>
    </xf>
    <xf numFmtId="49" fontId="7" fillId="6" borderId="15" applyNumberFormat="1" applyFont="1" applyFill="1" applyBorder="1" applyAlignment="1" applyProtection="0">
      <alignment vertical="top" wrapText="1" readingOrder="1"/>
    </xf>
    <xf numFmtId="0" fontId="8" borderId="16" applyNumberFormat="1" applyFont="1" applyFill="0" applyBorder="1" applyAlignment="1" applyProtection="0">
      <alignment vertical="top" wrapText="1" readingOrder="1"/>
    </xf>
    <xf numFmtId="49" fontId="7" fillId="6" borderId="16" applyNumberFormat="1" applyFont="1" applyFill="1" applyBorder="1" applyAlignment="1" applyProtection="0">
      <alignment vertical="top" wrapText="1" readingOrder="1"/>
    </xf>
    <xf numFmtId="0" fontId="8" borderId="17" applyNumberFormat="1" applyFont="1" applyFill="0" applyBorder="1" applyAlignment="1" applyProtection="0">
      <alignment vertical="top" wrapText="1" readingOrder="1"/>
    </xf>
    <xf numFmtId="0" fontId="0" borderId="18" applyNumberFormat="0" applyFont="1" applyFill="0" applyBorder="1" applyAlignment="1" applyProtection="0">
      <alignment vertical="bottom" wrapText="1"/>
    </xf>
    <xf numFmtId="0" fontId="0" borderId="19" applyNumberFormat="0" applyFont="1" applyFill="0" applyBorder="1" applyAlignment="1" applyProtection="0">
      <alignment vertical="bottom" wrapText="1"/>
    </xf>
    <xf numFmtId="0" fontId="0" borderId="20" applyNumberFormat="0" applyFont="1" applyFill="0" applyBorder="1" applyAlignment="1" applyProtection="0">
      <alignment vertical="bottom" wrapText="1"/>
    </xf>
    <xf numFmtId="0" fontId="0" applyNumberFormat="1" applyFont="1" applyFill="0" applyBorder="0" applyAlignment="1" applyProtection="0">
      <alignment vertical="top" wrapText="1"/>
    </xf>
    <xf numFmtId="0" fontId="0" fillId="2" borderId="24" applyNumberFormat="0" applyFont="1" applyFill="1" applyBorder="1" applyAlignment="1" applyProtection="0">
      <alignment vertical="top" wrapText="1"/>
    </xf>
    <xf numFmtId="49" fontId="1" fillId="2" borderId="2" applyNumberFormat="1" applyFont="1" applyFill="1" applyBorder="1" applyAlignment="1" applyProtection="0">
      <alignment horizontal="center" vertical="center"/>
    </xf>
    <xf numFmtId="0" fontId="0" fillId="2" borderId="25" applyNumberFormat="0" applyFont="1" applyFill="1" applyBorder="1" applyAlignment="1" applyProtection="0">
      <alignment vertical="top" wrapText="1"/>
    </xf>
    <xf numFmtId="0" fontId="0" fillId="2" borderId="26" applyNumberFormat="0" applyFont="1" applyFill="1" applyBorder="1" applyAlignment="1" applyProtection="0">
      <alignment vertical="top" wrapText="1"/>
    </xf>
    <xf numFmtId="0" fontId="0" fillId="2" borderId="27" applyNumberFormat="0" applyFont="1" applyFill="1" applyBorder="1" applyAlignment="1" applyProtection="0">
      <alignment vertical="top" wrapText="1"/>
    </xf>
    <xf numFmtId="0" fontId="0" fillId="2" borderId="28" applyNumberFormat="0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29" applyNumberFormat="0" applyFont="1" applyFill="1" applyBorder="1" applyAlignment="1" applyProtection="0">
      <alignment vertical="top" wrapText="1"/>
    </xf>
    <xf numFmtId="0" fontId="0" fillId="2" borderId="30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  <rgbColor rgb="ffb8b8b8"/>
      <rgbColor rgb="ffcb297b"/>
      <rgbColor rgb="fff8ba00"/>
      <rgbColor rgb="ff0000ff"/>
      <rgbColor rgb="ffafb3b2"/>
      <rgbColor rgb="ffd3d3d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Helvetica Neue"/>
              </a:defRPr>
            </a:pPr>
            <a:r>
              <a:rPr b="0" i="0" strike="noStrike" sz="1200" u="none">
                <a:solidFill>
                  <a:srgbClr val="000000"/>
                </a:solidFill>
                <a:latin typeface="Helvetica Neue"/>
              </a:rPr>
              <a:t>Graphique des performances de la classes lors du lancer de javelot</a:t>
            </a:r>
          </a:p>
        </c:rich>
      </c:tx>
      <c:layout>
        <c:manualLayout>
          <c:xMode val="edge"/>
          <c:yMode val="edge"/>
          <c:x val="0.345397"/>
          <c:y val="0"/>
          <c:w val="0.309207"/>
          <c:h val="0.0704691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348455"/>
          <c:y val="0.0704691"/>
          <c:w val="0.942595"/>
          <c:h val="0.711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1'!$F$2</c:f>
              <c:strCache>
                <c:ptCount val="1"/>
                <c:pt idx="0">
                  <c:v>Performance au lancer de javelot en mètre</c:v>
                </c:pt>
              </c:strCache>
            </c:strRef>
          </c:tx>
          <c:spPr>
            <a:solidFill>
              <a:srgbClr val="FFFFFF"/>
            </a:solidFill>
            <a:ln w="50800" cap="flat">
              <a:solidFill>
                <a:srgbClr val="CB297B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CB297B"/>
                </a:solidFill>
                <a:prstDash val="solid"/>
                <a:miter lim="400000"/>
              </a:ln>
              <a:effectLst/>
            </c:spPr>
          </c:marker>
          <c:dLbls>
            <c:numFmt formatCode="General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1'!$F$3:$F$27</c:f>
              <c:numCache>
                <c:ptCount val="25"/>
                <c:pt idx="0">
                  <c:v>5.000000</c:v>
                </c:pt>
                <c:pt idx="1">
                  <c:v>8.000000</c:v>
                </c:pt>
                <c:pt idx="2">
                  <c:v>4.000000</c:v>
                </c:pt>
                <c:pt idx="3">
                  <c:v>12.000000</c:v>
                </c:pt>
                <c:pt idx="4">
                  <c:v>26.000000</c:v>
                </c:pt>
                <c:pt idx="5">
                  <c:v>6.000000</c:v>
                </c:pt>
                <c:pt idx="6">
                  <c:v>17.000000</c:v>
                </c:pt>
                <c:pt idx="7">
                  <c:v>17.000000</c:v>
                </c:pt>
                <c:pt idx="8">
                  <c:v>19.000000</c:v>
                </c:pt>
                <c:pt idx="9">
                  <c:v>14.000000</c:v>
                </c:pt>
                <c:pt idx="10">
                  <c:v>8.000000</c:v>
                </c:pt>
                <c:pt idx="11">
                  <c:v>5.000000</c:v>
                </c:pt>
                <c:pt idx="12">
                  <c:v>9.000000</c:v>
                </c:pt>
                <c:pt idx="13">
                  <c:v>30.000000</c:v>
                </c:pt>
                <c:pt idx="14">
                  <c:v>22.000000</c:v>
                </c:pt>
                <c:pt idx="15">
                  <c:v>6.000000</c:v>
                </c:pt>
                <c:pt idx="16">
                  <c:v>20.000000</c:v>
                </c:pt>
                <c:pt idx="17">
                  <c:v>19.000000</c:v>
                </c:pt>
                <c:pt idx="18">
                  <c:v>18.000000</c:v>
                </c:pt>
                <c:pt idx="19">
                  <c:v>24.000000</c:v>
                </c:pt>
                <c:pt idx="20">
                  <c:v>14.000000</c:v>
                </c:pt>
                <c:pt idx="21">
                  <c:v>11.000000</c:v>
                </c:pt>
                <c:pt idx="22">
                  <c:v>22.000000</c:v>
                </c:pt>
                <c:pt idx="23">
                  <c:v>26.000000</c:v>
                </c:pt>
                <c:pt idx="24">
                  <c:v>11.000000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B8B8B8"/>
              </a:solidFill>
              <a:prstDash val="solid"/>
              <a:miter lim="400000"/>
            </a:ln>
          </c:spPr>
        </c:majorGridlines>
        <c:title>
          <c:tx>
            <c:rich>
              <a:bodyPr rot="-5400000"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Helvetica Neue"/>
                  </a:defRPr>
                </a:pPr>
                <a:r>
                  <a:rPr b="0" i="0" strike="noStrike" sz="1000" u="none">
                    <a:solidFill>
                      <a:srgbClr val="000000"/>
                    </a:solidFill>
                    <a:latin typeface="Helvetica Neue"/>
                  </a:rPr>
                  <a:t>Distance en mètre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-162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autoZero"/>
        <c:crossBetween val="midCat"/>
        <c:majorUnit val="7.5"/>
        <c:minorUnit val="3.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.069048"/>
          <c:y val="0.0256734"/>
          <c:w val="0.907401"/>
          <c:h val="0.057536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Helvetica Neue"/>
            </a:defRPr>
          </a:pPr>
        </a:p>
      </c:txPr>
    </c:legend>
    <c:plotVisOnly val="1"/>
    <c:dispBlanksAs val="gap"/>
  </c:chart>
  <c:spPr>
    <a:noFill/>
    <a:ln>
      <a:noFill/>
    </a:ln>
    <a:effectLst/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Helvetica Neue"/>
              </a:defRPr>
            </a:pPr>
            <a:r>
              <a:rPr b="0" i="0" strike="noStrike" sz="1200" u="none">
                <a:solidFill>
                  <a:srgbClr val="000000"/>
                </a:solidFill>
                <a:latin typeface="Helvetica Neue"/>
              </a:rPr>
              <a:t>Graphique des performance de la classes lors du sprint 50mètre</a:t>
            </a:r>
          </a:p>
        </c:rich>
      </c:tx>
      <c:layout>
        <c:manualLayout>
          <c:xMode val="edge"/>
          <c:yMode val="edge"/>
          <c:x val="0.348317"/>
          <c:y val="0"/>
          <c:w val="0.303365"/>
          <c:h val="0.074228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279881"/>
          <c:y val="0.074228"/>
          <c:w val="0.948853"/>
          <c:h val="0.696251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1'!$G$2</c:f>
              <c:strCache>
                <c:ptCount val="1"/>
                <c:pt idx="0">
                  <c:v>Performance au Sprint 50 mètres en seconde</c:v>
                </c:pt>
              </c:strCache>
            </c:strRef>
          </c:tx>
          <c:spPr>
            <a:solidFill>
              <a:srgbClr val="FFFFFF"/>
            </a:solidFill>
            <a:ln w="50800" cap="flat">
              <a:solidFill>
                <a:srgbClr val="F8BA00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F8BA00"/>
                </a:solidFill>
                <a:prstDash val="solid"/>
                <a:miter lim="400000"/>
              </a:ln>
              <a:effectLst/>
            </c:spPr>
          </c:marker>
          <c:dLbls>
            <c:numFmt formatCode="General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1'!$G$3:$G$27</c:f>
              <c:numCache>
                <c:ptCount val="25"/>
                <c:pt idx="0">
                  <c:v>10.020000</c:v>
                </c:pt>
                <c:pt idx="1">
                  <c:v>9.080000</c:v>
                </c:pt>
                <c:pt idx="2">
                  <c:v>8.450000</c:v>
                </c:pt>
                <c:pt idx="3">
                  <c:v>8.350000</c:v>
                </c:pt>
                <c:pt idx="4">
                  <c:v>8.280000</c:v>
                </c:pt>
                <c:pt idx="5">
                  <c:v>9.720000</c:v>
                </c:pt>
                <c:pt idx="6">
                  <c:v>9.360000</c:v>
                </c:pt>
                <c:pt idx="7">
                  <c:v>8.280000</c:v>
                </c:pt>
                <c:pt idx="8">
                  <c:v>8.740000</c:v>
                </c:pt>
                <c:pt idx="9">
                  <c:v>8.040000</c:v>
                </c:pt>
                <c:pt idx="10">
                  <c:v>7.780000</c:v>
                </c:pt>
                <c:pt idx="11">
                  <c:v>7.530000</c:v>
                </c:pt>
                <c:pt idx="12">
                  <c:v>7.380000</c:v>
                </c:pt>
                <c:pt idx="13">
                  <c:v>7.290000</c:v>
                </c:pt>
                <c:pt idx="14">
                  <c:v>6.010000</c:v>
                </c:pt>
                <c:pt idx="15">
                  <c:v>8.630000</c:v>
                </c:pt>
                <c:pt idx="16">
                  <c:v>6.060000</c:v>
                </c:pt>
                <c:pt idx="17">
                  <c:v>6.080000</c:v>
                </c:pt>
                <c:pt idx="18">
                  <c:v>6.680000</c:v>
                </c:pt>
                <c:pt idx="19">
                  <c:v>8.390000</c:v>
                </c:pt>
                <c:pt idx="20">
                  <c:v>6.930000</c:v>
                </c:pt>
                <c:pt idx="21">
                  <c:v>7.990000</c:v>
                </c:pt>
                <c:pt idx="22">
                  <c:v>7.730000</c:v>
                </c:pt>
                <c:pt idx="23">
                  <c:v>7.390000</c:v>
                </c:pt>
                <c:pt idx="24">
                  <c:v>9.820000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B8B8B8"/>
              </a:solidFill>
              <a:prstDash val="solid"/>
              <a:miter lim="400000"/>
            </a:ln>
          </c:spPr>
        </c:majorGridlines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autoZero"/>
        <c:crossBetween val="midCat"/>
        <c:majorUnit val="2.75"/>
        <c:minorUnit val="1.3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.0670188"/>
          <c:y val="0.0283932"/>
          <c:w val="0.914429"/>
          <c:h val="0.0592717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Helvetica Neue"/>
            </a:defRPr>
          </a:pPr>
        </a:p>
      </c:txPr>
    </c:legend>
    <c:plotVisOnly val="1"/>
    <c:dispBlanksAs val="gap"/>
  </c:chart>
  <c:spPr>
    <a:noFill/>
    <a:ln>
      <a:noFill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130352</xdr:colOff>
      <xdr:row>31</xdr:row>
      <xdr:rowOff>129310</xdr:rowOff>
    </xdr:from>
    <xdr:to>
      <xdr:col>12</xdr:col>
      <xdr:colOff>763578</xdr:colOff>
      <xdr:row>49</xdr:row>
      <xdr:rowOff>154899</xdr:rowOff>
    </xdr:to>
    <xdr:graphicFrame>
      <xdr:nvGraphicFramePr>
        <xdr:cNvPr id="2" name="Chart 2"/>
        <xdr:cNvGraphicFramePr/>
      </xdr:nvGraphicFramePr>
      <xdr:xfrm>
        <a:off x="130352" y="10119130"/>
        <a:ext cx="14806427" cy="4574730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  <xdr:twoCellAnchor>
    <xdr:from>
      <xdr:col>0</xdr:col>
      <xdr:colOff>378975</xdr:colOff>
      <xdr:row>51</xdr:row>
      <xdr:rowOff>70424</xdr:rowOff>
    </xdr:from>
    <xdr:to>
      <xdr:col>12</xdr:col>
      <xdr:colOff>628673</xdr:colOff>
      <xdr:row>68</xdr:row>
      <xdr:rowOff>117076</xdr:rowOff>
    </xdr:to>
    <xdr:graphicFrame>
      <xdr:nvGraphicFramePr>
        <xdr:cNvPr id="3" name="Chart 3"/>
        <xdr:cNvGraphicFramePr/>
      </xdr:nvGraphicFramePr>
      <xdr:xfrm>
        <a:off x="378975" y="15114844"/>
        <a:ext cx="14422899" cy="4343063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2"/>
        </a:graphicData>
      </a:graphic>
    </xdr:graphicFrame>
    <xdr:clientData/>
  </xdr:twoCellAnchor>
  <xdr:twoCellAnchor>
    <xdr:from>
      <xdr:col>0</xdr:col>
      <xdr:colOff>0</xdr:colOff>
      <xdr:row>44</xdr:row>
      <xdr:rowOff>244232</xdr:rowOff>
    </xdr:from>
    <xdr:to>
      <xdr:col>0</xdr:col>
      <xdr:colOff>287601</xdr:colOff>
      <xdr:row>61</xdr:row>
      <xdr:rowOff>168981</xdr:rowOff>
    </xdr:to>
    <xdr:sp>
      <xdr:nvSpPr>
        <xdr:cNvPr id="4" name="Shape 4"/>
        <xdr:cNvSpPr txBox="1"/>
      </xdr:nvSpPr>
      <xdr:spPr>
        <a:xfrm rot="16187032">
          <a:off x="-1985536" y="15486320"/>
          <a:ext cx="4221160" cy="2876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1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1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Temps en seconde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docs.google.com/spreadsheets/d/1WS4A-OrQJJ6jB6WXZnuzXgKHqHQjG_Dz_u1wn27tnHM/edit#gid=180670007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Z69"/>
  <sheetViews>
    <sheetView workbookViewId="0" showGridLines="0" defaultGridColor="1"/>
  </sheetViews>
  <sheetFormatPr defaultColWidth="16.3333" defaultRowHeight="19.9" customHeight="1" outlineLevelRow="0" outlineLevelCol="0"/>
  <cols>
    <col min="1" max="26" width="15.5" style="1" customWidth="1"/>
    <col min="27" max="16384" width="16.3516" style="1" customWidth="1"/>
  </cols>
  <sheetData>
    <row r="1" ht="27.6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ht="77.85" customHeight="1">
      <c r="A2" t="s" s="5">
        <v>1</v>
      </c>
      <c r="B2" t="s" s="5">
        <v>2</v>
      </c>
      <c r="C2" t="s" s="5">
        <v>3</v>
      </c>
      <c r="D2" t="s" s="5">
        <v>4</v>
      </c>
      <c r="E2" t="s" s="5">
        <v>5</v>
      </c>
      <c r="F2" t="s" s="5">
        <v>6</v>
      </c>
      <c r="G2" t="s" s="5">
        <v>7</v>
      </c>
      <c r="H2" t="s" s="5">
        <v>8</v>
      </c>
      <c r="I2" t="s" s="5">
        <v>9</v>
      </c>
      <c r="J2" t="s" s="5">
        <v>10</v>
      </c>
      <c r="K2" t="s" s="5">
        <v>11</v>
      </c>
      <c r="L2" t="s" s="5">
        <v>12</v>
      </c>
      <c r="M2" t="s" s="5">
        <v>13</v>
      </c>
      <c r="N2" t="s" s="5">
        <v>14</v>
      </c>
      <c r="O2" t="s" s="5">
        <v>15</v>
      </c>
      <c r="P2" t="s" s="5">
        <v>16</v>
      </c>
      <c r="Q2" t="s" s="5">
        <v>17</v>
      </c>
      <c r="R2" t="s" s="5">
        <v>18</v>
      </c>
      <c r="S2" t="s" s="5">
        <v>19</v>
      </c>
      <c r="T2" t="s" s="5">
        <v>20</v>
      </c>
      <c r="U2" t="s" s="5">
        <v>21</v>
      </c>
      <c r="V2" s="6"/>
      <c r="W2" s="6"/>
      <c r="X2" s="6"/>
      <c r="Y2" s="6"/>
      <c r="Z2" s="6"/>
    </row>
    <row r="3" ht="31.35" customHeight="1">
      <c r="A3" t="s" s="7">
        <v>22</v>
      </c>
      <c r="B3" t="s" s="8">
        <v>23</v>
      </c>
      <c r="C3" s="9">
        <v>60</v>
      </c>
      <c r="D3" s="9">
        <v>16</v>
      </c>
      <c r="E3" s="9">
        <v>155</v>
      </c>
      <c r="F3" s="9">
        <v>5</v>
      </c>
      <c r="G3" s="9">
        <v>10.02</v>
      </c>
      <c r="H3" s="9">
        <f>RANK(F3,F3:F27)</f>
        <v>23</v>
      </c>
      <c r="I3" s="9">
        <f>RANK(G3,G3:G27,1)</f>
        <v>25</v>
      </c>
      <c r="J3" s="10">
        <f>IF(B3="f",_xlfn.COUNTIFS(B1:B69,"F",F1:F69,"&gt;"&amp;F3)+1,"")</f>
        <v>12</v>
      </c>
      <c r="K3" t="s" s="11">
        <f>IF(B3="m",_xlfn.COUNTIFS(B1:B69,"F",F1:F69,"&gt;"&amp;F3)+1,"")</f>
      </c>
      <c r="L3" s="9">
        <f>IF(B3="f",_xlfn.COUNTIFS(B1:B69,"F",G1:G69,"&lt;"&amp;G3)+1,"")</f>
        <v>13</v>
      </c>
      <c r="M3" t="s" s="12">
        <f>IF(B3="m",_xlfn.COUNTIFS(B1:B69,"M",G1:G69,"&lt;"&amp;G3)+1,"")</f>
      </c>
      <c r="N3" s="9">
        <f>PERCENTRANK($F$3:$F$27,F3,$F$16)*100</f>
        <v>4.16666666666667</v>
      </c>
      <c r="O3" s="9">
        <f>$G$17*100/G3</f>
        <v>59.9800399201597</v>
      </c>
      <c r="P3" s="9">
        <f>F3*100/$F$26</f>
        <v>19.2307692307692</v>
      </c>
      <c r="Q3" s="13"/>
      <c r="R3" s="9">
        <f>$G$17*100/G3</f>
        <v>59.9800399201597</v>
      </c>
      <c r="S3" s="13"/>
      <c r="T3" t="s" s="12">
        <f>IF(F3&lt;20,"non","oui")</f>
        <v>24</v>
      </c>
      <c r="U3" t="s" s="12">
        <f>IF(G3&lt;8,"oui","non")</f>
        <v>24</v>
      </c>
      <c r="V3" s="13"/>
      <c r="W3" s="13"/>
      <c r="X3" t="s" s="12">
        <v>25</v>
      </c>
      <c r="Y3" t="s" s="12">
        <v>26</v>
      </c>
      <c r="Z3" s="13"/>
    </row>
    <row r="4" ht="31.15" customHeight="1">
      <c r="A4" t="s" s="14">
        <v>27</v>
      </c>
      <c r="B4" t="s" s="15">
        <v>28</v>
      </c>
      <c r="C4" s="16">
        <v>70</v>
      </c>
      <c r="D4" s="16">
        <v>16</v>
      </c>
      <c r="E4" s="16">
        <v>170</v>
      </c>
      <c r="F4" s="16">
        <v>8</v>
      </c>
      <c r="G4" s="16">
        <v>9.08</v>
      </c>
      <c r="H4" s="16">
        <f>RANK(F4,F3:F27)</f>
        <v>19</v>
      </c>
      <c r="I4" s="16">
        <f>RANK(G4,G3:G27,1)</f>
        <v>21</v>
      </c>
      <c r="J4" t="s" s="11">
        <f>IF(B4="f",_xlfn.COUNTIFS(B1:B69,"F",F1:F69,"&gt;"&amp;F4)+1,"")</f>
      </c>
      <c r="K4" s="10">
        <f>IF(B4="m",_xlfn.COUNTIFS(B1:B69,"F",F1:F69,"&gt;"&amp;F4)+1,"")</f>
        <v>12</v>
      </c>
      <c r="L4" t="s" s="17">
        <f>IF(B4="f",_xlfn.COUNTIFS(B1:B69,"F",G1:G69,"&lt;"&amp;G4)+1,"")</f>
      </c>
      <c r="M4" s="16">
        <f>IF(B4="m",_xlfn.COUNTIFS(B1:B69,"M",G1:G69,"&lt;"&amp;G4)+1,"")</f>
        <v>10</v>
      </c>
      <c r="N4" s="16">
        <f>PERCENTRANK($F$3:$F$27,F4,$F$16)*100</f>
        <v>20.8333333333333</v>
      </c>
      <c r="O4" s="16">
        <f>$G$17*100/G4</f>
        <v>66.18942731277529</v>
      </c>
      <c r="P4" s="18"/>
      <c r="Q4" s="16">
        <f>F4*100/$F$16</f>
        <v>26.6666666666667</v>
      </c>
      <c r="R4" s="18"/>
      <c r="S4" s="16">
        <f>$G$20*100/G4</f>
        <v>66.9603524229075</v>
      </c>
      <c r="T4" t="s" s="17">
        <f>IF(F4&lt;20,"non","oui")</f>
        <v>24</v>
      </c>
      <c r="U4" t="s" s="17">
        <f>IF(G4&lt;8,"oui","non")</f>
        <v>24</v>
      </c>
      <c r="V4" s="18"/>
      <c r="W4" t="s" s="17">
        <v>29</v>
      </c>
      <c r="X4" t="s" s="17">
        <v>30</v>
      </c>
      <c r="Y4" s="16">
        <f>AVERAGE(G3:G27)</f>
        <v>8.000400000000001</v>
      </c>
      <c r="Z4" s="18"/>
    </row>
    <row r="5" ht="31.15" customHeight="1">
      <c r="A5" t="s" s="14">
        <v>31</v>
      </c>
      <c r="B5" t="s" s="15">
        <v>28</v>
      </c>
      <c r="C5" s="16">
        <v>59</v>
      </c>
      <c r="D5" s="16">
        <v>17</v>
      </c>
      <c r="E5" s="16">
        <v>190</v>
      </c>
      <c r="F5" s="16">
        <v>4</v>
      </c>
      <c r="G5" s="16">
        <v>8.449999999999999</v>
      </c>
      <c r="H5" s="16">
        <f>RANK(F5,F3:F27)</f>
        <v>25</v>
      </c>
      <c r="I5" s="16">
        <f>RANK(G5,G3:G27,1)</f>
        <v>18</v>
      </c>
      <c r="J5" t="s" s="11">
        <f>IF(B5="f",_xlfn.COUNTIFS(B1:B69,"F",F1:F69,"&gt;"&amp;F5)+1,"")</f>
      </c>
      <c r="K5" s="10">
        <f>IF(B5="m",_xlfn.COUNTIFS(B1:B69,"F",F1:F69,"&gt;"&amp;F5)+1,"")</f>
        <v>14</v>
      </c>
      <c r="L5" t="s" s="17">
        <f>IF(B5="f",_xlfn.COUNTIFS(B1:B69,"F",G1:G69,"&lt;"&amp;G5)+1,"")</f>
      </c>
      <c r="M5" s="16">
        <f>IF(B5="m",_xlfn.COUNTIFS(B1:B69,"M",G1:G69,"&lt;"&amp;G5)+1,"")</f>
        <v>7</v>
      </c>
      <c r="N5" s="16">
        <v>13.3333333</v>
      </c>
      <c r="O5" s="16">
        <f>$G$17*100/G5</f>
        <v>71.12426035502961</v>
      </c>
      <c r="P5" s="18"/>
      <c r="Q5" s="16">
        <f>F5*100/$F$16</f>
        <v>13.3333333333333</v>
      </c>
      <c r="R5" s="18"/>
      <c r="S5" s="16">
        <f>$G$20*100/G5</f>
        <v>71.9526627218935</v>
      </c>
      <c r="T5" t="s" s="17">
        <f>IF(F5&lt;20,"non","oui")</f>
        <v>24</v>
      </c>
      <c r="U5" t="s" s="17">
        <f>IF(G5&lt;8,"oui","non")</f>
        <v>24</v>
      </c>
      <c r="V5" s="18"/>
      <c r="W5" t="s" s="17">
        <v>32</v>
      </c>
      <c r="X5" s="16">
        <f>STDEV(F3:F27)</f>
        <v>7.5824358443269</v>
      </c>
      <c r="Y5" s="16">
        <f>STDEV(G3:G27)</f>
        <v>1.13371616083274</v>
      </c>
      <c r="Z5" s="18"/>
    </row>
    <row r="6" ht="31.15" customHeight="1">
      <c r="A6" t="s" s="14">
        <v>33</v>
      </c>
      <c r="B6" t="s" s="15">
        <v>23</v>
      </c>
      <c r="C6" s="16">
        <v>55</v>
      </c>
      <c r="D6" s="16">
        <v>16</v>
      </c>
      <c r="E6" s="16">
        <v>160</v>
      </c>
      <c r="F6" s="16">
        <v>12</v>
      </c>
      <c r="G6" s="16">
        <v>8.35</v>
      </c>
      <c r="H6" s="16">
        <f>RANK(F6,F3:F27)</f>
        <v>15</v>
      </c>
      <c r="I6" s="16">
        <f>RANK(G6,G3:G27,1)</f>
        <v>16</v>
      </c>
      <c r="J6" s="10">
        <f>IF(B6="f",_xlfn.COUNTIFS(B1:B69,"F",F1:F69,"&gt;"&amp;F6)+1,"")</f>
        <v>10</v>
      </c>
      <c r="K6" t="s" s="11">
        <f>IF(B6="m",_xlfn.COUNTIFS(B1:B69,"F",F1:F69,"&gt;"&amp;F6)+1,"")</f>
      </c>
      <c r="L6" s="16">
        <f>IF(B6="f",_xlfn.COUNTIFS(B1:B69,"F",G1:G69,"&lt;"&amp;G6)+1,"")</f>
        <v>10</v>
      </c>
      <c r="M6" t="s" s="17">
        <f>IF(B6="m",_xlfn.COUNTIFS(B1:B69,"M",G1:G69,"&lt;"&amp;G6)+1,"")</f>
      </c>
      <c r="N6" s="16">
        <f>PERCENTRANK($F$3:$F$27,F6,$F$16)*100</f>
        <v>41.6666666666667</v>
      </c>
      <c r="O6" s="16">
        <f>$G$17*100/G6</f>
        <v>71.9760479041916</v>
      </c>
      <c r="P6" s="16">
        <f>F6*100/$F$26</f>
        <v>46.1538461538462</v>
      </c>
      <c r="Q6" s="18"/>
      <c r="R6" s="16">
        <f>$G$17*100/G6</f>
        <v>71.9760479041916</v>
      </c>
      <c r="S6" s="18"/>
      <c r="T6" t="s" s="17">
        <f>IF(F6&lt;20,"non","oui")</f>
        <v>24</v>
      </c>
      <c r="U6" t="s" s="17">
        <f>IF(G6&lt;8,"oui","non")</f>
        <v>24</v>
      </c>
      <c r="V6" s="18"/>
      <c r="W6" t="s" s="17">
        <v>34</v>
      </c>
      <c r="X6" s="16">
        <f>MAX(F3:F27)</f>
        <v>30</v>
      </c>
      <c r="Y6" s="16">
        <f>MIN(G3:G27)</f>
        <v>6.01</v>
      </c>
      <c r="Z6" s="18"/>
    </row>
    <row r="7" ht="19.35" customHeight="1">
      <c r="A7" t="s" s="14">
        <v>35</v>
      </c>
      <c r="B7" t="s" s="15">
        <v>23</v>
      </c>
      <c r="C7" s="16">
        <v>49</v>
      </c>
      <c r="D7" s="16">
        <v>16</v>
      </c>
      <c r="E7" s="16">
        <v>167</v>
      </c>
      <c r="F7" s="16">
        <v>26</v>
      </c>
      <c r="G7" s="16">
        <v>8.279999999999999</v>
      </c>
      <c r="H7" s="16">
        <f>RANK(F7,F3:F27)</f>
        <v>2</v>
      </c>
      <c r="I7" s="16">
        <f>RANK(G7,G3:G27,1)</f>
        <v>14</v>
      </c>
      <c r="J7" s="10">
        <f>IF(B7="f",_xlfn.COUNTIFS(B1:B69,"F",F1:F69,"&gt;"&amp;F7)+1,"")</f>
        <v>1</v>
      </c>
      <c r="K7" t="s" s="11">
        <f>IF(B7="m",_xlfn.COUNTIFS(B1:B69,"F",F1:F69,"&gt;"&amp;F7)+1,"")</f>
      </c>
      <c r="L7" s="16">
        <f>IF(B7="f",_xlfn.COUNTIFS(B1:B69,"F",G1:G69,"&lt;"&amp;G7)+1,"")</f>
        <v>9</v>
      </c>
      <c r="M7" t="s" s="17">
        <f>IF(B7="m",_xlfn.COUNTIFS(B1:B69,"M",G1:G69,"&lt;"&amp;G7)+1,"")</f>
      </c>
      <c r="N7" s="16">
        <f>PERCENTRANK($F$3:$F$27,F7,$F$16)*100</f>
        <v>91.6666666666667</v>
      </c>
      <c r="O7" s="16">
        <f>$G$17*100/G7</f>
        <v>72.5845410628019</v>
      </c>
      <c r="P7" s="16">
        <f>F7*100/$F$26</f>
        <v>100</v>
      </c>
      <c r="Q7" s="18"/>
      <c r="R7" s="16">
        <f>$G$17*100/G7</f>
        <v>72.5845410628019</v>
      </c>
      <c r="S7" s="18"/>
      <c r="T7" t="s" s="17">
        <f>IF(F7&lt;20,"non","oui")</f>
        <v>36</v>
      </c>
      <c r="U7" t="s" s="17">
        <f>IF(G7&lt;8,"oui","non")</f>
        <v>24</v>
      </c>
      <c r="V7" s="18"/>
      <c r="W7" t="s" s="17">
        <v>37</v>
      </c>
      <c r="X7" s="16">
        <f>MIN(F3:F27)</f>
        <v>4</v>
      </c>
      <c r="Y7" s="16">
        <f>MAX(G3:G27)</f>
        <v>10.02</v>
      </c>
      <c r="Z7" s="18"/>
    </row>
    <row r="8" ht="42.75" customHeight="1">
      <c r="A8" t="s" s="14">
        <v>38</v>
      </c>
      <c r="B8" t="s" s="15">
        <v>28</v>
      </c>
      <c r="C8" s="16">
        <v>77</v>
      </c>
      <c r="D8" s="16">
        <v>17</v>
      </c>
      <c r="E8" s="16">
        <v>159</v>
      </c>
      <c r="F8" s="16">
        <v>6</v>
      </c>
      <c r="G8" s="16">
        <v>9.720000000000001</v>
      </c>
      <c r="H8" s="16">
        <f>RANK(F8,F3:F27)</f>
        <v>21</v>
      </c>
      <c r="I8" s="16">
        <f>RANK(G8,G3:G27,1)</f>
        <v>23</v>
      </c>
      <c r="J8" t="s" s="11">
        <f>IF(B8="f",_xlfn.COUNTIFS(B1:B69,"F",F1:F69,"&gt;"&amp;F8)+1,"")</f>
      </c>
      <c r="K8" s="10">
        <f>IF(B8="m",_xlfn.COUNTIFS(B1:B69,"F",F1:F69,"&gt;"&amp;F8)+1,"")</f>
        <v>12</v>
      </c>
      <c r="L8" t="s" s="17">
        <f>IF(B8="f",_xlfn.COUNTIFS(B1:B69,"F",G1:G69,"&lt;"&amp;G8)+1,"")</f>
      </c>
      <c r="M8" s="16">
        <f>IF(B8="m",_xlfn.COUNTIFS(B1:B69,"M",G1:G69,"&lt;"&amp;G8)+1,"")</f>
        <v>11</v>
      </c>
      <c r="N8" s="16">
        <f>PERCENTRANK($F$3:$F$27,F8,$F$16)*100</f>
        <v>12.5</v>
      </c>
      <c r="O8" s="16">
        <f>$G$17*100/G8</f>
        <v>61.8312757201646</v>
      </c>
      <c r="P8" s="18"/>
      <c r="Q8" s="16">
        <f>F8*100/$F$16</f>
        <v>20</v>
      </c>
      <c r="R8" s="18"/>
      <c r="S8" s="16">
        <f>$G$20*100/G8</f>
        <v>62.5514403292181</v>
      </c>
      <c r="T8" t="s" s="17">
        <f>IF(F8&lt;20,"non","oui")</f>
        <v>24</v>
      </c>
      <c r="U8" t="s" s="17">
        <f>IF(G8&lt;8,"oui","non")</f>
        <v>24</v>
      </c>
      <c r="V8" s="18"/>
      <c r="W8" t="s" s="17">
        <v>39</v>
      </c>
      <c r="X8" s="16">
        <f>SUMIF(B3:B27,"F",F3:F27)</f>
        <v>216</v>
      </c>
      <c r="Y8" s="16">
        <f>SUMIF(B3:B27,"F",G3:G27)</f>
        <v>101.47</v>
      </c>
      <c r="Z8" s="18"/>
    </row>
    <row r="9" ht="42.75" customHeight="1">
      <c r="A9" t="s" s="14">
        <v>40</v>
      </c>
      <c r="B9" t="s" s="15">
        <v>23</v>
      </c>
      <c r="C9" s="16">
        <v>79</v>
      </c>
      <c r="D9" s="16">
        <v>17</v>
      </c>
      <c r="E9" s="16">
        <v>153</v>
      </c>
      <c r="F9" s="16">
        <v>17</v>
      </c>
      <c r="G9" s="16">
        <v>9.359999999999999</v>
      </c>
      <c r="H9" s="16">
        <f>RANK(F9,F3:F27)</f>
        <v>11</v>
      </c>
      <c r="I9" s="16">
        <f>RANK(G9,G3:G27,1)</f>
        <v>22</v>
      </c>
      <c r="J9" s="10">
        <f>IF(B9="f",_xlfn.COUNTIFS(B1:B69,"F",F1:F69,"&gt;"&amp;F9)+1,"")</f>
        <v>7</v>
      </c>
      <c r="K9" t="s" s="11">
        <f>IF(B9="m",_xlfn.COUNTIFS(B1:B69,"F",F1:F69,"&gt;"&amp;F9)+1,"")</f>
      </c>
      <c r="L9" s="16">
        <f>IF(B9="f",_xlfn.COUNTIFS(B1:B69,"F",G1:G69,"&lt;"&amp;G9)+1,"")</f>
        <v>12</v>
      </c>
      <c r="M9" t="s" s="17">
        <f>IF(B9="m",_xlfn.COUNTIFS(B1:B69,"M",G1:G69,"&lt;"&amp;G9)+1,"")</f>
      </c>
      <c r="N9" s="16">
        <f>PERCENTRANK($F$3:$F$27,F9,$F$16)*100</f>
        <v>54.1666666666667</v>
      </c>
      <c r="O9" s="16">
        <f>$G$17*100/G9</f>
        <v>64.2094017094017</v>
      </c>
      <c r="P9" s="16">
        <f>F9*100/$F$26</f>
        <v>65.3846153846154</v>
      </c>
      <c r="Q9" s="18"/>
      <c r="R9" s="16">
        <f>$G$17*100/G9</f>
        <v>64.2094017094017</v>
      </c>
      <c r="S9" s="18"/>
      <c r="T9" t="s" s="17">
        <f>IF(F9&lt;20,"non","oui")</f>
        <v>24</v>
      </c>
      <c r="U9" t="s" s="17">
        <f>IF(G9&lt;8,"oui","non")</f>
        <v>24</v>
      </c>
      <c r="V9" s="18"/>
      <c r="W9" t="s" s="17">
        <v>41</v>
      </c>
      <c r="X9" s="16">
        <f>SUMIF(B3:B27,"M",F3:F27)</f>
        <v>157</v>
      </c>
      <c r="Y9" s="16">
        <f>SUMIF(B3:B27,"M",G3:G27)</f>
        <v>98.54000000000001</v>
      </c>
      <c r="Z9" s="18"/>
    </row>
    <row r="10" ht="31.15" customHeight="1">
      <c r="A10" t="s" s="14">
        <v>42</v>
      </c>
      <c r="B10" t="s" s="15">
        <v>28</v>
      </c>
      <c r="C10" s="16">
        <v>54</v>
      </c>
      <c r="D10" s="16">
        <v>17</v>
      </c>
      <c r="E10" s="16">
        <v>188</v>
      </c>
      <c r="F10" s="16">
        <v>17</v>
      </c>
      <c r="G10" s="16">
        <v>8.279999999999999</v>
      </c>
      <c r="H10" s="16">
        <f>RANK(F10,F3:F27)</f>
        <v>11</v>
      </c>
      <c r="I10" s="16">
        <f>RANK(G10,G3:G27,1)</f>
        <v>14</v>
      </c>
      <c r="J10" t="s" s="11">
        <f>IF(B10="f",_xlfn.COUNTIFS(B1:B69,"F",F1:F69,"&gt;"&amp;F10)+1,"")</f>
      </c>
      <c r="K10" s="10">
        <f>IF(B10="m",_xlfn.COUNTIFS(B1:B69,"F",F1:F69,"&gt;"&amp;F10)+1,"")</f>
        <v>7</v>
      </c>
      <c r="L10" t="s" s="17">
        <f>IF(B10="f",_xlfn.COUNTIFS(B1:B69,"F",G1:G69,"&lt;"&amp;G10)+1,"")</f>
      </c>
      <c r="M10" s="16">
        <f>IF(B10="m",_xlfn.COUNTIFS(B1:B69,"M",G1:G69,"&lt;"&amp;G10)+1,"")</f>
        <v>6</v>
      </c>
      <c r="N10" s="16">
        <f>PERCENTRANK($F$3:$F$27,F10,$F$16)*100</f>
        <v>54.1666666666667</v>
      </c>
      <c r="O10" s="16">
        <f>$G$17*100/G10</f>
        <v>72.5845410628019</v>
      </c>
      <c r="P10" s="18"/>
      <c r="Q10" s="16">
        <f>F10*100/$F$16</f>
        <v>56.6666666666667</v>
      </c>
      <c r="R10" s="18"/>
      <c r="S10" s="16">
        <f>$G$20*100/G10</f>
        <v>73.4299516908213</v>
      </c>
      <c r="T10" t="s" s="17">
        <f>IF(F10&lt;20,"non","oui")</f>
        <v>24</v>
      </c>
      <c r="U10" t="s" s="17">
        <f>IF(G10&lt;8,"oui","non")</f>
        <v>24</v>
      </c>
      <c r="V10" s="18"/>
      <c r="W10" t="s" s="17">
        <v>43</v>
      </c>
      <c r="X10" t="e" s="18">
        <v>#NULL!</v>
      </c>
      <c r="Y10" s="18"/>
      <c r="Z10" s="18"/>
    </row>
    <row r="11" ht="31.15" customHeight="1">
      <c r="A11" t="s" s="14">
        <v>44</v>
      </c>
      <c r="B11" t="s" s="15">
        <v>28</v>
      </c>
      <c r="C11" s="16">
        <v>58</v>
      </c>
      <c r="D11" s="16">
        <v>17</v>
      </c>
      <c r="E11" s="16">
        <v>168</v>
      </c>
      <c r="F11" s="16">
        <v>19</v>
      </c>
      <c r="G11" s="16">
        <v>8.74</v>
      </c>
      <c r="H11" s="16">
        <f>RANK(F11,F3:F27)</f>
        <v>8</v>
      </c>
      <c r="I11" s="16">
        <f>RANK(G11,G3:G27,1)</f>
        <v>20</v>
      </c>
      <c r="J11" t="s" s="11">
        <f>IF(B11="f",_xlfn.COUNTIFS(B1:B69,"F",F1:F69,"&gt;"&amp;F11)+1,"")</f>
      </c>
      <c r="K11" s="10">
        <f>IF(B11="m",_xlfn.COUNTIFS(B1:B69,"F",F1:F69,"&gt;"&amp;F11)+1,"")</f>
        <v>7</v>
      </c>
      <c r="L11" t="s" s="17">
        <f>IF(B11="f",_xlfn.COUNTIFS(B1:B69,"F",G1:G69,"&lt;"&amp;G11)+1,"")</f>
      </c>
      <c r="M11" s="16">
        <f>IF(B11="m",_xlfn.COUNTIFS(B1:B69,"M",G1:G69,"&lt;"&amp;G11)+1,"")</f>
        <v>9</v>
      </c>
      <c r="N11" s="16">
        <f>PERCENTRANK($F$3:$F$27,F11,$F$16)*100</f>
        <v>66.6666666666667</v>
      </c>
      <c r="O11" s="16">
        <f>$G$17*100/G11</f>
        <v>68.7643020594966</v>
      </c>
      <c r="P11" s="18"/>
      <c r="Q11" s="16">
        <f>F11*100/$F$16</f>
        <v>63.3333333333333</v>
      </c>
      <c r="R11" s="18"/>
      <c r="S11" s="16">
        <f>$G$20*100/G11</f>
        <v>69.5652173913043</v>
      </c>
      <c r="T11" t="s" s="17">
        <f>IF(F11&lt;20,"non","oui")</f>
        <v>24</v>
      </c>
      <c r="U11" t="s" s="17">
        <f>IF(G11&lt;8,"oui","non")</f>
        <v>24</v>
      </c>
      <c r="V11" s="18"/>
      <c r="W11" t="s" s="17">
        <v>45</v>
      </c>
      <c r="X11" s="18"/>
      <c r="Y11" s="18"/>
      <c r="Z11" s="18"/>
    </row>
    <row r="12" ht="19.35" customHeight="1">
      <c r="A12" t="s" s="14">
        <v>46</v>
      </c>
      <c r="B12" t="s" s="15">
        <v>23</v>
      </c>
      <c r="C12" s="16">
        <v>55</v>
      </c>
      <c r="D12" s="16">
        <v>17</v>
      </c>
      <c r="E12" s="16">
        <v>158</v>
      </c>
      <c r="F12" s="16">
        <v>14</v>
      </c>
      <c r="G12" s="16">
        <v>8.039999999999999</v>
      </c>
      <c r="H12" s="16">
        <f>RANK(F12,F3:F27)</f>
        <v>13</v>
      </c>
      <c r="I12" s="16">
        <f>RANK(G12,G3:G27,1)</f>
        <v>13</v>
      </c>
      <c r="J12" s="10">
        <f>IF(B12="f",_xlfn.COUNTIFS(B1:B69,"F",F1:F69,"&gt;"&amp;F12)+1,"")</f>
        <v>8</v>
      </c>
      <c r="K12" t="s" s="11">
        <f>IF(B12="m",_xlfn.COUNTIFS(B1:B69,"F",F1:F69,"&gt;"&amp;F12)+1,"")</f>
      </c>
      <c r="L12" s="16">
        <f>IF(B12="f",_xlfn.COUNTIFS(B1:B69,"F",G1:G69,"&lt;"&amp;G12)+1,"")</f>
        <v>8</v>
      </c>
      <c r="M12" t="s" s="17">
        <f>IF(B12="m",_xlfn.COUNTIFS(B1:B69,"M",G1:G69,"&lt;"&amp;G12)+1,"")</f>
      </c>
      <c r="N12" s="16">
        <f>PERCENTRANK($F$3:$F$27,F12,$F$16)*100</f>
        <v>45.8333333333333</v>
      </c>
      <c r="O12" s="16">
        <f>$G$17*100/G12</f>
        <v>74.7512437810945</v>
      </c>
      <c r="P12" s="16">
        <f>F12*100/$F$26</f>
        <v>53.8461538461538</v>
      </c>
      <c r="Q12" s="18"/>
      <c r="R12" s="16">
        <f>$G$17*100/G12</f>
        <v>74.7512437810945</v>
      </c>
      <c r="S12" s="18"/>
      <c r="T12" t="s" s="17">
        <f>IF(F12&lt;20,"non","oui")</f>
        <v>24</v>
      </c>
      <c r="U12" t="s" s="17">
        <f>IF(G12&lt;8,"oui","non")</f>
        <v>24</v>
      </c>
      <c r="V12" s="18"/>
      <c r="W12" s="18"/>
      <c r="X12" s="18"/>
      <c r="Y12" s="18"/>
      <c r="Z12" s="18"/>
    </row>
    <row r="13" ht="19.35" customHeight="1">
      <c r="A13" t="s" s="14">
        <v>47</v>
      </c>
      <c r="B13" t="s" s="15">
        <v>28</v>
      </c>
      <c r="C13" s="16">
        <v>67</v>
      </c>
      <c r="D13" s="16">
        <v>16</v>
      </c>
      <c r="E13" s="16">
        <v>186</v>
      </c>
      <c r="F13" s="16">
        <v>8</v>
      </c>
      <c r="G13" s="16">
        <v>7.78</v>
      </c>
      <c r="H13" s="16">
        <f>RANK(F13,F3:F27)</f>
        <v>19</v>
      </c>
      <c r="I13" s="16">
        <f>RANK(G13,G3:G27,1)</f>
        <v>11</v>
      </c>
      <c r="J13" t="s" s="11">
        <f>IF(B13="f",_xlfn.COUNTIFS(B1:B69,"F",F1:F69,"&gt;"&amp;F13)+1,"")</f>
      </c>
      <c r="K13" s="10">
        <f>IF(B13="m",_xlfn.COUNTIFS(B1:B69,"F",F1:F69,"&gt;"&amp;F13)+1,"")</f>
        <v>12</v>
      </c>
      <c r="L13" t="s" s="17">
        <f>IF(B13="f",_xlfn.COUNTIFS(B1:B69,"F",G1:G69,"&lt;"&amp;G13)+1,"")</f>
      </c>
      <c r="M13" s="16">
        <f>IF(B13="m",_xlfn.COUNTIFS(B1:B69,"M",G1:G69,"&lt;"&amp;G13)+1,"")</f>
        <v>4</v>
      </c>
      <c r="N13" s="16">
        <f>PERCENTRANK($F$3:$F$27,F13,$F$16)*100</f>
        <v>20.8333333333333</v>
      </c>
      <c r="O13" s="16">
        <f>$G$17*100/G13</f>
        <v>77.2493573264781</v>
      </c>
      <c r="P13" s="18"/>
      <c r="Q13" s="16">
        <f>F13*100/$F$16</f>
        <v>26.6666666666667</v>
      </c>
      <c r="R13" s="18"/>
      <c r="S13" s="16">
        <f>$G$20*100/G13</f>
        <v>78.14910025706941</v>
      </c>
      <c r="T13" t="s" s="17">
        <f>IF(F13&lt;20,"non","oui")</f>
        <v>24</v>
      </c>
      <c r="U13" t="s" s="17">
        <f>IF(G13&lt;8,"oui","non")</f>
        <v>36</v>
      </c>
      <c r="V13" s="18"/>
      <c r="W13" s="18"/>
      <c r="X13" s="18"/>
      <c r="Y13" s="18"/>
      <c r="Z13" s="18"/>
    </row>
    <row r="14" ht="19.35" customHeight="1">
      <c r="A14" t="s" s="14">
        <v>48</v>
      </c>
      <c r="B14" t="s" s="15">
        <v>23</v>
      </c>
      <c r="C14" s="16">
        <v>62</v>
      </c>
      <c r="D14" s="16">
        <v>16</v>
      </c>
      <c r="E14" s="16">
        <v>165</v>
      </c>
      <c r="F14" s="16">
        <v>5</v>
      </c>
      <c r="G14" s="16">
        <v>7.53</v>
      </c>
      <c r="H14" s="16">
        <f>RANK(F14,F3:F27)</f>
        <v>23</v>
      </c>
      <c r="I14" s="16">
        <f>RANK(G14,G3:G27,1)</f>
        <v>9</v>
      </c>
      <c r="J14" s="10">
        <f>IF(B14="f",_xlfn.COUNTIFS(B1:B69,"F",F1:F69,"&gt;"&amp;F14)+1,"")</f>
        <v>12</v>
      </c>
      <c r="K14" t="s" s="11">
        <f>IF(B14="m",_xlfn.COUNTIFS(B1:B69,"F",F1:F69,"&gt;"&amp;F14)+1,"")</f>
      </c>
      <c r="L14" s="16">
        <f>IF(B14="f",_xlfn.COUNTIFS(B1:B69,"F",G1:G69,"&lt;"&amp;G14)+1,"")</f>
        <v>6</v>
      </c>
      <c r="M14" t="s" s="17">
        <f>IF(B14="m",_xlfn.COUNTIFS(B1:B69,"M",G1:G69,"&lt;"&amp;G14)+1,"")</f>
      </c>
      <c r="N14" s="16">
        <f>PERCENTRANK($F$3:$F$27,F14,$F$16)*100</f>
        <v>4.16666666666667</v>
      </c>
      <c r="O14" s="16">
        <f>$G$17*100/G14</f>
        <v>79.81407702523239</v>
      </c>
      <c r="P14" s="16">
        <f>F14*100/$F$26</f>
        <v>19.2307692307692</v>
      </c>
      <c r="Q14" s="18"/>
      <c r="R14" s="16">
        <f>$G$17*100/G14</f>
        <v>79.81407702523239</v>
      </c>
      <c r="S14" s="18"/>
      <c r="T14" t="s" s="17">
        <f>IF(F14&lt;20,"non","oui")</f>
        <v>24</v>
      </c>
      <c r="U14" t="s" s="17">
        <f>IF(G14&lt;8,"oui","non")</f>
        <v>36</v>
      </c>
      <c r="V14" s="18"/>
      <c r="W14" s="18"/>
      <c r="X14" s="18"/>
      <c r="Y14" s="18"/>
      <c r="Z14" s="18"/>
    </row>
    <row r="15" ht="19.35" customHeight="1">
      <c r="A15" t="s" s="14">
        <v>49</v>
      </c>
      <c r="B15" t="s" s="15">
        <v>23</v>
      </c>
      <c r="C15" s="16">
        <v>61</v>
      </c>
      <c r="D15" s="16">
        <v>17</v>
      </c>
      <c r="E15" s="16">
        <v>145</v>
      </c>
      <c r="F15" s="16">
        <v>9</v>
      </c>
      <c r="G15" s="16">
        <v>7.38</v>
      </c>
      <c r="H15" s="16">
        <f>RANK(F15,F3:F27)</f>
        <v>18</v>
      </c>
      <c r="I15" s="16">
        <f>RANK(G15,G3:G27,1)</f>
        <v>7</v>
      </c>
      <c r="J15" s="10">
        <f>IF(B15="f",_xlfn.COUNTIFS(B1:B69,"F",F1:F69,"&gt;"&amp;F15)+1,"")</f>
        <v>11</v>
      </c>
      <c r="K15" t="s" s="11">
        <f>IF(B15="m",_xlfn.COUNTIFS(B1:B69,"F",F1:F69,"&gt;"&amp;F15)+1,"")</f>
      </c>
      <c r="L15" s="16">
        <f>IF(B15="f",_xlfn.COUNTIFS(B1:B69,"F",G1:G69,"&lt;"&amp;G15)+1,"")</f>
        <v>4</v>
      </c>
      <c r="M15" t="s" s="17">
        <f>IF(B15="m",_xlfn.COUNTIFS(B1:B69,"M",G1:G69,"&lt;"&amp;G15)+1,"")</f>
      </c>
      <c r="N15" s="16">
        <f>PERCENTRANK($F$3:$F$27,F15,$F$16)*100</f>
        <v>29.1666666666667</v>
      </c>
      <c r="O15" s="16">
        <f>$G$17*100/G15</f>
        <v>81.43631436314359</v>
      </c>
      <c r="P15" s="16">
        <f>F15*100/$F$26</f>
        <v>34.6153846153846</v>
      </c>
      <c r="Q15" s="18"/>
      <c r="R15" s="16">
        <f>$G$17*100/G15</f>
        <v>81.43631436314359</v>
      </c>
      <c r="S15" s="18"/>
      <c r="T15" t="s" s="17">
        <f>IF(F15&lt;20,"non","oui")</f>
        <v>24</v>
      </c>
      <c r="U15" t="s" s="17">
        <f>IF(G15&lt;8,"oui","non")</f>
        <v>36</v>
      </c>
      <c r="V15" s="18"/>
      <c r="W15" s="18"/>
      <c r="X15" s="18"/>
      <c r="Y15" s="18"/>
      <c r="Z15" s="18"/>
    </row>
    <row r="16" ht="19.35" customHeight="1">
      <c r="A16" t="s" s="14">
        <v>50</v>
      </c>
      <c r="B16" t="s" s="15">
        <v>28</v>
      </c>
      <c r="C16" s="16">
        <v>71</v>
      </c>
      <c r="D16" s="16">
        <v>16</v>
      </c>
      <c r="E16" s="16">
        <v>153</v>
      </c>
      <c r="F16" s="16">
        <v>30</v>
      </c>
      <c r="G16" s="16">
        <v>7.29</v>
      </c>
      <c r="H16" s="16">
        <f>RANK(F16,F3:F27)</f>
        <v>1</v>
      </c>
      <c r="I16" s="16">
        <f>RANK(G16,G3:G27,1)</f>
        <v>6</v>
      </c>
      <c r="J16" t="s" s="11">
        <f>IF(B16="f",_xlfn.COUNTIFS(B1:B69,"F",F1:F69,"&gt;"&amp;F16)+1,"")</f>
      </c>
      <c r="K16" s="10">
        <f>IF(B16="m",_xlfn.COUNTIFS(B1:B69,"F",F1:F69,"&gt;"&amp;F16)+1,"")</f>
        <v>1</v>
      </c>
      <c r="L16" t="s" s="17">
        <f>IF(B16="f",_xlfn.COUNTIFS(B1:B69,"F",G1:G69,"&lt;"&amp;G16)+1,"")</f>
      </c>
      <c r="M16" s="16">
        <f>IF(B16="m",_xlfn.COUNTIFS(B1:B69,"M",G1:G69,"&lt;"&amp;G16)+1,"")</f>
        <v>3</v>
      </c>
      <c r="N16" s="16">
        <f>PERCENTRANK($F$3:$F$27,F16,$F$16)*100</f>
        <v>100</v>
      </c>
      <c r="O16" s="16">
        <f>$G$17*100/G16</f>
        <v>82.44170096021951</v>
      </c>
      <c r="P16" s="18"/>
      <c r="Q16" s="16">
        <f>F16*100/$F$16</f>
        <v>100</v>
      </c>
      <c r="R16" s="18"/>
      <c r="S16" s="16">
        <f>$G$20*100/G16</f>
        <v>83.4019204389575</v>
      </c>
      <c r="T16" t="s" s="17">
        <f>IF(F16&lt;20,"non","oui")</f>
        <v>36</v>
      </c>
      <c r="U16" t="s" s="17">
        <f>IF(G16&lt;8,"oui","non")</f>
        <v>36</v>
      </c>
      <c r="V16" s="18"/>
      <c r="W16" s="18"/>
      <c r="X16" s="18"/>
      <c r="Y16" s="18"/>
      <c r="Z16" s="18"/>
    </row>
    <row r="17" ht="19.35" customHeight="1">
      <c r="A17" t="s" s="14">
        <v>51</v>
      </c>
      <c r="B17" t="s" s="15">
        <v>23</v>
      </c>
      <c r="C17" s="16">
        <v>56</v>
      </c>
      <c r="D17" s="16">
        <v>16</v>
      </c>
      <c r="E17" s="16">
        <v>175</v>
      </c>
      <c r="F17" s="16">
        <v>22</v>
      </c>
      <c r="G17" s="16">
        <v>6.01</v>
      </c>
      <c r="H17" s="16">
        <f>RANK(F17,F3:F27)</f>
        <v>5</v>
      </c>
      <c r="I17" s="16">
        <f>RANK(G17,G3:G27,1)</f>
        <v>1</v>
      </c>
      <c r="J17" s="10">
        <f>IF(B17="f",_xlfn.COUNTIFS(B1:B69,"F",F1:F69,"&gt;"&amp;F17)+1,"")</f>
        <v>4</v>
      </c>
      <c r="K17" t="s" s="11">
        <f>IF(B17="m",_xlfn.COUNTIFS(B1:B69,"F",F1:F69,"&gt;"&amp;F17)+1,"")</f>
      </c>
      <c r="L17" s="16">
        <f>IF(B17="f",_xlfn.COUNTIFS(B1:B69,"F",G1:G69,"&lt;"&amp;G17)+1,"")</f>
        <v>1</v>
      </c>
      <c r="M17" t="s" s="17">
        <f>IF(B17="m",_xlfn.COUNTIFS(B1:B69,"M",G1:G69,"&lt;"&amp;G17)+1,"")</f>
      </c>
      <c r="N17" s="16">
        <f>PERCENTRANK($F$3:$F$27,F17,$F$16)*100</f>
        <v>79.1666666666667</v>
      </c>
      <c r="O17" s="16">
        <f>$G$17*100/G17</f>
        <v>100</v>
      </c>
      <c r="P17" s="16">
        <f>F17*100/$F$26</f>
        <v>84.6153846153846</v>
      </c>
      <c r="Q17" s="18"/>
      <c r="R17" s="16">
        <f>$G$17*100/G17</f>
        <v>100</v>
      </c>
      <c r="S17" s="16">
        <f>$G$20*100/G17</f>
        <v>101.164725457571</v>
      </c>
      <c r="T17" t="s" s="17">
        <f>IF(F17&lt;20,"non","oui")</f>
        <v>36</v>
      </c>
      <c r="U17" t="s" s="17">
        <f>IF(G17&lt;8,"oui","non")</f>
        <v>36</v>
      </c>
      <c r="V17" s="18"/>
      <c r="W17" s="18"/>
      <c r="X17" s="18"/>
      <c r="Y17" s="18"/>
      <c r="Z17" s="18"/>
    </row>
    <row r="18" ht="19.35" customHeight="1">
      <c r="A18" t="s" s="14">
        <v>52</v>
      </c>
      <c r="B18" t="s" s="15">
        <v>28</v>
      </c>
      <c r="C18" s="16">
        <v>69</v>
      </c>
      <c r="D18" s="16">
        <v>17</v>
      </c>
      <c r="E18" s="16">
        <v>173</v>
      </c>
      <c r="F18" s="16">
        <v>6</v>
      </c>
      <c r="G18" s="16">
        <v>8.630000000000001</v>
      </c>
      <c r="H18" s="16">
        <f>RANK(F18,F3:F27)</f>
        <v>21</v>
      </c>
      <c r="I18" s="16">
        <f>RANK(G18,G3:$G$27,1)</f>
        <v>19</v>
      </c>
      <c r="J18" t="s" s="11">
        <f>IF(B18="f",_xlfn.COUNTIFS(B1:B69,"F",F1:F69,"&gt;"&amp;F18)+1,"")</f>
      </c>
      <c r="K18" s="10">
        <f>IF(B18="m",_xlfn.COUNTIFS(B1:B69,"F",F1:F69,"&gt;"&amp;F18)+1,"")</f>
        <v>12</v>
      </c>
      <c r="L18" t="s" s="17">
        <f>IF(B18="f",_xlfn.COUNTIFS(B1:B69,"F",G1:G69,"&lt;"&amp;G18)+1,"")</f>
      </c>
      <c r="M18" s="16">
        <f>IF(B18="m",_xlfn.COUNTIFS(B1:B69,"M",G1:G69,"&lt;"&amp;G18)+1,"")</f>
        <v>8</v>
      </c>
      <c r="N18" s="16">
        <f>PERCENTRANK($F$3:$F$27,F18,$F$16)*100</f>
        <v>12.5</v>
      </c>
      <c r="O18" s="16">
        <f>$G$17*100/G18</f>
        <v>69.64078794901511</v>
      </c>
      <c r="P18" s="18"/>
      <c r="Q18" s="16">
        <f>F18*100/$F$16</f>
        <v>20</v>
      </c>
      <c r="R18" s="18"/>
      <c r="S18" s="16">
        <f>$G$20*100/G18</f>
        <v>70.4519119351101</v>
      </c>
      <c r="T18" t="s" s="17">
        <f>IF(F18&lt;20,"non","oui")</f>
        <v>24</v>
      </c>
      <c r="U18" t="s" s="17">
        <f>IF(G18&lt;8,"oui","non")</f>
        <v>24</v>
      </c>
      <c r="V18" s="18"/>
      <c r="W18" s="18"/>
      <c r="X18" s="18"/>
      <c r="Y18" s="18"/>
      <c r="Z18" s="18"/>
    </row>
    <row r="19" ht="19.35" customHeight="1">
      <c r="A19" t="s" s="14">
        <v>53</v>
      </c>
      <c r="B19" t="s" s="15">
        <v>23</v>
      </c>
      <c r="C19" s="16">
        <v>53</v>
      </c>
      <c r="D19" s="16">
        <v>17</v>
      </c>
      <c r="E19" s="16">
        <v>157</v>
      </c>
      <c r="F19" s="16">
        <v>20</v>
      </c>
      <c r="G19" s="16">
        <v>6.06</v>
      </c>
      <c r="H19" s="16">
        <f>RANK(F19,F3:F27)</f>
        <v>7</v>
      </c>
      <c r="I19" s="16">
        <f>RANK(G19,G4:$G$27,1)</f>
        <v>2</v>
      </c>
      <c r="J19" s="10">
        <f>IF(B19="f",_xlfn.COUNTIFS(B1:B69,"F",F1:F69,"&gt;"&amp;F19)+1,"")</f>
        <v>6</v>
      </c>
      <c r="K19" t="s" s="11">
        <f>IF(B19="m",_xlfn.COUNTIFS(B1:B69,"F",F1:F69,"&gt;"&amp;F19)+1,"")</f>
      </c>
      <c r="L19" s="16">
        <f>IF(B19="f",_xlfn.COUNTIFS(B1:B69,"F",G1:G69,"&lt;"&amp;G19)+1,"")</f>
        <v>2</v>
      </c>
      <c r="M19" t="s" s="17">
        <f>IF(B19="m",_xlfn.COUNTIFS(B1:B69,"M",G1:G69,"&lt;"&amp;G19)+1,"")</f>
      </c>
      <c r="N19" s="16">
        <f>PERCENTRANK($F$3:$F$27,F19,$F$16)*100</f>
        <v>75</v>
      </c>
      <c r="O19" s="16">
        <f>$G$17*100/G19</f>
        <v>99.1749174917492</v>
      </c>
      <c r="P19" s="16">
        <f>F19*100/$F$26</f>
        <v>76.92307692307691</v>
      </c>
      <c r="Q19" s="18"/>
      <c r="R19" s="16">
        <f>$G$17*100/G19</f>
        <v>99.1749174917492</v>
      </c>
      <c r="S19" s="18"/>
      <c r="T19" t="s" s="17">
        <f>IF(F19&lt;20,"non","oui")</f>
        <v>36</v>
      </c>
      <c r="U19" t="s" s="17">
        <f>IF(G19&lt;8,"oui","non")</f>
        <v>36</v>
      </c>
      <c r="V19" s="18"/>
      <c r="W19" s="18"/>
      <c r="X19" s="18"/>
      <c r="Y19" s="18"/>
      <c r="Z19" s="18"/>
    </row>
    <row r="20" ht="19.35" customHeight="1">
      <c r="A20" t="s" s="14">
        <v>54</v>
      </c>
      <c r="B20" t="s" s="15">
        <v>28</v>
      </c>
      <c r="C20" s="16">
        <v>57</v>
      </c>
      <c r="D20" s="16">
        <v>16</v>
      </c>
      <c r="E20" s="16">
        <v>188</v>
      </c>
      <c r="F20" s="16">
        <v>19</v>
      </c>
      <c r="G20" s="16">
        <v>6.08</v>
      </c>
      <c r="H20" s="16">
        <f>RANK(F20,F3:F27)</f>
        <v>8</v>
      </c>
      <c r="I20" s="16">
        <f>RANK(G20,G5:$G$27,1)</f>
        <v>3</v>
      </c>
      <c r="J20" t="s" s="11">
        <f>IF(B20="f",_xlfn.COUNTIFS(B1:B69,"F",F1:F69,"&gt;"&amp;F20)+1,"")</f>
      </c>
      <c r="K20" s="10">
        <f>IF(B20="m",_xlfn.COUNTIFS(B1:B69,"F",F1:F69,"&gt;"&amp;F20)+1,"")</f>
        <v>7</v>
      </c>
      <c r="L20" t="s" s="17">
        <f>IF(B20="f",_xlfn.COUNTIFS(B1:B69,"F",G1:G69,"&lt;"&amp;G20)+1,"")</f>
      </c>
      <c r="M20" s="16">
        <f>IF(B20="m",_xlfn.COUNTIFS(B1:B69,"M",G1:G69,"&lt;"&amp;G20)+1,"")</f>
        <v>1</v>
      </c>
      <c r="N20" s="16">
        <f>PERCENTRANK($F$3:$F$27,F20,$F$16)*100</f>
        <v>66.6666666666667</v>
      </c>
      <c r="O20" s="16">
        <f>$G$17*100/G20</f>
        <v>98.8486842105263</v>
      </c>
      <c r="P20" s="18"/>
      <c r="Q20" s="16">
        <f>F20*100/$F$16</f>
        <v>63.3333333333333</v>
      </c>
      <c r="R20" s="18"/>
      <c r="S20" s="16">
        <f>$G$20*100/G20</f>
        <v>100</v>
      </c>
      <c r="T20" t="s" s="17">
        <f>IF(F20&lt;20,"non","oui")</f>
        <v>24</v>
      </c>
      <c r="U20" t="s" s="17">
        <f>IF(G20&lt;8,"oui","non")</f>
        <v>36</v>
      </c>
      <c r="V20" s="18"/>
      <c r="W20" s="18"/>
      <c r="X20" s="18"/>
      <c r="Y20" s="18"/>
      <c r="Z20" s="18"/>
    </row>
    <row r="21" ht="19.35" customHeight="1">
      <c r="A21" t="s" s="14">
        <v>55</v>
      </c>
      <c r="B21" t="s" s="15">
        <v>28</v>
      </c>
      <c r="C21" s="16">
        <v>75</v>
      </c>
      <c r="D21" s="16">
        <v>17</v>
      </c>
      <c r="E21" s="16">
        <v>176</v>
      </c>
      <c r="F21" s="16">
        <v>18</v>
      </c>
      <c r="G21" s="16">
        <v>6.68</v>
      </c>
      <c r="H21" s="16">
        <f>RANK(F21,F3:F27)</f>
        <v>10</v>
      </c>
      <c r="I21" s="16">
        <f>RANK(G21,G6:$G$27,1)</f>
        <v>4</v>
      </c>
      <c r="J21" t="s" s="11">
        <f>IF(B21="f",_xlfn.COUNTIFS(B1:B69,"F",F1:F69,"&gt;"&amp;F21)+1,"")</f>
      </c>
      <c r="K21" s="10">
        <f>IF(B21="m",_xlfn.COUNTIFS(B1:B69,"F",F1:F69,"&gt;"&amp;F21)+1,"")</f>
        <v>7</v>
      </c>
      <c r="L21" t="s" s="17">
        <f>IF(B21="f",_xlfn.COUNTIFS(B1:B69,"F",G1:G69,"&lt;"&amp;G21)+1,"")</f>
      </c>
      <c r="M21" s="16">
        <f>IF(B21="m",_xlfn.COUNTIFS(B1:B69,"M",G1:G69,"&lt;"&amp;G21)+1,"")</f>
        <v>2</v>
      </c>
      <c r="N21" s="16">
        <f>PERCENTRANK($F$3:$F$27,F21,$F$16)*100</f>
        <v>62.5</v>
      </c>
      <c r="O21" s="16">
        <f>$G$17*100/G21</f>
        <v>89.9700598802395</v>
      </c>
      <c r="P21" s="18"/>
      <c r="Q21" s="16">
        <f>F21*100/$F$16</f>
        <v>60</v>
      </c>
      <c r="R21" s="18"/>
      <c r="S21" s="16">
        <f>$G$20*100/G21</f>
        <v>91.0179640718563</v>
      </c>
      <c r="T21" t="s" s="17">
        <f>IF(F21&lt;20,"non","oui")</f>
        <v>24</v>
      </c>
      <c r="U21" t="s" s="17">
        <f>IF(G21&lt;8,"oui","non")</f>
        <v>36</v>
      </c>
      <c r="V21" s="18"/>
      <c r="W21" s="18"/>
      <c r="X21" s="18"/>
      <c r="Y21" s="18"/>
      <c r="Z21" s="18"/>
    </row>
    <row r="22" ht="19.35" customHeight="1">
      <c r="A22" t="s" s="14">
        <v>56</v>
      </c>
      <c r="B22" t="s" s="15">
        <v>23</v>
      </c>
      <c r="C22" s="16">
        <v>57</v>
      </c>
      <c r="D22" s="16">
        <v>17</v>
      </c>
      <c r="E22" s="16">
        <v>171</v>
      </c>
      <c r="F22" s="16">
        <v>24</v>
      </c>
      <c r="G22" s="16">
        <v>8.390000000000001</v>
      </c>
      <c r="H22" s="16">
        <f>RANK(F22,F3:F27)</f>
        <v>4</v>
      </c>
      <c r="I22" s="16">
        <f>RANK(G22,G7:$G$27,1)</f>
        <v>16</v>
      </c>
      <c r="J22" s="10">
        <f>IF(B22="f",_xlfn.COUNTIFS(B1:B69,"F",F1:F69,"&gt;"&amp;F22)+1,"")</f>
        <v>3</v>
      </c>
      <c r="K22" t="s" s="11">
        <f>IF(B22="m",_xlfn.COUNTIFS(B1:B69,"F",F1:F69,"&gt;"&amp;F22)+1,"")</f>
      </c>
      <c r="L22" s="16">
        <f>IF(B22="f",_xlfn.COUNTIFS(B1:B69,"F",G1:G69,"&lt;"&amp;G22)+1,"")</f>
        <v>11</v>
      </c>
      <c r="M22" t="s" s="17">
        <f>IF(B22="m",_xlfn.COUNTIFS(B1:B69,"M",G1:G69,"&lt;"&amp;G22)+1,"")</f>
      </c>
      <c r="N22" s="16">
        <f>PERCENTRANK($F$3:$F$27,F22,$F$16)*100</f>
        <v>87.5</v>
      </c>
      <c r="O22" s="16">
        <f>$G$17*100/G22</f>
        <v>71.6328963051251</v>
      </c>
      <c r="P22" s="16">
        <f>F22*100/$F$26</f>
        <v>92.30769230769231</v>
      </c>
      <c r="Q22" s="18"/>
      <c r="R22" s="16">
        <f>$G$17*100/G22</f>
        <v>71.6328963051251</v>
      </c>
      <c r="S22" s="18"/>
      <c r="T22" t="s" s="17">
        <f>IF(F22&lt;20,"non","oui")</f>
        <v>36</v>
      </c>
      <c r="U22" t="s" s="17">
        <f>IF(G22&lt;8,"oui","non")</f>
        <v>24</v>
      </c>
      <c r="V22" s="18"/>
      <c r="W22" s="18"/>
      <c r="X22" s="18"/>
      <c r="Y22" s="18"/>
      <c r="Z22" s="18"/>
    </row>
    <row r="23" ht="19.35" customHeight="1">
      <c r="A23" t="s" s="14">
        <v>57</v>
      </c>
      <c r="B23" t="s" s="15">
        <v>23</v>
      </c>
      <c r="C23" s="16">
        <v>58</v>
      </c>
      <c r="D23" s="16">
        <v>17</v>
      </c>
      <c r="E23" s="16">
        <v>168</v>
      </c>
      <c r="F23" s="16">
        <v>14</v>
      </c>
      <c r="G23" s="16">
        <v>6.93</v>
      </c>
      <c r="H23" s="16">
        <f>RANK(F23,F3:F27)</f>
        <v>13</v>
      </c>
      <c r="I23" s="16">
        <f>RANK(G23,G8:$G$27,1)</f>
        <v>5</v>
      </c>
      <c r="J23" s="10">
        <f>IF(B23="f",_xlfn.COUNTIFS(B1:B69,"F",F1:F69,"&gt;"&amp;F23)+1,"")</f>
        <v>8</v>
      </c>
      <c r="K23" t="s" s="11">
        <f>IF(B23="m",_xlfn.COUNTIFS(B1:B69,"F",F1:F69,"&gt;"&amp;F23)+1,"")</f>
      </c>
      <c r="L23" s="16">
        <f>IF(B23="f",_xlfn.COUNTIFS(B1:B69,"F",G1:G69,"&lt;"&amp;G23)+1,"")</f>
        <v>3</v>
      </c>
      <c r="M23" t="s" s="17">
        <f>IF(B23="m",_xlfn.COUNTIFS(B1:B69,"M",G1:G69,"&lt;"&amp;G23)+1,"")</f>
      </c>
      <c r="N23" s="16">
        <f>PERCENTRANK($F$3:$F$27,F23,$F$16)*100</f>
        <v>45.8333333333333</v>
      </c>
      <c r="O23" s="16">
        <f>$G$17*100/G23</f>
        <v>86.7243867243867</v>
      </c>
      <c r="P23" s="16">
        <f>F23*100/$F$26</f>
        <v>53.8461538461538</v>
      </c>
      <c r="Q23" s="18"/>
      <c r="R23" s="16">
        <f>$G$17*100/G23</f>
        <v>86.7243867243867</v>
      </c>
      <c r="S23" s="18"/>
      <c r="T23" t="s" s="17">
        <f>IF(F23&lt;20,"non","oui")</f>
        <v>24</v>
      </c>
      <c r="U23" t="s" s="17">
        <f>IF(G23&lt;8,"oui","non")</f>
        <v>36</v>
      </c>
      <c r="V23" s="18"/>
      <c r="W23" s="18"/>
      <c r="X23" s="18"/>
      <c r="Y23" s="18"/>
      <c r="Z23" s="18"/>
    </row>
    <row r="24" ht="19.35" customHeight="1">
      <c r="A24" t="s" s="14">
        <v>58</v>
      </c>
      <c r="B24" t="s" s="15">
        <v>28</v>
      </c>
      <c r="C24" s="16">
        <v>69</v>
      </c>
      <c r="D24" s="16">
        <v>16</v>
      </c>
      <c r="E24" s="16">
        <v>156</v>
      </c>
      <c r="F24" s="16">
        <v>11</v>
      </c>
      <c r="G24" s="16">
        <v>7.99</v>
      </c>
      <c r="H24" s="16">
        <f>RANK(F24,F3:F27)</f>
        <v>16</v>
      </c>
      <c r="I24" s="16">
        <f>RANK(G24,G9:$G$27,1)</f>
        <v>12</v>
      </c>
      <c r="J24" t="s" s="11">
        <f>IF(B24="f",_xlfn.COUNTIFS(B1:B69,"F",F1:F69,"&gt;"&amp;F24)+1,"")</f>
      </c>
      <c r="K24" s="10">
        <f>IF(B24="m",_xlfn.COUNTIFS(B1:B69,"F",F1:F69,"&gt;"&amp;F24)+1,"")</f>
        <v>11</v>
      </c>
      <c r="L24" t="s" s="17">
        <f>IF(B24="f",_xlfn.COUNTIFS(B1:B69,"F",G1:G69,"&lt;"&amp;G24)+1,"")</f>
      </c>
      <c r="M24" s="16">
        <f>IF(B24="m",_xlfn.COUNTIFS(B1:B69,"M",G1:G69,"&lt;"&amp;G24)+1,"")</f>
        <v>5</v>
      </c>
      <c r="N24" s="16">
        <f>PERCENTRANK($F$3:$F$27,F24,$F$16)*100</f>
        <v>33.3333333333333</v>
      </c>
      <c r="O24" s="16">
        <f>$G$17*100/G24</f>
        <v>75.21902377972469</v>
      </c>
      <c r="P24" s="18"/>
      <c r="Q24" s="16">
        <f>F24*100/$F$16</f>
        <v>36.6666666666667</v>
      </c>
      <c r="R24" s="18"/>
      <c r="S24" s="16">
        <f>$G$20*100/G24</f>
        <v>76.0951188986233</v>
      </c>
      <c r="T24" t="s" s="17">
        <f>IF(F24&lt;20,"non","oui")</f>
        <v>24</v>
      </c>
      <c r="U24" t="s" s="17">
        <f>IF(G24&lt;8,"oui","non")</f>
        <v>36</v>
      </c>
      <c r="V24" s="18"/>
      <c r="W24" s="18"/>
      <c r="X24" s="18"/>
      <c r="Y24" s="18"/>
      <c r="Z24" s="18"/>
    </row>
    <row r="25" ht="19.35" customHeight="1">
      <c r="A25" t="s" s="14">
        <v>59</v>
      </c>
      <c r="B25" t="s" s="15">
        <v>23</v>
      </c>
      <c r="C25" s="16">
        <v>59</v>
      </c>
      <c r="D25" s="16">
        <v>17</v>
      </c>
      <c r="E25" s="16">
        <v>180</v>
      </c>
      <c r="F25" s="16">
        <v>22</v>
      </c>
      <c r="G25" s="16">
        <v>7.73</v>
      </c>
      <c r="H25" s="16">
        <f>RANK(F25,F3:F27)</f>
        <v>5</v>
      </c>
      <c r="I25" s="16">
        <f>RANK(G25,G10:$G$27,1)</f>
        <v>10</v>
      </c>
      <c r="J25" s="10">
        <f>IF(B25="f",_xlfn.COUNTIFS(B1:B69,"F",F1:F69,"&gt;"&amp;F25)+1,"")</f>
        <v>4</v>
      </c>
      <c r="K25" t="s" s="11">
        <f>IF(B25="m",_xlfn.COUNTIFS(B1:B69,"F",F1:F69,"&gt;"&amp;F25)+1,"")</f>
      </c>
      <c r="L25" s="16">
        <f>IF(B25="f",_xlfn.COUNTIFS(B1:B69,"F",G1:G69,"&lt;"&amp;G25)+1,"")</f>
        <v>7</v>
      </c>
      <c r="M25" t="s" s="17">
        <f>IF(B25="m",_xlfn.COUNTIFS(B1:B69,"M",G1:G69,"&lt;"&amp;G25)+1,"")</f>
      </c>
      <c r="N25" s="16">
        <f>PERCENTRANK($F$3:$F$27,F25,$F$16)*100</f>
        <v>79.1666666666667</v>
      </c>
      <c r="O25" s="16">
        <f>$G$17*100/G25</f>
        <v>77.7490297542044</v>
      </c>
      <c r="P25" s="16">
        <f>F25*100/$F$26</f>
        <v>84.6153846153846</v>
      </c>
      <c r="Q25" s="18"/>
      <c r="R25" s="16">
        <f>$G$17*100/G25</f>
        <v>77.7490297542044</v>
      </c>
      <c r="S25" s="18"/>
      <c r="T25" t="s" s="17">
        <f>IF(F25&lt;20,"non","oui")</f>
        <v>36</v>
      </c>
      <c r="U25" t="s" s="17">
        <f>IF(G25&lt;8,"oui","non")</f>
        <v>36</v>
      </c>
      <c r="V25" s="18"/>
      <c r="W25" s="18"/>
      <c r="X25" s="18"/>
      <c r="Y25" s="18"/>
      <c r="Z25" s="18"/>
    </row>
    <row r="26" ht="19.35" customHeight="1">
      <c r="A26" t="s" s="14">
        <v>60</v>
      </c>
      <c r="B26" t="s" s="15">
        <v>23</v>
      </c>
      <c r="C26" s="16">
        <v>65</v>
      </c>
      <c r="D26" s="16">
        <v>16</v>
      </c>
      <c r="E26" s="16">
        <v>159</v>
      </c>
      <c r="F26" s="16">
        <v>26</v>
      </c>
      <c r="G26" s="16">
        <v>7.39</v>
      </c>
      <c r="H26" s="16">
        <f>RANK(F26,F3:F27)</f>
        <v>2</v>
      </c>
      <c r="I26" s="16">
        <f>RANK(G26,G11:$G$27,1)</f>
        <v>8</v>
      </c>
      <c r="J26" s="10">
        <f>IF(B26="f",_xlfn.COUNTIFS(B1:B69,"F",F1:F69,"&gt;"&amp;F26)+1,"")</f>
        <v>1</v>
      </c>
      <c r="K26" t="s" s="11">
        <f>IF(B26="m",_xlfn.COUNTIFS(B1:B69,"F",F1:F69,"&gt;"&amp;F26)+1,"")</f>
      </c>
      <c r="L26" s="16">
        <f>IF(B26="f",_xlfn.COUNTIFS(B1:B69,"F",G1:G69,"&lt;"&amp;G26)+1,"")</f>
        <v>5</v>
      </c>
      <c r="M26" t="s" s="17">
        <f>IF(B26="m",_xlfn.COUNTIFS(B1:B69,"M",G1:G69,"&lt;"&amp;G26)+1,"")</f>
      </c>
      <c r="N26" s="16">
        <f>PERCENTRANK($F$3:$F$27,F26,$F$16)*100</f>
        <v>91.6666666666667</v>
      </c>
      <c r="O26" s="16">
        <f>$G$17*100/G26</f>
        <v>81.3261163734777</v>
      </c>
      <c r="P26" s="16">
        <f>F26*100/$F$26</f>
        <v>100</v>
      </c>
      <c r="Q26" s="18"/>
      <c r="R26" s="16">
        <f>$G$17*100/G26</f>
        <v>81.3261163734777</v>
      </c>
      <c r="S26" s="18"/>
      <c r="T26" t="s" s="17">
        <f>IF(F26&lt;20,"non","oui")</f>
        <v>36</v>
      </c>
      <c r="U26" t="s" s="17">
        <f>IF(G26&lt;8,"oui","non")</f>
        <v>36</v>
      </c>
      <c r="V26" s="18"/>
      <c r="W26" s="18"/>
      <c r="X26" s="18"/>
      <c r="Y26" s="18"/>
      <c r="Z26" s="18"/>
    </row>
    <row r="27" ht="19.35" customHeight="1">
      <c r="A27" t="s" s="14">
        <v>61</v>
      </c>
      <c r="B27" t="s" s="15">
        <v>28</v>
      </c>
      <c r="C27" s="16">
        <v>90</v>
      </c>
      <c r="D27" s="16">
        <v>16</v>
      </c>
      <c r="E27" s="16">
        <v>171</v>
      </c>
      <c r="F27" s="16">
        <v>11</v>
      </c>
      <c r="G27" s="16">
        <v>9.82</v>
      </c>
      <c r="H27" s="16">
        <f>RANK(F27,F3:F27)</f>
        <v>16</v>
      </c>
      <c r="I27" s="16">
        <f>RANK(G27,G12:$G$27,1)</f>
        <v>16</v>
      </c>
      <c r="J27" t="s" s="12">
        <f>IF(B27="f",_xlfn.COUNTIFS(B1:B69,"F",F1:F69,"&gt;"&amp;F27)+1,"")</f>
      </c>
      <c r="K27" s="9">
        <f>IF(B27="m",_xlfn.COUNTIFS(B1:B69,"F",F1:F69,"&gt;"&amp;F27)+1,"")</f>
        <v>11</v>
      </c>
      <c r="L27" t="s" s="17">
        <f>IF(B27="f",_xlfn.COUNTIFS(B1:B69,"F",G1:G69,"&lt;"&amp;G27)+1,"")</f>
      </c>
      <c r="M27" s="16">
        <f>IF(B27="m",_xlfn.COUNTIFS(B1:B69,"M",G1:G69,"&lt;"&amp;G27)+1,"")</f>
        <v>12</v>
      </c>
      <c r="N27" s="16">
        <f>PERCENTRANK($F$3:$F$27,F27,$F$16)*100</f>
        <v>33.3333333333333</v>
      </c>
      <c r="O27" s="16">
        <f>$G$17*100/G27</f>
        <v>61.2016293279022</v>
      </c>
      <c r="P27" s="18"/>
      <c r="Q27" s="16">
        <f>F27*100/$F$16</f>
        <v>36.6666666666667</v>
      </c>
      <c r="R27" s="18"/>
      <c r="S27" s="16">
        <f>$G$20*100/G27</f>
        <v>61.9144602851324</v>
      </c>
      <c r="T27" t="s" s="17">
        <f>IF(F27&lt;20,"non","oui")</f>
        <v>24</v>
      </c>
      <c r="U27" t="s" s="17">
        <f>IF(G27&lt;8,"oui","non")</f>
        <v>24</v>
      </c>
      <c r="V27" s="18"/>
      <c r="W27" s="18"/>
      <c r="X27" s="18"/>
      <c r="Y27" s="18"/>
      <c r="Z27" s="18"/>
    </row>
    <row r="28" ht="19.9" customHeight="1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</row>
    <row r="29" ht="19.9" customHeight="1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4"/>
    </row>
    <row r="30" ht="19.9" customHeight="1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/>
    </row>
    <row r="31" ht="19.9" customHeight="1">
      <c r="A31" s="2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/>
    </row>
    <row r="32" ht="19.9" customHeight="1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/>
    </row>
    <row r="33" ht="19.9" customHeight="1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/>
    </row>
    <row r="34" ht="19.9" customHeight="1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</row>
    <row r="35" ht="19.9" customHeight="1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</row>
    <row r="36" ht="19.9" customHeight="1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/>
    </row>
    <row r="37" ht="19.9" customHeight="1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4"/>
    </row>
    <row r="38" ht="19.9" customHeight="1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4"/>
    </row>
    <row r="39" ht="19.9" customHeight="1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/>
    </row>
    <row r="40" ht="19.9" customHeight="1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/>
    </row>
    <row r="41" ht="19.9" customHeight="1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4"/>
    </row>
    <row r="42" ht="19.9" customHeight="1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4"/>
    </row>
    <row r="43" ht="19.9" customHeight="1">
      <c r="A43" s="2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</row>
    <row r="44" ht="19.9" customHeight="1">
      <c r="A44" s="2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4"/>
    </row>
    <row r="45" ht="19.9" customHeight="1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4"/>
    </row>
    <row r="46" ht="19.9" customHeight="1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4"/>
    </row>
    <row r="47" ht="19.9" customHeight="1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4"/>
    </row>
    <row r="48" ht="19.9" customHeight="1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4"/>
    </row>
    <row r="49" ht="19.9" customHeight="1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4"/>
    </row>
    <row r="50" ht="19.9" customHeight="1">
      <c r="A50" s="2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4"/>
    </row>
    <row r="51" ht="19.9" customHeight="1">
      <c r="A51" s="2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4"/>
    </row>
    <row r="52" ht="19.9" customHeight="1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4"/>
    </row>
    <row r="53" ht="19.9" customHeight="1">
      <c r="A53" s="22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4"/>
    </row>
    <row r="54" ht="19.9" customHeight="1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4"/>
    </row>
    <row r="55" ht="19.9" customHeight="1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4"/>
    </row>
    <row r="56" ht="19.9" customHeight="1">
      <c r="A56" s="2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4"/>
    </row>
    <row r="57" ht="19.9" customHeight="1">
      <c r="A57" s="2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4"/>
    </row>
    <row r="58" ht="19.9" customHeight="1">
      <c r="A58" s="2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4"/>
    </row>
    <row r="59" ht="19.9" customHeight="1">
      <c r="A59" s="2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</row>
    <row r="60" ht="19.9" customHeight="1">
      <c r="A60" s="2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4"/>
    </row>
    <row r="61" ht="19.9" customHeight="1">
      <c r="A61" s="2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4"/>
    </row>
    <row r="62" ht="19.9" customHeight="1">
      <c r="A62" s="22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4"/>
    </row>
    <row r="63" ht="19.9" customHeight="1">
      <c r="A63" s="2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4"/>
    </row>
    <row r="64" ht="19.9" customHeight="1">
      <c r="A64" s="22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4"/>
    </row>
    <row r="65" ht="19.9" customHeight="1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4"/>
    </row>
    <row r="66" ht="19.9" customHeight="1">
      <c r="A66" s="2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4"/>
    </row>
    <row r="67" ht="19.9" customHeight="1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4"/>
    </row>
    <row r="68" ht="19.9" customHeight="1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4"/>
    </row>
    <row r="69" ht="19.9" customHeight="1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7"/>
    </row>
  </sheetData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30"/>
  <sheetViews>
    <sheetView workbookViewId="0" showGridLines="0" defaultGridColor="1"/>
  </sheetViews>
  <sheetFormatPr defaultColWidth="16.3333" defaultRowHeight="19.9" customHeight="1" outlineLevelRow="0" outlineLevelCol="0"/>
  <cols>
    <col min="1" max="5" width="16.3516" style="28" customWidth="1"/>
    <col min="6" max="16384" width="16.3516" style="28" customWidth="1"/>
  </cols>
  <sheetData>
    <row r="1" ht="32.6" customHeight="1">
      <c r="A1" t="s" s="29">
        <v>62</v>
      </c>
      <c r="B1" s="30"/>
      <c r="C1" s="30"/>
      <c r="D1" s="30"/>
      <c r="E1" s="31"/>
    </row>
    <row r="2" ht="23.9" customHeight="1">
      <c r="A2" t="s" s="5">
        <v>63</v>
      </c>
      <c r="B2" s="6"/>
      <c r="C2" s="6"/>
      <c r="D2" s="6"/>
      <c r="E2" s="6"/>
    </row>
    <row r="3" ht="23.9" customHeight="1">
      <c r="A3" s="32"/>
      <c r="B3" s="33"/>
      <c r="C3" s="33"/>
      <c r="D3" s="33"/>
      <c r="E3" s="34"/>
    </row>
    <row r="4" ht="23.75" customHeight="1">
      <c r="A4" t="s" s="35">
        <v>1</v>
      </c>
      <c r="B4" t="s" s="36">
        <v>6</v>
      </c>
      <c r="C4" s="37"/>
      <c r="D4" t="s" s="36">
        <v>1</v>
      </c>
      <c r="E4" t="s" s="38">
        <v>7</v>
      </c>
    </row>
    <row r="5" ht="23.75" customHeight="1">
      <c r="A5" t="s" s="39">
        <v>22</v>
      </c>
      <c r="B5" s="40">
        <v>5</v>
      </c>
      <c r="C5" s="37"/>
      <c r="D5" t="s" s="41">
        <v>51</v>
      </c>
      <c r="E5" s="42">
        <v>6.01</v>
      </c>
    </row>
    <row r="6" ht="23.75" customHeight="1">
      <c r="A6" t="s" s="39">
        <v>27</v>
      </c>
      <c r="B6" s="40">
        <v>8</v>
      </c>
      <c r="C6" s="37"/>
      <c r="D6" t="s" s="41">
        <v>53</v>
      </c>
      <c r="E6" s="42">
        <v>6.06</v>
      </c>
    </row>
    <row r="7" ht="23.75" customHeight="1">
      <c r="A7" t="s" s="39">
        <v>31</v>
      </c>
      <c r="B7" s="40">
        <v>4</v>
      </c>
      <c r="C7" s="37"/>
      <c r="D7" t="s" s="41">
        <v>54</v>
      </c>
      <c r="E7" s="42">
        <v>6.08</v>
      </c>
    </row>
    <row r="8" ht="23.75" customHeight="1">
      <c r="A8" t="s" s="39">
        <v>33</v>
      </c>
      <c r="B8" s="40">
        <v>12</v>
      </c>
      <c r="C8" s="37"/>
      <c r="D8" t="s" s="41">
        <v>55</v>
      </c>
      <c r="E8" s="42">
        <v>6.68</v>
      </c>
    </row>
    <row r="9" ht="23.75" customHeight="1">
      <c r="A9" t="s" s="39">
        <v>35</v>
      </c>
      <c r="B9" s="40">
        <v>26</v>
      </c>
      <c r="C9" s="37"/>
      <c r="D9" t="s" s="41">
        <v>57</v>
      </c>
      <c r="E9" s="42">
        <v>6.93</v>
      </c>
    </row>
    <row r="10" ht="23.75" customHeight="1">
      <c r="A10" t="s" s="39">
        <v>38</v>
      </c>
      <c r="B10" s="40">
        <v>6</v>
      </c>
      <c r="C10" s="37"/>
      <c r="D10" t="s" s="41">
        <v>50</v>
      </c>
      <c r="E10" s="42">
        <v>7.29</v>
      </c>
    </row>
    <row r="11" ht="23.75" customHeight="1">
      <c r="A11" t="s" s="39">
        <v>40</v>
      </c>
      <c r="B11" s="40">
        <v>17</v>
      </c>
      <c r="C11" s="37"/>
      <c r="D11" t="s" s="41">
        <v>49</v>
      </c>
      <c r="E11" s="42">
        <v>7.38</v>
      </c>
    </row>
    <row r="12" ht="23.75" customHeight="1">
      <c r="A12" t="s" s="39">
        <v>42</v>
      </c>
      <c r="B12" s="40">
        <v>17</v>
      </c>
      <c r="C12" s="37"/>
      <c r="D12" t="s" s="41">
        <v>64</v>
      </c>
      <c r="E12" s="42">
        <v>7.39</v>
      </c>
    </row>
    <row r="13" ht="23.75" customHeight="1">
      <c r="A13" t="s" s="39">
        <v>44</v>
      </c>
      <c r="B13" s="40">
        <v>19</v>
      </c>
      <c r="C13" s="37"/>
      <c r="D13" t="s" s="41">
        <v>48</v>
      </c>
      <c r="E13" s="42">
        <v>7.53</v>
      </c>
    </row>
    <row r="14" ht="23.75" customHeight="1">
      <c r="A14" t="s" s="39">
        <v>46</v>
      </c>
      <c r="B14" s="40">
        <v>14</v>
      </c>
      <c r="C14" s="37"/>
      <c r="D14" t="s" s="41">
        <v>59</v>
      </c>
      <c r="E14" s="42">
        <v>7.73</v>
      </c>
    </row>
    <row r="15" ht="23.75" customHeight="1">
      <c r="A15" t="s" s="39">
        <v>47</v>
      </c>
      <c r="B15" s="40">
        <v>8</v>
      </c>
      <c r="C15" s="37"/>
      <c r="D15" t="s" s="41">
        <v>47</v>
      </c>
      <c r="E15" s="42">
        <v>7.78</v>
      </c>
    </row>
    <row r="16" ht="23.75" customHeight="1">
      <c r="A16" t="s" s="39">
        <v>48</v>
      </c>
      <c r="B16" s="40">
        <v>5</v>
      </c>
      <c r="C16" s="37"/>
      <c r="D16" t="s" s="41">
        <v>65</v>
      </c>
      <c r="E16" s="42">
        <v>7.99</v>
      </c>
    </row>
    <row r="17" ht="23.75" customHeight="1">
      <c r="A17" t="s" s="39">
        <v>49</v>
      </c>
      <c r="B17" s="40">
        <v>9</v>
      </c>
      <c r="C17" s="37"/>
      <c r="D17" t="s" s="41">
        <v>46</v>
      </c>
      <c r="E17" s="42">
        <v>8.039999999999999</v>
      </c>
    </row>
    <row r="18" ht="23.75" customHeight="1">
      <c r="A18" t="s" s="39">
        <v>50</v>
      </c>
      <c r="B18" s="40">
        <v>30</v>
      </c>
      <c r="C18" s="37"/>
      <c r="D18" t="s" s="41">
        <v>35</v>
      </c>
      <c r="E18" s="42">
        <v>8.279999999999999</v>
      </c>
    </row>
    <row r="19" ht="23.75" customHeight="1">
      <c r="A19" t="s" s="39">
        <v>51</v>
      </c>
      <c r="B19" s="40">
        <v>22</v>
      </c>
      <c r="C19" s="37"/>
      <c r="D19" t="s" s="41">
        <v>42</v>
      </c>
      <c r="E19" s="42">
        <v>8.279999999999999</v>
      </c>
    </row>
    <row r="20" ht="23.75" customHeight="1">
      <c r="A20" t="s" s="39">
        <v>52</v>
      </c>
      <c r="B20" s="40">
        <v>6</v>
      </c>
      <c r="C20" s="37"/>
      <c r="D20" t="s" s="41">
        <v>33</v>
      </c>
      <c r="E20" s="42">
        <v>8.35</v>
      </c>
    </row>
    <row r="21" ht="23.75" customHeight="1">
      <c r="A21" t="s" s="39">
        <v>53</v>
      </c>
      <c r="B21" s="40">
        <v>20</v>
      </c>
      <c r="C21" s="37"/>
      <c r="D21" t="s" s="41">
        <v>66</v>
      </c>
      <c r="E21" s="42">
        <v>8.390000000000001</v>
      </c>
    </row>
    <row r="22" ht="23.75" customHeight="1">
      <c r="A22" t="s" s="39">
        <v>54</v>
      </c>
      <c r="B22" s="40">
        <v>19</v>
      </c>
      <c r="C22" s="37"/>
      <c r="D22" t="s" s="41">
        <v>31</v>
      </c>
      <c r="E22" s="42">
        <v>8.449999999999999</v>
      </c>
    </row>
    <row r="23" ht="23.75" customHeight="1">
      <c r="A23" t="s" s="39">
        <v>55</v>
      </c>
      <c r="B23" s="40">
        <v>18</v>
      </c>
      <c r="C23" s="37"/>
      <c r="D23" t="s" s="41">
        <v>52</v>
      </c>
      <c r="E23" s="42">
        <v>8.630000000000001</v>
      </c>
    </row>
    <row r="24" ht="23.75" customHeight="1">
      <c r="A24" t="s" s="39">
        <v>66</v>
      </c>
      <c r="B24" s="40">
        <v>24</v>
      </c>
      <c r="C24" s="37"/>
      <c r="D24" t="s" s="41">
        <v>44</v>
      </c>
      <c r="E24" s="42">
        <v>8.74</v>
      </c>
    </row>
    <row r="25" ht="23.75" customHeight="1">
      <c r="A25" t="s" s="39">
        <v>57</v>
      </c>
      <c r="B25" s="40">
        <v>14</v>
      </c>
      <c r="C25" s="37"/>
      <c r="D25" t="s" s="41">
        <v>27</v>
      </c>
      <c r="E25" s="42">
        <v>9.08</v>
      </c>
    </row>
    <row r="26" ht="23.75" customHeight="1">
      <c r="A26" t="s" s="39">
        <v>65</v>
      </c>
      <c r="B26" s="40">
        <v>11</v>
      </c>
      <c r="C26" s="37"/>
      <c r="D26" t="s" s="41">
        <v>40</v>
      </c>
      <c r="E26" s="42">
        <v>9.359999999999999</v>
      </c>
    </row>
    <row r="27" ht="23.75" customHeight="1">
      <c r="A27" t="s" s="39">
        <v>59</v>
      </c>
      <c r="B27" s="40">
        <v>22</v>
      </c>
      <c r="C27" s="37"/>
      <c r="D27" t="s" s="41">
        <v>38</v>
      </c>
      <c r="E27" s="42">
        <v>9.720000000000001</v>
      </c>
    </row>
    <row r="28" ht="23.75" customHeight="1">
      <c r="A28" t="s" s="39">
        <v>64</v>
      </c>
      <c r="B28" s="40">
        <v>26</v>
      </c>
      <c r="C28" s="37"/>
      <c r="D28" t="s" s="41">
        <v>61</v>
      </c>
      <c r="E28" s="42">
        <v>9.82</v>
      </c>
    </row>
    <row r="29" ht="23.75" customHeight="1">
      <c r="A29" t="s" s="39">
        <v>61</v>
      </c>
      <c r="B29" s="40">
        <v>11</v>
      </c>
      <c r="C29" s="37"/>
      <c r="D29" t="s" s="41">
        <v>22</v>
      </c>
      <c r="E29" s="42">
        <v>10.02</v>
      </c>
    </row>
    <row r="30" ht="23.75" customHeight="1">
      <c r="A30" s="43"/>
      <c r="B30" s="44"/>
      <c r="C30" s="44"/>
      <c r="D30" s="44"/>
      <c r="E30" s="45"/>
    </row>
  </sheetData>
  <mergeCells count="1">
    <mergeCell ref="A1:E1"/>
  </mergeCells>
  <hyperlinks>
    <hyperlink ref="A2" r:id="rId1" location="" tooltip="" display="https://docs.google.com/spreadsheets/d/1WS4A-OrQJJ6jB6WXZnuzXgKHqHQjG_Dz_u1wn27tnHM/edit#gid=180670007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17"/>
  <sheetViews>
    <sheetView workbookViewId="0" showGridLines="0" defaultGridColor="1"/>
  </sheetViews>
  <sheetFormatPr defaultColWidth="16.3333" defaultRowHeight="19.9" customHeight="1" outlineLevelRow="0" outlineLevelCol="0"/>
  <cols>
    <col min="1" max="1" width="14.3516" style="46" customWidth="1"/>
    <col min="2" max="3" width="65.3516" style="46" customWidth="1"/>
    <col min="4" max="5" width="16.3516" style="46" customWidth="1"/>
    <col min="6" max="16384" width="16.3516" style="46" customWidth="1"/>
  </cols>
  <sheetData>
    <row r="1" ht="27.6" customHeight="1">
      <c r="A1" s="47"/>
      <c r="B1" t="s" s="48">
        <v>0</v>
      </c>
      <c r="C1" s="30"/>
      <c r="D1" s="49"/>
      <c r="E1" s="50"/>
    </row>
    <row r="2" ht="56.85" customHeight="1">
      <c r="A2" s="51"/>
      <c r="B2" t="s" s="5">
        <v>67</v>
      </c>
      <c r="C2" t="s" s="5">
        <v>68</v>
      </c>
      <c r="D2" s="52"/>
      <c r="E2" s="24"/>
    </row>
    <row r="3" ht="26.85" customHeight="1">
      <c r="A3" s="51"/>
      <c r="B3" t="s" s="7">
        <v>8</v>
      </c>
      <c r="C3" t="s" s="8">
        <v>69</v>
      </c>
      <c r="D3" s="52"/>
      <c r="E3" s="24"/>
    </row>
    <row r="4" ht="26.65" customHeight="1">
      <c r="A4" s="51"/>
      <c r="B4" t="s" s="14">
        <v>10</v>
      </c>
      <c r="C4" t="s" s="15">
        <v>70</v>
      </c>
      <c r="D4" s="52"/>
      <c r="E4" s="24"/>
    </row>
    <row r="5" ht="26.65" customHeight="1">
      <c r="A5" s="51"/>
      <c r="B5" t="s" s="14">
        <v>11</v>
      </c>
      <c r="C5" t="s" s="15">
        <v>71</v>
      </c>
      <c r="D5" s="52"/>
      <c r="E5" s="24"/>
    </row>
    <row r="6" ht="56.65" customHeight="1">
      <c r="A6" s="51"/>
      <c r="B6" t="s" s="14">
        <v>14</v>
      </c>
      <c r="C6" t="s" s="15">
        <v>72</v>
      </c>
      <c r="D6" s="52"/>
      <c r="E6" s="24"/>
    </row>
    <row r="7" ht="66.6" customHeight="1">
      <c r="A7" s="51"/>
      <c r="B7" t="s" s="14">
        <v>16</v>
      </c>
      <c r="C7" t="s" s="15">
        <v>73</v>
      </c>
      <c r="D7" s="52"/>
      <c r="E7" s="24"/>
    </row>
    <row r="8" ht="66.6" customHeight="1">
      <c r="A8" s="51"/>
      <c r="B8" t="s" s="14">
        <v>17</v>
      </c>
      <c r="C8" t="s" s="15">
        <v>74</v>
      </c>
      <c r="D8" s="52"/>
      <c r="E8" s="24"/>
    </row>
    <row r="9" ht="56.65" customHeight="1">
      <c r="A9" s="51"/>
      <c r="B9" t="s" s="14">
        <v>20</v>
      </c>
      <c r="C9" t="s" s="15">
        <v>75</v>
      </c>
      <c r="D9" s="52"/>
      <c r="E9" s="24"/>
    </row>
    <row r="10" ht="26.65" customHeight="1">
      <c r="A10" s="51"/>
      <c r="B10" t="s" s="14">
        <v>29</v>
      </c>
      <c r="C10" t="s" s="15">
        <v>30</v>
      </c>
      <c r="D10" s="52"/>
      <c r="E10" s="24"/>
    </row>
    <row r="11" ht="26.65" customHeight="1">
      <c r="A11" s="51"/>
      <c r="B11" t="s" s="14">
        <v>32</v>
      </c>
      <c r="C11" t="s" s="15">
        <v>76</v>
      </c>
      <c r="D11" s="52"/>
      <c r="E11" s="24"/>
    </row>
    <row r="12" ht="26.65" customHeight="1">
      <c r="A12" s="51"/>
      <c r="B12" t="s" s="14">
        <v>34</v>
      </c>
      <c r="C12" t="s" s="15">
        <v>77</v>
      </c>
      <c r="D12" s="52"/>
      <c r="E12" s="24"/>
    </row>
    <row r="13" ht="16.7" customHeight="1">
      <c r="A13" s="51"/>
      <c r="B13" t="s" s="14">
        <v>37</v>
      </c>
      <c r="C13" t="s" s="15">
        <v>78</v>
      </c>
      <c r="D13" s="52"/>
      <c r="E13" s="24"/>
    </row>
    <row r="14" ht="36.6" customHeight="1">
      <c r="A14" s="51"/>
      <c r="B14" t="s" s="14">
        <v>39</v>
      </c>
      <c r="C14" t="s" s="15">
        <v>79</v>
      </c>
      <c r="D14" s="52"/>
      <c r="E14" s="24"/>
    </row>
    <row r="15" ht="36.6" customHeight="1">
      <c r="A15" s="51"/>
      <c r="B15" t="s" s="14">
        <v>41</v>
      </c>
      <c r="C15" t="s" s="15">
        <v>80</v>
      </c>
      <c r="D15" s="52"/>
      <c r="E15" s="24"/>
    </row>
    <row r="16" ht="26.65" customHeight="1">
      <c r="A16" s="51"/>
      <c r="B16" t="s" s="14">
        <v>43</v>
      </c>
      <c r="C16" s="53"/>
      <c r="D16" s="52"/>
      <c r="E16" s="24"/>
    </row>
    <row r="17" ht="26.65" customHeight="1">
      <c r="A17" s="54"/>
      <c r="B17" t="s" s="14">
        <v>45</v>
      </c>
      <c r="C17" s="53"/>
      <c r="D17" s="55"/>
      <c r="E17" s="27"/>
    </row>
  </sheetData>
  <mergeCells count="1">
    <mergeCell ref="B1:C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