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0" windowWidth="16100" windowHeight="9660" tabRatio="965" activeTab="3"/>
  </bookViews>
  <sheets>
    <sheet name="tableau RESULTAT QLICKVIEW" sheetId="15" r:id="rId1"/>
    <sheet name="Tableau SOLDE 2021" sheetId="27" r:id="rId2"/>
    <sheet name="DETAIL SOLDE NET 2021" sheetId="26" r:id="rId3"/>
    <sheet name="consolidé" sheetId="17" r:id="rId4"/>
    <sheet name="Janvier" sheetId="1" r:id="rId5"/>
    <sheet name="Fevrier" sheetId="3" r:id="rId6"/>
    <sheet name="Mars" sheetId="4" r:id="rId7"/>
    <sheet name="Avril" sheetId="5" r:id="rId8"/>
    <sheet name="Mai" sheetId="6" r:id="rId9"/>
    <sheet name="Juin" sheetId="7" r:id="rId10"/>
    <sheet name="Juillet" sheetId="8" r:id="rId11"/>
    <sheet name="Aout" sheetId="9" r:id="rId12"/>
    <sheet name="Sept" sheetId="10" r:id="rId13"/>
    <sheet name="Octobre" sheetId="11" r:id="rId14"/>
    <sheet name="Nov" sheetId="12" r:id="rId15"/>
    <sheet name="Dec" sheetId="13" r:id="rId16"/>
    <sheet name="PRVC" sheetId="25" r:id="rId17"/>
  </sheets>
  <definedNames>
    <definedName name="_xlnm._FilterDatabase" localSheetId="4" hidden="1">Janvier!$A$1:$AF$104</definedName>
  </definedNames>
  <calcPr calcId="145621"/>
  <pivotCaches>
    <pivotCache cacheId="7" r:id="rId18"/>
    <pivotCache cacheId="13" r:id="rId19"/>
  </pivotCaches>
</workbook>
</file>

<file path=xl/calcChain.xml><?xml version="1.0" encoding="utf-8"?>
<calcChain xmlns="http://schemas.openxmlformats.org/spreadsheetml/2006/main">
  <c r="AC2" i="3" l="1"/>
  <c r="AC3" i="3"/>
  <c r="AC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A34" i="3" l="1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E3" i="15"/>
  <c r="AE2" i="5" l="1"/>
  <c r="AD2" i="5"/>
  <c r="AC2" i="5"/>
  <c r="AB2" i="5"/>
  <c r="AA2" i="5"/>
  <c r="AA2" i="4"/>
  <c r="AE2" i="4"/>
  <c r="AD2" i="4"/>
  <c r="AC2" i="4"/>
  <c r="AB2" i="4"/>
  <c r="AE2" i="3"/>
  <c r="AE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D2" i="3"/>
  <c r="AD3" i="3"/>
  <c r="AD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B2" i="3"/>
  <c r="AB3" i="3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A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E2" i="6" l="1"/>
  <c r="AD2" i="6"/>
  <c r="AC2" i="6"/>
  <c r="AB2" i="6"/>
  <c r="AA2" i="6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37" i="1"/>
  <c r="AA103" i="1"/>
  <c r="AA13" i="1"/>
  <c r="AA104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37" i="1"/>
  <c r="AB103" i="1"/>
  <c r="AB13" i="1"/>
  <c r="AB104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37" i="1"/>
  <c r="AC103" i="1"/>
  <c r="AC13" i="1"/>
  <c r="AC104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37" i="1"/>
  <c r="AD103" i="1"/>
  <c r="AD13" i="1"/>
  <c r="AD104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37" i="1"/>
  <c r="AE103" i="1"/>
  <c r="AE13" i="1"/>
  <c r="AE104" i="1"/>
  <c r="AE2" i="1"/>
  <c r="AE14" i="1"/>
  <c r="AE38" i="1"/>
  <c r="AE58" i="1"/>
  <c r="AE3" i="1"/>
  <c r="AE4" i="1"/>
  <c r="AE5" i="1"/>
  <c r="AE6" i="1"/>
  <c r="AE59" i="1"/>
  <c r="AE60" i="1"/>
  <c r="AE61" i="1"/>
  <c r="AE62" i="1"/>
  <c r="AE63" i="1"/>
  <c r="AE7" i="1"/>
  <c r="AE8" i="1"/>
  <c r="AE9" i="1"/>
  <c r="AE10" i="1"/>
  <c r="AE11" i="1"/>
  <c r="AE12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A31" i="1"/>
  <c r="AA32" i="1"/>
  <c r="AA33" i="1"/>
  <c r="AA34" i="1"/>
  <c r="AA35" i="1"/>
  <c r="AA36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B31" i="1"/>
  <c r="AB32" i="1"/>
  <c r="AB33" i="1"/>
  <c r="AB34" i="1"/>
  <c r="AB35" i="1"/>
  <c r="AB36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C31" i="1"/>
  <c r="AC32" i="1"/>
  <c r="AC33" i="1"/>
  <c r="AC34" i="1"/>
  <c r="AC35" i="1"/>
  <c r="AC36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D31" i="1"/>
  <c r="AD32" i="1"/>
  <c r="AD33" i="1"/>
  <c r="AD34" i="1"/>
  <c r="AD35" i="1"/>
  <c r="AD36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A30" i="1" l="1"/>
  <c r="AB30" i="1"/>
  <c r="AC30" i="1"/>
  <c r="AD30" i="1"/>
  <c r="AD2" i="1"/>
  <c r="AD14" i="1"/>
  <c r="AD38" i="1"/>
  <c r="AD58" i="1"/>
  <c r="AD3" i="1"/>
  <c r="AD4" i="1"/>
  <c r="AD5" i="1"/>
  <c r="AD6" i="1"/>
  <c r="AD59" i="1"/>
  <c r="AD60" i="1"/>
  <c r="AD61" i="1"/>
  <c r="AD62" i="1"/>
  <c r="AD63" i="1"/>
  <c r="AD7" i="1"/>
  <c r="AD8" i="1"/>
  <c r="AD9" i="1"/>
  <c r="AD10" i="1"/>
  <c r="AD11" i="1"/>
  <c r="AD12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C2" i="1"/>
  <c r="AC14" i="1"/>
  <c r="AC38" i="1"/>
  <c r="AC58" i="1"/>
  <c r="AC3" i="1"/>
  <c r="AC4" i="1"/>
  <c r="AC5" i="1"/>
  <c r="AC6" i="1"/>
  <c r="AC59" i="1"/>
  <c r="AC60" i="1"/>
  <c r="AC61" i="1"/>
  <c r="AC62" i="1"/>
  <c r="AC63" i="1"/>
  <c r="AC7" i="1"/>
  <c r="AC8" i="1"/>
  <c r="AC9" i="1"/>
  <c r="AC10" i="1"/>
  <c r="AC11" i="1"/>
  <c r="AC12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B2" i="1"/>
  <c r="AB14" i="1"/>
  <c r="AB38" i="1"/>
  <c r="AB58" i="1"/>
  <c r="AB3" i="1"/>
  <c r="AB4" i="1"/>
  <c r="AB5" i="1"/>
  <c r="AB6" i="1"/>
  <c r="AB59" i="1"/>
  <c r="AB60" i="1"/>
  <c r="AB61" i="1"/>
  <c r="AB62" i="1"/>
  <c r="AB63" i="1"/>
  <c r="AB7" i="1"/>
  <c r="AB8" i="1"/>
  <c r="AB9" i="1"/>
  <c r="AB10" i="1"/>
  <c r="AB11" i="1"/>
  <c r="AB12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A2" i="1"/>
  <c r="AA14" i="1"/>
  <c r="AA38" i="1"/>
  <c r="AA58" i="1"/>
  <c r="AA3" i="1"/>
  <c r="AA4" i="1"/>
  <c r="AA5" i="1"/>
  <c r="AA6" i="1"/>
  <c r="AA59" i="1"/>
  <c r="AA60" i="1"/>
  <c r="AA61" i="1"/>
  <c r="AA62" i="1"/>
  <c r="AA63" i="1"/>
  <c r="AA7" i="1"/>
  <c r="AA8" i="1"/>
  <c r="AA9" i="1"/>
  <c r="AA10" i="1"/>
  <c r="AA11" i="1"/>
  <c r="AA12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</calcChain>
</file>

<file path=xl/sharedStrings.xml><?xml version="1.0" encoding="utf-8"?>
<sst xmlns="http://schemas.openxmlformats.org/spreadsheetml/2006/main" count="3806" uniqueCount="291">
  <si>
    <t>Type Mouvement</t>
  </si>
  <si>
    <t>Type Activité</t>
  </si>
  <si>
    <t>Poste REAL</t>
  </si>
  <si>
    <t>Nom Prenom REAL</t>
  </si>
  <si>
    <t>Equipe REAL</t>
  </si>
  <si>
    <t>Poste INDIC</t>
  </si>
  <si>
    <t>Nom Prenom INDIC</t>
  </si>
  <si>
    <t>Equipe INDIC</t>
  </si>
  <si>
    <t>Date Saisie</t>
  </si>
  <si>
    <t>Semaine</t>
  </si>
  <si>
    <t>Poste Commercial en charge</t>
  </si>
  <si>
    <t>Nom Prenom Commercial en charge</t>
  </si>
  <si>
    <t>Equipe Commercial en charge</t>
  </si>
  <si>
    <t>N° Client GRC</t>
  </si>
  <si>
    <t>N° Client BO</t>
  </si>
  <si>
    <t>Nom Prenom Client</t>
  </si>
  <si>
    <t>Point de vente</t>
  </si>
  <si>
    <t>Famille Rémunération</t>
  </si>
  <si>
    <t>Code et Lib Produit Gestion</t>
  </si>
  <si>
    <t>Libellé motif opération de gestion</t>
  </si>
  <si>
    <t>Type OT</t>
  </si>
  <si>
    <t>Code Métier PSO</t>
  </si>
  <si>
    <t>dont Montant €</t>
  </si>
  <si>
    <t>dont Montant UC</t>
  </si>
  <si>
    <t>Montant affecté</t>
  </si>
  <si>
    <t>Nombre</t>
  </si>
  <si>
    <t>IARD</t>
  </si>
  <si>
    <t>RE</t>
  </si>
  <si>
    <t>14804</t>
  </si>
  <si>
    <t>POINTIS THOMAS</t>
  </si>
  <si>
    <t>33 AGRI</t>
  </si>
  <si>
    <t>-</t>
  </si>
  <si>
    <t>1</t>
  </si>
  <si>
    <t>51705</t>
  </si>
  <si>
    <t>4049398</t>
  </si>
  <si>
    <t>00623120</t>
  </si>
  <si>
    <t>TESSANDIER BERNARD</t>
  </si>
  <si>
    <t>AGENCE 33 VITI VINI 2</t>
  </si>
  <si>
    <t>CONDU1 - AUTOMOBILE - CONDUIRE PLUS</t>
  </si>
  <si>
    <t>RESILIATION VENTE VEHICULE</t>
  </si>
  <si>
    <t>AUTOTOUR</t>
  </si>
  <si>
    <t>2</t>
  </si>
  <si>
    <t>9621225</t>
  </si>
  <si>
    <t>00858307</t>
  </si>
  <si>
    <t>AUGRS1 - AUTOMOBILE</t>
  </si>
  <si>
    <t>AUTRAUTO</t>
  </si>
  <si>
    <t>MD-</t>
  </si>
  <si>
    <t>12455</t>
  </si>
  <si>
    <t>POLE DE GESTION GCA</t>
  </si>
  <si>
    <t>PV GENERALISTE PAR DEFAUT</t>
  </si>
  <si>
    <t>3945121</t>
  </si>
  <si>
    <t>00462470</t>
  </si>
  <si>
    <t>COND12 - AUTOMOBILE - CONDUIRE 4AS</t>
  </si>
  <si>
    <t>R-</t>
  </si>
  <si>
    <t>MD+</t>
  </si>
  <si>
    <t>R+</t>
  </si>
  <si>
    <t>AN</t>
  </si>
  <si>
    <t>51738</t>
  </si>
  <si>
    <t>HABERT JEAN FRANCOIS</t>
  </si>
  <si>
    <t>INSPECTION AGRICOLE</t>
  </si>
  <si>
    <t>4057495</t>
  </si>
  <si>
    <t>00660392</t>
  </si>
  <si>
    <t>CA IARD</t>
  </si>
  <si>
    <t>BIEXP1 - DOMMAGES AUX BIENS PROFESS.</t>
  </si>
  <si>
    <t>C</t>
  </si>
  <si>
    <t>AUTRAGRI</t>
  </si>
  <si>
    <t>18666622</t>
  </si>
  <si>
    <t>04000459</t>
  </si>
  <si>
    <t>TMA97 - TRACTEUR - MATERIEL DE RECOLTE</t>
  </si>
  <si>
    <t>TMA</t>
  </si>
  <si>
    <t>4048692</t>
  </si>
  <si>
    <t>00622356</t>
  </si>
  <si>
    <t>49373</t>
  </si>
  <si>
    <t>SUAUDEAU OLIVIER</t>
  </si>
  <si>
    <t>4018480</t>
  </si>
  <si>
    <t>00455460</t>
  </si>
  <si>
    <t>AGENCE ST ANDRE DE CUBZAC</t>
  </si>
  <si>
    <t>BGAVP1 - GARANTIE ACCIDENTS DE LA VIE</t>
  </si>
  <si>
    <t>GAV</t>
  </si>
  <si>
    <t>4020106</t>
  </si>
  <si>
    <t>00457274</t>
  </si>
  <si>
    <t>20815988</t>
  </si>
  <si>
    <t>04100969</t>
  </si>
  <si>
    <t>AGENCE CARBON BLANC</t>
  </si>
  <si>
    <t>BIRCP3 - RC PROFESSIONNELLES</t>
  </si>
  <si>
    <t>REPRISE PAR AUTRE CONTRAT</t>
  </si>
  <si>
    <t>4048784</t>
  </si>
  <si>
    <t>00622458</t>
  </si>
  <si>
    <t>4049144</t>
  </si>
  <si>
    <t>00622838</t>
  </si>
  <si>
    <t>29356229</t>
  </si>
  <si>
    <t>04689555</t>
  </si>
  <si>
    <t>ACTIV2 - COMPLEMENTAIRE - SANTE ACTIVE</t>
  </si>
  <si>
    <t>SANTIND</t>
  </si>
  <si>
    <t>29356267</t>
  </si>
  <si>
    <t>04689562</t>
  </si>
  <si>
    <t>4057004</t>
  </si>
  <si>
    <t>00657098</t>
  </si>
  <si>
    <t>4037634</t>
  </si>
  <si>
    <t>00541984</t>
  </si>
  <si>
    <t>HABI01 - GROUPAMA HABITATION</t>
  </si>
  <si>
    <t>HAB</t>
  </si>
  <si>
    <t>PREMIERE ASSURANCE</t>
  </si>
  <si>
    <t>4051635</t>
  </si>
  <si>
    <t>00635361</t>
  </si>
  <si>
    <t>9112729</t>
  </si>
  <si>
    <t>00848862</t>
  </si>
  <si>
    <t>BIDOM1 - DOMMAGES AUX BIENS ANNEXES</t>
  </si>
  <si>
    <t>BIRCP2 - RESP. CIVILES PROFESSIONNELLES</t>
  </si>
  <si>
    <t>BICAV2 - ASSURANCE DES CAVES</t>
  </si>
  <si>
    <t>ENTRE1 - ACCOMPLIR</t>
  </si>
  <si>
    <t>MRPROS</t>
  </si>
  <si>
    <t>51706</t>
  </si>
  <si>
    <t>33950386</t>
  </si>
  <si>
    <t>04943417</t>
  </si>
  <si>
    <t>50772</t>
  </si>
  <si>
    <t>12151</t>
  </si>
  <si>
    <t>CASTEL TIFFANY</t>
  </si>
  <si>
    <t>33 PART ST ANDRE</t>
  </si>
  <si>
    <t>18409511</t>
  </si>
  <si>
    <t>04011572</t>
  </si>
  <si>
    <t>AGENCE BLAYE</t>
  </si>
  <si>
    <t>BIHAB1 - HABITATION - PRIVATIS</t>
  </si>
  <si>
    <t>RESILIATION VENTE BIENS IMMO</t>
  </si>
  <si>
    <t>MODIF</t>
  </si>
  <si>
    <t>RESILE</t>
  </si>
  <si>
    <t>MODIF -</t>
  </si>
  <si>
    <t>MODIF +</t>
  </si>
  <si>
    <t>00445807</t>
  </si>
  <si>
    <t>ASSI79 - ASSISTANCE PLUS</t>
  </si>
  <si>
    <t>00460181</t>
  </si>
  <si>
    <t>51703</t>
  </si>
  <si>
    <t>LEFEBVRE CHRISTOPHE</t>
  </si>
  <si>
    <t>00552800</t>
  </si>
  <si>
    <t>AGENCE LIBOURNE</t>
  </si>
  <si>
    <t>NOUVEAU RISQUE</t>
  </si>
  <si>
    <t>51941</t>
  </si>
  <si>
    <t>SE</t>
  </si>
  <si>
    <t>-1</t>
  </si>
  <si>
    <t>00703838</t>
  </si>
  <si>
    <t>RP - CHANGEMENT TYPE DE CTRAT</t>
  </si>
  <si>
    <t>21866416</t>
  </si>
  <si>
    <t>04169909</t>
  </si>
  <si>
    <t>BIPEX1 - PERTES D'EXPLOITATION</t>
  </si>
  <si>
    <t>49270</t>
  </si>
  <si>
    <t>TRABUT CUSSAC CATHERINE</t>
  </si>
  <si>
    <t>33 PRO</t>
  </si>
  <si>
    <t>27133244</t>
  </si>
  <si>
    <t>04496372</t>
  </si>
  <si>
    <t>33782698</t>
  </si>
  <si>
    <t>04933875</t>
  </si>
  <si>
    <t>36302535</t>
  </si>
  <si>
    <t>05080254</t>
  </si>
  <si>
    <t>MIGRATION PAR AVENANT</t>
  </si>
  <si>
    <t>RP - REMPLA. MEME TYPE CTRAT</t>
  </si>
  <si>
    <t>48953115</t>
  </si>
  <si>
    <t>05725361</t>
  </si>
  <si>
    <t>BISER1 - ASSURANCE DES SERRES</t>
  </si>
  <si>
    <t>49306510</t>
  </si>
  <si>
    <t>05744462</t>
  </si>
  <si>
    <t>SANS EFFET</t>
  </si>
  <si>
    <t>48584</t>
  </si>
  <si>
    <t>3</t>
  </si>
  <si>
    <t>38840014</t>
  </si>
  <si>
    <t>05217439</t>
  </si>
  <si>
    <t>INITIATIVE DE L'ASSURE</t>
  </si>
  <si>
    <t>4</t>
  </si>
  <si>
    <t>4039076</t>
  </si>
  <si>
    <t>18766586</t>
  </si>
  <si>
    <t>00668386</t>
  </si>
  <si>
    <t>SANTE</t>
  </si>
  <si>
    <t>6909819</t>
  </si>
  <si>
    <t>00836589</t>
  </si>
  <si>
    <t>10442553</t>
  </si>
  <si>
    <t>00884005</t>
  </si>
  <si>
    <t>4047162</t>
  </si>
  <si>
    <t>00600988</t>
  </si>
  <si>
    <t>ARC1 - PROTECTION JURIDIQUE</t>
  </si>
  <si>
    <t>PJ</t>
  </si>
  <si>
    <t>6752997</t>
  </si>
  <si>
    <t>00816140</t>
  </si>
  <si>
    <t>RESILIATION FIN DE BAIL</t>
  </si>
  <si>
    <t>4050459</t>
  </si>
  <si>
    <t>00631429</t>
  </si>
  <si>
    <t>4051209</t>
  </si>
  <si>
    <t>00634430</t>
  </si>
  <si>
    <t>6889987</t>
  </si>
  <si>
    <t>4061669</t>
  </si>
  <si>
    <t>4009961</t>
  </si>
  <si>
    <t>00447845</t>
  </si>
  <si>
    <t>00459372</t>
  </si>
  <si>
    <t>00635260</t>
  </si>
  <si>
    <t>00664443</t>
  </si>
  <si>
    <t>33117539</t>
  </si>
  <si>
    <t>04896154</t>
  </si>
  <si>
    <t>35255583</t>
  </si>
  <si>
    <t>05019050</t>
  </si>
  <si>
    <t>36854952</t>
  </si>
  <si>
    <t>05111279</t>
  </si>
  <si>
    <t>44037145</t>
  </si>
  <si>
    <t>05474147</t>
  </si>
  <si>
    <t>5</t>
  </si>
  <si>
    <t>4058315</t>
  </si>
  <si>
    <t>7</t>
  </si>
  <si>
    <t>4011781</t>
  </si>
  <si>
    <t>9334948</t>
  </si>
  <si>
    <t>4051536</t>
  </si>
  <si>
    <t>Étiquettes de lignes</t>
  </si>
  <si>
    <t>Total général</t>
  </si>
  <si>
    <t>Somme de AN</t>
  </si>
  <si>
    <t>Somme de SANS EFFET</t>
  </si>
  <si>
    <t>Somme de RESILE</t>
  </si>
  <si>
    <t>Somme de MODIF -</t>
  </si>
  <si>
    <t>(Tous)</t>
  </si>
  <si>
    <t>Somme de MODIF +</t>
  </si>
  <si>
    <t>Nombre de Nombre</t>
  </si>
  <si>
    <t>RESULTAT 2021</t>
  </si>
  <si>
    <t>OK REMU</t>
  </si>
  <si>
    <t>OK</t>
  </si>
  <si>
    <t>SOLDE</t>
  </si>
  <si>
    <t>8</t>
  </si>
  <si>
    <t>41486496</t>
  </si>
  <si>
    <t>05332130</t>
  </si>
  <si>
    <t>PREVOYANCE INDIV</t>
  </si>
  <si>
    <t>SANTE1 - PREVOYANCE IND.- CAPITAL SANTE</t>
  </si>
  <si>
    <t>CAPSANTENERG</t>
  </si>
  <si>
    <t>4048792</t>
  </si>
  <si>
    <t>00645323</t>
  </si>
  <si>
    <t>BIVPR1 - MR DES BIENS PRIVES - DEMEURE</t>
  </si>
  <si>
    <t>RESIL TRANSFERT AUTRE GROUPAMA</t>
  </si>
  <si>
    <t>AMP2 - MR DES PROFESSIONNELS - 2</t>
  </si>
  <si>
    <t>18765860</t>
  </si>
  <si>
    <t>00677007</t>
  </si>
  <si>
    <t>CONDU2 - AUTOMOBILE -CONDUIRE 2/3 ROUES</t>
  </si>
  <si>
    <t>Somme de TOTAL PAR LIGNE</t>
  </si>
  <si>
    <t>Code_departement</t>
  </si>
  <si>
    <t>Code_Ent_Gest_Cial</t>
  </si>
  <si>
    <t>Lib_Ent_Gest_Cial</t>
  </si>
  <si>
    <t>Code_souscripteur</t>
  </si>
  <si>
    <t>Cle_souscripteur</t>
  </si>
  <si>
    <t>Nom_Prenom_Souscripteur</t>
  </si>
  <si>
    <t>Age_souscripteur</t>
  </si>
  <si>
    <t>Lib_CSP</t>
  </si>
  <si>
    <t>Lib_marche_PSO1</t>
  </si>
  <si>
    <t>Lib_ent_demarche_cial</t>
  </si>
  <si>
    <t>Code_poste_demarche_cial</t>
  </si>
  <si>
    <t>Nom_Prenom_Commercial_En_Charge</t>
  </si>
  <si>
    <t>Lib_ent_instit</t>
  </si>
  <si>
    <t>Code_Produit</t>
  </si>
  <si>
    <t>Code_metier_PSO</t>
  </si>
  <si>
    <t>Code_contrat</t>
  </si>
  <si>
    <t>Date_debut_effet_contrat</t>
  </si>
  <si>
    <t>Type_mouv_regroupe</t>
  </si>
  <si>
    <t>Famille_DC</t>
  </si>
  <si>
    <t>Lib_Motif_Gestion</t>
  </si>
  <si>
    <t>Montant_HT</t>
  </si>
  <si>
    <t>J</t>
  </si>
  <si>
    <t>RETRAITE NON AGRICOLE ARTISAN</t>
  </si>
  <si>
    <t>Exploitants</t>
  </si>
  <si>
    <t/>
  </si>
  <si>
    <t>BLAYE</t>
  </si>
  <si>
    <t>004572740167</t>
  </si>
  <si>
    <t>01/01/2015 00:00</t>
  </si>
  <si>
    <t>MD</t>
  </si>
  <si>
    <t>Autre</t>
  </si>
  <si>
    <t>SANS</t>
  </si>
  <si>
    <t>004572740197</t>
  </si>
  <si>
    <t>08/01/2021 00:00</t>
  </si>
  <si>
    <t>A</t>
  </si>
  <si>
    <t>CHEF ENTREPRISE TRAVAUX AGRICOLES</t>
  </si>
  <si>
    <t>004601810006</t>
  </si>
  <si>
    <t>13/04/2018 00:00</t>
  </si>
  <si>
    <t>Disparition risque</t>
  </si>
  <si>
    <t>SALARIE AUTRES SERVICES</t>
  </si>
  <si>
    <t>004624700001</t>
  </si>
  <si>
    <t>06/12/2017 00:00</t>
  </si>
  <si>
    <t>EXPLOITANT VITICULTEUR</t>
  </si>
  <si>
    <t>CREON TARGON</t>
  </si>
  <si>
    <t>005419840125</t>
  </si>
  <si>
    <t>27/11/2019 00:00</t>
  </si>
  <si>
    <t>Somme de Montant_HT</t>
  </si>
  <si>
    <t>DETAIL SOLDE NET 2021</t>
  </si>
  <si>
    <t>Nom du sociétaire</t>
  </si>
  <si>
    <t>E-perf</t>
  </si>
  <si>
    <t>Semaines</t>
  </si>
  <si>
    <t>PAR SEMAINES</t>
  </si>
  <si>
    <t>résultat QliKview</t>
  </si>
  <si>
    <t>date Donnees</t>
  </si>
  <si>
    <t>REMU</t>
  </si>
  <si>
    <t>tpointis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</si>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</sst>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\/mm\/yyyy"/>
    <numFmt numFmtId="165" formatCode="#,##0.00\ \€;\-#,##0.00\ \€"/>
    <numFmt numFmtId="170" formatCode="mmmm"/>
  </numFmts>
  <fonts count="12" x14ac:knownFonts="1">
    <font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9"/>
      <color rgb="FF000000"/>
      <name val="Tahoma"/>
      <family val="2"/>
    </font>
    <font>
      <b/>
      <i/>
      <u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theme="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16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Fill="1" applyBorder="1" applyAlignment="1">
      <alignment horizontal="right" vertical="center"/>
    </xf>
    <xf numFmtId="165" fontId="4" fillId="0" borderId="3" xfId="0" applyNumberFormat="1" applyFont="1" applyFill="1" applyBorder="1" applyAlignment="1">
      <alignment horizontal="right" vertical="center"/>
    </xf>
    <xf numFmtId="165" fontId="4" fillId="0" borderId="5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44" fontId="0" fillId="0" borderId="0" xfId="1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right" vertical="center"/>
    </xf>
    <xf numFmtId="165" fontId="4" fillId="3" borderId="7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5" fontId="4" fillId="0" borderId="7" xfId="0" applyNumberFormat="1" applyFont="1" applyFill="1" applyBorder="1" applyAlignment="1">
      <alignment horizontal="right" vertical="center"/>
    </xf>
    <xf numFmtId="44" fontId="4" fillId="0" borderId="7" xfId="1" applyFont="1" applyFill="1" applyBorder="1" applyAlignment="1">
      <alignment horizontal="right" vertical="center"/>
    </xf>
    <xf numFmtId="44" fontId="0" fillId="0" borderId="0" xfId="1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 vertical="center"/>
    </xf>
    <xf numFmtId="0" fontId="8" fillId="0" borderId="0" xfId="2" applyAlignment="1">
      <alignment horizontal="left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0" fillId="0" borderId="0" xfId="0"/>
    <xf numFmtId="4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0" xfId="0" applyNumberFormat="1"/>
    <xf numFmtId="44" fontId="0" fillId="0" borderId="0" xfId="0" applyNumberFormat="1"/>
    <xf numFmtId="170" fontId="0" fillId="0" borderId="0" xfId="0" applyNumberFormat="1"/>
    <xf numFmtId="170" fontId="0" fillId="0" borderId="0" xfId="0" applyNumberFormat="1" applyAlignment="1">
      <alignment horizontal="center" vertical="center" wrapText="1"/>
    </xf>
    <xf numFmtId="0" fontId="3" fillId="0" borderId="0" xfId="0" pivotButton="1" applyFont="1"/>
    <xf numFmtId="0" fontId="10" fillId="0" borderId="0" xfId="2" applyFont="1" applyAlignment="1">
      <alignment horizontal="center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0" fontId="3" fillId="0" borderId="0" xfId="0" pivotButton="1" applyFont="1" applyAlignment="1">
      <alignment horizontal="center" vertical="center"/>
    </xf>
    <xf numFmtId="0" fontId="11" fillId="0" borderId="0" xfId="2" applyFont="1" applyAlignment="1">
      <alignment horizontal="left" vertical="center"/>
    </xf>
    <xf numFmtId="170" fontId="1" fillId="0" borderId="3" xfId="0" applyNumberFormat="1" applyFont="1" applyFill="1" applyBorder="1" applyAlignment="1">
      <alignment horizontal="center" vertical="center" wrapText="1"/>
    </xf>
    <xf numFmtId="170" fontId="1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3">
    <cellStyle name="Lien hypertexte" xfId="2" builtinId="8"/>
    <cellStyle name="Monétaire" xfId="1" builtinId="4"/>
    <cellStyle name="Normal" xfId="0" builtinId="0"/>
  </cellStyles>
  <dxfs count="216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theme="0"/>
        </top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outline="0">
        <left style="thin">
          <color rgb="FF00000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4" formatCode="dd\/mm\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4" formatCode="dd\/mm\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65" formatCode="#,##0.00\ \€;\-#,##0.00\ \€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170" formatCode="m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70" formatCode="mmmm"/>
    </dxf>
    <dxf>
      <alignment horizontal="center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alignment vertical="center" readingOrder="0"/>
    </dxf>
    <dxf>
      <alignment horizontal="center" readingOrder="0"/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numFmt numFmtId="34" formatCode="_-* #,##0.00\ &quot;€&quot;_-;\-* #,##0.00\ &quot;€&quot;_-;_-* &quot;-&quot;??\ &quot;€&quot;_-;_-@_-"/>
    </dxf>
    <dxf>
      <alignment vertical="center" readingOrder="0"/>
    </dxf>
    <dxf>
      <alignment horizontal="center" readingOrder="0"/>
    </dxf>
    <dxf>
      <font>
        <b/>
      </font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INTIS Thomas" refreshedDate="44271.491231828702" createdVersion="4" refreshedVersion="4" minRefreshableVersion="3" recordCount="1">
  <cacheSource type="worksheet">
    <worksheetSource name="TABLEAU5"/>
  </cacheSource>
  <cacheFields count="35">
    <cacheField name="Type Mouvement" numFmtId="0">
      <sharedItems containsNonDate="0" containsString="0" containsBlank="1"/>
    </cacheField>
    <cacheField name="Type Activité" numFmtId="0">
      <sharedItems containsNonDate="0" containsString="0" containsBlank="1"/>
    </cacheField>
    <cacheField name="Poste REAL" numFmtId="0">
      <sharedItems containsNonDate="0" containsString="0" containsBlank="1"/>
    </cacheField>
    <cacheField name="Nom Prenom REAL" numFmtId="0">
      <sharedItems containsNonDate="0" containsString="0" containsBlank="1"/>
    </cacheField>
    <cacheField name="Equipe REAL" numFmtId="0">
      <sharedItems containsNonDate="0" containsString="0" containsBlank="1"/>
    </cacheField>
    <cacheField name="Poste INDIC" numFmtId="0">
      <sharedItems containsNonDate="0" containsString="0" containsBlank="1"/>
    </cacheField>
    <cacheField name="Nom Prenom INDIC" numFmtId="0">
      <sharedItems containsNonDate="0" containsString="0" containsBlank="1"/>
    </cacheField>
    <cacheField name="Equipe INDIC" numFmtId="0">
      <sharedItems containsNonDate="0" containsString="0" containsBlank="1"/>
    </cacheField>
    <cacheField name="Date Saisie" numFmtId="170">
      <sharedItems containsNonDate="0" containsDate="1" containsString="0" containsBlank="1" minDate="1899-12-30T00:00:00" maxDate="2021-02-27T00:00:00" count="28">
        <m/>
        <d v="2021-01-11T00:00:00" u="1"/>
        <d v="2021-02-16T00:00:00" u="1"/>
        <d v="2021-01-04T00:00:00" u="1"/>
        <d v="2021-01-28T00:00:00" u="1"/>
        <d v="2021-01-21T00:00:00" u="1"/>
        <d v="2021-02-26T00:00:00" u="1"/>
        <d v="2021-01-14T00:00:00" u="1"/>
        <d v="2021-02-19T00:00:00" u="1"/>
        <d v="2021-01-07T00:00:00" u="1"/>
        <d v="2021-01-26T00:00:00" u="1"/>
        <d v="2021-02-05T00:00:00" u="1"/>
        <d v="2021-01-12T00:00:00" u="1"/>
        <d v="2021-01-05T00:00:00" u="1"/>
        <d v="2021-02-03T00:00:00" u="1"/>
        <d v="2021-02-15T00:00:00" u="1"/>
        <d v="1899-12-30T00:00:00" u="1"/>
        <d v="2021-01-22T00:00:00" u="1"/>
        <d v="2021-01-15T00:00:00" u="1"/>
        <d v="2021-01-08T00:00:00" u="1"/>
        <d v="2021-01-27T00:00:00" u="1"/>
        <d v="2021-01-20T00:00:00" u="1"/>
        <d v="2021-02-25T00:00:00" u="1"/>
        <d v="2021-02-18T00:00:00" u="1"/>
        <d v="2021-01-06T00:00:00" u="1"/>
        <d v="2021-02-04T00:00:00" u="1"/>
        <d v="2021-01-18T00:00:00" u="1"/>
        <d v="2021-02-23T00:00:00" u="1"/>
      </sharedItems>
    </cacheField>
    <cacheField name="Semaine" numFmtId="0">
      <sharedItems containsNonDate="0" containsString="0" containsBlank="1" containsNumber="1" containsInteger="1" minValue="0" maxValue="0" count="2">
        <m/>
        <n v="0" u="1"/>
      </sharedItems>
    </cacheField>
    <cacheField name="Poste Commercial en charge" numFmtId="0">
      <sharedItems containsNonDate="0" containsString="0" containsBlank="1"/>
    </cacheField>
    <cacheField name="Nom Prenom Commercial en charge" numFmtId="0">
      <sharedItems containsNonDate="0" containsString="0" containsBlank="1"/>
    </cacheField>
    <cacheField name="Equipe Commercial en charge" numFmtId="0">
      <sharedItems containsNonDate="0" containsString="0" containsBlank="1"/>
    </cacheField>
    <cacheField name="N° Client GRC" numFmtId="0">
      <sharedItems containsNonDate="0" containsString="0" containsBlank="1"/>
    </cacheField>
    <cacheField name="N° Client BO" numFmtId="0">
      <sharedItems containsNonDate="0" containsString="0" containsBlank="1"/>
    </cacheField>
    <cacheField name="Nom Prenom Client" numFmtId="0">
      <sharedItems containsNonDate="0" containsString="0" containsBlank="1" containsNumber="1" containsInteger="1" minValue="0" maxValue="0" count="2">
        <m/>
        <n v="0" u="1"/>
      </sharedItems>
    </cacheField>
    <cacheField name="Point de vente" numFmtId="0">
      <sharedItems containsNonDate="0" containsString="0" containsBlank="1"/>
    </cacheField>
    <cacheField name="Famille Rémunération" numFmtId="0">
      <sharedItems containsNonDate="0" containsString="0" containsBlank="1"/>
    </cacheField>
    <cacheField name="Code et Lib Produit Gestion" numFmtId="0">
      <sharedItems containsNonDate="0" containsString="0" containsBlank="1" containsNumber="1" containsInteger="1" minValue="0" maxValue="0" count="2">
        <m/>
        <n v="0" u="1"/>
      </sharedItems>
    </cacheField>
    <cacheField name="Libellé motif opération de gestion" numFmtId="0">
      <sharedItems containsNonDate="0" containsString="0" containsBlank="1"/>
    </cacheField>
    <cacheField name="Type OT" numFmtId="0">
      <sharedItems containsNonDate="0" containsString="0" containsBlank="1"/>
    </cacheField>
    <cacheField name="Code Métier PSO" numFmtId="0">
      <sharedItems containsNonDate="0" containsString="0" containsBlank="1"/>
    </cacheField>
    <cacheField name="dont Montant €" numFmtId="0">
      <sharedItems containsNonDate="0" containsString="0" containsBlank="1"/>
    </cacheField>
    <cacheField name="dont Montant UC" numFmtId="0">
      <sharedItems containsNonDate="0" containsString="0" containsBlank="1"/>
    </cacheField>
    <cacheField name="Montant affecté" numFmtId="0">
      <sharedItems containsNonDate="0" containsString="0" containsBlank="1"/>
    </cacheField>
    <cacheField name="Nombre" numFmtId="0">
      <sharedItems containsNonDate="0" containsString="0" containsBlank="1"/>
    </cacheField>
    <cacheField name="AN" numFmtId="0">
      <sharedItems containsNonDate="0" containsString="0" containsBlank="1"/>
    </cacheField>
    <cacheField name="RESILE" numFmtId="0">
      <sharedItems containsNonDate="0" containsString="0" containsBlank="1"/>
    </cacheField>
    <cacheField name="MODIF -" numFmtId="0">
      <sharedItems containsNonDate="0" containsString="0" containsBlank="1"/>
    </cacheField>
    <cacheField name="MODIF +" numFmtId="0">
      <sharedItems containsNonDate="0" containsString="0" containsBlank="1"/>
    </cacheField>
    <cacheField name="SANS EFFET" numFmtId="0">
      <sharedItems containsNonDate="0" containsString="0" containsBlank="1"/>
    </cacheField>
    <cacheField name="REMU" numFmtId="0">
      <sharedItems containsNonDate="0" containsString="0" containsBlank="1"/>
    </cacheField>
    <cacheField name="TOTAL PAR LIGNE" numFmtId="0" formula="AN+RESILE+'MODIF -'+'MODIF +'+'SANS EFFET'" databaseField="0"/>
    <cacheField name="Champ1" numFmtId="0" formula="Semaine" databaseField="0"/>
    <cacheField name="nombre de sociétaire" numFmtId="0" formula="'Nom Prenom Client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OINTIS Thomas" refreshedDate="44271.491382870372" createdVersion="4" refreshedVersion="4" minRefreshableVersion="3" recordCount="6">
  <cacheSource type="worksheet">
    <worksheetSource name="Tableau6"/>
  </cacheSource>
  <cacheFields count="22">
    <cacheField name="date Donnees" numFmtId="170">
      <sharedItems containsSemiMixedTypes="0" containsNonDate="0" containsDate="1" containsString="0" minDate="2021-01-21T00:00:00" maxDate="2021-01-22T00:00:00" count="1">
        <d v="2021-01-21T00:00:00"/>
      </sharedItems>
    </cacheField>
    <cacheField name="Code_departement" numFmtId="0">
      <sharedItems containsSemiMixedTypes="0" containsString="0" containsNumber="1" containsInteger="1" minValue="33" maxValue="33"/>
    </cacheField>
    <cacheField name="Code_Ent_Gest_Cial" numFmtId="0">
      <sharedItems containsSemiMixedTypes="0" containsString="0" containsNumber="1" containsInteger="1" minValue="18473" maxValue="18473"/>
    </cacheField>
    <cacheField name="Lib_Ent_Gest_Cial" numFmtId="0">
      <sharedItems/>
    </cacheField>
    <cacheField name="Code_souscripteur" numFmtId="0">
      <sharedItems containsSemiMixedTypes="0" containsString="0" containsNumber="1" containsInteger="1" minValue="457274" maxValue="541984"/>
    </cacheField>
    <cacheField name="Cle_souscripteur" numFmtId="0">
      <sharedItems/>
    </cacheField>
    <cacheField name="Nom_Prenom_Souscripteur" numFmtId="0">
      <sharedItems count="35">
        <s v="tpointis"/>
        <s v="LOBRE JEAN-CHRISTOPHE" u="1"/>
        <s v="EARL VIGNOBLES RICHARD ET FILS" u="1"/>
        <s v="MAUBOURGUET SERGE" u="1"/>
        <s v="TESSANDIER BERNARD" u="1"/>
        <s v="SANGUIGNE CHRISTIAN" u="1"/>
        <s v="SC DU CHATEAU LAFLEUR" u="1"/>
        <s v="SCEA TERRIGEOL ET FILS" u="1"/>
        <s v="GFA RODET-RECAPET" u="1"/>
        <s v="EARL RAGUENOT LALLEZ MILLER" u="1"/>
        <s v="SCEA VIGNOBLES JM CARRILLE" u="1"/>
        <s v="VIGNOBLES DUCOURT" u="1"/>
        <s v="EARL BONNET ET FILS" u="1"/>
        <s v="SANGUIGNE MICHEL" u="1"/>
        <s v="SCEA LE MOULIN ROMPU" u="1"/>
        <s v="CARRILLE PHILIPPE" u="1"/>
        <s v="DECOUZON XAVIER" u="1"/>
        <s v="SAS FRAISICA" u="1"/>
        <s v="BOYER DE LA GIRODAY MARIE-CHRISTINE" u="1"/>
        <s v="GARZARO PIERRE ETIENNE" u="1"/>
        <s v="SCEA VIGNOBLES GARZARO" u="1"/>
        <s v="DE MEILLAC PHILIPPE" u="1"/>
        <s v="EARL DE LABARTHE" u="1"/>
        <s v="NINAUD VINCENT" u="1"/>
        <s v="HEBRARD CATHERINE" u="1"/>
        <s v="SARL DECOUZON-LOCAGRI" u="1"/>
        <s v="EARL DES VIGNOBLES MAULUN" u="1"/>
        <s v="SANGUIGNE SYLVAIN" u="1"/>
        <s v="VIGNOBLES MICHEL BERGEY" u="1"/>
        <s v="MAULUN JEAN-BENOIT" u="1"/>
        <s v="DULON MICHEL" u="1"/>
        <s v="NADAU JEAN-LOUIS" u="1"/>
        <s v="SZYMANSKI THERESE" u="1"/>
        <s v="EARL EYNARD SUDRE" u="1"/>
        <s v="ARTIGUE ALEXANDRE" u="1"/>
      </sharedItems>
    </cacheField>
    <cacheField name="Age_souscripteur" numFmtId="0">
      <sharedItems containsSemiMixedTypes="0" containsString="0" containsNumber="1" containsInteger="1" minValue="27" maxValue="71"/>
    </cacheField>
    <cacheField name="Lib_CSP" numFmtId="0">
      <sharedItems/>
    </cacheField>
    <cacheField name="Lib_marche_PSO1" numFmtId="0">
      <sharedItems/>
    </cacheField>
    <cacheField name="Lib_ent_demarche_cial" numFmtId="0">
      <sharedItems/>
    </cacheField>
    <cacheField name="Code_poste_demarche_cial" numFmtId="0">
      <sharedItems/>
    </cacheField>
    <cacheField name="Nom_Prenom_Commercial_En_Charge" numFmtId="0">
      <sharedItems/>
    </cacheField>
    <cacheField name="Lib_ent_instit" numFmtId="0">
      <sharedItems/>
    </cacheField>
    <cacheField name="Code_Produit" numFmtId="0">
      <sharedItems count="17">
        <s v="COND12 - AUTOMOBILE - CONDUIRE 4AS"/>
        <s v="HABI01 - GROUPAMA HABITATION"/>
        <s v="TMA97 - TRACTEUR - MATERIEL DE RE" u="1"/>
        <s v="BISER1 - ASSURANCE DES SERRES" u="1"/>
        <s v="BGAVP1 - GARANTIE ACCIDENTS DE LA" u="1"/>
        <s v="BIPEX1 - PERTES D'EXPLOITATION" u="1"/>
        <s v="CONDU1 - AUTOMOBILE - CONDUIRE PLU" u="1"/>
        <s v="ACTIV2 - COMPLEMENTAIRE - SANTE AC" u="1"/>
        <s v="BIVPR1 - MR DES BIENS PRIVES - DEM" u="1"/>
        <s v="BICAV2 - ASSURANCE DES CAVES" u="1"/>
        <s v="BIEXP1 - DOMMAGES AUX BIENS PROFES" u="1"/>
        <s v="BIRCP2 - RESP. CIVILES PROFESSIONN" u="1"/>
        <s v="ENTRE1 - ACCOMPLIR" u="1"/>
        <s v="BIDOM1 - DOMMAGES AUX BIENS ANNEXE" u="1"/>
        <s v="AUGRS1 - AUTOMOBILE" u="1"/>
        <s v="BIHAB1 - HABITATION - PRIVATIS" u="1"/>
        <s v="PFA279 - ASS. AGR.-AUTRES DOMM. CO" u="1"/>
      </sharedItems>
    </cacheField>
    <cacheField name="Code_metier_PSO" numFmtId="0">
      <sharedItems/>
    </cacheField>
    <cacheField name="Code_contrat" numFmtId="0">
      <sharedItems/>
    </cacheField>
    <cacheField name="Date_debut_effet_contrat" numFmtId="0">
      <sharedItems/>
    </cacheField>
    <cacheField name="Type_mouv_regroupe" numFmtId="0">
      <sharedItems count="3">
        <s v="MD"/>
        <s v="RE"/>
        <s v="AN" u="1"/>
      </sharedItems>
    </cacheField>
    <cacheField name="Famille_DC" numFmtId="0">
      <sharedItems/>
    </cacheField>
    <cacheField name="Lib_Motif_Gestion" numFmtId="0">
      <sharedItems/>
    </cacheField>
    <cacheField name="Montant_HT" numFmtId="0">
      <sharedItems containsSemiMixedTypes="0" containsString="0" containsNumber="1" minValue="-1097.43" maxValue="583.8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m/>
    <m/>
    <m/>
    <m/>
    <m/>
    <x v="0"/>
    <x v="0"/>
    <m/>
    <m/>
    <m/>
    <m/>
    <m/>
    <x v="0"/>
    <m/>
    <m/>
    <x v="0"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n v="33"/>
    <n v="18473"/>
    <s v="AGENCE 33 VITI VINI 2"/>
    <n v="457274"/>
    <s v="J"/>
    <x v="0"/>
    <n v="71"/>
    <s v="RETRAITE NON AGRICOLE ARTISAN"/>
    <s v="Exploitants"/>
    <s v=""/>
    <s v=""/>
    <s v=""/>
    <s v="BLAYE"/>
    <x v="0"/>
    <s v="AUTOTOUR"/>
    <s v="004572740167"/>
    <s v="01/01/2015 00:00"/>
    <x v="0"/>
    <s v="Autre"/>
    <s v="SANS"/>
    <n v="-369.37"/>
  </r>
  <r>
    <x v="0"/>
    <n v="33"/>
    <n v="18473"/>
    <s v="AGENCE 33 VITI VINI 2"/>
    <n v="457274"/>
    <s v="J"/>
    <x v="0"/>
    <n v="71"/>
    <s v="RETRAITE NON AGRICOLE ARTISAN"/>
    <s v="Exploitants"/>
    <s v=""/>
    <s v=""/>
    <s v=""/>
    <s v="BLAYE"/>
    <x v="0"/>
    <s v="AUTOTOUR"/>
    <s v="004572740197"/>
    <s v="08/01/2021 00:00"/>
    <x v="0"/>
    <s v="Autre"/>
    <s v="SANS"/>
    <n v="429.19"/>
  </r>
  <r>
    <x v="0"/>
    <n v="33"/>
    <n v="18473"/>
    <s v="AGENCE 33 VITI VINI 2"/>
    <n v="460181"/>
    <s v="A"/>
    <x v="0"/>
    <n v="47"/>
    <s v="CHEF ENTREPRISE TRAVAUX AGRICOLES"/>
    <s v="Exploitants"/>
    <s v=""/>
    <s v=""/>
    <s v=""/>
    <s v="BLAYE"/>
    <x v="0"/>
    <s v="AUTOTOUR"/>
    <s v="004601810006"/>
    <s v="13/04/2018 00:00"/>
    <x v="1"/>
    <s v="Disparition risque"/>
    <s v="RESILIATION VENTE VEHICULE"/>
    <n v="-505.74"/>
  </r>
  <r>
    <x v="0"/>
    <n v="33"/>
    <n v="18473"/>
    <s v="AGENCE 33 VITI VINI 2"/>
    <n v="462470"/>
    <s v="C"/>
    <x v="0"/>
    <n v="27"/>
    <s v="SALARIE AUTRES SERVICES"/>
    <s v="Exploitants"/>
    <s v=""/>
    <s v=""/>
    <s v=""/>
    <s v="BLAYE"/>
    <x v="0"/>
    <s v="AUTOTOUR"/>
    <s v="004624700001"/>
    <s v="06/12/2017 00:00"/>
    <x v="0"/>
    <s v="Autre"/>
    <s v="SANS"/>
    <n v="-754.61"/>
  </r>
  <r>
    <x v="0"/>
    <n v="33"/>
    <n v="18473"/>
    <s v="AGENCE 33 VITI VINI 2"/>
    <n v="462470"/>
    <s v="C"/>
    <x v="0"/>
    <n v="27"/>
    <s v="SALARIE AUTRES SERVICES"/>
    <s v="Exploitants"/>
    <s v=""/>
    <s v=""/>
    <s v=""/>
    <s v="BLAYE"/>
    <x v="0"/>
    <s v="AUTOTOUR"/>
    <s v="004624700001"/>
    <s v="06/12/2017 00:00"/>
    <x v="0"/>
    <s v="Autre"/>
    <s v="SANS"/>
    <n v="583.84"/>
  </r>
  <r>
    <x v="0"/>
    <n v="33"/>
    <n v="18473"/>
    <s v="AGENCE 33 VITI VINI 2"/>
    <n v="541984"/>
    <s v="C"/>
    <x v="0"/>
    <n v="53"/>
    <s v="EXPLOITANT VITICULTEUR"/>
    <s v="Exploitants"/>
    <s v=""/>
    <s v=""/>
    <s v=""/>
    <s v="CREON TARGON"/>
    <x v="1"/>
    <s v="HAB"/>
    <s v="005419840125"/>
    <s v="27/11/2019 00:00"/>
    <x v="0"/>
    <s v="Autre"/>
    <s v="REPRISE PAR AUTRE CONTRAT"/>
    <n v="-1097.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Semaines">
  <location ref="K5:P7" firstHeaderRow="0" firstDataRow="1" firstDataCol="1" rowPageCount="1" colPageCount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axis="axisRow" showAll="0">
      <items count="3">
        <item m="1" x="1"/>
        <item x="0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numFmtId="165" showAll="0"/>
    <pivotField numFmtId="165" showAll="0"/>
    <pivotField numFmtId="165" showAll="0"/>
    <pivotField showAll="0"/>
    <pivotField dataField="1" showAll="0"/>
    <pivotField dataField="1" showAll="0"/>
    <pivotField dataField="1" showAll="0"/>
    <pivotField dataField="1" showAll="0"/>
    <pivotField showAl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9"/>
  </rowFields>
  <rowItems count="2">
    <i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5" hier="-1"/>
  </pageFields>
  <dataFields count="5">
    <dataField name="Somme de AN" fld="26" baseField="9" baseItem="0"/>
    <dataField name="Somme de RESILE" fld="27" baseField="9" baseItem="0"/>
    <dataField name="Somme de MODIF -" fld="28" baseField="9" baseItem="0"/>
    <dataField name="Somme de MODIF +" fld="29" baseField="9" baseItem="0"/>
    <dataField name="Somme de TOTAL PAR LIGNE" fld="32" baseField="0" baseItem="0"/>
  </dataFields>
  <formats count="14">
    <format dxfId="198">
      <pivotArea outline="0" collapsedLevelsAreSubtotals="1" fieldPosition="0"/>
    </format>
    <format dxfId="197">
      <pivotArea field="9" type="button" dataOnly="0" labelOnly="1" outline="0" axis="axisRow" fieldPosition="0"/>
    </format>
    <format dxfId="196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5">
      <pivotArea field="9" type="button" dataOnly="0" labelOnly="1" outline="0" axis="axisRow" fieldPosition="0"/>
    </format>
    <format dxfId="19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3">
      <pivotArea field="9" type="button" dataOnly="0" labelOnly="1" outline="0" axis="axisRow" fieldPosition="0"/>
    </format>
    <format dxfId="19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91">
      <pivotArea field="15" type="button" dataOnly="0" labelOnly="1" outline="0" axis="axisPage" fieldPosition="0"/>
    </format>
    <format dxfId="190">
      <pivotArea dataOnly="0" labelOnly="1" outline="0" fieldPosition="0">
        <references count="1">
          <reference field="15" count="0"/>
        </references>
      </pivotArea>
    </format>
    <format dxfId="189">
      <pivotArea field="15" type="button" dataOnly="0" labelOnly="1" outline="0" axis="axisPage" fieldPosition="0"/>
    </format>
    <format dxfId="188">
      <pivotArea dataOnly="0" labelOnly="1" outline="0" fieldPosition="0">
        <references count="1">
          <reference field="15" count="0"/>
        </references>
      </pivotArea>
    </format>
    <format dxfId="187">
      <pivotArea field="15" type="button" dataOnly="0" labelOnly="1" outline="0" axis="axisPage" fieldPosition="0"/>
    </format>
    <format dxfId="186">
      <pivotArea dataOnly="0" labelOnly="1" fieldPosition="0">
        <references count="1">
          <reference field="9" count="0"/>
        </references>
      </pivotArea>
    </format>
    <format dxfId="185">
      <pivotArea dataOnly="0" labelOnly="1" fieldPosition="0">
        <references count="1">
          <reference field="9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H7" firstHeaderRow="0" firstDataRow="1" firstDataCol="1" rowPageCount="2" colPageCount="1"/>
  <pivotFields count="35">
    <pivotField showAll="0"/>
    <pivotField showAll="0"/>
    <pivotField showAll="0"/>
    <pivotField showAll="0"/>
    <pivotField showAll="0"/>
    <pivotField showAll="0"/>
    <pivotField showAll="0"/>
    <pivotField showAll="0"/>
    <pivotField axis="axisPage" compact="0" numFmtId="170" outline="0" subtotalTop="0" multipleItemSelectionAllowed="1" showAll="0" defaultSubtotal="0">
      <items count="28">
        <item m="1" x="3"/>
        <item m="1" x="13"/>
        <item m="1" x="24"/>
        <item m="1" x="9"/>
        <item m="1" x="19"/>
        <item m="1" x="1"/>
        <item m="1" x="12"/>
        <item m="1" x="7"/>
        <item m="1" x="18"/>
        <item m="1" x="26"/>
        <item m="1" x="21"/>
        <item m="1" x="5"/>
        <item m="1" x="17"/>
        <item m="1" x="10"/>
        <item m="1" x="20"/>
        <item m="1" x="4"/>
        <item m="1" x="14"/>
        <item m="1" x="25"/>
        <item m="1" x="11"/>
        <item m="1" x="15"/>
        <item m="1" x="2"/>
        <item m="1" x="23"/>
        <item m="1" x="8"/>
        <item m="1" x="27"/>
        <item m="1" x="22"/>
        <item m="1" x="6"/>
        <item m="1" x="16"/>
        <item x="0"/>
      </items>
    </pivotField>
    <pivotField multipleItemSelectionAllowed="1" showAll="0"/>
    <pivotField showAll="0"/>
    <pivotField showAll="0"/>
    <pivotField showAll="0"/>
    <pivotField showAll="0"/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axis="axisRow" showAll="0">
      <items count="3">
        <item m="1" x="1"/>
        <item x="0"/>
        <item t="default" sd="0"/>
      </items>
    </pivotField>
    <pivotField showAll="0"/>
    <pivotField showAll="0"/>
    <pivotField showAll="0"/>
    <pivotField numFmtId="165" showAll="0"/>
    <pivotField numFmtId="165" showAll="0"/>
    <pivotField numFmtId="165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8"/>
  </rowFields>
  <rowItems count="2">
    <i>
      <x v="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2">
    <pageField fld="15" hier="-1"/>
    <pageField fld="8" hier="-1"/>
  </pageFields>
  <dataFields count="7">
    <dataField name="Nombre de Nombre" fld="25" subtotal="count" baseField="0" baseItem="0"/>
    <dataField name="Somme de AN" fld="26" baseField="0" baseItem="1"/>
    <dataField name="Somme de MODIF -" fld="28" baseField="0" baseItem="1"/>
    <dataField name="Somme de MODIF +" fld="29" baseField="0" baseItem="1"/>
    <dataField name="Somme de RESILE" fld="27" baseField="0" baseItem="1"/>
    <dataField name="Somme de SANS EFFET" fld="30" baseField="0" baseItem="1"/>
    <dataField name="Somme de TOTAL PAR LIGNE" fld="32" baseField="0" baseItem="0"/>
  </dataFields>
  <formats count="17">
    <format dxfId="215">
      <pivotArea outline="0" collapsedLevelsAreSubtotals="1" fieldPosition="0"/>
    </format>
    <format dxfId="214">
      <pivotArea dataOnly="0" labelOnly="1" outline="0" fieldPosition="0">
        <references count="1">
          <reference field="4294967294" count="5">
            <x v="1"/>
            <x v="2"/>
            <x v="3"/>
            <x v="4"/>
            <x v="5"/>
          </reference>
        </references>
      </pivotArea>
    </format>
    <format dxfId="21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0">
      <pivotArea field="18" type="button" dataOnly="0" labelOnly="1" outline="0" axis="axisRow" fieldPosition="0"/>
    </format>
    <format dxfId="20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208">
      <pivotArea dataOnly="0" outline="0" fieldPosition="0">
        <references count="1">
          <reference field="4294967294" count="1">
            <x v="6"/>
          </reference>
        </references>
      </pivotArea>
    </format>
    <format dxfId="207">
      <pivotArea dataOnly="0" outline="0" fieldPosition="0">
        <references count="1">
          <reference field="4294967294" count="6">
            <x v="1"/>
            <x v="2"/>
            <x v="3"/>
            <x v="4"/>
            <x v="5"/>
            <x v="6"/>
          </reference>
        </references>
      </pivotArea>
    </format>
    <format dxfId="206">
      <pivotArea dataOnly="0" outline="0" fieldPosition="0">
        <references count="1">
          <reference field="4294967294" count="6">
            <x v="1"/>
            <x v="2"/>
            <x v="3"/>
            <x v="4"/>
            <x v="5"/>
            <x v="6"/>
          </reference>
        </references>
      </pivotArea>
    </format>
    <format dxfId="205">
      <pivotArea field="18" type="button" dataOnly="0" labelOnly="1" outline="0" axis="axisRow" fieldPosition="0"/>
    </format>
    <format dxfId="2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3">
      <pivotArea field="18" type="button" dataOnly="0" labelOnly="1" outline="0" axis="axisRow" fieldPosition="0"/>
    </format>
    <format dxfId="20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01">
      <pivotArea collapsedLevelsAreSubtotals="1" fieldPosition="0">
        <references count="2">
          <reference field="4294967294" count="1" selected="0">
            <x v="6"/>
          </reference>
          <reference field="18" count="0"/>
        </references>
      </pivotArea>
    </format>
    <format dxfId="200">
      <pivotArea field="15" type="button" dataOnly="0" labelOnly="1" outline="0" axis="axisPage" fieldPosition="0"/>
    </format>
    <format dxfId="199">
      <pivotArea field="15" type="button" dataOnly="0" labelOnly="1" outline="0" axis="axisPage" fieldPosition="0"/>
    </format>
  </formats>
  <pivotTableStyleInfo name="PivotStyleLight18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4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5:E8" firstHeaderRow="1" firstDataRow="1" firstDataCol="1" rowPageCount="1" colPageCount="1"/>
  <pivotFields count="22">
    <pivotField axis="axisPage" numFmtId="170" showAll="0" defaultSubtotal="0">
      <items count="1">
        <item x="0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m="1" x="2"/>
        <item x="0"/>
        <item x="1"/>
        <item t="default"/>
      </items>
    </pivotField>
    <pivotField showAll="0"/>
    <pivotField showAll="0"/>
    <pivotField dataField="1"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Montant_HT" fld="21" baseField="0" baseItem="0" numFmtId="44"/>
  </dataFields>
  <formats count="1">
    <format dxfId="18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B8" firstHeaderRow="1" firstDataRow="1" firstDataCol="1" rowPageCount="1" colPageCount="1"/>
  <pivotFields count="22">
    <pivotField numFmtId="170" showAll="0" defaultSubtotal="0"/>
    <pivotField showAll="0"/>
    <pivotField showAll="0"/>
    <pivotField showAll="0"/>
    <pivotField showAll="0"/>
    <pivotField showAll="0"/>
    <pivotField name="Nom du sociétaire" axis="axisPage" showAll="0">
      <items count="36">
        <item m="1" x="34"/>
        <item m="1" x="18"/>
        <item m="1" x="15"/>
        <item m="1" x="21"/>
        <item m="1" x="16"/>
        <item m="1" x="30"/>
        <item m="1" x="12"/>
        <item m="1" x="22"/>
        <item m="1" x="26"/>
        <item m="1" x="33"/>
        <item m="1" x="9"/>
        <item m="1" x="2"/>
        <item m="1" x="19"/>
        <item m="1" x="8"/>
        <item m="1" x="24"/>
        <item m="1" x="1"/>
        <item m="1" x="3"/>
        <item m="1" x="29"/>
        <item m="1" x="31"/>
        <item m="1" x="23"/>
        <item m="1" x="5"/>
        <item m="1" x="13"/>
        <item m="1" x="27"/>
        <item m="1" x="25"/>
        <item m="1" x="17"/>
        <item m="1" x="6"/>
        <item m="1" x="14"/>
        <item m="1" x="7"/>
        <item m="1" x="20"/>
        <item m="1" x="10"/>
        <item m="1" x="32"/>
        <item m="1" x="4"/>
        <item m="1" x="11"/>
        <item m="1" x="2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Row" showAll="0">
      <items count="18">
        <item sd="0" m="1" x="7"/>
        <item sd="0" m="1" x="14"/>
        <item sd="0" m="1" x="4"/>
        <item sd="0" m="1" x="9"/>
        <item sd="0" m="1" x="13"/>
        <item m="1" x="10"/>
        <item sd="0" m="1" x="15"/>
        <item sd="0" m="1" x="5"/>
        <item sd="0" m="1" x="11"/>
        <item sd="0" m="1" x="3"/>
        <item sd="0" m="1" x="8"/>
        <item sd="0" x="0"/>
        <item sd="0" m="1" x="6"/>
        <item sd="0" m="1" x="12"/>
        <item sd="0" x="1"/>
        <item sd="0" m="1" x="16"/>
        <item sd="0" m="1" x="2"/>
        <item t="default" sd="0"/>
      </items>
    </pivotField>
    <pivotField showAll="0"/>
    <pivotField showAll="0"/>
    <pivotField showAll="0"/>
    <pivotField axis="axisRow" showAll="0">
      <items count="4">
        <item sd="0" m="1" x="2"/>
        <item sd="0" x="0"/>
        <item sd="0" x="1"/>
        <item t="default"/>
      </items>
    </pivotField>
    <pivotField showAll="0"/>
    <pivotField showAll="0"/>
    <pivotField dataField="1" showAll="0"/>
  </pivotFields>
  <rowFields count="2">
    <field x="18"/>
    <field x="14"/>
  </rowFields>
  <rowItems count="3">
    <i>
      <x v="1"/>
    </i>
    <i>
      <x v="2"/>
    </i>
    <i t="grand">
      <x/>
    </i>
  </rowItems>
  <colItems count="1">
    <i/>
  </colItems>
  <pageFields count="1">
    <pageField fld="6" hier="-1"/>
  </pageFields>
  <dataFields count="1">
    <dataField name="Somme de Montant_HT" fld="21" baseField="0" baseItem="0"/>
  </dataFields>
  <formats count="2">
    <format dxfId="184">
      <pivotArea field="6" type="button" dataOnly="0" labelOnly="1" outline="0" axis="axisPage" fieldPosition="0"/>
    </format>
    <format dxfId="183">
      <pivotArea dataOnly="0" labelOnly="1" outline="0" fieldPosition="0">
        <references count="1">
          <reference field="6" count="1">
            <x v="1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6" name="Tableau6" displayName="Tableau6" ref="A1:V7" insertRowShift="1" totalsRowShown="0" headerRowDxfId="181">
  <autoFilter ref="A1:V7"/>
  <tableColumns count="22">
    <tableColumn id="1" name="date Donnees" dataDxfId="180"/>
    <tableColumn id="2" name="Code_departement"/>
    <tableColumn id="3" name="Code_Ent_Gest_Cial"/>
    <tableColumn id="4" name="Lib_Ent_Gest_Cial"/>
    <tableColumn id="5" name="Code_souscripteur"/>
    <tableColumn id="6" name="Cle_souscripteur"/>
    <tableColumn id="7" name="Nom_Prenom_Souscripteur"/>
    <tableColumn id="8" name="Age_souscripteur"/>
    <tableColumn id="9" name="Lib_CSP"/>
    <tableColumn id="10" name="Lib_marche_PSO1"/>
    <tableColumn id="11" name="Lib_ent_demarche_cial"/>
    <tableColumn id="12" name="Code_poste_demarche_cial"/>
    <tableColumn id="13" name="Nom_Prenom_Commercial_En_Charge"/>
    <tableColumn id="14" name="Lib_ent_instit"/>
    <tableColumn id="15" name="Code_Produit"/>
    <tableColumn id="16" name="Code_metier_PSO"/>
    <tableColumn id="17" name="Code_contrat"/>
    <tableColumn id="18" name="Date_debut_effet_contrat"/>
    <tableColumn id="19" name="Type_mouv_regroupe"/>
    <tableColumn id="20" name="Famille_DC"/>
    <tableColumn id="21" name="Lib_Motif_Gestion"/>
    <tableColumn id="22" name="Montant_HT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AF2" insertRow="1" totalsRowShown="0" headerRowDxfId="179" dataDxfId="177" headerRowBorderDxfId="178">
  <autoFilter ref="A1:AF2"/>
  <tableColumns count="32">
    <tableColumn id="1" name="Type Mouvement" dataDxfId="176">
      <calculatedColumnFormula>Janvier!A2</calculatedColumnFormula>
    </tableColumn>
    <tableColumn id="2" name="Type Activité" dataDxfId="175">
      <calculatedColumnFormula>Janvier!B2</calculatedColumnFormula>
    </tableColumn>
    <tableColumn id="3" name="Poste REAL" dataDxfId="174">
      <calculatedColumnFormula>Janvier!C2</calculatedColumnFormula>
    </tableColumn>
    <tableColumn id="4" name="Nom Prenom REAL" dataDxfId="173">
      <calculatedColumnFormula>Janvier!D2</calculatedColumnFormula>
    </tableColumn>
    <tableColumn id="5" name="Equipe REAL" dataDxfId="172">
      <calculatedColumnFormula>Janvier!E2</calculatedColumnFormula>
    </tableColumn>
    <tableColumn id="6" name="Poste INDIC" dataDxfId="171">
      <calculatedColumnFormula>Janvier!F2</calculatedColumnFormula>
    </tableColumn>
    <tableColumn id="7" name="Nom Prenom INDIC" dataDxfId="170">
      <calculatedColumnFormula>Janvier!G2</calculatedColumnFormula>
    </tableColumn>
    <tableColumn id="8" name="Equipe INDIC" dataDxfId="169">
      <calculatedColumnFormula>Janvier!H2</calculatedColumnFormula>
    </tableColumn>
    <tableColumn id="9" name="Date Saisie" dataDxfId="168">
      <calculatedColumnFormula>Janvier!I2</calculatedColumnFormula>
    </tableColumn>
    <tableColumn id="10" name="Semaine" dataDxfId="167">
      <calculatedColumnFormula>Janvier!J2</calculatedColumnFormula>
    </tableColumn>
    <tableColumn id="11" name="Poste Commercial en charge" dataDxfId="166">
      <calculatedColumnFormula>Janvier!K2</calculatedColumnFormula>
    </tableColumn>
    <tableColumn id="12" name="Nom Prenom Commercial en charge" dataDxfId="165">
      <calculatedColumnFormula>Janvier!L2</calculatedColumnFormula>
    </tableColumn>
    <tableColumn id="13" name="Equipe Commercial en charge" dataDxfId="164">
      <calculatedColumnFormula>Janvier!M2</calculatedColumnFormula>
    </tableColumn>
    <tableColumn id="14" name="N° Client GRC" dataDxfId="163">
      <calculatedColumnFormula>Janvier!N2</calculatedColumnFormula>
    </tableColumn>
    <tableColumn id="15" name="N° Client BO" dataDxfId="162">
      <calculatedColumnFormula>Janvier!O2</calculatedColumnFormula>
    </tableColumn>
    <tableColumn id="16" name="Nom Prenom Client" dataDxfId="161">
      <calculatedColumnFormula>Janvier!P2</calculatedColumnFormula>
    </tableColumn>
    <tableColumn id="17" name="Point de vente" dataDxfId="160">
      <calculatedColumnFormula>Janvier!Q2</calculatedColumnFormula>
    </tableColumn>
    <tableColumn id="18" name="Famille Rémunération" dataDxfId="159">
      <calculatedColumnFormula>Janvier!R2</calculatedColumnFormula>
    </tableColumn>
    <tableColumn id="19" name="Code et Lib Produit Gestion" dataDxfId="158">
      <calculatedColumnFormula>Janvier!S2</calculatedColumnFormula>
    </tableColumn>
    <tableColumn id="20" name="Libellé motif opération de gestion" dataDxfId="157">
      <calculatedColumnFormula>Janvier!T2</calculatedColumnFormula>
    </tableColumn>
    <tableColumn id="21" name="Type OT" dataDxfId="156">
      <calculatedColumnFormula>Janvier!U2</calculatedColumnFormula>
    </tableColumn>
    <tableColumn id="22" name="Code Métier PSO" dataDxfId="155">
      <calculatedColumnFormula>Janvier!V2</calculatedColumnFormula>
    </tableColumn>
    <tableColumn id="23" name="dont Montant €" dataDxfId="154">
      <calculatedColumnFormula>Janvier!W2</calculatedColumnFormula>
    </tableColumn>
    <tableColumn id="24" name="dont Montant UC" dataDxfId="153">
      <calculatedColumnFormula>Janvier!X2</calculatedColumnFormula>
    </tableColumn>
    <tableColumn id="25" name="Montant affecté" dataDxfId="152">
      <calculatedColumnFormula>Janvier!Y2</calculatedColumnFormula>
    </tableColumn>
    <tableColumn id="26" name="Nombre" dataDxfId="151">
      <calculatedColumnFormula>Janvier!Z2</calculatedColumnFormula>
    </tableColumn>
    <tableColumn id="27" name="AN" dataDxfId="150" dataCellStyle="Monétaire">
      <calculatedColumnFormula>Janvier!AA2</calculatedColumnFormula>
    </tableColumn>
    <tableColumn id="28" name="RESILE" dataDxfId="149" dataCellStyle="Monétaire">
      <calculatedColumnFormula>Janvier!AB2</calculatedColumnFormula>
    </tableColumn>
    <tableColumn id="29" name="MODIF -" dataDxfId="148" dataCellStyle="Monétaire">
      <calculatedColumnFormula>Janvier!AC2</calculatedColumnFormula>
    </tableColumn>
    <tableColumn id="30" name="MODIF +" dataDxfId="147" dataCellStyle="Monétaire">
      <calculatedColumnFormula>Janvier!AD2</calculatedColumnFormula>
    </tableColumn>
    <tableColumn id="31" name="SANS EFFET" dataDxfId="146" dataCellStyle="Monétaire">
      <calculatedColumnFormula>Janvier!AE2</calculatedColumnFormula>
    </tableColumn>
    <tableColumn id="33" name="REMU" dataDxfId="145" dataCellStyle="Monétaire">
      <calculatedColumnFormula>Janvier!AF2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2" name="janvier" displayName="janvier" ref="A1:AF104" totalsRowShown="0" headerRowDxfId="144" dataDxfId="142" headerRowBorderDxfId="143" tableBorderDxfId="141" totalsRowBorderDxfId="140">
  <sortState ref="A2:AE104">
    <sortCondition ref="J1:J104"/>
  </sortState>
  <tableColumns count="32">
    <tableColumn id="1" name="Type Mouvement" dataDxfId="139"/>
    <tableColumn id="2" name="Type Activité" dataDxfId="138"/>
    <tableColumn id="3" name="Poste REAL" dataDxfId="137"/>
    <tableColumn id="4" name="Nom Prenom REAL" dataDxfId="136"/>
    <tableColumn id="5" name="Equipe REAL" dataDxfId="135"/>
    <tableColumn id="6" name="Poste INDIC" dataDxfId="134"/>
    <tableColumn id="7" name="Nom Prenom INDIC" dataDxfId="133"/>
    <tableColumn id="8" name="Equipe INDIC" dataDxfId="132"/>
    <tableColumn id="9" name="Date Saisie" dataDxfId="131"/>
    <tableColumn id="10" name="Semaine" dataDxfId="130"/>
    <tableColumn id="11" name="Poste Commercial en charge" dataDxfId="129"/>
    <tableColumn id="12" name="Nom Prenom Commercial en charge" dataDxfId="128"/>
    <tableColumn id="13" name="Equipe Commercial en charge" dataDxfId="127"/>
    <tableColumn id="14" name="N° Client GRC" dataDxfId="126"/>
    <tableColumn id="15" name="N° Client BO" dataDxfId="125"/>
    <tableColumn id="16" name="Nom Prenom Client" dataDxfId="124"/>
    <tableColumn id="17" name="Point de vente" dataDxfId="123"/>
    <tableColumn id="18" name="Famille Rémunération" dataDxfId="122"/>
    <tableColumn id="19" name="Code et Lib Produit Gestion" dataDxfId="121"/>
    <tableColumn id="20" name="Libellé motif opération de gestion" dataDxfId="120"/>
    <tableColumn id="21" name="Type OT" dataDxfId="119"/>
    <tableColumn id="22" name="Code Métier PSO" dataDxfId="118"/>
    <tableColumn id="23" name="dont Montant €" dataDxfId="117"/>
    <tableColumn id="24" name="dont Montant UC" dataDxfId="116"/>
    <tableColumn id="25" name="Montant affecté" dataDxfId="115"/>
    <tableColumn id="26" name="Nombre" dataDxfId="114"/>
    <tableColumn id="27" name="AN" dataDxfId="113">
      <calculatedColumnFormula>IF(janvier[[#This Row],[Type OT]]="C",Y2,"")</calculatedColumnFormula>
    </tableColumn>
    <tableColumn id="28" name="RESILE" dataDxfId="112">
      <calculatedColumnFormula>IF(janvier[[#This Row],[Type OT]]="RE",Y2,"")</calculatedColumnFormula>
    </tableColumn>
    <tableColumn id="29" name="MODIF -" dataDxfId="111">
      <calculatedColumnFormula>IF(janvier[[#This Row],[Type OT]]="R-",janvier[[#This Row],[Montant affecté]],"")</calculatedColumnFormula>
    </tableColumn>
    <tableColumn id="30" name="MODIF +" dataDxfId="110">
      <calculatedColumnFormula>+IF(janvier[[#This Row],[Type OT]]="R+",janvier[[#This Row],[Montant affecté]],"")</calculatedColumnFormula>
    </tableColumn>
    <tableColumn id="31" name="SANS EFFET" dataDxfId="109">
      <calculatedColumnFormula>IF(janvier[[#This Row],[Type OT]]="SE",janvier[[#This Row],[Montant affecté]],"")</calculatedColumnFormula>
    </tableColumn>
    <tableColumn id="32" name="OK REMU" dataDxfId="108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id="1" name="fevrier" displayName="fevrier" ref="A1:AE47" totalsRowShown="0" headerRowDxfId="107" dataDxfId="105" headerRowBorderDxfId="106" tableBorderDxfId="104">
  <autoFilter ref="A1:AE47"/>
  <tableColumns count="31">
    <tableColumn id="1" name="Type Mouvement" dataDxfId="103"/>
    <tableColumn id="2" name="Type Activité" dataDxfId="102"/>
    <tableColumn id="3" name="Poste REAL" dataDxfId="101"/>
    <tableColumn id="4" name="Nom Prenom REAL" dataDxfId="100"/>
    <tableColumn id="5" name="Equipe REAL" dataDxfId="99"/>
    <tableColumn id="6" name="Poste INDIC" dataDxfId="98"/>
    <tableColumn id="7" name="Nom Prenom INDIC" dataDxfId="97"/>
    <tableColumn id="8" name="Equipe INDIC" dataDxfId="96"/>
    <tableColumn id="9" name="Date Saisie" dataDxfId="95"/>
    <tableColumn id="10" name="Semaine" dataDxfId="94"/>
    <tableColumn id="11" name="Poste Commercial en charge" dataDxfId="93"/>
    <tableColumn id="12" name="Nom Prenom Commercial en charge" dataDxfId="92"/>
    <tableColumn id="13" name="Equipe Commercial en charge" dataDxfId="91"/>
    <tableColumn id="14" name="N° Client GRC" dataDxfId="90"/>
    <tableColumn id="15" name="N° Client BO" dataDxfId="89"/>
    <tableColumn id="16" name="Nom Prenom Client" dataDxfId="88"/>
    <tableColumn id="17" name="Point de vente" dataDxfId="87"/>
    <tableColumn id="18" name="Famille Rémunération" dataDxfId="86"/>
    <tableColumn id="19" name="Code et Lib Produit Gestion" dataDxfId="85"/>
    <tableColumn id="20" name="Libellé motif opération de gestion" dataDxfId="84"/>
    <tableColumn id="21" name="Type OT" dataDxfId="83"/>
    <tableColumn id="22" name="Code Métier PSO" dataDxfId="82"/>
    <tableColumn id="23" name="dont Montant €" dataDxfId="81"/>
    <tableColumn id="24" name="dont Montant UC" dataDxfId="80"/>
    <tableColumn id="25" name="Montant affecté" dataDxfId="79"/>
    <tableColumn id="26" name="Nombre" dataDxfId="78"/>
    <tableColumn id="27" name="AN" dataDxfId="77" dataCellStyle="Monétaire">
      <calculatedColumnFormula>IF(fevrier[[#This Row],[Type OT]]="C",Y2,"")</calculatedColumnFormula>
    </tableColumn>
    <tableColumn id="28" name="RESILE" dataDxfId="76" dataCellStyle="Monétaire">
      <calculatedColumnFormula>IF(fevrier[[#This Row],[Type OT]]="RE",Y2,"")</calculatedColumnFormula>
    </tableColumn>
    <tableColumn id="29" name="MODIF -" dataDxfId="75" dataCellStyle="Monétaire">
      <calculatedColumnFormula>IF(fevrier[[#This Row],[Type OT]]="R-",fevrier[[#This Row],[Montant affecté]],"")</calculatedColumnFormula>
    </tableColumn>
    <tableColumn id="30" name="MODIF +" dataDxfId="74" dataCellStyle="Monétaire">
      <calculatedColumnFormula>+IF(fevrier[[#This Row],[Type OT]]="R+",fevrier[[#This Row],[Montant affecté]],"")</calculatedColumnFormula>
    </tableColumn>
    <tableColumn id="31" name="SANS EFFET" dataDxfId="73" dataCellStyle="Monétaire">
      <calculatedColumnFormula>IF(fevrier[[#This Row],[Type OT]]="SE",fevrier[[#This Row],[Montant affecté]],"")</calculatedColumnFormula>
    </tableColumn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3" name="mars" displayName="mars" ref="A1:AE2" insertRowShift="1" totalsRowShown="0" headerRowDxfId="72" dataDxfId="70" headerRowBorderDxfId="71" tableBorderDxfId="69">
  <autoFilter ref="A1:AE2"/>
  <tableColumns count="31">
    <tableColumn id="1" name="Type Mouvement" dataDxfId="68"/>
    <tableColumn id="2" name="Type Activité" dataDxfId="67"/>
    <tableColumn id="3" name="Poste REAL" dataDxfId="66"/>
    <tableColumn id="4" name="Nom Prenom REAL" dataDxfId="65"/>
    <tableColumn id="5" name="Equipe REAL" dataDxfId="64"/>
    <tableColumn id="6" name="Poste INDIC" dataDxfId="63"/>
    <tableColumn id="7" name="Nom Prenom INDIC" dataDxfId="62"/>
    <tableColumn id="8" name="Equipe INDIC" dataDxfId="61"/>
    <tableColumn id="9" name="Date Saisie" dataDxfId="60"/>
    <tableColumn id="10" name="Semaine" dataDxfId="59"/>
    <tableColumn id="11" name="Poste Commercial en charge" dataDxfId="58"/>
    <tableColumn id="12" name="Nom Prenom Commercial en charge" dataDxfId="57"/>
    <tableColumn id="13" name="Equipe Commercial en charge" dataDxfId="56"/>
    <tableColumn id="14" name="N° Client GRC" dataDxfId="55"/>
    <tableColumn id="15" name="N° Client BO" dataDxfId="54"/>
    <tableColumn id="16" name="Nom Prenom Client" dataDxfId="53"/>
    <tableColumn id="17" name="Point de vente" dataDxfId="52"/>
    <tableColumn id="18" name="Famille Rémunération" dataDxfId="51"/>
    <tableColumn id="19" name="Code et Lib Produit Gestion" dataDxfId="50"/>
    <tableColumn id="20" name="Libellé motif opération de gestion" dataDxfId="49"/>
    <tableColumn id="21" name="Type OT" dataDxfId="48"/>
    <tableColumn id="22" name="Code Métier PSO" dataDxfId="47"/>
    <tableColumn id="23" name="dont Montant €" dataDxfId="46"/>
    <tableColumn id="24" name="dont Montant UC" dataDxfId="45"/>
    <tableColumn id="25" name="Montant affecté" dataDxfId="44"/>
    <tableColumn id="26" name="Nombre" dataDxfId="43"/>
    <tableColumn id="27" name="AN" dataDxfId="42">
      <calculatedColumnFormula>IF(mars[[#This Row],[Type OT]]="C",Y2,"")</calculatedColumnFormula>
    </tableColumn>
    <tableColumn id="28" name="RESILE" dataDxfId="41">
      <calculatedColumnFormula>IF(mars[[#This Row],[Type OT]]="RE",Y2,"")</calculatedColumnFormula>
    </tableColumn>
    <tableColumn id="29" name="MODIF -" dataDxfId="40">
      <calculatedColumnFormula>IF(mars[[#This Row],[Type OT]]="R-",mars[[#This Row],[Montant affecté]],"")</calculatedColumnFormula>
    </tableColumn>
    <tableColumn id="30" name="MODIF +" dataDxfId="39">
      <calculatedColumnFormula>+IF(mars[[#This Row],[Type OT]]="R+",mars[[#This Row],[Montant affecté]],"")</calculatedColumnFormula>
    </tableColumn>
    <tableColumn id="31" name="SANS EFFET" dataDxfId="38">
      <calculatedColumnFormula>IF(mars[[#This Row],[Type OT]]="SE",mars[[#This Row],[Montant affecté]],"")</calculatedColumnFormula>
    </tableColumn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id="4" name="avril" displayName="avril" ref="A1:AE2" insertRowShift="1" totalsRowShown="0" headerRowDxfId="37" dataDxfId="35" headerRowBorderDxfId="36" tableBorderDxfId="34">
  <autoFilter ref="A1:AE2"/>
  <tableColumns count="31">
    <tableColumn id="1" name="Type Mouvement" dataDxfId="33"/>
    <tableColumn id="2" name="Type Activité" dataDxfId="32"/>
    <tableColumn id="3" name="Poste REAL" dataDxfId="31"/>
    <tableColumn id="4" name="Nom Prenom REAL" dataDxfId="30"/>
    <tableColumn id="5" name="Equipe REAL" dataDxfId="29"/>
    <tableColumn id="6" name="Poste INDIC" dataDxfId="28"/>
    <tableColumn id="7" name="Nom Prenom INDIC" dataDxfId="27"/>
    <tableColumn id="8" name="Equipe INDIC" dataDxfId="26"/>
    <tableColumn id="9" name="Date Saisie" dataDxfId="25"/>
    <tableColumn id="10" name="Semaine" dataDxfId="24"/>
    <tableColumn id="11" name="Poste Commercial en charge" dataDxfId="23"/>
    <tableColumn id="12" name="Nom Prenom Commercial en charge" dataDxfId="22"/>
    <tableColumn id="13" name="Equipe Commercial en charge" dataDxfId="21"/>
    <tableColumn id="14" name="N° Client GRC" dataDxfId="20"/>
    <tableColumn id="15" name="N° Client BO" dataDxfId="19"/>
    <tableColumn id="16" name="Nom Prenom Client" dataDxfId="18"/>
    <tableColumn id="17" name="Point de vente" dataDxfId="17"/>
    <tableColumn id="18" name="Famille Rémunération" dataDxfId="16"/>
    <tableColumn id="19" name="Code et Lib Produit Gestion" dataDxfId="15"/>
    <tableColumn id="20" name="Libellé motif opération de gestion" dataDxfId="14"/>
    <tableColumn id="21" name="Type OT" dataDxfId="13"/>
    <tableColumn id="22" name="Code Métier PSO" dataDxfId="12"/>
    <tableColumn id="23" name="dont Montant €" dataDxfId="11"/>
    <tableColumn id="24" name="dont Montant UC" dataDxfId="10"/>
    <tableColumn id="25" name="Montant affecté" dataDxfId="9"/>
    <tableColumn id="26" name="Nombre" dataDxfId="8"/>
    <tableColumn id="27" name="AN" dataDxfId="7">
      <calculatedColumnFormula>IF(avril[[#This Row],[Type OT]]="C",Y2,"")</calculatedColumnFormula>
    </tableColumn>
    <tableColumn id="28" name="RESILE" dataDxfId="6">
      <calculatedColumnFormula>IF(avril[[#This Row],[Type OT]]="RE",Y2,"")</calculatedColumnFormula>
    </tableColumn>
    <tableColumn id="29" name="MODIF -" dataDxfId="5">
      <calculatedColumnFormula>IF(avril[[#This Row],[Type OT]]="R-",avril[[#This Row],[Montant affecté]],"")</calculatedColumnFormula>
    </tableColumn>
    <tableColumn id="30" name="MODIF +" dataDxfId="4">
      <calculatedColumnFormula>+IF(avril[[#This Row],[Type OT]]="R+",avril[[#This Row],[Montant affecté]],"")</calculatedColumnFormula>
    </tableColumn>
    <tableColumn id="31" name="SANS EFFET" dataDxfId="3">
      <calculatedColumnFormula>IF(avril[[#This Row],[Type OT]]="SE",avril[[#This Row],[Montant affecté]],"")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qlikview-prod.ra1.intra.groupama.fr/QvAJAXZfc/opendoc.htm?document=gca%5Cddev_suivi_des_objectifs_commerciaux%5Cgca%20suivi%20des%20objectifs%20commerciaux.qvw&amp;lang=fr-FR&amp;host=QVS%40prod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ebteam.gca.intra.groupama.fr/doccom/SitePages/Rech_Tout.aspx" TargetMode="Externa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E142"/>
  <sheetViews>
    <sheetView zoomScaleNormal="100" workbookViewId="0">
      <selection activeCell="B6" sqref="B6"/>
    </sheetView>
  </sheetViews>
  <sheetFormatPr baseColWidth="10" defaultRowHeight="14.5" x14ac:dyDescent="0.35"/>
  <cols>
    <col min="1" max="1" width="21.81640625" style="22" customWidth="1"/>
    <col min="2" max="2" width="17.54296875" style="22" customWidth="1"/>
    <col min="3" max="4" width="10.08984375" style="22" customWidth="1"/>
    <col min="5" max="5" width="10.1796875" style="22" customWidth="1"/>
    <col min="6" max="6" width="10.08984375" style="22" customWidth="1"/>
    <col min="7" max="7" width="10.36328125" style="22" customWidth="1"/>
    <col min="8" max="8" width="10" style="22" customWidth="1"/>
    <col min="9" max="9" width="10.36328125" style="22" customWidth="1"/>
    <col min="10" max="10" width="10.54296875" customWidth="1"/>
    <col min="11" max="11" width="17.26953125" customWidth="1"/>
    <col min="12" max="12" width="10.6328125" customWidth="1"/>
    <col min="13" max="15" width="9.6328125" customWidth="1"/>
    <col min="16" max="16" width="10" customWidth="1"/>
    <col min="17" max="18" width="10.54296875" customWidth="1"/>
    <col min="19" max="19" width="11.54296875" customWidth="1"/>
    <col min="20" max="21" width="10.54296875" customWidth="1"/>
    <col min="22" max="22" width="10.36328125" customWidth="1"/>
    <col min="23" max="24" width="6.1796875" customWidth="1"/>
    <col min="25" max="25" width="9.08984375" customWidth="1"/>
    <col min="26" max="26" width="10.1796875" customWidth="1"/>
    <col min="27" max="27" width="8.81640625" customWidth="1"/>
    <col min="28" max="28" width="8.90625" customWidth="1"/>
    <col min="29" max="29" width="10.26953125" customWidth="1"/>
    <col min="30" max="30" width="22.36328125" customWidth="1"/>
    <col min="31" max="31" width="17.36328125" customWidth="1"/>
    <col min="32" max="32" width="21.90625" customWidth="1"/>
    <col min="33" max="33" width="22.26953125" customWidth="1"/>
    <col min="34" max="34" width="20.26953125" customWidth="1"/>
    <col min="35" max="35" width="24.54296875" customWidth="1"/>
    <col min="36" max="36" width="29.6328125" customWidth="1"/>
    <col min="37" max="37" width="14.81640625" customWidth="1"/>
    <col min="38" max="39" width="6.1796875" customWidth="1"/>
    <col min="40" max="40" width="9.08984375" customWidth="1"/>
    <col min="41" max="43" width="6.1796875" customWidth="1"/>
    <col min="44" max="44" width="19.36328125" customWidth="1"/>
    <col min="45" max="45" width="8.81640625" customWidth="1"/>
    <col min="46" max="46" width="8.90625" customWidth="1"/>
    <col min="47" max="47" width="10.26953125" customWidth="1"/>
    <col min="48" max="48" width="10.1796875" customWidth="1"/>
    <col min="49" max="49" width="10.36328125" customWidth="1"/>
    <col min="50" max="50" width="10.26953125" customWidth="1"/>
    <col min="51" max="51" width="22.36328125" customWidth="1"/>
    <col min="52" max="52" width="17.36328125" customWidth="1"/>
    <col min="53" max="53" width="21.90625" customWidth="1"/>
    <col min="54" max="54" width="22.26953125" customWidth="1"/>
    <col min="55" max="55" width="20.26953125" customWidth="1"/>
    <col min="56" max="56" width="24.54296875" customWidth="1"/>
    <col min="57" max="57" width="29.6328125" customWidth="1"/>
    <col min="58" max="59" width="8.81640625" customWidth="1"/>
    <col min="60" max="60" width="10.54296875" customWidth="1"/>
    <col min="61" max="61" width="9.08984375" customWidth="1"/>
    <col min="62" max="62" width="8.81640625" customWidth="1"/>
    <col min="63" max="63" width="9.08984375" customWidth="1"/>
    <col min="64" max="66" width="7.81640625" customWidth="1"/>
    <col min="67" max="67" width="9.08984375" customWidth="1"/>
    <col min="68" max="72" width="7.81640625" customWidth="1"/>
    <col min="73" max="74" width="9.08984375" customWidth="1"/>
    <col min="75" max="76" width="10.54296875" customWidth="1"/>
    <col min="77" max="77" width="9.08984375" customWidth="1"/>
    <col min="78" max="81" width="7.81640625" customWidth="1"/>
    <col min="82" max="82" width="10.54296875" customWidth="1"/>
    <col min="83" max="85" width="8.81640625" customWidth="1"/>
    <col min="86" max="89" width="7.81640625" customWidth="1"/>
    <col min="90" max="90" width="9.08984375" customWidth="1"/>
    <col min="91" max="91" width="7.81640625" customWidth="1"/>
    <col min="92" max="92" width="18.7265625" customWidth="1"/>
    <col min="93" max="98" width="8.81640625" customWidth="1"/>
    <col min="99" max="99" width="10.54296875" customWidth="1"/>
    <col min="100" max="100" width="9.08984375" customWidth="1"/>
    <col min="101" max="104" width="8.81640625" customWidth="1"/>
    <col min="105" max="105" width="10.54296875" customWidth="1"/>
    <col min="106" max="106" width="9.08984375" customWidth="1"/>
    <col min="107" max="107" width="8.81640625" customWidth="1"/>
    <col min="108" max="108" width="9.08984375" customWidth="1"/>
    <col min="109" max="111" width="7.81640625" customWidth="1"/>
    <col min="112" max="112" width="9.08984375" customWidth="1"/>
    <col min="113" max="117" width="7.81640625" customWidth="1"/>
    <col min="118" max="119" width="9.08984375" customWidth="1"/>
    <col min="120" max="121" width="10.54296875" customWidth="1"/>
    <col min="122" max="122" width="9.08984375" customWidth="1"/>
    <col min="123" max="126" width="7.81640625" customWidth="1"/>
    <col min="127" max="127" width="9.08984375" customWidth="1"/>
    <col min="128" max="130" width="8.81640625" customWidth="1"/>
    <col min="131" max="134" width="7.81640625" customWidth="1"/>
    <col min="135" max="135" width="9.08984375" customWidth="1"/>
    <col min="136" max="136" width="7.81640625" customWidth="1"/>
    <col min="137" max="137" width="16.81640625" bestFit="1" customWidth="1"/>
    <col min="138" max="138" width="9.08984375" customWidth="1"/>
    <col min="139" max="140" width="8.81640625" customWidth="1"/>
    <col min="141" max="141" width="9.08984375" customWidth="1"/>
    <col min="142" max="142" width="10.54296875" customWidth="1"/>
    <col min="143" max="147" width="8.81640625" customWidth="1"/>
    <col min="148" max="148" width="9.08984375" customWidth="1"/>
    <col min="149" max="149" width="10.54296875" customWidth="1"/>
    <col min="150" max="151" width="8.81640625" customWidth="1"/>
    <col min="152" max="152" width="9.08984375" customWidth="1"/>
    <col min="153" max="153" width="7.81640625" customWidth="1"/>
    <col min="154" max="154" width="10.54296875" customWidth="1"/>
    <col min="155" max="155" width="8.08984375" customWidth="1"/>
    <col min="156" max="157" width="7.81640625" customWidth="1"/>
    <col min="158" max="158" width="10.54296875" customWidth="1"/>
    <col min="159" max="159" width="9.08984375" customWidth="1"/>
    <col min="160" max="160" width="8.08984375" customWidth="1"/>
    <col min="161" max="161" width="9.08984375" customWidth="1"/>
    <col min="162" max="162" width="7.81640625" customWidth="1"/>
    <col min="163" max="164" width="9.08984375" customWidth="1"/>
    <col min="165" max="165" width="7.81640625" customWidth="1"/>
    <col min="166" max="166" width="9.08984375" customWidth="1"/>
    <col min="167" max="170" width="7.81640625" customWidth="1"/>
    <col min="171" max="171" width="9.08984375" customWidth="1"/>
    <col min="172" max="172" width="7.81640625" customWidth="1"/>
    <col min="173" max="175" width="8.81640625" customWidth="1"/>
    <col min="176" max="177" width="9.08984375" customWidth="1"/>
    <col min="178" max="179" width="10.54296875" customWidth="1"/>
    <col min="180" max="180" width="7.81640625" customWidth="1"/>
    <col min="181" max="181" width="9.08984375" customWidth="1"/>
    <col min="182" max="182" width="21.08984375" bestFit="1" customWidth="1"/>
    <col min="183" max="197" width="8.81640625" customWidth="1"/>
    <col min="198" max="213" width="7.81640625" customWidth="1"/>
    <col min="214" max="214" width="9.08984375" customWidth="1"/>
    <col min="215" max="217" width="7.81640625" customWidth="1"/>
    <col min="218" max="220" width="8.81640625" customWidth="1"/>
    <col min="221" max="226" width="7.81640625" customWidth="1"/>
    <col min="227" max="227" width="17.36328125" bestFit="1" customWidth="1"/>
    <col min="228" max="228" width="21.90625" bestFit="1" customWidth="1"/>
    <col min="229" max="229" width="22.26953125" bestFit="1" customWidth="1"/>
    <col min="230" max="230" width="20.26953125" bestFit="1" customWidth="1"/>
    <col min="231" max="231" width="24.54296875" bestFit="1" customWidth="1"/>
  </cols>
  <sheetData>
    <row r="1" spans="1:16" ht="20" x14ac:dyDescent="0.35">
      <c r="A1" s="63" t="s">
        <v>216</v>
      </c>
      <c r="B1" s="63"/>
      <c r="C1" s="63"/>
      <c r="D1" s="63"/>
      <c r="E1" s="63"/>
      <c r="F1" s="63"/>
      <c r="G1" s="63"/>
      <c r="H1" s="60" t="s">
        <v>286</v>
      </c>
    </row>
    <row r="2" spans="1:16" s="42" customFormat="1" ht="20" x14ac:dyDescent="0.35">
      <c r="A2" s="55" t="s">
        <v>15</v>
      </c>
      <c r="B2" s="42" t="s">
        <v>213</v>
      </c>
      <c r="D2" s="48"/>
      <c r="E2" s="48"/>
      <c r="F2" s="48"/>
      <c r="G2" s="48"/>
      <c r="H2" s="40"/>
      <c r="I2" s="22"/>
      <c r="K2" s="63" t="s">
        <v>285</v>
      </c>
      <c r="L2" s="63"/>
      <c r="M2" s="63"/>
    </row>
    <row r="3" spans="1:16" s="56" customFormat="1" ht="25" customHeight="1" x14ac:dyDescent="0.35">
      <c r="A3" s="37" t="s">
        <v>8</v>
      </c>
      <c r="B3" s="51" t="s">
        <v>290</v>
      </c>
      <c r="D3" s="57" t="s">
        <v>219</v>
      </c>
      <c r="E3" s="58">
        <f>GETPIVOTDATA("Somme de AN",$A$5)+GETPIVOTDATA("Somme de MODIF -",$A$5)+GETPIVOTDATA("Somme de MODIF +",$A$5)+GETPIVOTDATA("Somme de RESILE",$A$5)+GETPIVOTDATA("Somme de SANS EFFET",$A$5)</f>
        <v>0</v>
      </c>
      <c r="F3" s="44"/>
      <c r="G3" s="44"/>
      <c r="H3" s="44"/>
      <c r="I3" s="44"/>
      <c r="K3" s="59" t="s">
        <v>15</v>
      </c>
      <c r="L3" s="56" t="s">
        <v>213</v>
      </c>
    </row>
    <row r="4" spans="1:16" x14ac:dyDescent="0.35">
      <c r="A4"/>
      <c r="B4"/>
      <c r="C4"/>
      <c r="D4"/>
      <c r="E4"/>
      <c r="F4"/>
      <c r="G4"/>
      <c r="H4"/>
      <c r="I4"/>
    </row>
    <row r="5" spans="1:16" ht="43.5" x14ac:dyDescent="0.35">
      <c r="A5" s="46" t="s">
        <v>207</v>
      </c>
      <c r="B5" s="44" t="s">
        <v>215</v>
      </c>
      <c r="C5" s="43" t="s">
        <v>209</v>
      </c>
      <c r="D5" s="43" t="s">
        <v>212</v>
      </c>
      <c r="E5" s="43" t="s">
        <v>214</v>
      </c>
      <c r="F5" s="43" t="s">
        <v>211</v>
      </c>
      <c r="G5" s="43" t="s">
        <v>210</v>
      </c>
      <c r="H5" s="44" t="s">
        <v>234</v>
      </c>
      <c r="I5"/>
      <c r="K5" s="46" t="s">
        <v>284</v>
      </c>
      <c r="L5" s="44" t="s">
        <v>209</v>
      </c>
      <c r="M5" s="44" t="s">
        <v>211</v>
      </c>
      <c r="N5" s="44" t="s">
        <v>212</v>
      </c>
      <c r="O5" s="44" t="s">
        <v>214</v>
      </c>
      <c r="P5" s="44" t="s">
        <v>234</v>
      </c>
    </row>
    <row r="6" spans="1:16" x14ac:dyDescent="0.35">
      <c r="A6" s="38" t="s">
        <v>290</v>
      </c>
      <c r="B6" s="39"/>
      <c r="C6" s="45"/>
      <c r="D6" s="45"/>
      <c r="E6" s="45"/>
      <c r="F6" s="45"/>
      <c r="G6" s="45"/>
      <c r="H6" s="47">
        <v>0</v>
      </c>
      <c r="I6"/>
      <c r="K6" s="56" t="s">
        <v>290</v>
      </c>
      <c r="L6" s="50"/>
      <c r="M6" s="50"/>
      <c r="N6" s="50"/>
      <c r="O6" s="50"/>
      <c r="P6" s="50">
        <v>0</v>
      </c>
    </row>
    <row r="7" spans="1:16" x14ac:dyDescent="0.35">
      <c r="A7" s="38" t="s">
        <v>208</v>
      </c>
      <c r="B7" s="39"/>
      <c r="C7" s="45"/>
      <c r="D7" s="45"/>
      <c r="E7" s="45"/>
      <c r="F7" s="45"/>
      <c r="G7" s="45"/>
      <c r="H7" s="43">
        <v>0</v>
      </c>
      <c r="I7"/>
      <c r="K7" s="38" t="s">
        <v>208</v>
      </c>
      <c r="L7" s="50"/>
      <c r="M7" s="50"/>
      <c r="N7" s="50"/>
      <c r="O7" s="50"/>
      <c r="P7" s="50">
        <v>0</v>
      </c>
    </row>
    <row r="8" spans="1:16" x14ac:dyDescent="0.35">
      <c r="A8"/>
      <c r="B8"/>
      <c r="C8"/>
      <c r="D8"/>
      <c r="E8"/>
      <c r="F8"/>
      <c r="G8"/>
      <c r="H8"/>
      <c r="I8"/>
    </row>
    <row r="9" spans="1:16" x14ac:dyDescent="0.35">
      <c r="A9"/>
      <c r="B9"/>
      <c r="C9"/>
      <c r="D9"/>
      <c r="E9"/>
      <c r="F9"/>
      <c r="G9"/>
      <c r="H9"/>
      <c r="I9"/>
    </row>
    <row r="10" spans="1:16" x14ac:dyDescent="0.35">
      <c r="A10"/>
      <c r="B10"/>
      <c r="C10"/>
      <c r="D10"/>
      <c r="E10"/>
      <c r="F10"/>
      <c r="G10"/>
      <c r="H10"/>
      <c r="I10"/>
    </row>
    <row r="11" spans="1:16" x14ac:dyDescent="0.35">
      <c r="A11"/>
      <c r="B11"/>
      <c r="C11"/>
      <c r="D11"/>
      <c r="E11"/>
      <c r="F11"/>
      <c r="G11"/>
      <c r="H11"/>
      <c r="I11"/>
    </row>
    <row r="12" spans="1:16" x14ac:dyDescent="0.35">
      <c r="A12"/>
      <c r="B12"/>
      <c r="C12"/>
      <c r="D12"/>
      <c r="E12"/>
      <c r="F12"/>
      <c r="G12"/>
      <c r="H12"/>
      <c r="I12"/>
    </row>
    <row r="13" spans="1:16" x14ac:dyDescent="0.35">
      <c r="A13"/>
      <c r="B13"/>
      <c r="C13"/>
      <c r="D13"/>
      <c r="E13"/>
      <c r="F13"/>
      <c r="G13"/>
      <c r="H13"/>
      <c r="I13"/>
    </row>
    <row r="14" spans="1:16" x14ac:dyDescent="0.35">
      <c r="A14"/>
      <c r="B14"/>
      <c r="C14"/>
      <c r="D14"/>
      <c r="E14"/>
      <c r="F14"/>
      <c r="G14"/>
      <c r="H14"/>
      <c r="I14"/>
    </row>
    <row r="15" spans="1:16" x14ac:dyDescent="0.35">
      <c r="A15"/>
      <c r="B15"/>
      <c r="C15"/>
      <c r="D15"/>
      <c r="E15"/>
      <c r="F15"/>
      <c r="G15"/>
      <c r="H15"/>
      <c r="I15"/>
    </row>
    <row r="16" spans="1:16" x14ac:dyDescent="0.35">
      <c r="A16"/>
      <c r="B16"/>
      <c r="C16"/>
      <c r="D16"/>
      <c r="E16"/>
      <c r="F16"/>
      <c r="G16"/>
      <c r="H16"/>
      <c r="I16"/>
    </row>
    <row r="17" spans="1:57" x14ac:dyDescent="0.35">
      <c r="A17"/>
      <c r="B17"/>
      <c r="C17"/>
      <c r="D17"/>
      <c r="E17"/>
      <c r="F17"/>
      <c r="G17"/>
      <c r="H17"/>
      <c r="I17"/>
    </row>
    <row r="18" spans="1:57" x14ac:dyDescent="0.35">
      <c r="A18"/>
      <c r="B18"/>
      <c r="C18"/>
      <c r="D18"/>
      <c r="E18"/>
      <c r="F18"/>
      <c r="G18"/>
      <c r="H18"/>
      <c r="I18"/>
    </row>
    <row r="19" spans="1:57" x14ac:dyDescent="0.35">
      <c r="A19"/>
      <c r="B19"/>
      <c r="C19"/>
      <c r="D19"/>
      <c r="E19"/>
      <c r="F19"/>
      <c r="G19"/>
      <c r="H19"/>
      <c r="I19"/>
    </row>
    <row r="20" spans="1:57" x14ac:dyDescent="0.35">
      <c r="A20"/>
      <c r="B20"/>
      <c r="C20"/>
      <c r="D20"/>
      <c r="E20"/>
      <c r="F20"/>
      <c r="G20"/>
      <c r="H20"/>
      <c r="I20"/>
    </row>
    <row r="21" spans="1:57" x14ac:dyDescent="0.35">
      <c r="A21"/>
      <c r="B21"/>
      <c r="C21"/>
      <c r="D21"/>
      <c r="E21"/>
      <c r="F21"/>
      <c r="G21"/>
      <c r="H21"/>
      <c r="I21"/>
    </row>
    <row r="22" spans="1:57" x14ac:dyDescent="0.35">
      <c r="A22"/>
      <c r="B22"/>
      <c r="C22"/>
      <c r="D22"/>
      <c r="E22"/>
      <c r="F22"/>
      <c r="G22"/>
      <c r="H22"/>
      <c r="I22"/>
    </row>
    <row r="23" spans="1:57" x14ac:dyDescent="0.35">
      <c r="A23"/>
      <c r="B23"/>
      <c r="C23"/>
      <c r="D23"/>
      <c r="E23"/>
      <c r="F23"/>
      <c r="G23"/>
      <c r="H23"/>
      <c r="I23"/>
    </row>
    <row r="24" spans="1:57" x14ac:dyDescent="0.35">
      <c r="A24"/>
      <c r="B24"/>
      <c r="C24"/>
      <c r="D24"/>
      <c r="E24"/>
      <c r="F24"/>
      <c r="G24"/>
      <c r="H24"/>
      <c r="I24"/>
    </row>
    <row r="25" spans="1:57" x14ac:dyDescent="0.35">
      <c r="A25"/>
      <c r="B25"/>
      <c r="C25"/>
      <c r="D25"/>
      <c r="E25"/>
      <c r="F25"/>
      <c r="G25"/>
      <c r="H25"/>
      <c r="I25"/>
    </row>
    <row r="26" spans="1:57" x14ac:dyDescent="0.35">
      <c r="A26"/>
      <c r="B26"/>
      <c r="C26"/>
      <c r="D26"/>
      <c r="E26"/>
      <c r="F26"/>
      <c r="G26"/>
      <c r="H26"/>
      <c r="I26"/>
    </row>
    <row r="27" spans="1:57" x14ac:dyDescent="0.35">
      <c r="A27"/>
      <c r="B27"/>
      <c r="C27"/>
      <c r="D27"/>
      <c r="E27"/>
      <c r="F27"/>
      <c r="G27"/>
      <c r="H27"/>
      <c r="I27"/>
    </row>
    <row r="28" spans="1:57" x14ac:dyDescent="0.35">
      <c r="A28"/>
      <c r="B28"/>
      <c r="C28"/>
      <c r="D28"/>
      <c r="E28"/>
      <c r="F28"/>
      <c r="G28"/>
      <c r="H28"/>
      <c r="I28"/>
    </row>
    <row r="29" spans="1:57" s="42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 x14ac:dyDescent="0.35">
      <c r="A30"/>
      <c r="B30"/>
      <c r="C30"/>
      <c r="D30"/>
      <c r="E30"/>
      <c r="F30"/>
      <c r="G30"/>
      <c r="H30"/>
      <c r="I30"/>
    </row>
    <row r="31" spans="1:57" x14ac:dyDescent="0.35">
      <c r="A31"/>
      <c r="B31"/>
      <c r="C31"/>
      <c r="D31"/>
      <c r="E31"/>
      <c r="F31"/>
      <c r="G31"/>
      <c r="H31"/>
    </row>
    <row r="32" spans="1:57" x14ac:dyDescent="0.35">
      <c r="A32"/>
      <c r="B32"/>
      <c r="C32"/>
      <c r="D32"/>
      <c r="E32"/>
      <c r="F32"/>
      <c r="G32"/>
      <c r="H32"/>
    </row>
    <row r="33" spans="1:9" x14ac:dyDescent="0.35">
      <c r="A33"/>
      <c r="B33"/>
      <c r="C33"/>
      <c r="D33"/>
      <c r="E33"/>
      <c r="F33"/>
      <c r="G33"/>
      <c r="H33"/>
      <c r="I33"/>
    </row>
    <row r="34" spans="1:9" x14ac:dyDescent="0.35">
      <c r="A34"/>
      <c r="B34"/>
      <c r="C34"/>
      <c r="D34"/>
      <c r="E34"/>
      <c r="F34"/>
      <c r="G34"/>
      <c r="H34"/>
      <c r="I34"/>
    </row>
    <row r="35" spans="1:9" x14ac:dyDescent="0.35">
      <c r="A35"/>
      <c r="B35"/>
      <c r="C35"/>
      <c r="D35"/>
      <c r="E35"/>
      <c r="F35"/>
      <c r="G35"/>
      <c r="H35"/>
      <c r="I35"/>
    </row>
    <row r="36" spans="1:9" x14ac:dyDescent="0.35">
      <c r="A36"/>
      <c r="B36"/>
      <c r="C36"/>
      <c r="D36"/>
      <c r="E36"/>
      <c r="F36"/>
      <c r="G36"/>
      <c r="H36"/>
      <c r="I36"/>
    </row>
    <row r="37" spans="1:9" x14ac:dyDescent="0.35">
      <c r="A37"/>
      <c r="B37"/>
      <c r="C37"/>
      <c r="D37"/>
      <c r="E37"/>
      <c r="F37"/>
      <c r="G37"/>
      <c r="H37"/>
      <c r="I37"/>
    </row>
    <row r="38" spans="1:9" x14ac:dyDescent="0.35">
      <c r="A38"/>
      <c r="B38"/>
      <c r="C38"/>
      <c r="D38"/>
      <c r="E38"/>
      <c r="F38"/>
      <c r="G38"/>
      <c r="H38"/>
      <c r="I38"/>
    </row>
    <row r="39" spans="1:9" x14ac:dyDescent="0.35">
      <c r="A39"/>
      <c r="B39"/>
      <c r="C39"/>
      <c r="D39"/>
      <c r="E39"/>
      <c r="F39"/>
      <c r="G39"/>
      <c r="H39"/>
    </row>
    <row r="40" spans="1:9" x14ac:dyDescent="0.35">
      <c r="A40"/>
      <c r="B40"/>
      <c r="C40"/>
      <c r="D40"/>
      <c r="E40"/>
      <c r="F40"/>
      <c r="G40"/>
      <c r="H40"/>
    </row>
    <row r="41" spans="1:9" x14ac:dyDescent="0.35">
      <c r="A41"/>
      <c r="B41"/>
      <c r="C41"/>
      <c r="D41"/>
      <c r="E41"/>
      <c r="F41"/>
      <c r="G41"/>
      <c r="H41"/>
    </row>
    <row r="42" spans="1:9" x14ac:dyDescent="0.35">
      <c r="A42"/>
      <c r="B42"/>
      <c r="C42"/>
      <c r="D42"/>
      <c r="E42"/>
      <c r="F42"/>
      <c r="G42"/>
      <c r="H42"/>
    </row>
    <row r="43" spans="1:9" x14ac:dyDescent="0.35">
      <c r="A43"/>
      <c r="B43"/>
      <c r="C43"/>
      <c r="D43"/>
      <c r="E43"/>
      <c r="F43"/>
      <c r="G43"/>
      <c r="H43"/>
    </row>
    <row r="44" spans="1:9" x14ac:dyDescent="0.35">
      <c r="A44"/>
      <c r="B44"/>
      <c r="C44"/>
      <c r="D44"/>
      <c r="E44"/>
      <c r="F44"/>
      <c r="G44"/>
      <c r="H44"/>
    </row>
    <row r="45" spans="1:9" x14ac:dyDescent="0.35">
      <c r="A45"/>
      <c r="B45"/>
      <c r="C45"/>
      <c r="D45"/>
      <c r="E45"/>
      <c r="F45"/>
      <c r="G45"/>
      <c r="H45"/>
    </row>
    <row r="46" spans="1:9" x14ac:dyDescent="0.35">
      <c r="A46"/>
      <c r="B46"/>
      <c r="C46"/>
      <c r="D46"/>
      <c r="E46"/>
      <c r="F46"/>
      <c r="G46"/>
      <c r="H46"/>
    </row>
    <row r="47" spans="1:9" x14ac:dyDescent="0.35">
      <c r="A47"/>
      <c r="B47"/>
      <c r="C47"/>
      <c r="D47"/>
      <c r="E47"/>
      <c r="F47"/>
      <c r="G47"/>
      <c r="H47"/>
    </row>
    <row r="48" spans="1:9" x14ac:dyDescent="0.35">
      <c r="A48"/>
      <c r="B48"/>
      <c r="C48"/>
      <c r="D48"/>
      <c r="E48"/>
      <c r="F48"/>
      <c r="G48"/>
      <c r="H48"/>
    </row>
    <row r="49" spans="1:8" x14ac:dyDescent="0.35">
      <c r="A49"/>
      <c r="B49"/>
      <c r="C49"/>
      <c r="D49"/>
      <c r="E49"/>
      <c r="F49"/>
      <c r="G49"/>
      <c r="H49"/>
    </row>
    <row r="50" spans="1:8" x14ac:dyDescent="0.35">
      <c r="A50"/>
      <c r="B50"/>
      <c r="C50"/>
      <c r="D50"/>
      <c r="E50"/>
      <c r="F50"/>
      <c r="G50"/>
      <c r="H50"/>
    </row>
    <row r="51" spans="1:8" x14ac:dyDescent="0.35">
      <c r="A51"/>
      <c r="B51"/>
      <c r="C51"/>
      <c r="D51"/>
      <c r="E51"/>
      <c r="F51"/>
      <c r="G51"/>
      <c r="H51"/>
    </row>
    <row r="52" spans="1:8" x14ac:dyDescent="0.35">
      <c r="A52"/>
      <c r="B52"/>
      <c r="C52"/>
      <c r="D52"/>
      <c r="E52"/>
      <c r="F52"/>
      <c r="G52"/>
      <c r="H52"/>
    </row>
    <row r="53" spans="1:8" x14ac:dyDescent="0.35">
      <c r="A53"/>
      <c r="B53"/>
      <c r="C53"/>
      <c r="D53"/>
      <c r="E53"/>
      <c r="F53"/>
      <c r="G53"/>
      <c r="H53"/>
    </row>
    <row r="54" spans="1:8" x14ac:dyDescent="0.35">
      <c r="A54"/>
      <c r="B54"/>
      <c r="C54"/>
      <c r="D54"/>
      <c r="E54"/>
      <c r="F54"/>
      <c r="G54"/>
      <c r="H54"/>
    </row>
    <row r="55" spans="1:8" x14ac:dyDescent="0.35">
      <c r="A55"/>
      <c r="B55"/>
      <c r="C55"/>
      <c r="D55"/>
      <c r="E55"/>
      <c r="F55"/>
      <c r="G55"/>
      <c r="H55"/>
    </row>
    <row r="56" spans="1:8" x14ac:dyDescent="0.35">
      <c r="A56"/>
      <c r="B56"/>
      <c r="C56"/>
      <c r="D56"/>
      <c r="E56"/>
      <c r="F56"/>
      <c r="G56"/>
      <c r="H56"/>
    </row>
    <row r="57" spans="1:8" x14ac:dyDescent="0.35">
      <c r="A57"/>
      <c r="B57"/>
      <c r="C57"/>
      <c r="D57"/>
      <c r="E57"/>
      <c r="F57"/>
      <c r="G57"/>
      <c r="H57"/>
    </row>
    <row r="58" spans="1:8" x14ac:dyDescent="0.35">
      <c r="A58"/>
      <c r="B58"/>
      <c r="C58"/>
      <c r="D58"/>
      <c r="E58"/>
      <c r="F58"/>
      <c r="G58"/>
      <c r="H58"/>
    </row>
    <row r="59" spans="1:8" x14ac:dyDescent="0.35">
      <c r="A59"/>
      <c r="B59"/>
      <c r="C59"/>
      <c r="D59"/>
      <c r="E59"/>
      <c r="F59"/>
      <c r="G59"/>
      <c r="H59"/>
    </row>
    <row r="60" spans="1:8" x14ac:dyDescent="0.35">
      <c r="A60"/>
      <c r="B60"/>
      <c r="C60"/>
      <c r="D60"/>
      <c r="E60"/>
      <c r="F60"/>
      <c r="G60"/>
      <c r="H60"/>
    </row>
    <row r="61" spans="1:8" x14ac:dyDescent="0.35">
      <c r="A61"/>
      <c r="B61"/>
      <c r="C61"/>
      <c r="D61"/>
      <c r="E61"/>
      <c r="F61"/>
      <c r="G61"/>
      <c r="H61"/>
    </row>
    <row r="62" spans="1:8" x14ac:dyDescent="0.35">
      <c r="A62"/>
      <c r="B62"/>
      <c r="C62"/>
      <c r="D62"/>
      <c r="E62"/>
      <c r="F62"/>
      <c r="G62"/>
      <c r="H62"/>
    </row>
    <row r="63" spans="1:8" x14ac:dyDescent="0.35">
      <c r="A63"/>
      <c r="B63"/>
      <c r="C63"/>
      <c r="D63"/>
      <c r="E63"/>
      <c r="F63"/>
      <c r="G63"/>
      <c r="H63"/>
    </row>
    <row r="64" spans="1:8" x14ac:dyDescent="0.35">
      <c r="A64"/>
      <c r="B64"/>
      <c r="C64"/>
      <c r="D64"/>
      <c r="E64"/>
      <c r="F64"/>
      <c r="G64"/>
      <c r="H64"/>
    </row>
    <row r="65" spans="1:8" x14ac:dyDescent="0.35">
      <c r="A65"/>
      <c r="B65"/>
      <c r="C65"/>
      <c r="D65"/>
      <c r="E65"/>
      <c r="F65"/>
      <c r="G65"/>
      <c r="H65"/>
    </row>
    <row r="66" spans="1:8" x14ac:dyDescent="0.35">
      <c r="A66"/>
      <c r="B66"/>
      <c r="C66"/>
      <c r="D66"/>
      <c r="E66"/>
      <c r="F66"/>
      <c r="G66"/>
      <c r="H66"/>
    </row>
    <row r="67" spans="1:8" x14ac:dyDescent="0.35">
      <c r="A67"/>
      <c r="B67"/>
      <c r="C67"/>
      <c r="D67"/>
      <c r="E67"/>
      <c r="F67"/>
      <c r="G67"/>
      <c r="H67"/>
    </row>
    <row r="68" spans="1:8" x14ac:dyDescent="0.35">
      <c r="A68"/>
      <c r="B68"/>
      <c r="C68"/>
      <c r="D68"/>
      <c r="E68"/>
      <c r="F68"/>
      <c r="G68"/>
      <c r="H68"/>
    </row>
    <row r="69" spans="1:8" x14ac:dyDescent="0.35">
      <c r="A69"/>
      <c r="B69"/>
      <c r="C69"/>
      <c r="D69"/>
      <c r="E69"/>
      <c r="F69"/>
      <c r="G69"/>
      <c r="H69"/>
    </row>
    <row r="70" spans="1:8" x14ac:dyDescent="0.35">
      <c r="A70"/>
      <c r="B70"/>
      <c r="C70"/>
      <c r="D70"/>
      <c r="E70"/>
      <c r="F70"/>
      <c r="G70"/>
      <c r="H70"/>
    </row>
    <row r="71" spans="1:8" x14ac:dyDescent="0.35">
      <c r="A71"/>
      <c r="B71"/>
      <c r="C71"/>
      <c r="D71"/>
      <c r="E71"/>
      <c r="F71"/>
      <c r="G71"/>
      <c r="H71"/>
    </row>
    <row r="72" spans="1:8" x14ac:dyDescent="0.35">
      <c r="A72"/>
      <c r="B72"/>
      <c r="C72"/>
      <c r="D72"/>
      <c r="E72"/>
      <c r="F72"/>
      <c r="G72"/>
      <c r="H72"/>
    </row>
    <row r="73" spans="1:8" x14ac:dyDescent="0.35">
      <c r="A73"/>
      <c r="B73"/>
      <c r="C73"/>
      <c r="D73"/>
      <c r="E73"/>
      <c r="F73"/>
      <c r="G73"/>
      <c r="H73"/>
    </row>
    <row r="74" spans="1:8" x14ac:dyDescent="0.35">
      <c r="A74"/>
      <c r="B74"/>
      <c r="C74"/>
      <c r="D74"/>
      <c r="E74"/>
      <c r="F74"/>
      <c r="G74"/>
      <c r="H74"/>
    </row>
    <row r="75" spans="1:8" x14ac:dyDescent="0.35">
      <c r="A75"/>
      <c r="B75"/>
      <c r="C75"/>
      <c r="D75"/>
      <c r="E75"/>
      <c r="F75"/>
      <c r="G75"/>
      <c r="H75"/>
    </row>
    <row r="76" spans="1:8" x14ac:dyDescent="0.35">
      <c r="A76"/>
      <c r="B76"/>
      <c r="C76"/>
      <c r="D76"/>
      <c r="E76"/>
      <c r="F76"/>
      <c r="G76"/>
      <c r="H76"/>
    </row>
    <row r="77" spans="1:8" x14ac:dyDescent="0.35">
      <c r="A77"/>
      <c r="B77"/>
      <c r="C77"/>
      <c r="D77"/>
      <c r="E77"/>
      <c r="F77"/>
      <c r="G77"/>
      <c r="H77"/>
    </row>
    <row r="78" spans="1:8" x14ac:dyDescent="0.35">
      <c r="A78"/>
      <c r="B78"/>
      <c r="C78"/>
      <c r="D78"/>
      <c r="E78"/>
      <c r="F78"/>
      <c r="G78"/>
      <c r="H78"/>
    </row>
    <row r="79" spans="1:8" x14ac:dyDescent="0.35">
      <c r="A79"/>
      <c r="B79"/>
      <c r="C79"/>
      <c r="D79"/>
      <c r="E79"/>
      <c r="F79"/>
      <c r="G79"/>
      <c r="H79"/>
    </row>
    <row r="80" spans="1:8" x14ac:dyDescent="0.35">
      <c r="A80"/>
      <c r="B80"/>
      <c r="C80"/>
      <c r="D80"/>
      <c r="E80"/>
      <c r="F80"/>
      <c r="G80"/>
      <c r="H80"/>
    </row>
    <row r="81" spans="1:8" x14ac:dyDescent="0.35">
      <c r="A81"/>
      <c r="B81"/>
      <c r="C81"/>
      <c r="D81"/>
      <c r="E81"/>
      <c r="F81"/>
      <c r="G81"/>
      <c r="H81"/>
    </row>
    <row r="82" spans="1:8" x14ac:dyDescent="0.35">
      <c r="A82"/>
      <c r="B82"/>
      <c r="C82"/>
      <c r="D82"/>
      <c r="E82"/>
      <c r="F82"/>
      <c r="G82"/>
      <c r="H82"/>
    </row>
    <row r="83" spans="1:8" x14ac:dyDescent="0.35">
      <c r="A83"/>
      <c r="B83"/>
      <c r="C83"/>
      <c r="D83"/>
      <c r="E83"/>
      <c r="F83"/>
      <c r="G83"/>
      <c r="H83"/>
    </row>
    <row r="84" spans="1:8" x14ac:dyDescent="0.35">
      <c r="A84"/>
      <c r="B84"/>
      <c r="C84"/>
      <c r="D84"/>
      <c r="E84"/>
      <c r="F84"/>
      <c r="G84"/>
      <c r="H84"/>
    </row>
    <row r="85" spans="1:8" x14ac:dyDescent="0.35">
      <c r="A85"/>
      <c r="B85"/>
      <c r="C85"/>
      <c r="D85"/>
      <c r="E85"/>
      <c r="F85"/>
      <c r="G85"/>
      <c r="H85"/>
    </row>
    <row r="86" spans="1:8" x14ac:dyDescent="0.35">
      <c r="A86"/>
      <c r="B86"/>
      <c r="C86"/>
      <c r="D86"/>
      <c r="E86"/>
      <c r="F86"/>
      <c r="G86"/>
      <c r="H86"/>
    </row>
    <row r="87" spans="1:8" x14ac:dyDescent="0.35">
      <c r="A87"/>
      <c r="B87"/>
      <c r="C87"/>
      <c r="D87"/>
      <c r="E87"/>
      <c r="F87"/>
      <c r="G87"/>
      <c r="H87"/>
    </row>
    <row r="88" spans="1:8" x14ac:dyDescent="0.35">
      <c r="A88"/>
      <c r="B88"/>
      <c r="C88"/>
      <c r="D88"/>
      <c r="E88"/>
      <c r="F88"/>
      <c r="G88"/>
      <c r="H88"/>
    </row>
    <row r="89" spans="1:8" x14ac:dyDescent="0.35">
      <c r="A89"/>
      <c r="B89"/>
      <c r="C89"/>
      <c r="D89"/>
      <c r="E89"/>
      <c r="F89"/>
      <c r="G89"/>
      <c r="H89"/>
    </row>
    <row r="90" spans="1:8" x14ac:dyDescent="0.35">
      <c r="A90"/>
      <c r="B90"/>
      <c r="C90"/>
      <c r="D90"/>
      <c r="E90"/>
      <c r="F90"/>
      <c r="G90"/>
      <c r="H90"/>
    </row>
    <row r="91" spans="1:8" x14ac:dyDescent="0.35">
      <c r="A91"/>
      <c r="B91"/>
      <c r="C91"/>
      <c r="D91"/>
      <c r="E91"/>
      <c r="F91"/>
      <c r="G91"/>
      <c r="H91"/>
    </row>
    <row r="92" spans="1:8" x14ac:dyDescent="0.35">
      <c r="A92"/>
      <c r="B92"/>
      <c r="C92"/>
      <c r="D92"/>
      <c r="E92"/>
      <c r="F92"/>
      <c r="G92"/>
      <c r="H92"/>
    </row>
    <row r="93" spans="1:8" x14ac:dyDescent="0.35">
      <c r="A93"/>
      <c r="B93"/>
      <c r="C93"/>
      <c r="D93"/>
      <c r="E93"/>
      <c r="F93"/>
      <c r="G93"/>
      <c r="H93"/>
    </row>
    <row r="94" spans="1:8" x14ac:dyDescent="0.35">
      <c r="A94"/>
      <c r="B94"/>
      <c r="C94"/>
      <c r="D94"/>
      <c r="E94"/>
      <c r="F94"/>
      <c r="G94"/>
      <c r="H94"/>
    </row>
    <row r="95" spans="1:8" x14ac:dyDescent="0.35">
      <c r="A95"/>
      <c r="B95"/>
      <c r="C95"/>
      <c r="D95"/>
      <c r="E95"/>
      <c r="F95"/>
      <c r="G95"/>
      <c r="H95"/>
    </row>
    <row r="96" spans="1:8" x14ac:dyDescent="0.35">
      <c r="A96"/>
      <c r="B96"/>
      <c r="C96"/>
      <c r="D96"/>
      <c r="E96"/>
      <c r="F96"/>
      <c r="G96"/>
      <c r="H96"/>
    </row>
    <row r="97" spans="1:8" x14ac:dyDescent="0.35">
      <c r="A97"/>
      <c r="B97"/>
      <c r="C97"/>
      <c r="D97"/>
      <c r="E97"/>
      <c r="F97"/>
      <c r="G97"/>
      <c r="H97"/>
    </row>
    <row r="98" spans="1:8" x14ac:dyDescent="0.35">
      <c r="A98"/>
      <c r="B98"/>
      <c r="C98"/>
      <c r="D98"/>
      <c r="E98"/>
      <c r="F98"/>
      <c r="G98"/>
      <c r="H98"/>
    </row>
    <row r="99" spans="1:8" x14ac:dyDescent="0.35">
      <c r="A99"/>
      <c r="B99"/>
      <c r="C99"/>
      <c r="D99"/>
      <c r="E99"/>
      <c r="F99"/>
      <c r="G99"/>
      <c r="H99"/>
    </row>
    <row r="100" spans="1:8" x14ac:dyDescent="0.35">
      <c r="A100"/>
      <c r="B100"/>
      <c r="C100"/>
      <c r="D100"/>
      <c r="E100"/>
      <c r="F100"/>
      <c r="G100"/>
      <c r="H100"/>
    </row>
    <row r="101" spans="1:8" x14ac:dyDescent="0.35">
      <c r="A101"/>
      <c r="B101"/>
      <c r="C101"/>
      <c r="D101"/>
      <c r="E101"/>
      <c r="F101"/>
      <c r="G101"/>
      <c r="H101"/>
    </row>
    <row r="102" spans="1:8" x14ac:dyDescent="0.35">
      <c r="A102"/>
      <c r="B102"/>
      <c r="C102"/>
      <c r="D102"/>
      <c r="E102"/>
      <c r="F102"/>
      <c r="G102"/>
      <c r="H102"/>
    </row>
    <row r="103" spans="1:8" x14ac:dyDescent="0.35">
      <c r="A103"/>
      <c r="B103"/>
      <c r="C103"/>
      <c r="D103"/>
      <c r="E103"/>
      <c r="F103"/>
      <c r="G103"/>
      <c r="H103"/>
    </row>
    <row r="104" spans="1:8" x14ac:dyDescent="0.35">
      <c r="A104"/>
      <c r="B104"/>
      <c r="C104"/>
      <c r="D104"/>
      <c r="E104"/>
      <c r="F104"/>
      <c r="G104"/>
      <c r="H104"/>
    </row>
    <row r="105" spans="1:8" x14ac:dyDescent="0.35">
      <c r="A105"/>
      <c r="B105"/>
      <c r="C105"/>
      <c r="D105"/>
      <c r="E105"/>
      <c r="F105"/>
      <c r="G105"/>
      <c r="H105"/>
    </row>
    <row r="106" spans="1:8" x14ac:dyDescent="0.35">
      <c r="A106"/>
      <c r="B106"/>
      <c r="C106"/>
      <c r="D106"/>
      <c r="E106"/>
      <c r="F106"/>
      <c r="G106"/>
      <c r="H106"/>
    </row>
    <row r="107" spans="1:8" x14ac:dyDescent="0.35">
      <c r="A107"/>
      <c r="B107"/>
      <c r="C107"/>
      <c r="D107"/>
      <c r="E107"/>
      <c r="F107"/>
      <c r="G107"/>
      <c r="H107"/>
    </row>
    <row r="108" spans="1:8" x14ac:dyDescent="0.35">
      <c r="A108"/>
      <c r="B108"/>
      <c r="C108"/>
      <c r="D108"/>
      <c r="E108"/>
      <c r="F108"/>
      <c r="G108"/>
      <c r="H108"/>
    </row>
    <row r="109" spans="1:8" x14ac:dyDescent="0.35">
      <c r="A109"/>
      <c r="B109"/>
      <c r="C109"/>
      <c r="D109"/>
      <c r="E109"/>
      <c r="F109"/>
      <c r="G109"/>
    </row>
    <row r="110" spans="1:8" x14ac:dyDescent="0.35">
      <c r="A110"/>
      <c r="B110"/>
      <c r="C110"/>
      <c r="D110"/>
      <c r="E110"/>
      <c r="F110"/>
      <c r="G110"/>
    </row>
    <row r="111" spans="1:8" x14ac:dyDescent="0.35">
      <c r="A111"/>
      <c r="B111"/>
      <c r="C111"/>
      <c r="D111"/>
      <c r="E111"/>
      <c r="F111"/>
      <c r="G111"/>
    </row>
    <row r="112" spans="1:8" x14ac:dyDescent="0.35">
      <c r="A112"/>
      <c r="B112"/>
      <c r="C112"/>
      <c r="D112"/>
      <c r="E112"/>
      <c r="F112"/>
      <c r="G112"/>
    </row>
    <row r="113" spans="1:7" x14ac:dyDescent="0.35">
      <c r="A113"/>
      <c r="B113"/>
      <c r="C113"/>
      <c r="D113"/>
      <c r="E113"/>
      <c r="F113"/>
      <c r="G113"/>
    </row>
    <row r="114" spans="1:7" x14ac:dyDescent="0.35">
      <c r="A114"/>
      <c r="B114"/>
      <c r="C114"/>
      <c r="D114"/>
      <c r="E114"/>
      <c r="F114"/>
      <c r="G114"/>
    </row>
    <row r="115" spans="1:7" x14ac:dyDescent="0.35">
      <c r="A115"/>
      <c r="B115"/>
      <c r="C115"/>
      <c r="D115"/>
      <c r="E115"/>
      <c r="F115"/>
      <c r="G115"/>
    </row>
    <row r="116" spans="1:7" x14ac:dyDescent="0.35">
      <c r="A116"/>
      <c r="B116"/>
      <c r="C116"/>
      <c r="D116"/>
      <c r="E116"/>
      <c r="F116"/>
      <c r="G116"/>
    </row>
    <row r="117" spans="1:7" x14ac:dyDescent="0.35">
      <c r="A117"/>
      <c r="B117"/>
      <c r="C117"/>
      <c r="D117"/>
      <c r="E117"/>
      <c r="F117"/>
      <c r="G117"/>
    </row>
    <row r="118" spans="1:7" x14ac:dyDescent="0.35">
      <c r="A118"/>
      <c r="B118"/>
      <c r="C118"/>
      <c r="D118"/>
      <c r="E118"/>
      <c r="F118"/>
      <c r="G118"/>
    </row>
    <row r="119" spans="1:7" x14ac:dyDescent="0.35">
      <c r="A119"/>
      <c r="B119"/>
      <c r="C119"/>
      <c r="D119"/>
      <c r="E119"/>
      <c r="F119"/>
      <c r="G119"/>
    </row>
    <row r="120" spans="1:7" x14ac:dyDescent="0.35">
      <c r="A120"/>
      <c r="B120"/>
      <c r="C120"/>
      <c r="D120"/>
      <c r="E120"/>
      <c r="F120"/>
      <c r="G120"/>
    </row>
    <row r="121" spans="1:7" x14ac:dyDescent="0.35">
      <c r="A121"/>
      <c r="B121"/>
      <c r="C121"/>
      <c r="D121"/>
      <c r="E121"/>
      <c r="F121"/>
      <c r="G121"/>
    </row>
    <row r="122" spans="1:7" x14ac:dyDescent="0.35">
      <c r="A122"/>
      <c r="B122"/>
      <c r="C122"/>
      <c r="D122"/>
      <c r="E122"/>
      <c r="F122"/>
      <c r="G122"/>
    </row>
    <row r="123" spans="1:7" x14ac:dyDescent="0.35">
      <c r="A123"/>
      <c r="B123"/>
      <c r="C123"/>
      <c r="D123"/>
      <c r="E123"/>
      <c r="F123"/>
      <c r="G123"/>
    </row>
    <row r="124" spans="1:7" x14ac:dyDescent="0.35">
      <c r="A124"/>
      <c r="B124"/>
      <c r="C124"/>
      <c r="D124"/>
      <c r="E124"/>
      <c r="F124"/>
      <c r="G124"/>
    </row>
    <row r="125" spans="1:7" x14ac:dyDescent="0.35">
      <c r="A125"/>
      <c r="B125"/>
      <c r="C125"/>
      <c r="D125"/>
      <c r="E125"/>
      <c r="F125"/>
      <c r="G125"/>
    </row>
    <row r="126" spans="1:7" x14ac:dyDescent="0.35">
      <c r="A126"/>
      <c r="B126"/>
      <c r="C126"/>
      <c r="D126"/>
      <c r="E126"/>
      <c r="F126"/>
      <c r="G126"/>
    </row>
    <row r="127" spans="1:7" x14ac:dyDescent="0.35">
      <c r="A127"/>
      <c r="B127"/>
      <c r="C127"/>
      <c r="D127"/>
      <c r="E127"/>
      <c r="F127"/>
      <c r="G127"/>
    </row>
    <row r="128" spans="1:7" x14ac:dyDescent="0.35">
      <c r="A128"/>
      <c r="B128"/>
      <c r="C128"/>
      <c r="D128"/>
      <c r="E128"/>
      <c r="F128"/>
      <c r="G128"/>
    </row>
    <row r="129" spans="1:7" x14ac:dyDescent="0.35">
      <c r="A129"/>
      <c r="B129"/>
      <c r="C129"/>
      <c r="D129"/>
      <c r="E129"/>
      <c r="F129"/>
      <c r="G129"/>
    </row>
    <row r="130" spans="1:7" x14ac:dyDescent="0.35">
      <c r="A130"/>
      <c r="B130"/>
      <c r="C130"/>
      <c r="D130"/>
      <c r="E130"/>
      <c r="F130"/>
      <c r="G130"/>
    </row>
    <row r="131" spans="1:7" x14ac:dyDescent="0.35">
      <c r="A131"/>
      <c r="B131"/>
      <c r="C131"/>
      <c r="D131"/>
      <c r="E131"/>
      <c r="F131"/>
      <c r="G131"/>
    </row>
    <row r="132" spans="1:7" x14ac:dyDescent="0.35">
      <c r="A132"/>
      <c r="B132"/>
      <c r="C132"/>
      <c r="D132"/>
      <c r="E132"/>
      <c r="F132"/>
      <c r="G132"/>
    </row>
    <row r="133" spans="1:7" x14ac:dyDescent="0.35">
      <c r="A133"/>
      <c r="B133"/>
      <c r="C133"/>
      <c r="D133"/>
      <c r="E133"/>
      <c r="F133"/>
      <c r="G133"/>
    </row>
    <row r="134" spans="1:7" x14ac:dyDescent="0.35">
      <c r="A134"/>
      <c r="B134"/>
      <c r="C134"/>
      <c r="D134"/>
      <c r="E134"/>
      <c r="F134"/>
      <c r="G134"/>
    </row>
    <row r="135" spans="1:7" x14ac:dyDescent="0.35">
      <c r="A135"/>
      <c r="B135"/>
      <c r="C135"/>
      <c r="D135"/>
      <c r="E135"/>
      <c r="F135"/>
      <c r="G135"/>
    </row>
    <row r="136" spans="1:7" x14ac:dyDescent="0.35">
      <c r="A136"/>
      <c r="B136"/>
      <c r="C136"/>
      <c r="D136"/>
      <c r="E136"/>
      <c r="F136"/>
      <c r="G136"/>
    </row>
    <row r="137" spans="1:7" x14ac:dyDescent="0.35">
      <c r="A137"/>
      <c r="B137"/>
      <c r="C137"/>
      <c r="D137"/>
      <c r="E137"/>
      <c r="F137"/>
      <c r="G137"/>
    </row>
    <row r="138" spans="1:7" x14ac:dyDescent="0.35">
      <c r="A138"/>
      <c r="B138"/>
      <c r="C138"/>
      <c r="D138"/>
      <c r="E138"/>
      <c r="F138"/>
      <c r="G138"/>
    </row>
    <row r="139" spans="1:7" x14ac:dyDescent="0.35">
      <c r="A139"/>
      <c r="B139"/>
      <c r="C139"/>
      <c r="D139"/>
      <c r="E139"/>
      <c r="F139"/>
      <c r="G139"/>
    </row>
    <row r="140" spans="1:7" x14ac:dyDescent="0.35">
      <c r="A140"/>
      <c r="B140"/>
      <c r="C140"/>
      <c r="D140"/>
      <c r="E140"/>
      <c r="F140"/>
      <c r="G140"/>
    </row>
    <row r="141" spans="1:7" x14ac:dyDescent="0.35">
      <c r="A141"/>
      <c r="B141"/>
      <c r="C141"/>
      <c r="D141"/>
      <c r="E141"/>
      <c r="F141"/>
      <c r="G141"/>
    </row>
    <row r="142" spans="1:7" x14ac:dyDescent="0.35">
      <c r="A142"/>
      <c r="B142"/>
      <c r="C142"/>
      <c r="D142"/>
      <c r="E142"/>
      <c r="F142"/>
      <c r="G142"/>
    </row>
  </sheetData>
  <mergeCells count="2">
    <mergeCell ref="A1:G1"/>
    <mergeCell ref="K2:M2"/>
  </mergeCells>
  <conditionalFormatting sqref="E3">
    <cfRule type="cellIs" dxfId="2" priority="3" operator="lessThan">
      <formula>0</formula>
    </cfRule>
  </conditionalFormatting>
  <hyperlinks>
    <hyperlink ref="H1" r:id="rId3" display="resultat qlicview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E49"/>
  <sheetViews>
    <sheetView workbookViewId="0">
      <selection activeCell="D14" sqref="D14"/>
    </sheetView>
  </sheetViews>
  <sheetFormatPr baseColWidth="10" defaultRowHeight="14.5" x14ac:dyDescent="0.35"/>
  <cols>
    <col min="1" max="1" width="19.26953125" customWidth="1"/>
    <col min="2" max="2" width="20.7265625" style="13" customWidth="1"/>
    <col min="3" max="3" width="11.6328125" customWidth="1"/>
    <col min="4" max="4" width="19.54296875" customWidth="1"/>
    <col min="5" max="5" width="21" customWidth="1"/>
    <col min="6" max="6" width="17.08984375" bestFit="1" customWidth="1"/>
    <col min="7" max="7" width="13.7265625" bestFit="1" customWidth="1"/>
    <col min="8" max="8" width="18.54296875" bestFit="1" customWidth="1"/>
    <col min="9" max="9" width="16.81640625" bestFit="1" customWidth="1"/>
    <col min="10" max="10" width="26.7265625" bestFit="1" customWidth="1"/>
    <col min="11" max="11" width="18.26953125" bestFit="1" customWidth="1"/>
    <col min="12" max="12" width="27.6328125" bestFit="1" customWidth="1"/>
    <col min="13" max="13" width="29.1796875" bestFit="1" customWidth="1"/>
    <col min="14" max="14" width="23" bestFit="1" customWidth="1"/>
    <col min="15" max="15" width="18.54296875" bestFit="1" customWidth="1"/>
    <col min="16" max="16" width="18.81640625" bestFit="1" customWidth="1"/>
    <col min="17" max="17" width="22.1796875" bestFit="1" customWidth="1"/>
    <col min="18" max="18" width="20.1796875" bestFit="1" customWidth="1"/>
    <col min="19" max="19" width="19.90625" bestFit="1" customWidth="1"/>
    <col min="20" max="20" width="17.1796875" bestFit="1" customWidth="1"/>
    <col min="21" max="21" width="15.453125" bestFit="1" customWidth="1"/>
    <col min="22" max="22" width="20.26953125" bestFit="1" customWidth="1"/>
    <col min="23" max="23" width="17.81640625" bestFit="1" customWidth="1"/>
    <col min="24" max="24" width="18.26953125" bestFit="1" customWidth="1"/>
    <col min="25" max="25" width="23.08984375" bestFit="1" customWidth="1"/>
    <col min="26" max="26" width="11.7265625" bestFit="1" customWidth="1"/>
    <col min="27" max="27" width="22" bestFit="1" customWidth="1"/>
    <col min="28" max="28" width="21.90625" bestFit="1" customWidth="1"/>
    <col min="29" max="29" width="20.81640625" bestFit="1" customWidth="1"/>
    <col min="30" max="30" width="23.7265625" bestFit="1" customWidth="1"/>
    <col min="31" max="31" width="26.08984375" bestFit="1" customWidth="1"/>
    <col min="32" max="32" width="18.26953125" bestFit="1" customWidth="1"/>
    <col min="33" max="33" width="19.54296875" bestFit="1" customWidth="1"/>
    <col min="34" max="34" width="19.1796875" bestFit="1" customWidth="1"/>
    <col min="35" max="35" width="24.26953125" bestFit="1" customWidth="1"/>
    <col min="36" max="36" width="11.7265625" bestFit="1" customWidth="1"/>
  </cols>
  <sheetData>
    <row r="1" spans="1:5" ht="21" x14ac:dyDescent="0.35">
      <c r="A1" s="64" t="s">
        <v>281</v>
      </c>
      <c r="B1" s="64"/>
      <c r="C1" s="64"/>
    </row>
    <row r="3" spans="1:5" x14ac:dyDescent="0.35">
      <c r="A3" s="53" t="s">
        <v>282</v>
      </c>
      <c r="B3" s="42" t="s">
        <v>213</v>
      </c>
      <c r="C3" s="54" t="s">
        <v>283</v>
      </c>
      <c r="D3" s="37" t="s">
        <v>287</v>
      </c>
      <c r="E3" s="42" t="s">
        <v>213</v>
      </c>
    </row>
    <row r="5" spans="1:5" x14ac:dyDescent="0.35">
      <c r="A5" s="37" t="s">
        <v>207</v>
      </c>
      <c r="B5" t="s">
        <v>280</v>
      </c>
      <c r="D5" s="37" t="s">
        <v>207</v>
      </c>
      <c r="E5" t="s">
        <v>280</v>
      </c>
    </row>
    <row r="6" spans="1:5" x14ac:dyDescent="0.35">
      <c r="A6" s="38" t="s">
        <v>263</v>
      </c>
      <c r="B6" s="49">
        <v>-1208.3800000000001</v>
      </c>
      <c r="D6" s="38" t="s">
        <v>263</v>
      </c>
      <c r="E6" s="50">
        <v>-1208.3800000000001</v>
      </c>
    </row>
    <row r="7" spans="1:5" x14ac:dyDescent="0.35">
      <c r="A7" s="38" t="s">
        <v>27</v>
      </c>
      <c r="B7" s="49">
        <v>-505.74</v>
      </c>
      <c r="D7" s="38" t="s">
        <v>27</v>
      </c>
      <c r="E7" s="50">
        <v>-505.74</v>
      </c>
    </row>
    <row r="8" spans="1:5" x14ac:dyDescent="0.35">
      <c r="A8" s="38" t="s">
        <v>208</v>
      </c>
      <c r="B8" s="49">
        <v>-1714.1200000000001</v>
      </c>
      <c r="D8" s="38" t="s">
        <v>208</v>
      </c>
      <c r="E8" s="50">
        <v>-1714.1200000000001</v>
      </c>
    </row>
    <row r="9" spans="1:5" x14ac:dyDescent="0.35">
      <c r="B9"/>
    </row>
    <row r="10" spans="1:5" x14ac:dyDescent="0.35">
      <c r="B10"/>
    </row>
    <row r="11" spans="1:5" x14ac:dyDescent="0.35">
      <c r="B11"/>
    </row>
    <row r="12" spans="1:5" x14ac:dyDescent="0.35">
      <c r="B12"/>
    </row>
    <row r="13" spans="1:5" x14ac:dyDescent="0.35">
      <c r="B13"/>
    </row>
    <row r="14" spans="1:5" x14ac:dyDescent="0.35">
      <c r="B14"/>
    </row>
    <row r="15" spans="1:5" x14ac:dyDescent="0.35">
      <c r="B15"/>
    </row>
    <row r="16" spans="1:5" x14ac:dyDescent="0.35">
      <c r="B16"/>
    </row>
    <row r="17" spans="2:2" x14ac:dyDescent="0.35">
      <c r="B17"/>
    </row>
    <row r="18" spans="2:2" x14ac:dyDescent="0.35">
      <c r="B18"/>
    </row>
    <row r="19" spans="2:2" x14ac:dyDescent="0.35">
      <c r="B19"/>
    </row>
    <row r="20" spans="2:2" x14ac:dyDescent="0.35">
      <c r="B20"/>
    </row>
    <row r="21" spans="2:2" x14ac:dyDescent="0.35">
      <c r="B21"/>
    </row>
    <row r="22" spans="2:2" x14ac:dyDescent="0.35">
      <c r="B22"/>
    </row>
    <row r="23" spans="2:2" x14ac:dyDescent="0.35">
      <c r="B23"/>
    </row>
    <row r="24" spans="2:2" x14ac:dyDescent="0.35">
      <c r="B24"/>
    </row>
    <row r="25" spans="2:2" x14ac:dyDescent="0.35">
      <c r="B25"/>
    </row>
    <row r="26" spans="2:2" x14ac:dyDescent="0.35">
      <c r="B26"/>
    </row>
    <row r="27" spans="2:2" x14ac:dyDescent="0.35">
      <c r="B27"/>
    </row>
    <row r="28" spans="2:2" x14ac:dyDescent="0.35">
      <c r="B28"/>
    </row>
    <row r="29" spans="2:2" x14ac:dyDescent="0.35">
      <c r="B29"/>
    </row>
    <row r="30" spans="2:2" x14ac:dyDescent="0.35">
      <c r="B30"/>
    </row>
    <row r="31" spans="2:2" x14ac:dyDescent="0.35">
      <c r="B31"/>
    </row>
    <row r="32" spans="2:2" x14ac:dyDescent="0.35">
      <c r="B32"/>
    </row>
    <row r="33" spans="2:2" x14ac:dyDescent="0.35">
      <c r="B33"/>
    </row>
    <row r="34" spans="2:2" x14ac:dyDescent="0.35">
      <c r="B34"/>
    </row>
    <row r="35" spans="2:2" x14ac:dyDescent="0.35">
      <c r="B35"/>
    </row>
    <row r="36" spans="2:2" x14ac:dyDescent="0.35">
      <c r="B36"/>
    </row>
    <row r="37" spans="2:2" x14ac:dyDescent="0.35">
      <c r="B37"/>
    </row>
    <row r="38" spans="2:2" x14ac:dyDescent="0.35">
      <c r="B38"/>
    </row>
    <row r="39" spans="2:2" x14ac:dyDescent="0.35">
      <c r="B39"/>
    </row>
    <row r="40" spans="2:2" x14ac:dyDescent="0.35">
      <c r="B40"/>
    </row>
    <row r="41" spans="2:2" x14ac:dyDescent="0.35">
      <c r="B41"/>
    </row>
    <row r="42" spans="2:2" x14ac:dyDescent="0.35">
      <c r="B42"/>
    </row>
    <row r="43" spans="2:2" x14ac:dyDescent="0.35">
      <c r="B43"/>
    </row>
    <row r="44" spans="2:2" x14ac:dyDescent="0.35">
      <c r="B44"/>
    </row>
    <row r="45" spans="2:2" x14ac:dyDescent="0.35">
      <c r="B45"/>
    </row>
    <row r="46" spans="2:2" x14ac:dyDescent="0.35">
      <c r="B46"/>
    </row>
    <row r="47" spans="2:2" x14ac:dyDescent="0.35">
      <c r="B47"/>
    </row>
    <row r="48" spans="2:2" x14ac:dyDescent="0.35">
      <c r="B48"/>
    </row>
    <row r="49" spans="2:2" x14ac:dyDescent="0.35">
      <c r="B49"/>
    </row>
  </sheetData>
  <mergeCells count="1">
    <mergeCell ref="A1:C1"/>
  </mergeCells>
  <hyperlinks>
    <hyperlink ref="C3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V7"/>
  <sheetViews>
    <sheetView workbookViewId="0">
      <selection activeCell="G2" sqref="G2:G7"/>
    </sheetView>
  </sheetViews>
  <sheetFormatPr baseColWidth="10" defaultColWidth="6.90625" defaultRowHeight="14.5" outlineLevelCol="1" x14ac:dyDescent="0.35"/>
  <cols>
    <col min="1" max="1" width="7.26953125" style="51" customWidth="1"/>
    <col min="2" max="2" width="4" style="42" customWidth="1"/>
    <col min="3" max="3" width="7.36328125" style="42" customWidth="1"/>
    <col min="4" max="4" width="17.6328125" style="42" customWidth="1"/>
    <col min="5" max="5" width="10.54296875" style="42" customWidth="1"/>
    <col min="6" max="6" width="2.7265625" style="42" customWidth="1"/>
    <col min="7" max="7" width="25.81640625" style="42" customWidth="1"/>
    <col min="8" max="8" width="6.7265625" style="42" customWidth="1" outlineLevel="1"/>
    <col min="9" max="9" width="9.1796875" style="42" customWidth="1" outlineLevel="1"/>
    <col min="10" max="10" width="11.6328125" style="42" customWidth="1" outlineLevel="1"/>
    <col min="11" max="13" width="10.90625" style="42" customWidth="1" outlineLevel="1"/>
    <col min="14" max="14" width="14" style="42" customWidth="1" outlineLevel="1"/>
    <col min="15" max="15" width="14.1796875" style="42" customWidth="1"/>
    <col min="16" max="16" width="12.1796875" style="42" customWidth="1"/>
    <col min="17" max="17" width="14.08984375" style="42" customWidth="1"/>
    <col min="18" max="18" width="16" style="42" customWidth="1"/>
    <col min="19" max="19" width="6.7265625" style="42" customWidth="1"/>
    <col min="20" max="20" width="12.08984375" style="42" customWidth="1"/>
    <col min="21" max="21" width="18.08984375" style="42" customWidth="1"/>
    <col min="22" max="22" width="13.36328125" style="42" customWidth="1"/>
    <col min="23" max="16384" width="6.90625" style="42"/>
  </cols>
  <sheetData>
    <row r="1" spans="1:22" s="44" customFormat="1" ht="28.5" customHeight="1" x14ac:dyDescent="0.35">
      <c r="A1" s="52" t="s">
        <v>287</v>
      </c>
      <c r="B1" s="44" t="s">
        <v>235</v>
      </c>
      <c r="C1" s="44" t="s">
        <v>236</v>
      </c>
      <c r="D1" s="44" t="s">
        <v>237</v>
      </c>
      <c r="E1" s="44" t="s">
        <v>238</v>
      </c>
      <c r="F1" s="44" t="s">
        <v>239</v>
      </c>
      <c r="G1" s="44" t="s">
        <v>240</v>
      </c>
      <c r="H1" s="44" t="s">
        <v>241</v>
      </c>
      <c r="I1" s="44" t="s">
        <v>242</v>
      </c>
      <c r="J1" s="44" t="s">
        <v>243</v>
      </c>
      <c r="K1" s="44" t="s">
        <v>244</v>
      </c>
      <c r="L1" s="44" t="s">
        <v>245</v>
      </c>
      <c r="M1" s="44" t="s">
        <v>246</v>
      </c>
      <c r="N1" s="44" t="s">
        <v>247</v>
      </c>
      <c r="O1" s="44" t="s">
        <v>248</v>
      </c>
      <c r="P1" s="44" t="s">
        <v>249</v>
      </c>
      <c r="Q1" s="44" t="s">
        <v>250</v>
      </c>
      <c r="R1" s="44" t="s">
        <v>251</v>
      </c>
      <c r="S1" s="44" t="s">
        <v>252</v>
      </c>
      <c r="T1" s="44" t="s">
        <v>253</v>
      </c>
      <c r="U1" s="44" t="s">
        <v>254</v>
      </c>
      <c r="V1" s="44" t="s">
        <v>255</v>
      </c>
    </row>
    <row r="2" spans="1:22" x14ac:dyDescent="0.35">
      <c r="A2" s="51">
        <v>44217</v>
      </c>
      <c r="B2" s="42">
        <v>33</v>
      </c>
      <c r="C2" s="42">
        <v>18473</v>
      </c>
      <c r="D2" s="42" t="s">
        <v>37</v>
      </c>
      <c r="E2" s="42">
        <v>457274</v>
      </c>
      <c r="F2" s="42" t="s">
        <v>256</v>
      </c>
      <c r="G2" s="42" t="s">
        <v>289</v>
      </c>
      <c r="H2" s="42">
        <v>71</v>
      </c>
      <c r="I2" s="42" t="s">
        <v>257</v>
      </c>
      <c r="J2" s="42" t="s">
        <v>258</v>
      </c>
      <c r="K2" s="42" t="s">
        <v>259</v>
      </c>
      <c r="L2" s="42" t="s">
        <v>259</v>
      </c>
      <c r="M2" s="42" t="s">
        <v>259</v>
      </c>
      <c r="N2" s="42" t="s">
        <v>260</v>
      </c>
      <c r="O2" s="42" t="s">
        <v>52</v>
      </c>
      <c r="P2" s="42" t="s">
        <v>40</v>
      </c>
      <c r="Q2" s="42" t="s">
        <v>261</v>
      </c>
      <c r="R2" s="42" t="s">
        <v>262</v>
      </c>
      <c r="S2" s="42" t="s">
        <v>263</v>
      </c>
      <c r="T2" s="42" t="s">
        <v>264</v>
      </c>
      <c r="U2" s="42" t="s">
        <v>265</v>
      </c>
      <c r="V2" s="42">
        <v>-369.37</v>
      </c>
    </row>
    <row r="3" spans="1:22" x14ac:dyDescent="0.35">
      <c r="A3" s="51">
        <v>44217</v>
      </c>
      <c r="B3" s="42">
        <v>33</v>
      </c>
      <c r="C3" s="42">
        <v>18473</v>
      </c>
      <c r="D3" s="42" t="s">
        <v>37</v>
      </c>
      <c r="E3" s="42">
        <v>457274</v>
      </c>
      <c r="F3" s="42" t="s">
        <v>256</v>
      </c>
      <c r="G3" s="42" t="s">
        <v>289</v>
      </c>
      <c r="H3" s="42">
        <v>71</v>
      </c>
      <c r="I3" s="42" t="s">
        <v>257</v>
      </c>
      <c r="J3" s="42" t="s">
        <v>258</v>
      </c>
      <c r="K3" s="42" t="s">
        <v>259</v>
      </c>
      <c r="L3" s="42" t="s">
        <v>259</v>
      </c>
      <c r="M3" s="42" t="s">
        <v>259</v>
      </c>
      <c r="N3" s="42" t="s">
        <v>260</v>
      </c>
      <c r="O3" s="42" t="s">
        <v>52</v>
      </c>
      <c r="P3" s="42" t="s">
        <v>40</v>
      </c>
      <c r="Q3" s="42" t="s">
        <v>266</v>
      </c>
      <c r="R3" s="42" t="s">
        <v>267</v>
      </c>
      <c r="S3" s="42" t="s">
        <v>263</v>
      </c>
      <c r="T3" s="42" t="s">
        <v>264</v>
      </c>
      <c r="U3" s="42" t="s">
        <v>265</v>
      </c>
      <c r="V3" s="42">
        <v>429.19</v>
      </c>
    </row>
    <row r="4" spans="1:22" x14ac:dyDescent="0.35">
      <c r="A4" s="51">
        <v>44217</v>
      </c>
      <c r="B4" s="42">
        <v>33</v>
      </c>
      <c r="C4" s="42">
        <v>18473</v>
      </c>
      <c r="D4" s="42" t="s">
        <v>37</v>
      </c>
      <c r="E4" s="42">
        <v>460181</v>
      </c>
      <c r="F4" s="42" t="s">
        <v>268</v>
      </c>
      <c r="G4" s="42" t="s">
        <v>289</v>
      </c>
      <c r="H4" s="42">
        <v>47</v>
      </c>
      <c r="I4" s="42" t="s">
        <v>269</v>
      </c>
      <c r="J4" s="42" t="s">
        <v>258</v>
      </c>
      <c r="K4" s="42" t="s">
        <v>259</v>
      </c>
      <c r="L4" s="42" t="s">
        <v>259</v>
      </c>
      <c r="M4" s="42" t="s">
        <v>259</v>
      </c>
      <c r="N4" s="42" t="s">
        <v>260</v>
      </c>
      <c r="O4" s="42" t="s">
        <v>52</v>
      </c>
      <c r="P4" s="42" t="s">
        <v>40</v>
      </c>
      <c r="Q4" s="42" t="s">
        <v>270</v>
      </c>
      <c r="R4" s="42" t="s">
        <v>271</v>
      </c>
      <c r="S4" s="42" t="s">
        <v>27</v>
      </c>
      <c r="T4" s="42" t="s">
        <v>272</v>
      </c>
      <c r="U4" s="42" t="s">
        <v>39</v>
      </c>
      <c r="V4" s="42">
        <v>-505.74</v>
      </c>
    </row>
    <row r="5" spans="1:22" x14ac:dyDescent="0.35">
      <c r="A5" s="51">
        <v>44217</v>
      </c>
      <c r="B5" s="42">
        <v>33</v>
      </c>
      <c r="C5" s="42">
        <v>18473</v>
      </c>
      <c r="D5" s="42" t="s">
        <v>37</v>
      </c>
      <c r="E5" s="42">
        <v>462470</v>
      </c>
      <c r="F5" s="42" t="s">
        <v>64</v>
      </c>
      <c r="G5" s="42" t="s">
        <v>289</v>
      </c>
      <c r="H5" s="42">
        <v>27</v>
      </c>
      <c r="I5" s="42" t="s">
        <v>273</v>
      </c>
      <c r="J5" s="42" t="s">
        <v>258</v>
      </c>
      <c r="K5" s="42" t="s">
        <v>259</v>
      </c>
      <c r="L5" s="42" t="s">
        <v>259</v>
      </c>
      <c r="M5" s="42" t="s">
        <v>259</v>
      </c>
      <c r="N5" s="42" t="s">
        <v>260</v>
      </c>
      <c r="O5" s="42" t="s">
        <v>52</v>
      </c>
      <c r="P5" s="42" t="s">
        <v>40</v>
      </c>
      <c r="Q5" s="42" t="s">
        <v>274</v>
      </c>
      <c r="R5" s="42" t="s">
        <v>275</v>
      </c>
      <c r="S5" s="42" t="s">
        <v>263</v>
      </c>
      <c r="T5" s="42" t="s">
        <v>264</v>
      </c>
      <c r="U5" s="42" t="s">
        <v>265</v>
      </c>
      <c r="V5" s="42">
        <v>-754.61</v>
      </c>
    </row>
    <row r="6" spans="1:22" x14ac:dyDescent="0.35">
      <c r="A6" s="51">
        <v>44217</v>
      </c>
      <c r="B6" s="42">
        <v>33</v>
      </c>
      <c r="C6" s="42">
        <v>18473</v>
      </c>
      <c r="D6" s="42" t="s">
        <v>37</v>
      </c>
      <c r="E6" s="42">
        <v>462470</v>
      </c>
      <c r="F6" s="42" t="s">
        <v>64</v>
      </c>
      <c r="G6" s="42" t="s">
        <v>289</v>
      </c>
      <c r="H6" s="42">
        <v>27</v>
      </c>
      <c r="I6" s="42" t="s">
        <v>273</v>
      </c>
      <c r="J6" s="42" t="s">
        <v>258</v>
      </c>
      <c r="K6" s="42" t="s">
        <v>259</v>
      </c>
      <c r="L6" s="42" t="s">
        <v>259</v>
      </c>
      <c r="M6" s="42" t="s">
        <v>259</v>
      </c>
      <c r="N6" s="42" t="s">
        <v>260</v>
      </c>
      <c r="O6" s="42" t="s">
        <v>52</v>
      </c>
      <c r="P6" s="42" t="s">
        <v>40</v>
      </c>
      <c r="Q6" s="42" t="s">
        <v>274</v>
      </c>
      <c r="R6" s="42" t="s">
        <v>275</v>
      </c>
      <c r="S6" s="42" t="s">
        <v>263</v>
      </c>
      <c r="T6" s="42" t="s">
        <v>264</v>
      </c>
      <c r="U6" s="42" t="s">
        <v>265</v>
      </c>
      <c r="V6" s="42">
        <v>583.84</v>
      </c>
    </row>
    <row r="7" spans="1:22" x14ac:dyDescent="0.35">
      <c r="A7" s="51">
        <v>44217</v>
      </c>
      <c r="B7" s="42">
        <v>33</v>
      </c>
      <c r="C7" s="42">
        <v>18473</v>
      </c>
      <c r="D7" s="42" t="s">
        <v>37</v>
      </c>
      <c r="E7" s="42">
        <v>541984</v>
      </c>
      <c r="F7" s="42" t="s">
        <v>64</v>
      </c>
      <c r="G7" s="42" t="s">
        <v>289</v>
      </c>
      <c r="H7" s="42">
        <v>53</v>
      </c>
      <c r="I7" s="42" t="s">
        <v>276</v>
      </c>
      <c r="J7" s="42" t="s">
        <v>258</v>
      </c>
      <c r="K7" s="42" t="s">
        <v>259</v>
      </c>
      <c r="L7" s="42" t="s">
        <v>259</v>
      </c>
      <c r="M7" s="42" t="s">
        <v>259</v>
      </c>
      <c r="N7" s="42" t="s">
        <v>277</v>
      </c>
      <c r="O7" s="42" t="s">
        <v>100</v>
      </c>
      <c r="P7" s="42" t="s">
        <v>101</v>
      </c>
      <c r="Q7" s="42" t="s">
        <v>278</v>
      </c>
      <c r="R7" s="42" t="s">
        <v>279</v>
      </c>
      <c r="S7" s="42" t="s">
        <v>263</v>
      </c>
      <c r="T7" s="42" t="s">
        <v>264</v>
      </c>
      <c r="U7" s="42" t="s">
        <v>85</v>
      </c>
      <c r="V7" s="42">
        <v>-1097.43</v>
      </c>
    </row>
  </sheetData>
  <dataConsolidate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F2"/>
  <sheetViews>
    <sheetView tabSelected="1" zoomScaleNormal="100" workbookViewId="0">
      <selection activeCell="C10" sqref="C10"/>
    </sheetView>
  </sheetViews>
  <sheetFormatPr baseColWidth="10" defaultRowHeight="14.5" x14ac:dyDescent="0.35"/>
  <cols>
    <col min="1" max="1" width="6.1796875" customWidth="1"/>
    <col min="2" max="2" width="12.08984375" customWidth="1"/>
    <col min="3" max="3" width="11" customWidth="1"/>
    <col min="4" max="4" width="16.453125" customWidth="1"/>
    <col min="5" max="5" width="11.90625" customWidth="1"/>
    <col min="6" max="6" width="11.7265625" customWidth="1"/>
    <col min="7" max="7" width="9.36328125" customWidth="1"/>
    <col min="8" max="8" width="12.6328125" customWidth="1"/>
    <col min="9" max="9" width="10.90625" style="51"/>
    <col min="11" max="11" width="23.08984375" customWidth="1"/>
    <col min="12" max="12" width="28.54296875" customWidth="1"/>
    <col min="13" max="13" width="24" customWidth="1"/>
    <col min="14" max="14" width="12.81640625" customWidth="1"/>
    <col min="15" max="15" width="11.90625" customWidth="1"/>
    <col min="16" max="16" width="16.7265625" customWidth="1"/>
    <col min="17" max="17" width="13.1796875" customWidth="1"/>
    <col min="18" max="18" width="18.1796875" customWidth="1"/>
    <col min="19" max="19" width="22.54296875" customWidth="1"/>
    <col min="20" max="20" width="26.81640625" customWidth="1"/>
    <col min="22" max="22" width="14.90625" customWidth="1"/>
    <col min="23" max="23" width="14" customWidth="1"/>
    <col min="24" max="24" width="15.1796875" customWidth="1"/>
    <col min="25" max="25" width="14.08984375" customWidth="1"/>
    <col min="31" max="31" width="11.7265625" customWidth="1"/>
  </cols>
  <sheetData>
    <row r="1" spans="1:32" s="4" customFormat="1" ht="44.65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61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12" t="s">
        <v>56</v>
      </c>
      <c r="AB1" s="12" t="s">
        <v>125</v>
      </c>
      <c r="AC1" s="12" t="s">
        <v>126</v>
      </c>
      <c r="AD1" s="12" t="s">
        <v>127</v>
      </c>
      <c r="AE1" s="12" t="s">
        <v>160</v>
      </c>
      <c r="AF1" s="2" t="s">
        <v>288</v>
      </c>
    </row>
    <row r="2" spans="1:32" x14ac:dyDescent="0.35">
      <c r="A2" s="5"/>
      <c r="B2" s="5"/>
      <c r="C2" s="5"/>
      <c r="D2" s="5"/>
      <c r="E2" s="5"/>
      <c r="F2" s="5"/>
      <c r="G2" s="5"/>
      <c r="H2" s="5"/>
      <c r="I2" s="62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</sheetData>
  <scenarios current="0">
    <scenario name="janvier" locked="1" count="1" user="POINTIS Thomas" comment="Créé par POINTIS Thomas le 04/03/2021">
      <inputCells r="A2" val=""/>
    </scenario>
  </scenarios>
  <dataConsolidate>
    <dataRefs count="3">
      <dataRef ref="A1:A1048576" sheet="Fevrier"/>
      <dataRef ref="A1:A1048576" sheet="Janvier"/>
      <dataRef name="Janvier"/>
    </dataRefs>
  </dataConsolid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F104"/>
  <sheetViews>
    <sheetView topLeftCell="G1" workbookViewId="0">
      <selection activeCell="P2" sqref="P2:P104"/>
    </sheetView>
  </sheetViews>
  <sheetFormatPr baseColWidth="10" defaultColWidth="8.7265625" defaultRowHeight="14.5" x14ac:dyDescent="0.35"/>
  <cols>
    <col min="1" max="2" width="7" style="4" customWidth="1"/>
    <col min="3" max="3" width="11" style="4" customWidth="1"/>
    <col min="4" max="4" width="14.54296875" style="4" customWidth="1"/>
    <col min="5" max="5" width="8.90625" style="4" customWidth="1"/>
    <col min="6" max="6" width="7.7265625" style="4" customWidth="1"/>
    <col min="7" max="7" width="21.1796875" style="4" customWidth="1"/>
    <col min="8" max="8" width="22.1796875" style="4" customWidth="1"/>
    <col min="9" max="9" width="11" style="4" customWidth="1"/>
    <col min="10" max="10" width="6.54296875" style="4" customWidth="1"/>
    <col min="11" max="11" width="9.08984375" style="4" customWidth="1"/>
    <col min="12" max="12" width="16.26953125" style="4" customWidth="1"/>
    <col min="13" max="13" width="7.81640625" style="4" customWidth="1"/>
    <col min="14" max="14" width="12.81640625" style="4" customWidth="1"/>
    <col min="15" max="15" width="18" style="4" customWidth="1"/>
    <col min="16" max="16" width="24.7265625" style="4" customWidth="1"/>
    <col min="17" max="17" width="18.26953125" style="4" customWidth="1"/>
    <col min="18" max="18" width="8.08984375" style="4" customWidth="1"/>
    <col min="19" max="19" width="35.36328125" style="4" customWidth="1"/>
    <col min="20" max="20" width="14.453125" style="4" customWidth="1"/>
    <col min="21" max="21" width="13.7265625" style="4" customWidth="1"/>
    <col min="22" max="22" width="9.26953125" style="4" customWidth="1"/>
    <col min="23" max="23" width="9.7265625" style="4" customWidth="1"/>
    <col min="24" max="24" width="6.54296875" style="4" customWidth="1"/>
    <col min="25" max="25" width="14.08984375" style="4" customWidth="1"/>
    <col min="26" max="26" width="5.26953125" style="4" customWidth="1"/>
    <col min="27" max="27" width="8.7265625" style="4"/>
    <col min="28" max="28" width="10.26953125" style="4" customWidth="1"/>
    <col min="29" max="29" width="10.453125" style="4" customWidth="1"/>
    <col min="30" max="16384" width="8.7265625" style="4"/>
  </cols>
  <sheetData>
    <row r="1" spans="1:32" ht="44.65" customHeigh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  <c r="AA1" s="12" t="s">
        <v>56</v>
      </c>
      <c r="AB1" s="12" t="s">
        <v>125</v>
      </c>
      <c r="AC1" s="12" t="s">
        <v>126</v>
      </c>
      <c r="AD1" s="12" t="s">
        <v>127</v>
      </c>
      <c r="AE1" s="12" t="s">
        <v>160</v>
      </c>
      <c r="AF1" s="12" t="s">
        <v>217</v>
      </c>
    </row>
    <row r="2" spans="1:32" ht="14.9" customHeight="1" x14ac:dyDescent="0.35">
      <c r="A2" s="5" t="s">
        <v>26</v>
      </c>
      <c r="B2" s="5" t="s">
        <v>27</v>
      </c>
      <c r="C2" s="5" t="s">
        <v>28</v>
      </c>
      <c r="D2" s="6" t="s">
        <v>29</v>
      </c>
      <c r="E2" s="6" t="s">
        <v>30</v>
      </c>
      <c r="F2" s="5" t="s">
        <v>31</v>
      </c>
      <c r="G2" s="6" t="s">
        <v>31</v>
      </c>
      <c r="H2" s="6" t="s">
        <v>31</v>
      </c>
      <c r="I2" s="7">
        <v>44202</v>
      </c>
      <c r="J2" s="5" t="s">
        <v>32</v>
      </c>
      <c r="K2" s="5" t="s">
        <v>33</v>
      </c>
      <c r="L2" s="6" t="s">
        <v>29</v>
      </c>
      <c r="M2" s="6" t="s">
        <v>30</v>
      </c>
      <c r="N2" s="5" t="s">
        <v>34</v>
      </c>
      <c r="O2" s="5" t="s">
        <v>35</v>
      </c>
      <c r="P2" s="6" t="s">
        <v>289</v>
      </c>
      <c r="Q2" s="6" t="s">
        <v>37</v>
      </c>
      <c r="R2" s="6"/>
      <c r="S2" s="6" t="s">
        <v>38</v>
      </c>
      <c r="T2" s="6" t="s">
        <v>39</v>
      </c>
      <c r="U2" s="5" t="s">
        <v>27</v>
      </c>
      <c r="V2" s="5" t="s">
        <v>40</v>
      </c>
      <c r="W2" s="8">
        <v>0</v>
      </c>
      <c r="X2" s="8">
        <v>0</v>
      </c>
      <c r="Y2" s="8">
        <v>-574.6</v>
      </c>
      <c r="Z2" s="6" t="s">
        <v>31</v>
      </c>
      <c r="AA2" s="10" t="str">
        <f>IF(janvier[[#This Row],[Type OT]]="C",Y2,"")</f>
        <v/>
      </c>
      <c r="AB2" s="10">
        <f>IF(janvier[[#This Row],[Type OT]]="RE",Y2,"")</f>
        <v>-574.6</v>
      </c>
      <c r="AC2" s="10" t="str">
        <f>IF(janvier[[#This Row],[Type OT]]="R-",janvier[[#This Row],[Montant affecté]],"")</f>
        <v/>
      </c>
      <c r="AD2" s="10" t="str">
        <f>+IF(janvier[[#This Row],[Type OT]]="R+",janvier[[#This Row],[Montant affecté]],"")</f>
        <v/>
      </c>
      <c r="AE2" s="10" t="str">
        <f>IF(janvier[[#This Row],[Type OT]]="SE",janvier[[#This Row],[Montant affecté]],"")</f>
        <v/>
      </c>
      <c r="AF2" s="10"/>
    </row>
    <row r="3" spans="1:32" ht="14.9" customHeight="1" x14ac:dyDescent="0.35">
      <c r="A3" s="5" t="s">
        <v>26</v>
      </c>
      <c r="B3" s="5" t="s">
        <v>46</v>
      </c>
      <c r="C3" s="5" t="s">
        <v>33</v>
      </c>
      <c r="D3" s="6" t="s">
        <v>29</v>
      </c>
      <c r="E3" s="6" t="s">
        <v>30</v>
      </c>
      <c r="F3" s="5" t="s">
        <v>47</v>
      </c>
      <c r="G3" s="6" t="s">
        <v>48</v>
      </c>
      <c r="H3" s="6" t="s">
        <v>49</v>
      </c>
      <c r="I3" s="7">
        <v>44203</v>
      </c>
      <c r="J3" s="5" t="s">
        <v>32</v>
      </c>
      <c r="K3" s="5" t="s">
        <v>33</v>
      </c>
      <c r="L3" s="6" t="s">
        <v>29</v>
      </c>
      <c r="M3" s="6" t="s">
        <v>30</v>
      </c>
      <c r="N3" s="5" t="s">
        <v>50</v>
      </c>
      <c r="O3" s="5" t="s">
        <v>51</v>
      </c>
      <c r="P3" s="6" t="s">
        <v>289</v>
      </c>
      <c r="Q3" s="6" t="s">
        <v>37</v>
      </c>
      <c r="R3" s="6"/>
      <c r="S3" s="6" t="s">
        <v>52</v>
      </c>
      <c r="T3" s="6" t="s">
        <v>31</v>
      </c>
      <c r="U3" s="5" t="s">
        <v>53</v>
      </c>
      <c r="V3" s="5" t="s">
        <v>40</v>
      </c>
      <c r="W3" s="8">
        <v>0</v>
      </c>
      <c r="X3" s="8">
        <v>0</v>
      </c>
      <c r="Y3" s="8">
        <v>-754.61</v>
      </c>
      <c r="Z3" s="6" t="s">
        <v>31</v>
      </c>
      <c r="AA3" s="9" t="str">
        <f>IF(janvier[[#This Row],[Type OT]]="C",Y3,"")</f>
        <v/>
      </c>
      <c r="AB3" s="9" t="str">
        <f>IF(janvier[[#This Row],[Type OT]]="RE",Y3,"")</f>
        <v/>
      </c>
      <c r="AC3" s="9">
        <f>IF(janvier[[#This Row],[Type OT]]="R-",janvier[[#This Row],[Montant affecté]],"")</f>
        <v>-754.61</v>
      </c>
      <c r="AD3" s="9" t="str">
        <f>+IF(janvier[[#This Row],[Type OT]]="R+",janvier[[#This Row],[Montant affecté]],"")</f>
        <v/>
      </c>
      <c r="AE3" s="9" t="str">
        <f>IF(janvier[[#This Row],[Type OT]]="SE",janvier[[#This Row],[Montant affecté]],"")</f>
        <v/>
      </c>
      <c r="AF3" s="9"/>
    </row>
    <row r="4" spans="1:32" ht="14.9" customHeight="1" x14ac:dyDescent="0.35">
      <c r="A4" s="5" t="s">
        <v>26</v>
      </c>
      <c r="B4" s="5" t="s">
        <v>54</v>
      </c>
      <c r="C4" s="5" t="s">
        <v>33</v>
      </c>
      <c r="D4" s="6" t="s">
        <v>29</v>
      </c>
      <c r="E4" s="6" t="s">
        <v>30</v>
      </c>
      <c r="F4" s="5" t="s">
        <v>47</v>
      </c>
      <c r="G4" s="6" t="s">
        <v>48</v>
      </c>
      <c r="H4" s="6" t="s">
        <v>49</v>
      </c>
      <c r="I4" s="7">
        <v>44203</v>
      </c>
      <c r="J4" s="5" t="s">
        <v>32</v>
      </c>
      <c r="K4" s="5" t="s">
        <v>33</v>
      </c>
      <c r="L4" s="6" t="s">
        <v>29</v>
      </c>
      <c r="M4" s="6" t="s">
        <v>30</v>
      </c>
      <c r="N4" s="5" t="s">
        <v>50</v>
      </c>
      <c r="O4" s="5" t="s">
        <v>51</v>
      </c>
      <c r="P4" s="6" t="s">
        <v>289</v>
      </c>
      <c r="Q4" s="6" t="s">
        <v>37</v>
      </c>
      <c r="R4" s="6"/>
      <c r="S4" s="6" t="s">
        <v>52</v>
      </c>
      <c r="T4" s="6" t="s">
        <v>31</v>
      </c>
      <c r="U4" s="5" t="s">
        <v>55</v>
      </c>
      <c r="V4" s="5" t="s">
        <v>40</v>
      </c>
      <c r="W4" s="8">
        <v>0</v>
      </c>
      <c r="X4" s="8">
        <v>0</v>
      </c>
      <c r="Y4" s="8">
        <v>583.84</v>
      </c>
      <c r="Z4" s="6" t="s">
        <v>31</v>
      </c>
      <c r="AA4" s="9" t="str">
        <f>IF(janvier[[#This Row],[Type OT]]="C",Y4,"")</f>
        <v/>
      </c>
      <c r="AB4" s="9" t="str">
        <f>IF(janvier[[#This Row],[Type OT]]="RE",Y4,"")</f>
        <v/>
      </c>
      <c r="AC4" s="9" t="str">
        <f>IF(janvier[[#This Row],[Type OT]]="R-",janvier[[#This Row],[Montant affecté]],"")</f>
        <v/>
      </c>
      <c r="AD4" s="9">
        <f>+IF(janvier[[#This Row],[Type OT]]="R+",janvier[[#This Row],[Montant affecté]],"")</f>
        <v>583.84</v>
      </c>
      <c r="AE4" s="9" t="str">
        <f>IF(janvier[[#This Row],[Type OT]]="SE",janvier[[#This Row],[Montant affecté]],"")</f>
        <v/>
      </c>
      <c r="AF4" s="9"/>
    </row>
    <row r="5" spans="1:32" ht="14.9" customHeight="1" x14ac:dyDescent="0.35">
      <c r="A5" s="5" t="s">
        <v>26</v>
      </c>
      <c r="B5" s="5" t="s">
        <v>56</v>
      </c>
      <c r="C5" s="5" t="s">
        <v>33</v>
      </c>
      <c r="D5" s="6" t="s">
        <v>29</v>
      </c>
      <c r="E5" s="6" t="s">
        <v>30</v>
      </c>
      <c r="F5" s="5" t="s">
        <v>57</v>
      </c>
      <c r="G5" s="6" t="s">
        <v>58</v>
      </c>
      <c r="H5" s="6" t="s">
        <v>59</v>
      </c>
      <c r="I5" s="7">
        <v>44201</v>
      </c>
      <c r="J5" s="5" t="s">
        <v>32</v>
      </c>
      <c r="K5" s="5" t="s">
        <v>33</v>
      </c>
      <c r="L5" s="6" t="s">
        <v>29</v>
      </c>
      <c r="M5" s="6" t="s">
        <v>30</v>
      </c>
      <c r="N5" s="5" t="s">
        <v>60</v>
      </c>
      <c r="O5" s="5" t="s">
        <v>61</v>
      </c>
      <c r="P5" s="6" t="s">
        <v>289</v>
      </c>
      <c r="Q5" s="6" t="s">
        <v>37</v>
      </c>
      <c r="R5" s="6" t="s">
        <v>62</v>
      </c>
      <c r="S5" s="6" t="s">
        <v>63</v>
      </c>
      <c r="T5" s="6" t="s">
        <v>31</v>
      </c>
      <c r="U5" s="5" t="s">
        <v>64</v>
      </c>
      <c r="V5" s="5" t="s">
        <v>65</v>
      </c>
      <c r="W5" s="8">
        <v>0</v>
      </c>
      <c r="X5" s="8">
        <v>0</v>
      </c>
      <c r="Y5" s="8">
        <v>2192.41</v>
      </c>
      <c r="Z5" s="6" t="s">
        <v>32</v>
      </c>
      <c r="AA5" s="9">
        <f>IF(janvier[[#This Row],[Type OT]]="C",Y5,"")</f>
        <v>2192.41</v>
      </c>
      <c r="AB5" s="9" t="str">
        <f>IF(janvier[[#This Row],[Type OT]]="RE",Y5,"")</f>
        <v/>
      </c>
      <c r="AC5" s="9" t="str">
        <f>IF(janvier[[#This Row],[Type OT]]="R-",janvier[[#This Row],[Montant affecté]],"")</f>
        <v/>
      </c>
      <c r="AD5" s="9" t="str">
        <f>+IF(janvier[[#This Row],[Type OT]]="R+",janvier[[#This Row],[Montant affecté]],"")</f>
        <v/>
      </c>
      <c r="AE5" s="9" t="str">
        <f>IF(janvier[[#This Row],[Type OT]]="SE",janvier[[#This Row],[Montant affecté]],"")</f>
        <v/>
      </c>
      <c r="AF5" s="9" t="s">
        <v>218</v>
      </c>
    </row>
    <row r="6" spans="1:32" ht="14.9" customHeight="1" x14ac:dyDescent="0.35">
      <c r="A6" s="5" t="s">
        <v>26</v>
      </c>
      <c r="B6" s="5" t="s">
        <v>56</v>
      </c>
      <c r="C6" s="5" t="s">
        <v>33</v>
      </c>
      <c r="D6" s="6" t="s">
        <v>29</v>
      </c>
      <c r="E6" s="6" t="s">
        <v>30</v>
      </c>
      <c r="F6" s="5" t="s">
        <v>57</v>
      </c>
      <c r="G6" s="6" t="s">
        <v>58</v>
      </c>
      <c r="H6" s="6" t="s">
        <v>59</v>
      </c>
      <c r="I6" s="7">
        <v>44204</v>
      </c>
      <c r="J6" s="5" t="s">
        <v>32</v>
      </c>
      <c r="K6" s="5" t="s">
        <v>33</v>
      </c>
      <c r="L6" s="6" t="s">
        <v>29</v>
      </c>
      <c r="M6" s="6" t="s">
        <v>30</v>
      </c>
      <c r="N6" s="5" t="s">
        <v>66</v>
      </c>
      <c r="O6" s="5" t="s">
        <v>67</v>
      </c>
      <c r="P6" s="6" t="s">
        <v>289</v>
      </c>
      <c r="Q6" s="6" t="s">
        <v>37</v>
      </c>
      <c r="R6" s="6" t="s">
        <v>62</v>
      </c>
      <c r="S6" s="6" t="s">
        <v>68</v>
      </c>
      <c r="T6" s="6" t="s">
        <v>31</v>
      </c>
      <c r="U6" s="5" t="s">
        <v>64</v>
      </c>
      <c r="V6" s="5" t="s">
        <v>69</v>
      </c>
      <c r="W6" s="8">
        <v>0</v>
      </c>
      <c r="X6" s="8">
        <v>0</v>
      </c>
      <c r="Y6" s="8">
        <v>211.55</v>
      </c>
      <c r="Z6" s="6" t="s">
        <v>32</v>
      </c>
      <c r="AA6" s="9">
        <f>IF(janvier[[#This Row],[Type OT]]="C",Y6,"")</f>
        <v>211.55</v>
      </c>
      <c r="AB6" s="9" t="str">
        <f>IF(janvier[[#This Row],[Type OT]]="RE",Y6,"")</f>
        <v/>
      </c>
      <c r="AC6" s="9" t="str">
        <f>IF(janvier[[#This Row],[Type OT]]="R-",janvier[[#This Row],[Montant affecté]],"")</f>
        <v/>
      </c>
      <c r="AD6" s="9" t="str">
        <f>+IF(janvier[[#This Row],[Type OT]]="R+",janvier[[#This Row],[Montant affecté]],"")</f>
        <v/>
      </c>
      <c r="AE6" s="9" t="str">
        <f>IF(janvier[[#This Row],[Type OT]]="SE",janvier[[#This Row],[Montant affecté]],"")</f>
        <v/>
      </c>
      <c r="AF6" s="9" t="s">
        <v>218</v>
      </c>
    </row>
    <row r="7" spans="1:32" ht="14.9" customHeight="1" x14ac:dyDescent="0.35">
      <c r="A7" s="5" t="s">
        <v>26</v>
      </c>
      <c r="B7" s="5" t="s">
        <v>27</v>
      </c>
      <c r="C7" s="5" t="s">
        <v>33</v>
      </c>
      <c r="D7" s="6" t="s">
        <v>29</v>
      </c>
      <c r="E7" s="6" t="s">
        <v>30</v>
      </c>
      <c r="F7" s="5" t="s">
        <v>31</v>
      </c>
      <c r="G7" s="6" t="s">
        <v>31</v>
      </c>
      <c r="H7" s="6" t="s">
        <v>31</v>
      </c>
      <c r="I7" s="7">
        <v>44201</v>
      </c>
      <c r="J7" s="5" t="s">
        <v>32</v>
      </c>
      <c r="K7" s="5" t="s">
        <v>33</v>
      </c>
      <c r="L7" s="6" t="s">
        <v>29</v>
      </c>
      <c r="M7" s="6" t="s">
        <v>30</v>
      </c>
      <c r="N7" s="5" t="s">
        <v>70</v>
      </c>
      <c r="O7" s="5" t="s">
        <v>71</v>
      </c>
      <c r="P7" s="6" t="s">
        <v>289</v>
      </c>
      <c r="Q7" s="6" t="s">
        <v>37</v>
      </c>
      <c r="R7" s="6"/>
      <c r="S7" s="6" t="s">
        <v>52</v>
      </c>
      <c r="T7" s="6" t="s">
        <v>39</v>
      </c>
      <c r="U7" s="5" t="s">
        <v>27</v>
      </c>
      <c r="V7" s="5" t="s">
        <v>40</v>
      </c>
      <c r="W7" s="8">
        <v>0</v>
      </c>
      <c r="X7" s="8">
        <v>0</v>
      </c>
      <c r="Y7" s="8">
        <v>-207.92</v>
      </c>
      <c r="Z7" s="6" t="s">
        <v>31</v>
      </c>
      <c r="AA7" s="9" t="str">
        <f>IF(janvier[[#This Row],[Type OT]]="C",Y7,"")</f>
        <v/>
      </c>
      <c r="AB7" s="9">
        <f>IF(janvier[[#This Row],[Type OT]]="RE",Y7,"")</f>
        <v>-207.92</v>
      </c>
      <c r="AC7" s="9" t="str">
        <f>IF(janvier[[#This Row],[Type OT]]="R-",janvier[[#This Row],[Montant affecté]],"")</f>
        <v/>
      </c>
      <c r="AD7" s="9" t="str">
        <f>+IF(janvier[[#This Row],[Type OT]]="R+",janvier[[#This Row],[Montant affecté]],"")</f>
        <v/>
      </c>
      <c r="AE7" s="9" t="str">
        <f>IF(janvier[[#This Row],[Type OT]]="SE",janvier[[#This Row],[Montant affecté]],"")</f>
        <v/>
      </c>
      <c r="AF7" s="9"/>
    </row>
    <row r="8" spans="1:32" ht="14.9" customHeight="1" x14ac:dyDescent="0.35">
      <c r="A8" s="5" t="s">
        <v>26</v>
      </c>
      <c r="B8" s="5" t="s">
        <v>56</v>
      </c>
      <c r="C8" s="5" t="s">
        <v>33</v>
      </c>
      <c r="D8" s="6" t="s">
        <v>29</v>
      </c>
      <c r="E8" s="6" t="s">
        <v>30</v>
      </c>
      <c r="F8" s="5" t="s">
        <v>31</v>
      </c>
      <c r="G8" s="6" t="s">
        <v>31</v>
      </c>
      <c r="H8" s="6" t="s">
        <v>31</v>
      </c>
      <c r="I8" s="7">
        <v>44202</v>
      </c>
      <c r="J8" s="5" t="s">
        <v>32</v>
      </c>
      <c r="K8" s="5" t="s">
        <v>72</v>
      </c>
      <c r="L8" s="6" t="s">
        <v>73</v>
      </c>
      <c r="M8" s="6" t="s">
        <v>30</v>
      </c>
      <c r="N8" s="5" t="s">
        <v>74</v>
      </c>
      <c r="O8" s="5" t="s">
        <v>75</v>
      </c>
      <c r="P8" s="6" t="s">
        <v>289</v>
      </c>
      <c r="Q8" s="6" t="s">
        <v>76</v>
      </c>
      <c r="R8" s="6" t="s">
        <v>62</v>
      </c>
      <c r="S8" s="6" t="s">
        <v>52</v>
      </c>
      <c r="T8" s="6" t="s">
        <v>31</v>
      </c>
      <c r="U8" s="5" t="s">
        <v>64</v>
      </c>
      <c r="V8" s="5" t="s">
        <v>40</v>
      </c>
      <c r="W8" s="8">
        <v>0</v>
      </c>
      <c r="X8" s="8">
        <v>0</v>
      </c>
      <c r="Y8" s="8">
        <v>311.14999999999998</v>
      </c>
      <c r="Z8" s="6" t="s">
        <v>32</v>
      </c>
      <c r="AA8" s="9">
        <f>IF(janvier[[#This Row],[Type OT]]="C",Y8,"")</f>
        <v>311.14999999999998</v>
      </c>
      <c r="AB8" s="9" t="str">
        <f>IF(janvier[[#This Row],[Type OT]]="RE",Y8,"")</f>
        <v/>
      </c>
      <c r="AC8" s="9" t="str">
        <f>IF(janvier[[#This Row],[Type OT]]="R-",janvier[[#This Row],[Montant affecté]],"")</f>
        <v/>
      </c>
      <c r="AD8" s="9" t="str">
        <f>+IF(janvier[[#This Row],[Type OT]]="R+",janvier[[#This Row],[Montant affecté]],"")</f>
        <v/>
      </c>
      <c r="AE8" s="9" t="str">
        <f>IF(janvier[[#This Row],[Type OT]]="SE",janvier[[#This Row],[Montant affecté]],"")</f>
        <v/>
      </c>
      <c r="AF8" s="9" t="s">
        <v>218</v>
      </c>
    </row>
    <row r="9" spans="1:32" ht="14.9" customHeight="1" x14ac:dyDescent="0.35">
      <c r="A9" s="5" t="s">
        <v>26</v>
      </c>
      <c r="B9" s="5" t="s">
        <v>46</v>
      </c>
      <c r="C9" s="5" t="s">
        <v>33</v>
      </c>
      <c r="D9" s="6" t="s">
        <v>29</v>
      </c>
      <c r="E9" s="6" t="s">
        <v>30</v>
      </c>
      <c r="F9" s="5" t="s">
        <v>31</v>
      </c>
      <c r="G9" s="6" t="s">
        <v>31</v>
      </c>
      <c r="H9" s="6" t="s">
        <v>31</v>
      </c>
      <c r="I9" s="7">
        <v>44202</v>
      </c>
      <c r="J9" s="5" t="s">
        <v>32</v>
      </c>
      <c r="K9" s="5" t="s">
        <v>33</v>
      </c>
      <c r="L9" s="6" t="s">
        <v>29</v>
      </c>
      <c r="M9" s="6" t="s">
        <v>30</v>
      </c>
      <c r="N9" s="5" t="s">
        <v>34</v>
      </c>
      <c r="O9" s="5" t="s">
        <v>35</v>
      </c>
      <c r="P9" s="6" t="s">
        <v>289</v>
      </c>
      <c r="Q9" s="6" t="s">
        <v>37</v>
      </c>
      <c r="R9" s="6"/>
      <c r="S9" s="6" t="s">
        <v>77</v>
      </c>
      <c r="T9" s="6" t="s">
        <v>31</v>
      </c>
      <c r="U9" s="5" t="s">
        <v>53</v>
      </c>
      <c r="V9" s="5" t="s">
        <v>78</v>
      </c>
      <c r="W9" s="8">
        <v>0</v>
      </c>
      <c r="X9" s="8">
        <v>0</v>
      </c>
      <c r="Y9" s="8">
        <v>-384.49</v>
      </c>
      <c r="Z9" s="6" t="s">
        <v>31</v>
      </c>
      <c r="AA9" s="9" t="str">
        <f>IF(janvier[[#This Row],[Type OT]]="C",Y9,"")</f>
        <v/>
      </c>
      <c r="AB9" s="9" t="str">
        <f>IF(janvier[[#This Row],[Type OT]]="RE",Y9,"")</f>
        <v/>
      </c>
      <c r="AC9" s="9">
        <f>IF(janvier[[#This Row],[Type OT]]="R-",janvier[[#This Row],[Montant affecté]],"")</f>
        <v>-384.49</v>
      </c>
      <c r="AD9" s="9" t="str">
        <f>+IF(janvier[[#This Row],[Type OT]]="R+",janvier[[#This Row],[Montant affecté]],"")</f>
        <v/>
      </c>
      <c r="AE9" s="9" t="str">
        <f>IF(janvier[[#This Row],[Type OT]]="SE",janvier[[#This Row],[Montant affecté]],"")</f>
        <v/>
      </c>
      <c r="AF9" s="9"/>
    </row>
    <row r="10" spans="1:32" ht="14.9" customHeight="1" x14ac:dyDescent="0.35">
      <c r="A10" s="5" t="s">
        <v>26</v>
      </c>
      <c r="B10" s="5" t="s">
        <v>54</v>
      </c>
      <c r="C10" s="5" t="s">
        <v>33</v>
      </c>
      <c r="D10" s="6" t="s">
        <v>29</v>
      </c>
      <c r="E10" s="6" t="s">
        <v>30</v>
      </c>
      <c r="F10" s="5" t="s">
        <v>31</v>
      </c>
      <c r="G10" s="6" t="s">
        <v>31</v>
      </c>
      <c r="H10" s="6" t="s">
        <v>31</v>
      </c>
      <c r="I10" s="7">
        <v>44202</v>
      </c>
      <c r="J10" s="5" t="s">
        <v>32</v>
      </c>
      <c r="K10" s="5" t="s">
        <v>33</v>
      </c>
      <c r="L10" s="6" t="s">
        <v>29</v>
      </c>
      <c r="M10" s="6" t="s">
        <v>30</v>
      </c>
      <c r="N10" s="5" t="s">
        <v>34</v>
      </c>
      <c r="O10" s="5" t="s">
        <v>35</v>
      </c>
      <c r="P10" s="6" t="s">
        <v>289</v>
      </c>
      <c r="Q10" s="6" t="s">
        <v>37</v>
      </c>
      <c r="R10" s="6"/>
      <c r="S10" s="6" t="s">
        <v>77</v>
      </c>
      <c r="T10" s="6" t="s">
        <v>31</v>
      </c>
      <c r="U10" s="5" t="s">
        <v>55</v>
      </c>
      <c r="V10" s="5" t="s">
        <v>78</v>
      </c>
      <c r="W10" s="8">
        <v>0</v>
      </c>
      <c r="X10" s="8">
        <v>0</v>
      </c>
      <c r="Y10" s="8">
        <v>346.51</v>
      </c>
      <c r="Z10" s="6" t="s">
        <v>31</v>
      </c>
      <c r="AA10" s="9" t="str">
        <f>IF(janvier[[#This Row],[Type OT]]="C",Y10,"")</f>
        <v/>
      </c>
      <c r="AB10" s="9" t="str">
        <f>IF(janvier[[#This Row],[Type OT]]="RE",Y10,"")</f>
        <v/>
      </c>
      <c r="AC10" s="9" t="str">
        <f>IF(janvier[[#This Row],[Type OT]]="R-",janvier[[#This Row],[Montant affecté]],"")</f>
        <v/>
      </c>
      <c r="AD10" s="9">
        <f>+IF(janvier[[#This Row],[Type OT]]="R+",janvier[[#This Row],[Montant affecté]],"")</f>
        <v>346.51</v>
      </c>
      <c r="AE10" s="9" t="str">
        <f>IF(janvier[[#This Row],[Type OT]]="SE",janvier[[#This Row],[Montant affecté]],"")</f>
        <v/>
      </c>
      <c r="AF10" s="9"/>
    </row>
    <row r="11" spans="1:32" ht="14.9" customHeight="1" x14ac:dyDescent="0.35">
      <c r="A11" s="5" t="s">
        <v>26</v>
      </c>
      <c r="B11" s="5" t="s">
        <v>46</v>
      </c>
      <c r="C11" s="5" t="s">
        <v>33</v>
      </c>
      <c r="D11" s="6" t="s">
        <v>29</v>
      </c>
      <c r="E11" s="6" t="s">
        <v>30</v>
      </c>
      <c r="F11" s="5" t="s">
        <v>31</v>
      </c>
      <c r="G11" s="6" t="s">
        <v>31</v>
      </c>
      <c r="H11" s="6" t="s">
        <v>31</v>
      </c>
      <c r="I11" s="7">
        <v>44204</v>
      </c>
      <c r="J11" s="5" t="s">
        <v>32</v>
      </c>
      <c r="K11" s="5" t="s">
        <v>33</v>
      </c>
      <c r="L11" s="6" t="s">
        <v>29</v>
      </c>
      <c r="M11" s="6" t="s">
        <v>30</v>
      </c>
      <c r="N11" s="5" t="s">
        <v>79</v>
      </c>
      <c r="O11" s="5" t="s">
        <v>80</v>
      </c>
      <c r="P11" s="6" t="s">
        <v>289</v>
      </c>
      <c r="Q11" s="6" t="s">
        <v>37</v>
      </c>
      <c r="R11" s="6"/>
      <c r="S11" s="6" t="s">
        <v>52</v>
      </c>
      <c r="T11" s="6" t="s">
        <v>31</v>
      </c>
      <c r="U11" s="5" t="s">
        <v>53</v>
      </c>
      <c r="V11" s="5" t="s">
        <v>40</v>
      </c>
      <c r="W11" s="8">
        <v>0</v>
      </c>
      <c r="X11" s="8">
        <v>0</v>
      </c>
      <c r="Y11" s="8">
        <v>-369.37</v>
      </c>
      <c r="Z11" s="6" t="s">
        <v>31</v>
      </c>
      <c r="AA11" s="9" t="str">
        <f>IF(janvier[[#This Row],[Type OT]]="C",Y11,"")</f>
        <v/>
      </c>
      <c r="AB11" s="9" t="str">
        <f>IF(janvier[[#This Row],[Type OT]]="RE",Y11,"")</f>
        <v/>
      </c>
      <c r="AC11" s="9">
        <f>IF(janvier[[#This Row],[Type OT]]="R-",janvier[[#This Row],[Montant affecté]],"")</f>
        <v>-369.37</v>
      </c>
      <c r="AD11" s="9" t="str">
        <f>+IF(janvier[[#This Row],[Type OT]]="R+",janvier[[#This Row],[Montant affecté]],"")</f>
        <v/>
      </c>
      <c r="AE11" s="9" t="str">
        <f>IF(janvier[[#This Row],[Type OT]]="SE",janvier[[#This Row],[Montant affecté]],"")</f>
        <v/>
      </c>
      <c r="AF11" s="9"/>
    </row>
    <row r="12" spans="1:32" ht="14.9" customHeight="1" x14ac:dyDescent="0.35">
      <c r="A12" s="5" t="s">
        <v>26</v>
      </c>
      <c r="B12" s="5" t="s">
        <v>54</v>
      </c>
      <c r="C12" s="5" t="s">
        <v>33</v>
      </c>
      <c r="D12" s="6" t="s">
        <v>29</v>
      </c>
      <c r="E12" s="6" t="s">
        <v>30</v>
      </c>
      <c r="F12" s="5" t="s">
        <v>31</v>
      </c>
      <c r="G12" s="6" t="s">
        <v>31</v>
      </c>
      <c r="H12" s="6" t="s">
        <v>31</v>
      </c>
      <c r="I12" s="7">
        <v>44204</v>
      </c>
      <c r="J12" s="5" t="s">
        <v>32</v>
      </c>
      <c r="K12" s="5" t="s">
        <v>33</v>
      </c>
      <c r="L12" s="6" t="s">
        <v>29</v>
      </c>
      <c r="M12" s="6" t="s">
        <v>30</v>
      </c>
      <c r="N12" s="5" t="s">
        <v>79</v>
      </c>
      <c r="O12" s="5" t="s">
        <v>80</v>
      </c>
      <c r="P12" s="6" t="s">
        <v>289</v>
      </c>
      <c r="Q12" s="6" t="s">
        <v>37</v>
      </c>
      <c r="R12" s="6"/>
      <c r="S12" s="6" t="s">
        <v>52</v>
      </c>
      <c r="T12" s="6" t="s">
        <v>31</v>
      </c>
      <c r="U12" s="5" t="s">
        <v>55</v>
      </c>
      <c r="V12" s="5" t="s">
        <v>40</v>
      </c>
      <c r="W12" s="8">
        <v>0</v>
      </c>
      <c r="X12" s="8">
        <v>0</v>
      </c>
      <c r="Y12" s="8">
        <v>429.19</v>
      </c>
      <c r="Z12" s="6" t="s">
        <v>31</v>
      </c>
      <c r="AA12" s="9" t="str">
        <f>IF(janvier[[#This Row],[Type OT]]="C",Y12,"")</f>
        <v/>
      </c>
      <c r="AB12" s="9" t="str">
        <f>IF(janvier[[#This Row],[Type OT]]="RE",Y12,"")</f>
        <v/>
      </c>
      <c r="AC12" s="9" t="str">
        <f>IF(janvier[[#This Row],[Type OT]]="R-",janvier[[#This Row],[Montant affecté]],"")</f>
        <v/>
      </c>
      <c r="AD12" s="9">
        <f>+IF(janvier[[#This Row],[Type OT]]="R+",janvier[[#This Row],[Montant affecté]],"")</f>
        <v>429.19</v>
      </c>
      <c r="AE12" s="9" t="str">
        <f>IF(janvier[[#This Row],[Type OT]]="SE",janvier[[#This Row],[Montant affecté]],"")</f>
        <v/>
      </c>
      <c r="AF12" s="9"/>
    </row>
    <row r="13" spans="1:32" ht="14.9" customHeight="1" x14ac:dyDescent="0.35">
      <c r="A13" s="5" t="s">
        <v>26</v>
      </c>
      <c r="B13" s="5" t="s">
        <v>27</v>
      </c>
      <c r="C13" s="5" t="s">
        <v>115</v>
      </c>
      <c r="D13" s="6" t="s">
        <v>29</v>
      </c>
      <c r="E13" s="6" t="s">
        <v>30</v>
      </c>
      <c r="F13" s="5" t="s">
        <v>31</v>
      </c>
      <c r="G13" s="6" t="s">
        <v>31</v>
      </c>
      <c r="H13" s="6" t="s">
        <v>31</v>
      </c>
      <c r="I13" s="7">
        <v>44200</v>
      </c>
      <c r="J13" s="5" t="s">
        <v>32</v>
      </c>
      <c r="K13" s="5" t="s">
        <v>116</v>
      </c>
      <c r="L13" s="6" t="s">
        <v>117</v>
      </c>
      <c r="M13" s="6" t="s">
        <v>118</v>
      </c>
      <c r="N13" s="5" t="s">
        <v>119</v>
      </c>
      <c r="O13" s="5" t="s">
        <v>120</v>
      </c>
      <c r="P13" s="6" t="s">
        <v>289</v>
      </c>
      <c r="Q13" s="6" t="s">
        <v>121</v>
      </c>
      <c r="R13" s="6"/>
      <c r="S13" s="6" t="s">
        <v>122</v>
      </c>
      <c r="T13" s="6" t="s">
        <v>123</v>
      </c>
      <c r="U13" s="5" t="s">
        <v>27</v>
      </c>
      <c r="V13" s="5" t="s">
        <v>101</v>
      </c>
      <c r="W13" s="8">
        <v>0</v>
      </c>
      <c r="X13" s="8">
        <v>0</v>
      </c>
      <c r="Y13" s="8">
        <v>-338.73</v>
      </c>
      <c r="Z13" s="6" t="s">
        <v>31</v>
      </c>
      <c r="AA13" s="9" t="str">
        <f>IF(janvier[[#This Row],[Type OT]]="C",Y13,"")</f>
        <v/>
      </c>
      <c r="AB13" s="9">
        <f>IF(janvier[[#This Row],[Type OT]]="RE",Y13,"")</f>
        <v>-338.73</v>
      </c>
      <c r="AC13" s="9" t="str">
        <f>IF(janvier[[#This Row],[Type OT]]="R-",janvier[[#This Row],[Montant affecté]],"")</f>
        <v/>
      </c>
      <c r="AD13" s="9" t="str">
        <f>+IF(janvier[[#This Row],[Type OT]]="R+",janvier[[#This Row],[Montant affecté]],"")</f>
        <v/>
      </c>
      <c r="AE13" s="9" t="str">
        <f>IF(janvier[[#This Row],[Type OT]]="SE",janvier[[#This Row],[Montant affecté]],"")</f>
        <v/>
      </c>
      <c r="AF13" s="9"/>
    </row>
    <row r="14" spans="1:32" ht="14.9" customHeight="1" x14ac:dyDescent="0.35">
      <c r="A14" s="5" t="s">
        <v>26</v>
      </c>
      <c r="B14" s="5" t="s">
        <v>27</v>
      </c>
      <c r="C14" s="5" t="s">
        <v>28</v>
      </c>
      <c r="D14" s="6" t="s">
        <v>29</v>
      </c>
      <c r="E14" s="6" t="s">
        <v>30</v>
      </c>
      <c r="F14" s="5" t="s">
        <v>31</v>
      </c>
      <c r="G14" s="6" t="s">
        <v>31</v>
      </c>
      <c r="H14" s="6" t="s">
        <v>31</v>
      </c>
      <c r="I14" s="7">
        <v>44207</v>
      </c>
      <c r="J14" s="5" t="s">
        <v>41</v>
      </c>
      <c r="K14" s="5" t="s">
        <v>33</v>
      </c>
      <c r="L14" s="6" t="s">
        <v>29</v>
      </c>
      <c r="M14" s="6" t="s">
        <v>30</v>
      </c>
      <c r="N14" s="5" t="s">
        <v>42</v>
      </c>
      <c r="O14" s="5" t="s">
        <v>43</v>
      </c>
      <c r="P14" s="6" t="s">
        <v>289</v>
      </c>
      <c r="Q14" s="6" t="s">
        <v>37</v>
      </c>
      <c r="R14" s="6"/>
      <c r="S14" s="6" t="s">
        <v>44</v>
      </c>
      <c r="T14" s="6" t="s">
        <v>39</v>
      </c>
      <c r="U14" s="5" t="s">
        <v>27</v>
      </c>
      <c r="V14" s="5" t="s">
        <v>45</v>
      </c>
      <c r="W14" s="8">
        <v>0</v>
      </c>
      <c r="X14" s="8">
        <v>0</v>
      </c>
      <c r="Y14" s="8">
        <v>-161.47999999999999</v>
      </c>
      <c r="Z14" s="6" t="s">
        <v>31</v>
      </c>
      <c r="AA14" s="9" t="str">
        <f>IF(janvier[[#This Row],[Type OT]]="C",Y14,"")</f>
        <v/>
      </c>
      <c r="AB14" s="9">
        <f>IF(janvier[[#This Row],[Type OT]]="RE",Y14,"")</f>
        <v>-161.47999999999999</v>
      </c>
      <c r="AC14" s="9" t="str">
        <f>IF(janvier[[#This Row],[Type OT]]="R-",janvier[[#This Row],[Montant affecté]],"")</f>
        <v/>
      </c>
      <c r="AD14" s="9" t="str">
        <f>+IF(janvier[[#This Row],[Type OT]]="R+",janvier[[#This Row],[Montant affecté]],"")</f>
        <v/>
      </c>
      <c r="AE14" s="9" t="str">
        <f>IF(janvier[[#This Row],[Type OT]]="SE",janvier[[#This Row],[Montant affecté]],"")</f>
        <v/>
      </c>
      <c r="AF14" s="9"/>
    </row>
    <row r="15" spans="1:32" ht="14.9" customHeight="1" x14ac:dyDescent="0.35">
      <c r="A15" s="5" t="s">
        <v>26</v>
      </c>
      <c r="B15" s="5" t="s">
        <v>27</v>
      </c>
      <c r="C15" s="5" t="s">
        <v>33</v>
      </c>
      <c r="D15" s="6" t="s">
        <v>29</v>
      </c>
      <c r="E15" s="6" t="s">
        <v>30</v>
      </c>
      <c r="F15" s="5" t="s">
        <v>31</v>
      </c>
      <c r="G15" s="6" t="s">
        <v>31</v>
      </c>
      <c r="H15" s="6" t="s">
        <v>31</v>
      </c>
      <c r="I15" s="7">
        <v>44207</v>
      </c>
      <c r="J15" s="5" t="s">
        <v>41</v>
      </c>
      <c r="K15" s="5" t="s">
        <v>72</v>
      </c>
      <c r="L15" s="6" t="s">
        <v>73</v>
      </c>
      <c r="M15" s="6" t="s">
        <v>30</v>
      </c>
      <c r="N15" s="5" t="s">
        <v>81</v>
      </c>
      <c r="O15" s="5" t="s">
        <v>82</v>
      </c>
      <c r="P15" s="6" t="s">
        <v>289</v>
      </c>
      <c r="Q15" s="6" t="s">
        <v>83</v>
      </c>
      <c r="R15" s="6"/>
      <c r="S15" s="6" t="s">
        <v>84</v>
      </c>
      <c r="T15" s="6" t="s">
        <v>85</v>
      </c>
      <c r="U15" s="5" t="s">
        <v>27</v>
      </c>
      <c r="V15" s="5" t="s">
        <v>65</v>
      </c>
      <c r="W15" s="8">
        <v>0</v>
      </c>
      <c r="X15" s="8">
        <v>0</v>
      </c>
      <c r="Y15" s="8">
        <v>-476.56</v>
      </c>
      <c r="Z15" s="6" t="s">
        <v>31</v>
      </c>
      <c r="AA15" s="9" t="str">
        <f>IF(janvier[[#This Row],[Type OT]]="C",Y15,"")</f>
        <v/>
      </c>
      <c r="AB15" s="9">
        <f>IF(janvier[[#This Row],[Type OT]]="RE",Y15,"")</f>
        <v>-476.56</v>
      </c>
      <c r="AC15" s="9" t="str">
        <f>IF(janvier[[#This Row],[Type OT]]="R-",janvier[[#This Row],[Montant affecté]],"")</f>
        <v/>
      </c>
      <c r="AD15" s="9" t="str">
        <f>+IF(janvier[[#This Row],[Type OT]]="R+",janvier[[#This Row],[Montant affecté]],"")</f>
        <v/>
      </c>
      <c r="AE15" s="9" t="str">
        <f>IF(janvier[[#This Row],[Type OT]]="SE",janvier[[#This Row],[Montant affecté]],"")</f>
        <v/>
      </c>
      <c r="AF15" s="9"/>
    </row>
    <row r="16" spans="1:32" ht="14.9" customHeight="1" x14ac:dyDescent="0.35">
      <c r="A16" s="5" t="s">
        <v>26</v>
      </c>
      <c r="B16" s="5" t="s">
        <v>56</v>
      </c>
      <c r="C16" s="5" t="s">
        <v>33</v>
      </c>
      <c r="D16" s="6" t="s">
        <v>29</v>
      </c>
      <c r="E16" s="6" t="s">
        <v>30</v>
      </c>
      <c r="F16" s="5" t="s">
        <v>31</v>
      </c>
      <c r="G16" s="6" t="s">
        <v>31</v>
      </c>
      <c r="H16" s="6" t="s">
        <v>31</v>
      </c>
      <c r="I16" s="7">
        <v>44207</v>
      </c>
      <c r="J16" s="5" t="s">
        <v>41</v>
      </c>
      <c r="K16" s="5" t="s">
        <v>72</v>
      </c>
      <c r="L16" s="6" t="s">
        <v>73</v>
      </c>
      <c r="M16" s="6" t="s">
        <v>30</v>
      </c>
      <c r="N16" s="5" t="s">
        <v>81</v>
      </c>
      <c r="O16" s="5" t="s">
        <v>82</v>
      </c>
      <c r="P16" s="6" t="s">
        <v>289</v>
      </c>
      <c r="Q16" s="6" t="s">
        <v>83</v>
      </c>
      <c r="R16" s="6" t="s">
        <v>62</v>
      </c>
      <c r="S16" s="6" t="s">
        <v>63</v>
      </c>
      <c r="T16" s="6" t="s">
        <v>31</v>
      </c>
      <c r="U16" s="5" t="s">
        <v>64</v>
      </c>
      <c r="V16" s="5" t="s">
        <v>65</v>
      </c>
      <c r="W16" s="8">
        <v>0</v>
      </c>
      <c r="X16" s="8">
        <v>0</v>
      </c>
      <c r="Y16" s="8">
        <v>351.42</v>
      </c>
      <c r="Z16" s="6" t="s">
        <v>32</v>
      </c>
      <c r="AA16" s="9">
        <f>IF(janvier[[#This Row],[Type OT]]="C",Y16,"")</f>
        <v>351.42</v>
      </c>
      <c r="AB16" s="9" t="str">
        <f>IF(janvier[[#This Row],[Type OT]]="RE",Y16,"")</f>
        <v/>
      </c>
      <c r="AC16" s="9" t="str">
        <f>IF(janvier[[#This Row],[Type OT]]="R-",janvier[[#This Row],[Montant affecté]],"")</f>
        <v/>
      </c>
      <c r="AD16" s="9" t="str">
        <f>+IF(janvier[[#This Row],[Type OT]]="R+",janvier[[#This Row],[Montant affecté]],"")</f>
        <v/>
      </c>
      <c r="AE16" s="9" t="str">
        <f>IF(janvier[[#This Row],[Type OT]]="SE",janvier[[#This Row],[Montant affecté]],"")</f>
        <v/>
      </c>
      <c r="AF16" s="9" t="s">
        <v>218</v>
      </c>
    </row>
    <row r="17" spans="1:32" ht="14.9" customHeight="1" x14ac:dyDescent="0.35">
      <c r="A17" s="5" t="s">
        <v>26</v>
      </c>
      <c r="B17" s="5" t="s">
        <v>56</v>
      </c>
      <c r="C17" s="5" t="s">
        <v>33</v>
      </c>
      <c r="D17" s="6" t="s">
        <v>29</v>
      </c>
      <c r="E17" s="6" t="s">
        <v>30</v>
      </c>
      <c r="F17" s="5" t="s">
        <v>31</v>
      </c>
      <c r="G17" s="6" t="s">
        <v>31</v>
      </c>
      <c r="H17" s="6" t="s">
        <v>31</v>
      </c>
      <c r="I17" s="7">
        <v>44207</v>
      </c>
      <c r="J17" s="5" t="s">
        <v>41</v>
      </c>
      <c r="K17" s="5" t="s">
        <v>72</v>
      </c>
      <c r="L17" s="6" t="s">
        <v>73</v>
      </c>
      <c r="M17" s="6" t="s">
        <v>30</v>
      </c>
      <c r="N17" s="5" t="s">
        <v>81</v>
      </c>
      <c r="O17" s="5" t="s">
        <v>82</v>
      </c>
      <c r="P17" s="6" t="s">
        <v>289</v>
      </c>
      <c r="Q17" s="6" t="s">
        <v>83</v>
      </c>
      <c r="R17" s="6" t="s">
        <v>62</v>
      </c>
      <c r="S17" s="6" t="s">
        <v>84</v>
      </c>
      <c r="T17" s="6" t="s">
        <v>31</v>
      </c>
      <c r="U17" s="5" t="s">
        <v>64</v>
      </c>
      <c r="V17" s="5" t="s">
        <v>65</v>
      </c>
      <c r="W17" s="8">
        <v>0</v>
      </c>
      <c r="X17" s="8">
        <v>0</v>
      </c>
      <c r="Y17" s="8">
        <v>690.54</v>
      </c>
      <c r="Z17" s="6" t="s">
        <v>32</v>
      </c>
      <c r="AA17" s="9">
        <f>IF(janvier[[#This Row],[Type OT]]="C",Y17,"")</f>
        <v>690.54</v>
      </c>
      <c r="AB17" s="9" t="str">
        <f>IF(janvier[[#This Row],[Type OT]]="RE",Y17,"")</f>
        <v/>
      </c>
      <c r="AC17" s="9" t="str">
        <f>IF(janvier[[#This Row],[Type OT]]="R-",janvier[[#This Row],[Montant affecté]],"")</f>
        <v/>
      </c>
      <c r="AD17" s="9" t="str">
        <f>+IF(janvier[[#This Row],[Type OT]]="R+",janvier[[#This Row],[Montant affecté]],"")</f>
        <v/>
      </c>
      <c r="AE17" s="9" t="str">
        <f>IF(janvier[[#This Row],[Type OT]]="SE",janvier[[#This Row],[Montant affecté]],"")</f>
        <v/>
      </c>
      <c r="AF17" s="9" t="s">
        <v>124</v>
      </c>
    </row>
    <row r="18" spans="1:32" ht="14.9" customHeight="1" x14ac:dyDescent="0.35">
      <c r="A18" s="5" t="s">
        <v>26</v>
      </c>
      <c r="B18" s="5" t="s">
        <v>56</v>
      </c>
      <c r="C18" s="5" t="s">
        <v>33</v>
      </c>
      <c r="D18" s="6" t="s">
        <v>29</v>
      </c>
      <c r="E18" s="6" t="s">
        <v>30</v>
      </c>
      <c r="F18" s="5" t="s">
        <v>31</v>
      </c>
      <c r="G18" s="6" t="s">
        <v>31</v>
      </c>
      <c r="H18" s="6" t="s">
        <v>31</v>
      </c>
      <c r="I18" s="7">
        <v>44208</v>
      </c>
      <c r="J18" s="5" t="s">
        <v>41</v>
      </c>
      <c r="K18" s="5" t="s">
        <v>33</v>
      </c>
      <c r="L18" s="6" t="s">
        <v>29</v>
      </c>
      <c r="M18" s="6" t="s">
        <v>30</v>
      </c>
      <c r="N18" s="5" t="s">
        <v>86</v>
      </c>
      <c r="O18" s="5" t="s">
        <v>87</v>
      </c>
      <c r="P18" s="6" t="s">
        <v>289</v>
      </c>
      <c r="Q18" s="6" t="s">
        <v>37</v>
      </c>
      <c r="R18" s="6" t="s">
        <v>62</v>
      </c>
      <c r="S18" s="6" t="s">
        <v>52</v>
      </c>
      <c r="T18" s="6" t="s">
        <v>31</v>
      </c>
      <c r="U18" s="5" t="s">
        <v>64</v>
      </c>
      <c r="V18" s="5" t="s">
        <v>40</v>
      </c>
      <c r="W18" s="8">
        <v>0</v>
      </c>
      <c r="X18" s="8">
        <v>0</v>
      </c>
      <c r="Y18" s="8">
        <v>475.33</v>
      </c>
      <c r="Z18" s="6" t="s">
        <v>32</v>
      </c>
      <c r="AA18" s="9">
        <f>IF(janvier[[#This Row],[Type OT]]="C",Y18,"")</f>
        <v>475.33</v>
      </c>
      <c r="AB18" s="9" t="str">
        <f>IF(janvier[[#This Row],[Type OT]]="RE",Y18,"")</f>
        <v/>
      </c>
      <c r="AC18" s="9" t="str">
        <f>IF(janvier[[#This Row],[Type OT]]="R-",janvier[[#This Row],[Montant affecté]],"")</f>
        <v/>
      </c>
      <c r="AD18" s="9" t="str">
        <f>+IF(janvier[[#This Row],[Type OT]]="R+",janvier[[#This Row],[Montant affecté]],"")</f>
        <v/>
      </c>
      <c r="AE18" s="9" t="str">
        <f>IF(janvier[[#This Row],[Type OT]]="SE",janvier[[#This Row],[Montant affecté]],"")</f>
        <v/>
      </c>
      <c r="AF18" s="9" t="s">
        <v>218</v>
      </c>
    </row>
    <row r="19" spans="1:32" ht="14.9" customHeight="1" x14ac:dyDescent="0.35">
      <c r="A19" s="5" t="s">
        <v>26</v>
      </c>
      <c r="B19" s="5" t="s">
        <v>56</v>
      </c>
      <c r="C19" s="5" t="s">
        <v>33</v>
      </c>
      <c r="D19" s="6" t="s">
        <v>29</v>
      </c>
      <c r="E19" s="6" t="s">
        <v>30</v>
      </c>
      <c r="F19" s="5" t="s">
        <v>31</v>
      </c>
      <c r="G19" s="6" t="s">
        <v>31</v>
      </c>
      <c r="H19" s="6" t="s">
        <v>31</v>
      </c>
      <c r="I19" s="7">
        <v>44208</v>
      </c>
      <c r="J19" s="5" t="s">
        <v>41</v>
      </c>
      <c r="K19" s="5" t="s">
        <v>33</v>
      </c>
      <c r="L19" s="6" t="s">
        <v>29</v>
      </c>
      <c r="M19" s="6" t="s">
        <v>30</v>
      </c>
      <c r="N19" s="5" t="s">
        <v>88</v>
      </c>
      <c r="O19" s="5" t="s">
        <v>89</v>
      </c>
      <c r="P19" s="6" t="s">
        <v>289</v>
      </c>
      <c r="Q19" s="6" t="s">
        <v>37</v>
      </c>
      <c r="R19" s="6" t="s">
        <v>62</v>
      </c>
      <c r="S19" s="6" t="s">
        <v>68</v>
      </c>
      <c r="T19" s="6" t="s">
        <v>31</v>
      </c>
      <c r="U19" s="5" t="s">
        <v>64</v>
      </c>
      <c r="V19" s="5" t="s">
        <v>69</v>
      </c>
      <c r="W19" s="8">
        <v>0</v>
      </c>
      <c r="X19" s="8">
        <v>0</v>
      </c>
      <c r="Y19" s="8">
        <v>647.25</v>
      </c>
      <c r="Z19" s="6" t="s">
        <v>32</v>
      </c>
      <c r="AA19" s="9">
        <f>IF(janvier[[#This Row],[Type OT]]="C",Y19,"")</f>
        <v>647.25</v>
      </c>
      <c r="AB19" s="9" t="str">
        <f>IF(janvier[[#This Row],[Type OT]]="RE",Y19,"")</f>
        <v/>
      </c>
      <c r="AC19" s="9" t="str">
        <f>IF(janvier[[#This Row],[Type OT]]="R-",janvier[[#This Row],[Montant affecté]],"")</f>
        <v/>
      </c>
      <c r="AD19" s="9" t="str">
        <f>+IF(janvier[[#This Row],[Type OT]]="R+",janvier[[#This Row],[Montant affecté]],"")</f>
        <v/>
      </c>
      <c r="AE19" s="9" t="str">
        <f>IF(janvier[[#This Row],[Type OT]]="SE",janvier[[#This Row],[Montant affecté]],"")</f>
        <v/>
      </c>
      <c r="AF19" s="9" t="s">
        <v>218</v>
      </c>
    </row>
    <row r="20" spans="1:32" ht="14.9" customHeight="1" x14ac:dyDescent="0.35">
      <c r="A20" s="5" t="s">
        <v>26</v>
      </c>
      <c r="B20" s="5" t="s">
        <v>46</v>
      </c>
      <c r="C20" s="5" t="s">
        <v>33</v>
      </c>
      <c r="D20" s="6" t="s">
        <v>29</v>
      </c>
      <c r="E20" s="6" t="s">
        <v>30</v>
      </c>
      <c r="F20" s="5" t="s">
        <v>31</v>
      </c>
      <c r="G20" s="6" t="s">
        <v>31</v>
      </c>
      <c r="H20" s="6" t="s">
        <v>31</v>
      </c>
      <c r="I20" s="7">
        <v>44208</v>
      </c>
      <c r="J20" s="5" t="s">
        <v>41</v>
      </c>
      <c r="K20" s="5" t="s">
        <v>33</v>
      </c>
      <c r="L20" s="6" t="s">
        <v>29</v>
      </c>
      <c r="M20" s="6" t="s">
        <v>30</v>
      </c>
      <c r="N20" s="5" t="s">
        <v>90</v>
      </c>
      <c r="O20" s="5" t="s">
        <v>91</v>
      </c>
      <c r="P20" s="6" t="s">
        <v>289</v>
      </c>
      <c r="Q20" s="6" t="s">
        <v>37</v>
      </c>
      <c r="R20" s="6"/>
      <c r="S20" s="6" t="s">
        <v>92</v>
      </c>
      <c r="T20" s="6" t="s">
        <v>31</v>
      </c>
      <c r="U20" s="5" t="s">
        <v>53</v>
      </c>
      <c r="V20" s="5" t="s">
        <v>93</v>
      </c>
      <c r="W20" s="8">
        <v>0</v>
      </c>
      <c r="X20" s="8">
        <v>0</v>
      </c>
      <c r="Y20" s="8">
        <v>-812.22</v>
      </c>
      <c r="Z20" s="6" t="s">
        <v>31</v>
      </c>
      <c r="AA20" s="9" t="str">
        <f>IF(janvier[[#This Row],[Type OT]]="C",Y20,"")</f>
        <v/>
      </c>
      <c r="AB20" s="9" t="str">
        <f>IF(janvier[[#This Row],[Type OT]]="RE",Y20,"")</f>
        <v/>
      </c>
      <c r="AC20" s="9">
        <f>IF(janvier[[#This Row],[Type OT]]="R-",janvier[[#This Row],[Montant affecté]],"")</f>
        <v>-812.22</v>
      </c>
      <c r="AD20" s="9" t="str">
        <f>+IF(janvier[[#This Row],[Type OT]]="R+",janvier[[#This Row],[Montant affecté]],"")</f>
        <v/>
      </c>
      <c r="AE20" s="9" t="str">
        <f>IF(janvier[[#This Row],[Type OT]]="SE",janvier[[#This Row],[Montant affecté]],"")</f>
        <v/>
      </c>
      <c r="AF20" s="9"/>
    </row>
    <row r="21" spans="1:32" ht="14.9" customHeight="1" x14ac:dyDescent="0.35">
      <c r="A21" s="5" t="s">
        <v>26</v>
      </c>
      <c r="B21" s="5" t="s">
        <v>54</v>
      </c>
      <c r="C21" s="5" t="s">
        <v>33</v>
      </c>
      <c r="D21" s="6" t="s">
        <v>29</v>
      </c>
      <c r="E21" s="6" t="s">
        <v>30</v>
      </c>
      <c r="F21" s="5" t="s">
        <v>31</v>
      </c>
      <c r="G21" s="6" t="s">
        <v>31</v>
      </c>
      <c r="H21" s="6" t="s">
        <v>31</v>
      </c>
      <c r="I21" s="7">
        <v>44208</v>
      </c>
      <c r="J21" s="5" t="s">
        <v>41</v>
      </c>
      <c r="K21" s="5" t="s">
        <v>33</v>
      </c>
      <c r="L21" s="6" t="s">
        <v>29</v>
      </c>
      <c r="M21" s="6" t="s">
        <v>30</v>
      </c>
      <c r="N21" s="5" t="s">
        <v>90</v>
      </c>
      <c r="O21" s="5" t="s">
        <v>91</v>
      </c>
      <c r="P21" s="6" t="s">
        <v>289</v>
      </c>
      <c r="Q21" s="6" t="s">
        <v>37</v>
      </c>
      <c r="R21" s="6"/>
      <c r="S21" s="6" t="s">
        <v>92</v>
      </c>
      <c r="T21" s="6" t="s">
        <v>31</v>
      </c>
      <c r="U21" s="5" t="s">
        <v>55</v>
      </c>
      <c r="V21" s="5" t="s">
        <v>93</v>
      </c>
      <c r="W21" s="8">
        <v>0</v>
      </c>
      <c r="X21" s="8">
        <v>0</v>
      </c>
      <c r="Y21" s="8">
        <v>1671.04</v>
      </c>
      <c r="Z21" s="6" t="s">
        <v>31</v>
      </c>
      <c r="AA21" s="9" t="str">
        <f>IF(janvier[[#This Row],[Type OT]]="C",Y21,"")</f>
        <v/>
      </c>
      <c r="AB21" s="9" t="str">
        <f>IF(janvier[[#This Row],[Type OT]]="RE",Y21,"")</f>
        <v/>
      </c>
      <c r="AC21" s="9" t="str">
        <f>IF(janvier[[#This Row],[Type OT]]="R-",janvier[[#This Row],[Montant affecté]],"")</f>
        <v/>
      </c>
      <c r="AD21" s="9">
        <f>+IF(janvier[[#This Row],[Type OT]]="R+",janvier[[#This Row],[Montant affecté]],"")</f>
        <v>1671.04</v>
      </c>
      <c r="AE21" s="9" t="str">
        <f>IF(janvier[[#This Row],[Type OT]]="SE",janvier[[#This Row],[Montant affecté]],"")</f>
        <v/>
      </c>
      <c r="AF21" s="9"/>
    </row>
    <row r="22" spans="1:32" ht="14.9" customHeight="1" x14ac:dyDescent="0.35">
      <c r="A22" s="5" t="s">
        <v>26</v>
      </c>
      <c r="B22" s="5" t="s">
        <v>46</v>
      </c>
      <c r="C22" s="5" t="s">
        <v>33</v>
      </c>
      <c r="D22" s="6" t="s">
        <v>29</v>
      </c>
      <c r="E22" s="6" t="s">
        <v>30</v>
      </c>
      <c r="F22" s="5" t="s">
        <v>31</v>
      </c>
      <c r="G22" s="6" t="s">
        <v>31</v>
      </c>
      <c r="H22" s="6" t="s">
        <v>31</v>
      </c>
      <c r="I22" s="7">
        <v>44208</v>
      </c>
      <c r="J22" s="5" t="s">
        <v>41</v>
      </c>
      <c r="K22" s="5" t="s">
        <v>33</v>
      </c>
      <c r="L22" s="6" t="s">
        <v>29</v>
      </c>
      <c r="M22" s="6" t="s">
        <v>30</v>
      </c>
      <c r="N22" s="5" t="s">
        <v>94</v>
      </c>
      <c r="O22" s="5" t="s">
        <v>95</v>
      </c>
      <c r="P22" s="6" t="s">
        <v>289</v>
      </c>
      <c r="Q22" s="6" t="s">
        <v>37</v>
      </c>
      <c r="R22" s="6"/>
      <c r="S22" s="6" t="s">
        <v>92</v>
      </c>
      <c r="T22" s="6" t="s">
        <v>31</v>
      </c>
      <c r="U22" s="5" t="s">
        <v>53</v>
      </c>
      <c r="V22" s="5" t="s">
        <v>93</v>
      </c>
      <c r="W22" s="8">
        <v>0</v>
      </c>
      <c r="X22" s="8">
        <v>0</v>
      </c>
      <c r="Y22" s="8">
        <v>-1326.04</v>
      </c>
      <c r="Z22" s="6" t="s">
        <v>31</v>
      </c>
      <c r="AA22" s="9" t="str">
        <f>IF(janvier[[#This Row],[Type OT]]="C",Y22,"")</f>
        <v/>
      </c>
      <c r="AB22" s="9" t="str">
        <f>IF(janvier[[#This Row],[Type OT]]="RE",Y22,"")</f>
        <v/>
      </c>
      <c r="AC22" s="9">
        <f>IF(janvier[[#This Row],[Type OT]]="R-",janvier[[#This Row],[Montant affecté]],"")</f>
        <v>-1326.04</v>
      </c>
      <c r="AD22" s="9" t="str">
        <f>+IF(janvier[[#This Row],[Type OT]]="R+",janvier[[#This Row],[Montant affecté]],"")</f>
        <v/>
      </c>
      <c r="AE22" s="9" t="str">
        <f>IF(janvier[[#This Row],[Type OT]]="SE",janvier[[#This Row],[Montant affecté]],"")</f>
        <v/>
      </c>
      <c r="AF22" s="9"/>
    </row>
    <row r="23" spans="1:32" ht="14.9" customHeight="1" x14ac:dyDescent="0.35">
      <c r="A23" s="5" t="s">
        <v>26</v>
      </c>
      <c r="B23" s="5" t="s">
        <v>54</v>
      </c>
      <c r="C23" s="5" t="s">
        <v>33</v>
      </c>
      <c r="D23" s="6" t="s">
        <v>29</v>
      </c>
      <c r="E23" s="6" t="s">
        <v>30</v>
      </c>
      <c r="F23" s="5" t="s">
        <v>31</v>
      </c>
      <c r="G23" s="6" t="s">
        <v>31</v>
      </c>
      <c r="H23" s="6" t="s">
        <v>31</v>
      </c>
      <c r="I23" s="7">
        <v>44208</v>
      </c>
      <c r="J23" s="5" t="s">
        <v>41</v>
      </c>
      <c r="K23" s="5" t="s">
        <v>33</v>
      </c>
      <c r="L23" s="6" t="s">
        <v>29</v>
      </c>
      <c r="M23" s="6" t="s">
        <v>30</v>
      </c>
      <c r="N23" s="5" t="s">
        <v>94</v>
      </c>
      <c r="O23" s="5" t="s">
        <v>95</v>
      </c>
      <c r="P23" s="6" t="s">
        <v>289</v>
      </c>
      <c r="Q23" s="6" t="s">
        <v>37</v>
      </c>
      <c r="R23" s="6"/>
      <c r="S23" s="6" t="s">
        <v>92</v>
      </c>
      <c r="T23" s="6" t="s">
        <v>31</v>
      </c>
      <c r="U23" s="5" t="s">
        <v>55</v>
      </c>
      <c r="V23" s="5" t="s">
        <v>93</v>
      </c>
      <c r="W23" s="8">
        <v>0</v>
      </c>
      <c r="X23" s="8">
        <v>0</v>
      </c>
      <c r="Y23" s="8">
        <v>800.34</v>
      </c>
      <c r="Z23" s="6" t="s">
        <v>31</v>
      </c>
      <c r="AA23" s="9" t="str">
        <f>IF(janvier[[#This Row],[Type OT]]="C",Y23,"")</f>
        <v/>
      </c>
      <c r="AB23" s="9" t="str">
        <f>IF(janvier[[#This Row],[Type OT]]="RE",Y23,"")</f>
        <v/>
      </c>
      <c r="AC23" s="9" t="str">
        <f>IF(janvier[[#This Row],[Type OT]]="R-",janvier[[#This Row],[Montant affecté]],"")</f>
        <v/>
      </c>
      <c r="AD23" s="9">
        <f>+IF(janvier[[#This Row],[Type OT]]="R+",janvier[[#This Row],[Montant affecté]],"")</f>
        <v>800.34</v>
      </c>
      <c r="AE23" s="9" t="str">
        <f>IF(janvier[[#This Row],[Type OT]]="SE",janvier[[#This Row],[Montant affecté]],"")</f>
        <v/>
      </c>
      <c r="AF23" s="9"/>
    </row>
    <row r="24" spans="1:32" ht="14.9" customHeight="1" x14ac:dyDescent="0.35">
      <c r="A24" s="5" t="s">
        <v>26</v>
      </c>
      <c r="B24" s="5" t="s">
        <v>56</v>
      </c>
      <c r="C24" s="5" t="s">
        <v>33</v>
      </c>
      <c r="D24" s="6" t="s">
        <v>29</v>
      </c>
      <c r="E24" s="6" t="s">
        <v>30</v>
      </c>
      <c r="F24" s="5" t="s">
        <v>31</v>
      </c>
      <c r="G24" s="6" t="s">
        <v>31</v>
      </c>
      <c r="H24" s="6" t="s">
        <v>31</v>
      </c>
      <c r="I24" s="7">
        <v>44210</v>
      </c>
      <c r="J24" s="5" t="s">
        <v>41</v>
      </c>
      <c r="K24" s="5" t="s">
        <v>33</v>
      </c>
      <c r="L24" s="6" t="s">
        <v>29</v>
      </c>
      <c r="M24" s="6" t="s">
        <v>30</v>
      </c>
      <c r="N24" s="5" t="s">
        <v>96</v>
      </c>
      <c r="O24" s="5" t="s">
        <v>97</v>
      </c>
      <c r="P24" s="6" t="s">
        <v>289</v>
      </c>
      <c r="Q24" s="6" t="s">
        <v>37</v>
      </c>
      <c r="R24" s="6" t="s">
        <v>62</v>
      </c>
      <c r="S24" s="6" t="s">
        <v>68</v>
      </c>
      <c r="T24" s="6" t="s">
        <v>31</v>
      </c>
      <c r="U24" s="5" t="s">
        <v>64</v>
      </c>
      <c r="V24" s="5" t="s">
        <v>69</v>
      </c>
      <c r="W24" s="8">
        <v>0</v>
      </c>
      <c r="X24" s="8">
        <v>0</v>
      </c>
      <c r="Y24" s="8">
        <v>350.49</v>
      </c>
      <c r="Z24" s="6" t="s">
        <v>32</v>
      </c>
      <c r="AA24" s="9">
        <f>IF(janvier[[#This Row],[Type OT]]="C",Y24,"")</f>
        <v>350.49</v>
      </c>
      <c r="AB24" s="9" t="str">
        <f>IF(janvier[[#This Row],[Type OT]]="RE",Y24,"")</f>
        <v/>
      </c>
      <c r="AC24" s="9" t="str">
        <f>IF(janvier[[#This Row],[Type OT]]="R-",janvier[[#This Row],[Montant affecté]],"")</f>
        <v/>
      </c>
      <c r="AD24" s="9" t="str">
        <f>+IF(janvier[[#This Row],[Type OT]]="R+",janvier[[#This Row],[Montant affecté]],"")</f>
        <v/>
      </c>
      <c r="AE24" s="9" t="str">
        <f>IF(janvier[[#This Row],[Type OT]]="SE",janvier[[#This Row],[Montant affecté]],"")</f>
        <v/>
      </c>
      <c r="AF24" s="9" t="s">
        <v>124</v>
      </c>
    </row>
    <row r="25" spans="1:32" ht="14.9" customHeight="1" x14ac:dyDescent="0.35">
      <c r="A25" s="5" t="s">
        <v>26</v>
      </c>
      <c r="B25" s="5" t="s">
        <v>27</v>
      </c>
      <c r="C25" s="5" t="s">
        <v>33</v>
      </c>
      <c r="D25" s="6" t="s">
        <v>29</v>
      </c>
      <c r="E25" s="6" t="s">
        <v>30</v>
      </c>
      <c r="F25" s="5" t="s">
        <v>31</v>
      </c>
      <c r="G25" s="6" t="s">
        <v>31</v>
      </c>
      <c r="H25" s="6" t="s">
        <v>31</v>
      </c>
      <c r="I25" s="7">
        <v>44211</v>
      </c>
      <c r="J25" s="5" t="s">
        <v>41</v>
      </c>
      <c r="K25" s="5" t="s">
        <v>33</v>
      </c>
      <c r="L25" s="6" t="s">
        <v>29</v>
      </c>
      <c r="M25" s="6" t="s">
        <v>30</v>
      </c>
      <c r="N25" s="5" t="s">
        <v>98</v>
      </c>
      <c r="O25" s="5" t="s">
        <v>99</v>
      </c>
      <c r="P25" s="6" t="s">
        <v>289</v>
      </c>
      <c r="Q25" s="6" t="s">
        <v>37</v>
      </c>
      <c r="R25" s="6"/>
      <c r="S25" s="6" t="s">
        <v>100</v>
      </c>
      <c r="T25" s="6" t="s">
        <v>85</v>
      </c>
      <c r="U25" s="5" t="s">
        <v>27</v>
      </c>
      <c r="V25" s="5" t="s">
        <v>101</v>
      </c>
      <c r="W25" s="8">
        <v>0</v>
      </c>
      <c r="X25" s="8">
        <v>0</v>
      </c>
      <c r="Y25" s="8">
        <v>-1097.43</v>
      </c>
      <c r="Z25" s="6" t="s">
        <v>31</v>
      </c>
      <c r="AA25" s="9" t="str">
        <f>IF(janvier[[#This Row],[Type OT]]="C",Y25,"")</f>
        <v/>
      </c>
      <c r="AB25" s="9">
        <f>IF(janvier[[#This Row],[Type OT]]="RE",Y25,"")</f>
        <v>-1097.43</v>
      </c>
      <c r="AC25" s="9" t="str">
        <f>IF(janvier[[#This Row],[Type OT]]="R-",janvier[[#This Row],[Montant affecté]],"")</f>
        <v/>
      </c>
      <c r="AD25" s="9" t="str">
        <f>+IF(janvier[[#This Row],[Type OT]]="R+",janvier[[#This Row],[Montant affecté]],"")</f>
        <v/>
      </c>
      <c r="AE25" s="9" t="str">
        <f>IF(janvier[[#This Row],[Type OT]]="SE",janvier[[#This Row],[Montant affecté]],"")</f>
        <v/>
      </c>
      <c r="AF25" s="9"/>
    </row>
    <row r="26" spans="1:32" ht="14.9" customHeight="1" x14ac:dyDescent="0.35">
      <c r="A26" s="5" t="s">
        <v>26</v>
      </c>
      <c r="B26" s="5" t="s">
        <v>56</v>
      </c>
      <c r="C26" s="5" t="s">
        <v>33</v>
      </c>
      <c r="D26" s="6" t="s">
        <v>29</v>
      </c>
      <c r="E26" s="6" t="s">
        <v>30</v>
      </c>
      <c r="F26" s="5" t="s">
        <v>31</v>
      </c>
      <c r="G26" s="6" t="s">
        <v>31</v>
      </c>
      <c r="H26" s="6" t="s">
        <v>31</v>
      </c>
      <c r="I26" s="7">
        <v>44211</v>
      </c>
      <c r="J26" s="5" t="s">
        <v>41</v>
      </c>
      <c r="K26" s="5" t="s">
        <v>33</v>
      </c>
      <c r="L26" s="6" t="s">
        <v>29</v>
      </c>
      <c r="M26" s="6" t="s">
        <v>30</v>
      </c>
      <c r="N26" s="5" t="s">
        <v>98</v>
      </c>
      <c r="O26" s="5" t="s">
        <v>99</v>
      </c>
      <c r="P26" s="6" t="s">
        <v>289</v>
      </c>
      <c r="Q26" s="6" t="s">
        <v>37</v>
      </c>
      <c r="R26" s="6" t="s">
        <v>62</v>
      </c>
      <c r="S26" s="6" t="s">
        <v>100</v>
      </c>
      <c r="T26" s="6" t="s">
        <v>102</v>
      </c>
      <c r="U26" s="5" t="s">
        <v>64</v>
      </c>
      <c r="V26" s="5" t="s">
        <v>101</v>
      </c>
      <c r="W26" s="8">
        <v>0</v>
      </c>
      <c r="X26" s="8">
        <v>0</v>
      </c>
      <c r="Y26" s="8">
        <v>700.21</v>
      </c>
      <c r="Z26" s="6" t="s">
        <v>32</v>
      </c>
      <c r="AA26" s="9">
        <f>IF(janvier[[#This Row],[Type OT]]="C",Y26,"")</f>
        <v>700.21</v>
      </c>
      <c r="AB26" s="9" t="str">
        <f>IF(janvier[[#This Row],[Type OT]]="RE",Y26,"")</f>
        <v/>
      </c>
      <c r="AC26" s="9" t="str">
        <f>IF(janvier[[#This Row],[Type OT]]="R-",janvier[[#This Row],[Montant affecté]],"")</f>
        <v/>
      </c>
      <c r="AD26" s="9" t="str">
        <f>+IF(janvier[[#This Row],[Type OT]]="R+",janvier[[#This Row],[Montant affecté]],"")</f>
        <v/>
      </c>
      <c r="AE26" s="9" t="str">
        <f>IF(janvier[[#This Row],[Type OT]]="SE",janvier[[#This Row],[Montant affecté]],"")</f>
        <v/>
      </c>
      <c r="AF26" s="9" t="s">
        <v>124</v>
      </c>
    </row>
    <row r="27" spans="1:32" ht="14.9" customHeight="1" x14ac:dyDescent="0.35">
      <c r="A27" s="5" t="s">
        <v>26</v>
      </c>
      <c r="B27" s="5" t="s">
        <v>56</v>
      </c>
      <c r="C27" s="5" t="s">
        <v>33</v>
      </c>
      <c r="D27" s="6" t="s">
        <v>29</v>
      </c>
      <c r="E27" s="6" t="s">
        <v>30</v>
      </c>
      <c r="F27" s="5" t="s">
        <v>31</v>
      </c>
      <c r="G27" s="6" t="s">
        <v>31</v>
      </c>
      <c r="H27" s="6" t="s">
        <v>31</v>
      </c>
      <c r="I27" s="7">
        <v>44211</v>
      </c>
      <c r="J27" s="5" t="s">
        <v>41</v>
      </c>
      <c r="K27" s="5" t="s">
        <v>33</v>
      </c>
      <c r="L27" s="6" t="s">
        <v>29</v>
      </c>
      <c r="M27" s="6" t="s">
        <v>30</v>
      </c>
      <c r="N27" s="5" t="s">
        <v>103</v>
      </c>
      <c r="O27" s="5" t="s">
        <v>104</v>
      </c>
      <c r="P27" s="6" t="s">
        <v>289</v>
      </c>
      <c r="Q27" s="6" t="s">
        <v>37</v>
      </c>
      <c r="R27" s="6" t="s">
        <v>62</v>
      </c>
      <c r="S27" s="6" t="s">
        <v>52</v>
      </c>
      <c r="T27" s="6" t="s">
        <v>31</v>
      </c>
      <c r="U27" s="5" t="s">
        <v>64</v>
      </c>
      <c r="V27" s="5" t="s">
        <v>40</v>
      </c>
      <c r="W27" s="8">
        <v>0</v>
      </c>
      <c r="X27" s="8">
        <v>0</v>
      </c>
      <c r="Y27" s="8">
        <v>380.52</v>
      </c>
      <c r="Z27" s="6" t="s">
        <v>32</v>
      </c>
      <c r="AA27" s="9">
        <f>IF(janvier[[#This Row],[Type OT]]="C",Y27,"")</f>
        <v>380.52</v>
      </c>
      <c r="AB27" s="9" t="str">
        <f>IF(janvier[[#This Row],[Type OT]]="RE",Y27,"")</f>
        <v/>
      </c>
      <c r="AC27" s="9" t="str">
        <f>IF(janvier[[#This Row],[Type OT]]="R-",janvier[[#This Row],[Montant affecté]],"")</f>
        <v/>
      </c>
      <c r="AD27" s="9" t="str">
        <f>+IF(janvier[[#This Row],[Type OT]]="R+",janvier[[#This Row],[Montant affecté]],"")</f>
        <v/>
      </c>
      <c r="AE27" s="9" t="str">
        <f>IF(janvier[[#This Row],[Type OT]]="SE",janvier[[#This Row],[Montant affecté]],"")</f>
        <v/>
      </c>
      <c r="AF27" s="9" t="s">
        <v>218</v>
      </c>
    </row>
    <row r="28" spans="1:32" ht="14.9" customHeight="1" x14ac:dyDescent="0.35">
      <c r="A28" s="5" t="s">
        <v>26</v>
      </c>
      <c r="B28" s="5" t="s">
        <v>27</v>
      </c>
      <c r="C28" s="5" t="s">
        <v>33</v>
      </c>
      <c r="D28" s="6" t="s">
        <v>29</v>
      </c>
      <c r="E28" s="6" t="s">
        <v>30</v>
      </c>
      <c r="F28" s="5" t="s">
        <v>31</v>
      </c>
      <c r="G28" s="6" t="s">
        <v>31</v>
      </c>
      <c r="H28" s="6" t="s">
        <v>31</v>
      </c>
      <c r="I28" s="7">
        <v>44211</v>
      </c>
      <c r="J28" s="5" t="s">
        <v>41</v>
      </c>
      <c r="K28" s="5" t="s">
        <v>33</v>
      </c>
      <c r="L28" s="6" t="s">
        <v>29</v>
      </c>
      <c r="M28" s="6" t="s">
        <v>30</v>
      </c>
      <c r="N28" s="5" t="s">
        <v>105</v>
      </c>
      <c r="O28" s="5" t="s">
        <v>106</v>
      </c>
      <c r="P28" s="6" t="s">
        <v>289</v>
      </c>
      <c r="Q28" s="6" t="s">
        <v>37</v>
      </c>
      <c r="R28" s="6"/>
      <c r="S28" s="6" t="s">
        <v>107</v>
      </c>
      <c r="T28" s="6" t="s">
        <v>85</v>
      </c>
      <c r="U28" s="5" t="s">
        <v>27</v>
      </c>
      <c r="V28" s="5" t="s">
        <v>65</v>
      </c>
      <c r="W28" s="8">
        <v>0</v>
      </c>
      <c r="X28" s="8">
        <v>0</v>
      </c>
      <c r="Y28" s="8">
        <v>-537.16999999999996</v>
      </c>
      <c r="Z28" s="6" t="s">
        <v>31</v>
      </c>
      <c r="AA28" s="9" t="str">
        <f>IF(janvier[[#This Row],[Type OT]]="C",Y28,"")</f>
        <v/>
      </c>
      <c r="AB28" s="9">
        <f>IF(janvier[[#This Row],[Type OT]]="RE",Y28,"")</f>
        <v>-537.16999999999996</v>
      </c>
      <c r="AC28" s="9" t="str">
        <f>IF(janvier[[#This Row],[Type OT]]="R-",janvier[[#This Row],[Montant affecté]],"")</f>
        <v/>
      </c>
      <c r="AD28" s="9" t="str">
        <f>+IF(janvier[[#This Row],[Type OT]]="R+",janvier[[#This Row],[Montant affecté]],"")</f>
        <v/>
      </c>
      <c r="AE28" s="9" t="str">
        <f>IF(janvier[[#This Row],[Type OT]]="SE",janvier[[#This Row],[Montant affecté]],"")</f>
        <v/>
      </c>
      <c r="AF28" s="9"/>
    </row>
    <row r="29" spans="1:32" ht="14.9" customHeight="1" x14ac:dyDescent="0.35">
      <c r="A29" s="5" t="s">
        <v>26</v>
      </c>
      <c r="B29" s="5" t="s">
        <v>27</v>
      </c>
      <c r="C29" s="5" t="s">
        <v>33</v>
      </c>
      <c r="D29" s="6" t="s">
        <v>29</v>
      </c>
      <c r="E29" s="6" t="s">
        <v>30</v>
      </c>
      <c r="F29" s="5" t="s">
        <v>31</v>
      </c>
      <c r="G29" s="6" t="s">
        <v>31</v>
      </c>
      <c r="H29" s="6" t="s">
        <v>31</v>
      </c>
      <c r="I29" s="7">
        <v>44211</v>
      </c>
      <c r="J29" s="5" t="s">
        <v>41</v>
      </c>
      <c r="K29" s="5" t="s">
        <v>33</v>
      </c>
      <c r="L29" s="6" t="s">
        <v>29</v>
      </c>
      <c r="M29" s="6" t="s">
        <v>30</v>
      </c>
      <c r="N29" s="5" t="s">
        <v>105</v>
      </c>
      <c r="O29" s="5" t="s">
        <v>106</v>
      </c>
      <c r="P29" s="6" t="s">
        <v>289</v>
      </c>
      <c r="Q29" s="6" t="s">
        <v>37</v>
      </c>
      <c r="R29" s="6"/>
      <c r="S29" s="6" t="s">
        <v>108</v>
      </c>
      <c r="T29" s="6" t="s">
        <v>85</v>
      </c>
      <c r="U29" s="5" t="s">
        <v>27</v>
      </c>
      <c r="V29" s="5" t="s">
        <v>65</v>
      </c>
      <c r="W29" s="8">
        <v>0</v>
      </c>
      <c r="X29" s="8">
        <v>0</v>
      </c>
      <c r="Y29" s="8">
        <v>-702.48</v>
      </c>
      <c r="Z29" s="6" t="s">
        <v>31</v>
      </c>
      <c r="AA29" s="9" t="str">
        <f>IF(janvier[[#This Row],[Type OT]]="C",Y29,"")</f>
        <v/>
      </c>
      <c r="AB29" s="9">
        <f>IF(janvier[[#This Row],[Type OT]]="RE",Y29,"")</f>
        <v>-702.48</v>
      </c>
      <c r="AC29" s="9" t="str">
        <f>IF(janvier[[#This Row],[Type OT]]="R-",janvier[[#This Row],[Montant affecté]],"")</f>
        <v/>
      </c>
      <c r="AD29" s="9" t="str">
        <f>+IF(janvier[[#This Row],[Type OT]]="R+",janvier[[#This Row],[Montant affecté]],"")</f>
        <v/>
      </c>
      <c r="AE29" s="9" t="str">
        <f>IF(janvier[[#This Row],[Type OT]]="SE",janvier[[#This Row],[Montant affecté]],"")</f>
        <v/>
      </c>
      <c r="AF29" s="9"/>
    </row>
    <row r="30" spans="1:32" ht="14.9" customHeight="1" x14ac:dyDescent="0.35">
      <c r="A30" s="5" t="s">
        <v>26</v>
      </c>
      <c r="B30" s="5" t="s">
        <v>27</v>
      </c>
      <c r="C30" s="5" t="s">
        <v>33</v>
      </c>
      <c r="D30" s="6" t="s">
        <v>29</v>
      </c>
      <c r="E30" s="6" t="s">
        <v>30</v>
      </c>
      <c r="F30" s="5" t="s">
        <v>31</v>
      </c>
      <c r="G30" s="6" t="s">
        <v>31</v>
      </c>
      <c r="H30" s="6" t="s">
        <v>31</v>
      </c>
      <c r="I30" s="7">
        <v>44211</v>
      </c>
      <c r="J30" s="5" t="s">
        <v>41</v>
      </c>
      <c r="K30" s="5" t="s">
        <v>33</v>
      </c>
      <c r="L30" s="6" t="s">
        <v>29</v>
      </c>
      <c r="M30" s="6" t="s">
        <v>30</v>
      </c>
      <c r="N30" s="5" t="s">
        <v>105</v>
      </c>
      <c r="O30" s="5" t="s">
        <v>106</v>
      </c>
      <c r="P30" s="6" t="s">
        <v>289</v>
      </c>
      <c r="Q30" s="6" t="s">
        <v>37</v>
      </c>
      <c r="R30" s="6"/>
      <c r="S30" s="6" t="s">
        <v>109</v>
      </c>
      <c r="T30" s="6" t="s">
        <v>85</v>
      </c>
      <c r="U30" s="5" t="s">
        <v>27</v>
      </c>
      <c r="V30" s="5" t="s">
        <v>65</v>
      </c>
      <c r="W30" s="8">
        <v>0</v>
      </c>
      <c r="X30" s="8">
        <v>0</v>
      </c>
      <c r="Y30" s="8">
        <v>-736.41</v>
      </c>
      <c r="Z30" s="6" t="s">
        <v>31</v>
      </c>
      <c r="AA30" s="9" t="str">
        <f>IF(janvier[[#This Row],[Type OT]]="C",Y30,"")</f>
        <v/>
      </c>
      <c r="AB30" s="9">
        <f>IF(janvier[[#This Row],[Type OT]]="RE",Y30,"")</f>
        <v>-736.41</v>
      </c>
      <c r="AC30" s="9" t="str">
        <f>IF(janvier[[#This Row],[Type OT]]="R-",janvier[[#This Row],[Montant affecté]],"")</f>
        <v/>
      </c>
      <c r="AD30" s="9" t="str">
        <f>+IF(janvier[[#This Row],[Type OT]]="R+",janvier[[#This Row],[Montant affecté]],"")</f>
        <v/>
      </c>
      <c r="AE30" s="9" t="str">
        <f>IF(janvier[[#This Row],[Type OT]]="SE",janvier[[#This Row],[Montant affecté]],"")</f>
        <v/>
      </c>
      <c r="AF30" s="9"/>
    </row>
    <row r="31" spans="1:32" ht="14.9" customHeight="1" x14ac:dyDescent="0.35">
      <c r="A31" s="5" t="s">
        <v>26</v>
      </c>
      <c r="B31" s="5" t="s">
        <v>27</v>
      </c>
      <c r="C31" s="5" t="s">
        <v>33</v>
      </c>
      <c r="D31" s="6" t="s">
        <v>29</v>
      </c>
      <c r="E31" s="6" t="s">
        <v>30</v>
      </c>
      <c r="F31" s="5" t="s">
        <v>31</v>
      </c>
      <c r="G31" s="6" t="s">
        <v>31</v>
      </c>
      <c r="H31" s="6" t="s">
        <v>31</v>
      </c>
      <c r="I31" s="7">
        <v>44211</v>
      </c>
      <c r="J31" s="5" t="s">
        <v>41</v>
      </c>
      <c r="K31" s="5" t="s">
        <v>33</v>
      </c>
      <c r="L31" s="6" t="s">
        <v>29</v>
      </c>
      <c r="M31" s="6" t="s">
        <v>30</v>
      </c>
      <c r="N31" s="5" t="s">
        <v>105</v>
      </c>
      <c r="O31" s="5" t="s">
        <v>106</v>
      </c>
      <c r="P31" s="6" t="s">
        <v>289</v>
      </c>
      <c r="Q31" s="6" t="s">
        <v>37</v>
      </c>
      <c r="R31" s="6"/>
      <c r="S31" s="6" t="s">
        <v>63</v>
      </c>
      <c r="T31" s="6" t="s">
        <v>85</v>
      </c>
      <c r="U31" s="5" t="s">
        <v>27</v>
      </c>
      <c r="V31" s="5" t="s">
        <v>65</v>
      </c>
      <c r="W31" s="8">
        <v>0</v>
      </c>
      <c r="X31" s="8">
        <v>0</v>
      </c>
      <c r="Y31" s="8">
        <v>-5686.71</v>
      </c>
      <c r="Z31" s="6" t="s">
        <v>31</v>
      </c>
      <c r="AA31" s="9" t="str">
        <f>IF(janvier[[#This Row],[Type OT]]="C",Y31,"")</f>
        <v/>
      </c>
      <c r="AB31" s="9">
        <f>IF(janvier[[#This Row],[Type OT]]="RE",Y31,"")</f>
        <v>-5686.71</v>
      </c>
      <c r="AC31" s="9" t="str">
        <f>IF(janvier[[#This Row],[Type OT]]="R-",janvier[[#This Row],[Montant affecté]],"")</f>
        <v/>
      </c>
      <c r="AD31" s="9" t="str">
        <f>+IF(janvier[[#This Row],[Type OT]]="R+",janvier[[#This Row],[Montant affecté]],"")</f>
        <v/>
      </c>
      <c r="AE31" s="9" t="str">
        <f>IF(janvier[[#This Row],[Type OT]]="SE",janvier[[#This Row],[Montant affecté]],"")</f>
        <v/>
      </c>
      <c r="AF31" s="9"/>
    </row>
    <row r="32" spans="1:32" ht="14.9" customHeight="1" x14ac:dyDescent="0.35">
      <c r="A32" s="5" t="s">
        <v>26</v>
      </c>
      <c r="B32" s="5" t="s">
        <v>56</v>
      </c>
      <c r="C32" s="5" t="s">
        <v>33</v>
      </c>
      <c r="D32" s="6" t="s">
        <v>29</v>
      </c>
      <c r="E32" s="6" t="s">
        <v>30</v>
      </c>
      <c r="F32" s="5" t="s">
        <v>31</v>
      </c>
      <c r="G32" s="6" t="s">
        <v>31</v>
      </c>
      <c r="H32" s="6" t="s">
        <v>31</v>
      </c>
      <c r="I32" s="7">
        <v>44211</v>
      </c>
      <c r="J32" s="5" t="s">
        <v>41</v>
      </c>
      <c r="K32" s="5" t="s">
        <v>33</v>
      </c>
      <c r="L32" s="6" t="s">
        <v>29</v>
      </c>
      <c r="M32" s="6" t="s">
        <v>30</v>
      </c>
      <c r="N32" s="5" t="s">
        <v>105</v>
      </c>
      <c r="O32" s="5" t="s">
        <v>106</v>
      </c>
      <c r="P32" s="6" t="s">
        <v>289</v>
      </c>
      <c r="Q32" s="6" t="s">
        <v>37</v>
      </c>
      <c r="R32" s="6" t="s">
        <v>62</v>
      </c>
      <c r="S32" s="6" t="s">
        <v>108</v>
      </c>
      <c r="T32" s="6" t="s">
        <v>31</v>
      </c>
      <c r="U32" s="5" t="s">
        <v>64</v>
      </c>
      <c r="V32" s="5" t="s">
        <v>65</v>
      </c>
      <c r="W32" s="8">
        <v>0</v>
      </c>
      <c r="X32" s="8">
        <v>0</v>
      </c>
      <c r="Y32" s="8">
        <v>720.07</v>
      </c>
      <c r="Z32" s="6" t="s">
        <v>32</v>
      </c>
      <c r="AA32" s="9">
        <f>IF(janvier[[#This Row],[Type OT]]="C",Y32,"")</f>
        <v>720.07</v>
      </c>
      <c r="AB32" s="9" t="str">
        <f>IF(janvier[[#This Row],[Type OT]]="RE",Y32,"")</f>
        <v/>
      </c>
      <c r="AC32" s="9" t="str">
        <f>IF(janvier[[#This Row],[Type OT]]="R-",janvier[[#This Row],[Montant affecté]],"")</f>
        <v/>
      </c>
      <c r="AD32" s="9" t="str">
        <f>+IF(janvier[[#This Row],[Type OT]]="R+",janvier[[#This Row],[Montant affecté]],"")</f>
        <v/>
      </c>
      <c r="AE32" s="9" t="str">
        <f>IF(janvier[[#This Row],[Type OT]]="SE",janvier[[#This Row],[Montant affecté]],"")</f>
        <v/>
      </c>
      <c r="AF32" s="9" t="s">
        <v>124</v>
      </c>
    </row>
    <row r="33" spans="1:32" ht="14.9" customHeight="1" x14ac:dyDescent="0.35">
      <c r="A33" s="5" t="s">
        <v>26</v>
      </c>
      <c r="B33" s="5" t="s">
        <v>56</v>
      </c>
      <c r="C33" s="5" t="s">
        <v>33</v>
      </c>
      <c r="D33" s="6" t="s">
        <v>29</v>
      </c>
      <c r="E33" s="6" t="s">
        <v>30</v>
      </c>
      <c r="F33" s="5" t="s">
        <v>31</v>
      </c>
      <c r="G33" s="6" t="s">
        <v>31</v>
      </c>
      <c r="H33" s="6" t="s">
        <v>31</v>
      </c>
      <c r="I33" s="7">
        <v>44211</v>
      </c>
      <c r="J33" s="5" t="s">
        <v>41</v>
      </c>
      <c r="K33" s="5" t="s">
        <v>33</v>
      </c>
      <c r="L33" s="6" t="s">
        <v>29</v>
      </c>
      <c r="M33" s="6" t="s">
        <v>30</v>
      </c>
      <c r="N33" s="5" t="s">
        <v>105</v>
      </c>
      <c r="O33" s="5" t="s">
        <v>106</v>
      </c>
      <c r="P33" s="6" t="s">
        <v>289</v>
      </c>
      <c r="Q33" s="6" t="s">
        <v>37</v>
      </c>
      <c r="R33" s="6" t="s">
        <v>62</v>
      </c>
      <c r="S33" s="6" t="s">
        <v>63</v>
      </c>
      <c r="T33" s="6" t="s">
        <v>31</v>
      </c>
      <c r="U33" s="5" t="s">
        <v>64</v>
      </c>
      <c r="V33" s="5" t="s">
        <v>65</v>
      </c>
      <c r="W33" s="8">
        <v>0</v>
      </c>
      <c r="X33" s="8">
        <v>0</v>
      </c>
      <c r="Y33" s="8">
        <v>4369.62</v>
      </c>
      <c r="Z33" s="6" t="s">
        <v>32</v>
      </c>
      <c r="AA33" s="9">
        <f>IF(janvier[[#This Row],[Type OT]]="C",Y33,"")</f>
        <v>4369.62</v>
      </c>
      <c r="AB33" s="9" t="str">
        <f>IF(janvier[[#This Row],[Type OT]]="RE",Y33,"")</f>
        <v/>
      </c>
      <c r="AC33" s="9" t="str">
        <f>IF(janvier[[#This Row],[Type OT]]="R-",janvier[[#This Row],[Montant affecté]],"")</f>
        <v/>
      </c>
      <c r="AD33" s="9" t="str">
        <f>+IF(janvier[[#This Row],[Type OT]]="R+",janvier[[#This Row],[Montant affecté]],"")</f>
        <v/>
      </c>
      <c r="AE33" s="9" t="str">
        <f>IF(janvier[[#This Row],[Type OT]]="SE",janvier[[#This Row],[Montant affecté]],"")</f>
        <v/>
      </c>
      <c r="AF33" s="9" t="s">
        <v>218</v>
      </c>
    </row>
    <row r="34" spans="1:32" ht="14.9" customHeight="1" x14ac:dyDescent="0.35">
      <c r="A34" s="5" t="s">
        <v>26</v>
      </c>
      <c r="B34" s="5" t="s">
        <v>56</v>
      </c>
      <c r="C34" s="5" t="s">
        <v>33</v>
      </c>
      <c r="D34" s="6" t="s">
        <v>29</v>
      </c>
      <c r="E34" s="6" t="s">
        <v>30</v>
      </c>
      <c r="F34" s="5" t="s">
        <v>31</v>
      </c>
      <c r="G34" s="6" t="s">
        <v>31</v>
      </c>
      <c r="H34" s="6" t="s">
        <v>31</v>
      </c>
      <c r="I34" s="7">
        <v>44211</v>
      </c>
      <c r="J34" s="5" t="s">
        <v>41</v>
      </c>
      <c r="K34" s="5" t="s">
        <v>33</v>
      </c>
      <c r="L34" s="6" t="s">
        <v>29</v>
      </c>
      <c r="M34" s="6" t="s">
        <v>30</v>
      </c>
      <c r="N34" s="5" t="s">
        <v>105</v>
      </c>
      <c r="O34" s="5" t="s">
        <v>106</v>
      </c>
      <c r="P34" s="6" t="s">
        <v>289</v>
      </c>
      <c r="Q34" s="6" t="s">
        <v>37</v>
      </c>
      <c r="R34" s="6" t="s">
        <v>62</v>
      </c>
      <c r="S34" s="6" t="s">
        <v>107</v>
      </c>
      <c r="T34" s="6" t="s">
        <v>31</v>
      </c>
      <c r="U34" s="5" t="s">
        <v>64</v>
      </c>
      <c r="V34" s="5" t="s">
        <v>65</v>
      </c>
      <c r="W34" s="8">
        <v>0</v>
      </c>
      <c r="X34" s="8">
        <v>0</v>
      </c>
      <c r="Y34" s="8">
        <v>267.20999999999998</v>
      </c>
      <c r="Z34" s="6" t="s">
        <v>32</v>
      </c>
      <c r="AA34" s="9">
        <f>IF(janvier[[#This Row],[Type OT]]="C",Y34,"")</f>
        <v>267.20999999999998</v>
      </c>
      <c r="AB34" s="9" t="str">
        <f>IF(janvier[[#This Row],[Type OT]]="RE",Y34,"")</f>
        <v/>
      </c>
      <c r="AC34" s="9" t="str">
        <f>IF(janvier[[#This Row],[Type OT]]="R-",janvier[[#This Row],[Montant affecté]],"")</f>
        <v/>
      </c>
      <c r="AD34" s="9" t="str">
        <f>+IF(janvier[[#This Row],[Type OT]]="R+",janvier[[#This Row],[Montant affecté]],"")</f>
        <v/>
      </c>
      <c r="AE34" s="9" t="str">
        <f>IF(janvier[[#This Row],[Type OT]]="SE",janvier[[#This Row],[Montant affecté]],"")</f>
        <v/>
      </c>
      <c r="AF34" s="9" t="s">
        <v>218</v>
      </c>
    </row>
    <row r="35" spans="1:32" ht="14.9" customHeight="1" x14ac:dyDescent="0.35">
      <c r="A35" s="5" t="s">
        <v>26</v>
      </c>
      <c r="B35" s="5" t="s">
        <v>56</v>
      </c>
      <c r="C35" s="5" t="s">
        <v>33</v>
      </c>
      <c r="D35" s="6" t="s">
        <v>29</v>
      </c>
      <c r="E35" s="6" t="s">
        <v>30</v>
      </c>
      <c r="F35" s="5" t="s">
        <v>31</v>
      </c>
      <c r="G35" s="6" t="s">
        <v>31</v>
      </c>
      <c r="H35" s="6" t="s">
        <v>31</v>
      </c>
      <c r="I35" s="7">
        <v>44211</v>
      </c>
      <c r="J35" s="5" t="s">
        <v>41</v>
      </c>
      <c r="K35" s="5" t="s">
        <v>33</v>
      </c>
      <c r="L35" s="6" t="s">
        <v>29</v>
      </c>
      <c r="M35" s="6" t="s">
        <v>30</v>
      </c>
      <c r="N35" s="5" t="s">
        <v>105</v>
      </c>
      <c r="O35" s="5" t="s">
        <v>106</v>
      </c>
      <c r="P35" s="6" t="s">
        <v>289</v>
      </c>
      <c r="Q35" s="6" t="s">
        <v>37</v>
      </c>
      <c r="R35" s="6" t="s">
        <v>62</v>
      </c>
      <c r="S35" s="6" t="s">
        <v>109</v>
      </c>
      <c r="T35" s="6" t="s">
        <v>31</v>
      </c>
      <c r="U35" s="5" t="s">
        <v>64</v>
      </c>
      <c r="V35" s="5" t="s">
        <v>65</v>
      </c>
      <c r="W35" s="8">
        <v>0</v>
      </c>
      <c r="X35" s="8">
        <v>0</v>
      </c>
      <c r="Y35" s="8">
        <v>1237.5</v>
      </c>
      <c r="Z35" s="6" t="s">
        <v>32</v>
      </c>
      <c r="AA35" s="11">
        <f>IF(janvier[[#This Row],[Type OT]]="C",Y35,"")</f>
        <v>1237.5</v>
      </c>
      <c r="AB35" s="11" t="str">
        <f>IF(janvier[[#This Row],[Type OT]]="RE",Y35,"")</f>
        <v/>
      </c>
      <c r="AC35" s="11" t="str">
        <f>IF(janvier[[#This Row],[Type OT]]="R-",janvier[[#This Row],[Montant affecté]],"")</f>
        <v/>
      </c>
      <c r="AD35" s="11" t="str">
        <f>+IF(janvier[[#This Row],[Type OT]]="R+",janvier[[#This Row],[Montant affecté]],"")</f>
        <v/>
      </c>
      <c r="AE35" s="9" t="str">
        <f>IF(janvier[[#This Row],[Type OT]]="SE",janvier[[#This Row],[Montant affecté]],"")</f>
        <v/>
      </c>
      <c r="AF35" s="9" t="s">
        <v>218</v>
      </c>
    </row>
    <row r="36" spans="1:32" x14ac:dyDescent="0.35">
      <c r="A36" s="5" t="s">
        <v>26</v>
      </c>
      <c r="B36" s="5" t="s">
        <v>56</v>
      </c>
      <c r="C36" s="5" t="s">
        <v>33</v>
      </c>
      <c r="D36" s="6" t="s">
        <v>29</v>
      </c>
      <c r="E36" s="6" t="s">
        <v>30</v>
      </c>
      <c r="F36" s="5" t="s">
        <v>31</v>
      </c>
      <c r="G36" s="6" t="s">
        <v>31</v>
      </c>
      <c r="H36" s="6" t="s">
        <v>31</v>
      </c>
      <c r="I36" s="7">
        <v>44211</v>
      </c>
      <c r="J36" s="5" t="s">
        <v>41</v>
      </c>
      <c r="K36" s="5" t="s">
        <v>33</v>
      </c>
      <c r="L36" s="6" t="s">
        <v>29</v>
      </c>
      <c r="M36" s="6" t="s">
        <v>30</v>
      </c>
      <c r="N36" s="5" t="s">
        <v>105</v>
      </c>
      <c r="O36" s="5" t="s">
        <v>106</v>
      </c>
      <c r="P36" s="6" t="s">
        <v>289</v>
      </c>
      <c r="Q36" s="6" t="s">
        <v>37</v>
      </c>
      <c r="R36" s="6" t="s">
        <v>62</v>
      </c>
      <c r="S36" s="6" t="s">
        <v>110</v>
      </c>
      <c r="T36" s="6" t="s">
        <v>31</v>
      </c>
      <c r="U36" s="5" t="s">
        <v>64</v>
      </c>
      <c r="V36" s="5" t="s">
        <v>111</v>
      </c>
      <c r="W36" s="8">
        <v>0</v>
      </c>
      <c r="X36" s="8">
        <v>0</v>
      </c>
      <c r="Y36" s="8">
        <v>184.91</v>
      </c>
      <c r="Z36" s="6" t="s">
        <v>32</v>
      </c>
      <c r="AA36" s="11">
        <f>IF(janvier[[#This Row],[Type OT]]="C",Y36,"")</f>
        <v>184.91</v>
      </c>
      <c r="AB36" s="11" t="str">
        <f>IF(janvier[[#This Row],[Type OT]]="RE",Y36,"")</f>
        <v/>
      </c>
      <c r="AC36" s="11" t="str">
        <f>IF(janvier[[#This Row],[Type OT]]="R-",janvier[[#This Row],[Montant affecté]],"")</f>
        <v/>
      </c>
      <c r="AD36" s="11" t="str">
        <f>+IF(janvier[[#This Row],[Type OT]]="R+",janvier[[#This Row],[Montant affecté]],"")</f>
        <v/>
      </c>
      <c r="AE36" s="9" t="str">
        <f>IF(janvier[[#This Row],[Type OT]]="SE",janvier[[#This Row],[Montant affecté]],"")</f>
        <v/>
      </c>
      <c r="AF36" s="9" t="s">
        <v>218</v>
      </c>
    </row>
    <row r="37" spans="1:32" x14ac:dyDescent="0.35">
      <c r="A37" s="5" t="s">
        <v>26</v>
      </c>
      <c r="B37" s="5" t="s">
        <v>27</v>
      </c>
      <c r="C37" s="5" t="s">
        <v>112</v>
      </c>
      <c r="D37" s="6" t="s">
        <v>29</v>
      </c>
      <c r="E37" s="6" t="s">
        <v>30</v>
      </c>
      <c r="F37" s="5" t="s">
        <v>31</v>
      </c>
      <c r="G37" s="6" t="s">
        <v>31</v>
      </c>
      <c r="H37" s="6" t="s">
        <v>31</v>
      </c>
      <c r="I37" s="7">
        <v>44207</v>
      </c>
      <c r="J37" s="5" t="s">
        <v>41</v>
      </c>
      <c r="K37" s="5" t="s">
        <v>33</v>
      </c>
      <c r="L37" s="6" t="s">
        <v>29</v>
      </c>
      <c r="M37" s="6" t="s">
        <v>30</v>
      </c>
      <c r="N37" s="5" t="s">
        <v>113</v>
      </c>
      <c r="O37" s="5" t="s">
        <v>114</v>
      </c>
      <c r="P37" s="6" t="s">
        <v>289</v>
      </c>
      <c r="Q37" s="6" t="s">
        <v>37</v>
      </c>
      <c r="R37" s="6"/>
      <c r="S37" s="6" t="s">
        <v>52</v>
      </c>
      <c r="T37" s="6" t="s">
        <v>39</v>
      </c>
      <c r="U37" s="5" t="s">
        <v>27</v>
      </c>
      <c r="V37" s="5" t="s">
        <v>40</v>
      </c>
      <c r="W37" s="8">
        <v>0</v>
      </c>
      <c r="X37" s="8">
        <v>0</v>
      </c>
      <c r="Y37" s="8">
        <v>-749.6</v>
      </c>
      <c r="Z37" s="6" t="s">
        <v>31</v>
      </c>
      <c r="AA37" s="9" t="str">
        <f>IF(janvier[[#This Row],[Type OT]]="C",Y37,"")</f>
        <v/>
      </c>
      <c r="AB37" s="9">
        <f>IF(janvier[[#This Row],[Type OT]]="RE",Y37,"")</f>
        <v>-749.6</v>
      </c>
      <c r="AC37" s="9" t="str">
        <f>IF(janvier[[#This Row],[Type OT]]="R-",janvier[[#This Row],[Montant affecté]],"")</f>
        <v/>
      </c>
      <c r="AD37" s="9" t="str">
        <f>+IF(janvier[[#This Row],[Type OT]]="R+",janvier[[#This Row],[Montant affecté]],"")</f>
        <v/>
      </c>
      <c r="AE37" s="9" t="str">
        <f>IF(janvier[[#This Row],[Type OT]]="SE",janvier[[#This Row],[Montant affecté]],"")</f>
        <v/>
      </c>
      <c r="AF37" s="9"/>
    </row>
    <row r="38" spans="1:32" x14ac:dyDescent="0.35">
      <c r="A38" s="5" t="s">
        <v>26</v>
      </c>
      <c r="B38" s="5" t="s">
        <v>27</v>
      </c>
      <c r="C38" s="5" t="s">
        <v>161</v>
      </c>
      <c r="D38" s="6" t="s">
        <v>29</v>
      </c>
      <c r="E38" s="6" t="s">
        <v>30</v>
      </c>
      <c r="F38" s="5" t="s">
        <v>31</v>
      </c>
      <c r="G38" s="6" t="s">
        <v>31</v>
      </c>
      <c r="H38" s="6" t="s">
        <v>31</v>
      </c>
      <c r="I38" s="7">
        <v>44216</v>
      </c>
      <c r="J38" s="5" t="s">
        <v>162</v>
      </c>
      <c r="K38" s="5" t="s">
        <v>33</v>
      </c>
      <c r="L38" s="6" t="s">
        <v>29</v>
      </c>
      <c r="M38" s="6" t="s">
        <v>30</v>
      </c>
      <c r="N38" s="5" t="s">
        <v>163</v>
      </c>
      <c r="O38" s="5" t="s">
        <v>164</v>
      </c>
      <c r="P38" s="6" t="s">
        <v>289</v>
      </c>
      <c r="Q38" s="6" t="s">
        <v>37</v>
      </c>
      <c r="R38" s="6"/>
      <c r="S38" s="6" t="s">
        <v>52</v>
      </c>
      <c r="T38" s="6" t="s">
        <v>165</v>
      </c>
      <c r="U38" s="5" t="s">
        <v>27</v>
      </c>
      <c r="V38" s="5" t="s">
        <v>40</v>
      </c>
      <c r="W38" s="8">
        <v>0</v>
      </c>
      <c r="X38" s="8">
        <v>0</v>
      </c>
      <c r="Y38" s="8">
        <v>-238.23</v>
      </c>
      <c r="Z38" s="6" t="s">
        <v>31</v>
      </c>
      <c r="AA38" s="9" t="str">
        <f>IF(janvier[[#This Row],[Type OT]]="C",Y38,"")</f>
        <v/>
      </c>
      <c r="AB38" s="9">
        <f>IF(janvier[[#This Row],[Type OT]]="RE",Y38,"")</f>
        <v>-238.23</v>
      </c>
      <c r="AC38" s="9" t="str">
        <f>IF(janvier[[#This Row],[Type OT]]="R-",janvier[[#This Row],[Montant affecté]],"")</f>
        <v/>
      </c>
      <c r="AD38" s="9" t="str">
        <f>+IF(janvier[[#This Row],[Type OT]]="R+",janvier[[#This Row],[Montant affecté]],"")</f>
        <v/>
      </c>
      <c r="AE38" s="9" t="str">
        <f>IF(janvier[[#This Row],[Type OT]]="SE",janvier[[#This Row],[Montant affecté]],"")</f>
        <v/>
      </c>
      <c r="AF38" s="9"/>
    </row>
    <row r="39" spans="1:32" x14ac:dyDescent="0.35">
      <c r="A39" s="5" t="s">
        <v>26</v>
      </c>
      <c r="B39" s="5" t="s">
        <v>56</v>
      </c>
      <c r="C39" s="5" t="s">
        <v>33</v>
      </c>
      <c r="D39" s="6" t="s">
        <v>29</v>
      </c>
      <c r="E39" s="6" t="s">
        <v>30</v>
      </c>
      <c r="F39" s="5" t="s">
        <v>31</v>
      </c>
      <c r="G39" s="6" t="s">
        <v>31</v>
      </c>
      <c r="H39" s="6" t="s">
        <v>31</v>
      </c>
      <c r="I39" s="7">
        <v>44214</v>
      </c>
      <c r="J39" s="5" t="s">
        <v>162</v>
      </c>
      <c r="K39" s="5" t="s">
        <v>33</v>
      </c>
      <c r="L39" s="6" t="s">
        <v>29</v>
      </c>
      <c r="M39" s="6" t="s">
        <v>30</v>
      </c>
      <c r="N39" s="5" t="s">
        <v>168</v>
      </c>
      <c r="O39" s="5" t="s">
        <v>169</v>
      </c>
      <c r="P39" s="6" t="s">
        <v>289</v>
      </c>
      <c r="Q39" s="6" t="s">
        <v>37</v>
      </c>
      <c r="R39" s="6" t="s">
        <v>170</v>
      </c>
      <c r="S39" s="6" t="s">
        <v>92</v>
      </c>
      <c r="T39" s="6" t="s">
        <v>31</v>
      </c>
      <c r="U39" s="5" t="s">
        <v>64</v>
      </c>
      <c r="V39" s="5" t="s">
        <v>93</v>
      </c>
      <c r="W39" s="8">
        <v>0</v>
      </c>
      <c r="X39" s="8">
        <v>0</v>
      </c>
      <c r="Y39" s="8">
        <v>426.69</v>
      </c>
      <c r="Z39" s="6" t="s">
        <v>32</v>
      </c>
      <c r="AA39" s="9">
        <f>IF(janvier[[#This Row],[Type OT]]="C",Y39,"")</f>
        <v>426.69</v>
      </c>
      <c r="AB39" s="9" t="str">
        <f>IF(janvier[[#This Row],[Type OT]]="RE",Y39,"")</f>
        <v/>
      </c>
      <c r="AC39" s="9" t="str">
        <f>IF(janvier[[#This Row],[Type OT]]="R-",janvier[[#This Row],[Montant affecté]],"")</f>
        <v/>
      </c>
      <c r="AD39" s="9" t="str">
        <f>+IF(janvier[[#This Row],[Type OT]]="R+",janvier[[#This Row],[Montant affecté]],"")</f>
        <v/>
      </c>
      <c r="AE39" s="9" t="str">
        <f>IF(janvier[[#This Row],[Type OT]]="SE",janvier[[#This Row],[Montant affecté]],"")</f>
        <v/>
      </c>
      <c r="AF39" s="9" t="s">
        <v>218</v>
      </c>
    </row>
    <row r="40" spans="1:32" x14ac:dyDescent="0.35">
      <c r="A40" s="5" t="s">
        <v>26</v>
      </c>
      <c r="B40" s="5" t="s">
        <v>27</v>
      </c>
      <c r="C40" s="5" t="s">
        <v>33</v>
      </c>
      <c r="D40" s="6" t="s">
        <v>29</v>
      </c>
      <c r="E40" s="6" t="s">
        <v>30</v>
      </c>
      <c r="F40" s="5" t="s">
        <v>31</v>
      </c>
      <c r="G40" s="6" t="s">
        <v>31</v>
      </c>
      <c r="H40" s="6" t="s">
        <v>31</v>
      </c>
      <c r="I40" s="7">
        <v>44214</v>
      </c>
      <c r="J40" s="5" t="s">
        <v>162</v>
      </c>
      <c r="K40" s="5" t="s">
        <v>33</v>
      </c>
      <c r="L40" s="6" t="s">
        <v>29</v>
      </c>
      <c r="M40" s="6" t="s">
        <v>30</v>
      </c>
      <c r="N40" s="5" t="s">
        <v>171</v>
      </c>
      <c r="O40" s="5" t="s">
        <v>172</v>
      </c>
      <c r="P40" s="6" t="s">
        <v>289</v>
      </c>
      <c r="Q40" s="6" t="s">
        <v>37</v>
      </c>
      <c r="R40" s="6"/>
      <c r="S40" s="6" t="s">
        <v>68</v>
      </c>
      <c r="T40" s="6" t="s">
        <v>39</v>
      </c>
      <c r="U40" s="5" t="s">
        <v>27</v>
      </c>
      <c r="V40" s="5" t="s">
        <v>69</v>
      </c>
      <c r="W40" s="8">
        <v>0</v>
      </c>
      <c r="X40" s="8">
        <v>0</v>
      </c>
      <c r="Y40" s="8">
        <v>-1064.97</v>
      </c>
      <c r="Z40" s="6" t="s">
        <v>31</v>
      </c>
      <c r="AA40" s="9" t="str">
        <f>IF(janvier[[#This Row],[Type OT]]="C",Y40,"")</f>
        <v/>
      </c>
      <c r="AB40" s="9">
        <f>IF(janvier[[#This Row],[Type OT]]="RE",Y40,"")</f>
        <v>-1064.97</v>
      </c>
      <c r="AC40" s="9" t="str">
        <f>IF(janvier[[#This Row],[Type OT]]="R-",janvier[[#This Row],[Montant affecté]],"")</f>
        <v/>
      </c>
      <c r="AD40" s="9" t="str">
        <f>+IF(janvier[[#This Row],[Type OT]]="R+",janvier[[#This Row],[Montant affecté]],"")</f>
        <v/>
      </c>
      <c r="AE40" s="9" t="str">
        <f>IF(janvier[[#This Row],[Type OT]]="SE",janvier[[#This Row],[Montant affecté]],"")</f>
        <v/>
      </c>
      <c r="AF40" s="9"/>
    </row>
    <row r="41" spans="1:32" x14ac:dyDescent="0.35">
      <c r="A41" s="5" t="s">
        <v>26</v>
      </c>
      <c r="B41" s="5" t="s">
        <v>56</v>
      </c>
      <c r="C41" s="5" t="s">
        <v>33</v>
      </c>
      <c r="D41" s="6" t="s">
        <v>29</v>
      </c>
      <c r="E41" s="6" t="s">
        <v>30</v>
      </c>
      <c r="F41" s="5" t="s">
        <v>31</v>
      </c>
      <c r="G41" s="6" t="s">
        <v>31</v>
      </c>
      <c r="H41" s="6" t="s">
        <v>31</v>
      </c>
      <c r="I41" s="7">
        <v>44214</v>
      </c>
      <c r="J41" s="5" t="s">
        <v>162</v>
      </c>
      <c r="K41" s="5" t="s">
        <v>33</v>
      </c>
      <c r="L41" s="6" t="s">
        <v>29</v>
      </c>
      <c r="M41" s="6" t="s">
        <v>30</v>
      </c>
      <c r="N41" s="5" t="s">
        <v>173</v>
      </c>
      <c r="O41" s="5" t="s">
        <v>174</v>
      </c>
      <c r="P41" s="6" t="s">
        <v>289</v>
      </c>
      <c r="Q41" s="6" t="s">
        <v>37</v>
      </c>
      <c r="R41" s="6" t="s">
        <v>62</v>
      </c>
      <c r="S41" s="6" t="s">
        <v>68</v>
      </c>
      <c r="T41" s="6" t="s">
        <v>31</v>
      </c>
      <c r="U41" s="5" t="s">
        <v>64</v>
      </c>
      <c r="V41" s="5" t="s">
        <v>69</v>
      </c>
      <c r="W41" s="8">
        <v>0</v>
      </c>
      <c r="X41" s="8">
        <v>0</v>
      </c>
      <c r="Y41" s="8">
        <v>935.62</v>
      </c>
      <c r="Z41" s="6" t="s">
        <v>32</v>
      </c>
      <c r="AA41" s="9">
        <f>IF(janvier[[#This Row],[Type OT]]="C",Y41,"")</f>
        <v>935.62</v>
      </c>
      <c r="AB41" s="9" t="str">
        <f>IF(janvier[[#This Row],[Type OT]]="RE",Y41,"")</f>
        <v/>
      </c>
      <c r="AC41" s="9" t="str">
        <f>IF(janvier[[#This Row],[Type OT]]="R-",janvier[[#This Row],[Montant affecté]],"")</f>
        <v/>
      </c>
      <c r="AD41" s="9" t="str">
        <f>+IF(janvier[[#This Row],[Type OT]]="R+",janvier[[#This Row],[Montant affecté]],"")</f>
        <v/>
      </c>
      <c r="AE41" s="9" t="str">
        <f>IF(janvier[[#This Row],[Type OT]]="SE",janvier[[#This Row],[Montant affecté]],"")</f>
        <v/>
      </c>
      <c r="AF41" s="9" t="s">
        <v>218</v>
      </c>
    </row>
    <row r="42" spans="1:32" x14ac:dyDescent="0.35">
      <c r="A42" s="5" t="s">
        <v>26</v>
      </c>
      <c r="B42" s="5" t="s">
        <v>27</v>
      </c>
      <c r="C42" s="5" t="s">
        <v>33</v>
      </c>
      <c r="D42" s="6" t="s">
        <v>29</v>
      </c>
      <c r="E42" s="6" t="s">
        <v>30</v>
      </c>
      <c r="F42" s="5" t="s">
        <v>31</v>
      </c>
      <c r="G42" s="6" t="s">
        <v>31</v>
      </c>
      <c r="H42" s="6" t="s">
        <v>31</v>
      </c>
      <c r="I42" s="7">
        <v>44216</v>
      </c>
      <c r="J42" s="5" t="s">
        <v>162</v>
      </c>
      <c r="K42" s="5" t="s">
        <v>72</v>
      </c>
      <c r="L42" s="6" t="s">
        <v>73</v>
      </c>
      <c r="M42" s="6" t="s">
        <v>30</v>
      </c>
      <c r="N42" s="5" t="s">
        <v>175</v>
      </c>
      <c r="O42" s="5" t="s">
        <v>176</v>
      </c>
      <c r="P42" s="6" t="s">
        <v>289</v>
      </c>
      <c r="Q42" s="6" t="s">
        <v>76</v>
      </c>
      <c r="R42" s="6"/>
      <c r="S42" s="6" t="s">
        <v>177</v>
      </c>
      <c r="T42" s="6" t="s">
        <v>165</v>
      </c>
      <c r="U42" s="5" t="s">
        <v>27</v>
      </c>
      <c r="V42" s="5" t="s">
        <v>178</v>
      </c>
      <c r="W42" s="8">
        <v>0</v>
      </c>
      <c r="X42" s="8">
        <v>0</v>
      </c>
      <c r="Y42" s="8">
        <v>-82.26</v>
      </c>
      <c r="Z42" s="6" t="s">
        <v>31</v>
      </c>
      <c r="AA42" s="9" t="str">
        <f>IF(janvier[[#This Row],[Type OT]]="C",Y42,"")</f>
        <v/>
      </c>
      <c r="AB42" s="9">
        <f>IF(janvier[[#This Row],[Type OT]]="RE",Y42,"")</f>
        <v>-82.26</v>
      </c>
      <c r="AC42" s="9" t="str">
        <f>IF(janvier[[#This Row],[Type OT]]="R-",janvier[[#This Row],[Montant affecté]],"")</f>
        <v/>
      </c>
      <c r="AD42" s="9" t="str">
        <f>+IF(janvier[[#This Row],[Type OT]]="R+",janvier[[#This Row],[Montant affecté]],"")</f>
        <v/>
      </c>
      <c r="AE42" s="9" t="str">
        <f>IF(janvier[[#This Row],[Type OT]]="SE",janvier[[#This Row],[Montant affecté]],"")</f>
        <v/>
      </c>
      <c r="AF42" s="9"/>
    </row>
    <row r="43" spans="1:32" x14ac:dyDescent="0.35">
      <c r="A43" s="5" t="s">
        <v>26</v>
      </c>
      <c r="B43" s="5" t="s">
        <v>27</v>
      </c>
      <c r="C43" s="5" t="s">
        <v>33</v>
      </c>
      <c r="D43" s="6" t="s">
        <v>29</v>
      </c>
      <c r="E43" s="6" t="s">
        <v>30</v>
      </c>
      <c r="F43" s="5" t="s">
        <v>31</v>
      </c>
      <c r="G43" s="6" t="s">
        <v>31</v>
      </c>
      <c r="H43" s="6" t="s">
        <v>31</v>
      </c>
      <c r="I43" s="7">
        <v>44217</v>
      </c>
      <c r="J43" s="5" t="s">
        <v>162</v>
      </c>
      <c r="K43" s="5" t="s">
        <v>33</v>
      </c>
      <c r="L43" s="6" t="s">
        <v>29</v>
      </c>
      <c r="M43" s="6" t="s">
        <v>30</v>
      </c>
      <c r="N43" s="5" t="s">
        <v>179</v>
      </c>
      <c r="O43" s="5" t="s">
        <v>180</v>
      </c>
      <c r="P43" s="6" t="s">
        <v>289</v>
      </c>
      <c r="Q43" s="6" t="s">
        <v>37</v>
      </c>
      <c r="R43" s="6"/>
      <c r="S43" s="6" t="s">
        <v>100</v>
      </c>
      <c r="T43" s="6" t="s">
        <v>181</v>
      </c>
      <c r="U43" s="5" t="s">
        <v>27</v>
      </c>
      <c r="V43" s="5" t="s">
        <v>101</v>
      </c>
      <c r="W43" s="8">
        <v>0</v>
      </c>
      <c r="X43" s="8">
        <v>0</v>
      </c>
      <c r="Y43" s="8">
        <v>-223.4</v>
      </c>
      <c r="Z43" s="6" t="s">
        <v>31</v>
      </c>
      <c r="AA43" s="9" t="str">
        <f>IF(janvier[[#This Row],[Type OT]]="C",Y43,"")</f>
        <v/>
      </c>
      <c r="AB43" s="9">
        <f>IF(janvier[[#This Row],[Type OT]]="RE",Y43,"")</f>
        <v>-223.4</v>
      </c>
      <c r="AC43" s="9" t="str">
        <f>IF(janvier[[#This Row],[Type OT]]="R-",janvier[[#This Row],[Montant affecté]],"")</f>
        <v/>
      </c>
      <c r="AD43" s="9" t="str">
        <f>+IF(janvier[[#This Row],[Type OT]]="R+",janvier[[#This Row],[Montant affecté]],"")</f>
        <v/>
      </c>
      <c r="AE43" s="9" t="str">
        <f>IF(janvier[[#This Row],[Type OT]]="SE",janvier[[#This Row],[Montant affecté]],"")</f>
        <v/>
      </c>
      <c r="AF43" s="9"/>
    </row>
    <row r="44" spans="1:32" x14ac:dyDescent="0.35">
      <c r="A44" s="5" t="s">
        <v>26</v>
      </c>
      <c r="B44" s="5" t="s">
        <v>46</v>
      </c>
      <c r="C44" s="5" t="s">
        <v>33</v>
      </c>
      <c r="D44" s="6" t="s">
        <v>29</v>
      </c>
      <c r="E44" s="6" t="s">
        <v>30</v>
      </c>
      <c r="F44" s="5" t="s">
        <v>31</v>
      </c>
      <c r="G44" s="6" t="s">
        <v>31</v>
      </c>
      <c r="H44" s="6" t="s">
        <v>31</v>
      </c>
      <c r="I44" s="7">
        <v>44218</v>
      </c>
      <c r="J44" s="5" t="s">
        <v>162</v>
      </c>
      <c r="K44" s="5" t="s">
        <v>33</v>
      </c>
      <c r="L44" s="6" t="s">
        <v>29</v>
      </c>
      <c r="M44" s="6" t="s">
        <v>30</v>
      </c>
      <c r="N44" s="5" t="s">
        <v>182</v>
      </c>
      <c r="O44" s="5" t="s">
        <v>183</v>
      </c>
      <c r="P44" s="6" t="s">
        <v>289</v>
      </c>
      <c r="Q44" s="6" t="s">
        <v>37</v>
      </c>
      <c r="R44" s="6"/>
      <c r="S44" s="6" t="s">
        <v>63</v>
      </c>
      <c r="T44" s="6" t="s">
        <v>31</v>
      </c>
      <c r="U44" s="5" t="s">
        <v>53</v>
      </c>
      <c r="V44" s="5" t="s">
        <v>65</v>
      </c>
      <c r="W44" s="8">
        <v>0</v>
      </c>
      <c r="X44" s="8">
        <v>0</v>
      </c>
      <c r="Y44" s="8">
        <v>-1688.08</v>
      </c>
      <c r="Z44" s="6" t="s">
        <v>31</v>
      </c>
      <c r="AA44" s="9" t="str">
        <f>IF(janvier[[#This Row],[Type OT]]="C",Y44,"")</f>
        <v/>
      </c>
      <c r="AB44" s="9" t="str">
        <f>IF(janvier[[#This Row],[Type OT]]="RE",Y44,"")</f>
        <v/>
      </c>
      <c r="AC44" s="9">
        <f>IF(janvier[[#This Row],[Type OT]]="R-",janvier[[#This Row],[Montant affecté]],"")</f>
        <v>-1688.08</v>
      </c>
      <c r="AD44" s="9" t="str">
        <f>+IF(janvier[[#This Row],[Type OT]]="R+",janvier[[#This Row],[Montant affecté]],"")</f>
        <v/>
      </c>
      <c r="AE44" s="9" t="str">
        <f>IF(janvier[[#This Row],[Type OT]]="SE",janvier[[#This Row],[Montant affecté]],"")</f>
        <v/>
      </c>
      <c r="AF44" s="9"/>
    </row>
    <row r="45" spans="1:32" x14ac:dyDescent="0.35">
      <c r="A45" s="5" t="s">
        <v>26</v>
      </c>
      <c r="B45" s="5" t="s">
        <v>46</v>
      </c>
      <c r="C45" s="5" t="s">
        <v>33</v>
      </c>
      <c r="D45" s="6" t="s">
        <v>29</v>
      </c>
      <c r="E45" s="6" t="s">
        <v>30</v>
      </c>
      <c r="F45" s="5" t="s">
        <v>31</v>
      </c>
      <c r="G45" s="6" t="s">
        <v>31</v>
      </c>
      <c r="H45" s="6" t="s">
        <v>31</v>
      </c>
      <c r="I45" s="7">
        <v>44218</v>
      </c>
      <c r="J45" s="5" t="s">
        <v>162</v>
      </c>
      <c r="K45" s="5" t="s">
        <v>33</v>
      </c>
      <c r="L45" s="6" t="s">
        <v>29</v>
      </c>
      <c r="M45" s="6" t="s">
        <v>30</v>
      </c>
      <c r="N45" s="5" t="s">
        <v>182</v>
      </c>
      <c r="O45" s="5" t="s">
        <v>183</v>
      </c>
      <c r="P45" s="6" t="s">
        <v>289</v>
      </c>
      <c r="Q45" s="6" t="s">
        <v>37</v>
      </c>
      <c r="R45" s="6"/>
      <c r="S45" s="6" t="s">
        <v>108</v>
      </c>
      <c r="T45" s="6" t="s">
        <v>31</v>
      </c>
      <c r="U45" s="5" t="s">
        <v>53</v>
      </c>
      <c r="V45" s="5" t="s">
        <v>65</v>
      </c>
      <c r="W45" s="8">
        <v>0</v>
      </c>
      <c r="X45" s="8">
        <v>0</v>
      </c>
      <c r="Y45" s="8">
        <v>-349.68</v>
      </c>
      <c r="Z45" s="6" t="s">
        <v>31</v>
      </c>
      <c r="AA45" s="9" t="str">
        <f>IF(janvier[[#This Row],[Type OT]]="C",Y45,"")</f>
        <v/>
      </c>
      <c r="AB45" s="9" t="str">
        <f>IF(janvier[[#This Row],[Type OT]]="RE",Y45,"")</f>
        <v/>
      </c>
      <c r="AC45" s="9">
        <f>IF(janvier[[#This Row],[Type OT]]="R-",janvier[[#This Row],[Montant affecté]],"")</f>
        <v>-349.68</v>
      </c>
      <c r="AD45" s="9" t="str">
        <f>+IF(janvier[[#This Row],[Type OT]]="R+",janvier[[#This Row],[Montant affecté]],"")</f>
        <v/>
      </c>
      <c r="AE45" s="9" t="str">
        <f>IF(janvier[[#This Row],[Type OT]]="SE",janvier[[#This Row],[Montant affecté]],"")</f>
        <v/>
      </c>
      <c r="AF45" s="9"/>
    </row>
    <row r="46" spans="1:32" x14ac:dyDescent="0.35">
      <c r="A46" s="5" t="s">
        <v>26</v>
      </c>
      <c r="B46" s="5" t="s">
        <v>54</v>
      </c>
      <c r="C46" s="5" t="s">
        <v>33</v>
      </c>
      <c r="D46" s="6" t="s">
        <v>29</v>
      </c>
      <c r="E46" s="6" t="s">
        <v>30</v>
      </c>
      <c r="F46" s="5" t="s">
        <v>31</v>
      </c>
      <c r="G46" s="6" t="s">
        <v>31</v>
      </c>
      <c r="H46" s="6" t="s">
        <v>31</v>
      </c>
      <c r="I46" s="7">
        <v>44218</v>
      </c>
      <c r="J46" s="5" t="s">
        <v>162</v>
      </c>
      <c r="K46" s="5" t="s">
        <v>33</v>
      </c>
      <c r="L46" s="6" t="s">
        <v>29</v>
      </c>
      <c r="M46" s="6" t="s">
        <v>30</v>
      </c>
      <c r="N46" s="5" t="s">
        <v>182</v>
      </c>
      <c r="O46" s="5" t="s">
        <v>183</v>
      </c>
      <c r="P46" s="6" t="s">
        <v>289</v>
      </c>
      <c r="Q46" s="6" t="s">
        <v>37</v>
      </c>
      <c r="R46" s="6"/>
      <c r="S46" s="6" t="s">
        <v>63</v>
      </c>
      <c r="T46" s="6" t="s">
        <v>31</v>
      </c>
      <c r="U46" s="5" t="s">
        <v>55</v>
      </c>
      <c r="V46" s="5" t="s">
        <v>65</v>
      </c>
      <c r="W46" s="8">
        <v>0</v>
      </c>
      <c r="X46" s="8">
        <v>0</v>
      </c>
      <c r="Y46" s="8">
        <v>1612.78</v>
      </c>
      <c r="Z46" s="6" t="s">
        <v>31</v>
      </c>
      <c r="AA46" s="9" t="str">
        <f>IF(janvier[[#This Row],[Type OT]]="C",Y46,"")</f>
        <v/>
      </c>
      <c r="AB46" s="9" t="str">
        <f>IF(janvier[[#This Row],[Type OT]]="RE",Y46,"")</f>
        <v/>
      </c>
      <c r="AC46" s="9" t="str">
        <f>IF(janvier[[#This Row],[Type OT]]="R-",janvier[[#This Row],[Montant affecté]],"")</f>
        <v/>
      </c>
      <c r="AD46" s="9">
        <f>+IF(janvier[[#This Row],[Type OT]]="R+",janvier[[#This Row],[Montant affecté]],"")</f>
        <v>1612.78</v>
      </c>
      <c r="AE46" s="9" t="str">
        <f>IF(janvier[[#This Row],[Type OT]]="SE",janvier[[#This Row],[Montant affecté]],"")</f>
        <v/>
      </c>
      <c r="AF46" s="9"/>
    </row>
    <row r="47" spans="1:32" x14ac:dyDescent="0.35">
      <c r="A47" s="5" t="s">
        <v>26</v>
      </c>
      <c r="B47" s="5" t="s">
        <v>54</v>
      </c>
      <c r="C47" s="5" t="s">
        <v>33</v>
      </c>
      <c r="D47" s="6" t="s">
        <v>29</v>
      </c>
      <c r="E47" s="6" t="s">
        <v>30</v>
      </c>
      <c r="F47" s="5" t="s">
        <v>31</v>
      </c>
      <c r="G47" s="6" t="s">
        <v>31</v>
      </c>
      <c r="H47" s="6" t="s">
        <v>31</v>
      </c>
      <c r="I47" s="7">
        <v>44218</v>
      </c>
      <c r="J47" s="5" t="s">
        <v>162</v>
      </c>
      <c r="K47" s="5" t="s">
        <v>33</v>
      </c>
      <c r="L47" s="6" t="s">
        <v>29</v>
      </c>
      <c r="M47" s="6" t="s">
        <v>30</v>
      </c>
      <c r="N47" s="5" t="s">
        <v>182</v>
      </c>
      <c r="O47" s="5" t="s">
        <v>183</v>
      </c>
      <c r="P47" s="6" t="s">
        <v>289</v>
      </c>
      <c r="Q47" s="6" t="s">
        <v>37</v>
      </c>
      <c r="R47" s="6"/>
      <c r="S47" s="6" t="s">
        <v>108</v>
      </c>
      <c r="T47" s="6" t="s">
        <v>31</v>
      </c>
      <c r="U47" s="5" t="s">
        <v>55</v>
      </c>
      <c r="V47" s="5" t="s">
        <v>65</v>
      </c>
      <c r="W47" s="8">
        <v>0</v>
      </c>
      <c r="X47" s="8">
        <v>0</v>
      </c>
      <c r="Y47" s="8">
        <v>349.68</v>
      </c>
      <c r="Z47" s="6" t="s">
        <v>31</v>
      </c>
      <c r="AA47" s="9" t="str">
        <f>IF(janvier[[#This Row],[Type OT]]="C",Y47,"")</f>
        <v/>
      </c>
      <c r="AB47" s="9" t="str">
        <f>IF(janvier[[#This Row],[Type OT]]="RE",Y47,"")</f>
        <v/>
      </c>
      <c r="AC47" s="9" t="str">
        <f>IF(janvier[[#This Row],[Type OT]]="R-",janvier[[#This Row],[Montant affecté]],"")</f>
        <v/>
      </c>
      <c r="AD47" s="9">
        <f>+IF(janvier[[#This Row],[Type OT]]="R+",janvier[[#This Row],[Montant affecté]],"")</f>
        <v>349.68</v>
      </c>
      <c r="AE47" s="9" t="str">
        <f>IF(janvier[[#This Row],[Type OT]]="SE",janvier[[#This Row],[Montant affecté]],"")</f>
        <v/>
      </c>
      <c r="AF47" s="9"/>
    </row>
    <row r="48" spans="1:32" x14ac:dyDescent="0.35">
      <c r="A48" s="5" t="s">
        <v>26</v>
      </c>
      <c r="B48" s="5" t="s">
        <v>46</v>
      </c>
      <c r="C48" s="5" t="s">
        <v>33</v>
      </c>
      <c r="D48" s="6" t="s">
        <v>29</v>
      </c>
      <c r="E48" s="6" t="s">
        <v>30</v>
      </c>
      <c r="F48" s="5" t="s">
        <v>31</v>
      </c>
      <c r="G48" s="6" t="s">
        <v>31</v>
      </c>
      <c r="H48" s="6" t="s">
        <v>31</v>
      </c>
      <c r="I48" s="7">
        <v>44218</v>
      </c>
      <c r="J48" s="5" t="s">
        <v>162</v>
      </c>
      <c r="K48" s="5" t="s">
        <v>33</v>
      </c>
      <c r="L48" s="6" t="s">
        <v>29</v>
      </c>
      <c r="M48" s="6" t="s">
        <v>30</v>
      </c>
      <c r="N48" s="5" t="s">
        <v>184</v>
      </c>
      <c r="O48" s="5" t="s">
        <v>185</v>
      </c>
      <c r="P48" s="6" t="s">
        <v>289</v>
      </c>
      <c r="Q48" s="6" t="s">
        <v>37</v>
      </c>
      <c r="R48" s="6"/>
      <c r="S48" s="6" t="s">
        <v>109</v>
      </c>
      <c r="T48" s="6" t="s">
        <v>31</v>
      </c>
      <c r="U48" s="5" t="s">
        <v>53</v>
      </c>
      <c r="V48" s="5" t="s">
        <v>65</v>
      </c>
      <c r="W48" s="8">
        <v>0</v>
      </c>
      <c r="X48" s="8">
        <v>0</v>
      </c>
      <c r="Y48" s="8">
        <v>-724.82</v>
      </c>
      <c r="Z48" s="6" t="s">
        <v>31</v>
      </c>
      <c r="AA48" s="9" t="str">
        <f>IF(janvier[[#This Row],[Type OT]]="C",Y48,"")</f>
        <v/>
      </c>
      <c r="AB48" s="9" t="str">
        <f>IF(janvier[[#This Row],[Type OT]]="RE",Y48,"")</f>
        <v/>
      </c>
      <c r="AC48" s="9">
        <f>IF(janvier[[#This Row],[Type OT]]="R-",janvier[[#This Row],[Montant affecté]],"")</f>
        <v>-724.82</v>
      </c>
      <c r="AD48" s="9" t="str">
        <f>+IF(janvier[[#This Row],[Type OT]]="R+",janvier[[#This Row],[Montant affecté]],"")</f>
        <v/>
      </c>
      <c r="AE48" s="9" t="str">
        <f>IF(janvier[[#This Row],[Type OT]]="SE",janvier[[#This Row],[Montant affecté]],"")</f>
        <v/>
      </c>
      <c r="AF48" s="9"/>
    </row>
    <row r="49" spans="1:32" x14ac:dyDescent="0.35">
      <c r="A49" s="5" t="s">
        <v>26</v>
      </c>
      <c r="B49" s="5" t="s">
        <v>46</v>
      </c>
      <c r="C49" s="5" t="s">
        <v>33</v>
      </c>
      <c r="D49" s="6" t="s">
        <v>29</v>
      </c>
      <c r="E49" s="6" t="s">
        <v>30</v>
      </c>
      <c r="F49" s="5" t="s">
        <v>31</v>
      </c>
      <c r="G49" s="6" t="s">
        <v>31</v>
      </c>
      <c r="H49" s="6" t="s">
        <v>31</v>
      </c>
      <c r="I49" s="7">
        <v>44218</v>
      </c>
      <c r="J49" s="5" t="s">
        <v>162</v>
      </c>
      <c r="K49" s="5" t="s">
        <v>33</v>
      </c>
      <c r="L49" s="6" t="s">
        <v>29</v>
      </c>
      <c r="M49" s="6" t="s">
        <v>30</v>
      </c>
      <c r="N49" s="5" t="s">
        <v>184</v>
      </c>
      <c r="O49" s="5" t="s">
        <v>185</v>
      </c>
      <c r="P49" s="6" t="s">
        <v>289</v>
      </c>
      <c r="Q49" s="6" t="s">
        <v>37</v>
      </c>
      <c r="R49" s="6"/>
      <c r="S49" s="6" t="s">
        <v>52</v>
      </c>
      <c r="T49" s="6" t="s">
        <v>31</v>
      </c>
      <c r="U49" s="5" t="s">
        <v>53</v>
      </c>
      <c r="V49" s="5" t="s">
        <v>40</v>
      </c>
      <c r="W49" s="8">
        <v>0</v>
      </c>
      <c r="X49" s="8">
        <v>0</v>
      </c>
      <c r="Y49" s="8">
        <v>-442.34</v>
      </c>
      <c r="Z49" s="6" t="s">
        <v>31</v>
      </c>
      <c r="AA49" s="9" t="str">
        <f>IF(janvier[[#This Row],[Type OT]]="C",Y49,"")</f>
        <v/>
      </c>
      <c r="AB49" s="9" t="str">
        <f>IF(janvier[[#This Row],[Type OT]]="RE",Y49,"")</f>
        <v/>
      </c>
      <c r="AC49" s="9">
        <f>IF(janvier[[#This Row],[Type OT]]="R-",janvier[[#This Row],[Montant affecté]],"")</f>
        <v>-442.34</v>
      </c>
      <c r="AD49" s="9" t="str">
        <f>+IF(janvier[[#This Row],[Type OT]]="R+",janvier[[#This Row],[Montant affecté]],"")</f>
        <v/>
      </c>
      <c r="AE49" s="9" t="str">
        <f>IF(janvier[[#This Row],[Type OT]]="SE",janvier[[#This Row],[Montant affecté]],"")</f>
        <v/>
      </c>
      <c r="AF49" s="9"/>
    </row>
    <row r="50" spans="1:32" x14ac:dyDescent="0.35">
      <c r="A50" s="5" t="s">
        <v>26</v>
      </c>
      <c r="B50" s="5" t="s">
        <v>54</v>
      </c>
      <c r="C50" s="5" t="s">
        <v>33</v>
      </c>
      <c r="D50" s="6" t="s">
        <v>29</v>
      </c>
      <c r="E50" s="6" t="s">
        <v>30</v>
      </c>
      <c r="F50" s="5" t="s">
        <v>31</v>
      </c>
      <c r="G50" s="6" t="s">
        <v>31</v>
      </c>
      <c r="H50" s="6" t="s">
        <v>31</v>
      </c>
      <c r="I50" s="7">
        <v>44218</v>
      </c>
      <c r="J50" s="5" t="s">
        <v>162</v>
      </c>
      <c r="K50" s="5" t="s">
        <v>33</v>
      </c>
      <c r="L50" s="6" t="s">
        <v>29</v>
      </c>
      <c r="M50" s="6" t="s">
        <v>30</v>
      </c>
      <c r="N50" s="5" t="s">
        <v>184</v>
      </c>
      <c r="O50" s="5" t="s">
        <v>185</v>
      </c>
      <c r="P50" s="6" t="s">
        <v>289</v>
      </c>
      <c r="Q50" s="6" t="s">
        <v>37</v>
      </c>
      <c r="R50" s="6"/>
      <c r="S50" s="6" t="s">
        <v>52</v>
      </c>
      <c r="T50" s="6" t="s">
        <v>31</v>
      </c>
      <c r="U50" s="5" t="s">
        <v>55</v>
      </c>
      <c r="V50" s="5" t="s">
        <v>40</v>
      </c>
      <c r="W50" s="8">
        <v>0</v>
      </c>
      <c r="X50" s="8">
        <v>0</v>
      </c>
      <c r="Y50" s="8">
        <v>239.58</v>
      </c>
      <c r="Z50" s="6" t="s">
        <v>31</v>
      </c>
      <c r="AA50" s="9" t="str">
        <f>IF(janvier[[#This Row],[Type OT]]="C",Y50,"")</f>
        <v/>
      </c>
      <c r="AB50" s="9" t="str">
        <f>IF(janvier[[#This Row],[Type OT]]="RE",Y50,"")</f>
        <v/>
      </c>
      <c r="AC50" s="9" t="str">
        <f>IF(janvier[[#This Row],[Type OT]]="R-",janvier[[#This Row],[Montant affecté]],"")</f>
        <v/>
      </c>
      <c r="AD50" s="9">
        <f>+IF(janvier[[#This Row],[Type OT]]="R+",janvier[[#This Row],[Montant affecté]],"")</f>
        <v>239.58</v>
      </c>
      <c r="AE50" s="9" t="str">
        <f>IF(janvier[[#This Row],[Type OT]]="SE",janvier[[#This Row],[Montant affecté]],"")</f>
        <v/>
      </c>
      <c r="AF50" s="9"/>
    </row>
    <row r="51" spans="1:32" x14ac:dyDescent="0.35">
      <c r="A51" s="5" t="s">
        <v>26</v>
      </c>
      <c r="B51" s="5" t="s">
        <v>46</v>
      </c>
      <c r="C51" s="5" t="s">
        <v>33</v>
      </c>
      <c r="D51" s="6" t="s">
        <v>29</v>
      </c>
      <c r="E51" s="6" t="s">
        <v>30</v>
      </c>
      <c r="F51" s="5" t="s">
        <v>31</v>
      </c>
      <c r="G51" s="6" t="s">
        <v>31</v>
      </c>
      <c r="H51" s="6" t="s">
        <v>31</v>
      </c>
      <c r="I51" s="7">
        <v>44218</v>
      </c>
      <c r="J51" s="5" t="s">
        <v>162</v>
      </c>
      <c r="K51" s="5" t="s">
        <v>33</v>
      </c>
      <c r="L51" s="6" t="s">
        <v>29</v>
      </c>
      <c r="M51" s="6" t="s">
        <v>30</v>
      </c>
      <c r="N51" s="5" t="s">
        <v>184</v>
      </c>
      <c r="O51" s="5" t="s">
        <v>185</v>
      </c>
      <c r="P51" s="6" t="s">
        <v>289</v>
      </c>
      <c r="Q51" s="6" t="s">
        <v>37</v>
      </c>
      <c r="R51" s="6"/>
      <c r="S51" s="6" t="s">
        <v>52</v>
      </c>
      <c r="T51" s="6" t="s">
        <v>31</v>
      </c>
      <c r="U51" s="5" t="s">
        <v>53</v>
      </c>
      <c r="V51" s="5" t="s">
        <v>40</v>
      </c>
      <c r="W51" s="8">
        <v>0</v>
      </c>
      <c r="X51" s="8">
        <v>0</v>
      </c>
      <c r="Y51" s="8">
        <v>-413.86</v>
      </c>
      <c r="Z51" s="6" t="s">
        <v>31</v>
      </c>
      <c r="AA51" s="9" t="str">
        <f>IF(janvier[[#This Row],[Type OT]]="C",Y51,"")</f>
        <v/>
      </c>
      <c r="AB51" s="9" t="str">
        <f>IF(janvier[[#This Row],[Type OT]]="RE",Y51,"")</f>
        <v/>
      </c>
      <c r="AC51" s="9">
        <f>IF(janvier[[#This Row],[Type OT]]="R-",janvier[[#This Row],[Montant affecté]],"")</f>
        <v>-413.86</v>
      </c>
      <c r="AD51" s="9" t="str">
        <f>+IF(janvier[[#This Row],[Type OT]]="R+",janvier[[#This Row],[Montant affecté]],"")</f>
        <v/>
      </c>
      <c r="AE51" s="9" t="str">
        <f>IF(janvier[[#This Row],[Type OT]]="SE",janvier[[#This Row],[Montant affecté]],"")</f>
        <v/>
      </c>
      <c r="AF51" s="9"/>
    </row>
    <row r="52" spans="1:32" x14ac:dyDescent="0.35">
      <c r="A52" s="5" t="s">
        <v>26</v>
      </c>
      <c r="B52" s="5" t="s">
        <v>54</v>
      </c>
      <c r="C52" s="5" t="s">
        <v>33</v>
      </c>
      <c r="D52" s="6" t="s">
        <v>29</v>
      </c>
      <c r="E52" s="6" t="s">
        <v>30</v>
      </c>
      <c r="F52" s="5" t="s">
        <v>31</v>
      </c>
      <c r="G52" s="6" t="s">
        <v>31</v>
      </c>
      <c r="H52" s="6" t="s">
        <v>31</v>
      </c>
      <c r="I52" s="7">
        <v>44218</v>
      </c>
      <c r="J52" s="5" t="s">
        <v>162</v>
      </c>
      <c r="K52" s="5" t="s">
        <v>33</v>
      </c>
      <c r="L52" s="6" t="s">
        <v>29</v>
      </c>
      <c r="M52" s="6" t="s">
        <v>30</v>
      </c>
      <c r="N52" s="5" t="s">
        <v>184</v>
      </c>
      <c r="O52" s="5" t="s">
        <v>185</v>
      </c>
      <c r="P52" s="6" t="s">
        <v>289</v>
      </c>
      <c r="Q52" s="6" t="s">
        <v>37</v>
      </c>
      <c r="R52" s="6"/>
      <c r="S52" s="6" t="s">
        <v>52</v>
      </c>
      <c r="T52" s="6" t="s">
        <v>31</v>
      </c>
      <c r="U52" s="5" t="s">
        <v>55</v>
      </c>
      <c r="V52" s="5" t="s">
        <v>40</v>
      </c>
      <c r="W52" s="8">
        <v>0</v>
      </c>
      <c r="X52" s="8">
        <v>0</v>
      </c>
      <c r="Y52" s="8">
        <v>393.03</v>
      </c>
      <c r="Z52" s="6" t="s">
        <v>31</v>
      </c>
      <c r="AA52" s="9" t="str">
        <f>IF(janvier[[#This Row],[Type OT]]="C",Y52,"")</f>
        <v/>
      </c>
      <c r="AB52" s="9" t="str">
        <f>IF(janvier[[#This Row],[Type OT]]="RE",Y52,"")</f>
        <v/>
      </c>
      <c r="AC52" s="9" t="str">
        <f>IF(janvier[[#This Row],[Type OT]]="R-",janvier[[#This Row],[Montant affecté]],"")</f>
        <v/>
      </c>
      <c r="AD52" s="9">
        <f>+IF(janvier[[#This Row],[Type OT]]="R+",janvier[[#This Row],[Montant affecté]],"")</f>
        <v>393.03</v>
      </c>
      <c r="AE52" s="9" t="str">
        <f>IF(janvier[[#This Row],[Type OT]]="SE",janvier[[#This Row],[Montant affecté]],"")</f>
        <v/>
      </c>
      <c r="AF52" s="9"/>
    </row>
    <row r="53" spans="1:32" x14ac:dyDescent="0.35">
      <c r="A53" s="5" t="s">
        <v>26</v>
      </c>
      <c r="B53" s="5" t="s">
        <v>46</v>
      </c>
      <c r="C53" s="5" t="s">
        <v>33</v>
      </c>
      <c r="D53" s="6" t="s">
        <v>29</v>
      </c>
      <c r="E53" s="6" t="s">
        <v>30</v>
      </c>
      <c r="F53" s="5" t="s">
        <v>31</v>
      </c>
      <c r="G53" s="6" t="s">
        <v>31</v>
      </c>
      <c r="H53" s="6" t="s">
        <v>31</v>
      </c>
      <c r="I53" s="7">
        <v>44218</v>
      </c>
      <c r="J53" s="5" t="s">
        <v>162</v>
      </c>
      <c r="K53" s="5" t="s">
        <v>33</v>
      </c>
      <c r="L53" s="6" t="s">
        <v>29</v>
      </c>
      <c r="M53" s="6" t="s">
        <v>30</v>
      </c>
      <c r="N53" s="5" t="s">
        <v>184</v>
      </c>
      <c r="O53" s="5" t="s">
        <v>185</v>
      </c>
      <c r="P53" s="6" t="s">
        <v>289</v>
      </c>
      <c r="Q53" s="6" t="s">
        <v>37</v>
      </c>
      <c r="R53" s="6"/>
      <c r="S53" s="6" t="s">
        <v>63</v>
      </c>
      <c r="T53" s="6" t="s">
        <v>31</v>
      </c>
      <c r="U53" s="5" t="s">
        <v>53</v>
      </c>
      <c r="V53" s="5" t="s">
        <v>65</v>
      </c>
      <c r="W53" s="8">
        <v>0</v>
      </c>
      <c r="X53" s="8">
        <v>0</v>
      </c>
      <c r="Y53" s="8">
        <v>-4622.6400000000003</v>
      </c>
      <c r="Z53" s="6" t="s">
        <v>31</v>
      </c>
      <c r="AA53" s="9" t="str">
        <f>IF(janvier[[#This Row],[Type OT]]="C",Y53,"")</f>
        <v/>
      </c>
      <c r="AB53" s="9" t="str">
        <f>IF(janvier[[#This Row],[Type OT]]="RE",Y53,"")</f>
        <v/>
      </c>
      <c r="AC53" s="9">
        <f>IF(janvier[[#This Row],[Type OT]]="R-",janvier[[#This Row],[Montant affecté]],"")</f>
        <v>-4622.6400000000003</v>
      </c>
      <c r="AD53" s="9" t="str">
        <f>+IF(janvier[[#This Row],[Type OT]]="R+",janvier[[#This Row],[Montant affecté]],"")</f>
        <v/>
      </c>
      <c r="AE53" s="9" t="str">
        <f>IF(janvier[[#This Row],[Type OT]]="SE",janvier[[#This Row],[Montant affecté]],"")</f>
        <v/>
      </c>
      <c r="AF53" s="9"/>
    </row>
    <row r="54" spans="1:32" x14ac:dyDescent="0.35">
      <c r="A54" s="5" t="s">
        <v>26</v>
      </c>
      <c r="B54" s="5" t="s">
        <v>27</v>
      </c>
      <c r="C54" s="5" t="s">
        <v>33</v>
      </c>
      <c r="D54" s="6" t="s">
        <v>29</v>
      </c>
      <c r="E54" s="6" t="s">
        <v>30</v>
      </c>
      <c r="F54" s="5" t="s">
        <v>31</v>
      </c>
      <c r="G54" s="6" t="s">
        <v>31</v>
      </c>
      <c r="H54" s="6" t="s">
        <v>31</v>
      </c>
      <c r="I54" s="7">
        <v>44218</v>
      </c>
      <c r="J54" s="5" t="s">
        <v>162</v>
      </c>
      <c r="K54" s="5" t="s">
        <v>33</v>
      </c>
      <c r="L54" s="6" t="s">
        <v>29</v>
      </c>
      <c r="M54" s="6" t="s">
        <v>30</v>
      </c>
      <c r="N54" s="5" t="s">
        <v>184</v>
      </c>
      <c r="O54" s="5" t="s">
        <v>185</v>
      </c>
      <c r="P54" s="6" t="s">
        <v>289</v>
      </c>
      <c r="Q54" s="6" t="s">
        <v>37</v>
      </c>
      <c r="R54" s="6"/>
      <c r="S54" s="6" t="s">
        <v>52</v>
      </c>
      <c r="T54" s="6" t="s">
        <v>85</v>
      </c>
      <c r="U54" s="5" t="s">
        <v>27</v>
      </c>
      <c r="V54" s="5" t="s">
        <v>40</v>
      </c>
      <c r="W54" s="8">
        <v>0</v>
      </c>
      <c r="X54" s="8">
        <v>0</v>
      </c>
      <c r="Y54" s="8">
        <v>-217.34</v>
      </c>
      <c r="Z54" s="6" t="s">
        <v>31</v>
      </c>
      <c r="AA54" s="9" t="str">
        <f>IF(janvier[[#This Row],[Type OT]]="C",Y54,"")</f>
        <v/>
      </c>
      <c r="AB54" s="9">
        <f>IF(janvier[[#This Row],[Type OT]]="RE",Y54,"")</f>
        <v>-217.34</v>
      </c>
      <c r="AC54" s="9" t="str">
        <f>IF(janvier[[#This Row],[Type OT]]="R-",janvier[[#This Row],[Montant affecté]],"")</f>
        <v/>
      </c>
      <c r="AD54" s="9" t="str">
        <f>+IF(janvier[[#This Row],[Type OT]]="R+",janvier[[#This Row],[Montant affecté]],"")</f>
        <v/>
      </c>
      <c r="AE54" s="9" t="str">
        <f>IF(janvier[[#This Row],[Type OT]]="SE",janvier[[#This Row],[Montant affecté]],"")</f>
        <v/>
      </c>
      <c r="AF54" s="9"/>
    </row>
    <row r="55" spans="1:32" x14ac:dyDescent="0.35">
      <c r="A55" s="5" t="s">
        <v>26</v>
      </c>
      <c r="B55" s="5" t="s">
        <v>56</v>
      </c>
      <c r="C55" s="5" t="s">
        <v>33</v>
      </c>
      <c r="D55" s="6" t="s">
        <v>29</v>
      </c>
      <c r="E55" s="6" t="s">
        <v>30</v>
      </c>
      <c r="F55" s="5" t="s">
        <v>31</v>
      </c>
      <c r="G55" s="6" t="s">
        <v>31</v>
      </c>
      <c r="H55" s="6" t="s">
        <v>31</v>
      </c>
      <c r="I55" s="7">
        <v>44218</v>
      </c>
      <c r="J55" s="5" t="s">
        <v>162</v>
      </c>
      <c r="K55" s="5" t="s">
        <v>33</v>
      </c>
      <c r="L55" s="6" t="s">
        <v>29</v>
      </c>
      <c r="M55" s="6" t="s">
        <v>30</v>
      </c>
      <c r="N55" s="5" t="s">
        <v>184</v>
      </c>
      <c r="O55" s="5" t="s">
        <v>185</v>
      </c>
      <c r="P55" s="6" t="s">
        <v>289</v>
      </c>
      <c r="Q55" s="6" t="s">
        <v>37</v>
      </c>
      <c r="R55" s="6" t="s">
        <v>62</v>
      </c>
      <c r="S55" s="6" t="s">
        <v>52</v>
      </c>
      <c r="T55" s="6" t="s">
        <v>31</v>
      </c>
      <c r="U55" s="5" t="s">
        <v>64</v>
      </c>
      <c r="V55" s="5" t="s">
        <v>40</v>
      </c>
      <c r="W55" s="8">
        <v>0</v>
      </c>
      <c r="X55" s="8">
        <v>0</v>
      </c>
      <c r="Y55" s="8">
        <v>157.46</v>
      </c>
      <c r="Z55" s="6" t="s">
        <v>32</v>
      </c>
      <c r="AA55" s="9">
        <f>IF(janvier[[#This Row],[Type OT]]="C",Y55,"")</f>
        <v>157.46</v>
      </c>
      <c r="AB55" s="9" t="str">
        <f>IF(janvier[[#This Row],[Type OT]]="RE",Y55,"")</f>
        <v/>
      </c>
      <c r="AC55" s="9" t="str">
        <f>IF(janvier[[#This Row],[Type OT]]="R-",janvier[[#This Row],[Montant affecté]],"")</f>
        <v/>
      </c>
      <c r="AD55" s="9" t="str">
        <f>+IF(janvier[[#This Row],[Type OT]]="R+",janvier[[#This Row],[Montant affecté]],"")</f>
        <v/>
      </c>
      <c r="AE55" s="9" t="str">
        <f>IF(janvier[[#This Row],[Type OT]]="SE",janvier[[#This Row],[Montant affecté]],"")</f>
        <v/>
      </c>
      <c r="AF55" s="9" t="s">
        <v>218</v>
      </c>
    </row>
    <row r="56" spans="1:32" x14ac:dyDescent="0.35">
      <c r="A56" s="5" t="s">
        <v>26</v>
      </c>
      <c r="B56" s="5" t="s">
        <v>54</v>
      </c>
      <c r="C56" s="5" t="s">
        <v>33</v>
      </c>
      <c r="D56" s="6" t="s">
        <v>29</v>
      </c>
      <c r="E56" s="6" t="s">
        <v>30</v>
      </c>
      <c r="F56" s="5" t="s">
        <v>31</v>
      </c>
      <c r="G56" s="6" t="s">
        <v>31</v>
      </c>
      <c r="H56" s="6" t="s">
        <v>31</v>
      </c>
      <c r="I56" s="7">
        <v>44218</v>
      </c>
      <c r="J56" s="5" t="s">
        <v>162</v>
      </c>
      <c r="K56" s="5" t="s">
        <v>33</v>
      </c>
      <c r="L56" s="6" t="s">
        <v>29</v>
      </c>
      <c r="M56" s="6" t="s">
        <v>30</v>
      </c>
      <c r="N56" s="5" t="s">
        <v>184</v>
      </c>
      <c r="O56" s="5" t="s">
        <v>185</v>
      </c>
      <c r="P56" s="6" t="s">
        <v>289</v>
      </c>
      <c r="Q56" s="6" t="s">
        <v>37</v>
      </c>
      <c r="R56" s="6"/>
      <c r="S56" s="6" t="s">
        <v>63</v>
      </c>
      <c r="T56" s="6" t="s">
        <v>31</v>
      </c>
      <c r="U56" s="5" t="s">
        <v>55</v>
      </c>
      <c r="V56" s="5" t="s">
        <v>65</v>
      </c>
      <c r="W56" s="8">
        <v>0</v>
      </c>
      <c r="X56" s="8">
        <v>0</v>
      </c>
      <c r="Y56" s="8">
        <v>4367.03</v>
      </c>
      <c r="Z56" s="6" t="s">
        <v>31</v>
      </c>
      <c r="AA56" s="9" t="str">
        <f>IF(janvier[[#This Row],[Type OT]]="C",Y56,"")</f>
        <v/>
      </c>
      <c r="AB56" s="9" t="str">
        <f>IF(janvier[[#This Row],[Type OT]]="RE",Y56,"")</f>
        <v/>
      </c>
      <c r="AC56" s="9" t="str">
        <f>IF(janvier[[#This Row],[Type OT]]="R-",janvier[[#This Row],[Montant affecté]],"")</f>
        <v/>
      </c>
      <c r="AD56" s="9">
        <f>+IF(janvier[[#This Row],[Type OT]]="R+",janvier[[#This Row],[Montant affecté]],"")</f>
        <v>4367.03</v>
      </c>
      <c r="AE56" s="9" t="str">
        <f>IF(janvier[[#This Row],[Type OT]]="SE",janvier[[#This Row],[Montant affecté]],"")</f>
        <v/>
      </c>
      <c r="AF56" s="9"/>
    </row>
    <row r="57" spans="1:32" x14ac:dyDescent="0.35">
      <c r="A57" s="5" t="s">
        <v>26</v>
      </c>
      <c r="B57" s="5" t="s">
        <v>54</v>
      </c>
      <c r="C57" s="5" t="s">
        <v>33</v>
      </c>
      <c r="D57" s="6" t="s">
        <v>29</v>
      </c>
      <c r="E57" s="6" t="s">
        <v>30</v>
      </c>
      <c r="F57" s="5" t="s">
        <v>31</v>
      </c>
      <c r="G57" s="6" t="s">
        <v>31</v>
      </c>
      <c r="H57" s="6" t="s">
        <v>31</v>
      </c>
      <c r="I57" s="7">
        <v>44218</v>
      </c>
      <c r="J57" s="5" t="s">
        <v>162</v>
      </c>
      <c r="K57" s="5" t="s">
        <v>33</v>
      </c>
      <c r="L57" s="6" t="s">
        <v>29</v>
      </c>
      <c r="M57" s="6" t="s">
        <v>30</v>
      </c>
      <c r="N57" s="5" t="s">
        <v>184</v>
      </c>
      <c r="O57" s="5" t="s">
        <v>185</v>
      </c>
      <c r="P57" s="6" t="s">
        <v>289</v>
      </c>
      <c r="Q57" s="6" t="s">
        <v>37</v>
      </c>
      <c r="R57" s="6"/>
      <c r="S57" s="6" t="s">
        <v>109</v>
      </c>
      <c r="T57" s="6" t="s">
        <v>31</v>
      </c>
      <c r="U57" s="5" t="s">
        <v>55</v>
      </c>
      <c r="V57" s="5" t="s">
        <v>65</v>
      </c>
      <c r="W57" s="8">
        <v>0</v>
      </c>
      <c r="X57" s="8">
        <v>0</v>
      </c>
      <c r="Y57" s="8">
        <v>611.13</v>
      </c>
      <c r="Z57" s="6" t="s">
        <v>31</v>
      </c>
      <c r="AA57" s="9" t="str">
        <f>IF(janvier[[#This Row],[Type OT]]="C",Y57,"")</f>
        <v/>
      </c>
      <c r="AB57" s="9" t="str">
        <f>IF(janvier[[#This Row],[Type OT]]="RE",Y57,"")</f>
        <v/>
      </c>
      <c r="AC57" s="9" t="str">
        <f>IF(janvier[[#This Row],[Type OT]]="R-",janvier[[#This Row],[Montant affecté]],"")</f>
        <v/>
      </c>
      <c r="AD57" s="9">
        <f>+IF(janvier[[#This Row],[Type OT]]="R+",janvier[[#This Row],[Montant affecté]],"")</f>
        <v>611.13</v>
      </c>
      <c r="AE57" s="9" t="str">
        <f>IF(janvier[[#This Row],[Type OT]]="SE",janvier[[#This Row],[Montant affecté]],"")</f>
        <v/>
      </c>
      <c r="AF57" s="9"/>
    </row>
    <row r="58" spans="1:32" x14ac:dyDescent="0.35">
      <c r="A58" s="5" t="s">
        <v>26</v>
      </c>
      <c r="B58" s="5" t="s">
        <v>27</v>
      </c>
      <c r="C58" s="5" t="s">
        <v>115</v>
      </c>
      <c r="D58" s="6" t="s">
        <v>29</v>
      </c>
      <c r="E58" s="6" t="s">
        <v>30</v>
      </c>
      <c r="F58" s="5" t="s">
        <v>31</v>
      </c>
      <c r="G58" s="6" t="s">
        <v>31</v>
      </c>
      <c r="H58" s="6" t="s">
        <v>31</v>
      </c>
      <c r="I58" s="7">
        <v>44222</v>
      </c>
      <c r="J58" s="5" t="s">
        <v>166</v>
      </c>
      <c r="K58" s="5" t="s">
        <v>131</v>
      </c>
      <c r="L58" s="6" t="s">
        <v>132</v>
      </c>
      <c r="M58" s="6" t="s">
        <v>30</v>
      </c>
      <c r="N58" s="5" t="s">
        <v>167</v>
      </c>
      <c r="O58" s="5" t="s">
        <v>133</v>
      </c>
      <c r="P58" s="6" t="s">
        <v>289</v>
      </c>
      <c r="Q58" s="6" t="s">
        <v>134</v>
      </c>
      <c r="R58" s="6"/>
      <c r="S58" s="6" t="s">
        <v>52</v>
      </c>
      <c r="T58" s="6" t="s">
        <v>39</v>
      </c>
      <c r="U58" s="5" t="s">
        <v>27</v>
      </c>
      <c r="V58" s="5" t="s">
        <v>40</v>
      </c>
      <c r="W58" s="8">
        <v>0</v>
      </c>
      <c r="X58" s="8">
        <v>0</v>
      </c>
      <c r="Y58" s="8">
        <v>-194.19</v>
      </c>
      <c r="Z58" s="6" t="s">
        <v>31</v>
      </c>
      <c r="AA58" s="9" t="str">
        <f>IF(janvier[[#This Row],[Type OT]]="C",Y58,"")</f>
        <v/>
      </c>
      <c r="AB58" s="9">
        <f>IF(janvier[[#This Row],[Type OT]]="RE",Y58,"")</f>
        <v>-194.19</v>
      </c>
      <c r="AC58" s="9" t="str">
        <f>IF(janvier[[#This Row],[Type OT]]="R-",janvier[[#This Row],[Montant affecté]],"")</f>
        <v/>
      </c>
      <c r="AD58" s="9" t="str">
        <f>+IF(janvier[[#This Row],[Type OT]]="R+",janvier[[#This Row],[Montant affecté]],"")</f>
        <v/>
      </c>
      <c r="AE58" s="9" t="str">
        <f>IF(janvier[[#This Row],[Type OT]]="SE",janvier[[#This Row],[Montant affecté]],"")</f>
        <v/>
      </c>
      <c r="AF58" s="9"/>
    </row>
    <row r="59" spans="1:32" x14ac:dyDescent="0.35">
      <c r="A59" s="5" t="s">
        <v>26</v>
      </c>
      <c r="B59" s="5" t="s">
        <v>56</v>
      </c>
      <c r="C59" s="5" t="s">
        <v>33</v>
      </c>
      <c r="D59" s="6" t="s">
        <v>29</v>
      </c>
      <c r="E59" s="6" t="s">
        <v>30</v>
      </c>
      <c r="F59" s="5" t="s">
        <v>57</v>
      </c>
      <c r="G59" s="6" t="s">
        <v>58</v>
      </c>
      <c r="H59" s="6" t="s">
        <v>59</v>
      </c>
      <c r="I59" s="7">
        <v>44222</v>
      </c>
      <c r="J59" s="5" t="s">
        <v>166</v>
      </c>
      <c r="K59" s="5" t="s">
        <v>33</v>
      </c>
      <c r="L59" s="6" t="s">
        <v>29</v>
      </c>
      <c r="M59" s="6" t="s">
        <v>30</v>
      </c>
      <c r="N59" s="5" t="s">
        <v>155</v>
      </c>
      <c r="O59" s="5" t="s">
        <v>156</v>
      </c>
      <c r="P59" s="6" t="s">
        <v>289</v>
      </c>
      <c r="Q59" s="6" t="s">
        <v>37</v>
      </c>
      <c r="R59" s="6" t="s">
        <v>62</v>
      </c>
      <c r="S59" s="6" t="s">
        <v>63</v>
      </c>
      <c r="T59" s="6" t="s">
        <v>31</v>
      </c>
      <c r="U59" s="5" t="s">
        <v>64</v>
      </c>
      <c r="V59" s="5" t="s">
        <v>65</v>
      </c>
      <c r="W59" s="8">
        <v>0</v>
      </c>
      <c r="X59" s="8">
        <v>0</v>
      </c>
      <c r="Y59" s="8">
        <v>429.97</v>
      </c>
      <c r="Z59" s="6" t="s">
        <v>32</v>
      </c>
      <c r="AA59" s="9">
        <f>IF(janvier[[#This Row],[Type OT]]="C",Y59,"")</f>
        <v>429.97</v>
      </c>
      <c r="AB59" s="9" t="str">
        <f>IF(janvier[[#This Row],[Type OT]]="RE",Y59,"")</f>
        <v/>
      </c>
      <c r="AC59" s="9" t="str">
        <f>IF(janvier[[#This Row],[Type OT]]="R-",janvier[[#This Row],[Montant affecté]],"")</f>
        <v/>
      </c>
      <c r="AD59" s="9" t="str">
        <f>+IF(janvier[[#This Row],[Type OT]]="R+",janvier[[#This Row],[Montant affecté]],"")</f>
        <v/>
      </c>
      <c r="AE59" s="9" t="str">
        <f>IF(janvier[[#This Row],[Type OT]]="SE",janvier[[#This Row],[Montant affecté]],"")</f>
        <v/>
      </c>
      <c r="AF59" s="9" t="s">
        <v>218</v>
      </c>
    </row>
    <row r="60" spans="1:32" x14ac:dyDescent="0.35">
      <c r="A60" s="5" t="s">
        <v>26</v>
      </c>
      <c r="B60" s="5" t="s">
        <v>56</v>
      </c>
      <c r="C60" s="5" t="s">
        <v>33</v>
      </c>
      <c r="D60" s="6" t="s">
        <v>29</v>
      </c>
      <c r="E60" s="6" t="s">
        <v>30</v>
      </c>
      <c r="F60" s="5" t="s">
        <v>57</v>
      </c>
      <c r="G60" s="6" t="s">
        <v>58</v>
      </c>
      <c r="H60" s="6" t="s">
        <v>59</v>
      </c>
      <c r="I60" s="7">
        <v>44222</v>
      </c>
      <c r="J60" s="5" t="s">
        <v>166</v>
      </c>
      <c r="K60" s="5" t="s">
        <v>33</v>
      </c>
      <c r="L60" s="6" t="s">
        <v>29</v>
      </c>
      <c r="M60" s="6" t="s">
        <v>30</v>
      </c>
      <c r="N60" s="5" t="s">
        <v>155</v>
      </c>
      <c r="O60" s="5" t="s">
        <v>156</v>
      </c>
      <c r="P60" s="6" t="s">
        <v>289</v>
      </c>
      <c r="Q60" s="6" t="s">
        <v>37</v>
      </c>
      <c r="R60" s="6" t="s">
        <v>62</v>
      </c>
      <c r="S60" s="6" t="s">
        <v>107</v>
      </c>
      <c r="T60" s="6" t="s">
        <v>31</v>
      </c>
      <c r="U60" s="5" t="s">
        <v>64</v>
      </c>
      <c r="V60" s="5" t="s">
        <v>65</v>
      </c>
      <c r="W60" s="8">
        <v>0</v>
      </c>
      <c r="X60" s="8">
        <v>0</v>
      </c>
      <c r="Y60" s="8">
        <v>55.93</v>
      </c>
      <c r="Z60" s="6" t="s">
        <v>32</v>
      </c>
      <c r="AA60" s="9">
        <f>IF(janvier[[#This Row],[Type OT]]="C",Y60,"")</f>
        <v>55.93</v>
      </c>
      <c r="AB60" s="9" t="str">
        <f>IF(janvier[[#This Row],[Type OT]]="RE",Y60,"")</f>
        <v/>
      </c>
      <c r="AC60" s="9" t="str">
        <f>IF(janvier[[#This Row],[Type OT]]="R-",janvier[[#This Row],[Montant affecté]],"")</f>
        <v/>
      </c>
      <c r="AD60" s="9" t="str">
        <f>+IF(janvier[[#This Row],[Type OT]]="R+",janvier[[#This Row],[Montant affecté]],"")</f>
        <v/>
      </c>
      <c r="AE60" s="9" t="str">
        <f>IF(janvier[[#This Row],[Type OT]]="SE",janvier[[#This Row],[Montant affecté]],"")</f>
        <v/>
      </c>
      <c r="AF60" s="9" t="s">
        <v>218</v>
      </c>
    </row>
    <row r="61" spans="1:32" x14ac:dyDescent="0.35">
      <c r="A61" s="5" t="s">
        <v>26</v>
      </c>
      <c r="B61" s="5" t="s">
        <v>56</v>
      </c>
      <c r="C61" s="5" t="s">
        <v>33</v>
      </c>
      <c r="D61" s="6" t="s">
        <v>29</v>
      </c>
      <c r="E61" s="6" t="s">
        <v>30</v>
      </c>
      <c r="F61" s="5" t="s">
        <v>57</v>
      </c>
      <c r="G61" s="6" t="s">
        <v>58</v>
      </c>
      <c r="H61" s="6" t="s">
        <v>59</v>
      </c>
      <c r="I61" s="7">
        <v>44222</v>
      </c>
      <c r="J61" s="5" t="s">
        <v>166</v>
      </c>
      <c r="K61" s="5" t="s">
        <v>33</v>
      </c>
      <c r="L61" s="6" t="s">
        <v>29</v>
      </c>
      <c r="M61" s="6" t="s">
        <v>30</v>
      </c>
      <c r="N61" s="5" t="s">
        <v>155</v>
      </c>
      <c r="O61" s="5" t="s">
        <v>156</v>
      </c>
      <c r="P61" s="6" t="s">
        <v>289</v>
      </c>
      <c r="Q61" s="6" t="s">
        <v>37</v>
      </c>
      <c r="R61" s="6" t="s">
        <v>62</v>
      </c>
      <c r="S61" s="6" t="s">
        <v>143</v>
      </c>
      <c r="T61" s="6" t="s">
        <v>31</v>
      </c>
      <c r="U61" s="5" t="s">
        <v>64</v>
      </c>
      <c r="V61" s="5" t="s">
        <v>65</v>
      </c>
      <c r="W61" s="8">
        <v>0</v>
      </c>
      <c r="X61" s="8">
        <v>0</v>
      </c>
      <c r="Y61" s="8">
        <v>665.96</v>
      </c>
      <c r="Z61" s="6" t="s">
        <v>32</v>
      </c>
      <c r="AA61" s="9">
        <f>IF(janvier[[#This Row],[Type OT]]="C",Y61,"")</f>
        <v>665.96</v>
      </c>
      <c r="AB61" s="9" t="str">
        <f>IF(janvier[[#This Row],[Type OT]]="RE",Y61,"")</f>
        <v/>
      </c>
      <c r="AC61" s="9" t="str">
        <f>IF(janvier[[#This Row],[Type OT]]="R-",janvier[[#This Row],[Montant affecté]],"")</f>
        <v/>
      </c>
      <c r="AD61" s="9" t="str">
        <f>+IF(janvier[[#This Row],[Type OT]]="R+",janvier[[#This Row],[Montant affecté]],"")</f>
        <v/>
      </c>
      <c r="AE61" s="9" t="str">
        <f>IF(janvier[[#This Row],[Type OT]]="SE",janvier[[#This Row],[Montant affecté]],"")</f>
        <v/>
      </c>
      <c r="AF61" s="9" t="s">
        <v>218</v>
      </c>
    </row>
    <row r="62" spans="1:32" x14ac:dyDescent="0.35">
      <c r="A62" s="5" t="s">
        <v>26</v>
      </c>
      <c r="B62" s="5" t="s">
        <v>56</v>
      </c>
      <c r="C62" s="5" t="s">
        <v>33</v>
      </c>
      <c r="D62" s="6" t="s">
        <v>29</v>
      </c>
      <c r="E62" s="6" t="s">
        <v>30</v>
      </c>
      <c r="F62" s="5" t="s">
        <v>57</v>
      </c>
      <c r="G62" s="6" t="s">
        <v>58</v>
      </c>
      <c r="H62" s="6" t="s">
        <v>59</v>
      </c>
      <c r="I62" s="7">
        <v>44222</v>
      </c>
      <c r="J62" s="5" t="s">
        <v>166</v>
      </c>
      <c r="K62" s="5" t="s">
        <v>33</v>
      </c>
      <c r="L62" s="6" t="s">
        <v>29</v>
      </c>
      <c r="M62" s="6" t="s">
        <v>30</v>
      </c>
      <c r="N62" s="5" t="s">
        <v>155</v>
      </c>
      <c r="O62" s="5" t="s">
        <v>156</v>
      </c>
      <c r="P62" s="6" t="s">
        <v>289</v>
      </c>
      <c r="Q62" s="6" t="s">
        <v>37</v>
      </c>
      <c r="R62" s="6" t="s">
        <v>62</v>
      </c>
      <c r="S62" s="6" t="s">
        <v>108</v>
      </c>
      <c r="T62" s="6" t="s">
        <v>31</v>
      </c>
      <c r="U62" s="5" t="s">
        <v>64</v>
      </c>
      <c r="V62" s="5" t="s">
        <v>65</v>
      </c>
      <c r="W62" s="8">
        <v>0</v>
      </c>
      <c r="X62" s="8">
        <v>0</v>
      </c>
      <c r="Y62" s="8">
        <v>214.05</v>
      </c>
      <c r="Z62" s="6" t="s">
        <v>32</v>
      </c>
      <c r="AA62" s="9">
        <f>IF(janvier[[#This Row],[Type OT]]="C",Y62,"")</f>
        <v>214.05</v>
      </c>
      <c r="AB62" s="9" t="str">
        <f>IF(janvier[[#This Row],[Type OT]]="RE",Y62,"")</f>
        <v/>
      </c>
      <c r="AC62" s="9" t="str">
        <f>IF(janvier[[#This Row],[Type OT]]="R-",janvier[[#This Row],[Montant affecté]],"")</f>
        <v/>
      </c>
      <c r="AD62" s="9" t="str">
        <f>+IF(janvier[[#This Row],[Type OT]]="R+",janvier[[#This Row],[Montant affecté]],"")</f>
        <v/>
      </c>
      <c r="AE62" s="9" t="str">
        <f>IF(janvier[[#This Row],[Type OT]]="SE",janvier[[#This Row],[Montant affecté]],"")</f>
        <v/>
      </c>
      <c r="AF62" s="9" t="s">
        <v>218</v>
      </c>
    </row>
    <row r="63" spans="1:32" x14ac:dyDescent="0.35">
      <c r="A63" s="5" t="s">
        <v>26</v>
      </c>
      <c r="B63" s="5" t="s">
        <v>56</v>
      </c>
      <c r="C63" s="5" t="s">
        <v>33</v>
      </c>
      <c r="D63" s="6" t="s">
        <v>29</v>
      </c>
      <c r="E63" s="6" t="s">
        <v>30</v>
      </c>
      <c r="F63" s="5" t="s">
        <v>57</v>
      </c>
      <c r="G63" s="6" t="s">
        <v>58</v>
      </c>
      <c r="H63" s="6" t="s">
        <v>59</v>
      </c>
      <c r="I63" s="7">
        <v>44222</v>
      </c>
      <c r="J63" s="5" t="s">
        <v>166</v>
      </c>
      <c r="K63" s="5" t="s">
        <v>33</v>
      </c>
      <c r="L63" s="6" t="s">
        <v>29</v>
      </c>
      <c r="M63" s="6" t="s">
        <v>30</v>
      </c>
      <c r="N63" s="5" t="s">
        <v>155</v>
      </c>
      <c r="O63" s="5" t="s">
        <v>156</v>
      </c>
      <c r="P63" s="6" t="s">
        <v>289</v>
      </c>
      <c r="Q63" s="6" t="s">
        <v>37</v>
      </c>
      <c r="R63" s="6" t="s">
        <v>62</v>
      </c>
      <c r="S63" s="6" t="s">
        <v>157</v>
      </c>
      <c r="T63" s="6" t="s">
        <v>135</v>
      </c>
      <c r="U63" s="5" t="s">
        <v>64</v>
      </c>
      <c r="V63" s="5" t="s">
        <v>65</v>
      </c>
      <c r="W63" s="8">
        <v>0</v>
      </c>
      <c r="X63" s="8">
        <v>0</v>
      </c>
      <c r="Y63" s="8">
        <v>7286.07</v>
      </c>
      <c r="Z63" s="6" t="s">
        <v>32</v>
      </c>
      <c r="AA63" s="9">
        <f>IF(janvier[[#This Row],[Type OT]]="C",Y63,"")</f>
        <v>7286.07</v>
      </c>
      <c r="AB63" s="9" t="str">
        <f>IF(janvier[[#This Row],[Type OT]]="RE",Y63,"")</f>
        <v/>
      </c>
      <c r="AC63" s="9" t="str">
        <f>IF(janvier[[#This Row],[Type OT]]="R-",janvier[[#This Row],[Montant affecté]],"")</f>
        <v/>
      </c>
      <c r="AD63" s="9" t="str">
        <f>+IF(janvier[[#This Row],[Type OT]]="R+",janvier[[#This Row],[Montant affecté]],"")</f>
        <v/>
      </c>
      <c r="AE63" s="9" t="str">
        <f>IF(janvier[[#This Row],[Type OT]]="SE",janvier[[#This Row],[Montant affecté]],"")</f>
        <v/>
      </c>
      <c r="AF63" s="9" t="s">
        <v>218</v>
      </c>
    </row>
    <row r="64" spans="1:32" x14ac:dyDescent="0.35">
      <c r="A64" s="5" t="s">
        <v>26</v>
      </c>
      <c r="B64" s="5" t="s">
        <v>56</v>
      </c>
      <c r="C64" s="5" t="s">
        <v>33</v>
      </c>
      <c r="D64" s="6" t="s">
        <v>29</v>
      </c>
      <c r="E64" s="6" t="s">
        <v>30</v>
      </c>
      <c r="F64" s="5" t="s">
        <v>31</v>
      </c>
      <c r="G64" s="6" t="s">
        <v>31</v>
      </c>
      <c r="H64" s="6" t="s">
        <v>31</v>
      </c>
      <c r="I64" s="7">
        <v>44222</v>
      </c>
      <c r="J64" s="5" t="s">
        <v>166</v>
      </c>
      <c r="K64" s="5" t="s">
        <v>33</v>
      </c>
      <c r="L64" s="6" t="s">
        <v>29</v>
      </c>
      <c r="M64" s="6" t="s">
        <v>30</v>
      </c>
      <c r="N64" s="5" t="s">
        <v>96</v>
      </c>
      <c r="O64" s="5" t="s">
        <v>97</v>
      </c>
      <c r="P64" s="6" t="s">
        <v>289</v>
      </c>
      <c r="Q64" s="6" t="s">
        <v>37</v>
      </c>
      <c r="R64" s="6" t="s">
        <v>62</v>
      </c>
      <c r="S64" s="6" t="s">
        <v>68</v>
      </c>
      <c r="T64" s="6" t="s">
        <v>31</v>
      </c>
      <c r="U64" s="5" t="s">
        <v>137</v>
      </c>
      <c r="V64" s="5" t="s">
        <v>69</v>
      </c>
      <c r="W64" s="8">
        <v>0</v>
      </c>
      <c r="X64" s="8">
        <v>0</v>
      </c>
      <c r="Y64" s="8">
        <v>-350.49</v>
      </c>
      <c r="Z64" s="6" t="s">
        <v>138</v>
      </c>
      <c r="AA64" s="9" t="str">
        <f>IF(janvier[[#This Row],[Type OT]]="C",Y64,"")</f>
        <v/>
      </c>
      <c r="AB64" s="9" t="str">
        <f>IF(janvier[[#This Row],[Type OT]]="RE",Y64,"")</f>
        <v/>
      </c>
      <c r="AC64" s="9" t="str">
        <f>IF(janvier[[#This Row],[Type OT]]="R-",janvier[[#This Row],[Montant affecté]],"")</f>
        <v/>
      </c>
      <c r="AD64" s="9" t="str">
        <f>+IF(janvier[[#This Row],[Type OT]]="R+",janvier[[#This Row],[Montant affecté]],"")</f>
        <v/>
      </c>
      <c r="AE64" s="9">
        <f>IF(janvier[[#This Row],[Type OT]]="SE",janvier[[#This Row],[Montant affecté]],"")</f>
        <v>-350.49</v>
      </c>
      <c r="AF64" s="9" t="s">
        <v>124</v>
      </c>
    </row>
    <row r="65" spans="1:32" x14ac:dyDescent="0.35">
      <c r="A65" s="5" t="s">
        <v>26</v>
      </c>
      <c r="B65" s="5" t="s">
        <v>27</v>
      </c>
      <c r="C65" s="5" t="s">
        <v>33</v>
      </c>
      <c r="D65" s="6" t="s">
        <v>29</v>
      </c>
      <c r="E65" s="6" t="s">
        <v>30</v>
      </c>
      <c r="F65" s="5" t="s">
        <v>31</v>
      </c>
      <c r="G65" s="6" t="s">
        <v>31</v>
      </c>
      <c r="H65" s="6" t="s">
        <v>31</v>
      </c>
      <c r="I65" s="7">
        <v>44222</v>
      </c>
      <c r="J65" s="5" t="s">
        <v>166</v>
      </c>
      <c r="K65" s="5" t="s">
        <v>33</v>
      </c>
      <c r="L65" s="6" t="s">
        <v>29</v>
      </c>
      <c r="M65" s="6" t="s">
        <v>30</v>
      </c>
      <c r="N65" s="5" t="s">
        <v>141</v>
      </c>
      <c r="O65" s="5" t="s">
        <v>142</v>
      </c>
      <c r="P65" s="6" t="s">
        <v>289</v>
      </c>
      <c r="Q65" s="6" t="s">
        <v>37</v>
      </c>
      <c r="R65" s="6"/>
      <c r="S65" s="6" t="s">
        <v>108</v>
      </c>
      <c r="T65" s="6" t="s">
        <v>85</v>
      </c>
      <c r="U65" s="5" t="s">
        <v>27</v>
      </c>
      <c r="V65" s="5" t="s">
        <v>65</v>
      </c>
      <c r="W65" s="8">
        <v>0</v>
      </c>
      <c r="X65" s="8">
        <v>0</v>
      </c>
      <c r="Y65" s="8">
        <v>-589.41999999999996</v>
      </c>
      <c r="Z65" s="6" t="s">
        <v>31</v>
      </c>
      <c r="AA65" s="9" t="str">
        <f>IF(janvier[[#This Row],[Type OT]]="C",Y65,"")</f>
        <v/>
      </c>
      <c r="AB65" s="9">
        <f>IF(janvier[[#This Row],[Type OT]]="RE",Y65,"")</f>
        <v>-589.41999999999996</v>
      </c>
      <c r="AC65" s="9" t="str">
        <f>IF(janvier[[#This Row],[Type OT]]="R-",janvier[[#This Row],[Montant affecté]],"")</f>
        <v/>
      </c>
      <c r="AD65" s="9" t="str">
        <f>+IF(janvier[[#This Row],[Type OT]]="R+",janvier[[#This Row],[Montant affecté]],"")</f>
        <v/>
      </c>
      <c r="AE65" s="9" t="str">
        <f>IF(janvier[[#This Row],[Type OT]]="SE",janvier[[#This Row],[Montant affecté]],"")</f>
        <v/>
      </c>
      <c r="AF65" s="9"/>
    </row>
    <row r="66" spans="1:32" x14ac:dyDescent="0.35">
      <c r="A66" s="5" t="s">
        <v>26</v>
      </c>
      <c r="B66" s="5" t="s">
        <v>27</v>
      </c>
      <c r="C66" s="5" t="s">
        <v>33</v>
      </c>
      <c r="D66" s="6" t="s">
        <v>29</v>
      </c>
      <c r="E66" s="6" t="s">
        <v>30</v>
      </c>
      <c r="F66" s="5" t="s">
        <v>31</v>
      </c>
      <c r="G66" s="6" t="s">
        <v>31</v>
      </c>
      <c r="H66" s="6" t="s">
        <v>31</v>
      </c>
      <c r="I66" s="7">
        <v>44222</v>
      </c>
      <c r="J66" s="5" t="s">
        <v>166</v>
      </c>
      <c r="K66" s="5" t="s">
        <v>33</v>
      </c>
      <c r="L66" s="6" t="s">
        <v>29</v>
      </c>
      <c r="M66" s="6" t="s">
        <v>30</v>
      </c>
      <c r="N66" s="5" t="s">
        <v>141</v>
      </c>
      <c r="O66" s="5" t="s">
        <v>142</v>
      </c>
      <c r="P66" s="6" t="s">
        <v>289</v>
      </c>
      <c r="Q66" s="6" t="s">
        <v>37</v>
      </c>
      <c r="R66" s="6"/>
      <c r="S66" s="6" t="s">
        <v>63</v>
      </c>
      <c r="T66" s="6" t="s">
        <v>85</v>
      </c>
      <c r="U66" s="5" t="s">
        <v>27</v>
      </c>
      <c r="V66" s="5" t="s">
        <v>65</v>
      </c>
      <c r="W66" s="8">
        <v>0</v>
      </c>
      <c r="X66" s="8">
        <v>0</v>
      </c>
      <c r="Y66" s="8">
        <v>-1430.66</v>
      </c>
      <c r="Z66" s="6" t="s">
        <v>31</v>
      </c>
      <c r="AA66" s="9" t="str">
        <f>IF(janvier[[#This Row],[Type OT]]="C",Y66,"")</f>
        <v/>
      </c>
      <c r="AB66" s="9">
        <f>IF(janvier[[#This Row],[Type OT]]="RE",Y66,"")</f>
        <v>-1430.66</v>
      </c>
      <c r="AC66" s="9" t="str">
        <f>IF(janvier[[#This Row],[Type OT]]="R-",janvier[[#This Row],[Montant affecté]],"")</f>
        <v/>
      </c>
      <c r="AD66" s="9" t="str">
        <f>+IF(janvier[[#This Row],[Type OT]]="R+",janvier[[#This Row],[Montant affecté]],"")</f>
        <v/>
      </c>
      <c r="AE66" s="9" t="str">
        <f>IF(janvier[[#This Row],[Type OT]]="SE",janvier[[#This Row],[Montant affecté]],"")</f>
        <v/>
      </c>
      <c r="AF66" s="9"/>
    </row>
    <row r="67" spans="1:32" x14ac:dyDescent="0.35">
      <c r="A67" s="5" t="s">
        <v>26</v>
      </c>
      <c r="B67" s="5" t="s">
        <v>27</v>
      </c>
      <c r="C67" s="5" t="s">
        <v>33</v>
      </c>
      <c r="D67" s="6" t="s">
        <v>29</v>
      </c>
      <c r="E67" s="6" t="s">
        <v>30</v>
      </c>
      <c r="F67" s="5" t="s">
        <v>31</v>
      </c>
      <c r="G67" s="6" t="s">
        <v>31</v>
      </c>
      <c r="H67" s="6" t="s">
        <v>31</v>
      </c>
      <c r="I67" s="7">
        <v>44222</v>
      </c>
      <c r="J67" s="5" t="s">
        <v>166</v>
      </c>
      <c r="K67" s="5" t="s">
        <v>33</v>
      </c>
      <c r="L67" s="6" t="s">
        <v>29</v>
      </c>
      <c r="M67" s="6" t="s">
        <v>30</v>
      </c>
      <c r="N67" s="5" t="s">
        <v>141</v>
      </c>
      <c r="O67" s="5" t="s">
        <v>142</v>
      </c>
      <c r="P67" s="6" t="s">
        <v>289</v>
      </c>
      <c r="Q67" s="6" t="s">
        <v>37</v>
      </c>
      <c r="R67" s="6"/>
      <c r="S67" s="6" t="s">
        <v>38</v>
      </c>
      <c r="T67" s="6" t="s">
        <v>39</v>
      </c>
      <c r="U67" s="5" t="s">
        <v>27</v>
      </c>
      <c r="V67" s="5" t="s">
        <v>40</v>
      </c>
      <c r="W67" s="8">
        <v>0</v>
      </c>
      <c r="X67" s="8">
        <v>0</v>
      </c>
      <c r="Y67" s="8">
        <v>-266.99</v>
      </c>
      <c r="Z67" s="6" t="s">
        <v>31</v>
      </c>
      <c r="AA67" s="9" t="str">
        <f>IF(janvier[[#This Row],[Type OT]]="C",Y67,"")</f>
        <v/>
      </c>
      <c r="AB67" s="9">
        <f>IF(janvier[[#This Row],[Type OT]]="RE",Y67,"")</f>
        <v>-266.99</v>
      </c>
      <c r="AC67" s="9" t="str">
        <f>IF(janvier[[#This Row],[Type OT]]="R-",janvier[[#This Row],[Montant affecté]],"")</f>
        <v/>
      </c>
      <c r="AD67" s="9" t="str">
        <f>+IF(janvier[[#This Row],[Type OT]]="R+",janvier[[#This Row],[Montant affecté]],"")</f>
        <v/>
      </c>
      <c r="AE67" s="9" t="str">
        <f>IF(janvier[[#This Row],[Type OT]]="SE",janvier[[#This Row],[Montant affecté]],"")</f>
        <v/>
      </c>
      <c r="AF67" s="9"/>
    </row>
    <row r="68" spans="1:32" x14ac:dyDescent="0.35">
      <c r="A68" s="5" t="s">
        <v>26</v>
      </c>
      <c r="B68" s="5" t="s">
        <v>27</v>
      </c>
      <c r="C68" s="5" t="s">
        <v>33</v>
      </c>
      <c r="D68" s="6" t="s">
        <v>29</v>
      </c>
      <c r="E68" s="6" t="s">
        <v>30</v>
      </c>
      <c r="F68" s="5" t="s">
        <v>31</v>
      </c>
      <c r="G68" s="6" t="s">
        <v>31</v>
      </c>
      <c r="H68" s="6" t="s">
        <v>31</v>
      </c>
      <c r="I68" s="7">
        <v>44222</v>
      </c>
      <c r="J68" s="5" t="s">
        <v>166</v>
      </c>
      <c r="K68" s="5" t="s">
        <v>33</v>
      </c>
      <c r="L68" s="6" t="s">
        <v>29</v>
      </c>
      <c r="M68" s="6" t="s">
        <v>30</v>
      </c>
      <c r="N68" s="5" t="s">
        <v>141</v>
      </c>
      <c r="O68" s="5" t="s">
        <v>142</v>
      </c>
      <c r="P68" s="6" t="s">
        <v>289</v>
      </c>
      <c r="Q68" s="6" t="s">
        <v>37</v>
      </c>
      <c r="R68" s="6"/>
      <c r="S68" s="6" t="s">
        <v>68</v>
      </c>
      <c r="T68" s="6" t="s">
        <v>39</v>
      </c>
      <c r="U68" s="5" t="s">
        <v>27</v>
      </c>
      <c r="V68" s="5" t="s">
        <v>69</v>
      </c>
      <c r="W68" s="8">
        <v>0</v>
      </c>
      <c r="X68" s="8">
        <v>0</v>
      </c>
      <c r="Y68" s="8">
        <v>-59.88</v>
      </c>
      <c r="Z68" s="6" t="s">
        <v>31</v>
      </c>
      <c r="AA68" s="9" t="str">
        <f>IF(janvier[[#This Row],[Type OT]]="C",Y68,"")</f>
        <v/>
      </c>
      <c r="AB68" s="9">
        <f>IF(janvier[[#This Row],[Type OT]]="RE",Y68,"")</f>
        <v>-59.88</v>
      </c>
      <c r="AC68" s="9" t="str">
        <f>IF(janvier[[#This Row],[Type OT]]="R-",janvier[[#This Row],[Montant affecté]],"")</f>
        <v/>
      </c>
      <c r="AD68" s="9" t="str">
        <f>+IF(janvier[[#This Row],[Type OT]]="R+",janvier[[#This Row],[Montant affecté]],"")</f>
        <v/>
      </c>
      <c r="AE68" s="9" t="str">
        <f>IF(janvier[[#This Row],[Type OT]]="SE",janvier[[#This Row],[Montant affecté]],"")</f>
        <v/>
      </c>
      <c r="AF68" s="9"/>
    </row>
    <row r="69" spans="1:32" x14ac:dyDescent="0.35">
      <c r="A69" s="5" t="s">
        <v>26</v>
      </c>
      <c r="B69" s="5" t="s">
        <v>27</v>
      </c>
      <c r="C69" s="5" t="s">
        <v>33</v>
      </c>
      <c r="D69" s="6" t="s">
        <v>29</v>
      </c>
      <c r="E69" s="6" t="s">
        <v>30</v>
      </c>
      <c r="F69" s="5" t="s">
        <v>31</v>
      </c>
      <c r="G69" s="6" t="s">
        <v>31</v>
      </c>
      <c r="H69" s="6" t="s">
        <v>31</v>
      </c>
      <c r="I69" s="7">
        <v>44222</v>
      </c>
      <c r="J69" s="5" t="s">
        <v>166</v>
      </c>
      <c r="K69" s="5" t="s">
        <v>33</v>
      </c>
      <c r="L69" s="6" t="s">
        <v>29</v>
      </c>
      <c r="M69" s="6" t="s">
        <v>30</v>
      </c>
      <c r="N69" s="5" t="s">
        <v>141</v>
      </c>
      <c r="O69" s="5" t="s">
        <v>142</v>
      </c>
      <c r="P69" s="6" t="s">
        <v>289</v>
      </c>
      <c r="Q69" s="6" t="s">
        <v>37</v>
      </c>
      <c r="R69" s="6"/>
      <c r="S69" s="6" t="s">
        <v>52</v>
      </c>
      <c r="T69" s="6" t="s">
        <v>39</v>
      </c>
      <c r="U69" s="5" t="s">
        <v>27</v>
      </c>
      <c r="V69" s="5" t="s">
        <v>40</v>
      </c>
      <c r="W69" s="8">
        <v>0</v>
      </c>
      <c r="X69" s="8">
        <v>0</v>
      </c>
      <c r="Y69" s="8">
        <v>-458.3</v>
      </c>
      <c r="Z69" s="6" t="s">
        <v>31</v>
      </c>
      <c r="AA69" s="9" t="str">
        <f>IF(janvier[[#This Row],[Type OT]]="C",Y69,"")</f>
        <v/>
      </c>
      <c r="AB69" s="9">
        <f>IF(janvier[[#This Row],[Type OT]]="RE",Y69,"")</f>
        <v>-458.3</v>
      </c>
      <c r="AC69" s="9" t="str">
        <f>IF(janvier[[#This Row],[Type OT]]="R-",janvier[[#This Row],[Montant affecté]],"")</f>
        <v/>
      </c>
      <c r="AD69" s="9" t="str">
        <f>+IF(janvier[[#This Row],[Type OT]]="R+",janvier[[#This Row],[Montant affecté]],"")</f>
        <v/>
      </c>
      <c r="AE69" s="9" t="str">
        <f>IF(janvier[[#This Row],[Type OT]]="SE",janvier[[#This Row],[Montant affecté]],"")</f>
        <v/>
      </c>
      <c r="AF69" s="9"/>
    </row>
    <row r="70" spans="1:32" x14ac:dyDescent="0.35">
      <c r="A70" s="5" t="s">
        <v>26</v>
      </c>
      <c r="B70" s="5" t="s">
        <v>27</v>
      </c>
      <c r="C70" s="5" t="s">
        <v>33</v>
      </c>
      <c r="D70" s="6" t="s">
        <v>29</v>
      </c>
      <c r="E70" s="6" t="s">
        <v>30</v>
      </c>
      <c r="F70" s="5" t="s">
        <v>31</v>
      </c>
      <c r="G70" s="6" t="s">
        <v>31</v>
      </c>
      <c r="H70" s="6" t="s">
        <v>31</v>
      </c>
      <c r="I70" s="7">
        <v>44222</v>
      </c>
      <c r="J70" s="5" t="s">
        <v>166</v>
      </c>
      <c r="K70" s="5" t="s">
        <v>33</v>
      </c>
      <c r="L70" s="6" t="s">
        <v>29</v>
      </c>
      <c r="M70" s="6" t="s">
        <v>30</v>
      </c>
      <c r="N70" s="5" t="s">
        <v>141</v>
      </c>
      <c r="O70" s="5" t="s">
        <v>142</v>
      </c>
      <c r="P70" s="6" t="s">
        <v>289</v>
      </c>
      <c r="Q70" s="6" t="s">
        <v>37</v>
      </c>
      <c r="R70" s="6"/>
      <c r="S70" s="6" t="s">
        <v>107</v>
      </c>
      <c r="T70" s="6" t="s">
        <v>85</v>
      </c>
      <c r="U70" s="5" t="s">
        <v>27</v>
      </c>
      <c r="V70" s="5" t="s">
        <v>65</v>
      </c>
      <c r="W70" s="8">
        <v>0</v>
      </c>
      <c r="X70" s="8">
        <v>0</v>
      </c>
      <c r="Y70" s="8">
        <v>-42.81</v>
      </c>
      <c r="Z70" s="6" t="s">
        <v>31</v>
      </c>
      <c r="AA70" s="9" t="str">
        <f>IF(janvier[[#This Row],[Type OT]]="C",Y70,"")</f>
        <v/>
      </c>
      <c r="AB70" s="9">
        <f>IF(janvier[[#This Row],[Type OT]]="RE",Y70,"")</f>
        <v>-42.81</v>
      </c>
      <c r="AC70" s="9" t="str">
        <f>IF(janvier[[#This Row],[Type OT]]="R-",janvier[[#This Row],[Montant affecté]],"")</f>
        <v/>
      </c>
      <c r="AD70" s="9" t="str">
        <f>+IF(janvier[[#This Row],[Type OT]]="R+",janvier[[#This Row],[Montant affecté]],"")</f>
        <v/>
      </c>
      <c r="AE70" s="9" t="str">
        <f>IF(janvier[[#This Row],[Type OT]]="SE",janvier[[#This Row],[Montant affecté]],"")</f>
        <v/>
      </c>
      <c r="AF70" s="9"/>
    </row>
    <row r="71" spans="1:32" x14ac:dyDescent="0.35">
      <c r="A71" s="5" t="s">
        <v>26</v>
      </c>
      <c r="B71" s="5" t="s">
        <v>27</v>
      </c>
      <c r="C71" s="5" t="s">
        <v>33</v>
      </c>
      <c r="D71" s="6" t="s">
        <v>29</v>
      </c>
      <c r="E71" s="6" t="s">
        <v>30</v>
      </c>
      <c r="F71" s="5" t="s">
        <v>31</v>
      </c>
      <c r="G71" s="6" t="s">
        <v>31</v>
      </c>
      <c r="H71" s="6" t="s">
        <v>31</v>
      </c>
      <c r="I71" s="7">
        <v>44222</v>
      </c>
      <c r="J71" s="5" t="s">
        <v>166</v>
      </c>
      <c r="K71" s="5" t="s">
        <v>33</v>
      </c>
      <c r="L71" s="6" t="s">
        <v>29</v>
      </c>
      <c r="M71" s="6" t="s">
        <v>30</v>
      </c>
      <c r="N71" s="5" t="s">
        <v>141</v>
      </c>
      <c r="O71" s="5" t="s">
        <v>142</v>
      </c>
      <c r="P71" s="6" t="s">
        <v>289</v>
      </c>
      <c r="Q71" s="6" t="s">
        <v>37</v>
      </c>
      <c r="R71" s="6"/>
      <c r="S71" s="6" t="s">
        <v>68</v>
      </c>
      <c r="T71" s="6" t="s">
        <v>39</v>
      </c>
      <c r="U71" s="5" t="s">
        <v>27</v>
      </c>
      <c r="V71" s="5" t="s">
        <v>69</v>
      </c>
      <c r="W71" s="8">
        <v>0</v>
      </c>
      <c r="X71" s="8">
        <v>0</v>
      </c>
      <c r="Y71" s="8">
        <v>-82.67</v>
      </c>
      <c r="Z71" s="6" t="s">
        <v>31</v>
      </c>
      <c r="AA71" s="9" t="str">
        <f>IF(janvier[[#This Row],[Type OT]]="C",Y71,"")</f>
        <v/>
      </c>
      <c r="AB71" s="9">
        <f>IF(janvier[[#This Row],[Type OT]]="RE",Y71,"")</f>
        <v>-82.67</v>
      </c>
      <c r="AC71" s="9" t="str">
        <f>IF(janvier[[#This Row],[Type OT]]="R-",janvier[[#This Row],[Montant affecté]],"")</f>
        <v/>
      </c>
      <c r="AD71" s="9" t="str">
        <f>+IF(janvier[[#This Row],[Type OT]]="R+",janvier[[#This Row],[Montant affecté]],"")</f>
        <v/>
      </c>
      <c r="AE71" s="9" t="str">
        <f>IF(janvier[[#This Row],[Type OT]]="SE",janvier[[#This Row],[Montant affecté]],"")</f>
        <v/>
      </c>
      <c r="AF71" s="9"/>
    </row>
    <row r="72" spans="1:32" x14ac:dyDescent="0.35">
      <c r="A72" s="5" t="s">
        <v>26</v>
      </c>
      <c r="B72" s="5" t="s">
        <v>27</v>
      </c>
      <c r="C72" s="5" t="s">
        <v>33</v>
      </c>
      <c r="D72" s="6" t="s">
        <v>29</v>
      </c>
      <c r="E72" s="6" t="s">
        <v>30</v>
      </c>
      <c r="F72" s="5" t="s">
        <v>31</v>
      </c>
      <c r="G72" s="6" t="s">
        <v>31</v>
      </c>
      <c r="H72" s="6" t="s">
        <v>31</v>
      </c>
      <c r="I72" s="7">
        <v>44222</v>
      </c>
      <c r="J72" s="5" t="s">
        <v>166</v>
      </c>
      <c r="K72" s="5" t="s">
        <v>33</v>
      </c>
      <c r="L72" s="6" t="s">
        <v>29</v>
      </c>
      <c r="M72" s="6" t="s">
        <v>30</v>
      </c>
      <c r="N72" s="5" t="s">
        <v>141</v>
      </c>
      <c r="O72" s="5" t="s">
        <v>142</v>
      </c>
      <c r="P72" s="6" t="s">
        <v>289</v>
      </c>
      <c r="Q72" s="6" t="s">
        <v>37</v>
      </c>
      <c r="R72" s="6"/>
      <c r="S72" s="6" t="s">
        <v>68</v>
      </c>
      <c r="T72" s="6" t="s">
        <v>39</v>
      </c>
      <c r="U72" s="5" t="s">
        <v>27</v>
      </c>
      <c r="V72" s="5" t="s">
        <v>69</v>
      </c>
      <c r="W72" s="8">
        <v>0</v>
      </c>
      <c r="X72" s="8">
        <v>0</v>
      </c>
      <c r="Y72" s="8">
        <v>-82.67</v>
      </c>
      <c r="Z72" s="6" t="s">
        <v>31</v>
      </c>
      <c r="AA72" s="9" t="str">
        <f>IF(janvier[[#This Row],[Type OT]]="C",Y72,"")</f>
        <v/>
      </c>
      <c r="AB72" s="9">
        <f>IF(janvier[[#This Row],[Type OT]]="RE",Y72,"")</f>
        <v>-82.67</v>
      </c>
      <c r="AC72" s="9" t="str">
        <f>IF(janvier[[#This Row],[Type OT]]="R-",janvier[[#This Row],[Montant affecté]],"")</f>
        <v/>
      </c>
      <c r="AD72" s="9" t="str">
        <f>+IF(janvier[[#This Row],[Type OT]]="R+",janvier[[#This Row],[Montant affecté]],"")</f>
        <v/>
      </c>
      <c r="AE72" s="9" t="str">
        <f>IF(janvier[[#This Row],[Type OT]]="SE",janvier[[#This Row],[Montant affecté]],"")</f>
        <v/>
      </c>
      <c r="AF72" s="9"/>
    </row>
    <row r="73" spans="1:32" x14ac:dyDescent="0.35">
      <c r="A73" s="5" t="s">
        <v>26</v>
      </c>
      <c r="B73" s="5" t="s">
        <v>27</v>
      </c>
      <c r="C73" s="5" t="s">
        <v>33</v>
      </c>
      <c r="D73" s="6" t="s">
        <v>29</v>
      </c>
      <c r="E73" s="6" t="s">
        <v>30</v>
      </c>
      <c r="F73" s="5" t="s">
        <v>31</v>
      </c>
      <c r="G73" s="6" t="s">
        <v>31</v>
      </c>
      <c r="H73" s="6" t="s">
        <v>31</v>
      </c>
      <c r="I73" s="7">
        <v>44222</v>
      </c>
      <c r="J73" s="5" t="s">
        <v>166</v>
      </c>
      <c r="K73" s="5" t="s">
        <v>33</v>
      </c>
      <c r="L73" s="6" t="s">
        <v>29</v>
      </c>
      <c r="M73" s="6" t="s">
        <v>30</v>
      </c>
      <c r="N73" s="5" t="s">
        <v>141</v>
      </c>
      <c r="O73" s="5" t="s">
        <v>142</v>
      </c>
      <c r="P73" s="6" t="s">
        <v>289</v>
      </c>
      <c r="Q73" s="6" t="s">
        <v>37</v>
      </c>
      <c r="R73" s="6"/>
      <c r="S73" s="6" t="s">
        <v>143</v>
      </c>
      <c r="T73" s="6" t="s">
        <v>85</v>
      </c>
      <c r="U73" s="5" t="s">
        <v>27</v>
      </c>
      <c r="V73" s="5" t="s">
        <v>65</v>
      </c>
      <c r="W73" s="8">
        <v>0</v>
      </c>
      <c r="X73" s="8">
        <v>0</v>
      </c>
      <c r="Y73" s="8">
        <v>-798.12</v>
      </c>
      <c r="Z73" s="6" t="s">
        <v>31</v>
      </c>
      <c r="AA73" s="9" t="str">
        <f>IF(janvier[[#This Row],[Type OT]]="C",Y73,"")</f>
        <v/>
      </c>
      <c r="AB73" s="9">
        <f>IF(janvier[[#This Row],[Type OT]]="RE",Y73,"")</f>
        <v>-798.12</v>
      </c>
      <c r="AC73" s="9" t="str">
        <f>IF(janvier[[#This Row],[Type OT]]="R-",janvier[[#This Row],[Montant affecté]],"")</f>
        <v/>
      </c>
      <c r="AD73" s="9" t="str">
        <f>+IF(janvier[[#This Row],[Type OT]]="R+",janvier[[#This Row],[Montant affecté]],"")</f>
        <v/>
      </c>
      <c r="AE73" s="9" t="str">
        <f>IF(janvier[[#This Row],[Type OT]]="SE",janvier[[#This Row],[Montant affecté]],"")</f>
        <v/>
      </c>
      <c r="AF73" s="9"/>
    </row>
    <row r="74" spans="1:32" x14ac:dyDescent="0.35">
      <c r="A74" s="5" t="s">
        <v>26</v>
      </c>
      <c r="B74" s="5" t="s">
        <v>56</v>
      </c>
      <c r="C74" s="5" t="s">
        <v>33</v>
      </c>
      <c r="D74" s="6" t="s">
        <v>29</v>
      </c>
      <c r="E74" s="6" t="s">
        <v>30</v>
      </c>
      <c r="F74" s="5" t="s">
        <v>31</v>
      </c>
      <c r="G74" s="6" t="s">
        <v>31</v>
      </c>
      <c r="H74" s="6" t="s">
        <v>31</v>
      </c>
      <c r="I74" s="7">
        <v>44222</v>
      </c>
      <c r="J74" s="5" t="s">
        <v>166</v>
      </c>
      <c r="K74" s="5" t="s">
        <v>33</v>
      </c>
      <c r="L74" s="6" t="s">
        <v>29</v>
      </c>
      <c r="M74" s="6" t="s">
        <v>30</v>
      </c>
      <c r="N74" s="5" t="s">
        <v>149</v>
      </c>
      <c r="O74" s="5" t="s">
        <v>150</v>
      </c>
      <c r="P74" s="6" t="s">
        <v>289</v>
      </c>
      <c r="Q74" s="6" t="s">
        <v>37</v>
      </c>
      <c r="R74" s="6" t="s">
        <v>62</v>
      </c>
      <c r="S74" s="6" t="s">
        <v>68</v>
      </c>
      <c r="T74" s="6" t="s">
        <v>31</v>
      </c>
      <c r="U74" s="5" t="s">
        <v>64</v>
      </c>
      <c r="V74" s="5" t="s">
        <v>69</v>
      </c>
      <c r="W74" s="8">
        <v>0</v>
      </c>
      <c r="X74" s="8">
        <v>0</v>
      </c>
      <c r="Y74" s="8">
        <v>33.380000000000003</v>
      </c>
      <c r="Z74" s="6" t="s">
        <v>32</v>
      </c>
      <c r="AA74" s="9">
        <f>IF(janvier[[#This Row],[Type OT]]="C",Y74,"")</f>
        <v>33.380000000000003</v>
      </c>
      <c r="AB74" s="9" t="str">
        <f>IF(janvier[[#This Row],[Type OT]]="RE",Y74,"")</f>
        <v/>
      </c>
      <c r="AC74" s="9" t="str">
        <f>IF(janvier[[#This Row],[Type OT]]="R-",janvier[[#This Row],[Montant affecté]],"")</f>
        <v/>
      </c>
      <c r="AD74" s="9" t="str">
        <f>+IF(janvier[[#This Row],[Type OT]]="R+",janvier[[#This Row],[Montant affecté]],"")</f>
        <v/>
      </c>
      <c r="AE74" s="9" t="str">
        <f>IF(janvier[[#This Row],[Type OT]]="SE",janvier[[#This Row],[Montant affecté]],"")</f>
        <v/>
      </c>
      <c r="AF74" s="9" t="s">
        <v>218</v>
      </c>
    </row>
    <row r="75" spans="1:32" x14ac:dyDescent="0.35">
      <c r="A75" s="5" t="s">
        <v>26</v>
      </c>
      <c r="B75" s="5" t="s">
        <v>56</v>
      </c>
      <c r="C75" s="5" t="s">
        <v>33</v>
      </c>
      <c r="D75" s="6" t="s">
        <v>29</v>
      </c>
      <c r="E75" s="6" t="s">
        <v>30</v>
      </c>
      <c r="F75" s="5" t="s">
        <v>31</v>
      </c>
      <c r="G75" s="6" t="s">
        <v>31</v>
      </c>
      <c r="H75" s="6" t="s">
        <v>31</v>
      </c>
      <c r="I75" s="7">
        <v>44222</v>
      </c>
      <c r="J75" s="5" t="s">
        <v>166</v>
      </c>
      <c r="K75" s="5" t="s">
        <v>33</v>
      </c>
      <c r="L75" s="6" t="s">
        <v>29</v>
      </c>
      <c r="M75" s="6" t="s">
        <v>30</v>
      </c>
      <c r="N75" s="5" t="s">
        <v>149</v>
      </c>
      <c r="O75" s="5" t="s">
        <v>150</v>
      </c>
      <c r="P75" s="6" t="s">
        <v>289</v>
      </c>
      <c r="Q75" s="6" t="s">
        <v>37</v>
      </c>
      <c r="R75" s="6" t="s">
        <v>62</v>
      </c>
      <c r="S75" s="6" t="s">
        <v>68</v>
      </c>
      <c r="T75" s="6" t="s">
        <v>31</v>
      </c>
      <c r="U75" s="5" t="s">
        <v>64</v>
      </c>
      <c r="V75" s="5" t="s">
        <v>69</v>
      </c>
      <c r="W75" s="8">
        <v>0</v>
      </c>
      <c r="X75" s="8">
        <v>0</v>
      </c>
      <c r="Y75" s="8">
        <v>129.32</v>
      </c>
      <c r="Z75" s="6" t="s">
        <v>32</v>
      </c>
      <c r="AA75" s="9">
        <f>IF(janvier[[#This Row],[Type OT]]="C",Y75,"")</f>
        <v>129.32</v>
      </c>
      <c r="AB75" s="9" t="str">
        <f>IF(janvier[[#This Row],[Type OT]]="RE",Y75,"")</f>
        <v/>
      </c>
      <c r="AC75" s="9" t="str">
        <f>IF(janvier[[#This Row],[Type OT]]="R-",janvier[[#This Row],[Montant affecté]],"")</f>
        <v/>
      </c>
      <c r="AD75" s="9" t="str">
        <f>+IF(janvier[[#This Row],[Type OT]]="R+",janvier[[#This Row],[Montant affecté]],"")</f>
        <v/>
      </c>
      <c r="AE75" s="9" t="str">
        <f>IF(janvier[[#This Row],[Type OT]]="SE",janvier[[#This Row],[Montant affecté]],"")</f>
        <v/>
      </c>
      <c r="AF75" s="9" t="s">
        <v>218</v>
      </c>
    </row>
    <row r="76" spans="1:32" x14ac:dyDescent="0.35">
      <c r="A76" s="5" t="s">
        <v>26</v>
      </c>
      <c r="B76" s="5" t="s">
        <v>56</v>
      </c>
      <c r="C76" s="5" t="s">
        <v>33</v>
      </c>
      <c r="D76" s="6" t="s">
        <v>29</v>
      </c>
      <c r="E76" s="6" t="s">
        <v>30</v>
      </c>
      <c r="F76" s="5" t="s">
        <v>31</v>
      </c>
      <c r="G76" s="6" t="s">
        <v>31</v>
      </c>
      <c r="H76" s="6" t="s">
        <v>31</v>
      </c>
      <c r="I76" s="7">
        <v>44222</v>
      </c>
      <c r="J76" s="5" t="s">
        <v>166</v>
      </c>
      <c r="K76" s="5" t="s">
        <v>33</v>
      </c>
      <c r="L76" s="6" t="s">
        <v>29</v>
      </c>
      <c r="M76" s="6" t="s">
        <v>30</v>
      </c>
      <c r="N76" s="5" t="s">
        <v>149</v>
      </c>
      <c r="O76" s="5" t="s">
        <v>150</v>
      </c>
      <c r="P76" s="6" t="s">
        <v>289</v>
      </c>
      <c r="Q76" s="6" t="s">
        <v>37</v>
      </c>
      <c r="R76" s="6" t="s">
        <v>62</v>
      </c>
      <c r="S76" s="6" t="s">
        <v>68</v>
      </c>
      <c r="T76" s="6" t="s">
        <v>31</v>
      </c>
      <c r="U76" s="5" t="s">
        <v>64</v>
      </c>
      <c r="V76" s="5" t="s">
        <v>69</v>
      </c>
      <c r="W76" s="8">
        <v>0</v>
      </c>
      <c r="X76" s="8">
        <v>0</v>
      </c>
      <c r="Y76" s="8">
        <v>61.69</v>
      </c>
      <c r="Z76" s="6" t="s">
        <v>32</v>
      </c>
      <c r="AA76" s="9">
        <f>IF(janvier[[#This Row],[Type OT]]="C",Y76,"")</f>
        <v>61.69</v>
      </c>
      <c r="AB76" s="9" t="str">
        <f>IF(janvier[[#This Row],[Type OT]]="RE",Y76,"")</f>
        <v/>
      </c>
      <c r="AC76" s="9" t="str">
        <f>IF(janvier[[#This Row],[Type OT]]="R-",janvier[[#This Row],[Montant affecté]],"")</f>
        <v/>
      </c>
      <c r="AD76" s="9" t="str">
        <f>+IF(janvier[[#This Row],[Type OT]]="R+",janvier[[#This Row],[Montant affecté]],"")</f>
        <v/>
      </c>
      <c r="AE76" s="9" t="str">
        <f>IF(janvier[[#This Row],[Type OT]]="SE",janvier[[#This Row],[Montant affecté]],"")</f>
        <v/>
      </c>
      <c r="AF76" s="9" t="s">
        <v>218</v>
      </c>
    </row>
    <row r="77" spans="1:32" x14ac:dyDescent="0.35">
      <c r="A77" s="5" t="s">
        <v>26</v>
      </c>
      <c r="B77" s="5" t="s">
        <v>56</v>
      </c>
      <c r="C77" s="5" t="s">
        <v>33</v>
      </c>
      <c r="D77" s="6" t="s">
        <v>29</v>
      </c>
      <c r="E77" s="6" t="s">
        <v>30</v>
      </c>
      <c r="F77" s="5" t="s">
        <v>31</v>
      </c>
      <c r="G77" s="6" t="s">
        <v>31</v>
      </c>
      <c r="H77" s="6" t="s">
        <v>31</v>
      </c>
      <c r="I77" s="7">
        <v>44222</v>
      </c>
      <c r="J77" s="5" t="s">
        <v>166</v>
      </c>
      <c r="K77" s="5" t="s">
        <v>33</v>
      </c>
      <c r="L77" s="6" t="s">
        <v>29</v>
      </c>
      <c r="M77" s="6" t="s">
        <v>30</v>
      </c>
      <c r="N77" s="5" t="s">
        <v>155</v>
      </c>
      <c r="O77" s="5" t="s">
        <v>156</v>
      </c>
      <c r="P77" s="6" t="s">
        <v>289</v>
      </c>
      <c r="Q77" s="6" t="s">
        <v>37</v>
      </c>
      <c r="R77" s="6" t="s">
        <v>62</v>
      </c>
      <c r="S77" s="6" t="s">
        <v>52</v>
      </c>
      <c r="T77" s="6" t="s">
        <v>31</v>
      </c>
      <c r="U77" s="5" t="s">
        <v>64</v>
      </c>
      <c r="V77" s="5" t="s">
        <v>40</v>
      </c>
      <c r="W77" s="8">
        <v>0</v>
      </c>
      <c r="X77" s="8">
        <v>0</v>
      </c>
      <c r="Y77" s="8">
        <v>293.74</v>
      </c>
      <c r="Z77" s="6" t="s">
        <v>32</v>
      </c>
      <c r="AA77" s="9">
        <f>IF(janvier[[#This Row],[Type OT]]="C",Y77,"")</f>
        <v>293.74</v>
      </c>
      <c r="AB77" s="9" t="str">
        <f>IF(janvier[[#This Row],[Type OT]]="RE",Y77,"")</f>
        <v/>
      </c>
      <c r="AC77" s="9" t="str">
        <f>IF(janvier[[#This Row],[Type OT]]="R-",janvier[[#This Row],[Montant affecté]],"")</f>
        <v/>
      </c>
      <c r="AD77" s="9" t="str">
        <f>+IF(janvier[[#This Row],[Type OT]]="R+",janvier[[#This Row],[Montant affecté]],"")</f>
        <v/>
      </c>
      <c r="AE77" s="9" t="str">
        <f>IF(janvier[[#This Row],[Type OT]]="SE",janvier[[#This Row],[Montant affecté]],"")</f>
        <v/>
      </c>
      <c r="AF77" s="9" t="s">
        <v>218</v>
      </c>
    </row>
    <row r="78" spans="1:32" x14ac:dyDescent="0.35">
      <c r="A78" s="5" t="s">
        <v>26</v>
      </c>
      <c r="B78" s="5" t="s">
        <v>56</v>
      </c>
      <c r="C78" s="5" t="s">
        <v>33</v>
      </c>
      <c r="D78" s="6" t="s">
        <v>29</v>
      </c>
      <c r="E78" s="6" t="s">
        <v>30</v>
      </c>
      <c r="F78" s="5" t="s">
        <v>31</v>
      </c>
      <c r="G78" s="6" t="s">
        <v>31</v>
      </c>
      <c r="H78" s="6" t="s">
        <v>31</v>
      </c>
      <c r="I78" s="7">
        <v>44222</v>
      </c>
      <c r="J78" s="5" t="s">
        <v>166</v>
      </c>
      <c r="K78" s="5" t="s">
        <v>33</v>
      </c>
      <c r="L78" s="6" t="s">
        <v>29</v>
      </c>
      <c r="M78" s="6" t="s">
        <v>30</v>
      </c>
      <c r="N78" s="5" t="s">
        <v>155</v>
      </c>
      <c r="O78" s="5" t="s">
        <v>156</v>
      </c>
      <c r="P78" s="6" t="s">
        <v>289</v>
      </c>
      <c r="Q78" s="6" t="s">
        <v>37</v>
      </c>
      <c r="R78" s="6" t="s">
        <v>62</v>
      </c>
      <c r="S78" s="6" t="s">
        <v>52</v>
      </c>
      <c r="T78" s="6" t="s">
        <v>31</v>
      </c>
      <c r="U78" s="5" t="s">
        <v>64</v>
      </c>
      <c r="V78" s="5" t="s">
        <v>40</v>
      </c>
      <c r="W78" s="8">
        <v>0</v>
      </c>
      <c r="X78" s="8">
        <v>0</v>
      </c>
      <c r="Y78" s="8">
        <v>195.2</v>
      </c>
      <c r="Z78" s="6" t="s">
        <v>32</v>
      </c>
      <c r="AA78" s="9">
        <f>IF(janvier[[#This Row],[Type OT]]="C",Y78,"")</f>
        <v>195.2</v>
      </c>
      <c r="AB78" s="9" t="str">
        <f>IF(janvier[[#This Row],[Type OT]]="RE",Y78,"")</f>
        <v/>
      </c>
      <c r="AC78" s="9" t="str">
        <f>IF(janvier[[#This Row],[Type OT]]="R-",janvier[[#This Row],[Montant affecté]],"")</f>
        <v/>
      </c>
      <c r="AD78" s="9" t="str">
        <f>+IF(janvier[[#This Row],[Type OT]]="R+",janvier[[#This Row],[Montant affecté]],"")</f>
        <v/>
      </c>
      <c r="AE78" s="9" t="str">
        <f>IF(janvier[[#This Row],[Type OT]]="SE",janvier[[#This Row],[Montant affecté]],"")</f>
        <v/>
      </c>
      <c r="AF78" s="9" t="s">
        <v>218</v>
      </c>
    </row>
    <row r="79" spans="1:32" x14ac:dyDescent="0.35">
      <c r="A79" s="5" t="s">
        <v>26</v>
      </c>
      <c r="B79" s="5" t="s">
        <v>56</v>
      </c>
      <c r="C79" s="5" t="s">
        <v>33</v>
      </c>
      <c r="D79" s="6" t="s">
        <v>29</v>
      </c>
      <c r="E79" s="6" t="s">
        <v>30</v>
      </c>
      <c r="F79" s="5" t="s">
        <v>31</v>
      </c>
      <c r="G79" s="6" t="s">
        <v>31</v>
      </c>
      <c r="H79" s="6" t="s">
        <v>31</v>
      </c>
      <c r="I79" s="7">
        <v>44222</v>
      </c>
      <c r="J79" s="5" t="s">
        <v>166</v>
      </c>
      <c r="K79" s="5" t="s">
        <v>33</v>
      </c>
      <c r="L79" s="6" t="s">
        <v>29</v>
      </c>
      <c r="M79" s="6" t="s">
        <v>30</v>
      </c>
      <c r="N79" s="5" t="s">
        <v>155</v>
      </c>
      <c r="O79" s="5" t="s">
        <v>156</v>
      </c>
      <c r="P79" s="6" t="s">
        <v>289</v>
      </c>
      <c r="Q79" s="6" t="s">
        <v>37</v>
      </c>
      <c r="R79" s="6" t="s">
        <v>62</v>
      </c>
      <c r="S79" s="6" t="s">
        <v>68</v>
      </c>
      <c r="T79" s="6" t="s">
        <v>31</v>
      </c>
      <c r="U79" s="5" t="s">
        <v>64</v>
      </c>
      <c r="V79" s="5" t="s">
        <v>69</v>
      </c>
      <c r="W79" s="8">
        <v>0</v>
      </c>
      <c r="X79" s="8">
        <v>0</v>
      </c>
      <c r="Y79" s="8">
        <v>49.62</v>
      </c>
      <c r="Z79" s="6" t="s">
        <v>32</v>
      </c>
      <c r="AA79" s="9">
        <f>IF(janvier[[#This Row],[Type OT]]="C",Y79,"")</f>
        <v>49.62</v>
      </c>
      <c r="AB79" s="9" t="str">
        <f>IF(janvier[[#This Row],[Type OT]]="RE",Y79,"")</f>
        <v/>
      </c>
      <c r="AC79" s="9" t="str">
        <f>IF(janvier[[#This Row],[Type OT]]="R-",janvier[[#This Row],[Montant affecté]],"")</f>
        <v/>
      </c>
      <c r="AD79" s="9" t="str">
        <f>+IF(janvier[[#This Row],[Type OT]]="R+",janvier[[#This Row],[Montant affecté]],"")</f>
        <v/>
      </c>
      <c r="AE79" s="9" t="str">
        <f>IF(janvier[[#This Row],[Type OT]]="SE",janvier[[#This Row],[Montant affecté]],"")</f>
        <v/>
      </c>
      <c r="AF79" s="9" t="s">
        <v>218</v>
      </c>
    </row>
    <row r="80" spans="1:32" x14ac:dyDescent="0.35">
      <c r="A80" s="5" t="s">
        <v>26</v>
      </c>
      <c r="B80" s="5" t="s">
        <v>56</v>
      </c>
      <c r="C80" s="5" t="s">
        <v>33</v>
      </c>
      <c r="D80" s="6" t="s">
        <v>29</v>
      </c>
      <c r="E80" s="6" t="s">
        <v>30</v>
      </c>
      <c r="F80" s="5" t="s">
        <v>31</v>
      </c>
      <c r="G80" s="6" t="s">
        <v>31</v>
      </c>
      <c r="H80" s="6" t="s">
        <v>31</v>
      </c>
      <c r="I80" s="7">
        <v>44222</v>
      </c>
      <c r="J80" s="5" t="s">
        <v>166</v>
      </c>
      <c r="K80" s="5" t="s">
        <v>33</v>
      </c>
      <c r="L80" s="6" t="s">
        <v>29</v>
      </c>
      <c r="M80" s="6" t="s">
        <v>30</v>
      </c>
      <c r="N80" s="5" t="s">
        <v>155</v>
      </c>
      <c r="O80" s="5" t="s">
        <v>156</v>
      </c>
      <c r="P80" s="6" t="s">
        <v>289</v>
      </c>
      <c r="Q80" s="6" t="s">
        <v>37</v>
      </c>
      <c r="R80" s="6" t="s">
        <v>62</v>
      </c>
      <c r="S80" s="6" t="s">
        <v>68</v>
      </c>
      <c r="T80" s="6" t="s">
        <v>31</v>
      </c>
      <c r="U80" s="5" t="s">
        <v>64</v>
      </c>
      <c r="V80" s="5" t="s">
        <v>69</v>
      </c>
      <c r="W80" s="8">
        <v>0</v>
      </c>
      <c r="X80" s="8">
        <v>0</v>
      </c>
      <c r="Y80" s="8">
        <v>49.36</v>
      </c>
      <c r="Z80" s="6" t="s">
        <v>32</v>
      </c>
      <c r="AA80" s="9">
        <f>IF(janvier[[#This Row],[Type OT]]="C",Y80,"")</f>
        <v>49.36</v>
      </c>
      <c r="AB80" s="9" t="str">
        <f>IF(janvier[[#This Row],[Type OT]]="RE",Y80,"")</f>
        <v/>
      </c>
      <c r="AC80" s="9" t="str">
        <f>IF(janvier[[#This Row],[Type OT]]="R-",janvier[[#This Row],[Montant affecté]],"")</f>
        <v/>
      </c>
      <c r="AD80" s="9" t="str">
        <f>+IF(janvier[[#This Row],[Type OT]]="R+",janvier[[#This Row],[Montant affecté]],"")</f>
        <v/>
      </c>
      <c r="AE80" s="9" t="str">
        <f>IF(janvier[[#This Row],[Type OT]]="SE",janvier[[#This Row],[Montant affecté]],"")</f>
        <v/>
      </c>
      <c r="AF80" s="9" t="s">
        <v>218</v>
      </c>
    </row>
    <row r="81" spans="1:32" x14ac:dyDescent="0.35">
      <c r="A81" s="5" t="s">
        <v>26</v>
      </c>
      <c r="B81" s="5" t="s">
        <v>56</v>
      </c>
      <c r="C81" s="5" t="s">
        <v>33</v>
      </c>
      <c r="D81" s="6" t="s">
        <v>29</v>
      </c>
      <c r="E81" s="6" t="s">
        <v>30</v>
      </c>
      <c r="F81" s="5" t="s">
        <v>31</v>
      </c>
      <c r="G81" s="6" t="s">
        <v>31</v>
      </c>
      <c r="H81" s="6" t="s">
        <v>31</v>
      </c>
      <c r="I81" s="7">
        <v>44222</v>
      </c>
      <c r="J81" s="5" t="s">
        <v>166</v>
      </c>
      <c r="K81" s="5" t="s">
        <v>33</v>
      </c>
      <c r="L81" s="6" t="s">
        <v>29</v>
      </c>
      <c r="M81" s="6" t="s">
        <v>30</v>
      </c>
      <c r="N81" s="5" t="s">
        <v>155</v>
      </c>
      <c r="O81" s="5" t="s">
        <v>156</v>
      </c>
      <c r="P81" s="6" t="s">
        <v>289</v>
      </c>
      <c r="Q81" s="6" t="s">
        <v>37</v>
      </c>
      <c r="R81" s="6" t="s">
        <v>62</v>
      </c>
      <c r="S81" s="6" t="s">
        <v>68</v>
      </c>
      <c r="T81" s="6" t="s">
        <v>31</v>
      </c>
      <c r="U81" s="5" t="s">
        <v>64</v>
      </c>
      <c r="V81" s="5" t="s">
        <v>69</v>
      </c>
      <c r="W81" s="8">
        <v>0</v>
      </c>
      <c r="X81" s="8">
        <v>0</v>
      </c>
      <c r="Y81" s="8">
        <v>109.69</v>
      </c>
      <c r="Z81" s="6" t="s">
        <v>32</v>
      </c>
      <c r="AA81" s="9">
        <f>IF(janvier[[#This Row],[Type OT]]="C",Y81,"")</f>
        <v>109.69</v>
      </c>
      <c r="AB81" s="9" t="str">
        <f>IF(janvier[[#This Row],[Type OT]]="RE",Y81,"")</f>
        <v/>
      </c>
      <c r="AC81" s="9" t="str">
        <f>IF(janvier[[#This Row],[Type OT]]="R-",janvier[[#This Row],[Montant affecté]],"")</f>
        <v/>
      </c>
      <c r="AD81" s="9" t="str">
        <f>+IF(janvier[[#This Row],[Type OT]]="R+",janvier[[#This Row],[Montant affecté]],"")</f>
        <v/>
      </c>
      <c r="AE81" s="9" t="str">
        <f>IF(janvier[[#This Row],[Type OT]]="SE",janvier[[#This Row],[Montant affecté]],"")</f>
        <v/>
      </c>
      <c r="AF81" s="9" t="s">
        <v>218</v>
      </c>
    </row>
    <row r="82" spans="1:32" x14ac:dyDescent="0.35">
      <c r="A82" s="5" t="s">
        <v>26</v>
      </c>
      <c r="B82" s="5" t="s">
        <v>27</v>
      </c>
      <c r="C82" s="5" t="s">
        <v>33</v>
      </c>
      <c r="D82" s="6" t="s">
        <v>29</v>
      </c>
      <c r="E82" s="6" t="s">
        <v>30</v>
      </c>
      <c r="F82" s="5" t="s">
        <v>31</v>
      </c>
      <c r="G82" s="6" t="s">
        <v>31</v>
      </c>
      <c r="H82" s="6" t="s">
        <v>31</v>
      </c>
      <c r="I82" s="7">
        <v>44223</v>
      </c>
      <c r="J82" s="5" t="s">
        <v>166</v>
      </c>
      <c r="K82" s="5" t="s">
        <v>33</v>
      </c>
      <c r="L82" s="6" t="s">
        <v>29</v>
      </c>
      <c r="M82" s="6" t="s">
        <v>30</v>
      </c>
      <c r="N82" s="5" t="s">
        <v>186</v>
      </c>
      <c r="O82" s="5" t="s">
        <v>130</v>
      </c>
      <c r="P82" s="6" t="s">
        <v>289</v>
      </c>
      <c r="Q82" s="6" t="s">
        <v>37</v>
      </c>
      <c r="R82" s="6"/>
      <c r="S82" s="6" t="s">
        <v>52</v>
      </c>
      <c r="T82" s="6" t="s">
        <v>39</v>
      </c>
      <c r="U82" s="5" t="s">
        <v>27</v>
      </c>
      <c r="V82" s="5" t="s">
        <v>40</v>
      </c>
      <c r="W82" s="8">
        <v>0</v>
      </c>
      <c r="X82" s="8">
        <v>0</v>
      </c>
      <c r="Y82" s="8">
        <v>-505.74</v>
      </c>
      <c r="Z82" s="6" t="s">
        <v>31</v>
      </c>
      <c r="AA82" s="9" t="str">
        <f>IF(janvier[[#This Row],[Type OT]]="C",Y82,"")</f>
        <v/>
      </c>
      <c r="AB82" s="9">
        <f>IF(janvier[[#This Row],[Type OT]]="RE",Y82,"")</f>
        <v>-505.74</v>
      </c>
      <c r="AC82" s="9" t="str">
        <f>IF(janvier[[#This Row],[Type OT]]="R-",janvier[[#This Row],[Montant affecté]],"")</f>
        <v/>
      </c>
      <c r="AD82" s="9" t="str">
        <f>+IF(janvier[[#This Row],[Type OT]]="R+",janvier[[#This Row],[Montant affecté]],"")</f>
        <v/>
      </c>
      <c r="AE82" s="9" t="str">
        <f>IF(janvier[[#This Row],[Type OT]]="SE",janvier[[#This Row],[Montant affecté]],"")</f>
        <v/>
      </c>
      <c r="AF82" s="9"/>
    </row>
    <row r="83" spans="1:32" x14ac:dyDescent="0.35">
      <c r="A83" s="5" t="s">
        <v>26</v>
      </c>
      <c r="B83" s="5" t="s">
        <v>46</v>
      </c>
      <c r="C83" s="5" t="s">
        <v>33</v>
      </c>
      <c r="D83" s="6" t="s">
        <v>29</v>
      </c>
      <c r="E83" s="6" t="s">
        <v>30</v>
      </c>
      <c r="F83" s="5" t="s">
        <v>31</v>
      </c>
      <c r="G83" s="6" t="s">
        <v>31</v>
      </c>
      <c r="H83" s="6" t="s">
        <v>31</v>
      </c>
      <c r="I83" s="7">
        <v>44223</v>
      </c>
      <c r="J83" s="5" t="s">
        <v>166</v>
      </c>
      <c r="K83" s="5" t="s">
        <v>72</v>
      </c>
      <c r="L83" s="6" t="s">
        <v>73</v>
      </c>
      <c r="M83" s="6" t="s">
        <v>30</v>
      </c>
      <c r="N83" s="5" t="s">
        <v>187</v>
      </c>
      <c r="O83" s="5" t="s">
        <v>139</v>
      </c>
      <c r="P83" s="6" t="s">
        <v>289</v>
      </c>
      <c r="Q83" s="6" t="s">
        <v>121</v>
      </c>
      <c r="R83" s="6"/>
      <c r="S83" s="6" t="s">
        <v>38</v>
      </c>
      <c r="T83" s="6" t="s">
        <v>140</v>
      </c>
      <c r="U83" s="5" t="s">
        <v>53</v>
      </c>
      <c r="V83" s="5" t="s">
        <v>40</v>
      </c>
      <c r="W83" s="8">
        <v>0</v>
      </c>
      <c r="X83" s="8">
        <v>0</v>
      </c>
      <c r="Y83" s="8">
        <v>-770.16</v>
      </c>
      <c r="Z83" s="6" t="s">
        <v>31</v>
      </c>
      <c r="AA83" s="11" t="str">
        <f>IF(janvier[[#This Row],[Type OT]]="C",Y83,"")</f>
        <v/>
      </c>
      <c r="AB83" s="11" t="str">
        <f>IF(janvier[[#This Row],[Type OT]]="RE",Y83,"")</f>
        <v/>
      </c>
      <c r="AC83" s="11">
        <f>IF(janvier[[#This Row],[Type OT]]="R-",janvier[[#This Row],[Montant affecté]],"")</f>
        <v>-770.16</v>
      </c>
      <c r="AD83" s="11" t="str">
        <f>+IF(janvier[[#This Row],[Type OT]]="R+",janvier[[#This Row],[Montant affecté]],"")</f>
        <v/>
      </c>
      <c r="AE83" s="11" t="str">
        <f>IF(janvier[[#This Row],[Type OT]]="SE",janvier[[#This Row],[Montant affecté]],"")</f>
        <v/>
      </c>
      <c r="AF83" s="9"/>
    </row>
    <row r="84" spans="1:32" x14ac:dyDescent="0.35">
      <c r="A84" s="5" t="s">
        <v>26</v>
      </c>
      <c r="B84" s="5" t="s">
        <v>46</v>
      </c>
      <c r="C84" s="5" t="s">
        <v>33</v>
      </c>
      <c r="D84" s="6" t="s">
        <v>29</v>
      </c>
      <c r="E84" s="6" t="s">
        <v>30</v>
      </c>
      <c r="F84" s="5" t="s">
        <v>31</v>
      </c>
      <c r="G84" s="6" t="s">
        <v>31</v>
      </c>
      <c r="H84" s="6" t="s">
        <v>31</v>
      </c>
      <c r="I84" s="7">
        <v>44223</v>
      </c>
      <c r="J84" s="5" t="s">
        <v>166</v>
      </c>
      <c r="K84" s="5" t="s">
        <v>72</v>
      </c>
      <c r="L84" s="6" t="s">
        <v>73</v>
      </c>
      <c r="M84" s="6" t="s">
        <v>30</v>
      </c>
      <c r="N84" s="5" t="s">
        <v>187</v>
      </c>
      <c r="O84" s="5" t="s">
        <v>139</v>
      </c>
      <c r="P84" s="6" t="s">
        <v>289</v>
      </c>
      <c r="Q84" s="6" t="s">
        <v>121</v>
      </c>
      <c r="R84" s="6"/>
      <c r="S84" s="6" t="s">
        <v>38</v>
      </c>
      <c r="T84" s="6" t="s">
        <v>31</v>
      </c>
      <c r="U84" s="5" t="s">
        <v>53</v>
      </c>
      <c r="V84" s="5" t="s">
        <v>40</v>
      </c>
      <c r="W84" s="8">
        <v>0</v>
      </c>
      <c r="X84" s="8">
        <v>0</v>
      </c>
      <c r="Y84" s="8">
        <v>-733.55</v>
      </c>
      <c r="Z84" s="6" t="s">
        <v>31</v>
      </c>
      <c r="AA84" s="9" t="str">
        <f>IF(janvier[[#This Row],[Type OT]]="C",Y84,"")</f>
        <v/>
      </c>
      <c r="AB84" s="9" t="str">
        <f>IF(janvier[[#This Row],[Type OT]]="RE",Y84,"")</f>
        <v/>
      </c>
      <c r="AC84" s="9">
        <f>IF(janvier[[#This Row],[Type OT]]="R-",janvier[[#This Row],[Montant affecté]],"")</f>
        <v>-733.55</v>
      </c>
      <c r="AD84" s="9" t="str">
        <f>+IF(janvier[[#This Row],[Type OT]]="R+",janvier[[#This Row],[Montant affecté]],"")</f>
        <v/>
      </c>
      <c r="AE84" s="9" t="str">
        <f>IF(janvier[[#This Row],[Type OT]]="SE",janvier[[#This Row],[Montant affecté]],"")</f>
        <v/>
      </c>
      <c r="AF84" s="9"/>
    </row>
    <row r="85" spans="1:32" x14ac:dyDescent="0.35">
      <c r="A85" s="5" t="s">
        <v>26</v>
      </c>
      <c r="B85" s="5" t="s">
        <v>54</v>
      </c>
      <c r="C85" s="5" t="s">
        <v>33</v>
      </c>
      <c r="D85" s="6" t="s">
        <v>29</v>
      </c>
      <c r="E85" s="6" t="s">
        <v>30</v>
      </c>
      <c r="F85" s="5" t="s">
        <v>31</v>
      </c>
      <c r="G85" s="6" t="s">
        <v>31</v>
      </c>
      <c r="H85" s="6" t="s">
        <v>31</v>
      </c>
      <c r="I85" s="7">
        <v>44223</v>
      </c>
      <c r="J85" s="5" t="s">
        <v>166</v>
      </c>
      <c r="K85" s="5" t="s">
        <v>72</v>
      </c>
      <c r="L85" s="6" t="s">
        <v>73</v>
      </c>
      <c r="M85" s="6" t="s">
        <v>30</v>
      </c>
      <c r="N85" s="5" t="s">
        <v>187</v>
      </c>
      <c r="O85" s="5" t="s">
        <v>139</v>
      </c>
      <c r="P85" s="6" t="s">
        <v>289</v>
      </c>
      <c r="Q85" s="6" t="s">
        <v>121</v>
      </c>
      <c r="R85" s="6"/>
      <c r="S85" s="6" t="s">
        <v>52</v>
      </c>
      <c r="T85" s="6" t="s">
        <v>31</v>
      </c>
      <c r="U85" s="5" t="s">
        <v>55</v>
      </c>
      <c r="V85" s="5" t="s">
        <v>40</v>
      </c>
      <c r="W85" s="8">
        <v>0</v>
      </c>
      <c r="X85" s="8">
        <v>0</v>
      </c>
      <c r="Y85" s="8">
        <v>374.39</v>
      </c>
      <c r="Z85" s="6" t="s">
        <v>31</v>
      </c>
      <c r="AA85" s="9" t="str">
        <f>IF(janvier[[#This Row],[Type OT]]="C",Y85,"")</f>
        <v/>
      </c>
      <c r="AB85" s="9" t="str">
        <f>IF(janvier[[#This Row],[Type OT]]="RE",Y85,"")</f>
        <v/>
      </c>
      <c r="AC85" s="9" t="str">
        <f>IF(janvier[[#This Row],[Type OT]]="R-",janvier[[#This Row],[Montant affecté]],"")</f>
        <v/>
      </c>
      <c r="AD85" s="9">
        <f>+IF(janvier[[#This Row],[Type OT]]="R+",janvier[[#This Row],[Montant affecté]],"")</f>
        <v>374.39</v>
      </c>
      <c r="AE85" s="9" t="str">
        <f>IF(janvier[[#This Row],[Type OT]]="SE",janvier[[#This Row],[Montant affecté]],"")</f>
        <v/>
      </c>
      <c r="AF85" s="9"/>
    </row>
    <row r="86" spans="1:32" x14ac:dyDescent="0.35">
      <c r="A86" s="5" t="s">
        <v>26</v>
      </c>
      <c r="B86" s="5" t="s">
        <v>54</v>
      </c>
      <c r="C86" s="5" t="s">
        <v>33</v>
      </c>
      <c r="D86" s="6" t="s">
        <v>29</v>
      </c>
      <c r="E86" s="6" t="s">
        <v>30</v>
      </c>
      <c r="F86" s="5" t="s">
        <v>31</v>
      </c>
      <c r="G86" s="6" t="s">
        <v>31</v>
      </c>
      <c r="H86" s="6" t="s">
        <v>31</v>
      </c>
      <c r="I86" s="7">
        <v>44223</v>
      </c>
      <c r="J86" s="5" t="s">
        <v>166</v>
      </c>
      <c r="K86" s="5" t="s">
        <v>72</v>
      </c>
      <c r="L86" s="6" t="s">
        <v>73</v>
      </c>
      <c r="M86" s="6" t="s">
        <v>30</v>
      </c>
      <c r="N86" s="5" t="s">
        <v>187</v>
      </c>
      <c r="O86" s="5" t="s">
        <v>139</v>
      </c>
      <c r="P86" s="6" t="s">
        <v>289</v>
      </c>
      <c r="Q86" s="6" t="s">
        <v>121</v>
      </c>
      <c r="R86" s="6"/>
      <c r="S86" s="6" t="s">
        <v>52</v>
      </c>
      <c r="T86" s="6" t="s">
        <v>31</v>
      </c>
      <c r="U86" s="5" t="s">
        <v>55</v>
      </c>
      <c r="V86" s="5" t="s">
        <v>40</v>
      </c>
      <c r="W86" s="8">
        <v>0</v>
      </c>
      <c r="X86" s="8">
        <v>0</v>
      </c>
      <c r="Y86" s="8">
        <v>219.99</v>
      </c>
      <c r="Z86" s="6" t="s">
        <v>31</v>
      </c>
      <c r="AA86" s="9" t="str">
        <f>IF(janvier[[#This Row],[Type OT]]="C",Y86,"")</f>
        <v/>
      </c>
      <c r="AB86" s="9" t="str">
        <f>IF(janvier[[#This Row],[Type OT]]="RE",Y86,"")</f>
        <v/>
      </c>
      <c r="AC86" s="9" t="str">
        <f>IF(janvier[[#This Row],[Type OT]]="R-",janvier[[#This Row],[Montant affecté]],"")</f>
        <v/>
      </c>
      <c r="AD86" s="9">
        <f>+IF(janvier[[#This Row],[Type OT]]="R+",janvier[[#This Row],[Montant affecté]],"")</f>
        <v>219.99</v>
      </c>
      <c r="AE86" s="9" t="str">
        <f>IF(janvier[[#This Row],[Type OT]]="SE",janvier[[#This Row],[Montant affecté]],"")</f>
        <v/>
      </c>
      <c r="AF86" s="9"/>
    </row>
    <row r="87" spans="1:32" x14ac:dyDescent="0.35">
      <c r="A87" s="5" t="s">
        <v>26</v>
      </c>
      <c r="B87" s="5" t="s">
        <v>27</v>
      </c>
      <c r="C87" s="5" t="s">
        <v>33</v>
      </c>
      <c r="D87" s="6" t="s">
        <v>29</v>
      </c>
      <c r="E87" s="6" t="s">
        <v>30</v>
      </c>
      <c r="F87" s="5" t="s">
        <v>31</v>
      </c>
      <c r="G87" s="6" t="s">
        <v>31</v>
      </c>
      <c r="H87" s="6" t="s">
        <v>31</v>
      </c>
      <c r="I87" s="7">
        <v>44224</v>
      </c>
      <c r="J87" s="5" t="s">
        <v>166</v>
      </c>
      <c r="K87" s="5" t="s">
        <v>72</v>
      </c>
      <c r="L87" s="6" t="s">
        <v>73</v>
      </c>
      <c r="M87" s="6" t="s">
        <v>30</v>
      </c>
      <c r="N87" s="5" t="s">
        <v>188</v>
      </c>
      <c r="O87" s="5" t="s">
        <v>128</v>
      </c>
      <c r="P87" s="6" t="s">
        <v>289</v>
      </c>
      <c r="Q87" s="6" t="s">
        <v>83</v>
      </c>
      <c r="R87" s="6"/>
      <c r="S87" s="6" t="s">
        <v>129</v>
      </c>
      <c r="T87" s="6" t="s">
        <v>85</v>
      </c>
      <c r="U87" s="5" t="s">
        <v>27</v>
      </c>
      <c r="V87" s="5" t="s">
        <v>40</v>
      </c>
      <c r="W87" s="8">
        <v>0</v>
      </c>
      <c r="X87" s="8">
        <v>0</v>
      </c>
      <c r="Y87" s="8">
        <v>-53.25</v>
      </c>
      <c r="Z87" s="6" t="s">
        <v>31</v>
      </c>
      <c r="AA87" s="9" t="str">
        <f>IF(janvier[[#This Row],[Type OT]]="C",Y87,"")</f>
        <v/>
      </c>
      <c r="AB87" s="9">
        <f>IF(janvier[[#This Row],[Type OT]]="RE",Y87,"")</f>
        <v>-53.25</v>
      </c>
      <c r="AC87" s="9" t="str">
        <f>IF(janvier[[#This Row],[Type OT]]="R-",janvier[[#This Row],[Montant affecté]],"")</f>
        <v/>
      </c>
      <c r="AD87" s="9" t="str">
        <f>+IF(janvier[[#This Row],[Type OT]]="R+",janvier[[#This Row],[Montant affecté]],"")</f>
        <v/>
      </c>
      <c r="AE87" s="9" t="str">
        <f>IF(janvier[[#This Row],[Type OT]]="SE",janvier[[#This Row],[Montant affecté]],"")</f>
        <v/>
      </c>
      <c r="AF87" s="9"/>
    </row>
    <row r="88" spans="1:32" x14ac:dyDescent="0.35">
      <c r="A88" s="5" t="s">
        <v>26</v>
      </c>
      <c r="B88" s="5" t="s">
        <v>27</v>
      </c>
      <c r="C88" s="5" t="s">
        <v>33</v>
      </c>
      <c r="D88" s="6" t="s">
        <v>29</v>
      </c>
      <c r="E88" s="6" t="s">
        <v>30</v>
      </c>
      <c r="F88" s="5" t="s">
        <v>31</v>
      </c>
      <c r="G88" s="6" t="s">
        <v>31</v>
      </c>
      <c r="H88" s="6" t="s">
        <v>31</v>
      </c>
      <c r="I88" s="7">
        <v>44224</v>
      </c>
      <c r="J88" s="5" t="s">
        <v>166</v>
      </c>
      <c r="K88" s="5" t="s">
        <v>72</v>
      </c>
      <c r="L88" s="6" t="s">
        <v>73</v>
      </c>
      <c r="M88" s="6" t="s">
        <v>30</v>
      </c>
      <c r="N88" s="5" t="s">
        <v>188</v>
      </c>
      <c r="O88" s="5" t="s">
        <v>128</v>
      </c>
      <c r="P88" s="6" t="s">
        <v>289</v>
      </c>
      <c r="Q88" s="6" t="s">
        <v>83</v>
      </c>
      <c r="R88" s="6"/>
      <c r="S88" s="6" t="s">
        <v>63</v>
      </c>
      <c r="T88" s="6" t="s">
        <v>85</v>
      </c>
      <c r="U88" s="5" t="s">
        <v>27</v>
      </c>
      <c r="V88" s="5" t="s">
        <v>65</v>
      </c>
      <c r="W88" s="8">
        <v>0</v>
      </c>
      <c r="X88" s="8">
        <v>0</v>
      </c>
      <c r="Y88" s="8">
        <v>-3177.9</v>
      </c>
      <c r="Z88" s="6" t="s">
        <v>31</v>
      </c>
      <c r="AA88" s="9" t="str">
        <f>IF(janvier[[#This Row],[Type OT]]="C",Y88,"")</f>
        <v/>
      </c>
      <c r="AB88" s="9">
        <f>IF(janvier[[#This Row],[Type OT]]="RE",Y88,"")</f>
        <v>-3177.9</v>
      </c>
      <c r="AC88" s="9" t="str">
        <f>IF(janvier[[#This Row],[Type OT]]="R-",janvier[[#This Row],[Montant affecté]],"")</f>
        <v/>
      </c>
      <c r="AD88" s="9" t="str">
        <f>+IF(janvier[[#This Row],[Type OT]]="R+",janvier[[#This Row],[Montant affecté]],"")</f>
        <v/>
      </c>
      <c r="AE88" s="9" t="str">
        <f>IF(janvier[[#This Row],[Type OT]]="SE",janvier[[#This Row],[Montant affecté]],"")</f>
        <v/>
      </c>
      <c r="AF88" s="9"/>
    </row>
    <row r="89" spans="1:32" x14ac:dyDescent="0.35">
      <c r="A89" s="5" t="s">
        <v>26</v>
      </c>
      <c r="B89" s="5" t="s">
        <v>27</v>
      </c>
      <c r="C89" s="5" t="s">
        <v>33</v>
      </c>
      <c r="D89" s="6" t="s">
        <v>29</v>
      </c>
      <c r="E89" s="6" t="s">
        <v>30</v>
      </c>
      <c r="F89" s="5" t="s">
        <v>31</v>
      </c>
      <c r="G89" s="6" t="s">
        <v>31</v>
      </c>
      <c r="H89" s="6" t="s">
        <v>31</v>
      </c>
      <c r="I89" s="7">
        <v>44224</v>
      </c>
      <c r="J89" s="5" t="s">
        <v>166</v>
      </c>
      <c r="K89" s="5" t="s">
        <v>72</v>
      </c>
      <c r="L89" s="6" t="s">
        <v>73</v>
      </c>
      <c r="M89" s="6" t="s">
        <v>30</v>
      </c>
      <c r="N89" s="5" t="s">
        <v>188</v>
      </c>
      <c r="O89" s="5" t="s">
        <v>128</v>
      </c>
      <c r="P89" s="6" t="s">
        <v>289</v>
      </c>
      <c r="Q89" s="6" t="s">
        <v>83</v>
      </c>
      <c r="R89" s="6"/>
      <c r="S89" s="6" t="s">
        <v>109</v>
      </c>
      <c r="T89" s="6" t="s">
        <v>85</v>
      </c>
      <c r="U89" s="5" t="s">
        <v>27</v>
      </c>
      <c r="V89" s="5" t="s">
        <v>65</v>
      </c>
      <c r="W89" s="8">
        <v>0</v>
      </c>
      <c r="X89" s="8">
        <v>0</v>
      </c>
      <c r="Y89" s="8">
        <v>-388.18</v>
      </c>
      <c r="Z89" s="6" t="s">
        <v>31</v>
      </c>
      <c r="AA89" s="9" t="str">
        <f>IF(janvier[[#This Row],[Type OT]]="C",Y89,"")</f>
        <v/>
      </c>
      <c r="AB89" s="9">
        <f>IF(janvier[[#This Row],[Type OT]]="RE",Y89,"")</f>
        <v>-388.18</v>
      </c>
      <c r="AC89" s="9" t="str">
        <f>IF(janvier[[#This Row],[Type OT]]="R-",janvier[[#This Row],[Montant affecté]],"")</f>
        <v/>
      </c>
      <c r="AD89" s="9" t="str">
        <f>+IF(janvier[[#This Row],[Type OT]]="R+",janvier[[#This Row],[Montant affecté]],"")</f>
        <v/>
      </c>
      <c r="AE89" s="9" t="str">
        <f>IF(janvier[[#This Row],[Type OT]]="SE",janvier[[#This Row],[Montant affecté]],"")</f>
        <v/>
      </c>
      <c r="AF89" s="9"/>
    </row>
    <row r="90" spans="1:32" x14ac:dyDescent="0.35">
      <c r="A90" s="5" t="s">
        <v>26</v>
      </c>
      <c r="B90" s="5" t="s">
        <v>27</v>
      </c>
      <c r="C90" s="5" t="s">
        <v>33</v>
      </c>
      <c r="D90" s="6" t="s">
        <v>29</v>
      </c>
      <c r="E90" s="6" t="s">
        <v>30</v>
      </c>
      <c r="F90" s="5" t="s">
        <v>31</v>
      </c>
      <c r="G90" s="6" t="s">
        <v>31</v>
      </c>
      <c r="H90" s="6" t="s">
        <v>31</v>
      </c>
      <c r="I90" s="7">
        <v>44224</v>
      </c>
      <c r="J90" s="5" t="s">
        <v>166</v>
      </c>
      <c r="K90" s="5" t="s">
        <v>72</v>
      </c>
      <c r="L90" s="6" t="s">
        <v>73</v>
      </c>
      <c r="M90" s="6" t="s">
        <v>30</v>
      </c>
      <c r="N90" s="5" t="s">
        <v>188</v>
      </c>
      <c r="O90" s="5" t="s">
        <v>128</v>
      </c>
      <c r="P90" s="6" t="s">
        <v>289</v>
      </c>
      <c r="Q90" s="6" t="s">
        <v>83</v>
      </c>
      <c r="R90" s="6"/>
      <c r="S90" s="6" t="s">
        <v>107</v>
      </c>
      <c r="T90" s="6" t="s">
        <v>85</v>
      </c>
      <c r="U90" s="5" t="s">
        <v>27</v>
      </c>
      <c r="V90" s="5" t="s">
        <v>65</v>
      </c>
      <c r="W90" s="8">
        <v>0</v>
      </c>
      <c r="X90" s="8">
        <v>0</v>
      </c>
      <c r="Y90" s="8">
        <v>-143.12</v>
      </c>
      <c r="Z90" s="6" t="s">
        <v>31</v>
      </c>
      <c r="AA90" s="9" t="str">
        <f>IF(janvier[[#This Row],[Type OT]]="C",Y90,"")</f>
        <v/>
      </c>
      <c r="AB90" s="9">
        <f>IF(janvier[[#This Row],[Type OT]]="RE",Y90,"")</f>
        <v>-143.12</v>
      </c>
      <c r="AC90" s="9" t="str">
        <f>IF(janvier[[#This Row],[Type OT]]="R-",janvier[[#This Row],[Montant affecté]],"")</f>
        <v/>
      </c>
      <c r="AD90" s="9" t="str">
        <f>+IF(janvier[[#This Row],[Type OT]]="R+",janvier[[#This Row],[Montant affecté]],"")</f>
        <v/>
      </c>
      <c r="AE90" s="9" t="str">
        <f>IF(janvier[[#This Row],[Type OT]]="SE",janvier[[#This Row],[Montant affecté]],"")</f>
        <v/>
      </c>
      <c r="AF90" s="9"/>
    </row>
    <row r="91" spans="1:32" x14ac:dyDescent="0.35">
      <c r="A91" s="5" t="s">
        <v>26</v>
      </c>
      <c r="B91" s="5" t="s">
        <v>27</v>
      </c>
      <c r="C91" s="5" t="s">
        <v>33</v>
      </c>
      <c r="D91" s="6" t="s">
        <v>29</v>
      </c>
      <c r="E91" s="6" t="s">
        <v>30</v>
      </c>
      <c r="F91" s="5" t="s">
        <v>31</v>
      </c>
      <c r="G91" s="6" t="s">
        <v>31</v>
      </c>
      <c r="H91" s="6" t="s">
        <v>31</v>
      </c>
      <c r="I91" s="7">
        <v>44224</v>
      </c>
      <c r="J91" s="5" t="s">
        <v>166</v>
      </c>
      <c r="K91" s="5" t="s">
        <v>72</v>
      </c>
      <c r="L91" s="6" t="s">
        <v>73</v>
      </c>
      <c r="M91" s="6" t="s">
        <v>30</v>
      </c>
      <c r="N91" s="5" t="s">
        <v>188</v>
      </c>
      <c r="O91" s="5" t="s">
        <v>128</v>
      </c>
      <c r="P91" s="6" t="s">
        <v>289</v>
      </c>
      <c r="Q91" s="6" t="s">
        <v>83</v>
      </c>
      <c r="R91" s="6"/>
      <c r="S91" s="6" t="s">
        <v>108</v>
      </c>
      <c r="T91" s="6" t="s">
        <v>85</v>
      </c>
      <c r="U91" s="5" t="s">
        <v>27</v>
      </c>
      <c r="V91" s="5" t="s">
        <v>65</v>
      </c>
      <c r="W91" s="8">
        <v>0</v>
      </c>
      <c r="X91" s="8">
        <v>0</v>
      </c>
      <c r="Y91" s="8">
        <v>-398.96</v>
      </c>
      <c r="Z91" s="6" t="s">
        <v>31</v>
      </c>
      <c r="AA91" s="9" t="str">
        <f>IF(janvier[[#This Row],[Type OT]]="C",Y91,"")</f>
        <v/>
      </c>
      <c r="AB91" s="9">
        <f>IF(janvier[[#This Row],[Type OT]]="RE",Y91,"")</f>
        <v>-398.96</v>
      </c>
      <c r="AC91" s="9" t="str">
        <f>IF(janvier[[#This Row],[Type OT]]="R-",janvier[[#This Row],[Montant affecté]],"")</f>
        <v/>
      </c>
      <c r="AD91" s="9" t="str">
        <f>+IF(janvier[[#This Row],[Type OT]]="R+",janvier[[#This Row],[Montant affecté]],"")</f>
        <v/>
      </c>
      <c r="AE91" s="9" t="str">
        <f>IF(janvier[[#This Row],[Type OT]]="SE",janvier[[#This Row],[Montant affecté]],"")</f>
        <v/>
      </c>
      <c r="AF91" s="9"/>
    </row>
    <row r="92" spans="1:32" x14ac:dyDescent="0.35">
      <c r="A92" s="5" t="s">
        <v>26</v>
      </c>
      <c r="B92" s="5" t="s">
        <v>46</v>
      </c>
      <c r="C92" s="5" t="s">
        <v>33</v>
      </c>
      <c r="D92" s="6" t="s">
        <v>29</v>
      </c>
      <c r="E92" s="6" t="s">
        <v>30</v>
      </c>
      <c r="F92" s="5" t="s">
        <v>31</v>
      </c>
      <c r="G92" s="6" t="s">
        <v>31</v>
      </c>
      <c r="H92" s="6" t="s">
        <v>31</v>
      </c>
      <c r="I92" s="7">
        <v>44224</v>
      </c>
      <c r="J92" s="5" t="s">
        <v>166</v>
      </c>
      <c r="K92" s="5" t="s">
        <v>33</v>
      </c>
      <c r="L92" s="6" t="s">
        <v>29</v>
      </c>
      <c r="M92" s="6" t="s">
        <v>30</v>
      </c>
      <c r="N92" s="5" t="s">
        <v>88</v>
      </c>
      <c r="O92" s="5" t="s">
        <v>89</v>
      </c>
      <c r="P92" s="6" t="s">
        <v>289</v>
      </c>
      <c r="Q92" s="6" t="s">
        <v>37</v>
      </c>
      <c r="R92" s="6"/>
      <c r="S92" s="6" t="s">
        <v>38</v>
      </c>
      <c r="T92" s="6" t="s">
        <v>135</v>
      </c>
      <c r="U92" s="5" t="s">
        <v>53</v>
      </c>
      <c r="V92" s="5" t="s">
        <v>40</v>
      </c>
      <c r="W92" s="8">
        <v>0</v>
      </c>
      <c r="X92" s="8">
        <v>0</v>
      </c>
      <c r="Y92" s="8">
        <v>-795.3</v>
      </c>
      <c r="Z92" s="6" t="s">
        <v>31</v>
      </c>
      <c r="AA92" s="9" t="str">
        <f>IF(janvier[[#This Row],[Type OT]]="C",Y92,"")</f>
        <v/>
      </c>
      <c r="AB92" s="9" t="str">
        <f>IF(janvier[[#This Row],[Type OT]]="RE",Y92,"")</f>
        <v/>
      </c>
      <c r="AC92" s="9">
        <f>IF(janvier[[#This Row],[Type OT]]="R-",janvier[[#This Row],[Montant affecté]],"")</f>
        <v>-795.3</v>
      </c>
      <c r="AD92" s="9" t="str">
        <f>+IF(janvier[[#This Row],[Type OT]]="R+",janvier[[#This Row],[Montant affecté]],"")</f>
        <v/>
      </c>
      <c r="AE92" s="9" t="str">
        <f>IF(janvier[[#This Row],[Type OT]]="SE",janvier[[#This Row],[Montant affecté]],"")</f>
        <v/>
      </c>
      <c r="AF92" s="9"/>
    </row>
    <row r="93" spans="1:32" x14ac:dyDescent="0.35">
      <c r="A93" s="5" t="s">
        <v>26</v>
      </c>
      <c r="B93" s="5" t="s">
        <v>54</v>
      </c>
      <c r="C93" s="5" t="s">
        <v>33</v>
      </c>
      <c r="D93" s="6" t="s">
        <v>29</v>
      </c>
      <c r="E93" s="6" t="s">
        <v>30</v>
      </c>
      <c r="F93" s="5" t="s">
        <v>31</v>
      </c>
      <c r="G93" s="6" t="s">
        <v>31</v>
      </c>
      <c r="H93" s="6" t="s">
        <v>31</v>
      </c>
      <c r="I93" s="7">
        <v>44224</v>
      </c>
      <c r="J93" s="5" t="s">
        <v>166</v>
      </c>
      <c r="K93" s="5" t="s">
        <v>33</v>
      </c>
      <c r="L93" s="6" t="s">
        <v>29</v>
      </c>
      <c r="M93" s="6" t="s">
        <v>30</v>
      </c>
      <c r="N93" s="5" t="s">
        <v>88</v>
      </c>
      <c r="O93" s="5" t="s">
        <v>89</v>
      </c>
      <c r="P93" s="6" t="s">
        <v>289</v>
      </c>
      <c r="Q93" s="6" t="s">
        <v>37</v>
      </c>
      <c r="R93" s="6"/>
      <c r="S93" s="6" t="s">
        <v>52</v>
      </c>
      <c r="T93" s="6" t="s">
        <v>31</v>
      </c>
      <c r="U93" s="5" t="s">
        <v>55</v>
      </c>
      <c r="V93" s="5" t="s">
        <v>40</v>
      </c>
      <c r="W93" s="8">
        <v>0</v>
      </c>
      <c r="X93" s="8">
        <v>0</v>
      </c>
      <c r="Y93" s="8">
        <v>333.62</v>
      </c>
      <c r="Z93" s="6" t="s">
        <v>31</v>
      </c>
      <c r="AA93" s="9" t="str">
        <f>IF(janvier[[#This Row],[Type OT]]="C",Y93,"")</f>
        <v/>
      </c>
      <c r="AB93" s="9" t="str">
        <f>IF(janvier[[#This Row],[Type OT]]="RE",Y93,"")</f>
        <v/>
      </c>
      <c r="AC93" s="9" t="str">
        <f>IF(janvier[[#This Row],[Type OT]]="R-",janvier[[#This Row],[Montant affecté]],"")</f>
        <v/>
      </c>
      <c r="AD93" s="9">
        <f>+IF(janvier[[#This Row],[Type OT]]="R+",janvier[[#This Row],[Montant affecté]],"")</f>
        <v>333.62</v>
      </c>
      <c r="AE93" s="9" t="str">
        <f>IF(janvier[[#This Row],[Type OT]]="SE",janvier[[#This Row],[Montant affecté]],"")</f>
        <v/>
      </c>
      <c r="AF93" s="9"/>
    </row>
    <row r="94" spans="1:32" x14ac:dyDescent="0.35">
      <c r="A94" s="5" t="s">
        <v>26</v>
      </c>
      <c r="B94" s="5" t="s">
        <v>46</v>
      </c>
      <c r="C94" s="5" t="s">
        <v>33</v>
      </c>
      <c r="D94" s="6" t="s">
        <v>29</v>
      </c>
      <c r="E94" s="6" t="s">
        <v>30</v>
      </c>
      <c r="F94" s="5" t="s">
        <v>31</v>
      </c>
      <c r="G94" s="6" t="s">
        <v>31</v>
      </c>
      <c r="H94" s="6" t="s">
        <v>31</v>
      </c>
      <c r="I94" s="7">
        <v>44224</v>
      </c>
      <c r="J94" s="5" t="s">
        <v>166</v>
      </c>
      <c r="K94" s="5" t="s">
        <v>72</v>
      </c>
      <c r="L94" s="6" t="s">
        <v>73</v>
      </c>
      <c r="M94" s="6" t="s">
        <v>30</v>
      </c>
      <c r="N94" s="5" t="s">
        <v>151</v>
      </c>
      <c r="O94" s="5" t="s">
        <v>152</v>
      </c>
      <c r="P94" s="6" t="s">
        <v>289</v>
      </c>
      <c r="Q94" s="6" t="s">
        <v>83</v>
      </c>
      <c r="R94" s="6"/>
      <c r="S94" s="6" t="s">
        <v>108</v>
      </c>
      <c r="T94" s="6" t="s">
        <v>31</v>
      </c>
      <c r="U94" s="5" t="s">
        <v>53</v>
      </c>
      <c r="V94" s="5" t="s">
        <v>65</v>
      </c>
      <c r="W94" s="8">
        <v>0</v>
      </c>
      <c r="X94" s="8">
        <v>0</v>
      </c>
      <c r="Y94" s="8">
        <v>-359.16</v>
      </c>
      <c r="Z94" s="6" t="s">
        <v>31</v>
      </c>
      <c r="AA94" s="9" t="str">
        <f>IF(janvier[[#This Row],[Type OT]]="C",Y94,"")</f>
        <v/>
      </c>
      <c r="AB94" s="9" t="str">
        <f>IF(janvier[[#This Row],[Type OT]]="RE",Y94,"")</f>
        <v/>
      </c>
      <c r="AC94" s="9">
        <f>IF(janvier[[#This Row],[Type OT]]="R-",janvier[[#This Row],[Montant affecté]],"")</f>
        <v>-359.16</v>
      </c>
      <c r="AD94" s="9" t="str">
        <f>+IF(janvier[[#This Row],[Type OT]]="R+",janvier[[#This Row],[Montant affecté]],"")</f>
        <v/>
      </c>
      <c r="AE94" s="9" t="str">
        <f>IF(janvier[[#This Row],[Type OT]]="SE",janvier[[#This Row],[Montant affecté]],"")</f>
        <v/>
      </c>
      <c r="AF94" s="9"/>
    </row>
    <row r="95" spans="1:32" x14ac:dyDescent="0.35">
      <c r="A95" s="5" t="s">
        <v>26</v>
      </c>
      <c r="B95" s="5" t="s">
        <v>46</v>
      </c>
      <c r="C95" s="5" t="s">
        <v>33</v>
      </c>
      <c r="D95" s="6" t="s">
        <v>29</v>
      </c>
      <c r="E95" s="6" t="s">
        <v>30</v>
      </c>
      <c r="F95" s="5" t="s">
        <v>31</v>
      </c>
      <c r="G95" s="6" t="s">
        <v>31</v>
      </c>
      <c r="H95" s="6" t="s">
        <v>31</v>
      </c>
      <c r="I95" s="7">
        <v>44224</v>
      </c>
      <c r="J95" s="5" t="s">
        <v>166</v>
      </c>
      <c r="K95" s="5" t="s">
        <v>72</v>
      </c>
      <c r="L95" s="6" t="s">
        <v>73</v>
      </c>
      <c r="M95" s="6" t="s">
        <v>30</v>
      </c>
      <c r="N95" s="5" t="s">
        <v>151</v>
      </c>
      <c r="O95" s="5" t="s">
        <v>152</v>
      </c>
      <c r="P95" s="6" t="s">
        <v>289</v>
      </c>
      <c r="Q95" s="6" t="s">
        <v>83</v>
      </c>
      <c r="R95" s="6"/>
      <c r="S95" s="6" t="s">
        <v>107</v>
      </c>
      <c r="T95" s="6" t="s">
        <v>31</v>
      </c>
      <c r="U95" s="5" t="s">
        <v>53</v>
      </c>
      <c r="V95" s="5" t="s">
        <v>65</v>
      </c>
      <c r="W95" s="8">
        <v>0</v>
      </c>
      <c r="X95" s="8">
        <v>0</v>
      </c>
      <c r="Y95" s="8">
        <v>-95.09</v>
      </c>
      <c r="Z95" s="6" t="s">
        <v>31</v>
      </c>
      <c r="AA95" s="9" t="str">
        <f>IF(janvier[[#This Row],[Type OT]]="C",Y95,"")</f>
        <v/>
      </c>
      <c r="AB95" s="9" t="str">
        <f>IF(janvier[[#This Row],[Type OT]]="RE",Y95,"")</f>
        <v/>
      </c>
      <c r="AC95" s="9">
        <f>IF(janvier[[#This Row],[Type OT]]="R-",janvier[[#This Row],[Montant affecté]],"")</f>
        <v>-95.09</v>
      </c>
      <c r="AD95" s="9" t="str">
        <f>+IF(janvier[[#This Row],[Type OT]]="R+",janvier[[#This Row],[Montant affecté]],"")</f>
        <v/>
      </c>
      <c r="AE95" s="9" t="str">
        <f>IF(janvier[[#This Row],[Type OT]]="SE",janvier[[#This Row],[Montant affecté]],"")</f>
        <v/>
      </c>
      <c r="AF95" s="9"/>
    </row>
    <row r="96" spans="1:32" x14ac:dyDescent="0.35">
      <c r="A96" s="5" t="s">
        <v>26</v>
      </c>
      <c r="B96" s="5" t="s">
        <v>46</v>
      </c>
      <c r="C96" s="5" t="s">
        <v>33</v>
      </c>
      <c r="D96" s="6" t="s">
        <v>29</v>
      </c>
      <c r="E96" s="6" t="s">
        <v>30</v>
      </c>
      <c r="F96" s="5" t="s">
        <v>31</v>
      </c>
      <c r="G96" s="6" t="s">
        <v>31</v>
      </c>
      <c r="H96" s="6" t="s">
        <v>31</v>
      </c>
      <c r="I96" s="7">
        <v>44224</v>
      </c>
      <c r="J96" s="5" t="s">
        <v>166</v>
      </c>
      <c r="K96" s="5" t="s">
        <v>72</v>
      </c>
      <c r="L96" s="6" t="s">
        <v>73</v>
      </c>
      <c r="M96" s="6" t="s">
        <v>30</v>
      </c>
      <c r="N96" s="5" t="s">
        <v>151</v>
      </c>
      <c r="O96" s="5" t="s">
        <v>152</v>
      </c>
      <c r="P96" s="6" t="s">
        <v>289</v>
      </c>
      <c r="Q96" s="6" t="s">
        <v>83</v>
      </c>
      <c r="R96" s="6"/>
      <c r="S96" s="6" t="s">
        <v>63</v>
      </c>
      <c r="T96" s="6" t="s">
        <v>153</v>
      </c>
      <c r="U96" s="5" t="s">
        <v>53</v>
      </c>
      <c r="V96" s="5" t="s">
        <v>65</v>
      </c>
      <c r="W96" s="8">
        <v>0</v>
      </c>
      <c r="X96" s="8">
        <v>0</v>
      </c>
      <c r="Y96" s="8">
        <v>-2687.99</v>
      </c>
      <c r="Z96" s="6" t="s">
        <v>31</v>
      </c>
      <c r="AA96" s="9" t="str">
        <f>IF(janvier[[#This Row],[Type OT]]="C",Y96,"")</f>
        <v/>
      </c>
      <c r="AB96" s="9" t="str">
        <f>IF(janvier[[#This Row],[Type OT]]="RE",Y96,"")</f>
        <v/>
      </c>
      <c r="AC96" s="9">
        <f>IF(janvier[[#This Row],[Type OT]]="R-",janvier[[#This Row],[Montant affecté]],"")</f>
        <v>-2687.99</v>
      </c>
      <c r="AD96" s="9" t="str">
        <f>+IF(janvier[[#This Row],[Type OT]]="R+",janvier[[#This Row],[Montant affecté]],"")</f>
        <v/>
      </c>
      <c r="AE96" s="9" t="str">
        <f>IF(janvier[[#This Row],[Type OT]]="SE",janvier[[#This Row],[Montant affecté]],"")</f>
        <v/>
      </c>
      <c r="AF96" s="9"/>
    </row>
    <row r="97" spans="1:32" x14ac:dyDescent="0.35">
      <c r="A97" s="5" t="s">
        <v>26</v>
      </c>
      <c r="B97" s="5" t="s">
        <v>46</v>
      </c>
      <c r="C97" s="5" t="s">
        <v>33</v>
      </c>
      <c r="D97" s="6" t="s">
        <v>29</v>
      </c>
      <c r="E97" s="6" t="s">
        <v>30</v>
      </c>
      <c r="F97" s="5" t="s">
        <v>31</v>
      </c>
      <c r="G97" s="6" t="s">
        <v>31</v>
      </c>
      <c r="H97" s="6" t="s">
        <v>31</v>
      </c>
      <c r="I97" s="7">
        <v>44224</v>
      </c>
      <c r="J97" s="5" t="s">
        <v>166</v>
      </c>
      <c r="K97" s="5" t="s">
        <v>72</v>
      </c>
      <c r="L97" s="6" t="s">
        <v>73</v>
      </c>
      <c r="M97" s="6" t="s">
        <v>30</v>
      </c>
      <c r="N97" s="5" t="s">
        <v>151</v>
      </c>
      <c r="O97" s="5" t="s">
        <v>152</v>
      </c>
      <c r="P97" s="6" t="s">
        <v>289</v>
      </c>
      <c r="Q97" s="6" t="s">
        <v>83</v>
      </c>
      <c r="R97" s="6"/>
      <c r="S97" s="6" t="s">
        <v>109</v>
      </c>
      <c r="T97" s="6" t="s">
        <v>154</v>
      </c>
      <c r="U97" s="5" t="s">
        <v>53</v>
      </c>
      <c r="V97" s="5" t="s">
        <v>65</v>
      </c>
      <c r="W97" s="8">
        <v>0</v>
      </c>
      <c r="X97" s="8">
        <v>0</v>
      </c>
      <c r="Y97" s="8">
        <v>-300.92</v>
      </c>
      <c r="Z97" s="6" t="s">
        <v>31</v>
      </c>
      <c r="AA97" s="9" t="str">
        <f>IF(janvier[[#This Row],[Type OT]]="C",Y97,"")</f>
        <v/>
      </c>
      <c r="AB97" s="9" t="str">
        <f>IF(janvier[[#This Row],[Type OT]]="RE",Y97,"")</f>
        <v/>
      </c>
      <c r="AC97" s="9">
        <f>IF(janvier[[#This Row],[Type OT]]="R-",janvier[[#This Row],[Montant affecté]],"")</f>
        <v>-300.92</v>
      </c>
      <c r="AD97" s="9" t="str">
        <f>+IF(janvier[[#This Row],[Type OT]]="R+",janvier[[#This Row],[Montant affecté]],"")</f>
        <v/>
      </c>
      <c r="AE97" s="9" t="str">
        <f>IF(janvier[[#This Row],[Type OT]]="SE",janvier[[#This Row],[Montant affecté]],"")</f>
        <v/>
      </c>
      <c r="AF97" s="9"/>
    </row>
    <row r="98" spans="1:32" x14ac:dyDescent="0.35">
      <c r="A98" s="5" t="s">
        <v>26</v>
      </c>
      <c r="B98" s="5" t="s">
        <v>54</v>
      </c>
      <c r="C98" s="5" t="s">
        <v>33</v>
      </c>
      <c r="D98" s="6" t="s">
        <v>29</v>
      </c>
      <c r="E98" s="6" t="s">
        <v>30</v>
      </c>
      <c r="F98" s="5" t="s">
        <v>31</v>
      </c>
      <c r="G98" s="6" t="s">
        <v>31</v>
      </c>
      <c r="H98" s="6" t="s">
        <v>31</v>
      </c>
      <c r="I98" s="7">
        <v>44224</v>
      </c>
      <c r="J98" s="5" t="s">
        <v>166</v>
      </c>
      <c r="K98" s="5" t="s">
        <v>72</v>
      </c>
      <c r="L98" s="6" t="s">
        <v>73</v>
      </c>
      <c r="M98" s="6" t="s">
        <v>30</v>
      </c>
      <c r="N98" s="5" t="s">
        <v>151</v>
      </c>
      <c r="O98" s="5" t="s">
        <v>152</v>
      </c>
      <c r="P98" s="6" t="s">
        <v>289</v>
      </c>
      <c r="Q98" s="6" t="s">
        <v>83</v>
      </c>
      <c r="R98" s="6"/>
      <c r="S98" s="6" t="s">
        <v>108</v>
      </c>
      <c r="T98" s="6" t="s">
        <v>31</v>
      </c>
      <c r="U98" s="5" t="s">
        <v>55</v>
      </c>
      <c r="V98" s="5" t="s">
        <v>65</v>
      </c>
      <c r="W98" s="8">
        <v>0</v>
      </c>
      <c r="X98" s="8">
        <v>0</v>
      </c>
      <c r="Y98" s="8">
        <v>360.83</v>
      </c>
      <c r="Z98" s="6" t="s">
        <v>31</v>
      </c>
      <c r="AA98" s="9" t="str">
        <f>IF(janvier[[#This Row],[Type OT]]="C",Y98,"")</f>
        <v/>
      </c>
      <c r="AB98" s="9" t="str">
        <f>IF(janvier[[#This Row],[Type OT]]="RE",Y98,"")</f>
        <v/>
      </c>
      <c r="AC98" s="9" t="str">
        <f>IF(janvier[[#This Row],[Type OT]]="R-",janvier[[#This Row],[Montant affecté]],"")</f>
        <v/>
      </c>
      <c r="AD98" s="9">
        <f>+IF(janvier[[#This Row],[Type OT]]="R+",janvier[[#This Row],[Montant affecté]],"")</f>
        <v>360.83</v>
      </c>
      <c r="AE98" s="9" t="str">
        <f>IF(janvier[[#This Row],[Type OT]]="SE",janvier[[#This Row],[Montant affecté]],"")</f>
        <v/>
      </c>
      <c r="AF98" s="9"/>
    </row>
    <row r="99" spans="1:32" x14ac:dyDescent="0.35">
      <c r="A99" s="5" t="s">
        <v>26</v>
      </c>
      <c r="B99" s="5" t="s">
        <v>54</v>
      </c>
      <c r="C99" s="5" t="s">
        <v>33</v>
      </c>
      <c r="D99" s="6" t="s">
        <v>29</v>
      </c>
      <c r="E99" s="6" t="s">
        <v>30</v>
      </c>
      <c r="F99" s="5" t="s">
        <v>31</v>
      </c>
      <c r="G99" s="6" t="s">
        <v>31</v>
      </c>
      <c r="H99" s="6" t="s">
        <v>31</v>
      </c>
      <c r="I99" s="7">
        <v>44224</v>
      </c>
      <c r="J99" s="5" t="s">
        <v>166</v>
      </c>
      <c r="K99" s="5" t="s">
        <v>72</v>
      </c>
      <c r="L99" s="6" t="s">
        <v>73</v>
      </c>
      <c r="M99" s="6" t="s">
        <v>30</v>
      </c>
      <c r="N99" s="5" t="s">
        <v>151</v>
      </c>
      <c r="O99" s="5" t="s">
        <v>152</v>
      </c>
      <c r="P99" s="6" t="s">
        <v>289</v>
      </c>
      <c r="Q99" s="6" t="s">
        <v>83</v>
      </c>
      <c r="R99" s="6"/>
      <c r="S99" s="6" t="s">
        <v>109</v>
      </c>
      <c r="T99" s="6" t="s">
        <v>31</v>
      </c>
      <c r="U99" s="5" t="s">
        <v>55</v>
      </c>
      <c r="V99" s="5" t="s">
        <v>65</v>
      </c>
      <c r="W99" s="8">
        <v>0</v>
      </c>
      <c r="X99" s="8">
        <v>0</v>
      </c>
      <c r="Y99" s="8">
        <v>269.64</v>
      </c>
      <c r="Z99" s="6" t="s">
        <v>31</v>
      </c>
      <c r="AA99" s="9" t="str">
        <f>IF(janvier[[#This Row],[Type OT]]="C",Y99,"")</f>
        <v/>
      </c>
      <c r="AB99" s="9" t="str">
        <f>IF(janvier[[#This Row],[Type OT]]="RE",Y99,"")</f>
        <v/>
      </c>
      <c r="AC99" s="9" t="str">
        <f>IF(janvier[[#This Row],[Type OT]]="R-",janvier[[#This Row],[Montant affecté]],"")</f>
        <v/>
      </c>
      <c r="AD99" s="9">
        <f>+IF(janvier[[#This Row],[Type OT]]="R+",janvier[[#This Row],[Montant affecté]],"")</f>
        <v>269.64</v>
      </c>
      <c r="AE99" s="9" t="str">
        <f>IF(janvier[[#This Row],[Type OT]]="SE",janvier[[#This Row],[Montant affecté]],"")</f>
        <v/>
      </c>
      <c r="AF99" s="9"/>
    </row>
    <row r="100" spans="1:32" x14ac:dyDescent="0.35">
      <c r="A100" s="5" t="s">
        <v>26</v>
      </c>
      <c r="B100" s="5" t="s">
        <v>54</v>
      </c>
      <c r="C100" s="5" t="s">
        <v>33</v>
      </c>
      <c r="D100" s="6" t="s">
        <v>29</v>
      </c>
      <c r="E100" s="6" t="s">
        <v>30</v>
      </c>
      <c r="F100" s="5" t="s">
        <v>31</v>
      </c>
      <c r="G100" s="6" t="s">
        <v>31</v>
      </c>
      <c r="H100" s="6" t="s">
        <v>31</v>
      </c>
      <c r="I100" s="7">
        <v>44224</v>
      </c>
      <c r="J100" s="5" t="s">
        <v>166</v>
      </c>
      <c r="K100" s="5" t="s">
        <v>72</v>
      </c>
      <c r="L100" s="6" t="s">
        <v>73</v>
      </c>
      <c r="M100" s="6" t="s">
        <v>30</v>
      </c>
      <c r="N100" s="5" t="s">
        <v>151</v>
      </c>
      <c r="O100" s="5" t="s">
        <v>152</v>
      </c>
      <c r="P100" s="6" t="s">
        <v>289</v>
      </c>
      <c r="Q100" s="6" t="s">
        <v>83</v>
      </c>
      <c r="R100" s="6"/>
      <c r="S100" s="6" t="s">
        <v>63</v>
      </c>
      <c r="T100" s="6" t="s">
        <v>31</v>
      </c>
      <c r="U100" s="5" t="s">
        <v>55</v>
      </c>
      <c r="V100" s="5" t="s">
        <v>65</v>
      </c>
      <c r="W100" s="8">
        <v>0</v>
      </c>
      <c r="X100" s="8">
        <v>0</v>
      </c>
      <c r="Y100" s="8">
        <v>2512.89</v>
      </c>
      <c r="Z100" s="6" t="s">
        <v>31</v>
      </c>
      <c r="AA100" s="9" t="str">
        <f>IF(janvier[[#This Row],[Type OT]]="C",Y100,"")</f>
        <v/>
      </c>
      <c r="AB100" s="9" t="str">
        <f>IF(janvier[[#This Row],[Type OT]]="RE",Y100,"")</f>
        <v/>
      </c>
      <c r="AC100" s="9" t="str">
        <f>IF(janvier[[#This Row],[Type OT]]="R-",janvier[[#This Row],[Montant affecté]],"")</f>
        <v/>
      </c>
      <c r="AD100" s="9">
        <f>+IF(janvier[[#This Row],[Type OT]]="R+",janvier[[#This Row],[Montant affecté]],"")</f>
        <v>2512.89</v>
      </c>
      <c r="AE100" s="9" t="str">
        <f>IF(janvier[[#This Row],[Type OT]]="SE",janvier[[#This Row],[Montant affecté]],"")</f>
        <v/>
      </c>
      <c r="AF100" s="9"/>
    </row>
    <row r="101" spans="1:32" x14ac:dyDescent="0.35">
      <c r="A101" s="5" t="s">
        <v>26</v>
      </c>
      <c r="B101" s="5" t="s">
        <v>54</v>
      </c>
      <c r="C101" s="5" t="s">
        <v>33</v>
      </c>
      <c r="D101" s="6" t="s">
        <v>29</v>
      </c>
      <c r="E101" s="6" t="s">
        <v>30</v>
      </c>
      <c r="F101" s="5" t="s">
        <v>31</v>
      </c>
      <c r="G101" s="6" t="s">
        <v>31</v>
      </c>
      <c r="H101" s="6" t="s">
        <v>31</v>
      </c>
      <c r="I101" s="7">
        <v>44224</v>
      </c>
      <c r="J101" s="5" t="s">
        <v>166</v>
      </c>
      <c r="K101" s="5" t="s">
        <v>72</v>
      </c>
      <c r="L101" s="6" t="s">
        <v>73</v>
      </c>
      <c r="M101" s="6" t="s">
        <v>30</v>
      </c>
      <c r="N101" s="5" t="s">
        <v>151</v>
      </c>
      <c r="O101" s="5" t="s">
        <v>152</v>
      </c>
      <c r="P101" s="6" t="s">
        <v>289</v>
      </c>
      <c r="Q101" s="6" t="s">
        <v>83</v>
      </c>
      <c r="R101" s="6"/>
      <c r="S101" s="6" t="s">
        <v>107</v>
      </c>
      <c r="T101" s="6" t="s">
        <v>31</v>
      </c>
      <c r="U101" s="5" t="s">
        <v>55</v>
      </c>
      <c r="V101" s="5" t="s">
        <v>65</v>
      </c>
      <c r="W101" s="8">
        <v>0</v>
      </c>
      <c r="X101" s="8">
        <v>0</v>
      </c>
      <c r="Y101" s="8">
        <v>192.48</v>
      </c>
      <c r="Z101" s="6" t="s">
        <v>31</v>
      </c>
      <c r="AA101" s="9" t="str">
        <f>IF(janvier[[#This Row],[Type OT]]="C",Y101,"")</f>
        <v/>
      </c>
      <c r="AB101" s="9" t="str">
        <f>IF(janvier[[#This Row],[Type OT]]="RE",Y101,"")</f>
        <v/>
      </c>
      <c r="AC101" s="9" t="str">
        <f>IF(janvier[[#This Row],[Type OT]]="R-",janvier[[#This Row],[Montant affecté]],"")</f>
        <v/>
      </c>
      <c r="AD101" s="9">
        <f>+IF(janvier[[#This Row],[Type OT]]="R+",janvier[[#This Row],[Montant affecté]],"")</f>
        <v>192.48</v>
      </c>
      <c r="AE101" s="9" t="str">
        <f>IF(janvier[[#This Row],[Type OT]]="SE",janvier[[#This Row],[Montant affecté]],"")</f>
        <v/>
      </c>
      <c r="AF101" s="9"/>
    </row>
    <row r="102" spans="1:32" x14ac:dyDescent="0.35">
      <c r="A102" s="5" t="s">
        <v>26</v>
      </c>
      <c r="B102" s="5" t="s">
        <v>56</v>
      </c>
      <c r="C102" s="5" t="s">
        <v>33</v>
      </c>
      <c r="D102" s="6" t="s">
        <v>29</v>
      </c>
      <c r="E102" s="6" t="s">
        <v>30</v>
      </c>
      <c r="F102" s="5" t="s">
        <v>31</v>
      </c>
      <c r="G102" s="6" t="s">
        <v>31</v>
      </c>
      <c r="H102" s="6" t="s">
        <v>31</v>
      </c>
      <c r="I102" s="7">
        <v>44224</v>
      </c>
      <c r="J102" s="5" t="s">
        <v>166</v>
      </c>
      <c r="K102" s="5" t="s">
        <v>72</v>
      </c>
      <c r="L102" s="6" t="s">
        <v>73</v>
      </c>
      <c r="M102" s="6" t="s">
        <v>30</v>
      </c>
      <c r="N102" s="5" t="s">
        <v>158</v>
      </c>
      <c r="O102" s="5" t="s">
        <v>159</v>
      </c>
      <c r="P102" s="6" t="s">
        <v>289</v>
      </c>
      <c r="Q102" s="6" t="s">
        <v>83</v>
      </c>
      <c r="R102" s="6" t="s">
        <v>62</v>
      </c>
      <c r="S102" s="6" t="s">
        <v>63</v>
      </c>
      <c r="T102" s="6" t="s">
        <v>31</v>
      </c>
      <c r="U102" s="5" t="s">
        <v>64</v>
      </c>
      <c r="V102" s="5" t="s">
        <v>65</v>
      </c>
      <c r="W102" s="8">
        <v>0</v>
      </c>
      <c r="X102" s="8">
        <v>0</v>
      </c>
      <c r="Y102" s="8">
        <v>1033.76</v>
      </c>
      <c r="Z102" s="6" t="s">
        <v>32</v>
      </c>
      <c r="AA102" s="9">
        <f>IF(janvier[[#This Row],[Type OT]]="C",Y102,"")</f>
        <v>1033.76</v>
      </c>
      <c r="AB102" s="9" t="str">
        <f>IF(janvier[[#This Row],[Type OT]]="RE",Y102,"")</f>
        <v/>
      </c>
      <c r="AC102" s="9" t="str">
        <f>IF(janvier[[#This Row],[Type OT]]="R-",janvier[[#This Row],[Montant affecté]],"")</f>
        <v/>
      </c>
      <c r="AD102" s="9" t="str">
        <f>+IF(janvier[[#This Row],[Type OT]]="R+",janvier[[#This Row],[Montant affecté]],"")</f>
        <v/>
      </c>
      <c r="AE102" s="9" t="str">
        <f>IF(janvier[[#This Row],[Type OT]]="SE",janvier[[#This Row],[Montant affecté]],"")</f>
        <v/>
      </c>
      <c r="AF102" s="9" t="s">
        <v>218</v>
      </c>
    </row>
    <row r="103" spans="1:32" x14ac:dyDescent="0.35">
      <c r="A103" s="5" t="s">
        <v>26</v>
      </c>
      <c r="B103" s="5" t="s">
        <v>27</v>
      </c>
      <c r="C103" s="5" t="s">
        <v>136</v>
      </c>
      <c r="D103" s="6" t="s">
        <v>29</v>
      </c>
      <c r="E103" s="6" t="s">
        <v>30</v>
      </c>
      <c r="F103" s="5" t="s">
        <v>31</v>
      </c>
      <c r="G103" s="6" t="s">
        <v>31</v>
      </c>
      <c r="H103" s="6" t="s">
        <v>31</v>
      </c>
      <c r="I103" s="7">
        <v>44223</v>
      </c>
      <c r="J103" s="5" t="s">
        <v>166</v>
      </c>
      <c r="K103" s="5" t="s">
        <v>33</v>
      </c>
      <c r="L103" s="6" t="s">
        <v>29</v>
      </c>
      <c r="M103" s="6" t="s">
        <v>30</v>
      </c>
      <c r="N103" s="5" t="s">
        <v>88</v>
      </c>
      <c r="O103" s="5" t="s">
        <v>89</v>
      </c>
      <c r="P103" s="6" t="s">
        <v>289</v>
      </c>
      <c r="Q103" s="6" t="s">
        <v>37</v>
      </c>
      <c r="R103" s="6"/>
      <c r="S103" s="6" t="s">
        <v>68</v>
      </c>
      <c r="T103" s="6" t="s">
        <v>39</v>
      </c>
      <c r="U103" s="5" t="s">
        <v>27</v>
      </c>
      <c r="V103" s="5" t="s">
        <v>69</v>
      </c>
      <c r="W103" s="8">
        <v>0</v>
      </c>
      <c r="X103" s="8">
        <v>0</v>
      </c>
      <c r="Y103" s="8">
        <v>-357.39</v>
      </c>
      <c r="Z103" s="6" t="s">
        <v>31</v>
      </c>
      <c r="AA103" s="9" t="str">
        <f>IF(janvier[[#This Row],[Type OT]]="C",Y103,"")</f>
        <v/>
      </c>
      <c r="AB103" s="9">
        <f>IF(janvier[[#This Row],[Type OT]]="RE",Y103,"")</f>
        <v>-357.39</v>
      </c>
      <c r="AC103" s="9" t="str">
        <f>IF(janvier[[#This Row],[Type OT]]="R-",janvier[[#This Row],[Montant affecté]],"")</f>
        <v/>
      </c>
      <c r="AD103" s="9" t="str">
        <f>+IF(janvier[[#This Row],[Type OT]]="R+",janvier[[#This Row],[Montant affecté]],"")</f>
        <v/>
      </c>
      <c r="AE103" s="9" t="str">
        <f>IF(janvier[[#This Row],[Type OT]]="SE",janvier[[#This Row],[Montant affecté]],"")</f>
        <v/>
      </c>
      <c r="AF103" s="9"/>
    </row>
    <row r="104" spans="1:32" x14ac:dyDescent="0.35">
      <c r="A104" s="5" t="s">
        <v>26</v>
      </c>
      <c r="B104" s="5" t="s">
        <v>56</v>
      </c>
      <c r="C104" s="5" t="s">
        <v>33</v>
      </c>
      <c r="D104" s="6" t="s">
        <v>29</v>
      </c>
      <c r="E104" s="6" t="s">
        <v>30</v>
      </c>
      <c r="F104" s="5" t="s">
        <v>31</v>
      </c>
      <c r="G104" s="6" t="s">
        <v>31</v>
      </c>
      <c r="H104" s="6" t="s">
        <v>31</v>
      </c>
      <c r="I104" s="7">
        <v>44224</v>
      </c>
      <c r="J104" s="5" t="s">
        <v>166</v>
      </c>
      <c r="K104" s="5" t="s">
        <v>144</v>
      </c>
      <c r="L104" s="6" t="s">
        <v>145</v>
      </c>
      <c r="M104" s="6" t="s">
        <v>146</v>
      </c>
      <c r="N104" s="5" t="s">
        <v>147</v>
      </c>
      <c r="O104" s="5" t="s">
        <v>148</v>
      </c>
      <c r="P104" s="6" t="s">
        <v>289</v>
      </c>
      <c r="Q104" s="6" t="s">
        <v>121</v>
      </c>
      <c r="R104" s="6" t="s">
        <v>62</v>
      </c>
      <c r="S104" s="6" t="s">
        <v>68</v>
      </c>
      <c r="T104" s="6" t="s">
        <v>31</v>
      </c>
      <c r="U104" s="5" t="s">
        <v>64</v>
      </c>
      <c r="V104" s="5" t="s">
        <v>69</v>
      </c>
      <c r="W104" s="8">
        <v>0</v>
      </c>
      <c r="X104" s="8">
        <v>0</v>
      </c>
      <c r="Y104" s="8">
        <v>645.02</v>
      </c>
      <c r="Z104" s="6" t="s">
        <v>32</v>
      </c>
      <c r="AA104" s="9">
        <f>IF(janvier[[#This Row],[Type OT]]="C",Y104,"")</f>
        <v>645.02</v>
      </c>
      <c r="AB104" s="9" t="str">
        <f>IF(janvier[[#This Row],[Type OT]]="RE",Y104,"")</f>
        <v/>
      </c>
      <c r="AC104" s="9" t="str">
        <f>IF(janvier[[#This Row],[Type OT]]="R-",janvier[[#This Row],[Montant affecté]],"")</f>
        <v/>
      </c>
      <c r="AD104" s="9" t="str">
        <f>+IF(janvier[[#This Row],[Type OT]]="R+",janvier[[#This Row],[Montant affecté]],"")</f>
        <v/>
      </c>
      <c r="AE104" s="9" t="str">
        <f>IF(janvier[[#This Row],[Type OT]]="SE",janvier[[#This Row],[Montant affecté]],"")</f>
        <v/>
      </c>
      <c r="AF104" s="11" t="s">
        <v>218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47"/>
  <sheetViews>
    <sheetView topLeftCell="I25" workbookViewId="0">
      <selection activeCell="P2" sqref="P2:P47"/>
    </sheetView>
  </sheetViews>
  <sheetFormatPr baseColWidth="10" defaultRowHeight="14.5" x14ac:dyDescent="0.35"/>
  <cols>
    <col min="1" max="1" width="16.90625" style="4" customWidth="1"/>
    <col min="2" max="2" width="13.26953125" style="4" customWidth="1"/>
    <col min="3" max="3" width="12" style="4" customWidth="1"/>
    <col min="4" max="4" width="18.1796875" style="4" customWidth="1"/>
    <col min="5" max="5" width="13" style="4" customWidth="1"/>
    <col min="6" max="6" width="13.08984375" style="4" customWidth="1"/>
    <col min="7" max="7" width="19.26953125" style="4" customWidth="1"/>
    <col min="8" max="8" width="14.08984375" style="4" customWidth="1"/>
    <col min="9" max="9" width="11.90625" style="4" customWidth="1"/>
    <col min="10" max="10" width="10.90625" style="4"/>
    <col min="11" max="11" width="26.26953125" style="4" customWidth="1"/>
    <col min="12" max="12" width="32.453125" style="4" customWidth="1"/>
    <col min="13" max="13" width="27.26953125" style="4" customWidth="1"/>
    <col min="14" max="14" width="14" style="4" customWidth="1"/>
    <col min="15" max="15" width="12.90625" style="4" customWidth="1"/>
    <col min="16" max="16" width="18.7265625" style="4" customWidth="1"/>
    <col min="17" max="17" width="14.6328125" style="4" customWidth="1"/>
    <col min="18" max="18" width="20.90625" style="4" customWidth="1"/>
    <col min="19" max="19" width="24.90625" style="4" customWidth="1"/>
    <col min="20" max="20" width="30.08984375" style="4" customWidth="1"/>
    <col min="21" max="21" width="10.90625" style="4"/>
    <col min="22" max="22" width="16.453125" style="4" customWidth="1"/>
    <col min="23" max="23" width="15.36328125" style="4" customWidth="1"/>
    <col min="24" max="24" width="16.6328125" style="4" customWidth="1"/>
    <col min="25" max="25" width="16" style="4" customWidth="1"/>
    <col min="26" max="30" width="10.90625" style="4"/>
    <col min="31" max="31" width="12.453125" style="4" customWidth="1"/>
    <col min="32" max="16384" width="10.90625" style="4"/>
  </cols>
  <sheetData>
    <row r="1" spans="1:31" x14ac:dyDescent="0.35">
      <c r="A1" s="23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5" t="s">
        <v>25</v>
      </c>
      <c r="AA1" s="26" t="s">
        <v>56</v>
      </c>
      <c r="AB1" s="26" t="s">
        <v>125</v>
      </c>
      <c r="AC1" s="26" t="s">
        <v>126</v>
      </c>
      <c r="AD1" s="26" t="s">
        <v>127</v>
      </c>
      <c r="AE1" s="26" t="s">
        <v>160</v>
      </c>
    </row>
    <row r="2" spans="1:31" x14ac:dyDescent="0.35">
      <c r="A2" s="5" t="s">
        <v>26</v>
      </c>
      <c r="B2" s="5" t="s">
        <v>56</v>
      </c>
      <c r="C2" s="5" t="s">
        <v>33</v>
      </c>
      <c r="D2" s="6" t="s">
        <v>29</v>
      </c>
      <c r="E2" s="6" t="s">
        <v>30</v>
      </c>
      <c r="F2" s="5" t="s">
        <v>57</v>
      </c>
      <c r="G2" s="6" t="s">
        <v>58</v>
      </c>
      <c r="H2" s="6" t="s">
        <v>59</v>
      </c>
      <c r="I2" s="7">
        <v>44232</v>
      </c>
      <c r="J2" s="5" t="s">
        <v>201</v>
      </c>
      <c r="K2" s="5" t="s">
        <v>33</v>
      </c>
      <c r="L2" s="6" t="s">
        <v>29</v>
      </c>
      <c r="M2" s="6" t="s">
        <v>30</v>
      </c>
      <c r="N2" s="5" t="s">
        <v>66</v>
      </c>
      <c r="O2" s="5" t="s">
        <v>67</v>
      </c>
      <c r="P2" s="6" t="s">
        <v>29</v>
      </c>
      <c r="Q2" s="6" t="s">
        <v>37</v>
      </c>
      <c r="R2" s="6" t="s">
        <v>62</v>
      </c>
      <c r="S2" s="6" t="s">
        <v>68</v>
      </c>
      <c r="T2" s="6" t="s">
        <v>31</v>
      </c>
      <c r="U2" s="5" t="s">
        <v>64</v>
      </c>
      <c r="V2" s="5" t="s">
        <v>69</v>
      </c>
      <c r="W2" s="8">
        <v>0</v>
      </c>
      <c r="X2" s="8">
        <v>0</v>
      </c>
      <c r="Y2" s="8">
        <v>299.64999999999998</v>
      </c>
      <c r="Z2" s="6" t="s">
        <v>32</v>
      </c>
      <c r="AA2" s="32">
        <f>IF(fevrier[[#This Row],[Type OT]]="C",Y2,"")</f>
        <v>299.64999999999998</v>
      </c>
      <c r="AB2" s="32" t="str">
        <f>IF(fevrier[[#This Row],[Type OT]]="RE",Y2,"")</f>
        <v/>
      </c>
      <c r="AC2" s="32" t="str">
        <f>IF(fevrier[[#This Row],[Type OT]]="R-",fevrier[[#This Row],[Montant affecté]],"")</f>
        <v/>
      </c>
      <c r="AD2" s="32" t="str">
        <f>+IF(fevrier[[#This Row],[Type OT]]="R+",fevrier[[#This Row],[Montant affecté]],"")</f>
        <v/>
      </c>
      <c r="AE2" s="32" t="str">
        <f>IF(fevrier[[#This Row],[Type OT]]="SE",fevrier[[#This Row],[Montant affecté]],"")</f>
        <v/>
      </c>
    </row>
    <row r="3" spans="1:31" x14ac:dyDescent="0.35">
      <c r="A3" s="5" t="s">
        <v>26</v>
      </c>
      <c r="B3" s="5" t="s">
        <v>56</v>
      </c>
      <c r="C3" s="5" t="s">
        <v>33</v>
      </c>
      <c r="D3" s="6" t="s">
        <v>29</v>
      </c>
      <c r="E3" s="6" t="s">
        <v>30</v>
      </c>
      <c r="F3" s="5" t="s">
        <v>57</v>
      </c>
      <c r="G3" s="6" t="s">
        <v>58</v>
      </c>
      <c r="H3" s="6" t="s">
        <v>59</v>
      </c>
      <c r="I3" s="7">
        <v>44232</v>
      </c>
      <c r="J3" s="5" t="s">
        <v>201</v>
      </c>
      <c r="K3" s="5" t="s">
        <v>33</v>
      </c>
      <c r="L3" s="6" t="s">
        <v>29</v>
      </c>
      <c r="M3" s="6" t="s">
        <v>30</v>
      </c>
      <c r="N3" s="5" t="s">
        <v>66</v>
      </c>
      <c r="O3" s="5" t="s">
        <v>67</v>
      </c>
      <c r="P3" s="6" t="s">
        <v>29</v>
      </c>
      <c r="Q3" s="6" t="s">
        <v>37</v>
      </c>
      <c r="R3" s="6" t="s">
        <v>62</v>
      </c>
      <c r="S3" s="6" t="s">
        <v>68</v>
      </c>
      <c r="T3" s="6" t="s">
        <v>31</v>
      </c>
      <c r="U3" s="5" t="s">
        <v>64</v>
      </c>
      <c r="V3" s="5" t="s">
        <v>69</v>
      </c>
      <c r="W3" s="8">
        <v>0</v>
      </c>
      <c r="X3" s="8">
        <v>0</v>
      </c>
      <c r="Y3" s="8">
        <v>261.39999999999998</v>
      </c>
      <c r="Z3" s="6" t="s">
        <v>32</v>
      </c>
      <c r="AA3" s="33">
        <f>IF(fevrier[[#This Row],[Type OT]]="C",Y3,"")</f>
        <v>261.39999999999998</v>
      </c>
      <c r="AB3" s="33" t="str">
        <f>IF(fevrier[[#This Row],[Type OT]]="RE",Y3,"")</f>
        <v/>
      </c>
      <c r="AC3" s="33" t="str">
        <f>IF(fevrier[[#This Row],[Type OT]]="R-",fevrier[[#This Row],[Montant affecté]],"")</f>
        <v/>
      </c>
      <c r="AD3" s="33" t="str">
        <f>+IF(fevrier[[#This Row],[Type OT]]="R+",fevrier[[#This Row],[Montant affecté]],"")</f>
        <v/>
      </c>
      <c r="AE3" s="33" t="str">
        <f>IF(fevrier[[#This Row],[Type OT]]="SE",fevrier[[#This Row],[Montant affecté]],"")</f>
        <v/>
      </c>
    </row>
    <row r="4" spans="1:31" x14ac:dyDescent="0.35">
      <c r="A4" s="5" t="s">
        <v>26</v>
      </c>
      <c r="B4" s="5" t="s">
        <v>56</v>
      </c>
      <c r="C4" s="5" t="s">
        <v>33</v>
      </c>
      <c r="D4" s="6" t="s">
        <v>29</v>
      </c>
      <c r="E4" s="6" t="s">
        <v>30</v>
      </c>
      <c r="F4" s="5" t="s">
        <v>57</v>
      </c>
      <c r="G4" s="6" t="s">
        <v>58</v>
      </c>
      <c r="H4" s="6" t="s">
        <v>59</v>
      </c>
      <c r="I4" s="7">
        <v>44232</v>
      </c>
      <c r="J4" s="5" t="s">
        <v>201</v>
      </c>
      <c r="K4" s="5" t="s">
        <v>33</v>
      </c>
      <c r="L4" s="6" t="s">
        <v>29</v>
      </c>
      <c r="M4" s="6" t="s">
        <v>30</v>
      </c>
      <c r="N4" s="5" t="s">
        <v>66</v>
      </c>
      <c r="O4" s="5" t="s">
        <v>67</v>
      </c>
      <c r="P4" s="6" t="s">
        <v>29</v>
      </c>
      <c r="Q4" s="6" t="s">
        <v>37</v>
      </c>
      <c r="R4" s="6" t="s">
        <v>62</v>
      </c>
      <c r="S4" s="6" t="s">
        <v>68</v>
      </c>
      <c r="T4" s="6" t="s">
        <v>31</v>
      </c>
      <c r="U4" s="5" t="s">
        <v>64</v>
      </c>
      <c r="V4" s="5" t="s">
        <v>69</v>
      </c>
      <c r="W4" s="8">
        <v>0</v>
      </c>
      <c r="X4" s="8">
        <v>0</v>
      </c>
      <c r="Y4" s="8">
        <v>238.63</v>
      </c>
      <c r="Z4" s="6" t="s">
        <v>32</v>
      </c>
      <c r="AA4" s="33">
        <f>IF(fevrier[[#This Row],[Type OT]]="C",Y4,"")</f>
        <v>238.63</v>
      </c>
      <c r="AB4" s="33" t="str">
        <f>IF(fevrier[[#This Row],[Type OT]]="RE",Y4,"")</f>
        <v/>
      </c>
      <c r="AC4" s="33" t="str">
        <f>IF(fevrier[[#This Row],[Type OT]]="R-",fevrier[[#This Row],[Montant affecté]],"")</f>
        <v/>
      </c>
      <c r="AD4" s="33" t="str">
        <f>+IF(fevrier[[#This Row],[Type OT]]="R+",fevrier[[#This Row],[Montant affecté]],"")</f>
        <v/>
      </c>
      <c r="AE4" s="33" t="str">
        <f>IF(fevrier[[#This Row],[Type OT]]="SE",fevrier[[#This Row],[Montant affecté]],"")</f>
        <v/>
      </c>
    </row>
    <row r="5" spans="1:31" x14ac:dyDescent="0.35">
      <c r="A5" s="5" t="s">
        <v>26</v>
      </c>
      <c r="B5" s="5" t="s">
        <v>56</v>
      </c>
      <c r="C5" s="5" t="s">
        <v>33</v>
      </c>
      <c r="D5" s="6" t="s">
        <v>29</v>
      </c>
      <c r="E5" s="6" t="s">
        <v>30</v>
      </c>
      <c r="F5" s="5" t="s">
        <v>31</v>
      </c>
      <c r="G5" s="6" t="s">
        <v>31</v>
      </c>
      <c r="H5" s="6" t="s">
        <v>31</v>
      </c>
      <c r="I5" s="7">
        <v>44230</v>
      </c>
      <c r="J5" s="5" t="s">
        <v>201</v>
      </c>
      <c r="K5" s="5" t="s">
        <v>33</v>
      </c>
      <c r="L5" s="6" t="s">
        <v>29</v>
      </c>
      <c r="M5" s="6" t="s">
        <v>30</v>
      </c>
      <c r="N5" s="5" t="s">
        <v>202</v>
      </c>
      <c r="O5" s="5" t="s">
        <v>192</v>
      </c>
      <c r="P5" s="6" t="s">
        <v>29</v>
      </c>
      <c r="Q5" s="6" t="s">
        <v>37</v>
      </c>
      <c r="R5" s="6" t="s">
        <v>62</v>
      </c>
      <c r="S5" s="6" t="s">
        <v>52</v>
      </c>
      <c r="T5" s="6" t="s">
        <v>31</v>
      </c>
      <c r="U5" s="5" t="s">
        <v>64</v>
      </c>
      <c r="V5" s="5" t="s">
        <v>40</v>
      </c>
      <c r="W5" s="8">
        <v>0</v>
      </c>
      <c r="X5" s="8">
        <v>0</v>
      </c>
      <c r="Y5" s="8">
        <v>141.03</v>
      </c>
      <c r="Z5" s="6" t="s">
        <v>32</v>
      </c>
      <c r="AA5" s="33">
        <f>IF(fevrier[[#This Row],[Type OT]]="C",Y5,"")</f>
        <v>141.03</v>
      </c>
      <c r="AB5" s="33" t="str">
        <f>IF(fevrier[[#This Row],[Type OT]]="RE",Y5,"")</f>
        <v/>
      </c>
      <c r="AC5" s="33" t="str">
        <f>IF(fevrier[[#This Row],[Type OT]]="R-",fevrier[[#This Row],[Montant affecté]],"")</f>
        <v/>
      </c>
      <c r="AD5" s="33" t="str">
        <f>+IF(fevrier[[#This Row],[Type OT]]="R+",fevrier[[#This Row],[Montant affecté]],"")</f>
        <v/>
      </c>
      <c r="AE5" s="33" t="str">
        <f>IF(fevrier[[#This Row],[Type OT]]="SE",fevrier[[#This Row],[Montant affecté]],"")</f>
        <v/>
      </c>
    </row>
    <row r="6" spans="1:31" x14ac:dyDescent="0.35">
      <c r="A6" s="5" t="s">
        <v>26</v>
      </c>
      <c r="B6" s="5" t="s">
        <v>56</v>
      </c>
      <c r="C6" s="5" t="s">
        <v>33</v>
      </c>
      <c r="D6" s="6" t="s">
        <v>29</v>
      </c>
      <c r="E6" s="6" t="s">
        <v>30</v>
      </c>
      <c r="F6" s="5" t="s">
        <v>31</v>
      </c>
      <c r="G6" s="6" t="s">
        <v>31</v>
      </c>
      <c r="H6" s="6" t="s">
        <v>31</v>
      </c>
      <c r="I6" s="7">
        <v>44231</v>
      </c>
      <c r="J6" s="5" t="s">
        <v>201</v>
      </c>
      <c r="K6" s="5" t="s">
        <v>33</v>
      </c>
      <c r="L6" s="6" t="s">
        <v>29</v>
      </c>
      <c r="M6" s="6" t="s">
        <v>30</v>
      </c>
      <c r="N6" s="5" t="s">
        <v>42</v>
      </c>
      <c r="O6" s="5" t="s">
        <v>43</v>
      </c>
      <c r="P6" s="6" t="s">
        <v>29</v>
      </c>
      <c r="Q6" s="6" t="s">
        <v>37</v>
      </c>
      <c r="R6" s="6" t="s">
        <v>62</v>
      </c>
      <c r="S6" s="6" t="s">
        <v>52</v>
      </c>
      <c r="T6" s="6" t="s">
        <v>31</v>
      </c>
      <c r="U6" s="5" t="s">
        <v>64</v>
      </c>
      <c r="V6" s="5" t="s">
        <v>40</v>
      </c>
      <c r="W6" s="8">
        <v>0</v>
      </c>
      <c r="X6" s="8">
        <v>0</v>
      </c>
      <c r="Y6" s="8">
        <v>727.18</v>
      </c>
      <c r="Z6" s="6" t="s">
        <v>32</v>
      </c>
      <c r="AA6" s="33">
        <f>IF(fevrier[[#This Row],[Type OT]]="C",Y6,"")</f>
        <v>727.18</v>
      </c>
      <c r="AB6" s="33" t="str">
        <f>IF(fevrier[[#This Row],[Type OT]]="RE",Y6,"")</f>
        <v/>
      </c>
      <c r="AC6" s="33" t="str">
        <f>IF(fevrier[[#This Row],[Type OT]]="R-",fevrier[[#This Row],[Montant affecté]],"")</f>
        <v/>
      </c>
      <c r="AD6" s="33" t="str">
        <f>+IF(fevrier[[#This Row],[Type OT]]="R+",fevrier[[#This Row],[Montant affecté]],"")</f>
        <v/>
      </c>
      <c r="AE6" s="33" t="str">
        <f>IF(fevrier[[#This Row],[Type OT]]="SE",fevrier[[#This Row],[Montant affecté]],"")</f>
        <v/>
      </c>
    </row>
    <row r="7" spans="1:31" x14ac:dyDescent="0.35">
      <c r="A7" s="5" t="s">
        <v>26</v>
      </c>
      <c r="B7" s="5" t="s">
        <v>27</v>
      </c>
      <c r="C7" s="5" t="s">
        <v>33</v>
      </c>
      <c r="D7" s="6" t="s">
        <v>29</v>
      </c>
      <c r="E7" s="6" t="s">
        <v>30</v>
      </c>
      <c r="F7" s="5" t="s">
        <v>31</v>
      </c>
      <c r="G7" s="6" t="s">
        <v>31</v>
      </c>
      <c r="H7" s="6" t="s">
        <v>31</v>
      </c>
      <c r="I7" s="7">
        <v>44242</v>
      </c>
      <c r="J7" s="5" t="s">
        <v>203</v>
      </c>
      <c r="K7" s="5" t="s">
        <v>33</v>
      </c>
      <c r="L7" s="6" t="s">
        <v>29</v>
      </c>
      <c r="M7" s="6" t="s">
        <v>30</v>
      </c>
      <c r="N7" s="5" t="s">
        <v>202</v>
      </c>
      <c r="O7" s="5" t="s">
        <v>192</v>
      </c>
      <c r="P7" s="6" t="s">
        <v>29</v>
      </c>
      <c r="Q7" s="6" t="s">
        <v>37</v>
      </c>
      <c r="R7" s="6"/>
      <c r="S7" s="6" t="s">
        <v>38</v>
      </c>
      <c r="T7" s="6" t="s">
        <v>39</v>
      </c>
      <c r="U7" s="5" t="s">
        <v>27</v>
      </c>
      <c r="V7" s="5" t="s">
        <v>40</v>
      </c>
      <c r="W7" s="8">
        <v>0</v>
      </c>
      <c r="X7" s="8">
        <v>0</v>
      </c>
      <c r="Y7" s="8">
        <v>-253.51</v>
      </c>
      <c r="Z7" s="6" t="s">
        <v>31</v>
      </c>
      <c r="AA7" s="33" t="str">
        <f>IF(fevrier[[#This Row],[Type OT]]="C",Y7,"")</f>
        <v/>
      </c>
      <c r="AB7" s="33">
        <f>IF(fevrier[[#This Row],[Type OT]]="RE",Y7,"")</f>
        <v>-253.51</v>
      </c>
      <c r="AC7" s="33" t="str">
        <f>IF(fevrier[[#This Row],[Type OT]]="R-",fevrier[[#This Row],[Montant affecté]],"")</f>
        <v/>
      </c>
      <c r="AD7" s="33" t="str">
        <f>+IF(fevrier[[#This Row],[Type OT]]="R+",fevrier[[#This Row],[Montant affecté]],"")</f>
        <v/>
      </c>
      <c r="AE7" s="33" t="str">
        <f>IF(fevrier[[#This Row],[Type OT]]="SE",fevrier[[#This Row],[Montant affecté]],"")</f>
        <v/>
      </c>
    </row>
    <row r="8" spans="1:31" x14ac:dyDescent="0.35">
      <c r="A8" s="5" t="s">
        <v>26</v>
      </c>
      <c r="B8" s="5" t="s">
        <v>46</v>
      </c>
      <c r="C8" s="5" t="s">
        <v>33</v>
      </c>
      <c r="D8" s="6" t="s">
        <v>29</v>
      </c>
      <c r="E8" s="6" t="s">
        <v>30</v>
      </c>
      <c r="F8" s="5" t="s">
        <v>31</v>
      </c>
      <c r="G8" s="6" t="s">
        <v>31</v>
      </c>
      <c r="H8" s="6" t="s">
        <v>31</v>
      </c>
      <c r="I8" s="7">
        <v>44242</v>
      </c>
      <c r="J8" s="5" t="s">
        <v>203</v>
      </c>
      <c r="K8" s="5" t="s">
        <v>33</v>
      </c>
      <c r="L8" s="6" t="s">
        <v>29</v>
      </c>
      <c r="M8" s="6" t="s">
        <v>30</v>
      </c>
      <c r="N8" s="5" t="s">
        <v>197</v>
      </c>
      <c r="O8" s="5" t="s">
        <v>198</v>
      </c>
      <c r="P8" s="6" t="s">
        <v>29</v>
      </c>
      <c r="Q8" s="6" t="s">
        <v>37</v>
      </c>
      <c r="R8" s="6"/>
      <c r="S8" s="6" t="s">
        <v>68</v>
      </c>
      <c r="T8" s="6" t="s">
        <v>31</v>
      </c>
      <c r="U8" s="5" t="s">
        <v>53</v>
      </c>
      <c r="V8" s="5" t="s">
        <v>69</v>
      </c>
      <c r="W8" s="8">
        <v>0</v>
      </c>
      <c r="X8" s="8">
        <v>0</v>
      </c>
      <c r="Y8" s="8">
        <v>-221.7</v>
      </c>
      <c r="Z8" s="6" t="s">
        <v>31</v>
      </c>
      <c r="AA8" s="33" t="str">
        <f>IF(fevrier[[#This Row],[Type OT]]="C",Y8,"")</f>
        <v/>
      </c>
      <c r="AB8" s="33" t="str">
        <f>IF(fevrier[[#This Row],[Type OT]]="RE",Y8,"")</f>
        <v/>
      </c>
      <c r="AC8" s="33">
        <f>IF(fevrier[[#This Row],[Type OT]]="R-",fevrier[[#This Row],[Montant affecté]],"")</f>
        <v>-221.7</v>
      </c>
      <c r="AD8" s="33" t="str">
        <f>+IF(fevrier[[#This Row],[Type OT]]="R+",fevrier[[#This Row],[Montant affecté]],"")</f>
        <v/>
      </c>
      <c r="AE8" s="33" t="str">
        <f>IF(fevrier[[#This Row],[Type OT]]="SE",fevrier[[#This Row],[Montant affecté]],"")</f>
        <v/>
      </c>
    </row>
    <row r="9" spans="1:31" x14ac:dyDescent="0.35">
      <c r="A9" s="5" t="s">
        <v>26</v>
      </c>
      <c r="B9" s="5" t="s">
        <v>54</v>
      </c>
      <c r="C9" s="5" t="s">
        <v>33</v>
      </c>
      <c r="D9" s="6" t="s">
        <v>29</v>
      </c>
      <c r="E9" s="6" t="s">
        <v>30</v>
      </c>
      <c r="F9" s="5" t="s">
        <v>31</v>
      </c>
      <c r="G9" s="6" t="s">
        <v>31</v>
      </c>
      <c r="H9" s="6" t="s">
        <v>31</v>
      </c>
      <c r="I9" s="7">
        <v>44242</v>
      </c>
      <c r="J9" s="5" t="s">
        <v>203</v>
      </c>
      <c r="K9" s="5" t="s">
        <v>33</v>
      </c>
      <c r="L9" s="6" t="s">
        <v>29</v>
      </c>
      <c r="M9" s="6" t="s">
        <v>30</v>
      </c>
      <c r="N9" s="5" t="s">
        <v>197</v>
      </c>
      <c r="O9" s="5" t="s">
        <v>198</v>
      </c>
      <c r="P9" s="6" t="s">
        <v>29</v>
      </c>
      <c r="Q9" s="6" t="s">
        <v>37</v>
      </c>
      <c r="R9" s="6"/>
      <c r="S9" s="6" t="s">
        <v>68</v>
      </c>
      <c r="T9" s="6" t="s">
        <v>31</v>
      </c>
      <c r="U9" s="5" t="s">
        <v>55</v>
      </c>
      <c r="V9" s="5" t="s">
        <v>69</v>
      </c>
      <c r="W9" s="8">
        <v>0</v>
      </c>
      <c r="X9" s="8">
        <v>0</v>
      </c>
      <c r="Y9" s="8">
        <v>403.1</v>
      </c>
      <c r="Z9" s="6" t="s">
        <v>31</v>
      </c>
      <c r="AA9" s="33" t="str">
        <f>IF(fevrier[[#This Row],[Type OT]]="C",Y9,"")</f>
        <v/>
      </c>
      <c r="AB9" s="33" t="str">
        <f>IF(fevrier[[#This Row],[Type OT]]="RE",Y9,"")</f>
        <v/>
      </c>
      <c r="AC9" s="33" t="str">
        <f>IF(fevrier[[#This Row],[Type OT]]="R-",fevrier[[#This Row],[Montant affecté]],"")</f>
        <v/>
      </c>
      <c r="AD9" s="33">
        <f>+IF(fevrier[[#This Row],[Type OT]]="R+",fevrier[[#This Row],[Montant affecté]],"")</f>
        <v>403.1</v>
      </c>
      <c r="AE9" s="33" t="str">
        <f>IF(fevrier[[#This Row],[Type OT]]="SE",fevrier[[#This Row],[Montant affecté]],"")</f>
        <v/>
      </c>
    </row>
    <row r="10" spans="1:31" x14ac:dyDescent="0.35">
      <c r="A10" s="5" t="s">
        <v>26</v>
      </c>
      <c r="B10" s="5" t="s">
        <v>27</v>
      </c>
      <c r="C10" s="5" t="s">
        <v>33</v>
      </c>
      <c r="D10" s="6" t="s">
        <v>29</v>
      </c>
      <c r="E10" s="6" t="s">
        <v>30</v>
      </c>
      <c r="F10" s="5" t="s">
        <v>31</v>
      </c>
      <c r="G10" s="6" t="s">
        <v>31</v>
      </c>
      <c r="H10" s="6" t="s">
        <v>31</v>
      </c>
      <c r="I10" s="7">
        <v>44243</v>
      </c>
      <c r="J10" s="5" t="s">
        <v>203</v>
      </c>
      <c r="K10" s="5" t="s">
        <v>72</v>
      </c>
      <c r="L10" s="6" t="s">
        <v>73</v>
      </c>
      <c r="M10" s="6" t="s">
        <v>30</v>
      </c>
      <c r="N10" s="5" t="s">
        <v>204</v>
      </c>
      <c r="O10" s="5" t="s">
        <v>189</v>
      </c>
      <c r="P10" s="6" t="s">
        <v>29</v>
      </c>
      <c r="Q10" s="6" t="s">
        <v>76</v>
      </c>
      <c r="R10" s="6"/>
      <c r="S10" s="6" t="s">
        <v>177</v>
      </c>
      <c r="T10" s="6" t="s">
        <v>85</v>
      </c>
      <c r="U10" s="5" t="s">
        <v>27</v>
      </c>
      <c r="V10" s="5" t="s">
        <v>178</v>
      </c>
      <c r="W10" s="8">
        <v>0</v>
      </c>
      <c r="X10" s="8">
        <v>0</v>
      </c>
      <c r="Y10" s="8">
        <v>-92.8</v>
      </c>
      <c r="Z10" s="6" t="s">
        <v>31</v>
      </c>
      <c r="AA10" s="33" t="str">
        <f>IF(fevrier[[#This Row],[Type OT]]="C",Y10,"")</f>
        <v/>
      </c>
      <c r="AB10" s="33">
        <f>IF(fevrier[[#This Row],[Type OT]]="RE",Y10,"")</f>
        <v>-92.8</v>
      </c>
      <c r="AC10" s="33" t="str">
        <f>IF(fevrier[[#This Row],[Type OT]]="R-",fevrier[[#This Row],[Montant affecté]],"")</f>
        <v/>
      </c>
      <c r="AD10" s="33" t="str">
        <f>+IF(fevrier[[#This Row],[Type OT]]="R+",fevrier[[#This Row],[Montant affecté]],"")</f>
        <v/>
      </c>
      <c r="AE10" s="33" t="str">
        <f>IF(fevrier[[#This Row],[Type OT]]="SE",fevrier[[#This Row],[Montant affecté]],"")</f>
        <v/>
      </c>
    </row>
    <row r="11" spans="1:31" x14ac:dyDescent="0.35">
      <c r="A11" s="5" t="s">
        <v>26</v>
      </c>
      <c r="B11" s="5" t="s">
        <v>56</v>
      </c>
      <c r="C11" s="5" t="s">
        <v>33</v>
      </c>
      <c r="D11" s="6" t="s">
        <v>29</v>
      </c>
      <c r="E11" s="6" t="s">
        <v>30</v>
      </c>
      <c r="F11" s="5" t="s">
        <v>31</v>
      </c>
      <c r="G11" s="6" t="s">
        <v>31</v>
      </c>
      <c r="H11" s="6" t="s">
        <v>31</v>
      </c>
      <c r="I11" s="7">
        <v>44243</v>
      </c>
      <c r="J11" s="5" t="s">
        <v>203</v>
      </c>
      <c r="K11" s="5" t="s">
        <v>72</v>
      </c>
      <c r="L11" s="6" t="s">
        <v>73</v>
      </c>
      <c r="M11" s="6" t="s">
        <v>30</v>
      </c>
      <c r="N11" s="5" t="s">
        <v>204</v>
      </c>
      <c r="O11" s="5" t="s">
        <v>189</v>
      </c>
      <c r="P11" s="6" t="s">
        <v>29</v>
      </c>
      <c r="Q11" s="6" t="s">
        <v>76</v>
      </c>
      <c r="R11" s="6" t="s">
        <v>62</v>
      </c>
      <c r="S11" s="6" t="s">
        <v>109</v>
      </c>
      <c r="T11" s="6" t="s">
        <v>31</v>
      </c>
      <c r="U11" s="5" t="s">
        <v>64</v>
      </c>
      <c r="V11" s="5" t="s">
        <v>65</v>
      </c>
      <c r="W11" s="8">
        <v>0</v>
      </c>
      <c r="X11" s="8">
        <v>0</v>
      </c>
      <c r="Y11" s="8">
        <v>295.07</v>
      </c>
      <c r="Z11" s="6" t="s">
        <v>32</v>
      </c>
      <c r="AA11" s="33">
        <f>IF(fevrier[[#This Row],[Type OT]]="C",Y11,"")</f>
        <v>295.07</v>
      </c>
      <c r="AB11" s="33" t="str">
        <f>IF(fevrier[[#This Row],[Type OT]]="RE",Y11,"")</f>
        <v/>
      </c>
      <c r="AC11" s="33" t="str">
        <f>IF(fevrier[[#This Row],[Type OT]]="R-",fevrier[[#This Row],[Montant affecté]],"")</f>
        <v/>
      </c>
      <c r="AD11" s="33" t="str">
        <f>+IF(fevrier[[#This Row],[Type OT]]="R+",fevrier[[#This Row],[Montant affecté]],"")</f>
        <v/>
      </c>
      <c r="AE11" s="33" t="str">
        <f>IF(fevrier[[#This Row],[Type OT]]="SE",fevrier[[#This Row],[Montant affecté]],"")</f>
        <v/>
      </c>
    </row>
    <row r="12" spans="1:31" x14ac:dyDescent="0.35">
      <c r="A12" s="5" t="s">
        <v>26</v>
      </c>
      <c r="B12" s="5" t="s">
        <v>56</v>
      </c>
      <c r="C12" s="5" t="s">
        <v>33</v>
      </c>
      <c r="D12" s="6" t="s">
        <v>29</v>
      </c>
      <c r="E12" s="6" t="s">
        <v>30</v>
      </c>
      <c r="F12" s="5" t="s">
        <v>31</v>
      </c>
      <c r="G12" s="6" t="s">
        <v>31</v>
      </c>
      <c r="H12" s="6" t="s">
        <v>31</v>
      </c>
      <c r="I12" s="7">
        <v>44243</v>
      </c>
      <c r="J12" s="5" t="s">
        <v>203</v>
      </c>
      <c r="K12" s="5" t="s">
        <v>72</v>
      </c>
      <c r="L12" s="6" t="s">
        <v>73</v>
      </c>
      <c r="M12" s="6" t="s">
        <v>30</v>
      </c>
      <c r="N12" s="5" t="s">
        <v>204</v>
      </c>
      <c r="O12" s="5" t="s">
        <v>189</v>
      </c>
      <c r="P12" s="6" t="s">
        <v>29</v>
      </c>
      <c r="Q12" s="6" t="s">
        <v>76</v>
      </c>
      <c r="R12" s="6" t="s">
        <v>62</v>
      </c>
      <c r="S12" s="6" t="s">
        <v>108</v>
      </c>
      <c r="T12" s="6" t="s">
        <v>31</v>
      </c>
      <c r="U12" s="5" t="s">
        <v>64</v>
      </c>
      <c r="V12" s="5" t="s">
        <v>65</v>
      </c>
      <c r="W12" s="8">
        <v>0</v>
      </c>
      <c r="X12" s="8">
        <v>0</v>
      </c>
      <c r="Y12" s="8">
        <v>388.71</v>
      </c>
      <c r="Z12" s="6" t="s">
        <v>32</v>
      </c>
      <c r="AA12" s="33">
        <f>IF(fevrier[[#This Row],[Type OT]]="C",Y12,"")</f>
        <v>388.71</v>
      </c>
      <c r="AB12" s="33" t="str">
        <f>IF(fevrier[[#This Row],[Type OT]]="RE",Y12,"")</f>
        <v/>
      </c>
      <c r="AC12" s="33" t="str">
        <f>IF(fevrier[[#This Row],[Type OT]]="R-",fevrier[[#This Row],[Montant affecté]],"")</f>
        <v/>
      </c>
      <c r="AD12" s="33" t="str">
        <f>+IF(fevrier[[#This Row],[Type OT]]="R+",fevrier[[#This Row],[Montant affecté]],"")</f>
        <v/>
      </c>
      <c r="AE12" s="33" t="str">
        <f>IF(fevrier[[#This Row],[Type OT]]="SE",fevrier[[#This Row],[Montant affecté]],"")</f>
        <v/>
      </c>
    </row>
    <row r="13" spans="1:31" x14ac:dyDescent="0.35">
      <c r="A13" s="5" t="s">
        <v>26</v>
      </c>
      <c r="B13" s="5" t="s">
        <v>56</v>
      </c>
      <c r="C13" s="5" t="s">
        <v>33</v>
      </c>
      <c r="D13" s="6" t="s">
        <v>29</v>
      </c>
      <c r="E13" s="6" t="s">
        <v>30</v>
      </c>
      <c r="F13" s="5" t="s">
        <v>31</v>
      </c>
      <c r="G13" s="6" t="s">
        <v>31</v>
      </c>
      <c r="H13" s="6" t="s">
        <v>31</v>
      </c>
      <c r="I13" s="7">
        <v>44243</v>
      </c>
      <c r="J13" s="5" t="s">
        <v>203</v>
      </c>
      <c r="K13" s="5" t="s">
        <v>72</v>
      </c>
      <c r="L13" s="6" t="s">
        <v>73</v>
      </c>
      <c r="M13" s="6" t="s">
        <v>30</v>
      </c>
      <c r="N13" s="5" t="s">
        <v>204</v>
      </c>
      <c r="O13" s="5" t="s">
        <v>189</v>
      </c>
      <c r="P13" s="6" t="s">
        <v>29</v>
      </c>
      <c r="Q13" s="6" t="s">
        <v>76</v>
      </c>
      <c r="R13" s="6" t="s">
        <v>62</v>
      </c>
      <c r="S13" s="6" t="s">
        <v>107</v>
      </c>
      <c r="T13" s="6" t="s">
        <v>31</v>
      </c>
      <c r="U13" s="5" t="s">
        <v>64</v>
      </c>
      <c r="V13" s="5" t="s">
        <v>65</v>
      </c>
      <c r="W13" s="8">
        <v>0</v>
      </c>
      <c r="X13" s="8">
        <v>0</v>
      </c>
      <c r="Y13" s="8">
        <v>168.81</v>
      </c>
      <c r="Z13" s="6" t="s">
        <v>32</v>
      </c>
      <c r="AA13" s="33">
        <f>IF(fevrier[[#This Row],[Type OT]]="C",Y13,"")</f>
        <v>168.81</v>
      </c>
      <c r="AB13" s="33" t="str">
        <f>IF(fevrier[[#This Row],[Type OT]]="RE",Y13,"")</f>
        <v/>
      </c>
      <c r="AC13" s="33" t="str">
        <f>IF(fevrier[[#This Row],[Type OT]]="R-",fevrier[[#This Row],[Montant affecté]],"")</f>
        <v/>
      </c>
      <c r="AD13" s="33" t="str">
        <f>+IF(fevrier[[#This Row],[Type OT]]="R+",fevrier[[#This Row],[Montant affecté]],"")</f>
        <v/>
      </c>
      <c r="AE13" s="33" t="str">
        <f>IF(fevrier[[#This Row],[Type OT]]="SE",fevrier[[#This Row],[Montant affecté]],"")</f>
        <v/>
      </c>
    </row>
    <row r="14" spans="1:31" x14ac:dyDescent="0.35">
      <c r="A14" s="5" t="s">
        <v>26</v>
      </c>
      <c r="B14" s="5" t="s">
        <v>56</v>
      </c>
      <c r="C14" s="5" t="s">
        <v>33</v>
      </c>
      <c r="D14" s="6" t="s">
        <v>29</v>
      </c>
      <c r="E14" s="6" t="s">
        <v>30</v>
      </c>
      <c r="F14" s="5" t="s">
        <v>31</v>
      </c>
      <c r="G14" s="6" t="s">
        <v>31</v>
      </c>
      <c r="H14" s="6" t="s">
        <v>31</v>
      </c>
      <c r="I14" s="7">
        <v>44243</v>
      </c>
      <c r="J14" s="5" t="s">
        <v>203</v>
      </c>
      <c r="K14" s="5" t="s">
        <v>72</v>
      </c>
      <c r="L14" s="6" t="s">
        <v>73</v>
      </c>
      <c r="M14" s="6" t="s">
        <v>30</v>
      </c>
      <c r="N14" s="5" t="s">
        <v>204</v>
      </c>
      <c r="O14" s="5" t="s">
        <v>189</v>
      </c>
      <c r="P14" s="6" t="s">
        <v>29</v>
      </c>
      <c r="Q14" s="6" t="s">
        <v>76</v>
      </c>
      <c r="R14" s="6" t="s">
        <v>62</v>
      </c>
      <c r="S14" s="6" t="s">
        <v>63</v>
      </c>
      <c r="T14" s="6" t="s">
        <v>31</v>
      </c>
      <c r="U14" s="5" t="s">
        <v>64</v>
      </c>
      <c r="V14" s="5" t="s">
        <v>65</v>
      </c>
      <c r="W14" s="8">
        <v>0</v>
      </c>
      <c r="X14" s="8">
        <v>0</v>
      </c>
      <c r="Y14" s="8">
        <v>1964.63</v>
      </c>
      <c r="Z14" s="6" t="s">
        <v>32</v>
      </c>
      <c r="AA14" s="33">
        <f>IF(fevrier[[#This Row],[Type OT]]="C",Y14,"")</f>
        <v>1964.63</v>
      </c>
      <c r="AB14" s="33" t="str">
        <f>IF(fevrier[[#This Row],[Type OT]]="RE",Y14,"")</f>
        <v/>
      </c>
      <c r="AC14" s="33" t="str">
        <f>IF(fevrier[[#This Row],[Type OT]]="R-",fevrier[[#This Row],[Montant affecté]],"")</f>
        <v/>
      </c>
      <c r="AD14" s="33" t="str">
        <f>+IF(fevrier[[#This Row],[Type OT]]="R+",fevrier[[#This Row],[Montant affecté]],"")</f>
        <v/>
      </c>
      <c r="AE14" s="33" t="str">
        <f>IF(fevrier[[#This Row],[Type OT]]="SE",fevrier[[#This Row],[Montant affecté]],"")</f>
        <v/>
      </c>
    </row>
    <row r="15" spans="1:31" x14ac:dyDescent="0.35">
      <c r="A15" s="5" t="s">
        <v>26</v>
      </c>
      <c r="B15" s="5" t="s">
        <v>56</v>
      </c>
      <c r="C15" s="5" t="s">
        <v>33</v>
      </c>
      <c r="D15" s="6" t="s">
        <v>29</v>
      </c>
      <c r="E15" s="6" t="s">
        <v>30</v>
      </c>
      <c r="F15" s="5" t="s">
        <v>31</v>
      </c>
      <c r="G15" s="6" t="s">
        <v>31</v>
      </c>
      <c r="H15" s="6" t="s">
        <v>31</v>
      </c>
      <c r="I15" s="7">
        <v>44243</v>
      </c>
      <c r="J15" s="5" t="s">
        <v>203</v>
      </c>
      <c r="K15" s="5" t="s">
        <v>72</v>
      </c>
      <c r="L15" s="6" t="s">
        <v>73</v>
      </c>
      <c r="M15" s="6" t="s">
        <v>30</v>
      </c>
      <c r="N15" s="5" t="s">
        <v>204</v>
      </c>
      <c r="O15" s="5" t="s">
        <v>189</v>
      </c>
      <c r="P15" s="6" t="s">
        <v>29</v>
      </c>
      <c r="Q15" s="6" t="s">
        <v>76</v>
      </c>
      <c r="R15" s="6" t="s">
        <v>62</v>
      </c>
      <c r="S15" s="6" t="s">
        <v>52</v>
      </c>
      <c r="T15" s="6" t="s">
        <v>31</v>
      </c>
      <c r="U15" s="5" t="s">
        <v>64</v>
      </c>
      <c r="V15" s="5" t="s">
        <v>40</v>
      </c>
      <c r="W15" s="8">
        <v>0</v>
      </c>
      <c r="X15" s="8">
        <v>0</v>
      </c>
      <c r="Y15" s="8">
        <v>500.86</v>
      </c>
      <c r="Z15" s="6" t="s">
        <v>32</v>
      </c>
      <c r="AA15" s="33">
        <f>IF(fevrier[[#This Row],[Type OT]]="C",Y15,"")</f>
        <v>500.86</v>
      </c>
      <c r="AB15" s="33" t="str">
        <f>IF(fevrier[[#This Row],[Type OT]]="RE",Y15,"")</f>
        <v/>
      </c>
      <c r="AC15" s="33" t="str">
        <f>IF(fevrier[[#This Row],[Type OT]]="R-",fevrier[[#This Row],[Montant affecté]],"")</f>
        <v/>
      </c>
      <c r="AD15" s="33" t="str">
        <f>+IF(fevrier[[#This Row],[Type OT]]="R+",fevrier[[#This Row],[Montant affecté]],"")</f>
        <v/>
      </c>
      <c r="AE15" s="33" t="str">
        <f>IF(fevrier[[#This Row],[Type OT]]="SE",fevrier[[#This Row],[Montant affecté]],"")</f>
        <v/>
      </c>
    </row>
    <row r="16" spans="1:31" x14ac:dyDescent="0.35">
      <c r="A16" s="5" t="s">
        <v>26</v>
      </c>
      <c r="B16" s="5" t="s">
        <v>56</v>
      </c>
      <c r="C16" s="5" t="s">
        <v>33</v>
      </c>
      <c r="D16" s="6" t="s">
        <v>29</v>
      </c>
      <c r="E16" s="6" t="s">
        <v>30</v>
      </c>
      <c r="F16" s="5" t="s">
        <v>31</v>
      </c>
      <c r="G16" s="6" t="s">
        <v>31</v>
      </c>
      <c r="H16" s="6" t="s">
        <v>31</v>
      </c>
      <c r="I16" s="7">
        <v>44243</v>
      </c>
      <c r="J16" s="5" t="s">
        <v>203</v>
      </c>
      <c r="K16" s="5" t="s">
        <v>72</v>
      </c>
      <c r="L16" s="6" t="s">
        <v>73</v>
      </c>
      <c r="M16" s="6" t="s">
        <v>30</v>
      </c>
      <c r="N16" s="5" t="s">
        <v>204</v>
      </c>
      <c r="O16" s="5" t="s">
        <v>189</v>
      </c>
      <c r="P16" s="6" t="s">
        <v>29</v>
      </c>
      <c r="Q16" s="6" t="s">
        <v>76</v>
      </c>
      <c r="R16" s="6" t="s">
        <v>62</v>
      </c>
      <c r="S16" s="6" t="s">
        <v>68</v>
      </c>
      <c r="T16" s="6" t="s">
        <v>31</v>
      </c>
      <c r="U16" s="5" t="s">
        <v>64</v>
      </c>
      <c r="V16" s="5" t="s">
        <v>69</v>
      </c>
      <c r="W16" s="8">
        <v>0</v>
      </c>
      <c r="X16" s="8">
        <v>0</v>
      </c>
      <c r="Y16" s="8">
        <v>365.92</v>
      </c>
      <c r="Z16" s="6" t="s">
        <v>32</v>
      </c>
      <c r="AA16" s="33">
        <f>IF(fevrier[[#This Row],[Type OT]]="C",Y16,"")</f>
        <v>365.92</v>
      </c>
      <c r="AB16" s="33" t="str">
        <f>IF(fevrier[[#This Row],[Type OT]]="RE",Y16,"")</f>
        <v/>
      </c>
      <c r="AC16" s="33" t="str">
        <f>IF(fevrier[[#This Row],[Type OT]]="R-",fevrier[[#This Row],[Montant affecté]],"")</f>
        <v/>
      </c>
      <c r="AD16" s="33" t="str">
        <f>+IF(fevrier[[#This Row],[Type OT]]="R+",fevrier[[#This Row],[Montant affecté]],"")</f>
        <v/>
      </c>
      <c r="AE16" s="33" t="str">
        <f>IF(fevrier[[#This Row],[Type OT]]="SE",fevrier[[#This Row],[Montant affecté]],"")</f>
        <v/>
      </c>
    </row>
    <row r="17" spans="1:31" x14ac:dyDescent="0.35">
      <c r="A17" s="5" t="s">
        <v>26</v>
      </c>
      <c r="B17" s="5" t="s">
        <v>56</v>
      </c>
      <c r="C17" s="5" t="s">
        <v>33</v>
      </c>
      <c r="D17" s="6" t="s">
        <v>29</v>
      </c>
      <c r="E17" s="6" t="s">
        <v>30</v>
      </c>
      <c r="F17" s="5" t="s">
        <v>31</v>
      </c>
      <c r="G17" s="6" t="s">
        <v>31</v>
      </c>
      <c r="H17" s="6" t="s">
        <v>31</v>
      </c>
      <c r="I17" s="7">
        <v>44243</v>
      </c>
      <c r="J17" s="5" t="s">
        <v>203</v>
      </c>
      <c r="K17" s="5" t="s">
        <v>72</v>
      </c>
      <c r="L17" s="6" t="s">
        <v>73</v>
      </c>
      <c r="M17" s="6" t="s">
        <v>30</v>
      </c>
      <c r="N17" s="5" t="s">
        <v>204</v>
      </c>
      <c r="O17" s="5" t="s">
        <v>189</v>
      </c>
      <c r="P17" s="6" t="s">
        <v>29</v>
      </c>
      <c r="Q17" s="6" t="s">
        <v>76</v>
      </c>
      <c r="R17" s="6" t="s">
        <v>62</v>
      </c>
      <c r="S17" s="6" t="s">
        <v>68</v>
      </c>
      <c r="T17" s="6" t="s">
        <v>31</v>
      </c>
      <c r="U17" s="5" t="s">
        <v>64</v>
      </c>
      <c r="V17" s="5" t="s">
        <v>69</v>
      </c>
      <c r="W17" s="8">
        <v>0</v>
      </c>
      <c r="X17" s="8">
        <v>0</v>
      </c>
      <c r="Y17" s="8">
        <v>470.14</v>
      </c>
      <c r="Z17" s="6" t="s">
        <v>32</v>
      </c>
      <c r="AA17" s="33">
        <f>IF(fevrier[[#This Row],[Type OT]]="C",Y17,"")</f>
        <v>470.14</v>
      </c>
      <c r="AB17" s="33" t="str">
        <f>IF(fevrier[[#This Row],[Type OT]]="RE",Y17,"")</f>
        <v/>
      </c>
      <c r="AC17" s="33" t="str">
        <f>IF(fevrier[[#This Row],[Type OT]]="R-",fevrier[[#This Row],[Montant affecté]],"")</f>
        <v/>
      </c>
      <c r="AD17" s="33" t="str">
        <f>+IF(fevrier[[#This Row],[Type OT]]="R+",fevrier[[#This Row],[Montant affecté]],"")</f>
        <v/>
      </c>
      <c r="AE17" s="33" t="str">
        <f>IF(fevrier[[#This Row],[Type OT]]="SE",fevrier[[#This Row],[Montant affecté]],"")</f>
        <v/>
      </c>
    </row>
    <row r="18" spans="1:31" x14ac:dyDescent="0.35">
      <c r="A18" s="5" t="s">
        <v>26</v>
      </c>
      <c r="B18" s="5" t="s">
        <v>27</v>
      </c>
      <c r="C18" s="5" t="s">
        <v>33</v>
      </c>
      <c r="D18" s="6" t="s">
        <v>29</v>
      </c>
      <c r="E18" s="6" t="s">
        <v>30</v>
      </c>
      <c r="F18" s="5" t="s">
        <v>31</v>
      </c>
      <c r="G18" s="6" t="s">
        <v>31</v>
      </c>
      <c r="H18" s="6" t="s">
        <v>31</v>
      </c>
      <c r="I18" s="7">
        <v>44243</v>
      </c>
      <c r="J18" s="5" t="s">
        <v>203</v>
      </c>
      <c r="K18" s="5" t="s">
        <v>72</v>
      </c>
      <c r="L18" s="6" t="s">
        <v>73</v>
      </c>
      <c r="M18" s="6" t="s">
        <v>30</v>
      </c>
      <c r="N18" s="5" t="s">
        <v>195</v>
      </c>
      <c r="O18" s="5" t="s">
        <v>196</v>
      </c>
      <c r="P18" s="6" t="s">
        <v>29</v>
      </c>
      <c r="Q18" s="6" t="s">
        <v>76</v>
      </c>
      <c r="R18" s="6"/>
      <c r="S18" s="6" t="s">
        <v>108</v>
      </c>
      <c r="T18" s="6" t="s">
        <v>85</v>
      </c>
      <c r="U18" s="5" t="s">
        <v>27</v>
      </c>
      <c r="V18" s="5" t="s">
        <v>65</v>
      </c>
      <c r="W18" s="8">
        <v>0</v>
      </c>
      <c r="X18" s="8">
        <v>0</v>
      </c>
      <c r="Y18" s="8">
        <v>-307.99</v>
      </c>
      <c r="Z18" s="6" t="s">
        <v>31</v>
      </c>
      <c r="AA18" s="33" t="str">
        <f>IF(fevrier[[#This Row],[Type OT]]="C",Y18,"")</f>
        <v/>
      </c>
      <c r="AB18" s="33">
        <f>IF(fevrier[[#This Row],[Type OT]]="RE",Y18,"")</f>
        <v>-307.99</v>
      </c>
      <c r="AC18" s="33" t="str">
        <f>IF(fevrier[[#This Row],[Type OT]]="R-",fevrier[[#This Row],[Montant affecté]],"")</f>
        <v/>
      </c>
      <c r="AD18" s="33" t="str">
        <f>+IF(fevrier[[#This Row],[Type OT]]="R+",fevrier[[#This Row],[Montant affecté]],"")</f>
        <v/>
      </c>
      <c r="AE18" s="33" t="str">
        <f>IF(fevrier[[#This Row],[Type OT]]="SE",fevrier[[#This Row],[Montant affecté]],"")</f>
        <v/>
      </c>
    </row>
    <row r="19" spans="1:31" x14ac:dyDescent="0.35">
      <c r="A19" s="5" t="s">
        <v>26</v>
      </c>
      <c r="B19" s="5" t="s">
        <v>27</v>
      </c>
      <c r="C19" s="5" t="s">
        <v>33</v>
      </c>
      <c r="D19" s="6" t="s">
        <v>29</v>
      </c>
      <c r="E19" s="6" t="s">
        <v>30</v>
      </c>
      <c r="F19" s="5" t="s">
        <v>31</v>
      </c>
      <c r="G19" s="6" t="s">
        <v>31</v>
      </c>
      <c r="H19" s="6" t="s">
        <v>31</v>
      </c>
      <c r="I19" s="7">
        <v>44243</v>
      </c>
      <c r="J19" s="5" t="s">
        <v>203</v>
      </c>
      <c r="K19" s="5" t="s">
        <v>72</v>
      </c>
      <c r="L19" s="6" t="s">
        <v>73</v>
      </c>
      <c r="M19" s="6" t="s">
        <v>30</v>
      </c>
      <c r="N19" s="5" t="s">
        <v>195</v>
      </c>
      <c r="O19" s="5" t="s">
        <v>196</v>
      </c>
      <c r="P19" s="6" t="s">
        <v>29</v>
      </c>
      <c r="Q19" s="6" t="s">
        <v>76</v>
      </c>
      <c r="R19" s="6"/>
      <c r="S19" s="6" t="s">
        <v>63</v>
      </c>
      <c r="T19" s="6" t="s">
        <v>85</v>
      </c>
      <c r="U19" s="5" t="s">
        <v>27</v>
      </c>
      <c r="V19" s="5" t="s">
        <v>65</v>
      </c>
      <c r="W19" s="8">
        <v>0</v>
      </c>
      <c r="X19" s="8">
        <v>0</v>
      </c>
      <c r="Y19" s="8">
        <v>-2219.7399999999998</v>
      </c>
      <c r="Z19" s="6" t="s">
        <v>31</v>
      </c>
      <c r="AA19" s="33" t="str">
        <f>IF(fevrier[[#This Row],[Type OT]]="C",Y19,"")</f>
        <v/>
      </c>
      <c r="AB19" s="33">
        <f>IF(fevrier[[#This Row],[Type OT]]="RE",Y19,"")</f>
        <v>-2219.7399999999998</v>
      </c>
      <c r="AC19" s="33" t="str">
        <f>IF(fevrier[[#This Row],[Type OT]]="R-",fevrier[[#This Row],[Montant affecté]],"")</f>
        <v/>
      </c>
      <c r="AD19" s="33" t="str">
        <f>+IF(fevrier[[#This Row],[Type OT]]="R+",fevrier[[#This Row],[Montant affecté]],"")</f>
        <v/>
      </c>
      <c r="AE19" s="33" t="str">
        <f>IF(fevrier[[#This Row],[Type OT]]="SE",fevrier[[#This Row],[Montant affecté]],"")</f>
        <v/>
      </c>
    </row>
    <row r="20" spans="1:31" x14ac:dyDescent="0.35">
      <c r="A20" s="5" t="s">
        <v>26</v>
      </c>
      <c r="B20" s="5" t="s">
        <v>27</v>
      </c>
      <c r="C20" s="5" t="s">
        <v>33</v>
      </c>
      <c r="D20" s="6" t="s">
        <v>29</v>
      </c>
      <c r="E20" s="6" t="s">
        <v>30</v>
      </c>
      <c r="F20" s="5" t="s">
        <v>31</v>
      </c>
      <c r="G20" s="6" t="s">
        <v>31</v>
      </c>
      <c r="H20" s="6" t="s">
        <v>31</v>
      </c>
      <c r="I20" s="7">
        <v>44243</v>
      </c>
      <c r="J20" s="5" t="s">
        <v>203</v>
      </c>
      <c r="K20" s="5" t="s">
        <v>72</v>
      </c>
      <c r="L20" s="6" t="s">
        <v>73</v>
      </c>
      <c r="M20" s="6" t="s">
        <v>30</v>
      </c>
      <c r="N20" s="5" t="s">
        <v>195</v>
      </c>
      <c r="O20" s="5" t="s">
        <v>196</v>
      </c>
      <c r="P20" s="6" t="s">
        <v>29</v>
      </c>
      <c r="Q20" s="6" t="s">
        <v>76</v>
      </c>
      <c r="R20" s="6"/>
      <c r="S20" s="6" t="s">
        <v>109</v>
      </c>
      <c r="T20" s="6" t="s">
        <v>85</v>
      </c>
      <c r="U20" s="5" t="s">
        <v>27</v>
      </c>
      <c r="V20" s="5" t="s">
        <v>65</v>
      </c>
      <c r="W20" s="8">
        <v>0</v>
      </c>
      <c r="X20" s="8">
        <v>0</v>
      </c>
      <c r="Y20" s="8">
        <v>-1007.38</v>
      </c>
      <c r="Z20" s="6" t="s">
        <v>31</v>
      </c>
      <c r="AA20" s="33" t="str">
        <f>IF(fevrier[[#This Row],[Type OT]]="C",Y20,"")</f>
        <v/>
      </c>
      <c r="AB20" s="33">
        <f>IF(fevrier[[#This Row],[Type OT]]="RE",Y20,"")</f>
        <v>-1007.38</v>
      </c>
      <c r="AC20" s="33" t="str">
        <f>IF(fevrier[[#This Row],[Type OT]]="R-",fevrier[[#This Row],[Montant affecté]],"")</f>
        <v/>
      </c>
      <c r="AD20" s="33" t="str">
        <f>+IF(fevrier[[#This Row],[Type OT]]="R+",fevrier[[#This Row],[Montant affecté]],"")</f>
        <v/>
      </c>
      <c r="AE20" s="33" t="str">
        <f>IF(fevrier[[#This Row],[Type OT]]="SE",fevrier[[#This Row],[Montant affecté]],"")</f>
        <v/>
      </c>
    </row>
    <row r="21" spans="1:31" x14ac:dyDescent="0.35">
      <c r="A21" s="5" t="s">
        <v>26</v>
      </c>
      <c r="B21" s="5" t="s">
        <v>27</v>
      </c>
      <c r="C21" s="5" t="s">
        <v>33</v>
      </c>
      <c r="D21" s="6" t="s">
        <v>29</v>
      </c>
      <c r="E21" s="6" t="s">
        <v>30</v>
      </c>
      <c r="F21" s="5" t="s">
        <v>31</v>
      </c>
      <c r="G21" s="6" t="s">
        <v>31</v>
      </c>
      <c r="H21" s="6" t="s">
        <v>31</v>
      </c>
      <c r="I21" s="7">
        <v>44243</v>
      </c>
      <c r="J21" s="5" t="s">
        <v>203</v>
      </c>
      <c r="K21" s="5" t="s">
        <v>72</v>
      </c>
      <c r="L21" s="6" t="s">
        <v>73</v>
      </c>
      <c r="M21" s="6" t="s">
        <v>30</v>
      </c>
      <c r="N21" s="5" t="s">
        <v>195</v>
      </c>
      <c r="O21" s="5" t="s">
        <v>196</v>
      </c>
      <c r="P21" s="6" t="s">
        <v>29</v>
      </c>
      <c r="Q21" s="6" t="s">
        <v>76</v>
      </c>
      <c r="R21" s="6"/>
      <c r="S21" s="6" t="s">
        <v>52</v>
      </c>
      <c r="T21" s="6" t="s">
        <v>85</v>
      </c>
      <c r="U21" s="5" t="s">
        <v>27</v>
      </c>
      <c r="V21" s="5" t="s">
        <v>40</v>
      </c>
      <c r="W21" s="8">
        <v>0</v>
      </c>
      <c r="X21" s="8">
        <v>0</v>
      </c>
      <c r="Y21" s="8">
        <v>-516.17999999999995</v>
      </c>
      <c r="Z21" s="6" t="s">
        <v>31</v>
      </c>
      <c r="AA21" s="33" t="str">
        <f>IF(fevrier[[#This Row],[Type OT]]="C",Y21,"")</f>
        <v/>
      </c>
      <c r="AB21" s="33">
        <f>IF(fevrier[[#This Row],[Type OT]]="RE",Y21,"")</f>
        <v>-516.17999999999995</v>
      </c>
      <c r="AC21" s="33" t="str">
        <f>IF(fevrier[[#This Row],[Type OT]]="R-",fevrier[[#This Row],[Montant affecté]],"")</f>
        <v/>
      </c>
      <c r="AD21" s="33" t="str">
        <f>+IF(fevrier[[#This Row],[Type OT]]="R+",fevrier[[#This Row],[Montant affecté]],"")</f>
        <v/>
      </c>
      <c r="AE21" s="33" t="str">
        <f>IF(fevrier[[#This Row],[Type OT]]="SE",fevrier[[#This Row],[Montant affecté]],"")</f>
        <v/>
      </c>
    </row>
    <row r="22" spans="1:31" x14ac:dyDescent="0.35">
      <c r="A22" s="5" t="s">
        <v>26</v>
      </c>
      <c r="B22" s="5" t="s">
        <v>27</v>
      </c>
      <c r="C22" s="5" t="s">
        <v>33</v>
      </c>
      <c r="D22" s="6" t="s">
        <v>29</v>
      </c>
      <c r="E22" s="6" t="s">
        <v>30</v>
      </c>
      <c r="F22" s="5" t="s">
        <v>31</v>
      </c>
      <c r="G22" s="6" t="s">
        <v>31</v>
      </c>
      <c r="H22" s="6" t="s">
        <v>31</v>
      </c>
      <c r="I22" s="7">
        <v>44243</v>
      </c>
      <c r="J22" s="5" t="s">
        <v>203</v>
      </c>
      <c r="K22" s="5" t="s">
        <v>72</v>
      </c>
      <c r="L22" s="6" t="s">
        <v>73</v>
      </c>
      <c r="M22" s="6" t="s">
        <v>30</v>
      </c>
      <c r="N22" s="5" t="s">
        <v>195</v>
      </c>
      <c r="O22" s="5" t="s">
        <v>196</v>
      </c>
      <c r="P22" s="6" t="s">
        <v>29</v>
      </c>
      <c r="Q22" s="6" t="s">
        <v>76</v>
      </c>
      <c r="R22" s="6"/>
      <c r="S22" s="6" t="s">
        <v>68</v>
      </c>
      <c r="T22" s="6" t="s">
        <v>85</v>
      </c>
      <c r="U22" s="5" t="s">
        <v>27</v>
      </c>
      <c r="V22" s="5" t="s">
        <v>69</v>
      </c>
      <c r="W22" s="8">
        <v>0</v>
      </c>
      <c r="X22" s="8">
        <v>0</v>
      </c>
      <c r="Y22" s="8">
        <v>-434.33</v>
      </c>
      <c r="Z22" s="6" t="s">
        <v>31</v>
      </c>
      <c r="AA22" s="33" t="str">
        <f>IF(fevrier[[#This Row],[Type OT]]="C",Y22,"")</f>
        <v/>
      </c>
      <c r="AB22" s="33">
        <f>IF(fevrier[[#This Row],[Type OT]]="RE",Y22,"")</f>
        <v>-434.33</v>
      </c>
      <c r="AC22" s="33" t="str">
        <f>IF(fevrier[[#This Row],[Type OT]]="R-",fevrier[[#This Row],[Montant affecté]],"")</f>
        <v/>
      </c>
      <c r="AD22" s="33" t="str">
        <f>+IF(fevrier[[#This Row],[Type OT]]="R+",fevrier[[#This Row],[Montant affecté]],"")</f>
        <v/>
      </c>
      <c r="AE22" s="33" t="str">
        <f>IF(fevrier[[#This Row],[Type OT]]="SE",fevrier[[#This Row],[Montant affecté]],"")</f>
        <v/>
      </c>
    </row>
    <row r="23" spans="1:31" x14ac:dyDescent="0.35">
      <c r="A23" s="5" t="s">
        <v>26</v>
      </c>
      <c r="B23" s="5" t="s">
        <v>27</v>
      </c>
      <c r="C23" s="5" t="s">
        <v>33</v>
      </c>
      <c r="D23" s="6" t="s">
        <v>29</v>
      </c>
      <c r="E23" s="6" t="s">
        <v>30</v>
      </c>
      <c r="F23" s="5" t="s">
        <v>31</v>
      </c>
      <c r="G23" s="6" t="s">
        <v>31</v>
      </c>
      <c r="H23" s="6" t="s">
        <v>31</v>
      </c>
      <c r="I23" s="7">
        <v>44243</v>
      </c>
      <c r="J23" s="5" t="s">
        <v>203</v>
      </c>
      <c r="K23" s="5" t="s">
        <v>72</v>
      </c>
      <c r="L23" s="6" t="s">
        <v>73</v>
      </c>
      <c r="M23" s="6" t="s">
        <v>30</v>
      </c>
      <c r="N23" s="5" t="s">
        <v>195</v>
      </c>
      <c r="O23" s="5" t="s">
        <v>196</v>
      </c>
      <c r="P23" s="6" t="s">
        <v>29</v>
      </c>
      <c r="Q23" s="6" t="s">
        <v>76</v>
      </c>
      <c r="R23" s="6"/>
      <c r="S23" s="6" t="s">
        <v>68</v>
      </c>
      <c r="T23" s="6" t="s">
        <v>85</v>
      </c>
      <c r="U23" s="5" t="s">
        <v>27</v>
      </c>
      <c r="V23" s="5" t="s">
        <v>69</v>
      </c>
      <c r="W23" s="8">
        <v>0</v>
      </c>
      <c r="X23" s="8">
        <v>0</v>
      </c>
      <c r="Y23" s="8">
        <v>-284.04000000000002</v>
      </c>
      <c r="Z23" s="6" t="s">
        <v>31</v>
      </c>
      <c r="AA23" s="33" t="str">
        <f>IF(fevrier[[#This Row],[Type OT]]="C",Y23,"")</f>
        <v/>
      </c>
      <c r="AB23" s="33">
        <f>IF(fevrier[[#This Row],[Type OT]]="RE",Y23,"")</f>
        <v>-284.04000000000002</v>
      </c>
      <c r="AC23" s="33" t="str">
        <f>IF(fevrier[[#This Row],[Type OT]]="R-",fevrier[[#This Row],[Montant affecté]],"")</f>
        <v/>
      </c>
      <c r="AD23" s="33" t="str">
        <f>+IF(fevrier[[#This Row],[Type OT]]="R+",fevrier[[#This Row],[Montant affecté]],"")</f>
        <v/>
      </c>
      <c r="AE23" s="33" t="str">
        <f>IF(fevrier[[#This Row],[Type OT]]="SE",fevrier[[#This Row],[Montant affecté]],"")</f>
        <v/>
      </c>
    </row>
    <row r="24" spans="1:31" x14ac:dyDescent="0.35">
      <c r="A24" s="5" t="s">
        <v>26</v>
      </c>
      <c r="B24" s="5" t="s">
        <v>46</v>
      </c>
      <c r="C24" s="5" t="s">
        <v>33</v>
      </c>
      <c r="D24" s="6" t="s">
        <v>29</v>
      </c>
      <c r="E24" s="6" t="s">
        <v>30</v>
      </c>
      <c r="F24" s="5" t="s">
        <v>31</v>
      </c>
      <c r="G24" s="6" t="s">
        <v>31</v>
      </c>
      <c r="H24" s="6" t="s">
        <v>31</v>
      </c>
      <c r="I24" s="7">
        <v>44245</v>
      </c>
      <c r="J24" s="5" t="s">
        <v>203</v>
      </c>
      <c r="K24" s="5" t="s">
        <v>33</v>
      </c>
      <c r="L24" s="6" t="s">
        <v>29</v>
      </c>
      <c r="M24" s="6" t="s">
        <v>30</v>
      </c>
      <c r="N24" s="5" t="s">
        <v>205</v>
      </c>
      <c r="O24" s="5" t="s">
        <v>190</v>
      </c>
      <c r="P24" s="6" t="s">
        <v>29</v>
      </c>
      <c r="Q24" s="6" t="s">
        <v>37</v>
      </c>
      <c r="R24" s="6"/>
      <c r="S24" s="6" t="s">
        <v>38</v>
      </c>
      <c r="T24" s="6" t="s">
        <v>31</v>
      </c>
      <c r="U24" s="5" t="s">
        <v>53</v>
      </c>
      <c r="V24" s="5" t="s">
        <v>40</v>
      </c>
      <c r="W24" s="8">
        <v>0</v>
      </c>
      <c r="X24" s="8">
        <v>0</v>
      </c>
      <c r="Y24" s="8">
        <v>-626.17999999999995</v>
      </c>
      <c r="Z24" s="6" t="s">
        <v>31</v>
      </c>
      <c r="AA24" s="33" t="str">
        <f>IF(fevrier[[#This Row],[Type OT]]="C",Y24,"")</f>
        <v/>
      </c>
      <c r="AB24" s="33" t="str">
        <f>IF(fevrier[[#This Row],[Type OT]]="RE",Y24,"")</f>
        <v/>
      </c>
      <c r="AC24" s="33">
        <f>IF(fevrier[[#This Row],[Type OT]]="R-",fevrier[[#This Row],[Montant affecté]],"")</f>
        <v>-626.17999999999995</v>
      </c>
      <c r="AD24" s="33" t="str">
        <f>+IF(fevrier[[#This Row],[Type OT]]="R+",fevrier[[#This Row],[Montant affecté]],"")</f>
        <v/>
      </c>
      <c r="AE24" s="33" t="str">
        <f>IF(fevrier[[#This Row],[Type OT]]="SE",fevrier[[#This Row],[Montant affecté]],"")</f>
        <v/>
      </c>
    </row>
    <row r="25" spans="1:31" x14ac:dyDescent="0.35">
      <c r="A25" s="5" t="s">
        <v>26</v>
      </c>
      <c r="B25" s="5" t="s">
        <v>54</v>
      </c>
      <c r="C25" s="5" t="s">
        <v>33</v>
      </c>
      <c r="D25" s="6" t="s">
        <v>29</v>
      </c>
      <c r="E25" s="6" t="s">
        <v>30</v>
      </c>
      <c r="F25" s="5" t="s">
        <v>31</v>
      </c>
      <c r="G25" s="6" t="s">
        <v>31</v>
      </c>
      <c r="H25" s="6" t="s">
        <v>31</v>
      </c>
      <c r="I25" s="7">
        <v>44245</v>
      </c>
      <c r="J25" s="5" t="s">
        <v>203</v>
      </c>
      <c r="K25" s="5" t="s">
        <v>33</v>
      </c>
      <c r="L25" s="6" t="s">
        <v>29</v>
      </c>
      <c r="M25" s="6" t="s">
        <v>30</v>
      </c>
      <c r="N25" s="5" t="s">
        <v>205</v>
      </c>
      <c r="O25" s="5" t="s">
        <v>190</v>
      </c>
      <c r="P25" s="6" t="s">
        <v>29</v>
      </c>
      <c r="Q25" s="6" t="s">
        <v>37</v>
      </c>
      <c r="R25" s="6"/>
      <c r="S25" s="6" t="s">
        <v>52</v>
      </c>
      <c r="T25" s="6" t="s">
        <v>31</v>
      </c>
      <c r="U25" s="5" t="s">
        <v>55</v>
      </c>
      <c r="V25" s="5" t="s">
        <v>40</v>
      </c>
      <c r="W25" s="8">
        <v>0</v>
      </c>
      <c r="X25" s="8">
        <v>0</v>
      </c>
      <c r="Y25" s="8">
        <v>557.22</v>
      </c>
      <c r="Z25" s="6" t="s">
        <v>31</v>
      </c>
      <c r="AA25" s="33" t="str">
        <f>IF(fevrier[[#This Row],[Type OT]]="C",Y25,"")</f>
        <v/>
      </c>
      <c r="AB25" s="33" t="str">
        <f>IF(fevrier[[#This Row],[Type OT]]="RE",Y25,"")</f>
        <v/>
      </c>
      <c r="AC25" s="33" t="str">
        <f>IF(fevrier[[#This Row],[Type OT]]="R-",fevrier[[#This Row],[Montant affecté]],"")</f>
        <v/>
      </c>
      <c r="AD25" s="33">
        <f>+IF(fevrier[[#This Row],[Type OT]]="R+",fevrier[[#This Row],[Montant affecté]],"")</f>
        <v>557.22</v>
      </c>
      <c r="AE25" s="33" t="str">
        <f>IF(fevrier[[#This Row],[Type OT]]="SE",fevrier[[#This Row],[Montant affecté]],"")</f>
        <v/>
      </c>
    </row>
    <row r="26" spans="1:31" x14ac:dyDescent="0.35">
      <c r="A26" s="5" t="s">
        <v>26</v>
      </c>
      <c r="B26" s="5" t="s">
        <v>27</v>
      </c>
      <c r="C26" s="5" t="s">
        <v>33</v>
      </c>
      <c r="D26" s="6" t="s">
        <v>29</v>
      </c>
      <c r="E26" s="6" t="s">
        <v>30</v>
      </c>
      <c r="F26" s="5" t="s">
        <v>31</v>
      </c>
      <c r="G26" s="6" t="s">
        <v>31</v>
      </c>
      <c r="H26" s="6" t="s">
        <v>31</v>
      </c>
      <c r="I26" s="7">
        <v>44245</v>
      </c>
      <c r="J26" s="5" t="s">
        <v>203</v>
      </c>
      <c r="K26" s="5" t="s">
        <v>33</v>
      </c>
      <c r="L26" s="6" t="s">
        <v>29</v>
      </c>
      <c r="M26" s="6" t="s">
        <v>30</v>
      </c>
      <c r="N26" s="5" t="s">
        <v>186</v>
      </c>
      <c r="O26" s="5" t="s">
        <v>130</v>
      </c>
      <c r="P26" s="6" t="s">
        <v>29</v>
      </c>
      <c r="Q26" s="6" t="s">
        <v>37</v>
      </c>
      <c r="R26" s="6"/>
      <c r="S26" s="6" t="s">
        <v>52</v>
      </c>
      <c r="T26" s="6" t="s">
        <v>39</v>
      </c>
      <c r="U26" s="5" t="s">
        <v>27</v>
      </c>
      <c r="V26" s="5" t="s">
        <v>40</v>
      </c>
      <c r="W26" s="8">
        <v>0</v>
      </c>
      <c r="X26" s="8">
        <v>0</v>
      </c>
      <c r="Y26" s="8">
        <v>-269.52</v>
      </c>
      <c r="Z26" s="6" t="s">
        <v>31</v>
      </c>
      <c r="AA26" s="33" t="str">
        <f>IF(fevrier[[#This Row],[Type OT]]="C",Y26,"")</f>
        <v/>
      </c>
      <c r="AB26" s="33">
        <f>IF(fevrier[[#This Row],[Type OT]]="RE",Y26,"")</f>
        <v>-269.52</v>
      </c>
      <c r="AC26" s="33" t="str">
        <f>IF(fevrier[[#This Row],[Type OT]]="R-",fevrier[[#This Row],[Montant affecté]],"")</f>
        <v/>
      </c>
      <c r="AD26" s="33" t="str">
        <f>+IF(fevrier[[#This Row],[Type OT]]="R+",fevrier[[#This Row],[Montant affecté]],"")</f>
        <v/>
      </c>
      <c r="AE26" s="33" t="str">
        <f>IF(fevrier[[#This Row],[Type OT]]="SE",fevrier[[#This Row],[Montant affecté]],"")</f>
        <v/>
      </c>
    </row>
    <row r="27" spans="1:31" x14ac:dyDescent="0.35">
      <c r="A27" s="5" t="s">
        <v>26</v>
      </c>
      <c r="B27" s="5" t="s">
        <v>27</v>
      </c>
      <c r="C27" s="5" t="s">
        <v>33</v>
      </c>
      <c r="D27" s="6" t="s">
        <v>29</v>
      </c>
      <c r="E27" s="6" t="s">
        <v>30</v>
      </c>
      <c r="F27" s="5" t="s">
        <v>31</v>
      </c>
      <c r="G27" s="6" t="s">
        <v>31</v>
      </c>
      <c r="H27" s="6" t="s">
        <v>31</v>
      </c>
      <c r="I27" s="7">
        <v>44245</v>
      </c>
      <c r="J27" s="5" t="s">
        <v>203</v>
      </c>
      <c r="K27" s="5" t="s">
        <v>33</v>
      </c>
      <c r="L27" s="6" t="s">
        <v>29</v>
      </c>
      <c r="M27" s="6" t="s">
        <v>30</v>
      </c>
      <c r="N27" s="5" t="s">
        <v>88</v>
      </c>
      <c r="O27" s="5" t="s">
        <v>89</v>
      </c>
      <c r="P27" s="6" t="s">
        <v>29</v>
      </c>
      <c r="Q27" s="6" t="s">
        <v>37</v>
      </c>
      <c r="R27" s="6"/>
      <c r="S27" s="6" t="s">
        <v>38</v>
      </c>
      <c r="T27" s="6" t="s">
        <v>39</v>
      </c>
      <c r="U27" s="5" t="s">
        <v>27</v>
      </c>
      <c r="V27" s="5" t="s">
        <v>40</v>
      </c>
      <c r="W27" s="8">
        <v>0</v>
      </c>
      <c r="X27" s="8">
        <v>0</v>
      </c>
      <c r="Y27" s="8">
        <v>-315.64</v>
      </c>
      <c r="Z27" s="6" t="s">
        <v>31</v>
      </c>
      <c r="AA27" s="33" t="str">
        <f>IF(fevrier[[#This Row],[Type OT]]="C",Y27,"")</f>
        <v/>
      </c>
      <c r="AB27" s="33">
        <f>IF(fevrier[[#This Row],[Type OT]]="RE",Y27,"")</f>
        <v>-315.64</v>
      </c>
      <c r="AC27" s="33" t="str">
        <f>IF(fevrier[[#This Row],[Type OT]]="R-",fevrier[[#This Row],[Montant affecté]],"")</f>
        <v/>
      </c>
      <c r="AD27" s="33" t="str">
        <f>+IF(fevrier[[#This Row],[Type OT]]="R+",fevrier[[#This Row],[Montant affecté]],"")</f>
        <v/>
      </c>
      <c r="AE27" s="33" t="str">
        <f>IF(fevrier[[#This Row],[Type OT]]="SE",fevrier[[#This Row],[Montant affecté]],"")</f>
        <v/>
      </c>
    </row>
    <row r="28" spans="1:31" x14ac:dyDescent="0.35">
      <c r="A28" s="5" t="s">
        <v>26</v>
      </c>
      <c r="B28" s="5" t="s">
        <v>46</v>
      </c>
      <c r="C28" s="5" t="s">
        <v>33</v>
      </c>
      <c r="D28" s="6" t="s">
        <v>29</v>
      </c>
      <c r="E28" s="6" t="s">
        <v>30</v>
      </c>
      <c r="F28" s="5" t="s">
        <v>31</v>
      </c>
      <c r="G28" s="6" t="s">
        <v>31</v>
      </c>
      <c r="H28" s="6" t="s">
        <v>31</v>
      </c>
      <c r="I28" s="7">
        <v>44245</v>
      </c>
      <c r="J28" s="5" t="s">
        <v>203</v>
      </c>
      <c r="K28" s="5" t="s">
        <v>33</v>
      </c>
      <c r="L28" s="6" t="s">
        <v>29</v>
      </c>
      <c r="M28" s="6" t="s">
        <v>30</v>
      </c>
      <c r="N28" s="5" t="s">
        <v>206</v>
      </c>
      <c r="O28" s="5" t="s">
        <v>191</v>
      </c>
      <c r="P28" s="6" t="s">
        <v>29</v>
      </c>
      <c r="Q28" s="6" t="s">
        <v>37</v>
      </c>
      <c r="R28" s="6"/>
      <c r="S28" s="6" t="s">
        <v>52</v>
      </c>
      <c r="T28" s="6" t="s">
        <v>31</v>
      </c>
      <c r="U28" s="5" t="s">
        <v>53</v>
      </c>
      <c r="V28" s="5" t="s">
        <v>40</v>
      </c>
      <c r="W28" s="8">
        <v>0</v>
      </c>
      <c r="X28" s="8">
        <v>0</v>
      </c>
      <c r="Y28" s="8">
        <v>-332.26</v>
      </c>
      <c r="Z28" s="6" t="s">
        <v>31</v>
      </c>
      <c r="AA28" s="33" t="str">
        <f>IF(fevrier[[#This Row],[Type OT]]="C",Y28,"")</f>
        <v/>
      </c>
      <c r="AB28" s="33" t="str">
        <f>IF(fevrier[[#This Row],[Type OT]]="RE",Y28,"")</f>
        <v/>
      </c>
      <c r="AC28" s="33">
        <f>IF(fevrier[[#This Row],[Type OT]]="R-",fevrier[[#This Row],[Montant affecté]],"")</f>
        <v>-332.26</v>
      </c>
      <c r="AD28" s="33" t="str">
        <f>+IF(fevrier[[#This Row],[Type OT]]="R+",fevrier[[#This Row],[Montant affecté]],"")</f>
        <v/>
      </c>
      <c r="AE28" s="33" t="str">
        <f>IF(fevrier[[#This Row],[Type OT]]="SE",fevrier[[#This Row],[Montant affecté]],"")</f>
        <v/>
      </c>
    </row>
    <row r="29" spans="1:31" x14ac:dyDescent="0.35">
      <c r="A29" s="5" t="s">
        <v>26</v>
      </c>
      <c r="B29" s="5" t="s">
        <v>54</v>
      </c>
      <c r="C29" s="5" t="s">
        <v>33</v>
      </c>
      <c r="D29" s="6" t="s">
        <v>29</v>
      </c>
      <c r="E29" s="6" t="s">
        <v>30</v>
      </c>
      <c r="F29" s="5" t="s">
        <v>31</v>
      </c>
      <c r="G29" s="6" t="s">
        <v>31</v>
      </c>
      <c r="H29" s="6" t="s">
        <v>31</v>
      </c>
      <c r="I29" s="7">
        <v>44245</v>
      </c>
      <c r="J29" s="5" t="s">
        <v>203</v>
      </c>
      <c r="K29" s="5" t="s">
        <v>33</v>
      </c>
      <c r="L29" s="6" t="s">
        <v>29</v>
      </c>
      <c r="M29" s="6" t="s">
        <v>30</v>
      </c>
      <c r="N29" s="5" t="s">
        <v>206</v>
      </c>
      <c r="O29" s="5" t="s">
        <v>191</v>
      </c>
      <c r="P29" s="6" t="s">
        <v>29</v>
      </c>
      <c r="Q29" s="6" t="s">
        <v>37</v>
      </c>
      <c r="R29" s="6"/>
      <c r="S29" s="6" t="s">
        <v>52</v>
      </c>
      <c r="T29" s="6" t="s">
        <v>31</v>
      </c>
      <c r="U29" s="5" t="s">
        <v>55</v>
      </c>
      <c r="V29" s="5" t="s">
        <v>40</v>
      </c>
      <c r="W29" s="8">
        <v>0</v>
      </c>
      <c r="X29" s="8">
        <v>0</v>
      </c>
      <c r="Y29" s="8">
        <v>215.49</v>
      </c>
      <c r="Z29" s="6" t="s">
        <v>31</v>
      </c>
      <c r="AA29" s="33" t="str">
        <f>IF(fevrier[[#This Row],[Type OT]]="C",Y29,"")</f>
        <v/>
      </c>
      <c r="AB29" s="33" t="str">
        <f>IF(fevrier[[#This Row],[Type OT]]="RE",Y29,"")</f>
        <v/>
      </c>
      <c r="AC29" s="33" t="str">
        <f>IF(fevrier[[#This Row],[Type OT]]="R-",fevrier[[#This Row],[Montant affecté]],"")</f>
        <v/>
      </c>
      <c r="AD29" s="33">
        <f>+IF(fevrier[[#This Row],[Type OT]]="R+",fevrier[[#This Row],[Montant affecté]],"")</f>
        <v>215.49</v>
      </c>
      <c r="AE29" s="33" t="str">
        <f>IF(fevrier[[#This Row],[Type OT]]="SE",fevrier[[#This Row],[Montant affecté]],"")</f>
        <v/>
      </c>
    </row>
    <row r="30" spans="1:31" x14ac:dyDescent="0.35">
      <c r="A30" s="5" t="s">
        <v>26</v>
      </c>
      <c r="B30" s="5" t="s">
        <v>46</v>
      </c>
      <c r="C30" s="5" t="s">
        <v>33</v>
      </c>
      <c r="D30" s="6" t="s">
        <v>29</v>
      </c>
      <c r="E30" s="6" t="s">
        <v>30</v>
      </c>
      <c r="F30" s="5" t="s">
        <v>31</v>
      </c>
      <c r="G30" s="6" t="s">
        <v>31</v>
      </c>
      <c r="H30" s="6" t="s">
        <v>31</v>
      </c>
      <c r="I30" s="7">
        <v>44245</v>
      </c>
      <c r="J30" s="5" t="s">
        <v>203</v>
      </c>
      <c r="K30" s="5" t="s">
        <v>33</v>
      </c>
      <c r="L30" s="6" t="s">
        <v>29</v>
      </c>
      <c r="M30" s="6" t="s">
        <v>30</v>
      </c>
      <c r="N30" s="5" t="s">
        <v>206</v>
      </c>
      <c r="O30" s="5" t="s">
        <v>191</v>
      </c>
      <c r="P30" s="6" t="s">
        <v>29</v>
      </c>
      <c r="Q30" s="6" t="s">
        <v>37</v>
      </c>
      <c r="R30" s="6"/>
      <c r="S30" s="6" t="s">
        <v>68</v>
      </c>
      <c r="T30" s="6" t="s">
        <v>31</v>
      </c>
      <c r="U30" s="5" t="s">
        <v>53</v>
      </c>
      <c r="V30" s="5" t="s">
        <v>69</v>
      </c>
      <c r="W30" s="8">
        <v>0</v>
      </c>
      <c r="X30" s="8">
        <v>0</v>
      </c>
      <c r="Y30" s="8">
        <v>-163.63999999999999</v>
      </c>
      <c r="Z30" s="6" t="s">
        <v>31</v>
      </c>
      <c r="AA30" s="33" t="str">
        <f>IF(fevrier[[#This Row],[Type OT]]="C",Y30,"")</f>
        <v/>
      </c>
      <c r="AB30" s="33" t="str">
        <f>IF(fevrier[[#This Row],[Type OT]]="RE",Y30,"")</f>
        <v/>
      </c>
      <c r="AC30" s="33">
        <f>IF(fevrier[[#This Row],[Type OT]]="R-",fevrier[[#This Row],[Montant affecté]],"")</f>
        <v>-163.63999999999999</v>
      </c>
      <c r="AD30" s="33" t="str">
        <f>+IF(fevrier[[#This Row],[Type OT]]="R+",fevrier[[#This Row],[Montant affecté]],"")</f>
        <v/>
      </c>
      <c r="AE30" s="33" t="str">
        <f>IF(fevrier[[#This Row],[Type OT]]="SE",fevrier[[#This Row],[Montant affecté]],"")</f>
        <v/>
      </c>
    </row>
    <row r="31" spans="1:31" x14ac:dyDescent="0.35">
      <c r="A31" s="5" t="s">
        <v>26</v>
      </c>
      <c r="B31" s="5" t="s">
        <v>54</v>
      </c>
      <c r="C31" s="5" t="s">
        <v>33</v>
      </c>
      <c r="D31" s="6" t="s">
        <v>29</v>
      </c>
      <c r="E31" s="6" t="s">
        <v>30</v>
      </c>
      <c r="F31" s="5" t="s">
        <v>31</v>
      </c>
      <c r="G31" s="6" t="s">
        <v>31</v>
      </c>
      <c r="H31" s="6" t="s">
        <v>31</v>
      </c>
      <c r="I31" s="7">
        <v>44245</v>
      </c>
      <c r="J31" s="5" t="s">
        <v>203</v>
      </c>
      <c r="K31" s="5" t="s">
        <v>33</v>
      </c>
      <c r="L31" s="6" t="s">
        <v>29</v>
      </c>
      <c r="M31" s="6" t="s">
        <v>30</v>
      </c>
      <c r="N31" s="5" t="s">
        <v>206</v>
      </c>
      <c r="O31" s="5" t="s">
        <v>191</v>
      </c>
      <c r="P31" s="6" t="s">
        <v>29</v>
      </c>
      <c r="Q31" s="6" t="s">
        <v>37</v>
      </c>
      <c r="R31" s="6"/>
      <c r="S31" s="6" t="s">
        <v>68</v>
      </c>
      <c r="T31" s="6" t="s">
        <v>31</v>
      </c>
      <c r="U31" s="5" t="s">
        <v>55</v>
      </c>
      <c r="V31" s="5" t="s">
        <v>69</v>
      </c>
      <c r="W31" s="8">
        <v>0</v>
      </c>
      <c r="X31" s="8">
        <v>0</v>
      </c>
      <c r="Y31" s="8">
        <v>75.09</v>
      </c>
      <c r="Z31" s="6" t="s">
        <v>31</v>
      </c>
      <c r="AA31" s="33" t="str">
        <f>IF(fevrier[[#This Row],[Type OT]]="C",Y31,"")</f>
        <v/>
      </c>
      <c r="AB31" s="33" t="str">
        <f>IF(fevrier[[#This Row],[Type OT]]="RE",Y31,"")</f>
        <v/>
      </c>
      <c r="AC31" s="33" t="str">
        <f>IF(fevrier[[#This Row],[Type OT]]="R-",fevrier[[#This Row],[Montant affecté]],"")</f>
        <v/>
      </c>
      <c r="AD31" s="33">
        <f>+IF(fevrier[[#This Row],[Type OT]]="R+",fevrier[[#This Row],[Montant affecté]],"")</f>
        <v>75.09</v>
      </c>
      <c r="AE31" s="33" t="str">
        <f>IF(fevrier[[#This Row],[Type OT]]="SE",fevrier[[#This Row],[Montant affecté]],"")</f>
        <v/>
      </c>
    </row>
    <row r="32" spans="1:31" x14ac:dyDescent="0.35">
      <c r="A32" s="5" t="s">
        <v>26</v>
      </c>
      <c r="B32" s="5" t="s">
        <v>27</v>
      </c>
      <c r="C32" s="5" t="s">
        <v>33</v>
      </c>
      <c r="D32" s="6" t="s">
        <v>29</v>
      </c>
      <c r="E32" s="6" t="s">
        <v>30</v>
      </c>
      <c r="F32" s="5" t="s">
        <v>31</v>
      </c>
      <c r="G32" s="6" t="s">
        <v>31</v>
      </c>
      <c r="H32" s="6" t="s">
        <v>31</v>
      </c>
      <c r="I32" s="7">
        <v>44246</v>
      </c>
      <c r="J32" s="5" t="s">
        <v>203</v>
      </c>
      <c r="K32" s="5" t="s">
        <v>33</v>
      </c>
      <c r="L32" s="6" t="s">
        <v>29</v>
      </c>
      <c r="M32" s="6" t="s">
        <v>30</v>
      </c>
      <c r="N32" s="5" t="s">
        <v>193</v>
      </c>
      <c r="O32" s="5" t="s">
        <v>194</v>
      </c>
      <c r="P32" s="6" t="s">
        <v>29</v>
      </c>
      <c r="Q32" s="6" t="s">
        <v>37</v>
      </c>
      <c r="R32" s="6"/>
      <c r="S32" s="6" t="s">
        <v>68</v>
      </c>
      <c r="T32" s="6" t="s">
        <v>39</v>
      </c>
      <c r="U32" s="5" t="s">
        <v>27</v>
      </c>
      <c r="V32" s="5" t="s">
        <v>69</v>
      </c>
      <c r="W32" s="8">
        <v>0</v>
      </c>
      <c r="X32" s="8">
        <v>0</v>
      </c>
      <c r="Y32" s="8">
        <v>-76.430000000000007</v>
      </c>
      <c r="Z32" s="6" t="s">
        <v>31</v>
      </c>
      <c r="AA32" s="33" t="str">
        <f>IF(fevrier[[#This Row],[Type OT]]="C",Y32,"")</f>
        <v/>
      </c>
      <c r="AB32" s="33">
        <f>IF(fevrier[[#This Row],[Type OT]]="RE",Y32,"")</f>
        <v>-76.430000000000007</v>
      </c>
      <c r="AC32" s="33" t="str">
        <f>IF(fevrier[[#This Row],[Type OT]]="R-",fevrier[[#This Row],[Montant affecté]],"")</f>
        <v/>
      </c>
      <c r="AD32" s="33" t="str">
        <f>+IF(fevrier[[#This Row],[Type OT]]="R+",fevrier[[#This Row],[Montant affecté]],"")</f>
        <v/>
      </c>
      <c r="AE32" s="33" t="str">
        <f>IF(fevrier[[#This Row],[Type OT]]="SE",fevrier[[#This Row],[Montant affecté]],"")</f>
        <v/>
      </c>
    </row>
    <row r="33" spans="1:31" x14ac:dyDescent="0.35">
      <c r="A33" s="5" t="s">
        <v>26</v>
      </c>
      <c r="B33" s="5" t="s">
        <v>56</v>
      </c>
      <c r="C33" s="5" t="s">
        <v>33</v>
      </c>
      <c r="D33" s="6" t="s">
        <v>29</v>
      </c>
      <c r="E33" s="6" t="s">
        <v>30</v>
      </c>
      <c r="F33" s="5" t="s">
        <v>31</v>
      </c>
      <c r="G33" s="6" t="s">
        <v>31</v>
      </c>
      <c r="H33" s="6" t="s">
        <v>31</v>
      </c>
      <c r="I33" s="7">
        <v>44246</v>
      </c>
      <c r="J33" s="5" t="s">
        <v>203</v>
      </c>
      <c r="K33" s="5" t="s">
        <v>33</v>
      </c>
      <c r="L33" s="6" t="s">
        <v>29</v>
      </c>
      <c r="M33" s="6" t="s">
        <v>30</v>
      </c>
      <c r="N33" s="5" t="s">
        <v>199</v>
      </c>
      <c r="O33" s="5" t="s">
        <v>200</v>
      </c>
      <c r="P33" s="6" t="s">
        <v>29</v>
      </c>
      <c r="Q33" s="6" t="s">
        <v>37</v>
      </c>
      <c r="R33" s="6" t="s">
        <v>62</v>
      </c>
      <c r="S33" s="6" t="s">
        <v>100</v>
      </c>
      <c r="T33" s="6" t="s">
        <v>102</v>
      </c>
      <c r="U33" s="5" t="s">
        <v>64</v>
      </c>
      <c r="V33" s="5" t="s">
        <v>101</v>
      </c>
      <c r="W33" s="8">
        <v>0</v>
      </c>
      <c r="X33" s="8">
        <v>0</v>
      </c>
      <c r="Y33" s="8">
        <v>150.1</v>
      </c>
      <c r="Z33" s="6" t="s">
        <v>32</v>
      </c>
      <c r="AA33" s="33">
        <f>IF(fevrier[[#This Row],[Type OT]]="C",Y33,"")</f>
        <v>150.1</v>
      </c>
      <c r="AB33" s="33" t="str">
        <f>IF(fevrier[[#This Row],[Type OT]]="RE",Y33,"")</f>
        <v/>
      </c>
      <c r="AC33" s="33" t="str">
        <f>IF(fevrier[[#This Row],[Type OT]]="R-",fevrier[[#This Row],[Montant affecté]],"")</f>
        <v/>
      </c>
      <c r="AD33" s="33" t="str">
        <f>+IF(fevrier[[#This Row],[Type OT]]="R+",fevrier[[#This Row],[Montant affecté]],"")</f>
        <v/>
      </c>
      <c r="AE33" s="33" t="str">
        <f>IF(fevrier[[#This Row],[Type OT]]="SE",fevrier[[#This Row],[Montant affecté]],"")</f>
        <v/>
      </c>
    </row>
    <row r="34" spans="1:31" x14ac:dyDescent="0.35">
      <c r="A34" s="34" t="s">
        <v>26</v>
      </c>
      <c r="B34" s="34" t="s">
        <v>56</v>
      </c>
      <c r="C34" s="34" t="s">
        <v>33</v>
      </c>
      <c r="D34" s="35" t="s">
        <v>29</v>
      </c>
      <c r="E34" s="35" t="s">
        <v>30</v>
      </c>
      <c r="F34" s="34" t="s">
        <v>31</v>
      </c>
      <c r="G34" s="35" t="s">
        <v>31</v>
      </c>
      <c r="H34" s="35" t="s">
        <v>31</v>
      </c>
      <c r="I34" s="36">
        <v>44250</v>
      </c>
      <c r="J34" s="34" t="s">
        <v>220</v>
      </c>
      <c r="K34" s="34" t="s">
        <v>33</v>
      </c>
      <c r="L34" s="35" t="s">
        <v>29</v>
      </c>
      <c r="M34" s="35" t="s">
        <v>30</v>
      </c>
      <c r="N34" s="34" t="s">
        <v>221</v>
      </c>
      <c r="O34" s="34" t="s">
        <v>222</v>
      </c>
      <c r="P34" s="6" t="s">
        <v>29</v>
      </c>
      <c r="Q34" s="35" t="s">
        <v>37</v>
      </c>
      <c r="R34" s="35" t="s">
        <v>223</v>
      </c>
      <c r="S34" s="35" t="s">
        <v>224</v>
      </c>
      <c r="T34" s="35" t="s">
        <v>31</v>
      </c>
      <c r="U34" s="34" t="s">
        <v>64</v>
      </c>
      <c r="V34" s="41" t="s">
        <v>225</v>
      </c>
      <c r="W34" s="9">
        <v>0</v>
      </c>
      <c r="X34" s="9">
        <v>0</v>
      </c>
      <c r="Y34" s="9">
        <v>1380.97</v>
      </c>
      <c r="Z34" s="35" t="s">
        <v>32</v>
      </c>
      <c r="AA34" s="33">
        <f>IF(fevrier[[#This Row],[Type OT]]="C",Y34,"")</f>
        <v>1380.97</v>
      </c>
      <c r="AB34" s="33" t="str">
        <f>IF(fevrier[[#This Row],[Type OT]]="RE",Y34,"")</f>
        <v/>
      </c>
      <c r="AC34" s="33" t="str">
        <f>IF(fevrier[[#This Row],[Type OT]]="R-",fevrier[[#This Row],[Montant affecté]],"")</f>
        <v/>
      </c>
      <c r="AD34" s="33" t="str">
        <f>+IF(fevrier[[#This Row],[Type OT]]="R+",fevrier[[#This Row],[Montant affecté]],"")</f>
        <v/>
      </c>
      <c r="AE34" s="33" t="str">
        <f>IF(fevrier[[#This Row],[Type OT]]="SE",fevrier[[#This Row],[Montant affecté]],"")</f>
        <v/>
      </c>
    </row>
    <row r="35" spans="1:31" x14ac:dyDescent="0.35">
      <c r="A35" s="34" t="s">
        <v>26</v>
      </c>
      <c r="B35" s="34" t="s">
        <v>27</v>
      </c>
      <c r="C35" s="34" t="s">
        <v>33</v>
      </c>
      <c r="D35" s="35" t="s">
        <v>29</v>
      </c>
      <c r="E35" s="35" t="s">
        <v>30</v>
      </c>
      <c r="F35" s="34" t="s">
        <v>31</v>
      </c>
      <c r="G35" s="35" t="s">
        <v>31</v>
      </c>
      <c r="H35" s="35" t="s">
        <v>31</v>
      </c>
      <c r="I35" s="36">
        <v>44252</v>
      </c>
      <c r="J35" s="34" t="s">
        <v>220</v>
      </c>
      <c r="K35" s="34" t="s">
        <v>33</v>
      </c>
      <c r="L35" s="35" t="s">
        <v>29</v>
      </c>
      <c r="M35" s="35" t="s">
        <v>30</v>
      </c>
      <c r="N35" s="34" t="s">
        <v>226</v>
      </c>
      <c r="O35" s="34" t="s">
        <v>227</v>
      </c>
      <c r="P35" s="6" t="s">
        <v>29</v>
      </c>
      <c r="Q35" s="35" t="s">
        <v>37</v>
      </c>
      <c r="R35" s="35"/>
      <c r="S35" s="35" t="s">
        <v>228</v>
      </c>
      <c r="T35" s="35" t="s">
        <v>229</v>
      </c>
      <c r="U35" s="34" t="s">
        <v>27</v>
      </c>
      <c r="V35" s="41" t="s">
        <v>101</v>
      </c>
      <c r="W35" s="9">
        <v>0</v>
      </c>
      <c r="X35" s="9">
        <v>0</v>
      </c>
      <c r="Y35" s="9">
        <v>-1226.28</v>
      </c>
      <c r="Z35" s="35" t="s">
        <v>31</v>
      </c>
      <c r="AA35" s="33" t="str">
        <f>IF(fevrier[[#This Row],[Type OT]]="C",Y35,"")</f>
        <v/>
      </c>
      <c r="AB35" s="33">
        <f>IF(fevrier[[#This Row],[Type OT]]="RE",Y35,"")</f>
        <v>-1226.28</v>
      </c>
      <c r="AC35" s="33" t="str">
        <f>IF(fevrier[[#This Row],[Type OT]]="R-",fevrier[[#This Row],[Montant affecté]],"")</f>
        <v/>
      </c>
      <c r="AD35" s="33" t="str">
        <f>+IF(fevrier[[#This Row],[Type OT]]="R+",fevrier[[#This Row],[Montant affecté]],"")</f>
        <v/>
      </c>
      <c r="AE35" s="33" t="str">
        <f>IF(fevrier[[#This Row],[Type OT]]="SE",fevrier[[#This Row],[Montant affecté]],"")</f>
        <v/>
      </c>
    </row>
    <row r="36" spans="1:31" x14ac:dyDescent="0.35">
      <c r="A36" s="34" t="s">
        <v>26</v>
      </c>
      <c r="B36" s="34" t="s">
        <v>46</v>
      </c>
      <c r="C36" s="34" t="s">
        <v>33</v>
      </c>
      <c r="D36" s="35" t="s">
        <v>29</v>
      </c>
      <c r="E36" s="35" t="s">
        <v>30</v>
      </c>
      <c r="F36" s="34" t="s">
        <v>31</v>
      </c>
      <c r="G36" s="35" t="s">
        <v>31</v>
      </c>
      <c r="H36" s="35" t="s">
        <v>31</v>
      </c>
      <c r="I36" s="36">
        <v>44252</v>
      </c>
      <c r="J36" s="34" t="s">
        <v>220</v>
      </c>
      <c r="K36" s="34" t="s">
        <v>33</v>
      </c>
      <c r="L36" s="35" t="s">
        <v>29</v>
      </c>
      <c r="M36" s="35" t="s">
        <v>30</v>
      </c>
      <c r="N36" s="34" t="s">
        <v>226</v>
      </c>
      <c r="O36" s="34" t="s">
        <v>227</v>
      </c>
      <c r="P36" s="6" t="s">
        <v>29</v>
      </c>
      <c r="Q36" s="35" t="s">
        <v>37</v>
      </c>
      <c r="R36" s="35"/>
      <c r="S36" s="35" t="s">
        <v>52</v>
      </c>
      <c r="T36" s="35" t="s">
        <v>31</v>
      </c>
      <c r="U36" s="34" t="s">
        <v>53</v>
      </c>
      <c r="V36" s="41" t="s">
        <v>40</v>
      </c>
      <c r="W36" s="9">
        <v>0</v>
      </c>
      <c r="X36" s="9">
        <v>0</v>
      </c>
      <c r="Y36" s="9">
        <v>-630.39</v>
      </c>
      <c r="Z36" s="35" t="s">
        <v>31</v>
      </c>
      <c r="AA36" s="33" t="str">
        <f>IF(fevrier[[#This Row],[Type OT]]="C",Y36,"")</f>
        <v/>
      </c>
      <c r="AB36" s="33" t="str">
        <f>IF(fevrier[[#This Row],[Type OT]]="RE",Y36,"")</f>
        <v/>
      </c>
      <c r="AC36" s="33">
        <f>IF(fevrier[[#This Row],[Type OT]]="R-",fevrier[[#This Row],[Montant affecté]],"")</f>
        <v>-630.39</v>
      </c>
      <c r="AD36" s="33" t="str">
        <f>+IF(fevrier[[#This Row],[Type OT]]="R+",fevrier[[#This Row],[Montant affecté]],"")</f>
        <v/>
      </c>
      <c r="AE36" s="33" t="str">
        <f>IF(fevrier[[#This Row],[Type OT]]="SE",fevrier[[#This Row],[Montant affecté]],"")</f>
        <v/>
      </c>
    </row>
    <row r="37" spans="1:31" x14ac:dyDescent="0.35">
      <c r="A37" s="34" t="s">
        <v>26</v>
      </c>
      <c r="B37" s="34" t="s">
        <v>54</v>
      </c>
      <c r="C37" s="34" t="s">
        <v>33</v>
      </c>
      <c r="D37" s="35" t="s">
        <v>29</v>
      </c>
      <c r="E37" s="35" t="s">
        <v>30</v>
      </c>
      <c r="F37" s="34" t="s">
        <v>31</v>
      </c>
      <c r="G37" s="35" t="s">
        <v>31</v>
      </c>
      <c r="H37" s="35" t="s">
        <v>31</v>
      </c>
      <c r="I37" s="36">
        <v>44252</v>
      </c>
      <c r="J37" s="34" t="s">
        <v>220</v>
      </c>
      <c r="K37" s="34" t="s">
        <v>33</v>
      </c>
      <c r="L37" s="35" t="s">
        <v>29</v>
      </c>
      <c r="M37" s="35" t="s">
        <v>30</v>
      </c>
      <c r="N37" s="34" t="s">
        <v>226</v>
      </c>
      <c r="O37" s="34" t="s">
        <v>227</v>
      </c>
      <c r="P37" s="6" t="s">
        <v>29</v>
      </c>
      <c r="Q37" s="35" t="s">
        <v>37</v>
      </c>
      <c r="R37" s="35"/>
      <c r="S37" s="35" t="s">
        <v>52</v>
      </c>
      <c r="T37" s="35" t="s">
        <v>31</v>
      </c>
      <c r="U37" s="34" t="s">
        <v>55</v>
      </c>
      <c r="V37" s="41" t="s">
        <v>40</v>
      </c>
      <c r="W37" s="9">
        <v>0</v>
      </c>
      <c r="X37" s="9">
        <v>0</v>
      </c>
      <c r="Y37" s="9">
        <v>508.48</v>
      </c>
      <c r="Z37" s="35" t="s">
        <v>31</v>
      </c>
      <c r="AA37" s="33" t="str">
        <f>IF(fevrier[[#This Row],[Type OT]]="C",Y37,"")</f>
        <v/>
      </c>
      <c r="AB37" s="33" t="str">
        <f>IF(fevrier[[#This Row],[Type OT]]="RE",Y37,"")</f>
        <v/>
      </c>
      <c r="AC37" s="33" t="str">
        <f>IF(fevrier[[#This Row],[Type OT]]="R-",fevrier[[#This Row],[Montant affecté]],"")</f>
        <v/>
      </c>
      <c r="AD37" s="33">
        <f>+IF(fevrier[[#This Row],[Type OT]]="R+",fevrier[[#This Row],[Montant affecté]],"")</f>
        <v>508.48</v>
      </c>
      <c r="AE37" s="33" t="str">
        <f>IF(fevrier[[#This Row],[Type OT]]="SE",fevrier[[#This Row],[Montant affecté]],"")</f>
        <v/>
      </c>
    </row>
    <row r="38" spans="1:31" x14ac:dyDescent="0.35">
      <c r="A38" s="34" t="s">
        <v>26</v>
      </c>
      <c r="B38" s="34" t="s">
        <v>46</v>
      </c>
      <c r="C38" s="34" t="s">
        <v>33</v>
      </c>
      <c r="D38" s="35" t="s">
        <v>29</v>
      </c>
      <c r="E38" s="35" t="s">
        <v>30</v>
      </c>
      <c r="F38" s="34" t="s">
        <v>31</v>
      </c>
      <c r="G38" s="35" t="s">
        <v>31</v>
      </c>
      <c r="H38" s="35" t="s">
        <v>31</v>
      </c>
      <c r="I38" s="36">
        <v>44252</v>
      </c>
      <c r="J38" s="34" t="s">
        <v>220</v>
      </c>
      <c r="K38" s="34" t="s">
        <v>33</v>
      </c>
      <c r="L38" s="35" t="s">
        <v>29</v>
      </c>
      <c r="M38" s="35" t="s">
        <v>30</v>
      </c>
      <c r="N38" s="34" t="s">
        <v>226</v>
      </c>
      <c r="O38" s="34" t="s">
        <v>227</v>
      </c>
      <c r="P38" s="6" t="s">
        <v>29</v>
      </c>
      <c r="Q38" s="35" t="s">
        <v>37</v>
      </c>
      <c r="R38" s="35"/>
      <c r="S38" s="35" t="s">
        <v>100</v>
      </c>
      <c r="T38" s="35" t="s">
        <v>31</v>
      </c>
      <c r="U38" s="34" t="s">
        <v>53</v>
      </c>
      <c r="V38" s="41" t="s">
        <v>101</v>
      </c>
      <c r="W38" s="9">
        <v>0</v>
      </c>
      <c r="X38" s="9">
        <v>0</v>
      </c>
      <c r="Y38" s="9">
        <v>-694.36</v>
      </c>
      <c r="Z38" s="35" t="s">
        <v>31</v>
      </c>
      <c r="AA38" s="33" t="str">
        <f>IF(fevrier[[#This Row],[Type OT]]="C",Y38,"")</f>
        <v/>
      </c>
      <c r="AB38" s="33" t="str">
        <f>IF(fevrier[[#This Row],[Type OT]]="RE",Y38,"")</f>
        <v/>
      </c>
      <c r="AC38" s="33">
        <f>IF(fevrier[[#This Row],[Type OT]]="R-",fevrier[[#This Row],[Montant affecté]],"")</f>
        <v>-694.36</v>
      </c>
      <c r="AD38" s="33" t="str">
        <f>+IF(fevrier[[#This Row],[Type OT]]="R+",fevrier[[#This Row],[Montant affecté]],"")</f>
        <v/>
      </c>
      <c r="AE38" s="33" t="str">
        <f>IF(fevrier[[#This Row],[Type OT]]="SE",fevrier[[#This Row],[Montant affecté]],"")</f>
        <v/>
      </c>
    </row>
    <row r="39" spans="1:31" x14ac:dyDescent="0.35">
      <c r="A39" s="34" t="s">
        <v>26</v>
      </c>
      <c r="B39" s="34" t="s">
        <v>54</v>
      </c>
      <c r="C39" s="34" t="s">
        <v>33</v>
      </c>
      <c r="D39" s="35" t="s">
        <v>29</v>
      </c>
      <c r="E39" s="35" t="s">
        <v>30</v>
      </c>
      <c r="F39" s="34" t="s">
        <v>31</v>
      </c>
      <c r="G39" s="35" t="s">
        <v>31</v>
      </c>
      <c r="H39" s="35" t="s">
        <v>31</v>
      </c>
      <c r="I39" s="36">
        <v>44252</v>
      </c>
      <c r="J39" s="34" t="s">
        <v>220</v>
      </c>
      <c r="K39" s="34" t="s">
        <v>33</v>
      </c>
      <c r="L39" s="35" t="s">
        <v>29</v>
      </c>
      <c r="M39" s="35" t="s">
        <v>30</v>
      </c>
      <c r="N39" s="34" t="s">
        <v>226</v>
      </c>
      <c r="O39" s="34" t="s">
        <v>227</v>
      </c>
      <c r="P39" s="6" t="s">
        <v>29</v>
      </c>
      <c r="Q39" s="35" t="s">
        <v>37</v>
      </c>
      <c r="R39" s="35"/>
      <c r="S39" s="35" t="s">
        <v>100</v>
      </c>
      <c r="T39" s="35" t="s">
        <v>31</v>
      </c>
      <c r="U39" s="34" t="s">
        <v>55</v>
      </c>
      <c r="V39" s="41" t="s">
        <v>101</v>
      </c>
      <c r="W39" s="9">
        <v>0</v>
      </c>
      <c r="X39" s="9">
        <v>0</v>
      </c>
      <c r="Y39" s="9">
        <v>516.99</v>
      </c>
      <c r="Z39" s="35" t="s">
        <v>31</v>
      </c>
      <c r="AA39" s="33" t="str">
        <f>IF(fevrier[[#This Row],[Type OT]]="C",Y39,"")</f>
        <v/>
      </c>
      <c r="AB39" s="33" t="str">
        <f>IF(fevrier[[#This Row],[Type OT]]="RE",Y39,"")</f>
        <v/>
      </c>
      <c r="AC39" s="33" t="str">
        <f>IF(fevrier[[#This Row],[Type OT]]="R-",fevrier[[#This Row],[Montant affecté]],"")</f>
        <v/>
      </c>
      <c r="AD39" s="33">
        <f>+IF(fevrier[[#This Row],[Type OT]]="R+",fevrier[[#This Row],[Montant affecté]],"")</f>
        <v>516.99</v>
      </c>
      <c r="AE39" s="33" t="str">
        <f>IF(fevrier[[#This Row],[Type OT]]="SE",fevrier[[#This Row],[Montant affecté]],"")</f>
        <v/>
      </c>
    </row>
    <row r="40" spans="1:31" x14ac:dyDescent="0.35">
      <c r="A40" s="34" t="s">
        <v>26</v>
      </c>
      <c r="B40" s="34" t="s">
        <v>56</v>
      </c>
      <c r="C40" s="34" t="s">
        <v>33</v>
      </c>
      <c r="D40" s="35" t="s">
        <v>29</v>
      </c>
      <c r="E40" s="35" t="s">
        <v>30</v>
      </c>
      <c r="F40" s="34" t="s">
        <v>31</v>
      </c>
      <c r="G40" s="35" t="s">
        <v>31</v>
      </c>
      <c r="H40" s="35" t="s">
        <v>31</v>
      </c>
      <c r="I40" s="36">
        <v>44252</v>
      </c>
      <c r="J40" s="34" t="s">
        <v>220</v>
      </c>
      <c r="K40" s="34" t="s">
        <v>33</v>
      </c>
      <c r="L40" s="35" t="s">
        <v>29</v>
      </c>
      <c r="M40" s="35" t="s">
        <v>30</v>
      </c>
      <c r="N40" s="34" t="s">
        <v>226</v>
      </c>
      <c r="O40" s="34" t="s">
        <v>227</v>
      </c>
      <c r="P40" s="6" t="s">
        <v>29</v>
      </c>
      <c r="Q40" s="35" t="s">
        <v>37</v>
      </c>
      <c r="R40" s="35" t="s">
        <v>62</v>
      </c>
      <c r="S40" s="35" t="s">
        <v>100</v>
      </c>
      <c r="T40" s="35" t="s">
        <v>102</v>
      </c>
      <c r="U40" s="34" t="s">
        <v>64</v>
      </c>
      <c r="V40" s="41" t="s">
        <v>101</v>
      </c>
      <c r="W40" s="9">
        <v>0</v>
      </c>
      <c r="X40" s="9">
        <v>0</v>
      </c>
      <c r="Y40" s="9">
        <v>233.49</v>
      </c>
      <c r="Z40" s="35" t="s">
        <v>32</v>
      </c>
      <c r="AA40" s="33">
        <f>IF(fevrier[[#This Row],[Type OT]]="C",Y40,"")</f>
        <v>233.49</v>
      </c>
      <c r="AB40" s="33" t="str">
        <f>IF(fevrier[[#This Row],[Type OT]]="RE",Y40,"")</f>
        <v/>
      </c>
      <c r="AC40" s="33" t="str">
        <f>IF(fevrier[[#This Row],[Type OT]]="R-",fevrier[[#This Row],[Montant affecté]],"")</f>
        <v/>
      </c>
      <c r="AD40" s="33" t="str">
        <f>+IF(fevrier[[#This Row],[Type OT]]="R+",fevrier[[#This Row],[Montant affecté]],"")</f>
        <v/>
      </c>
      <c r="AE40" s="33" t="str">
        <f>IF(fevrier[[#This Row],[Type OT]]="SE",fevrier[[#This Row],[Montant affecté]],"")</f>
        <v/>
      </c>
    </row>
    <row r="41" spans="1:31" x14ac:dyDescent="0.35">
      <c r="A41" s="34" t="s">
        <v>26</v>
      </c>
      <c r="B41" s="34" t="s">
        <v>56</v>
      </c>
      <c r="C41" s="34" t="s">
        <v>33</v>
      </c>
      <c r="D41" s="35" t="s">
        <v>29</v>
      </c>
      <c r="E41" s="35" t="s">
        <v>30</v>
      </c>
      <c r="F41" s="34" t="s">
        <v>31</v>
      </c>
      <c r="G41" s="35" t="s">
        <v>31</v>
      </c>
      <c r="H41" s="35" t="s">
        <v>31</v>
      </c>
      <c r="I41" s="36">
        <v>44252</v>
      </c>
      <c r="J41" s="34" t="s">
        <v>220</v>
      </c>
      <c r="K41" s="34" t="s">
        <v>33</v>
      </c>
      <c r="L41" s="35" t="s">
        <v>29</v>
      </c>
      <c r="M41" s="35" t="s">
        <v>30</v>
      </c>
      <c r="N41" s="34" t="s">
        <v>226</v>
      </c>
      <c r="O41" s="34" t="s">
        <v>227</v>
      </c>
      <c r="P41" s="6" t="s">
        <v>29</v>
      </c>
      <c r="Q41" s="35" t="s">
        <v>37</v>
      </c>
      <c r="R41" s="35" t="s">
        <v>62</v>
      </c>
      <c r="S41" s="35" t="s">
        <v>100</v>
      </c>
      <c r="T41" s="35" t="s">
        <v>102</v>
      </c>
      <c r="U41" s="34" t="s">
        <v>64</v>
      </c>
      <c r="V41" s="41" t="s">
        <v>101</v>
      </c>
      <c r="W41" s="9">
        <v>0</v>
      </c>
      <c r="X41" s="9">
        <v>0</v>
      </c>
      <c r="Y41" s="9">
        <v>218.82</v>
      </c>
      <c r="Z41" s="35" t="s">
        <v>32</v>
      </c>
      <c r="AA41" s="33">
        <f>IF(fevrier[[#This Row],[Type OT]]="C",Y41,"")</f>
        <v>218.82</v>
      </c>
      <c r="AB41" s="33" t="str">
        <f>IF(fevrier[[#This Row],[Type OT]]="RE",Y41,"")</f>
        <v/>
      </c>
      <c r="AC41" s="33" t="str">
        <f>IF(fevrier[[#This Row],[Type OT]]="R-",fevrier[[#This Row],[Montant affecté]],"")</f>
        <v/>
      </c>
      <c r="AD41" s="33" t="str">
        <f>+IF(fevrier[[#This Row],[Type OT]]="R+",fevrier[[#This Row],[Montant affecté]],"")</f>
        <v/>
      </c>
      <c r="AE41" s="33" t="str">
        <f>IF(fevrier[[#This Row],[Type OT]]="SE",fevrier[[#This Row],[Montant affecté]],"")</f>
        <v/>
      </c>
    </row>
    <row r="42" spans="1:31" x14ac:dyDescent="0.35">
      <c r="A42" s="34" t="s">
        <v>26</v>
      </c>
      <c r="B42" s="34" t="s">
        <v>56</v>
      </c>
      <c r="C42" s="34" t="s">
        <v>33</v>
      </c>
      <c r="D42" s="35" t="s">
        <v>29</v>
      </c>
      <c r="E42" s="35" t="s">
        <v>30</v>
      </c>
      <c r="F42" s="34" t="s">
        <v>31</v>
      </c>
      <c r="G42" s="35" t="s">
        <v>31</v>
      </c>
      <c r="H42" s="35" t="s">
        <v>31</v>
      </c>
      <c r="I42" s="36">
        <v>44252</v>
      </c>
      <c r="J42" s="34" t="s">
        <v>220</v>
      </c>
      <c r="K42" s="34" t="s">
        <v>33</v>
      </c>
      <c r="L42" s="35" t="s">
        <v>29</v>
      </c>
      <c r="M42" s="35" t="s">
        <v>30</v>
      </c>
      <c r="N42" s="34" t="s">
        <v>226</v>
      </c>
      <c r="O42" s="34" t="s">
        <v>227</v>
      </c>
      <c r="P42" s="6" t="s">
        <v>29</v>
      </c>
      <c r="Q42" s="35" t="s">
        <v>37</v>
      </c>
      <c r="R42" s="35" t="s">
        <v>62</v>
      </c>
      <c r="S42" s="35" t="s">
        <v>100</v>
      </c>
      <c r="T42" s="35" t="s">
        <v>102</v>
      </c>
      <c r="U42" s="34" t="s">
        <v>64</v>
      </c>
      <c r="V42" s="41" t="s">
        <v>101</v>
      </c>
      <c r="W42" s="9">
        <v>0</v>
      </c>
      <c r="X42" s="9">
        <v>0</v>
      </c>
      <c r="Y42" s="9">
        <v>233.49</v>
      </c>
      <c r="Z42" s="35" t="s">
        <v>32</v>
      </c>
      <c r="AA42" s="33">
        <f>IF(fevrier[[#This Row],[Type OT]]="C",Y42,"")</f>
        <v>233.49</v>
      </c>
      <c r="AB42" s="33" t="str">
        <f>IF(fevrier[[#This Row],[Type OT]]="RE",Y42,"")</f>
        <v/>
      </c>
      <c r="AC42" s="33" t="str">
        <f>IF(fevrier[[#This Row],[Type OT]]="R-",fevrier[[#This Row],[Montant affecté]],"")</f>
        <v/>
      </c>
      <c r="AD42" s="33" t="str">
        <f>+IF(fevrier[[#This Row],[Type OT]]="R+",fevrier[[#This Row],[Montant affecté]],"")</f>
        <v/>
      </c>
      <c r="AE42" s="33" t="str">
        <f>IF(fevrier[[#This Row],[Type OT]]="SE",fevrier[[#This Row],[Montant affecté]],"")</f>
        <v/>
      </c>
    </row>
    <row r="43" spans="1:31" x14ac:dyDescent="0.35">
      <c r="A43" s="34" t="s">
        <v>26</v>
      </c>
      <c r="B43" s="34" t="s">
        <v>56</v>
      </c>
      <c r="C43" s="34" t="s">
        <v>33</v>
      </c>
      <c r="D43" s="35" t="s">
        <v>29</v>
      </c>
      <c r="E43" s="35" t="s">
        <v>30</v>
      </c>
      <c r="F43" s="34" t="s">
        <v>31</v>
      </c>
      <c r="G43" s="35" t="s">
        <v>31</v>
      </c>
      <c r="H43" s="35" t="s">
        <v>31</v>
      </c>
      <c r="I43" s="36">
        <v>44252</v>
      </c>
      <c r="J43" s="34" t="s">
        <v>220</v>
      </c>
      <c r="K43" s="34" t="s">
        <v>33</v>
      </c>
      <c r="L43" s="35" t="s">
        <v>29</v>
      </c>
      <c r="M43" s="35" t="s">
        <v>30</v>
      </c>
      <c r="N43" s="34" t="s">
        <v>226</v>
      </c>
      <c r="O43" s="34" t="s">
        <v>227</v>
      </c>
      <c r="P43" s="6" t="s">
        <v>29</v>
      </c>
      <c r="Q43" s="35" t="s">
        <v>37</v>
      </c>
      <c r="R43" s="35" t="s">
        <v>62</v>
      </c>
      <c r="S43" s="35" t="s">
        <v>100</v>
      </c>
      <c r="T43" s="35" t="s">
        <v>102</v>
      </c>
      <c r="U43" s="34" t="s">
        <v>64</v>
      </c>
      <c r="V43" s="41" t="s">
        <v>101</v>
      </c>
      <c r="W43" s="9">
        <v>0</v>
      </c>
      <c r="X43" s="9">
        <v>0</v>
      </c>
      <c r="Y43" s="9">
        <v>218.82</v>
      </c>
      <c r="Z43" s="35" t="s">
        <v>32</v>
      </c>
      <c r="AA43" s="33">
        <f>IF(fevrier[[#This Row],[Type OT]]="C",Y43,"")</f>
        <v>218.82</v>
      </c>
      <c r="AB43" s="33" t="str">
        <f>IF(fevrier[[#This Row],[Type OT]]="RE",Y43,"")</f>
        <v/>
      </c>
      <c r="AC43" s="33" t="str">
        <f>IF(fevrier[[#This Row],[Type OT]]="R-",fevrier[[#This Row],[Montant affecté]],"")</f>
        <v/>
      </c>
      <c r="AD43" s="33" t="str">
        <f>+IF(fevrier[[#This Row],[Type OT]]="R+",fevrier[[#This Row],[Montant affecté]],"")</f>
        <v/>
      </c>
      <c r="AE43" s="33" t="str">
        <f>IF(fevrier[[#This Row],[Type OT]]="SE",fevrier[[#This Row],[Montant affecté]],"")</f>
        <v/>
      </c>
    </row>
    <row r="44" spans="1:31" x14ac:dyDescent="0.35">
      <c r="A44" s="34" t="s">
        <v>26</v>
      </c>
      <c r="B44" s="34" t="s">
        <v>27</v>
      </c>
      <c r="C44" s="34" t="s">
        <v>33</v>
      </c>
      <c r="D44" s="35" t="s">
        <v>29</v>
      </c>
      <c r="E44" s="35" t="s">
        <v>30</v>
      </c>
      <c r="F44" s="34" t="s">
        <v>31</v>
      </c>
      <c r="G44" s="35" t="s">
        <v>31</v>
      </c>
      <c r="H44" s="35" t="s">
        <v>31</v>
      </c>
      <c r="I44" s="36">
        <v>44252</v>
      </c>
      <c r="J44" s="34" t="s">
        <v>220</v>
      </c>
      <c r="K44" s="34" t="s">
        <v>33</v>
      </c>
      <c r="L44" s="35" t="s">
        <v>29</v>
      </c>
      <c r="M44" s="35" t="s">
        <v>30</v>
      </c>
      <c r="N44" s="34" t="s">
        <v>42</v>
      </c>
      <c r="O44" s="34" t="s">
        <v>43</v>
      </c>
      <c r="P44" s="6" t="s">
        <v>29</v>
      </c>
      <c r="Q44" s="35" t="s">
        <v>37</v>
      </c>
      <c r="R44" s="35"/>
      <c r="S44" s="35" t="s">
        <v>52</v>
      </c>
      <c r="T44" s="35" t="s">
        <v>39</v>
      </c>
      <c r="U44" s="34" t="s">
        <v>27</v>
      </c>
      <c r="V44" s="41" t="s">
        <v>40</v>
      </c>
      <c r="W44" s="9">
        <v>0</v>
      </c>
      <c r="X44" s="9">
        <v>0</v>
      </c>
      <c r="Y44" s="9">
        <v>-1586.61</v>
      </c>
      <c r="Z44" s="35" t="s">
        <v>31</v>
      </c>
      <c r="AA44" s="33" t="str">
        <f>IF(fevrier[[#This Row],[Type OT]]="C",Y44,"")</f>
        <v/>
      </c>
      <c r="AB44" s="33">
        <f>IF(fevrier[[#This Row],[Type OT]]="RE",Y44,"")</f>
        <v>-1586.61</v>
      </c>
      <c r="AC44" s="33" t="str">
        <f>IF(fevrier[[#This Row],[Type OT]]="R-",fevrier[[#This Row],[Montant affecté]],"")</f>
        <v/>
      </c>
      <c r="AD44" s="33" t="str">
        <f>+IF(fevrier[[#This Row],[Type OT]]="R+",fevrier[[#This Row],[Montant affecté]],"")</f>
        <v/>
      </c>
      <c r="AE44" s="33" t="str">
        <f>IF(fevrier[[#This Row],[Type OT]]="SE",fevrier[[#This Row],[Montant affecté]],"")</f>
        <v/>
      </c>
    </row>
    <row r="45" spans="1:31" x14ac:dyDescent="0.35">
      <c r="A45" s="34" t="s">
        <v>26</v>
      </c>
      <c r="B45" s="34" t="s">
        <v>56</v>
      </c>
      <c r="C45" s="34" t="s">
        <v>33</v>
      </c>
      <c r="D45" s="35" t="s">
        <v>29</v>
      </c>
      <c r="E45" s="35" t="s">
        <v>30</v>
      </c>
      <c r="F45" s="34" t="s">
        <v>31</v>
      </c>
      <c r="G45" s="35" t="s">
        <v>31</v>
      </c>
      <c r="H45" s="35" t="s">
        <v>31</v>
      </c>
      <c r="I45" s="36">
        <v>44253</v>
      </c>
      <c r="J45" s="34" t="s">
        <v>220</v>
      </c>
      <c r="K45" s="34" t="s">
        <v>33</v>
      </c>
      <c r="L45" s="35" t="s">
        <v>29</v>
      </c>
      <c r="M45" s="35" t="s">
        <v>30</v>
      </c>
      <c r="N45" s="34" t="s">
        <v>206</v>
      </c>
      <c r="O45" s="34" t="s">
        <v>191</v>
      </c>
      <c r="P45" s="6" t="s">
        <v>29</v>
      </c>
      <c r="Q45" s="35" t="s">
        <v>37</v>
      </c>
      <c r="R45" s="35" t="s">
        <v>62</v>
      </c>
      <c r="S45" s="35" t="s">
        <v>230</v>
      </c>
      <c r="T45" s="35" t="s">
        <v>135</v>
      </c>
      <c r="U45" s="34" t="s">
        <v>64</v>
      </c>
      <c r="V45" s="41" t="s">
        <v>111</v>
      </c>
      <c r="W45" s="9">
        <v>0</v>
      </c>
      <c r="X45" s="9">
        <v>0</v>
      </c>
      <c r="Y45" s="9">
        <v>256.95</v>
      </c>
      <c r="Z45" s="35" t="s">
        <v>32</v>
      </c>
      <c r="AA45" s="33">
        <f>IF(fevrier[[#This Row],[Type OT]]="C",Y45,"")</f>
        <v>256.95</v>
      </c>
      <c r="AB45" s="33" t="str">
        <f>IF(fevrier[[#This Row],[Type OT]]="RE",Y45,"")</f>
        <v/>
      </c>
      <c r="AC45" s="33" t="str">
        <f>IF(fevrier[[#This Row],[Type OT]]="R-",fevrier[[#This Row],[Montant affecté]],"")</f>
        <v/>
      </c>
      <c r="AD45" s="33" t="str">
        <f>+IF(fevrier[[#This Row],[Type OT]]="R+",fevrier[[#This Row],[Montant affecté]],"")</f>
        <v/>
      </c>
      <c r="AE45" s="33" t="str">
        <f>IF(fevrier[[#This Row],[Type OT]]="SE",fevrier[[#This Row],[Montant affecté]],"")</f>
        <v/>
      </c>
    </row>
    <row r="46" spans="1:31" x14ac:dyDescent="0.35">
      <c r="A46" s="34" t="s">
        <v>26</v>
      </c>
      <c r="B46" s="34" t="s">
        <v>56</v>
      </c>
      <c r="C46" s="34" t="s">
        <v>33</v>
      </c>
      <c r="D46" s="35" t="s">
        <v>29</v>
      </c>
      <c r="E46" s="35" t="s">
        <v>30</v>
      </c>
      <c r="F46" s="34" t="s">
        <v>31</v>
      </c>
      <c r="G46" s="35" t="s">
        <v>31</v>
      </c>
      <c r="H46" s="35" t="s">
        <v>31</v>
      </c>
      <c r="I46" s="36">
        <v>44253</v>
      </c>
      <c r="J46" s="34" t="s">
        <v>220</v>
      </c>
      <c r="K46" s="34" t="s">
        <v>33</v>
      </c>
      <c r="L46" s="35" t="s">
        <v>29</v>
      </c>
      <c r="M46" s="35" t="s">
        <v>30</v>
      </c>
      <c r="N46" s="34" t="s">
        <v>231</v>
      </c>
      <c r="O46" s="34" t="s">
        <v>232</v>
      </c>
      <c r="P46" s="6" t="s">
        <v>29</v>
      </c>
      <c r="Q46" s="35" t="s">
        <v>37</v>
      </c>
      <c r="R46" s="35" t="s">
        <v>62</v>
      </c>
      <c r="S46" s="35" t="s">
        <v>100</v>
      </c>
      <c r="T46" s="35" t="s">
        <v>102</v>
      </c>
      <c r="U46" s="34" t="s">
        <v>64</v>
      </c>
      <c r="V46" s="41" t="s">
        <v>101</v>
      </c>
      <c r="W46" s="9">
        <v>0</v>
      </c>
      <c r="X46" s="9">
        <v>0</v>
      </c>
      <c r="Y46" s="9">
        <v>93.88</v>
      </c>
      <c r="Z46" s="35" t="s">
        <v>32</v>
      </c>
      <c r="AA46" s="33">
        <f>IF(fevrier[[#This Row],[Type OT]]="C",Y46,"")</f>
        <v>93.88</v>
      </c>
      <c r="AB46" s="33" t="str">
        <f>IF(fevrier[[#This Row],[Type OT]]="RE",Y46,"")</f>
        <v/>
      </c>
      <c r="AC46" s="33" t="str">
        <f>IF(fevrier[[#This Row],[Type OT]]="R-",fevrier[[#This Row],[Montant affecté]],"")</f>
        <v/>
      </c>
      <c r="AD46" s="33" t="str">
        <f>+IF(fevrier[[#This Row],[Type OT]]="R+",fevrier[[#This Row],[Montant affecté]],"")</f>
        <v/>
      </c>
      <c r="AE46" s="33" t="str">
        <f>IF(fevrier[[#This Row],[Type OT]]="SE",fevrier[[#This Row],[Montant affecté]],"")</f>
        <v/>
      </c>
    </row>
    <row r="47" spans="1:31" x14ac:dyDescent="0.35">
      <c r="A47" s="34" t="s">
        <v>26</v>
      </c>
      <c r="B47" s="34" t="s">
        <v>56</v>
      </c>
      <c r="C47" s="34" t="s">
        <v>33</v>
      </c>
      <c r="D47" s="35" t="s">
        <v>29</v>
      </c>
      <c r="E47" s="35" t="s">
        <v>30</v>
      </c>
      <c r="F47" s="34" t="s">
        <v>31</v>
      </c>
      <c r="G47" s="35" t="s">
        <v>31</v>
      </c>
      <c r="H47" s="35" t="s">
        <v>31</v>
      </c>
      <c r="I47" s="36">
        <v>44253</v>
      </c>
      <c r="J47" s="34" t="s">
        <v>220</v>
      </c>
      <c r="K47" s="34" t="s">
        <v>33</v>
      </c>
      <c r="L47" s="35" t="s">
        <v>29</v>
      </c>
      <c r="M47" s="35" t="s">
        <v>30</v>
      </c>
      <c r="N47" s="34" t="s">
        <v>105</v>
      </c>
      <c r="O47" s="34" t="s">
        <v>106</v>
      </c>
      <c r="P47" s="6" t="s">
        <v>29</v>
      </c>
      <c r="Q47" s="35" t="s">
        <v>37</v>
      </c>
      <c r="R47" s="35" t="s">
        <v>62</v>
      </c>
      <c r="S47" s="35" t="s">
        <v>233</v>
      </c>
      <c r="T47" s="35" t="s">
        <v>135</v>
      </c>
      <c r="U47" s="34" t="s">
        <v>64</v>
      </c>
      <c r="V47" s="41" t="s">
        <v>45</v>
      </c>
      <c r="W47" s="9">
        <v>0</v>
      </c>
      <c r="X47" s="9">
        <v>0</v>
      </c>
      <c r="Y47" s="9">
        <v>330.61</v>
      </c>
      <c r="Z47" s="35" t="s">
        <v>32</v>
      </c>
      <c r="AA47" s="33">
        <f>IF(fevrier[[#This Row],[Type OT]]="C",Y47,"")</f>
        <v>330.61</v>
      </c>
      <c r="AB47" s="33" t="str">
        <f>IF(fevrier[[#This Row],[Type OT]]="RE",Y47,"")</f>
        <v/>
      </c>
      <c r="AC47" s="33" t="str">
        <f>IF(fevrier[[#This Row],[Type OT]]="R-",fevrier[[#This Row],[Montant affecté]],"")</f>
        <v/>
      </c>
      <c r="AD47" s="33" t="str">
        <f>+IF(fevrier[[#This Row],[Type OT]]="R+",fevrier[[#This Row],[Montant affecté]],"")</f>
        <v/>
      </c>
      <c r="AE47" s="33" t="str">
        <f>IF(fevrier[[#This Row],[Type OT]]="SE",fevrier[[#This Row],[Montant affecté]],"")</f>
        <v/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2"/>
  <sheetViews>
    <sheetView workbookViewId="0">
      <selection activeCell="G40" sqref="G40"/>
    </sheetView>
  </sheetViews>
  <sheetFormatPr baseColWidth="10" defaultRowHeight="14.5" x14ac:dyDescent="0.35"/>
  <cols>
    <col min="1" max="1" width="16.90625" style="4" customWidth="1"/>
    <col min="2" max="2" width="13.26953125" style="4" customWidth="1"/>
    <col min="3" max="3" width="12" style="4" customWidth="1"/>
    <col min="4" max="4" width="18.1796875" style="4" customWidth="1"/>
    <col min="5" max="5" width="13" style="4" customWidth="1"/>
    <col min="6" max="6" width="13.08984375" style="4" customWidth="1"/>
    <col min="7" max="7" width="19.26953125" style="4" customWidth="1"/>
    <col min="8" max="8" width="14.08984375" style="4" customWidth="1"/>
    <col min="9" max="9" width="11.90625" style="4" customWidth="1"/>
    <col min="10" max="10" width="10.90625" style="4"/>
    <col min="11" max="11" width="26.26953125" style="4" customWidth="1"/>
    <col min="12" max="12" width="32.453125" style="4" customWidth="1"/>
    <col min="13" max="13" width="27.26953125" style="4" customWidth="1"/>
    <col min="14" max="14" width="14" style="4" customWidth="1"/>
    <col min="15" max="15" width="12.90625" style="4" customWidth="1"/>
    <col min="16" max="16" width="18.7265625" style="4" customWidth="1"/>
    <col min="17" max="17" width="14.6328125" style="4" customWidth="1"/>
    <col min="18" max="18" width="20.90625" style="4" customWidth="1"/>
    <col min="19" max="19" width="24.90625" style="4" customWidth="1"/>
    <col min="20" max="20" width="30.08984375" style="4" customWidth="1"/>
    <col min="21" max="21" width="10.90625" style="4"/>
    <col min="22" max="22" width="16.453125" style="4" customWidth="1"/>
    <col min="23" max="23" width="15.36328125" style="4" customWidth="1"/>
    <col min="24" max="24" width="16.6328125" style="4" customWidth="1"/>
    <col min="25" max="25" width="16" style="4" customWidth="1"/>
    <col min="26" max="30" width="10.90625" style="4"/>
    <col min="31" max="31" width="12.453125" style="4" customWidth="1"/>
    <col min="32" max="16384" width="10.90625" style="4"/>
  </cols>
  <sheetData>
    <row r="1" spans="1:31" x14ac:dyDescent="0.35">
      <c r="A1" s="23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5" t="s">
        <v>25</v>
      </c>
      <c r="AA1" s="26" t="s">
        <v>56</v>
      </c>
      <c r="AB1" s="26" t="s">
        <v>125</v>
      </c>
      <c r="AC1" s="26" t="s">
        <v>126</v>
      </c>
      <c r="AD1" s="26" t="s">
        <v>127</v>
      </c>
      <c r="AE1" s="27" t="s">
        <v>160</v>
      </c>
    </row>
    <row r="2" spans="1:31" x14ac:dyDescent="0.3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31" t="str">
        <f>IF(mars[[#This Row],[Type OT]]="C",Y2,"")</f>
        <v/>
      </c>
      <c r="AB2" s="31" t="str">
        <f>IF(mars[[#This Row],[Type OT]]="RE",Y2,"")</f>
        <v/>
      </c>
      <c r="AC2" s="31" t="str">
        <f>IF(mars[[#This Row],[Type OT]]="R-",mars[[#This Row],[Montant affecté]],"")</f>
        <v/>
      </c>
      <c r="AD2" s="31" t="str">
        <f>+IF(mars[[#This Row],[Type OT]]="R+",mars[[#This Row],[Montant affecté]],"")</f>
        <v/>
      </c>
      <c r="AE2" s="31" t="str">
        <f>IF(mars[[#This Row],[Type OT]]="SE",mars[[#This Row],[Montant affecté]],"")</f>
        <v/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2"/>
  <sheetViews>
    <sheetView workbookViewId="0">
      <selection activeCell="G40" sqref="G40"/>
    </sheetView>
  </sheetViews>
  <sheetFormatPr baseColWidth="10" defaultRowHeight="14.5" x14ac:dyDescent="0.35"/>
  <cols>
    <col min="1" max="1" width="12.36328125" style="4" customWidth="1"/>
    <col min="2" max="2" width="13.26953125" style="4" customWidth="1"/>
    <col min="3" max="3" width="12" style="4" customWidth="1"/>
    <col min="4" max="4" width="18.1796875" style="4" customWidth="1"/>
    <col min="5" max="5" width="13" style="4" customWidth="1"/>
    <col min="6" max="6" width="13.08984375" style="4" customWidth="1"/>
    <col min="7" max="7" width="19.26953125" style="4" customWidth="1"/>
    <col min="8" max="8" width="14.08984375" style="4" customWidth="1"/>
    <col min="9" max="9" width="11.90625" style="4" customWidth="1"/>
    <col min="10" max="10" width="10.90625" style="4"/>
    <col min="11" max="11" width="26.26953125" style="4" customWidth="1"/>
    <col min="12" max="12" width="32.453125" style="4" customWidth="1"/>
    <col min="13" max="13" width="27.26953125" style="4" customWidth="1"/>
    <col min="14" max="14" width="14" style="4" customWidth="1"/>
    <col min="15" max="15" width="12.90625" style="4" customWidth="1"/>
    <col min="16" max="16" width="18.7265625" style="4" customWidth="1"/>
    <col min="17" max="17" width="14.6328125" style="4" customWidth="1"/>
    <col min="18" max="18" width="20.90625" style="4" customWidth="1"/>
    <col min="19" max="19" width="24.90625" style="4" customWidth="1"/>
    <col min="20" max="20" width="30.08984375" style="4" customWidth="1"/>
    <col min="21" max="21" width="10.90625" style="4"/>
    <col min="22" max="22" width="16.453125" style="4" customWidth="1"/>
    <col min="23" max="23" width="15.36328125" style="4" customWidth="1"/>
    <col min="24" max="24" width="16.6328125" style="4" customWidth="1"/>
    <col min="25" max="25" width="16" style="4" customWidth="1"/>
    <col min="26" max="30" width="10.90625" style="4"/>
    <col min="31" max="31" width="12.453125" style="4" customWidth="1"/>
    <col min="32" max="16384" width="10.90625" style="4"/>
  </cols>
  <sheetData>
    <row r="1" spans="1:31" ht="36" customHeight="1" x14ac:dyDescent="0.35">
      <c r="A1" s="23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 t="s">
        <v>20</v>
      </c>
      <c r="V1" s="24" t="s">
        <v>21</v>
      </c>
      <c r="W1" s="24" t="s">
        <v>22</v>
      </c>
      <c r="X1" s="24" t="s">
        <v>23</v>
      </c>
      <c r="Y1" s="24" t="s">
        <v>24</v>
      </c>
      <c r="Z1" s="25" t="s">
        <v>25</v>
      </c>
      <c r="AA1" s="26" t="s">
        <v>56</v>
      </c>
      <c r="AB1" s="26" t="s">
        <v>125</v>
      </c>
      <c r="AC1" s="26" t="s">
        <v>126</v>
      </c>
      <c r="AD1" s="26" t="s">
        <v>127</v>
      </c>
      <c r="AE1" s="27" t="s">
        <v>160</v>
      </c>
    </row>
    <row r="2" spans="1:31" x14ac:dyDescent="0.3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30"/>
      <c r="AA2" s="31" t="str">
        <f>IF(avril[[#This Row],[Type OT]]="C",Y2,"")</f>
        <v/>
      </c>
      <c r="AB2" s="31" t="str">
        <f>IF(avril[[#This Row],[Type OT]]="RE",Y2,"")</f>
        <v/>
      </c>
      <c r="AC2" s="31" t="str">
        <f>IF(avril[[#This Row],[Type OT]]="R-",avril[[#This Row],[Montant affecté]],"")</f>
        <v/>
      </c>
      <c r="AD2" s="31" t="str">
        <f>+IF(avril[[#This Row],[Type OT]]="R+",avril[[#This Row],[Montant affecté]],"")</f>
        <v/>
      </c>
      <c r="AE2" s="31" t="str">
        <f>IF(avril[[#This Row],[Type OT]]="SE",avril[[#This Row],[Montant affecté]],"")</f>
        <v/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2"/>
  <sheetViews>
    <sheetView workbookViewId="0">
      <selection activeCell="G40" sqref="G40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  <row r="2" spans="1:31" x14ac:dyDescent="0.35">
      <c r="A2" s="14" t="s">
        <v>26</v>
      </c>
      <c r="B2" s="14" t="s">
        <v>27</v>
      </c>
      <c r="C2" s="14" t="s">
        <v>28</v>
      </c>
      <c r="D2" s="15" t="s">
        <v>29</v>
      </c>
      <c r="E2" s="15" t="s">
        <v>30</v>
      </c>
      <c r="F2" s="14" t="s">
        <v>31</v>
      </c>
      <c r="G2" s="15" t="s">
        <v>31</v>
      </c>
      <c r="H2" s="15" t="s">
        <v>31</v>
      </c>
      <c r="I2" s="16">
        <v>44202</v>
      </c>
      <c r="J2" s="14" t="s">
        <v>32</v>
      </c>
      <c r="K2" s="14" t="s">
        <v>33</v>
      </c>
      <c r="L2" s="15" t="s">
        <v>29</v>
      </c>
      <c r="M2" s="15" t="s">
        <v>30</v>
      </c>
      <c r="N2" s="14" t="s">
        <v>34</v>
      </c>
      <c r="O2" s="14" t="s">
        <v>35</v>
      </c>
      <c r="P2" s="15" t="s">
        <v>36</v>
      </c>
      <c r="Q2" s="15" t="s">
        <v>37</v>
      </c>
      <c r="R2" s="15"/>
      <c r="S2" s="15" t="s">
        <v>38</v>
      </c>
      <c r="T2" s="15" t="s">
        <v>39</v>
      </c>
      <c r="U2" s="14" t="s">
        <v>27</v>
      </c>
      <c r="V2" s="14" t="s">
        <v>40</v>
      </c>
      <c r="W2" s="17">
        <v>0</v>
      </c>
      <c r="X2" s="17">
        <v>0</v>
      </c>
      <c r="Y2" s="17">
        <v>-574.6</v>
      </c>
      <c r="Z2" s="15" t="s">
        <v>31</v>
      </c>
      <c r="AA2" s="18" t="str">
        <f>IF(janvier[[#This Row],[Type OT]]="C",Y2,"")</f>
        <v/>
      </c>
      <c r="AB2" s="18">
        <f>IF(janvier[[#This Row],[Type OT]]="RE",Y2,"")</f>
        <v>-574.6</v>
      </c>
      <c r="AC2" s="18" t="str">
        <f>IF(janvier[[#This Row],[Type OT]]="R-",janvier[[#This Row],[Montant affecté]],"")</f>
        <v/>
      </c>
      <c r="AD2" s="18" t="str">
        <f>+IF(janvier[[#This Row],[Type OT]]="R+",janvier[[#This Row],[Montant affecté]],"")</f>
        <v/>
      </c>
      <c r="AE2" s="18" t="str">
        <f>IF(janvier[[#This Row],[Type OT]]="SE",janvier[[#This Row],[Montant affecté]],"")</f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H18" sqref="H18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1"/>
  <sheetViews>
    <sheetView workbookViewId="0">
      <selection activeCell="A2" sqref="A2:XFD2"/>
    </sheetView>
  </sheetViews>
  <sheetFormatPr baseColWidth="10" defaultRowHeight="14.5" x14ac:dyDescent="0.35"/>
  <sheetData>
    <row r="1" spans="1:31" ht="46" x14ac:dyDescent="0.3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20" t="s">
        <v>25</v>
      </c>
      <c r="AA1" s="21" t="s">
        <v>56</v>
      </c>
      <c r="AB1" s="21" t="s">
        <v>125</v>
      </c>
      <c r="AC1" s="21" t="s">
        <v>126</v>
      </c>
      <c r="AD1" s="21" t="s">
        <v>127</v>
      </c>
      <c r="AE1" s="21" t="s">
        <v>160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"/>
  <sheetViews>
    <sheetView workbookViewId="0">
      <selection activeCell="G40" sqref="G40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tableau RESULTAT QLICKVIEW</vt:lpstr>
      <vt:lpstr>Tableau SOLDE 2021</vt:lpstr>
      <vt:lpstr>DETAIL SOLDE NET 2021</vt:lpstr>
      <vt:lpstr>consolidé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</vt:lpstr>
      <vt:lpstr>Octobre</vt:lpstr>
      <vt:lpstr>Nov</vt:lpstr>
      <vt:lpstr>Dec</vt:lpstr>
      <vt:lpstr>PRVC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POINTIS Thomas</dc:creator>
  <cp:lastModifiedBy>POINTIS Thomas</cp:lastModifiedBy>
  <dcterms:created xsi:type="dcterms:W3CDTF">2021-01-29T14:19:18Z</dcterms:created>
  <dcterms:modified xsi:type="dcterms:W3CDTF">2021-03-16T10:48:49Z</dcterms:modified>
</cp:coreProperties>
</file>